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drawings/drawing3.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4.xml" ContentType="application/vnd.openxmlformats-officedocument.drawing+xml"/>
  <Override PartName="/xl/drawings/drawing5.xml" ContentType="application/vnd.openxmlformats-officedocument.drawing+xml"/>
  <Override PartName="/xl/ctrlProps/ctrlProp15.xml" ContentType="application/vnd.ms-excel.controlproperties+xml"/>
  <Override PartName="/xl/ctrlProps/ctrlProp16.xml" ContentType="application/vnd.ms-excel.controlproperties+xml"/>
  <Override PartName="/xl/charts/chart3.xml" ContentType="application/vnd.openxmlformats-officedocument.drawingml.chart+xml"/>
  <Override PartName="/xl/tables/table18.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720" yWindow="465" windowWidth="27555" windowHeight="12240"/>
  </bookViews>
  <sheets>
    <sheet name="Cover" sheetId="13" r:id="rId1"/>
    <sheet name="Code" sheetId="1" r:id="rId2"/>
    <sheet name="Data" sheetId="5" r:id="rId3"/>
    <sheet name="Tables" sheetId="11" r:id="rId4"/>
    <sheet name="Pivot" sheetId="12" r:id="rId5"/>
    <sheet name="Pivot (2)" sheetId="15" r:id="rId6"/>
    <sheet name="Pivot (3)" sheetId="16" r:id="rId7"/>
    <sheet name="Table" sheetId="10" r:id="rId8"/>
    <sheet name="Matrix Calc" sheetId="9" r:id="rId9"/>
    <sheet name="Bars" sheetId="14" r:id="rId10"/>
    <sheet name="Original Raw Data" sheetId="2" r:id="rId11"/>
  </sheets>
  <definedNames>
    <definedName name="AllJobsSelected">IF(SelJobTypeCode=1, 1, 2)</definedName>
    <definedName name="AllRegionsSelected">IF(SelRegionCode*SelCountryCode=1, 1, IF(SelCountryCode&gt;1, 3, 2))</definedName>
    <definedName name="ChrtBlues" localSheetId="9">OFFSET(Bars!$F$7, 0, 0, Contain, 1)</definedName>
    <definedName name="ChrtCountry" localSheetId="9">OFFSET(Bars!$D$7, 0, 0, Contain, 1)</definedName>
    <definedName name="ChrtOthers" localSheetId="9">OFFSET(Bars!$H$7, 0, 0, Contain, 1)</definedName>
    <definedName name="ChrtReds" localSheetId="9">OFFSET(Bars!$G$7, 0, 0, Contain, 1)</definedName>
    <definedName name="ChrtRegionalAverage" localSheetId="9">OFFSET(Bars!$I$7, 0, 0, Contain, 1)</definedName>
    <definedName name="ChrtUSD" localSheetId="9">OFFSET(Bars!$E$7, 0, 0, Contain, 1)</definedName>
    <definedName name="ChrtWorldwideAverage" localSheetId="9">OFFSET(Bars!$J$7, 0, 0, Contain, 1)</definedName>
    <definedName name="CondControl">Code!$AG$21</definedName>
    <definedName name="ConsRegion">Tables!$J$20</definedName>
    <definedName name="Contain">Bars!$E$2</definedName>
    <definedName name="Control">Bars!$H$4</definedName>
    <definedName name="CountryValid1">IFERROR(IF(GETPIVOTDATA("Average of Salary in USD",Pivot!$A$3,"Job Type",SelJobType,"Clean Country",SelCountry)&gt;0, 2, 3), 1)</definedName>
    <definedName name="MacMark">Data!$H$5</definedName>
    <definedName name="RangeAfrica">Table12[Africa]</definedName>
    <definedName name="RangeAllCountries">Table11[Country]</definedName>
    <definedName name="RangeAllRegions">AllRegionsTable[Regions]</definedName>
    <definedName name="RangeAsia">Table13[Asia]</definedName>
    <definedName name="RangeAustralasia">Table14[Australasia]</definedName>
    <definedName name="RangeCentralAmerica">Table15[Central America]</definedName>
    <definedName name="RangeEurope">Table16[Europe]</definedName>
    <definedName name="RangeJobType">JobTypes[Type]</definedName>
    <definedName name="RangeMiddleEast">Table17[Middle East]</definedName>
    <definedName name="RangeNorthAmerica">Table18[North America]</definedName>
    <definedName name="RangeSouthAmerica">Table19[South America]</definedName>
    <definedName name="RangeUnits">Units[Column1]</definedName>
    <definedName name="SampleSize">Code!$AG$17</definedName>
    <definedName name="SelCountry">Tables!$I$20</definedName>
    <definedName name="SelCountryCode">Tables!$H$20</definedName>
    <definedName name="SelJobType">Code!$AA$25</definedName>
    <definedName name="SelJobTypeCode">Code!$Z$25</definedName>
    <definedName name="SelRegion">Tables!$I$16</definedName>
    <definedName name="SelRegionCode">Tables!$H$16</definedName>
    <definedName name="SelRegionRange">Tables!$J$16</definedName>
    <definedName name="SelUnit">Code!$AD$15</definedName>
    <definedName name="SelUnitCode">Code!$AC$15</definedName>
    <definedName name="SingleAverage">Code!$AH$17</definedName>
    <definedName name="SingleAverageBigMacs">Code!$AI$17</definedName>
    <definedName name="SubRange">INDIRECT(VLOOKUP(SelRegionCode, AllRegionsTable[], 3, FALSE))</definedName>
    <definedName name="SubSelCountry">Tables!$I$23</definedName>
    <definedName name="UnitAxisLabel">Code!$AD$17</definedName>
    <definedName name="WageEntry">Code!$F$5</definedName>
  </definedNames>
  <calcPr calcId="145621"/>
  <pivotCaches>
    <pivotCache cacheId="0" r:id="rId12"/>
  </pivotCaches>
</workbook>
</file>

<file path=xl/calcChain.xml><?xml version="1.0" encoding="utf-8"?>
<calcChain xmlns="http://schemas.openxmlformats.org/spreadsheetml/2006/main">
  <c r="Q10" i="1" l="1"/>
  <c r="Q11" i="1"/>
  <c r="Q12" i="1"/>
  <c r="Q13" i="1"/>
  <c r="Q14" i="1"/>
  <c r="Q15" i="1"/>
  <c r="Q16" i="1"/>
  <c r="Q17" i="1"/>
  <c r="Q18" i="1"/>
  <c r="Q19" i="1"/>
  <c r="Q20" i="1"/>
  <c r="Q21" i="1"/>
  <c r="Q22" i="1"/>
  <c r="Q23" i="1"/>
  <c r="Q24" i="1"/>
  <c r="Q25" i="1"/>
  <c r="Q26" i="1"/>
  <c r="Q27" i="1"/>
  <c r="Q28" i="1"/>
  <c r="Q29" i="1"/>
  <c r="Q30" i="1"/>
  <c r="Q31" i="1"/>
  <c r="Q32" i="1"/>
  <c r="Q33" i="1"/>
  <c r="Q34" i="1"/>
  <c r="Q35" i="1"/>
  <c r="Q36" i="1"/>
  <c r="Q37" i="1"/>
  <c r="Q38" i="1"/>
  <c r="Q39" i="1"/>
  <c r="Q40" i="1"/>
  <c r="Q41" i="1"/>
  <c r="Q42" i="1"/>
  <c r="Q43" i="1"/>
  <c r="Q44" i="1"/>
  <c r="Q45" i="1"/>
  <c r="Q46" i="1"/>
  <c r="Q47" i="1"/>
  <c r="Q48" i="1"/>
  <c r="Q49" i="1"/>
  <c r="Q50" i="1"/>
  <c r="Q51" i="1"/>
  <c r="Q52" i="1"/>
  <c r="Q53" i="1"/>
  <c r="Q54" i="1"/>
  <c r="Q55" i="1"/>
  <c r="Q56" i="1"/>
  <c r="Q57" i="1"/>
  <c r="Q58" i="1"/>
  <c r="Q59" i="1"/>
  <c r="Q60" i="1"/>
  <c r="Q61" i="1"/>
  <c r="Q62" i="1"/>
  <c r="Q63" i="1"/>
  <c r="Q64" i="1"/>
  <c r="Q65" i="1"/>
  <c r="Q66" i="1"/>
  <c r="Q67" i="1"/>
  <c r="Q68" i="1"/>
  <c r="Q69" i="1"/>
  <c r="Q70" i="1"/>
  <c r="Q71" i="1"/>
  <c r="Q72" i="1"/>
  <c r="Q73" i="1"/>
  <c r="Q74" i="1"/>
  <c r="Q75" i="1"/>
  <c r="Q76" i="1"/>
  <c r="Q77" i="1"/>
  <c r="Q78" i="1"/>
  <c r="Q79" i="1"/>
  <c r="Q80" i="1"/>
  <c r="Q81" i="1"/>
  <c r="Q82" i="1"/>
  <c r="Q83" i="1"/>
  <c r="Q84" i="1"/>
  <c r="Q85" i="1"/>
  <c r="Q86" i="1"/>
  <c r="Q87" i="1"/>
  <c r="Q88" i="1"/>
  <c r="Q89" i="1"/>
  <c r="Q90" i="1"/>
  <c r="Q91" i="1"/>
  <c r="Q92" i="1"/>
  <c r="Q93" i="1"/>
  <c r="Q94" i="1"/>
  <c r="Q95" i="1"/>
  <c r="Q96" i="1"/>
  <c r="Q97" i="1"/>
  <c r="Q98" i="1"/>
  <c r="Q99" i="1"/>
  <c r="Q100" i="1"/>
  <c r="Q101" i="1"/>
  <c r="Q102" i="1"/>
  <c r="Q103" i="1"/>
  <c r="Q104" i="1"/>
  <c r="Q105" i="1"/>
  <c r="Q106" i="1"/>
  <c r="Q107" i="1"/>
  <c r="Q108" i="1"/>
  <c r="Q109" i="1"/>
  <c r="Q110" i="1"/>
  <c r="Q111" i="1"/>
  <c r="Q112" i="1"/>
  <c r="Q113" i="1"/>
  <c r="Q114" i="1"/>
  <c r="Q115" i="1"/>
  <c r="Q116" i="1"/>
  <c r="Q117" i="1"/>
  <c r="Q118" i="1"/>
  <c r="O154" i="5" s="1"/>
  <c r="Q119" i="1"/>
  <c r="Q120" i="1"/>
  <c r="Q121" i="1"/>
  <c r="Q122" i="1"/>
  <c r="Q123" i="1"/>
  <c r="Q124" i="1"/>
  <c r="Q125" i="1"/>
  <c r="Q126" i="1"/>
  <c r="Q127" i="1"/>
  <c r="Q128" i="1"/>
  <c r="Q129" i="1"/>
  <c r="Q130" i="1"/>
  <c r="Q131" i="1"/>
  <c r="Q132" i="1"/>
  <c r="Q133" i="1"/>
  <c r="Q134" i="1"/>
  <c r="Q135" i="1"/>
  <c r="Q136" i="1"/>
  <c r="Q137" i="1"/>
  <c r="Q138" i="1"/>
  <c r="Q139" i="1"/>
  <c r="Q140" i="1"/>
  <c r="Q141" i="1"/>
  <c r="Q142" i="1"/>
  <c r="AP10" i="1" l="1"/>
  <c r="I7" i="9" l="1"/>
  <c r="AG4" i="1"/>
  <c r="AH4" i="1"/>
  <c r="AL10" i="1"/>
  <c r="M7" i="10"/>
  <c r="L7" i="10"/>
  <c r="K8" i="10"/>
  <c r="J9" i="10"/>
  <c r="K10" i="10"/>
  <c r="M9" i="10"/>
  <c r="J7" i="10"/>
  <c r="J8" i="10"/>
  <c r="J10" i="10"/>
  <c r="L10" i="10"/>
  <c r="M10" i="10"/>
  <c r="K9" i="10"/>
  <c r="M8" i="10"/>
  <c r="K7" i="10"/>
  <c r="L8" i="10"/>
  <c r="L9" i="10"/>
  <c r="E6" i="14" l="1"/>
  <c r="I16" i="11"/>
  <c r="J16" i="11"/>
  <c r="S10" i="5"/>
  <c r="S41" i="5"/>
  <c r="S83" i="5"/>
  <c r="S60" i="5"/>
  <c r="S70" i="5"/>
  <c r="S52" i="5"/>
  <c r="S21" i="5"/>
  <c r="S82" i="5"/>
  <c r="S48" i="5"/>
  <c r="S66" i="5"/>
  <c r="S22" i="5"/>
  <c r="S89" i="5"/>
  <c r="S71" i="5"/>
  <c r="S69" i="5"/>
  <c r="S16" i="5"/>
  <c r="S25" i="5"/>
  <c r="S26" i="5"/>
  <c r="S56" i="5"/>
  <c r="S34" i="5"/>
  <c r="S42" i="5"/>
  <c r="S64" i="5"/>
  <c r="S77" i="5"/>
  <c r="S35" i="5"/>
  <c r="S20" i="5"/>
  <c r="S33" i="5"/>
  <c r="S46" i="5"/>
  <c r="S92" i="5"/>
  <c r="S67" i="5"/>
  <c r="S68" i="5"/>
  <c r="S59" i="5"/>
  <c r="S39" i="5"/>
  <c r="S23" i="5"/>
  <c r="S91" i="5"/>
  <c r="S72" i="5"/>
  <c r="S81" i="5"/>
  <c r="S36" i="5"/>
  <c r="S94" i="5"/>
  <c r="S45" i="5"/>
  <c r="S57" i="5"/>
  <c r="S27" i="5"/>
  <c r="S15" i="5"/>
  <c r="S43" i="5"/>
  <c r="S88" i="5"/>
  <c r="S28" i="5"/>
  <c r="S50" i="5"/>
  <c r="S29" i="5"/>
  <c r="S30" i="5"/>
  <c r="S75" i="5"/>
  <c r="S87" i="5"/>
  <c r="S44" i="5"/>
  <c r="S53" i="5"/>
  <c r="S76" i="5"/>
  <c r="S74" i="5"/>
  <c r="S78" i="5"/>
  <c r="S93" i="5"/>
  <c r="S79" i="5"/>
  <c r="S37" i="5"/>
  <c r="S61" i="5"/>
  <c r="S31" i="5"/>
  <c r="S86" i="5"/>
  <c r="S38" i="5"/>
  <c r="S73" i="5"/>
  <c r="S62" i="5"/>
  <c r="S90" i="5"/>
  <c r="S17" i="5"/>
  <c r="S63" i="5"/>
  <c r="S80" i="5"/>
  <c r="S18" i="5"/>
  <c r="S58" i="5"/>
  <c r="S47" i="5"/>
  <c r="S54" i="5"/>
  <c r="S65" i="5"/>
  <c r="S14" i="5"/>
  <c r="S55" i="5"/>
  <c r="S24" i="5"/>
  <c r="S19" i="5"/>
  <c r="S51" i="5"/>
  <c r="S84" i="5"/>
  <c r="S49" i="5"/>
  <c r="S32" i="5"/>
  <c r="S85" i="5"/>
  <c r="S40" i="5"/>
  <c r="S95" i="5"/>
  <c r="S104" i="5"/>
  <c r="S101" i="5"/>
  <c r="S103" i="5"/>
  <c r="S102" i="5"/>
  <c r="S111" i="5"/>
  <c r="S110" i="5"/>
  <c r="S109" i="5"/>
  <c r="S121" i="5"/>
  <c r="S125" i="5"/>
  <c r="S112" i="5"/>
  <c r="S122" i="5"/>
  <c r="S115" i="5"/>
  <c r="S113" i="5"/>
  <c r="S108" i="5"/>
  <c r="S116" i="5"/>
  <c r="S119" i="5"/>
  <c r="S126" i="5"/>
  <c r="S118" i="5"/>
  <c r="S123" i="5"/>
  <c r="S127" i="5"/>
  <c r="S124" i="5"/>
  <c r="S117" i="5"/>
  <c r="S120" i="5"/>
  <c r="S114" i="5"/>
  <c r="S131" i="5"/>
  <c r="S171" i="5"/>
  <c r="S143" i="5"/>
  <c r="S154" i="5"/>
  <c r="S152" i="5"/>
  <c r="S146" i="5"/>
  <c r="S145" i="5"/>
  <c r="S183" i="5"/>
  <c r="S180" i="5"/>
  <c r="S150" i="5"/>
  <c r="S133" i="5"/>
  <c r="S132" i="5"/>
  <c r="S166" i="5"/>
  <c r="S158" i="5"/>
  <c r="S142" i="5"/>
  <c r="S169" i="5"/>
  <c r="S159" i="5"/>
  <c r="S173" i="5"/>
  <c r="S138" i="5"/>
  <c r="S182" i="5"/>
  <c r="S162" i="5"/>
  <c r="S144" i="5"/>
  <c r="S179" i="5"/>
  <c r="S181" i="5"/>
  <c r="S137" i="5"/>
  <c r="S163" i="5"/>
  <c r="S161" i="5"/>
  <c r="S164" i="5"/>
  <c r="S153" i="5"/>
  <c r="S149" i="5"/>
  <c r="S151" i="5"/>
  <c r="S168" i="5"/>
  <c r="S147" i="5"/>
  <c r="S167" i="5"/>
  <c r="S165" i="5"/>
  <c r="S170" i="5"/>
  <c r="S148" i="5"/>
  <c r="S141" i="5"/>
  <c r="S160" i="5"/>
  <c r="S185" i="5"/>
  <c r="S178" i="5"/>
  <c r="S175" i="5"/>
  <c r="S136" i="5"/>
  <c r="S176" i="5"/>
  <c r="S135" i="5"/>
  <c r="S155" i="5"/>
  <c r="S174" i="5"/>
  <c r="S140" i="5"/>
  <c r="S172" i="5"/>
  <c r="S157" i="5"/>
  <c r="S184" i="5"/>
  <c r="S156" i="5"/>
  <c r="S130" i="5"/>
  <c r="S177" i="5"/>
  <c r="S139" i="5"/>
  <c r="S134" i="5"/>
  <c r="S186" i="5"/>
  <c r="S195" i="5"/>
  <c r="S188" i="5"/>
  <c r="S189" i="5"/>
  <c r="S196" i="5"/>
  <c r="S218" i="5"/>
  <c r="S197" i="5"/>
  <c r="S198" i="5"/>
  <c r="S200" i="5"/>
  <c r="S204" i="5"/>
  <c r="S201" i="5"/>
  <c r="S205" i="5"/>
  <c r="S202" i="5"/>
  <c r="S203" i="5"/>
  <c r="S207" i="5"/>
  <c r="S208" i="5"/>
  <c r="S209" i="5"/>
  <c r="S210" i="5"/>
  <c r="S211" i="5"/>
  <c r="S212" i="5"/>
  <c r="S215" i="5"/>
  <c r="S217" i="5"/>
  <c r="S863" i="5"/>
  <c r="S214" i="5"/>
  <c r="S216" i="5"/>
  <c r="S220" i="5"/>
  <c r="S219" i="5"/>
  <c r="S221" i="5"/>
  <c r="S223" i="5"/>
  <c r="S225" i="5"/>
  <c r="S222" i="5"/>
  <c r="S227" i="5"/>
  <c r="S226" i="5"/>
  <c r="S224" i="5"/>
  <c r="S241" i="5"/>
  <c r="S234" i="5"/>
  <c r="S237" i="5"/>
  <c r="S235" i="5"/>
  <c r="S230" i="5"/>
  <c r="S229" i="5"/>
  <c r="S236" i="5"/>
  <c r="S228" i="5"/>
  <c r="S231" i="5"/>
  <c r="S240" i="5"/>
  <c r="S233" i="5"/>
  <c r="S238" i="5"/>
  <c r="S244" i="5"/>
  <c r="S232" i="5"/>
  <c r="S242" i="5"/>
  <c r="S239" i="5"/>
  <c r="S243" i="5"/>
  <c r="S246" i="5"/>
  <c r="S248" i="5"/>
  <c r="S247" i="5"/>
  <c r="S251" i="5"/>
  <c r="S255" i="5"/>
  <c r="S254" i="5"/>
  <c r="S252" i="5"/>
  <c r="S253" i="5"/>
  <c r="S530" i="5"/>
  <c r="S457" i="5"/>
  <c r="S260" i="5"/>
  <c r="S372" i="5"/>
  <c r="S431" i="5"/>
  <c r="S652" i="5"/>
  <c r="S429" i="5"/>
  <c r="S434" i="5"/>
  <c r="S261" i="5"/>
  <c r="S544" i="5"/>
  <c r="S516" i="5"/>
  <c r="S805" i="5"/>
  <c r="S452" i="5"/>
  <c r="S658" i="5"/>
  <c r="S385" i="5"/>
  <c r="S495" i="5"/>
  <c r="S481" i="5"/>
  <c r="S668" i="5"/>
  <c r="S819" i="5"/>
  <c r="S619" i="5"/>
  <c r="S536" i="5"/>
  <c r="S620" i="5"/>
  <c r="S447" i="5"/>
  <c r="S777" i="5"/>
  <c r="S708" i="5"/>
  <c r="S269" i="5"/>
  <c r="S496" i="5"/>
  <c r="S769" i="5"/>
  <c r="S770" i="5"/>
  <c r="S279" i="5"/>
  <c r="S373" i="5"/>
  <c r="S357" i="5"/>
  <c r="S597" i="5"/>
  <c r="S456" i="5"/>
  <c r="S527" i="5"/>
  <c r="S262" i="5"/>
  <c r="S647" i="5"/>
  <c r="S616" i="5"/>
  <c r="S540" i="5"/>
  <c r="S751" i="5"/>
  <c r="S758" i="5"/>
  <c r="S278" i="5"/>
  <c r="S595" i="5"/>
  <c r="S436" i="5"/>
  <c r="S340" i="5"/>
  <c r="S497" i="5"/>
  <c r="S427" i="5"/>
  <c r="S413" i="5"/>
  <c r="S598" i="5"/>
  <c r="S375" i="5"/>
  <c r="S383" i="5"/>
  <c r="S724" i="5"/>
  <c r="S621" i="5"/>
  <c r="S498" i="5"/>
  <c r="S622" i="5"/>
  <c r="S650" i="5"/>
  <c r="S645" i="5"/>
  <c r="S272" i="5"/>
  <c r="S288" i="5"/>
  <c r="S720" i="5"/>
  <c r="S614" i="5"/>
  <c r="S386" i="5"/>
  <c r="S615" i="5"/>
  <c r="S623" i="5"/>
  <c r="S529" i="5"/>
  <c r="S617" i="5"/>
  <c r="S274" i="5"/>
  <c r="S347" i="5"/>
  <c r="S666" i="5"/>
  <c r="S624" i="5"/>
  <c r="S625" i="5"/>
  <c r="S449" i="5"/>
  <c r="S542" i="5"/>
  <c r="S626" i="5"/>
  <c r="S684" i="5"/>
  <c r="S627" i="5"/>
  <c r="S364" i="5"/>
  <c r="S628" i="5"/>
  <c r="S794" i="5"/>
  <c r="S499" i="5"/>
  <c r="S549" i="5"/>
  <c r="S500" i="5"/>
  <c r="S505" i="5"/>
  <c r="S768" i="5"/>
  <c r="S818" i="5"/>
  <c r="S289" i="5"/>
  <c r="S263" i="5"/>
  <c r="S326" i="5"/>
  <c r="S264" i="5"/>
  <c r="S518" i="5"/>
  <c r="S393" i="5"/>
  <c r="S550" i="5"/>
  <c r="S324" i="5"/>
  <c r="S629" i="5"/>
  <c r="S579" i="5"/>
  <c r="S359" i="5"/>
  <c r="S657" i="5"/>
  <c r="S315" i="5"/>
  <c r="S630" i="5"/>
  <c r="S631" i="5"/>
  <c r="S780" i="5"/>
  <c r="S454" i="5"/>
  <c r="S271" i="5"/>
  <c r="S531" i="5"/>
  <c r="S742" i="5"/>
  <c r="S290" i="5"/>
  <c r="S510" i="5"/>
  <c r="S762" i="5"/>
  <c r="S798" i="5"/>
  <c r="S541" i="5"/>
  <c r="S812" i="5"/>
  <c r="S291" i="5"/>
  <c r="S644" i="5"/>
  <c r="S632" i="5"/>
  <c r="S360" i="5"/>
  <c r="S728" i="5"/>
  <c r="S276" i="5"/>
  <c r="S599" i="5"/>
  <c r="S546" i="5"/>
  <c r="S258" i="5"/>
  <c r="S656" i="5"/>
  <c r="S314" i="5"/>
  <c r="S633" i="5"/>
  <c r="S653" i="5"/>
  <c r="S783" i="5"/>
  <c r="S723" i="5"/>
  <c r="S523" i="5"/>
  <c r="S270" i="5"/>
  <c r="S690" i="5"/>
  <c r="S643" i="5"/>
  <c r="S816" i="5"/>
  <c r="S600" i="5"/>
  <c r="S610" i="5"/>
  <c r="S292" i="5"/>
  <c r="S293" i="5"/>
  <c r="S506" i="5"/>
  <c r="S265" i="5"/>
  <c r="S788" i="5"/>
  <c r="S675" i="5"/>
  <c r="S294" i="5"/>
  <c r="S667" i="5"/>
  <c r="S517" i="5"/>
  <c r="S551" i="5"/>
  <c r="S711" i="5"/>
  <c r="S295" i="5"/>
  <c r="S744" i="5"/>
  <c r="S718" i="5"/>
  <c r="S634" i="5"/>
  <c r="S365" i="5"/>
  <c r="S611" i="5"/>
  <c r="S646" i="5"/>
  <c r="S596" i="5"/>
  <c r="S552" i="5"/>
  <c r="S287" i="5"/>
  <c r="S394" i="5"/>
  <c r="S601" i="5"/>
  <c r="S329" i="5"/>
  <c r="S655" i="5"/>
  <c r="S586" i="5"/>
  <c r="S535" i="5"/>
  <c r="S458" i="5"/>
  <c r="S526" i="5"/>
  <c r="S296" i="5"/>
  <c r="S377" i="5"/>
  <c r="S392" i="5"/>
  <c r="S297" i="5"/>
  <c r="S808" i="5"/>
  <c r="S755" i="5"/>
  <c r="S696" i="5"/>
  <c r="S319" i="5"/>
  <c r="S809" i="5"/>
  <c r="S776" i="5"/>
  <c r="S298" i="5"/>
  <c r="S344" i="5"/>
  <c r="S661" i="5"/>
  <c r="S743" i="5"/>
  <c r="S662" i="5"/>
  <c r="S663" i="5"/>
  <c r="S642" i="5"/>
  <c r="S799" i="5"/>
  <c r="S797" i="5"/>
  <c r="S635" i="5"/>
  <c r="S275" i="5"/>
  <c r="S804" i="5"/>
  <c r="S714" i="5"/>
  <c r="S528" i="5"/>
  <c r="S395" i="5"/>
  <c r="S414" i="5"/>
  <c r="S543" i="5"/>
  <c r="S636" i="5"/>
  <c r="S384" i="5"/>
  <c r="S767" i="5"/>
  <c r="S754" i="5"/>
  <c r="S318" i="5"/>
  <c r="S810" i="5"/>
  <c r="S482" i="5"/>
  <c r="S259" i="5"/>
  <c r="S774" i="5"/>
  <c r="S396" i="5"/>
  <c r="S448" i="5"/>
  <c r="S811" i="5"/>
  <c r="S299" i="5"/>
  <c r="S437" i="5"/>
  <c r="S367" i="5"/>
  <c r="S784" i="5"/>
  <c r="S677" i="5"/>
  <c r="S717" i="5"/>
  <c r="S300" i="5"/>
  <c r="S781" i="5"/>
  <c r="S678" i="5"/>
  <c r="S790" i="5"/>
  <c r="S466" i="5"/>
  <c r="S753" i="5"/>
  <c r="S761" i="5"/>
  <c r="S612" i="5"/>
  <c r="S587" i="5"/>
  <c r="S301" i="5"/>
  <c r="S328" i="5"/>
  <c r="S302" i="5"/>
  <c r="S680" i="5"/>
  <c r="S303" i="5"/>
  <c r="S266" i="5"/>
  <c r="S337" i="5"/>
  <c r="S339" i="5"/>
  <c r="S806" i="5"/>
  <c r="S534" i="5"/>
  <c r="S397" i="5"/>
  <c r="S670" i="5"/>
  <c r="S459" i="5"/>
  <c r="S594" i="5"/>
  <c r="S398" i="5"/>
  <c r="S775" i="5"/>
  <c r="S689" i="5"/>
  <c r="S637" i="5"/>
  <c r="S469" i="5"/>
  <c r="S460" i="5"/>
  <c r="S593" i="5"/>
  <c r="S361" i="5"/>
  <c r="S330" i="5"/>
  <c r="S763" i="5"/>
  <c r="S817" i="5"/>
  <c r="S438" i="5"/>
  <c r="S553" i="5"/>
  <c r="S792" i="5"/>
  <c r="S778" i="5"/>
  <c r="S713" i="5"/>
  <c r="S793" i="5"/>
  <c r="S382" i="5"/>
  <c r="S679" i="5"/>
  <c r="S355" i="5"/>
  <c r="S554" i="5"/>
  <c r="S418" i="5"/>
  <c r="S399" i="5"/>
  <c r="S378" i="5"/>
  <c r="S673" i="5"/>
  <c r="S475" i="5"/>
  <c r="S477" i="5"/>
  <c r="S423" i="5"/>
  <c r="S331" i="5"/>
  <c r="S694" i="5"/>
  <c r="S727" i="5"/>
  <c r="S796" i="5"/>
  <c r="S470" i="5"/>
  <c r="S705" i="5"/>
  <c r="S671" i="5"/>
  <c r="S479" i="5"/>
  <c r="S607" i="5"/>
  <c r="S676" i="5"/>
  <c r="S501" i="5"/>
  <c r="S439" i="5"/>
  <c r="S370" i="5"/>
  <c r="S791" i="5"/>
  <c r="S697" i="5"/>
  <c r="S699" i="5"/>
  <c r="S400" i="5"/>
  <c r="S401" i="5"/>
  <c r="S402" i="5"/>
  <c r="S750" i="5"/>
  <c r="S474" i="5"/>
  <c r="S771" i="5"/>
  <c r="S772" i="5"/>
  <c r="S403" i="5"/>
  <c r="S738" i="5"/>
  <c r="S739" i="5"/>
  <c r="S719" i="5"/>
  <c r="S483" i="5"/>
  <c r="S807" i="5"/>
  <c r="S491" i="5"/>
  <c r="S649" i="5"/>
  <c r="S371" i="5"/>
  <c r="S461" i="5"/>
  <c r="S462" i="5"/>
  <c r="S547" i="5"/>
  <c r="S693" i="5"/>
  <c r="S800" i="5"/>
  <c r="S736" i="5"/>
  <c r="S411" i="5"/>
  <c r="S731" i="5"/>
  <c r="S332" i="5"/>
  <c r="S280" i="5"/>
  <c r="S814" i="5"/>
  <c r="S304" i="5"/>
  <c r="S273" i="5"/>
  <c r="S345" i="5"/>
  <c r="S380" i="5"/>
  <c r="S602" i="5"/>
  <c r="S404" i="5"/>
  <c r="S502" i="5"/>
  <c r="S715" i="5"/>
  <c r="S674" i="5"/>
  <c r="S282" i="5"/>
  <c r="S603" i="5"/>
  <c r="S476" i="5"/>
  <c r="S424" i="5"/>
  <c r="S638" i="5"/>
  <c r="S609" i="5"/>
  <c r="S305" i="5"/>
  <c r="S405" i="5"/>
  <c r="S352" i="5"/>
  <c r="S745" i="5"/>
  <c r="S333" i="5"/>
  <c r="S511" i="5"/>
  <c r="S492" i="5"/>
  <c r="S700" i="5"/>
  <c r="S503" i="5"/>
  <c r="S432" i="5"/>
  <c r="S737" i="5"/>
  <c r="S519" i="5"/>
  <c r="S440" i="5"/>
  <c r="S789" i="5"/>
  <c r="S412" i="5"/>
  <c r="S701" i="5"/>
  <c r="S669" i="5"/>
  <c r="S508" i="5"/>
  <c r="S366" i="5"/>
  <c r="S787" i="5"/>
  <c r="S580" i="5"/>
  <c r="S764" i="5"/>
  <c r="S613" i="5"/>
  <c r="S716" i="5"/>
  <c r="S317" i="5"/>
  <c r="S349" i="5"/>
  <c r="S555" i="5"/>
  <c r="S725" i="5"/>
  <c r="S406" i="5"/>
  <c r="S277" i="5"/>
  <c r="S363" i="5"/>
  <c r="S815" i="5"/>
  <c r="S284" i="5"/>
  <c r="S338" i="5"/>
  <c r="S420" i="5"/>
  <c r="S374" i="5"/>
  <c r="S692" i="5"/>
  <c r="S785" i="5"/>
  <c r="S435" i="5"/>
  <c r="S471" i="5"/>
  <c r="S325" i="5"/>
  <c r="S525" i="5"/>
  <c r="S341" i="5"/>
  <c r="S509" i="5"/>
  <c r="S286" i="5"/>
  <c r="S327" i="5"/>
  <c r="S441" i="5"/>
  <c r="S695" i="5"/>
  <c r="S306" i="5"/>
  <c r="S608" i="5"/>
  <c r="S472" i="5"/>
  <c r="S351" i="5"/>
  <c r="S782" i="5"/>
  <c r="S721" i="5"/>
  <c r="S416" i="5"/>
  <c r="S453" i="5"/>
  <c r="S538" i="5"/>
  <c r="S729" i="5"/>
  <c r="S407" i="5"/>
  <c r="S572" i="5"/>
  <c r="S588" i="5"/>
  <c r="S583" i="5"/>
  <c r="S707" i="5"/>
  <c r="S451" i="5"/>
  <c r="S323" i="5"/>
  <c r="S468" i="5"/>
  <c r="S369" i="5"/>
  <c r="S307" i="5"/>
  <c r="S660" i="5"/>
  <c r="S408" i="5"/>
  <c r="S267" i="5"/>
  <c r="S730" i="5"/>
  <c r="S409" i="5"/>
  <c r="S343" i="5"/>
  <c r="S334" i="5"/>
  <c r="S308" i="5"/>
  <c r="S362" i="5"/>
  <c r="S478" i="5"/>
  <c r="S604" i="5"/>
  <c r="S686" i="5"/>
  <c r="S309" i="5"/>
  <c r="S683" i="5"/>
  <c r="S442" i="5"/>
  <c r="S556" i="5"/>
  <c r="S801" i="5"/>
  <c r="S578" i="5"/>
  <c r="S484" i="5"/>
  <c r="S557" i="5"/>
  <c r="S558" i="5"/>
  <c r="S559" i="5"/>
  <c r="S560" i="5"/>
  <c r="S672" i="5"/>
  <c r="S485" i="5"/>
  <c r="S389" i="5"/>
  <c r="S687" i="5"/>
  <c r="S706" i="5"/>
  <c r="S733" i="5"/>
  <c r="S368" i="5"/>
  <c r="S665" i="5"/>
  <c r="S391" i="5"/>
  <c r="S639" i="5"/>
  <c r="S335" i="5"/>
  <c r="S726" i="5"/>
  <c r="S749" i="5"/>
  <c r="S760" i="5"/>
  <c r="S539" i="5"/>
  <c r="S486" i="5"/>
  <c r="S487" i="5"/>
  <c r="S618" i="5"/>
  <c r="S320" i="5"/>
  <c r="S710" i="5"/>
  <c r="S473" i="5"/>
  <c r="S581" i="5"/>
  <c r="S537" i="5"/>
  <c r="S654" i="5"/>
  <c r="S463" i="5"/>
  <c r="S712" i="5"/>
  <c r="S493" i="5"/>
  <c r="S346" i="5"/>
  <c r="S532" i="5"/>
  <c r="S795" i="5"/>
  <c r="S759" i="5"/>
  <c r="S561" i="5"/>
  <c r="S592" i="5"/>
  <c r="S421" i="5"/>
  <c r="S648" i="5"/>
  <c r="S562" i="5"/>
  <c r="S563" i="5"/>
  <c r="S390" i="5"/>
  <c r="S524" i="5"/>
  <c r="S480" i="5"/>
  <c r="S350" i="5"/>
  <c r="S388" i="5"/>
  <c r="S455" i="5"/>
  <c r="S698" i="5"/>
  <c r="S512" i="5"/>
  <c r="S732" i="5"/>
  <c r="S735" i="5"/>
  <c r="S786" i="5"/>
  <c r="S425" i="5"/>
  <c r="S321" i="5"/>
  <c r="S564" i="5"/>
  <c r="S467" i="5"/>
  <c r="S685" i="5"/>
  <c r="S584" i="5"/>
  <c r="S353" i="5"/>
  <c r="S576" i="5"/>
  <c r="S773" i="5"/>
  <c r="S488" i="5"/>
  <c r="S443" i="5"/>
  <c r="S651" i="5"/>
  <c r="S422" i="5"/>
  <c r="S756" i="5"/>
  <c r="S415" i="5"/>
  <c r="S565" i="5"/>
  <c r="S310" i="5"/>
  <c r="S514" i="5"/>
  <c r="S585" i="5"/>
  <c r="S702" i="5"/>
  <c r="S419" i="5"/>
  <c r="S566" i="5"/>
  <c r="S490" i="5"/>
  <c r="S703" i="5"/>
  <c r="S387" i="5"/>
  <c r="S548" i="5"/>
  <c r="S450" i="5"/>
  <c r="S444" i="5"/>
  <c r="S358" i="5"/>
  <c r="S504" i="5"/>
  <c r="S507" i="5"/>
  <c r="S575" i="5"/>
  <c r="S285" i="5"/>
  <c r="S709" i="5"/>
  <c r="S740" i="5"/>
  <c r="S354" i="5"/>
  <c r="S515" i="5"/>
  <c r="S605" i="5"/>
  <c r="S577" i="5"/>
  <c r="S379" i="5"/>
  <c r="S567" i="5"/>
  <c r="S568" i="5"/>
  <c r="S356" i="5"/>
  <c r="S410" i="5"/>
  <c r="S765" i="5"/>
  <c r="S590" i="5"/>
  <c r="S574" i="5"/>
  <c r="S802" i="5"/>
  <c r="S268" i="5"/>
  <c r="S569" i="5"/>
  <c r="S803" i="5"/>
  <c r="S464" i="5"/>
  <c r="S494" i="5"/>
  <c r="S465" i="5"/>
  <c r="S311" i="5"/>
  <c r="S741" i="5"/>
  <c r="S445" i="5"/>
  <c r="S381" i="5"/>
  <c r="S734" i="5"/>
  <c r="S582" i="5"/>
  <c r="S746" i="5"/>
  <c r="S426" i="5"/>
  <c r="S682" i="5"/>
  <c r="S640" i="5"/>
  <c r="S752" i="5"/>
  <c r="S376" i="5"/>
  <c r="S664" i="5"/>
  <c r="S691" i="5"/>
  <c r="S428" i="5"/>
  <c r="S283" i="5"/>
  <c r="S312" i="5"/>
  <c r="S757" i="5"/>
  <c r="S704" i="5"/>
  <c r="S342" i="5"/>
  <c r="S417" i="5"/>
  <c r="S446" i="5"/>
  <c r="S591" i="5"/>
  <c r="S489" i="5"/>
  <c r="S336" i="5"/>
  <c r="S722" i="5"/>
  <c r="S433" i="5"/>
  <c r="S316" i="5"/>
  <c r="S573" i="5"/>
  <c r="S313" i="5"/>
  <c r="S257" i="5"/>
  <c r="S522" i="5"/>
  <c r="S813" i="5"/>
  <c r="S281" i="5"/>
  <c r="S681" i="5"/>
  <c r="S521" i="5"/>
  <c r="S520" i="5"/>
  <c r="S688" i="5"/>
  <c r="S589" i="5"/>
  <c r="S348" i="5"/>
  <c r="S322" i="5"/>
  <c r="S779" i="5"/>
  <c r="S545" i="5"/>
  <c r="S533" i="5"/>
  <c r="S570" i="5"/>
  <c r="S748" i="5"/>
  <c r="S747" i="5"/>
  <c r="S766" i="5"/>
  <c r="S659" i="5"/>
  <c r="S430" i="5"/>
  <c r="S641" i="5"/>
  <c r="S606" i="5"/>
  <c r="S513" i="5"/>
  <c r="S571" i="5"/>
  <c r="S824" i="5"/>
  <c r="S823" i="5"/>
  <c r="S821" i="5"/>
  <c r="S820" i="5"/>
  <c r="S826" i="5"/>
  <c r="S827" i="5"/>
  <c r="S822" i="5"/>
  <c r="S825" i="5"/>
  <c r="S831" i="5"/>
  <c r="S834" i="5"/>
  <c r="S833" i="5"/>
  <c r="S835" i="5"/>
  <c r="S832" i="5"/>
  <c r="S836" i="5"/>
  <c r="S838" i="5"/>
  <c r="S837" i="5"/>
  <c r="S839" i="5"/>
  <c r="S840" i="5"/>
  <c r="S843" i="5"/>
  <c r="S842" i="5"/>
  <c r="S845" i="5"/>
  <c r="S841" i="5"/>
  <c r="S844" i="5"/>
  <c r="S846" i="5"/>
  <c r="S847" i="5"/>
  <c r="S849" i="5"/>
  <c r="S848" i="5"/>
  <c r="S868" i="5"/>
  <c r="S865" i="5"/>
  <c r="S866" i="5"/>
  <c r="S867" i="5"/>
  <c r="S870" i="5"/>
  <c r="S864" i="5"/>
  <c r="S869" i="5"/>
  <c r="S875" i="5"/>
  <c r="S861" i="5"/>
  <c r="S877" i="5"/>
  <c r="S874" i="5"/>
  <c r="S879" i="5"/>
  <c r="S878" i="5"/>
  <c r="S876" i="5"/>
  <c r="S873" i="5"/>
  <c r="S872" i="5"/>
  <c r="S862" i="5"/>
  <c r="S901" i="5"/>
  <c r="S1079" i="5"/>
  <c r="S888" i="5"/>
  <c r="S1077" i="5"/>
  <c r="S899" i="5"/>
  <c r="S887" i="5"/>
  <c r="S1081" i="5"/>
  <c r="S893" i="5"/>
  <c r="S898" i="5"/>
  <c r="S1080" i="5"/>
  <c r="S897" i="5"/>
  <c r="S895" i="5"/>
  <c r="S891" i="5"/>
  <c r="S1082" i="5"/>
  <c r="S889" i="5"/>
  <c r="S917" i="5"/>
  <c r="S890" i="5"/>
  <c r="S902" i="5"/>
  <c r="S892" i="5"/>
  <c r="S900" i="5"/>
  <c r="S896" i="5"/>
  <c r="S894" i="5"/>
  <c r="S1078" i="5"/>
  <c r="S918" i="5"/>
  <c r="S926" i="5"/>
  <c r="S911" i="5"/>
  <c r="S927" i="5"/>
  <c r="S906" i="5"/>
  <c r="S903" i="5"/>
  <c r="S907" i="5"/>
  <c r="S905" i="5"/>
  <c r="S904" i="5"/>
  <c r="S913" i="5"/>
  <c r="S912" i="5"/>
  <c r="S909" i="5"/>
  <c r="S910" i="5"/>
  <c r="S928" i="5"/>
  <c r="S908" i="5"/>
  <c r="S921" i="5"/>
  <c r="S920" i="5"/>
  <c r="S922" i="5"/>
  <c r="S924" i="5"/>
  <c r="S919" i="5"/>
  <c r="S925" i="5"/>
  <c r="S923" i="5"/>
  <c r="S931" i="5"/>
  <c r="S954" i="5"/>
  <c r="S933" i="5"/>
  <c r="S932" i="5"/>
  <c r="S934" i="5"/>
  <c r="S955" i="5"/>
  <c r="S941" i="5"/>
  <c r="S953" i="5"/>
  <c r="S950" i="5"/>
  <c r="S937" i="5"/>
  <c r="S938" i="5"/>
  <c r="S956" i="5"/>
  <c r="S930" i="5"/>
  <c r="S939" i="5"/>
  <c r="S957" i="5"/>
  <c r="S935" i="5"/>
  <c r="S942" i="5"/>
  <c r="S951" i="5"/>
  <c r="S946" i="5"/>
  <c r="S944" i="5"/>
  <c r="S940" i="5"/>
  <c r="S947" i="5"/>
  <c r="S948" i="5"/>
  <c r="S936" i="5"/>
  <c r="S943" i="5"/>
  <c r="S949" i="5"/>
  <c r="S958" i="5"/>
  <c r="S945" i="5"/>
  <c r="S952" i="5"/>
  <c r="S965" i="5"/>
  <c r="S966" i="5"/>
  <c r="S969" i="5"/>
  <c r="S968" i="5"/>
  <c r="S967" i="5"/>
  <c r="S970" i="5"/>
  <c r="S972" i="5"/>
  <c r="S973" i="5"/>
  <c r="S971" i="5"/>
  <c r="S963" i="5"/>
  <c r="S964" i="5"/>
  <c r="S974" i="5"/>
  <c r="S979" i="5"/>
  <c r="S975" i="5"/>
  <c r="S977" i="5"/>
  <c r="S976" i="5"/>
  <c r="S978" i="5"/>
  <c r="S985" i="5"/>
  <c r="S986" i="5"/>
  <c r="S980" i="5"/>
  <c r="S987" i="5"/>
  <c r="S983" i="5"/>
  <c r="S989" i="5"/>
  <c r="S984" i="5"/>
  <c r="S982" i="5"/>
  <c r="S981" i="5"/>
  <c r="S988" i="5"/>
  <c r="S1009" i="5"/>
  <c r="S1006" i="5"/>
  <c r="S1010" i="5"/>
  <c r="S1005" i="5"/>
  <c r="S1003" i="5"/>
  <c r="S1008" i="5"/>
  <c r="S1002" i="5"/>
  <c r="S1004" i="5"/>
  <c r="S1007" i="5"/>
  <c r="S1019" i="5"/>
  <c r="S1016" i="5"/>
  <c r="S1013" i="5"/>
  <c r="S851" i="5"/>
  <c r="S1011" i="5"/>
  <c r="S1020" i="5"/>
  <c r="S1012" i="5"/>
  <c r="S1014" i="5"/>
  <c r="S1017" i="5"/>
  <c r="S1018" i="5"/>
  <c r="S1015" i="5"/>
  <c r="S1031" i="5"/>
  <c r="S1030" i="5"/>
  <c r="S1033" i="5"/>
  <c r="S1027" i="5"/>
  <c r="S1028" i="5"/>
  <c r="S1025" i="5"/>
  <c r="S1021" i="5"/>
  <c r="S1026" i="5"/>
  <c r="S1022" i="5"/>
  <c r="S1024" i="5"/>
  <c r="S1029" i="5"/>
  <c r="S1032" i="5"/>
  <c r="S1023" i="5"/>
  <c r="S1034" i="5"/>
  <c r="S1035" i="5"/>
  <c r="S1051" i="5"/>
  <c r="S1039" i="5"/>
  <c r="S1050" i="5"/>
  <c r="S1052" i="5"/>
  <c r="S1053" i="5"/>
  <c r="S1045" i="5"/>
  <c r="S1040" i="5"/>
  <c r="S1054" i="5"/>
  <c r="S1049" i="5"/>
  <c r="S1038" i="5"/>
  <c r="S1048" i="5"/>
  <c r="S1037" i="5"/>
  <c r="S1046" i="5"/>
  <c r="S1041" i="5"/>
  <c r="S1044" i="5"/>
  <c r="S1001" i="5"/>
  <c r="S1042" i="5"/>
  <c r="S1043" i="5"/>
  <c r="S1047" i="5"/>
  <c r="S1058" i="5"/>
  <c r="S1064" i="5"/>
  <c r="S1060" i="5"/>
  <c r="S1055" i="5"/>
  <c r="S1062" i="5"/>
  <c r="S1059" i="5"/>
  <c r="S1056" i="5"/>
  <c r="S1061" i="5"/>
  <c r="S1063" i="5"/>
  <c r="S1057" i="5"/>
  <c r="S1067" i="5"/>
  <c r="S1066" i="5"/>
  <c r="S1065" i="5"/>
  <c r="S1068" i="5"/>
  <c r="S1069" i="5"/>
  <c r="S1070" i="5"/>
  <c r="S1072" i="5"/>
  <c r="S1073" i="5"/>
  <c r="S1074" i="5"/>
  <c r="S1075" i="5"/>
  <c r="S98" i="5"/>
  <c r="S1076" i="5"/>
  <c r="S1101" i="5"/>
  <c r="S1099" i="5"/>
  <c r="S1086" i="5"/>
  <c r="S1087" i="5"/>
  <c r="S1100" i="5"/>
  <c r="S1095" i="5"/>
  <c r="S1088" i="5"/>
  <c r="S1093" i="5"/>
  <c r="S1261" i="5"/>
  <c r="S1092" i="5"/>
  <c r="S1260" i="5"/>
  <c r="S1090" i="5"/>
  <c r="S1098" i="5"/>
  <c r="S1094" i="5"/>
  <c r="S1091" i="5"/>
  <c r="S1089" i="5"/>
  <c r="S1262" i="5"/>
  <c r="S1096" i="5"/>
  <c r="S1097" i="5"/>
  <c r="S1107" i="5"/>
  <c r="S1103" i="5"/>
  <c r="S1211" i="5"/>
  <c r="S1212" i="5"/>
  <c r="S1125" i="5"/>
  <c r="S1196" i="5"/>
  <c r="S1254" i="5"/>
  <c r="S1120" i="5"/>
  <c r="S1252" i="5"/>
  <c r="S1184" i="5"/>
  <c r="S1104" i="5"/>
  <c r="S1194" i="5"/>
  <c r="S1168" i="5"/>
  <c r="S1164" i="5"/>
  <c r="S1216" i="5"/>
  <c r="S1108" i="5"/>
  <c r="S1234" i="5"/>
  <c r="S1146" i="5"/>
  <c r="S1147" i="5"/>
  <c r="S1247" i="5"/>
  <c r="S1106" i="5"/>
  <c r="S1155" i="5"/>
  <c r="S1148" i="5"/>
  <c r="S1130" i="5"/>
  <c r="S1236" i="5"/>
  <c r="S1109" i="5"/>
  <c r="S1160" i="5"/>
  <c r="S1117" i="5"/>
  <c r="S1231" i="5"/>
  <c r="S1149" i="5"/>
  <c r="S1162" i="5"/>
  <c r="S1121" i="5"/>
  <c r="S1255" i="5"/>
  <c r="S1140" i="5"/>
  <c r="S1137" i="5"/>
  <c r="S1163" i="5"/>
  <c r="S1215" i="5"/>
  <c r="S1113" i="5"/>
  <c r="S1114" i="5"/>
  <c r="S1132" i="5"/>
  <c r="S1213" i="5"/>
  <c r="S1217" i="5"/>
  <c r="S1150" i="5"/>
  <c r="S1105" i="5"/>
  <c r="S1161" i="5"/>
  <c r="S1156" i="5"/>
  <c r="S1171" i="5"/>
  <c r="S1230" i="5"/>
  <c r="S1174" i="5"/>
  <c r="S1188" i="5"/>
  <c r="S1175" i="5"/>
  <c r="S1127" i="5"/>
  <c r="S1229" i="5"/>
  <c r="S1158" i="5"/>
  <c r="S1190" i="5"/>
  <c r="S1189" i="5"/>
  <c r="S1145" i="5"/>
  <c r="S1151" i="5"/>
  <c r="S1208" i="5"/>
  <c r="S1206" i="5"/>
  <c r="S1139" i="5"/>
  <c r="S1251" i="5"/>
  <c r="S1157" i="5"/>
  <c r="S1214" i="5"/>
  <c r="S1240" i="5"/>
  <c r="S1244" i="5"/>
  <c r="S1122" i="5"/>
  <c r="S1176" i="5"/>
  <c r="S1228" i="5"/>
  <c r="S1197" i="5"/>
  <c r="S1241" i="5"/>
  <c r="S1191" i="5"/>
  <c r="S1192" i="5"/>
  <c r="S1193" i="5"/>
  <c r="S1248" i="5"/>
  <c r="S1169" i="5"/>
  <c r="S1209" i="5"/>
  <c r="S1210" i="5"/>
  <c r="S1232" i="5"/>
  <c r="S1201" i="5"/>
  <c r="S1222" i="5"/>
  <c r="S1115" i="5"/>
  <c r="S1142" i="5"/>
  <c r="S1242" i="5"/>
  <c r="S1224" i="5"/>
  <c r="S1250" i="5"/>
  <c r="S1219" i="5"/>
  <c r="S1143" i="5"/>
  <c r="S1134" i="5"/>
  <c r="S1131" i="5"/>
  <c r="S1249" i="5"/>
  <c r="S1235" i="5"/>
  <c r="S1226" i="5"/>
  <c r="S1110" i="5"/>
  <c r="S1220" i="5"/>
  <c r="S1198" i="5"/>
  <c r="S1245" i="5"/>
  <c r="S1136" i="5"/>
  <c r="S1177" i="5"/>
  <c r="S1185" i="5"/>
  <c r="S1238" i="5"/>
  <c r="S1223" i="5"/>
  <c r="S1237" i="5"/>
  <c r="S1199" i="5"/>
  <c r="S1116" i="5"/>
  <c r="S1152" i="5"/>
  <c r="S1123" i="5"/>
  <c r="S1133" i="5"/>
  <c r="S1129" i="5"/>
  <c r="S1221" i="5"/>
  <c r="S1225" i="5"/>
  <c r="S1233" i="5"/>
  <c r="S1118" i="5"/>
  <c r="S1135" i="5"/>
  <c r="S1167" i="5"/>
  <c r="S1246" i="5"/>
  <c r="S1124" i="5"/>
  <c r="S1165" i="5"/>
  <c r="S1170" i="5"/>
  <c r="S1178" i="5"/>
  <c r="S1128" i="5"/>
  <c r="S1153" i="5"/>
  <c r="S1186" i="5"/>
  <c r="S1203" i="5"/>
  <c r="S1166" i="5"/>
  <c r="S1111" i="5"/>
  <c r="S1154" i="5"/>
  <c r="S1159" i="5"/>
  <c r="S1126" i="5"/>
  <c r="S1239" i="5"/>
  <c r="S1187" i="5"/>
  <c r="S1202" i="5"/>
  <c r="S1179" i="5"/>
  <c r="S1138" i="5"/>
  <c r="S1195" i="5"/>
  <c r="S1227" i="5"/>
  <c r="S1141" i="5"/>
  <c r="S1172" i="5"/>
  <c r="S1180" i="5"/>
  <c r="S1144" i="5"/>
  <c r="S1200" i="5"/>
  <c r="S1173" i="5"/>
  <c r="S1119" i="5"/>
  <c r="S1207" i="5"/>
  <c r="S1183" i="5"/>
  <c r="S1205" i="5"/>
  <c r="S1181" i="5"/>
  <c r="S1218" i="5"/>
  <c r="S1112" i="5"/>
  <c r="S1182" i="5"/>
  <c r="S1253" i="5"/>
  <c r="S1243" i="5"/>
  <c r="S1204" i="5"/>
  <c r="S1835" i="5"/>
  <c r="S1548" i="5"/>
  <c r="S1871" i="5"/>
  <c r="S1630" i="5"/>
  <c r="S1503" i="5"/>
  <c r="S1320" i="5"/>
  <c r="S1868" i="5"/>
  <c r="S1454" i="5"/>
  <c r="S1273" i="5"/>
  <c r="S1494" i="5"/>
  <c r="S1397" i="5"/>
  <c r="S1569" i="5"/>
  <c r="S1641" i="5"/>
  <c r="S1328" i="5"/>
  <c r="S1450" i="5"/>
  <c r="S1289" i="5"/>
  <c r="S1327" i="5"/>
  <c r="S1428" i="5"/>
  <c r="S1264" i="5"/>
  <c r="S1836" i="5"/>
  <c r="S1728" i="5"/>
  <c r="S1431" i="5"/>
  <c r="S1570" i="5"/>
  <c r="S852" i="5"/>
  <c r="S1842" i="5"/>
  <c r="S1785" i="5"/>
  <c r="S1433" i="5"/>
  <c r="S1706" i="5"/>
  <c r="S1708" i="5"/>
  <c r="S1290" i="5"/>
  <c r="S1700" i="5"/>
  <c r="S1648" i="5"/>
  <c r="S1291" i="5"/>
  <c r="S1565" i="5"/>
  <c r="S1851" i="5"/>
  <c r="S1669" i="5"/>
  <c r="S1296" i="5"/>
  <c r="S1576" i="5"/>
  <c r="S1334" i="5"/>
  <c r="S1739" i="5"/>
  <c r="S1550" i="5"/>
  <c r="S1297" i="5"/>
  <c r="S1396" i="5"/>
  <c r="S1660" i="5"/>
  <c r="S1457" i="5"/>
  <c r="S1427" i="5"/>
  <c r="S1720" i="5"/>
  <c r="S1275" i="5"/>
  <c r="S1752" i="5"/>
  <c r="S1265" i="5"/>
  <c r="S1426" i="5"/>
  <c r="S1340" i="5"/>
  <c r="S1413" i="5"/>
  <c r="S1857" i="5"/>
  <c r="S1422" i="5"/>
  <c r="S1726" i="5"/>
  <c r="S1276" i="5"/>
  <c r="S1333" i="5"/>
  <c r="S1554" i="5"/>
  <c r="S1824" i="5"/>
  <c r="S1776" i="5"/>
  <c r="S1626" i="5"/>
  <c r="S1567" i="5"/>
  <c r="S1704" i="5"/>
  <c r="S1288" i="5"/>
  <c r="S1727" i="5"/>
  <c r="S1341" i="5"/>
  <c r="S1298" i="5"/>
  <c r="S1317" i="5"/>
  <c r="S1718" i="5"/>
  <c r="S1672" i="5"/>
  <c r="S1692" i="5"/>
  <c r="S1609" i="5"/>
  <c r="S1713" i="5"/>
  <c r="S1753" i="5"/>
  <c r="S1342" i="5"/>
  <c r="S1343" i="5"/>
  <c r="S1455" i="5"/>
  <c r="S1575" i="5"/>
  <c r="S1642" i="5"/>
  <c r="S1731" i="5"/>
  <c r="S1789" i="5"/>
  <c r="S1632" i="5"/>
  <c r="S1502" i="5"/>
  <c r="S1635" i="5"/>
  <c r="S1344" i="5"/>
  <c r="S1677" i="5"/>
  <c r="S1379" i="5"/>
  <c r="S1661" i="5"/>
  <c r="S1825" i="5"/>
  <c r="S1784" i="5"/>
  <c r="S1564" i="5"/>
  <c r="S1691" i="5"/>
  <c r="S1519" i="5"/>
  <c r="S1643" i="5"/>
  <c r="S1705" i="5"/>
  <c r="S1266" i="5"/>
  <c r="S1434" i="5"/>
  <c r="S1740" i="5"/>
  <c r="S1414" i="5"/>
  <c r="S1854" i="5"/>
  <c r="S1696" i="5"/>
  <c r="S1647" i="5"/>
  <c r="S1435" i="5"/>
  <c r="S1274" i="5"/>
  <c r="S1458" i="5"/>
  <c r="S1378" i="5"/>
  <c r="S1745" i="5"/>
  <c r="S1460" i="5"/>
  <c r="S1737" i="5"/>
  <c r="S1694" i="5"/>
  <c r="S1299" i="5"/>
  <c r="S1875" i="5"/>
  <c r="S1345" i="5"/>
  <c r="S1849" i="5"/>
  <c r="S1552" i="5"/>
  <c r="S1829" i="5"/>
  <c r="S1850" i="5"/>
  <c r="S1346" i="5"/>
  <c r="S1332" i="5"/>
  <c r="S1707" i="5"/>
  <c r="S1828" i="5"/>
  <c r="S1501" i="5"/>
  <c r="S1787" i="5"/>
  <c r="S1381" i="5"/>
  <c r="S1709" i="5"/>
  <c r="S1520" i="5"/>
  <c r="S1652" i="5"/>
  <c r="S1860" i="5"/>
  <c r="S1294" i="5"/>
  <c r="S1874" i="5"/>
  <c r="S1436" i="5"/>
  <c r="S1338" i="5"/>
  <c r="S1855" i="5"/>
  <c r="S1788" i="5"/>
  <c r="S1802" i="5"/>
  <c r="S1837" i="5"/>
  <c r="S1429" i="5"/>
  <c r="S1695" i="5"/>
  <c r="S1638" i="5"/>
  <c r="S1267" i="5"/>
  <c r="S1268" i="5"/>
  <c r="S1568" i="5"/>
  <c r="S1613" i="5"/>
  <c r="S1581" i="5"/>
  <c r="S1376" i="5"/>
  <c r="S1614" i="5"/>
  <c r="S1710" i="5"/>
  <c r="S1399" i="5"/>
  <c r="S1347" i="5"/>
  <c r="S1541" i="5"/>
  <c r="S1504" i="5"/>
  <c r="S1571" i="5"/>
  <c r="S1712" i="5"/>
  <c r="S1577" i="5"/>
  <c r="S1858" i="5"/>
  <c r="S1566" i="5"/>
  <c r="S1380" i="5"/>
  <c r="S1678" i="5"/>
  <c r="S1873" i="5"/>
  <c r="S1714" i="5"/>
  <c r="S1876" i="5"/>
  <c r="S1699" i="5"/>
  <c r="S1673" i="5"/>
  <c r="S1437" i="5"/>
  <c r="S1498" i="5"/>
  <c r="S1280" i="5"/>
  <c r="S1465" i="5"/>
  <c r="S1826" i="5"/>
  <c r="S1542" i="5"/>
  <c r="S1438" i="5"/>
  <c r="S1623" i="5"/>
  <c r="S1839" i="5"/>
  <c r="S1337" i="5"/>
  <c r="S1733" i="5"/>
  <c r="S1382" i="5"/>
  <c r="S1466" i="5"/>
  <c r="S1633" i="5"/>
  <c r="S1663" i="5"/>
  <c r="S1369" i="5"/>
  <c r="S1468" i="5"/>
  <c r="S1783" i="5"/>
  <c r="S1293" i="5"/>
  <c r="S1551" i="5"/>
  <c r="S1820" i="5"/>
  <c r="S1439" i="5"/>
  <c r="S1809" i="5"/>
  <c r="S1339" i="5"/>
  <c r="S1582" i="5"/>
  <c r="S1645" i="5"/>
  <c r="S1558" i="5"/>
  <c r="S1300" i="5"/>
  <c r="S1453" i="5"/>
  <c r="S1549" i="5"/>
  <c r="S1440" i="5"/>
  <c r="S1441" i="5"/>
  <c r="S1521" i="5"/>
  <c r="S1711" i="5"/>
  <c r="S1348" i="5"/>
  <c r="S1325" i="5"/>
  <c r="S1622" i="5"/>
  <c r="S1701" i="5"/>
  <c r="S1319" i="5"/>
  <c r="S1578" i="5"/>
  <c r="S1715" i="5"/>
  <c r="S1491" i="5"/>
  <c r="S1846" i="5"/>
  <c r="S1392" i="5"/>
  <c r="S1301" i="5"/>
  <c r="S1611" i="5"/>
  <c r="S1838" i="5"/>
  <c r="S1349" i="5"/>
  <c r="S1269" i="5"/>
  <c r="S1302" i="5"/>
  <c r="S1350" i="5"/>
  <c r="S1840" i="5"/>
  <c r="S1430" i="5"/>
  <c r="S1442" i="5"/>
  <c r="S1717" i="5"/>
  <c r="S1303" i="5"/>
  <c r="S1321" i="5"/>
  <c r="S1830" i="5"/>
  <c r="S1270" i="5"/>
  <c r="S1543" i="5"/>
  <c r="S1861" i="5"/>
  <c r="S1489" i="5"/>
  <c r="S1751" i="5"/>
  <c r="S1401" i="5"/>
  <c r="S1721" i="5"/>
  <c r="S1662" i="5"/>
  <c r="S1559" i="5"/>
  <c r="S1827" i="5"/>
  <c r="S1574" i="5"/>
  <c r="S1649" i="5"/>
  <c r="S1522" i="5"/>
  <c r="S1746" i="5"/>
  <c r="S1637" i="5"/>
  <c r="S1523" i="5"/>
  <c r="S1384" i="5"/>
  <c r="S1584" i="5"/>
  <c r="S1636" i="5"/>
  <c r="S1619" i="5"/>
  <c r="S1697" i="5"/>
  <c r="S1831" i="5"/>
  <c r="S1732" i="5"/>
  <c r="S1366" i="5"/>
  <c r="S1703" i="5"/>
  <c r="S1679" i="5"/>
  <c r="S1372" i="5"/>
  <c r="S1443" i="5"/>
  <c r="S1351" i="5"/>
  <c r="S1853" i="5"/>
  <c r="S1780" i="5"/>
  <c r="S1282" i="5"/>
  <c r="S1492" i="5"/>
  <c r="S1585" i="5"/>
  <c r="S1800" i="5"/>
  <c r="S1646" i="5"/>
  <c r="S1352" i="5"/>
  <c r="S1738" i="5"/>
  <c r="S1353" i="5"/>
  <c r="S1354" i="5"/>
  <c r="S1318" i="5"/>
  <c r="S1573" i="5"/>
  <c r="S1506" i="5"/>
  <c r="S1371" i="5"/>
  <c r="S1370" i="5"/>
  <c r="S1304" i="5"/>
  <c r="S1675" i="5"/>
  <c r="S1676" i="5"/>
  <c r="S1617" i="5"/>
  <c r="S1452" i="5"/>
  <c r="S1444" i="5"/>
  <c r="S1277" i="5"/>
  <c r="S1747" i="5"/>
  <c r="S1736" i="5"/>
  <c r="S1524" i="5"/>
  <c r="S1859" i="5"/>
  <c r="S1525" i="5"/>
  <c r="S1845" i="5"/>
  <c r="S1526" i="5"/>
  <c r="S1702" i="5"/>
  <c r="S1305" i="5"/>
  <c r="S1306" i="5"/>
  <c r="S1625" i="5"/>
  <c r="S1561" i="5"/>
  <c r="S1515" i="5"/>
  <c r="S1483" i="5"/>
  <c r="S1615" i="5"/>
  <c r="S1722" i="5"/>
  <c r="S1781" i="5"/>
  <c r="S1723" i="5"/>
  <c r="S1527" i="5"/>
  <c r="S1666" i="5"/>
  <c r="S1516" i="5"/>
  <c r="S1579" i="5"/>
  <c r="S1743" i="5"/>
  <c r="S1823" i="5"/>
  <c r="S1374" i="5"/>
  <c r="S1553" i="5"/>
  <c r="S1744" i="5"/>
  <c r="S1490" i="5"/>
  <c r="S1445" i="5"/>
  <c r="S1322" i="5"/>
  <c r="S1786" i="5"/>
  <c r="S1764" i="5"/>
  <c r="S1446" i="5"/>
  <c r="S1415" i="5"/>
  <c r="S1355" i="5"/>
  <c r="S1400" i="5"/>
  <c r="S1801" i="5"/>
  <c r="S1791" i="5"/>
  <c r="S1792" i="5"/>
  <c r="S1356" i="5"/>
  <c r="S1716" i="5"/>
  <c r="S1447" i="5"/>
  <c r="S1283" i="5"/>
  <c r="S1271" i="5"/>
  <c r="S1307" i="5"/>
  <c r="S1479" i="5"/>
  <c r="S1794" i="5"/>
  <c r="S1281" i="5"/>
  <c r="S1634" i="5"/>
  <c r="S1331" i="5"/>
  <c r="S1528" i="5"/>
  <c r="S1555" i="5"/>
  <c r="S1586" i="5"/>
  <c r="S1589" i="5"/>
  <c r="S1729" i="5"/>
  <c r="S1680" i="5"/>
  <c r="S1841" i="5"/>
  <c r="S1847" i="5"/>
  <c r="S1497" i="5"/>
  <c r="S1583" i="5"/>
  <c r="S1518" i="5"/>
  <c r="S1462" i="5"/>
  <c r="S1377" i="5"/>
  <c r="S1621" i="5"/>
  <c r="S1364" i="5"/>
  <c r="S1624" i="5"/>
  <c r="S1463" i="5"/>
  <c r="S1603" i="5"/>
  <c r="S1308" i="5"/>
  <c r="S1670" i="5"/>
  <c r="S1357" i="5"/>
  <c r="S1688" i="5"/>
  <c r="S1795" i="5"/>
  <c r="S1587" i="5"/>
  <c r="S1309" i="5"/>
  <c r="S1529" i="5"/>
  <c r="S1398" i="5"/>
  <c r="S1681" i="5"/>
  <c r="S1796" i="5"/>
  <c r="S1292" i="5"/>
  <c r="S1810" i="5"/>
  <c r="S1499" i="5"/>
  <c r="S1627" i="5"/>
  <c r="S1530" i="5"/>
  <c r="S1821" i="5"/>
  <c r="S1610" i="5"/>
  <c r="S1588" i="5"/>
  <c r="S1653" i="5"/>
  <c r="S1590" i="5"/>
  <c r="S1818" i="5"/>
  <c r="S1402" i="5"/>
  <c r="S1572" i="5"/>
  <c r="S1557" i="5"/>
  <c r="S1822" i="5"/>
  <c r="S1856" i="5"/>
  <c r="S1323" i="5"/>
  <c r="S1279" i="5"/>
  <c r="S1656" i="5"/>
  <c r="S1531" i="5"/>
  <c r="S1816" i="5"/>
  <c r="S1782" i="5"/>
  <c r="S1765" i="5"/>
  <c r="S1495" i="5"/>
  <c r="S1620" i="5"/>
  <c r="S1763" i="5"/>
  <c r="S1742" i="5"/>
  <c r="S1448" i="5"/>
  <c r="S1664" i="5"/>
  <c r="S1556" i="5"/>
  <c r="S1449" i="5"/>
  <c r="S1817" i="5"/>
  <c r="S1797" i="5"/>
  <c r="S1416" i="5"/>
  <c r="S1358" i="5"/>
  <c r="S1469" i="5"/>
  <c r="S1616" i="5"/>
  <c r="S1532" i="5"/>
  <c r="S1505" i="5"/>
  <c r="S1517" i="5"/>
  <c r="S1533" i="5"/>
  <c r="S1534" i="5"/>
  <c r="S1535" i="5"/>
  <c r="S1272" i="5"/>
  <c r="S1806" i="5"/>
  <c r="S1411" i="5"/>
  <c r="S1563" i="5"/>
  <c r="S1813" i="5"/>
  <c r="S1536" i="5"/>
  <c r="S1771" i="5"/>
  <c r="S1284" i="5"/>
  <c r="S1762" i="5"/>
  <c r="S1278" i="5"/>
  <c r="S1461" i="5"/>
  <c r="S1811" i="5"/>
  <c r="S1310" i="5"/>
  <c r="S1394" i="5"/>
  <c r="S1750" i="5"/>
  <c r="S1326" i="5"/>
  <c r="S1772" i="5"/>
  <c r="S1798" i="5"/>
  <c r="S1451" i="5"/>
  <c r="S1481" i="5"/>
  <c r="S1639" i="5"/>
  <c r="S1591" i="5"/>
  <c r="S1464" i="5"/>
  <c r="S1562" i="5"/>
  <c r="S1687" i="5"/>
  <c r="S1865" i="5"/>
  <c r="S1500" i="5"/>
  <c r="S1805" i="5"/>
  <c r="S1456" i="5"/>
  <c r="S1537" i="5"/>
  <c r="S1538" i="5"/>
  <c r="S1409" i="5"/>
  <c r="S1612" i="5"/>
  <c r="S1754" i="5"/>
  <c r="S1311" i="5"/>
  <c r="S1872" i="5"/>
  <c r="S1730" i="5"/>
  <c r="S1665" i="5"/>
  <c r="S1547" i="5"/>
  <c r="S1601" i="5"/>
  <c r="S1760" i="5"/>
  <c r="S1719" i="5"/>
  <c r="S1607" i="5"/>
  <c r="S1671" i="5"/>
  <c r="S1424" i="5"/>
  <c r="S1761" i="5"/>
  <c r="S1507" i="5"/>
  <c r="S1412" i="5"/>
  <c r="S1598" i="5"/>
  <c r="S1597" i="5"/>
  <c r="S1755" i="5"/>
  <c r="S1674" i="5"/>
  <c r="S1496" i="5"/>
  <c r="S1493" i="5"/>
  <c r="S1748" i="5"/>
  <c r="S1690" i="5"/>
  <c r="S1395" i="5"/>
  <c r="S1592" i="5"/>
  <c r="S1832" i="5"/>
  <c r="S1814" i="5"/>
  <c r="S1486" i="5"/>
  <c r="S1768" i="5"/>
  <c r="S1756" i="5"/>
  <c r="S1793" i="5"/>
  <c r="S1807" i="5"/>
  <c r="S1539" i="5"/>
  <c r="S1285" i="5"/>
  <c r="S1650" i="5"/>
  <c r="S1286" i="5"/>
  <c r="S1803" i="5"/>
  <c r="S1580" i="5"/>
  <c r="S1375" i="5"/>
  <c r="S1432" i="5"/>
  <c r="S1693" i="5"/>
  <c r="S1686" i="5"/>
  <c r="S1608" i="5"/>
  <c r="S1605" i="5"/>
  <c r="S1769" i="5"/>
  <c r="S1509" i="5"/>
  <c r="S1698" i="5"/>
  <c r="S1335" i="5"/>
  <c r="S1741" i="5"/>
  <c r="S1757" i="5"/>
  <c r="S1767" i="5"/>
  <c r="S1682" i="5"/>
  <c r="S1593" i="5"/>
  <c r="S1631" i="5"/>
  <c r="S1778" i="5"/>
  <c r="S1659" i="5"/>
  <c r="S1599" i="5"/>
  <c r="S1735" i="5"/>
  <c r="S1644" i="5"/>
  <c r="S1758" i="5"/>
  <c r="S1640" i="5"/>
  <c r="S1540" i="5"/>
  <c r="S1393" i="5"/>
  <c r="S1654" i="5"/>
  <c r="S1417" i="5"/>
  <c r="S1336" i="5"/>
  <c r="S1770" i="5"/>
  <c r="S1560" i="5"/>
  <c r="S1725" i="5"/>
  <c r="S1295" i="5"/>
  <c r="S1467" i="5"/>
  <c r="S1667" i="5"/>
  <c r="S1359" i="5"/>
  <c r="S1425" i="5"/>
  <c r="S1387" i="5"/>
  <c r="S1866" i="5"/>
  <c r="S1773" i="5"/>
  <c r="S1657" i="5"/>
  <c r="S1834" i="5"/>
  <c r="S1799" i="5"/>
  <c r="S1774" i="5"/>
  <c r="S1312" i="5"/>
  <c r="S1313" i="5"/>
  <c r="S1373" i="5"/>
  <c r="S1790" i="5"/>
  <c r="S1604" i="5"/>
  <c r="S1819" i="5"/>
  <c r="S1360" i="5"/>
  <c r="S1361" i="5"/>
  <c r="S1368" i="5"/>
  <c r="S1470" i="5"/>
  <c r="S1403" i="5"/>
  <c r="S1480" i="5"/>
  <c r="S1314" i="5"/>
  <c r="S1471" i="5"/>
  <c r="S1510" i="5"/>
  <c r="S1775" i="5"/>
  <c r="S1423" i="5"/>
  <c r="S1833" i="5"/>
  <c r="S1734" i="5"/>
  <c r="S1315" i="5"/>
  <c r="S1724" i="5"/>
  <c r="S1867" i="5"/>
  <c r="S1418" i="5"/>
  <c r="S1508" i="5"/>
  <c r="S1864" i="5"/>
  <c r="S1484" i="5"/>
  <c r="S1367" i="5"/>
  <c r="S1766" i="5"/>
  <c r="S1362" i="5"/>
  <c r="S1386" i="5"/>
  <c r="S1848" i="5"/>
  <c r="S1459" i="5"/>
  <c r="S1852" i="5"/>
  <c r="S1815" i="5"/>
  <c r="S1629" i="5"/>
  <c r="S1365" i="5"/>
  <c r="S1779" i="5"/>
  <c r="S1862" i="5"/>
  <c r="S1685" i="5"/>
  <c r="S1477" i="5"/>
  <c r="S1594" i="5"/>
  <c r="S1472" i="5"/>
  <c r="S1404" i="5"/>
  <c r="S1628" i="5"/>
  <c r="S1655" i="5"/>
  <c r="S1363" i="5"/>
  <c r="S1330" i="5"/>
  <c r="S1473" i="5"/>
  <c r="S1511" i="5"/>
  <c r="S1512" i="5"/>
  <c r="S1606" i="5"/>
  <c r="S1474" i="5"/>
  <c r="S1544" i="5"/>
  <c r="S1812" i="5"/>
  <c r="S1658" i="5"/>
  <c r="S1316" i="5"/>
  <c r="S1482" i="5"/>
  <c r="S1514" i="5"/>
  <c r="S1870" i="5"/>
  <c r="S1863" i="5"/>
  <c r="S1513" i="5"/>
  <c r="S1405" i="5"/>
  <c r="S1683" i="5"/>
  <c r="S1843" i="5"/>
  <c r="S1287" i="5"/>
  <c r="S1595" i="5"/>
  <c r="S1684" i="5"/>
  <c r="S1777" i="5"/>
  <c r="S1808" i="5"/>
  <c r="S1487" i="5"/>
  <c r="S1602" i="5"/>
  <c r="S1618" i="5"/>
  <c r="S1600" i="5"/>
  <c r="S1478" i="5"/>
  <c r="S1419" i="5"/>
  <c r="S1596" i="5"/>
  <c r="S1749" i="5"/>
  <c r="S1804" i="5"/>
  <c r="S1329" i="5"/>
  <c r="S1651" i="5"/>
  <c r="S1388" i="5"/>
  <c r="S1869" i="5"/>
  <c r="S1759" i="5"/>
  <c r="S1389" i="5"/>
  <c r="S1420" i="5"/>
  <c r="S1475" i="5"/>
  <c r="S1545" i="5"/>
  <c r="S1406" i="5"/>
  <c r="S1410" i="5"/>
  <c r="S1485" i="5"/>
  <c r="S1383" i="5"/>
  <c r="S1390" i="5"/>
  <c r="S1488" i="5"/>
  <c r="S1689" i="5"/>
  <c r="S1476" i="5"/>
  <c r="S1421" i="5"/>
  <c r="S1324" i="5"/>
  <c r="S1844" i="5"/>
  <c r="S1407" i="5"/>
  <c r="S1408" i="5"/>
  <c r="S1391" i="5"/>
  <c r="S1385" i="5"/>
  <c r="S1668" i="5"/>
  <c r="S9" i="5"/>
  <c r="S12" i="5"/>
  <c r="S100" i="5"/>
  <c r="S190" i="5"/>
  <c r="S194" i="5"/>
  <c r="S1546" i="5"/>
  <c r="S249" i="5"/>
  <c r="S250" i="5"/>
  <c r="S885" i="5"/>
  <c r="S996" i="5"/>
  <c r="S1257" i="5"/>
  <c r="S99" i="5"/>
  <c r="S129" i="5"/>
  <c r="S187" i="5"/>
  <c r="S199" i="5"/>
  <c r="S828" i="5"/>
  <c r="S830" i="5"/>
  <c r="S853" i="5"/>
  <c r="S857" i="5"/>
  <c r="S883" i="5"/>
  <c r="S886" i="5"/>
  <c r="S915" i="5"/>
  <c r="S960" i="5"/>
  <c r="S990" i="5"/>
  <c r="S991" i="5"/>
  <c r="S1000" i="5"/>
  <c r="S995" i="5"/>
  <c r="S1071" i="5"/>
  <c r="S1084" i="5"/>
  <c r="S1258" i="5"/>
  <c r="S1878" i="5"/>
  <c r="S8" i="5"/>
  <c r="S96" i="5"/>
  <c r="S105" i="5"/>
  <c r="S106" i="5"/>
  <c r="S191" i="5"/>
  <c r="S213" i="5"/>
  <c r="S245" i="5"/>
  <c r="S829" i="5"/>
  <c r="S850" i="5"/>
  <c r="S855" i="5"/>
  <c r="S856" i="5"/>
  <c r="S858" i="5"/>
  <c r="S860" i="5"/>
  <c r="S871" i="5"/>
  <c r="S881" i="5"/>
  <c r="S884" i="5"/>
  <c r="S916" i="5"/>
  <c r="S929" i="5"/>
  <c r="S993" i="5"/>
  <c r="S998" i="5"/>
  <c r="S1036" i="5"/>
  <c r="S1083" i="5"/>
  <c r="S1085" i="5"/>
  <c r="S1102" i="5"/>
  <c r="S1259" i="5"/>
  <c r="S1877" i="5"/>
  <c r="S1881" i="5"/>
  <c r="S11" i="5"/>
  <c r="S13" i="5"/>
  <c r="S97" i="5"/>
  <c r="S107" i="5"/>
  <c r="S128" i="5"/>
  <c r="S193" i="5"/>
  <c r="S192" i="5"/>
  <c r="S206" i="5"/>
  <c r="S256" i="5"/>
  <c r="S854" i="5"/>
  <c r="S859" i="5"/>
  <c r="S880" i="5"/>
  <c r="S882" i="5"/>
  <c r="S914" i="5"/>
  <c r="S959" i="5"/>
  <c r="S961" i="5"/>
  <c r="S962" i="5"/>
  <c r="S992" i="5"/>
  <c r="S994" i="5"/>
  <c r="S997" i="5"/>
  <c r="S999" i="5"/>
  <c r="S1256" i="5"/>
  <c r="S1263" i="5"/>
  <c r="S1880" i="5"/>
  <c r="S1879" i="5"/>
  <c r="N111" i="5"/>
  <c r="N110" i="5"/>
  <c r="N109" i="5"/>
  <c r="AD15" i="1"/>
  <c r="AD17" i="1" s="1"/>
  <c r="AA25" i="1"/>
  <c r="N6" i="11"/>
  <c r="N18" i="11"/>
  <c r="N12" i="11"/>
  <c r="N17" i="11"/>
  <c r="N11" i="11"/>
  <c r="N10" i="11"/>
  <c r="N9" i="11"/>
  <c r="N8" i="11"/>
  <c r="N16" i="11"/>
  <c r="N15" i="11"/>
  <c r="N20" i="11"/>
  <c r="N14" i="11"/>
  <c r="N19" i="11"/>
  <c r="N13" i="11"/>
  <c r="N7" i="11"/>
  <c r="R6" i="11"/>
  <c r="R24" i="11"/>
  <c r="R18" i="11"/>
  <c r="R12" i="11"/>
  <c r="R23" i="11"/>
  <c r="R17" i="11"/>
  <c r="R11" i="11"/>
  <c r="R22" i="11"/>
  <c r="R16" i="11"/>
  <c r="R10" i="11"/>
  <c r="R21" i="11"/>
  <c r="R15" i="11"/>
  <c r="R9" i="11"/>
  <c r="R20" i="11"/>
  <c r="R14" i="11"/>
  <c r="R8" i="11"/>
  <c r="R19" i="11"/>
  <c r="R13" i="11"/>
  <c r="R7" i="11"/>
  <c r="V6" i="11"/>
  <c r="V10" i="11"/>
  <c r="V11" i="11"/>
  <c r="V9" i="11"/>
  <c r="V8" i="11"/>
  <c r="V7" i="11"/>
  <c r="Z6" i="11"/>
  <c r="Z12" i="11"/>
  <c r="Z11" i="11"/>
  <c r="Z15" i="11"/>
  <c r="Z9" i="11"/>
  <c r="Z14" i="11"/>
  <c r="Z8" i="11"/>
  <c r="Z10" i="11"/>
  <c r="Z13" i="11"/>
  <c r="Z7" i="11"/>
  <c r="AD6" i="11"/>
  <c r="AD27" i="11"/>
  <c r="AD32" i="11"/>
  <c r="AD26" i="11"/>
  <c r="AD14" i="11"/>
  <c r="AD37" i="11"/>
  <c r="AD31" i="11"/>
  <c r="AD25" i="11"/>
  <c r="AD19" i="11"/>
  <c r="AD13" i="11"/>
  <c r="AD36" i="11"/>
  <c r="AD30" i="11"/>
  <c r="AD24" i="11"/>
  <c r="AD18" i="11"/>
  <c r="AD12" i="11"/>
  <c r="AD35" i="11"/>
  <c r="AD29" i="11"/>
  <c r="AD23" i="11"/>
  <c r="AD17" i="11"/>
  <c r="AD11" i="11"/>
  <c r="AD34" i="11"/>
  <c r="AD28" i="11"/>
  <c r="AD22" i="11"/>
  <c r="AD16" i="11"/>
  <c r="AD10" i="11"/>
  <c r="AD33" i="11"/>
  <c r="AD21" i="11"/>
  <c r="AD15" i="11"/>
  <c r="AD9" i="11"/>
  <c r="AD20" i="11"/>
  <c r="AD8" i="11"/>
  <c r="AD7" i="11"/>
  <c r="AH6" i="11"/>
  <c r="AH12" i="11"/>
  <c r="AH11" i="11"/>
  <c r="AH16" i="11"/>
  <c r="AH10" i="11"/>
  <c r="AH15" i="11"/>
  <c r="AH9" i="11"/>
  <c r="AH14" i="11"/>
  <c r="AH8" i="11"/>
  <c r="AH13" i="11"/>
  <c r="AH7" i="11"/>
  <c r="AL6" i="11"/>
  <c r="AL7" i="11"/>
  <c r="AP6" i="11"/>
  <c r="AP10" i="11"/>
  <c r="AP11" i="11"/>
  <c r="AP9" i="11"/>
  <c r="AP8" i="11"/>
  <c r="AP7" i="11"/>
  <c r="AQ10" i="1"/>
  <c r="W71" i="14"/>
  <c r="W102" i="14"/>
  <c r="W88" i="14"/>
  <c r="W77" i="14"/>
  <c r="X9" i="14"/>
  <c r="W94" i="14"/>
  <c r="W65" i="14"/>
  <c r="W100" i="14"/>
  <c r="W111" i="14"/>
  <c r="X26" i="14"/>
  <c r="X46" i="14"/>
  <c r="X34" i="14"/>
  <c r="W38" i="14"/>
  <c r="W44" i="14"/>
  <c r="W32" i="14"/>
  <c r="X62" i="14"/>
  <c r="X68" i="14"/>
  <c r="X70" i="14"/>
  <c r="W13" i="14"/>
  <c r="X118" i="14"/>
  <c r="W51" i="14"/>
  <c r="W19" i="14"/>
  <c r="W8" i="14"/>
  <c r="W57" i="14"/>
  <c r="X107" i="14"/>
  <c r="X113" i="14"/>
  <c r="W45" i="14"/>
  <c r="W53" i="14"/>
  <c r="W84" i="14"/>
  <c r="W70" i="14"/>
  <c r="W59" i="14"/>
  <c r="W90" i="14"/>
  <c r="W76" i="14"/>
  <c r="W47" i="14"/>
  <c r="W78" i="14"/>
  <c r="W82" i="14"/>
  <c r="W114" i="14"/>
  <c r="X94" i="14"/>
  <c r="X80" i="14"/>
  <c r="X111" i="14"/>
  <c r="X100" i="14"/>
  <c r="X86" i="14"/>
  <c r="W110" i="14"/>
  <c r="X88" i="14"/>
  <c r="X74" i="14"/>
  <c r="W89" i="14"/>
  <c r="X21" i="14"/>
  <c r="W106" i="14"/>
  <c r="W95" i="14"/>
  <c r="X27" i="14"/>
  <c r="X13" i="14"/>
  <c r="W83" i="14"/>
  <c r="X15" i="14"/>
  <c r="X19" i="14"/>
  <c r="W10" i="14"/>
  <c r="X58" i="14"/>
  <c r="X44" i="14"/>
  <c r="X112" i="14"/>
  <c r="X64" i="14"/>
  <c r="X50" i="14"/>
  <c r="X110" i="14"/>
  <c r="X52" i="14"/>
  <c r="X38" i="14"/>
  <c r="X7" i="14"/>
  <c r="X95" i="14"/>
  <c r="W117" i="14"/>
  <c r="W33" i="14"/>
  <c r="X101" i="14"/>
  <c r="W113" i="14"/>
  <c r="W39" i="14"/>
  <c r="X89" i="14"/>
  <c r="W112" i="14"/>
  <c r="W27" i="14"/>
  <c r="W107" i="14"/>
  <c r="X39" i="14"/>
  <c r="X25" i="14"/>
  <c r="X11" i="14"/>
  <c r="X45" i="14"/>
  <c r="X31" i="14"/>
  <c r="W101" i="14"/>
  <c r="X33" i="14"/>
  <c r="X37" i="14"/>
  <c r="W31" i="14"/>
  <c r="W20" i="14"/>
  <c r="W69" i="14"/>
  <c r="W37" i="14"/>
  <c r="W26" i="14"/>
  <c r="W75" i="14"/>
  <c r="W25" i="14"/>
  <c r="W14" i="14"/>
  <c r="W63" i="14"/>
  <c r="W96" i="14"/>
  <c r="X40" i="14"/>
  <c r="X96" i="14"/>
  <c r="X32" i="14"/>
  <c r="X102" i="14"/>
  <c r="X20" i="14"/>
  <c r="X90" i="14"/>
  <c r="W49" i="14"/>
  <c r="W87" i="14"/>
  <c r="W55" i="14"/>
  <c r="W93" i="14"/>
  <c r="W43" i="14"/>
  <c r="W81" i="14"/>
  <c r="X76" i="14"/>
  <c r="X79" i="14"/>
  <c r="X82" i="14"/>
  <c r="X49" i="14"/>
  <c r="X56" i="14"/>
  <c r="X78" i="14"/>
  <c r="X116" i="14"/>
  <c r="W30" i="14"/>
  <c r="W16" i="14"/>
  <c r="W118" i="14"/>
  <c r="W36" i="14"/>
  <c r="W22" i="14"/>
  <c r="W116" i="14"/>
  <c r="W24" i="14"/>
  <c r="W28" i="14"/>
  <c r="X84" i="14"/>
  <c r="W67" i="14"/>
  <c r="W56" i="14"/>
  <c r="W105" i="14"/>
  <c r="W73" i="14"/>
  <c r="W62" i="14"/>
  <c r="X12" i="14"/>
  <c r="W61" i="14"/>
  <c r="W50" i="14"/>
  <c r="X18" i="14"/>
  <c r="X77" i="14"/>
  <c r="W7" i="14"/>
  <c r="W15" i="14"/>
  <c r="X83" i="14"/>
  <c r="X114" i="14"/>
  <c r="W21" i="14"/>
  <c r="X71" i="14"/>
  <c r="X105" i="14"/>
  <c r="W9" i="14"/>
  <c r="W103" i="14"/>
  <c r="W92" i="14"/>
  <c r="X42" i="14"/>
  <c r="X10" i="14"/>
  <c r="W98" i="14"/>
  <c r="X48" i="14"/>
  <c r="W97" i="14"/>
  <c r="W86" i="14"/>
  <c r="X54" i="14"/>
  <c r="X75" i="14"/>
  <c r="X81" i="14"/>
  <c r="X69" i="14"/>
  <c r="W12" i="14"/>
  <c r="W18" i="14"/>
  <c r="X106" i="14"/>
  <c r="X22" i="14"/>
  <c r="X28" i="14"/>
  <c r="X16" i="14"/>
  <c r="W48" i="14"/>
  <c r="W54" i="14"/>
  <c r="W42" i="14"/>
  <c r="W80" i="14"/>
  <c r="X57" i="14"/>
  <c r="X51" i="14"/>
  <c r="W72" i="14"/>
  <c r="X87" i="14"/>
  <c r="W52" i="14"/>
  <c r="X91" i="14"/>
  <c r="Z67" i="14"/>
  <c r="Z50" i="14"/>
  <c r="Z22" i="14"/>
  <c r="Y104" i="14"/>
  <c r="X93" i="14"/>
  <c r="X24" i="14"/>
  <c r="X43" i="14"/>
  <c r="W64" i="14"/>
  <c r="Y69" i="14"/>
  <c r="Y14" i="14"/>
  <c r="Y113" i="14"/>
  <c r="Z13" i="14"/>
  <c r="X61" i="14"/>
  <c r="X85" i="14"/>
  <c r="X73" i="14"/>
  <c r="X98" i="14"/>
  <c r="X104" i="14"/>
  <c r="X92" i="14"/>
  <c r="X8" i="14"/>
  <c r="X14" i="14"/>
  <c r="W104" i="14"/>
  <c r="W34" i="14"/>
  <c r="W40" i="14"/>
  <c r="W46" i="14"/>
  <c r="X30" i="14"/>
  <c r="X36" i="14"/>
  <c r="X67" i="14"/>
  <c r="X97" i="14"/>
  <c r="Z111" i="14"/>
  <c r="Y79" i="14"/>
  <c r="Y21" i="14"/>
  <c r="Z70" i="14"/>
  <c r="W58" i="14"/>
  <c r="Z57" i="14"/>
  <c r="X41" i="14"/>
  <c r="X47" i="14"/>
  <c r="X35" i="14"/>
  <c r="W115" i="14"/>
  <c r="X115" i="14"/>
  <c r="X117" i="14"/>
  <c r="W99" i="14"/>
  <c r="X60" i="14"/>
  <c r="X66" i="14"/>
  <c r="W17" i="14"/>
  <c r="W23" i="14"/>
  <c r="W11" i="14"/>
  <c r="X72" i="14"/>
  <c r="W85" i="14"/>
  <c r="W91" i="14"/>
  <c r="W79" i="14"/>
  <c r="X23" i="14"/>
  <c r="X29" i="14"/>
  <c r="X17" i="14"/>
  <c r="W35" i="14"/>
  <c r="W41" i="14"/>
  <c r="W29" i="14"/>
  <c r="X59" i="14"/>
  <c r="X65" i="14"/>
  <c r="X53" i="14"/>
  <c r="W74" i="14"/>
  <c r="W68" i="14"/>
  <c r="X63" i="14"/>
  <c r="W66" i="14"/>
  <c r="W60" i="14"/>
  <c r="X99" i="14"/>
  <c r="X55" i="14"/>
  <c r="X103" i="14"/>
  <c r="Z104" i="14"/>
  <c r="Y26" i="14"/>
  <c r="Z20" i="14"/>
  <c r="Y42" i="14"/>
  <c r="Z25" i="14"/>
  <c r="F90" i="11"/>
  <c r="F54" i="11"/>
  <c r="F18" i="11"/>
  <c r="F77" i="11"/>
  <c r="F41" i="11"/>
  <c r="F106" i="11"/>
  <c r="F70" i="11"/>
  <c r="F34" i="11"/>
  <c r="F99" i="11"/>
  <c r="F63" i="11"/>
  <c r="F27" i="11"/>
  <c r="F92" i="11"/>
  <c r="F56" i="11"/>
  <c r="F20" i="11"/>
  <c r="F85" i="11"/>
  <c r="F49" i="11"/>
  <c r="F13" i="11"/>
  <c r="F84" i="11"/>
  <c r="F48" i="11"/>
  <c r="F12" i="11"/>
  <c r="F71" i="11"/>
  <c r="F35" i="11"/>
  <c r="F100" i="11"/>
  <c r="F64" i="11"/>
  <c r="F28" i="11"/>
  <c r="F57" i="11"/>
  <c r="F86" i="11"/>
  <c r="F50" i="11"/>
  <c r="F14" i="11"/>
  <c r="F43" i="11"/>
  <c r="F32" i="11"/>
  <c r="F93" i="11"/>
  <c r="F78" i="11"/>
  <c r="F42" i="11"/>
  <c r="F101" i="11"/>
  <c r="F65" i="11"/>
  <c r="F29" i="11"/>
  <c r="F94" i="11"/>
  <c r="F58" i="11"/>
  <c r="F22" i="11"/>
  <c r="F87" i="11"/>
  <c r="F51" i="11"/>
  <c r="F15" i="11"/>
  <c r="F80" i="11"/>
  <c r="F44" i="11"/>
  <c r="F8" i="11"/>
  <c r="F73" i="11"/>
  <c r="F37" i="11"/>
  <c r="F6" i="11"/>
  <c r="F72" i="11"/>
  <c r="F36" i="11"/>
  <c r="F59" i="11"/>
  <c r="F23" i="11"/>
  <c r="F88" i="11"/>
  <c r="F52" i="11"/>
  <c r="F16" i="11"/>
  <c r="F81" i="11"/>
  <c r="F45" i="11"/>
  <c r="F9" i="11"/>
  <c r="F74" i="11"/>
  <c r="F38" i="11"/>
  <c r="F103" i="11"/>
  <c r="F67" i="11"/>
  <c r="F31" i="11"/>
  <c r="F102" i="11"/>
  <c r="F66" i="11"/>
  <c r="F30" i="11"/>
  <c r="F89" i="11"/>
  <c r="F53" i="11"/>
  <c r="F17" i="11"/>
  <c r="F82" i="11"/>
  <c r="F46" i="11"/>
  <c r="F75" i="11"/>
  <c r="F39" i="11"/>
  <c r="F104" i="11"/>
  <c r="F68" i="11"/>
  <c r="F97" i="11"/>
  <c r="F25" i="11"/>
  <c r="F95" i="11"/>
  <c r="F10" i="11"/>
  <c r="F96" i="11"/>
  <c r="F60" i="11"/>
  <c r="F24" i="11"/>
  <c r="F83" i="11"/>
  <c r="F47" i="11"/>
  <c r="F11" i="11"/>
  <c r="F76" i="11"/>
  <c r="F40" i="11"/>
  <c r="F105" i="11"/>
  <c r="F69" i="11"/>
  <c r="F33" i="11"/>
  <c r="F98" i="11"/>
  <c r="F62" i="11"/>
  <c r="F26" i="11"/>
  <c r="F91" i="11"/>
  <c r="F55" i="11"/>
  <c r="F19" i="11"/>
  <c r="F21" i="11"/>
  <c r="F79" i="11"/>
  <c r="F7" i="11"/>
  <c r="F61" i="11"/>
  <c r="C6" i="11" l="1"/>
  <c r="F5" i="11"/>
  <c r="C5" i="11" s="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AN7" i="11"/>
  <c r="AN8" i="11"/>
  <c r="AN9" i="11"/>
  <c r="AN10" i="11"/>
  <c r="AN11" i="11"/>
  <c r="AP5" i="11"/>
  <c r="AN5" i="11" s="1"/>
  <c r="AN6" i="11"/>
  <c r="AJ7" i="11"/>
  <c r="AL5" i="11"/>
  <c r="AJ5" i="11" s="1"/>
  <c r="AJ6" i="11"/>
  <c r="AF7" i="11"/>
  <c r="AF13" i="11"/>
  <c r="AF14" i="11"/>
  <c r="AF8" i="11"/>
  <c r="AF9" i="11"/>
  <c r="AF10" i="11"/>
  <c r="AF16" i="11"/>
  <c r="AF11" i="11"/>
  <c r="AF12" i="11"/>
  <c r="AF15" i="11"/>
  <c r="AH5" i="11"/>
  <c r="AF5" i="11" s="1"/>
  <c r="AF6" i="11"/>
  <c r="AB7" i="11"/>
  <c r="AB13" i="11"/>
  <c r="AB19" i="11"/>
  <c r="AB25" i="11"/>
  <c r="AB31" i="11"/>
  <c r="AB37" i="11"/>
  <c r="AB8" i="11"/>
  <c r="AB14" i="11"/>
  <c r="AB20" i="11"/>
  <c r="AB26" i="11"/>
  <c r="AB32" i="11"/>
  <c r="AB9" i="11"/>
  <c r="AB15" i="11"/>
  <c r="AB21" i="11"/>
  <c r="AB27" i="11"/>
  <c r="AB33" i="11"/>
  <c r="AB10" i="11"/>
  <c r="AB16" i="11"/>
  <c r="AB22" i="11"/>
  <c r="AB28" i="11"/>
  <c r="AB34" i="11"/>
  <c r="AB11" i="11"/>
  <c r="AB17" i="11"/>
  <c r="AB23" i="11"/>
  <c r="AB29" i="11"/>
  <c r="AB35" i="11"/>
  <c r="AB12" i="11"/>
  <c r="AB18" i="11"/>
  <c r="AB24" i="11"/>
  <c r="AB30" i="11"/>
  <c r="AB36" i="11"/>
  <c r="AB6" i="11"/>
  <c r="AD5" i="11"/>
  <c r="AB5" i="11" s="1"/>
  <c r="X7" i="11"/>
  <c r="X13" i="11"/>
  <c r="X8" i="11"/>
  <c r="X14" i="11"/>
  <c r="X9" i="11"/>
  <c r="X10" i="11"/>
  <c r="X11" i="11"/>
  <c r="X12" i="11"/>
  <c r="X15" i="11"/>
  <c r="X6" i="11"/>
  <c r="Z5" i="11"/>
  <c r="X5" i="11" s="1"/>
  <c r="T7" i="11"/>
  <c r="T8" i="11"/>
  <c r="T9" i="11"/>
  <c r="T10" i="11"/>
  <c r="T11" i="11"/>
  <c r="T6" i="11"/>
  <c r="P7" i="11"/>
  <c r="P13" i="11"/>
  <c r="P19" i="11"/>
  <c r="P21" i="11"/>
  <c r="P22" i="11"/>
  <c r="P8" i="11"/>
  <c r="P14" i="11"/>
  <c r="P20" i="11"/>
  <c r="P9" i="11"/>
  <c r="P15" i="11"/>
  <c r="P10" i="11"/>
  <c r="P11" i="11"/>
  <c r="P17" i="11"/>
  <c r="P23" i="11"/>
  <c r="P12" i="11"/>
  <c r="P18" i="11"/>
  <c r="P24" i="11"/>
  <c r="P16" i="11"/>
  <c r="P6" i="11"/>
  <c r="L7" i="11"/>
  <c r="L13" i="11"/>
  <c r="L19" i="11"/>
  <c r="L15" i="11"/>
  <c r="L8" i="11"/>
  <c r="L14" i="11"/>
  <c r="L20" i="11"/>
  <c r="L9" i="11"/>
  <c r="L10" i="11"/>
  <c r="L11" i="11"/>
  <c r="L17" i="11"/>
  <c r="L12" i="11"/>
  <c r="L18" i="11"/>
  <c r="L16" i="11"/>
  <c r="L6" i="11"/>
  <c r="V5" i="11"/>
  <c r="T5" i="11" s="1"/>
  <c r="R5" i="11"/>
  <c r="P5" i="11" s="1"/>
  <c r="N5" i="11"/>
  <c r="L5" i="11" s="1"/>
  <c r="B31" i="13"/>
  <c r="AI10" i="1"/>
  <c r="O3" i="10"/>
  <c r="O5" i="14"/>
  <c r="U111" i="14"/>
  <c r="T113" i="14"/>
  <c r="AC10" i="14"/>
  <c r="AC8" i="14"/>
  <c r="U70" i="14"/>
  <c r="U67" i="14"/>
  <c r="U25" i="14"/>
  <c r="U22" i="14"/>
  <c r="U13" i="14"/>
  <c r="T79" i="14"/>
  <c r="R79" i="14" s="1"/>
  <c r="U104" i="14"/>
  <c r="U50" i="14"/>
  <c r="U20" i="14"/>
  <c r="T104" i="14"/>
  <c r="R104" i="14" s="1"/>
  <c r="T26" i="14"/>
  <c r="R26" i="14" s="1"/>
  <c r="T14" i="14"/>
  <c r="R14" i="14" s="1"/>
  <c r="U57" i="14"/>
  <c r="T69" i="14"/>
  <c r="R69" i="14" s="1"/>
  <c r="T42" i="14"/>
  <c r="R42" i="14" s="1"/>
  <c r="T21" i="14"/>
  <c r="R21" i="14" s="1"/>
  <c r="AC7" i="14"/>
  <c r="Q931" i="5"/>
  <c r="N931" i="5"/>
  <c r="Q954" i="5"/>
  <c r="N954" i="5"/>
  <c r="Q1067" i="5"/>
  <c r="N1067" i="5"/>
  <c r="Q933" i="5"/>
  <c r="N933" i="5"/>
  <c r="Q932" i="5"/>
  <c r="N932" i="5"/>
  <c r="Q111" i="5"/>
  <c r="Q934" i="5"/>
  <c r="N934" i="5"/>
  <c r="Q955" i="5"/>
  <c r="N955" i="5"/>
  <c r="Q941" i="5"/>
  <c r="N941" i="5"/>
  <c r="Q1066" i="5"/>
  <c r="N1066" i="5"/>
  <c r="Q953" i="5"/>
  <c r="N953" i="5"/>
  <c r="Q950" i="5"/>
  <c r="N950" i="5"/>
  <c r="Q372" i="5"/>
  <c r="N372" i="5"/>
  <c r="Q431" i="5"/>
  <c r="N431" i="5"/>
  <c r="Q260" i="5"/>
  <c r="N260" i="5"/>
  <c r="Q530" i="5"/>
  <c r="N530" i="5"/>
  <c r="Q457" i="5"/>
  <c r="N457" i="5"/>
  <c r="Q652" i="5"/>
  <c r="N652" i="5"/>
  <c r="Q429" i="5"/>
  <c r="N429" i="5"/>
  <c r="Q434" i="5"/>
  <c r="N434" i="5"/>
  <c r="Q965" i="5"/>
  <c r="N965" i="5"/>
  <c r="Q966" i="5"/>
  <c r="N966" i="5"/>
  <c r="Q544" i="5"/>
  <c r="N544" i="5"/>
  <c r="Q261" i="5"/>
  <c r="N261" i="5"/>
  <c r="Q937" i="5"/>
  <c r="N937" i="5"/>
  <c r="Q938" i="5"/>
  <c r="N938" i="5"/>
  <c r="Q658" i="5"/>
  <c r="N658" i="5"/>
  <c r="Q452" i="5"/>
  <c r="N452" i="5"/>
  <c r="Q385" i="5"/>
  <c r="N385" i="5"/>
  <c r="Q805" i="5"/>
  <c r="N805" i="5"/>
  <c r="Q516" i="5"/>
  <c r="N516" i="5"/>
  <c r="Q481" i="5"/>
  <c r="N481" i="5"/>
  <c r="Q619" i="5"/>
  <c r="N619" i="5"/>
  <c r="Q819" i="5"/>
  <c r="N819" i="5"/>
  <c r="Q668" i="5"/>
  <c r="N668" i="5"/>
  <c r="Q495" i="5"/>
  <c r="N495" i="5"/>
  <c r="Q536" i="5"/>
  <c r="N536" i="5"/>
  <c r="Q121" i="5"/>
  <c r="N121" i="5"/>
  <c r="Q956" i="5"/>
  <c r="N956" i="5"/>
  <c r="Q930" i="5"/>
  <c r="N930" i="5"/>
  <c r="Q620" i="5"/>
  <c r="N620" i="5"/>
  <c r="Q125" i="5"/>
  <c r="N125" i="5"/>
  <c r="Q447" i="5"/>
  <c r="N447" i="5"/>
  <c r="Q824" i="5"/>
  <c r="N824" i="5"/>
  <c r="Q939" i="5"/>
  <c r="N939" i="5"/>
  <c r="Q777" i="5"/>
  <c r="N777" i="5"/>
  <c r="Q969" i="5"/>
  <c r="N969" i="5"/>
  <c r="Q708" i="5"/>
  <c r="N708" i="5"/>
  <c r="Q456" i="5"/>
  <c r="N456" i="5"/>
  <c r="Q597" i="5"/>
  <c r="N597" i="5"/>
  <c r="Q357" i="5"/>
  <c r="N357" i="5"/>
  <c r="Q540" i="5"/>
  <c r="N540" i="5"/>
  <c r="Q616" i="5"/>
  <c r="N616" i="5"/>
  <c r="Q373" i="5"/>
  <c r="N373" i="5"/>
  <c r="Q647" i="5"/>
  <c r="N647" i="5"/>
  <c r="Q496" i="5"/>
  <c r="N496" i="5"/>
  <c r="Q262" i="5"/>
  <c r="N262" i="5"/>
  <c r="Q527" i="5"/>
  <c r="N527" i="5"/>
  <c r="Q269" i="5"/>
  <c r="N269" i="5"/>
  <c r="Q279" i="5"/>
  <c r="N279" i="5"/>
  <c r="Q770" i="5"/>
  <c r="N770" i="5"/>
  <c r="Q769" i="5"/>
  <c r="N769" i="5"/>
  <c r="Q112" i="5"/>
  <c r="N112" i="5"/>
  <c r="Q823" i="5"/>
  <c r="N823" i="5"/>
  <c r="Q751" i="5"/>
  <c r="N751" i="5"/>
  <c r="Q758" i="5"/>
  <c r="N758" i="5"/>
  <c r="Q278" i="5"/>
  <c r="N278" i="5"/>
  <c r="Q122" i="5"/>
  <c r="N122" i="5"/>
  <c r="Q968" i="5"/>
  <c r="N968" i="5"/>
  <c r="Q497" i="5"/>
  <c r="N497" i="5"/>
  <c r="Q272" i="5"/>
  <c r="N272" i="5"/>
  <c r="Q498" i="5"/>
  <c r="N498" i="5"/>
  <c r="Q598" i="5"/>
  <c r="N598" i="5"/>
  <c r="Q340" i="5"/>
  <c r="N340" i="5"/>
  <c r="Q645" i="5"/>
  <c r="N645" i="5"/>
  <c r="Q621" i="5"/>
  <c r="N621" i="5"/>
  <c r="Q413" i="5"/>
  <c r="N413" i="5"/>
  <c r="Q650" i="5"/>
  <c r="N650" i="5"/>
  <c r="Q724" i="5"/>
  <c r="N724" i="5"/>
  <c r="Q383" i="5"/>
  <c r="N383" i="5"/>
  <c r="Q622" i="5"/>
  <c r="N622" i="5"/>
  <c r="Q375" i="5"/>
  <c r="N375" i="5"/>
  <c r="Q427" i="5"/>
  <c r="N427" i="5"/>
  <c r="Q436" i="5"/>
  <c r="N436" i="5"/>
  <c r="Q595" i="5"/>
  <c r="N595" i="5"/>
  <c r="Q957" i="5"/>
  <c r="N957" i="5"/>
  <c r="Q288" i="5"/>
  <c r="N288" i="5"/>
  <c r="Q614" i="5"/>
  <c r="N614" i="5"/>
  <c r="Q720" i="5"/>
  <c r="N720" i="5"/>
  <c r="Q386" i="5"/>
  <c r="N386" i="5"/>
  <c r="Q115" i="5"/>
  <c r="N115" i="5"/>
  <c r="Q615" i="5"/>
  <c r="N615" i="5"/>
  <c r="Q529" i="5"/>
  <c r="N529" i="5"/>
  <c r="Q623" i="5"/>
  <c r="N623" i="5"/>
  <c r="Q617" i="5"/>
  <c r="N617" i="5"/>
  <c r="Q1835" i="5"/>
  <c r="N1835" i="5"/>
  <c r="Q347" i="5"/>
  <c r="N347" i="5"/>
  <c r="Q274" i="5"/>
  <c r="N274" i="5"/>
  <c r="Q113" i="5"/>
  <c r="N113" i="5"/>
  <c r="Q666" i="5"/>
  <c r="N666" i="5"/>
  <c r="Q542" i="5"/>
  <c r="N542" i="5"/>
  <c r="Q449" i="5"/>
  <c r="N449" i="5"/>
  <c r="Q625" i="5"/>
  <c r="N625" i="5"/>
  <c r="Q624" i="5"/>
  <c r="N624" i="5"/>
  <c r="Q626" i="5"/>
  <c r="N626" i="5"/>
  <c r="Q684" i="5"/>
  <c r="N684" i="5"/>
  <c r="Q627" i="5"/>
  <c r="N627" i="5"/>
  <c r="Q364" i="5"/>
  <c r="N364" i="5"/>
  <c r="Q628" i="5"/>
  <c r="N628" i="5"/>
  <c r="Q251" i="5"/>
  <c r="N251" i="5"/>
  <c r="Q505" i="5"/>
  <c r="N505" i="5"/>
  <c r="Q263" i="5"/>
  <c r="N263" i="5"/>
  <c r="Q500" i="5"/>
  <c r="N500" i="5"/>
  <c r="Q549" i="5"/>
  <c r="N549" i="5"/>
  <c r="Q289" i="5"/>
  <c r="N289" i="5"/>
  <c r="Q499" i="5"/>
  <c r="N499" i="5"/>
  <c r="Q768" i="5"/>
  <c r="N768" i="5"/>
  <c r="Q794" i="5"/>
  <c r="N794" i="5"/>
  <c r="Q818" i="5"/>
  <c r="N818" i="5"/>
  <c r="Q326" i="5"/>
  <c r="N326" i="5"/>
  <c r="Q264" i="5"/>
  <c r="N264" i="5"/>
  <c r="Q518" i="5"/>
  <c r="N518" i="5"/>
  <c r="Q393" i="5"/>
  <c r="N393" i="5"/>
  <c r="Q1058" i="5"/>
  <c r="N1058" i="5"/>
  <c r="Q212" i="5"/>
  <c r="N212" i="5"/>
  <c r="Q108" i="5"/>
  <c r="N108" i="5"/>
  <c r="Q630" i="5"/>
  <c r="N630" i="5"/>
  <c r="Q315" i="5"/>
  <c r="N315" i="5"/>
  <c r="Q579" i="5"/>
  <c r="N579" i="5"/>
  <c r="Q550" i="5"/>
  <c r="N550" i="5"/>
  <c r="Q454" i="5"/>
  <c r="N454" i="5"/>
  <c r="Q657" i="5"/>
  <c r="N657" i="5"/>
  <c r="Q629" i="5"/>
  <c r="N629" i="5"/>
  <c r="Q780" i="5"/>
  <c r="N780" i="5"/>
  <c r="Q359" i="5"/>
  <c r="N359" i="5"/>
  <c r="Q631" i="5"/>
  <c r="N631" i="5"/>
  <c r="Q324" i="5"/>
  <c r="N324" i="5"/>
  <c r="Q531" i="5"/>
  <c r="N531" i="5"/>
  <c r="Q271" i="5"/>
  <c r="N271" i="5"/>
  <c r="Q207" i="5"/>
  <c r="N207" i="5"/>
  <c r="Q742" i="5"/>
  <c r="N742" i="5"/>
  <c r="Q1871" i="5"/>
  <c r="N1871" i="5"/>
  <c r="Q1548" i="5"/>
  <c r="N1548" i="5"/>
  <c r="Q290" i="5"/>
  <c r="N290" i="5"/>
  <c r="Q1034" i="5"/>
  <c r="N1034" i="5"/>
  <c r="Q762" i="5"/>
  <c r="N762" i="5"/>
  <c r="Q510" i="5"/>
  <c r="N510" i="5"/>
  <c r="Q798" i="5"/>
  <c r="N798" i="5"/>
  <c r="Q935" i="5"/>
  <c r="N935" i="5"/>
  <c r="Q812" i="5"/>
  <c r="N812" i="5"/>
  <c r="Q541" i="5"/>
  <c r="N541" i="5"/>
  <c r="Q942" i="5"/>
  <c r="N942" i="5"/>
  <c r="Q644" i="5"/>
  <c r="N644" i="5"/>
  <c r="Q291" i="5"/>
  <c r="N291" i="5"/>
  <c r="Q632" i="5"/>
  <c r="N632" i="5"/>
  <c r="Q360" i="5"/>
  <c r="N360" i="5"/>
  <c r="Q728" i="5"/>
  <c r="N728" i="5"/>
  <c r="Q258" i="5"/>
  <c r="N258" i="5"/>
  <c r="Q314" i="5"/>
  <c r="N314" i="5"/>
  <c r="Q276" i="5"/>
  <c r="N276" i="5"/>
  <c r="Q656" i="5"/>
  <c r="N656" i="5"/>
  <c r="Q546" i="5"/>
  <c r="N546" i="5"/>
  <c r="Q599" i="5"/>
  <c r="N599" i="5"/>
  <c r="Q633" i="5"/>
  <c r="N633" i="5"/>
  <c r="Q255" i="5"/>
  <c r="N255" i="5"/>
  <c r="Q116" i="5"/>
  <c r="N116" i="5"/>
  <c r="Q98" i="5"/>
  <c r="N98" i="5"/>
  <c r="Q653" i="5"/>
  <c r="N653" i="5"/>
  <c r="Q788" i="5"/>
  <c r="N788" i="5"/>
  <c r="Q265" i="5"/>
  <c r="N265" i="5"/>
  <c r="Q517" i="5"/>
  <c r="N517" i="5"/>
  <c r="Q643" i="5"/>
  <c r="N643" i="5"/>
  <c r="Q506" i="5"/>
  <c r="N506" i="5"/>
  <c r="Q293" i="5"/>
  <c r="N293" i="5"/>
  <c r="Q690" i="5"/>
  <c r="N690" i="5"/>
  <c r="Q270" i="5"/>
  <c r="N270" i="5"/>
  <c r="Q292" i="5"/>
  <c r="N292" i="5"/>
  <c r="Q723" i="5"/>
  <c r="N723" i="5"/>
  <c r="Q667" i="5"/>
  <c r="N667" i="5"/>
  <c r="Q294" i="5"/>
  <c r="N294" i="5"/>
  <c r="Q523" i="5"/>
  <c r="N523" i="5"/>
  <c r="Q610" i="5"/>
  <c r="N610" i="5"/>
  <c r="Q600" i="5"/>
  <c r="N600" i="5"/>
  <c r="Q675" i="5"/>
  <c r="N675" i="5"/>
  <c r="Q816" i="5"/>
  <c r="N816" i="5"/>
  <c r="Q783" i="5"/>
  <c r="N783" i="5"/>
  <c r="Q551" i="5"/>
  <c r="N551" i="5"/>
  <c r="Q218" i="5"/>
  <c r="N218" i="5"/>
  <c r="Q821" i="5"/>
  <c r="N821" i="5"/>
  <c r="Q985" i="5"/>
  <c r="N985" i="5"/>
  <c r="Q711" i="5"/>
  <c r="N711" i="5"/>
  <c r="Q718" i="5"/>
  <c r="N718" i="5"/>
  <c r="Q744" i="5"/>
  <c r="N744" i="5"/>
  <c r="Q295" i="5"/>
  <c r="N295" i="5"/>
  <c r="Q1320" i="5"/>
  <c r="N1320" i="5"/>
  <c r="Q1630" i="5"/>
  <c r="N1630" i="5"/>
  <c r="Q1503" i="5"/>
  <c r="N1503" i="5"/>
  <c r="Q634" i="5"/>
  <c r="N634" i="5"/>
  <c r="Q365" i="5"/>
  <c r="N365" i="5"/>
  <c r="Q611" i="5"/>
  <c r="N611" i="5"/>
  <c r="Q1099" i="5"/>
  <c r="N1099" i="5"/>
  <c r="Q1101" i="5"/>
  <c r="N1101" i="5"/>
  <c r="Q646" i="5"/>
  <c r="N646" i="5"/>
  <c r="Q394" i="5"/>
  <c r="N394" i="5"/>
  <c r="Q287" i="5"/>
  <c r="N287" i="5"/>
  <c r="Q552" i="5"/>
  <c r="N552" i="5"/>
  <c r="Q596" i="5"/>
  <c r="N596" i="5"/>
  <c r="Q601" i="5"/>
  <c r="N601" i="5"/>
  <c r="Q967" i="5"/>
  <c r="N967" i="5"/>
  <c r="Q200" i="5"/>
  <c r="N200" i="5"/>
  <c r="Q951" i="5"/>
  <c r="N951" i="5"/>
  <c r="Q329" i="5"/>
  <c r="N329" i="5"/>
  <c r="Q1868" i="5"/>
  <c r="N1868" i="5"/>
  <c r="Q586" i="5"/>
  <c r="N586" i="5"/>
  <c r="Q296" i="5"/>
  <c r="N296" i="5"/>
  <c r="Q526" i="5"/>
  <c r="N526" i="5"/>
  <c r="Q655" i="5"/>
  <c r="N655" i="5"/>
  <c r="Q458" i="5"/>
  <c r="N458" i="5"/>
  <c r="Q535" i="5"/>
  <c r="N535" i="5"/>
  <c r="Q1051" i="5"/>
  <c r="N1051" i="5"/>
  <c r="Q1039" i="5"/>
  <c r="N1039" i="5"/>
  <c r="Q298" i="5"/>
  <c r="N298" i="5"/>
  <c r="Q377" i="5"/>
  <c r="N377" i="5"/>
  <c r="Q808" i="5"/>
  <c r="N808" i="5"/>
  <c r="Q297" i="5"/>
  <c r="N297" i="5"/>
  <c r="Q776" i="5"/>
  <c r="N776" i="5"/>
  <c r="Q809" i="5"/>
  <c r="N809" i="5"/>
  <c r="Q319" i="5"/>
  <c r="N319" i="5"/>
  <c r="Q696" i="5"/>
  <c r="N696" i="5"/>
  <c r="Q392" i="5"/>
  <c r="N392" i="5"/>
  <c r="Q755" i="5"/>
  <c r="N755" i="5"/>
  <c r="Q344" i="5"/>
  <c r="N344" i="5"/>
  <c r="Q970" i="5"/>
  <c r="N970" i="5"/>
  <c r="Q661" i="5"/>
  <c r="N661" i="5"/>
  <c r="Q41" i="5"/>
  <c r="N41" i="5"/>
  <c r="Q875" i="5"/>
  <c r="N875" i="5"/>
  <c r="Q820" i="5"/>
  <c r="N820" i="5"/>
  <c r="Q663" i="5"/>
  <c r="N663" i="5"/>
  <c r="Q662" i="5"/>
  <c r="N662" i="5"/>
  <c r="Q743" i="5"/>
  <c r="N743" i="5"/>
  <c r="Q861" i="5"/>
  <c r="N861" i="5"/>
  <c r="Q642" i="5"/>
  <c r="N642" i="5"/>
  <c r="Q799" i="5"/>
  <c r="N799" i="5"/>
  <c r="Q1107" i="5"/>
  <c r="N1107" i="5"/>
  <c r="Q797" i="5"/>
  <c r="N797" i="5"/>
  <c r="Q275" i="5"/>
  <c r="N275" i="5"/>
  <c r="Q635" i="5"/>
  <c r="N635" i="5"/>
  <c r="Q944" i="5"/>
  <c r="N944" i="5"/>
  <c r="Q946" i="5"/>
  <c r="N946" i="5"/>
  <c r="Q714" i="5"/>
  <c r="N714" i="5"/>
  <c r="Q804" i="5"/>
  <c r="N804" i="5"/>
  <c r="Q528" i="5"/>
  <c r="N528" i="5"/>
  <c r="Q940" i="5"/>
  <c r="N940" i="5"/>
  <c r="Q395" i="5"/>
  <c r="N395" i="5"/>
  <c r="Q1064" i="5"/>
  <c r="N1064" i="5"/>
  <c r="Q1060" i="5"/>
  <c r="N1060" i="5"/>
  <c r="Q1035" i="5"/>
  <c r="N1035" i="5"/>
  <c r="Q843" i="5"/>
  <c r="N843" i="5"/>
  <c r="Q1065" i="5"/>
  <c r="N1065" i="5"/>
  <c r="Q131" i="5"/>
  <c r="N131" i="5"/>
  <c r="Q543" i="5"/>
  <c r="N543" i="5"/>
  <c r="Q636" i="5"/>
  <c r="N636" i="5"/>
  <c r="Q414" i="5"/>
  <c r="N414" i="5"/>
  <c r="Q810" i="5"/>
  <c r="N810" i="5"/>
  <c r="Q396" i="5"/>
  <c r="N396" i="5"/>
  <c r="Q300" i="5"/>
  <c r="N300" i="5"/>
  <c r="Q318" i="5"/>
  <c r="N318" i="5"/>
  <c r="Q717" i="5"/>
  <c r="N717" i="5"/>
  <c r="Q678" i="5"/>
  <c r="N678" i="5"/>
  <c r="Q677" i="5"/>
  <c r="N677" i="5"/>
  <c r="Q754" i="5"/>
  <c r="N754" i="5"/>
  <c r="Q784" i="5"/>
  <c r="N784" i="5"/>
  <c r="Q774" i="5"/>
  <c r="N774" i="5"/>
  <c r="Q259" i="5"/>
  <c r="N259" i="5"/>
  <c r="Q482" i="5"/>
  <c r="N482" i="5"/>
  <c r="Q367" i="5"/>
  <c r="N367" i="5"/>
  <c r="Q781" i="5"/>
  <c r="N781" i="5"/>
  <c r="Q437" i="5"/>
  <c r="N437" i="5"/>
  <c r="Q767" i="5"/>
  <c r="N767" i="5"/>
  <c r="Q384" i="5"/>
  <c r="N384" i="5"/>
  <c r="Q299" i="5"/>
  <c r="N299" i="5"/>
  <c r="Q811" i="5"/>
  <c r="N811" i="5"/>
  <c r="Q448" i="5"/>
  <c r="N448" i="5"/>
  <c r="Q790" i="5"/>
  <c r="N790" i="5"/>
  <c r="Q466" i="5"/>
  <c r="N466" i="5"/>
  <c r="Q986" i="5"/>
  <c r="N986" i="5"/>
  <c r="Q753" i="5"/>
  <c r="N753" i="5"/>
  <c r="Q761" i="5"/>
  <c r="N761" i="5"/>
  <c r="Q612" i="5"/>
  <c r="N612" i="5"/>
  <c r="Q83" i="5"/>
  <c r="N83" i="5"/>
  <c r="Q246" i="5"/>
  <c r="N246" i="5"/>
  <c r="Q302" i="5"/>
  <c r="N302" i="5"/>
  <c r="Q301" i="5"/>
  <c r="N301" i="5"/>
  <c r="Q328" i="5"/>
  <c r="N328" i="5"/>
  <c r="Q587" i="5"/>
  <c r="N587" i="5"/>
  <c r="Q680" i="5"/>
  <c r="N680" i="5"/>
  <c r="Q303" i="5"/>
  <c r="N303" i="5"/>
  <c r="Q972" i="5"/>
  <c r="N972" i="5"/>
  <c r="Q266" i="5"/>
  <c r="N266" i="5"/>
  <c r="Q119" i="5"/>
  <c r="N119" i="5"/>
  <c r="Q947" i="5"/>
  <c r="N947" i="5"/>
  <c r="Q337" i="5"/>
  <c r="N337" i="5"/>
  <c r="Q339" i="5"/>
  <c r="N339" i="5"/>
  <c r="Q980" i="5"/>
  <c r="N980" i="5"/>
  <c r="Q868" i="5"/>
  <c r="N868" i="5"/>
  <c r="Q1050" i="5"/>
  <c r="N1050" i="5"/>
  <c r="Q806" i="5"/>
  <c r="N806" i="5"/>
  <c r="Q670" i="5"/>
  <c r="N670" i="5"/>
  <c r="Q459" i="5"/>
  <c r="N459" i="5"/>
  <c r="Q534" i="5"/>
  <c r="N534" i="5"/>
  <c r="Q397" i="5"/>
  <c r="N397" i="5"/>
  <c r="Q637" i="5"/>
  <c r="N637" i="5"/>
  <c r="Q763" i="5"/>
  <c r="N763" i="5"/>
  <c r="Q594" i="5"/>
  <c r="N594" i="5"/>
  <c r="Q330" i="5"/>
  <c r="N330" i="5"/>
  <c r="Q689" i="5"/>
  <c r="N689" i="5"/>
  <c r="Q361" i="5"/>
  <c r="N361" i="5"/>
  <c r="Q775" i="5"/>
  <c r="N775" i="5"/>
  <c r="Q593" i="5"/>
  <c r="N593" i="5"/>
  <c r="Q460" i="5"/>
  <c r="N460" i="5"/>
  <c r="Q469" i="5"/>
  <c r="N469" i="5"/>
  <c r="Q398" i="5"/>
  <c r="N398" i="5"/>
  <c r="Q1103" i="5"/>
  <c r="N1103" i="5"/>
  <c r="Q1211" i="5"/>
  <c r="N1211" i="5"/>
  <c r="Q1052" i="5"/>
  <c r="N1052" i="5"/>
  <c r="Q987" i="5"/>
  <c r="N987" i="5"/>
  <c r="Q438" i="5"/>
  <c r="N438" i="5"/>
  <c r="Q817" i="5"/>
  <c r="N817" i="5"/>
  <c r="Q10" i="5"/>
  <c r="N10" i="5"/>
  <c r="Q778" i="5"/>
  <c r="N778" i="5"/>
  <c r="Q792" i="5"/>
  <c r="N792" i="5"/>
  <c r="Q553" i="5"/>
  <c r="N553" i="5"/>
  <c r="Q948" i="5"/>
  <c r="N948" i="5"/>
  <c r="Q254" i="5"/>
  <c r="N254" i="5"/>
  <c r="Q713" i="5"/>
  <c r="N713" i="5"/>
  <c r="Q1454" i="5"/>
  <c r="N1454" i="5"/>
  <c r="Q475" i="5"/>
  <c r="N475" i="5"/>
  <c r="Q673" i="5"/>
  <c r="N673" i="5"/>
  <c r="Q477" i="5"/>
  <c r="N477" i="5"/>
  <c r="Q554" i="5"/>
  <c r="N554" i="5"/>
  <c r="Q378" i="5"/>
  <c r="N378" i="5"/>
  <c r="Q355" i="5"/>
  <c r="N355" i="5"/>
  <c r="Q399" i="5"/>
  <c r="N399" i="5"/>
  <c r="Q679" i="5"/>
  <c r="N679" i="5"/>
  <c r="Q382" i="5"/>
  <c r="N382" i="5"/>
  <c r="Q793" i="5"/>
  <c r="N793" i="5"/>
  <c r="Q418" i="5"/>
  <c r="N418" i="5"/>
  <c r="Q126" i="5"/>
  <c r="N126" i="5"/>
  <c r="Q423" i="5"/>
  <c r="N423" i="5"/>
  <c r="Q331" i="5"/>
  <c r="N331" i="5"/>
  <c r="Q118" i="5"/>
  <c r="N118" i="5"/>
  <c r="Q694" i="5"/>
  <c r="N694" i="5"/>
  <c r="Q727" i="5"/>
  <c r="N727" i="5"/>
  <c r="Q1068" i="5"/>
  <c r="N1068" i="5"/>
  <c r="Q197" i="5"/>
  <c r="N197" i="5"/>
  <c r="Q1273" i="5"/>
  <c r="N1273" i="5"/>
  <c r="Q123" i="5"/>
  <c r="N123" i="5"/>
  <c r="Q491" i="5"/>
  <c r="N491" i="5"/>
  <c r="Q403" i="5"/>
  <c r="N403" i="5"/>
  <c r="Q772" i="5"/>
  <c r="N772" i="5"/>
  <c r="Q807" i="5"/>
  <c r="N807" i="5"/>
  <c r="Q771" i="5"/>
  <c r="N771" i="5"/>
  <c r="Q474" i="5"/>
  <c r="N474" i="5"/>
  <c r="Q697" i="5"/>
  <c r="N697" i="5"/>
  <c r="Q791" i="5"/>
  <c r="N791" i="5"/>
  <c r="Q750" i="5"/>
  <c r="N750" i="5"/>
  <c r="Q370" i="5"/>
  <c r="N370" i="5"/>
  <c r="Q439" i="5"/>
  <c r="N439" i="5"/>
  <c r="Q402" i="5"/>
  <c r="N402" i="5"/>
  <c r="Q470" i="5"/>
  <c r="N470" i="5"/>
  <c r="Q501" i="5"/>
  <c r="N501" i="5"/>
  <c r="Q401" i="5"/>
  <c r="N401" i="5"/>
  <c r="Q676" i="5"/>
  <c r="N676" i="5"/>
  <c r="Q796" i="5"/>
  <c r="N796" i="5"/>
  <c r="Q483" i="5"/>
  <c r="N483" i="5"/>
  <c r="Q607" i="5"/>
  <c r="N607" i="5"/>
  <c r="Q719" i="5"/>
  <c r="N719" i="5"/>
  <c r="Q479" i="5"/>
  <c r="N479" i="5"/>
  <c r="Q400" i="5"/>
  <c r="N400" i="5"/>
  <c r="Q671" i="5"/>
  <c r="N671" i="5"/>
  <c r="Q699" i="5"/>
  <c r="N699" i="5"/>
  <c r="Q705" i="5"/>
  <c r="N705" i="5"/>
  <c r="Q739" i="5"/>
  <c r="N739" i="5"/>
  <c r="Q738" i="5"/>
  <c r="N738" i="5"/>
  <c r="Q1031" i="5"/>
  <c r="N1031" i="5"/>
  <c r="Q1086" i="5"/>
  <c r="N1086" i="5"/>
  <c r="Q842" i="5"/>
  <c r="N842" i="5"/>
  <c r="Q127" i="5"/>
  <c r="N127" i="5"/>
  <c r="Q649" i="5"/>
  <c r="N649" i="5"/>
  <c r="Q461" i="5"/>
  <c r="N461" i="5"/>
  <c r="Q462" i="5"/>
  <c r="N462" i="5"/>
  <c r="Q371" i="5"/>
  <c r="N371" i="5"/>
  <c r="Q1019" i="5"/>
  <c r="N1019" i="5"/>
  <c r="Q547" i="5"/>
  <c r="N547" i="5"/>
  <c r="Q1569" i="5"/>
  <c r="N1569" i="5"/>
  <c r="Q1397" i="5"/>
  <c r="N1397" i="5"/>
  <c r="Q1494" i="5"/>
  <c r="N1494" i="5"/>
  <c r="Q1641" i="5"/>
  <c r="N1641" i="5"/>
  <c r="Q248" i="5"/>
  <c r="N248" i="5"/>
  <c r="Q877" i="5"/>
  <c r="N877" i="5"/>
  <c r="Q936" i="5"/>
  <c r="N936" i="5"/>
  <c r="Q693" i="5"/>
  <c r="N693" i="5"/>
  <c r="Q800" i="5"/>
  <c r="N800" i="5"/>
  <c r="Q411" i="5"/>
  <c r="N411" i="5"/>
  <c r="Q731" i="5"/>
  <c r="N731" i="5"/>
  <c r="Q736" i="5"/>
  <c r="N736" i="5"/>
  <c r="Q1053" i="5"/>
  <c r="N1053" i="5"/>
  <c r="Q332" i="5"/>
  <c r="N332" i="5"/>
  <c r="Q989" i="5"/>
  <c r="N989" i="5"/>
  <c r="Q983" i="5"/>
  <c r="N983" i="5"/>
  <c r="Q273" i="5"/>
  <c r="N273" i="5"/>
  <c r="Q304" i="5"/>
  <c r="N304" i="5"/>
  <c r="Q814" i="5"/>
  <c r="N814" i="5"/>
  <c r="Q280" i="5"/>
  <c r="N280" i="5"/>
  <c r="Q826" i="5"/>
  <c r="N826" i="5"/>
  <c r="Q345" i="5"/>
  <c r="N345" i="5"/>
  <c r="Q110" i="5"/>
  <c r="Q282" i="5"/>
  <c r="N282" i="5"/>
  <c r="Q638" i="5"/>
  <c r="N638" i="5"/>
  <c r="Q424" i="5"/>
  <c r="N424" i="5"/>
  <c r="Q476" i="5"/>
  <c r="N476" i="5"/>
  <c r="Q603" i="5"/>
  <c r="N603" i="5"/>
  <c r="Q602" i="5"/>
  <c r="N602" i="5"/>
  <c r="Q404" i="5"/>
  <c r="N404" i="5"/>
  <c r="Q674" i="5"/>
  <c r="N674" i="5"/>
  <c r="Q380" i="5"/>
  <c r="N380" i="5"/>
  <c r="Q715" i="5"/>
  <c r="N715" i="5"/>
  <c r="Q502" i="5"/>
  <c r="N502" i="5"/>
  <c r="Q188" i="5"/>
  <c r="N188" i="5"/>
  <c r="Q1212" i="5"/>
  <c r="N1212" i="5"/>
  <c r="Q609" i="5"/>
  <c r="N609" i="5"/>
  <c r="Q305" i="5"/>
  <c r="N305" i="5"/>
  <c r="Q405" i="5"/>
  <c r="N405" i="5"/>
  <c r="Q352" i="5"/>
  <c r="N352" i="5"/>
  <c r="Q973" i="5"/>
  <c r="N973" i="5"/>
  <c r="Q1125" i="5"/>
  <c r="N1125" i="5"/>
  <c r="Q865" i="5"/>
  <c r="N865" i="5"/>
  <c r="Q1328" i="5"/>
  <c r="N1328" i="5"/>
  <c r="Q874" i="5"/>
  <c r="N874" i="5"/>
  <c r="Q580" i="5"/>
  <c r="N580" i="5"/>
  <c r="Q277" i="5"/>
  <c r="N277" i="5"/>
  <c r="Q440" i="5"/>
  <c r="N440" i="5"/>
  <c r="Q333" i="5"/>
  <c r="N333" i="5"/>
  <c r="Q519" i="5"/>
  <c r="N519" i="5"/>
  <c r="Q737" i="5"/>
  <c r="N737" i="5"/>
  <c r="Q432" i="5"/>
  <c r="N432" i="5"/>
  <c r="Q787" i="5"/>
  <c r="N787" i="5"/>
  <c r="Q406" i="5"/>
  <c r="N406" i="5"/>
  <c r="Q503" i="5"/>
  <c r="N503" i="5"/>
  <c r="Q366" i="5"/>
  <c r="N366" i="5"/>
  <c r="Q725" i="5"/>
  <c r="N725" i="5"/>
  <c r="Q555" i="5"/>
  <c r="N555" i="5"/>
  <c r="Q349" i="5"/>
  <c r="N349" i="5"/>
  <c r="Q700" i="5"/>
  <c r="N700" i="5"/>
  <c r="Q317" i="5"/>
  <c r="N317" i="5"/>
  <c r="Q716" i="5"/>
  <c r="N716" i="5"/>
  <c r="Q613" i="5"/>
  <c r="N613" i="5"/>
  <c r="Q508" i="5"/>
  <c r="N508" i="5"/>
  <c r="Q492" i="5"/>
  <c r="N492" i="5"/>
  <c r="Q764" i="5"/>
  <c r="N764" i="5"/>
  <c r="Q745" i="5"/>
  <c r="N745" i="5"/>
  <c r="Q669" i="5"/>
  <c r="N669" i="5"/>
  <c r="Q511" i="5"/>
  <c r="N511" i="5"/>
  <c r="Q701" i="5"/>
  <c r="N701" i="5"/>
  <c r="Q412" i="5"/>
  <c r="N412" i="5"/>
  <c r="Q789" i="5"/>
  <c r="N789" i="5"/>
  <c r="Q1450" i="5"/>
  <c r="N1450" i="5"/>
  <c r="Q1289" i="5"/>
  <c r="N1289" i="5"/>
  <c r="Q1045" i="5"/>
  <c r="N1045" i="5"/>
  <c r="Q363" i="5"/>
  <c r="N363" i="5"/>
  <c r="Q971" i="5"/>
  <c r="N971" i="5"/>
  <c r="Q1016" i="5"/>
  <c r="N1016" i="5"/>
  <c r="Q1196" i="5"/>
  <c r="N1196" i="5"/>
  <c r="Q284" i="5"/>
  <c r="N284" i="5"/>
  <c r="Q815" i="5"/>
  <c r="N815" i="5"/>
  <c r="Q420" i="5"/>
  <c r="N420" i="5"/>
  <c r="Q338" i="5"/>
  <c r="N338" i="5"/>
  <c r="Q845" i="5"/>
  <c r="N845" i="5"/>
  <c r="Q241" i="5"/>
  <c r="N241" i="5"/>
  <c r="Q1428" i="5"/>
  <c r="N1428" i="5"/>
  <c r="Q1327" i="5"/>
  <c r="N1327" i="5"/>
  <c r="Q974" i="5"/>
  <c r="N974" i="5"/>
  <c r="Q979" i="5"/>
  <c r="N979" i="5"/>
  <c r="Q692" i="5"/>
  <c r="N692" i="5"/>
  <c r="Q374" i="5"/>
  <c r="N374" i="5"/>
  <c r="Q196" i="5"/>
  <c r="N196" i="5"/>
  <c r="Q1254" i="5"/>
  <c r="N1254" i="5"/>
  <c r="Q785" i="5"/>
  <c r="N785" i="5"/>
  <c r="Q879" i="5"/>
  <c r="N879" i="5"/>
  <c r="Q963" i="5"/>
  <c r="N963" i="5"/>
  <c r="Q435" i="5"/>
  <c r="N435" i="5"/>
  <c r="Q1431" i="5"/>
  <c r="N1431" i="5"/>
  <c r="Q1570" i="5"/>
  <c r="N1570" i="5"/>
  <c r="Q1728" i="5"/>
  <c r="N1728" i="5"/>
  <c r="Q1836" i="5"/>
  <c r="N1836" i="5"/>
  <c r="Q1264" i="5"/>
  <c r="N1264" i="5"/>
  <c r="Q341" i="5"/>
  <c r="N341" i="5"/>
  <c r="Q525" i="5"/>
  <c r="N525" i="5"/>
  <c r="Q325" i="5"/>
  <c r="N325" i="5"/>
  <c r="Q509" i="5"/>
  <c r="N509" i="5"/>
  <c r="Q471" i="5"/>
  <c r="N471" i="5"/>
  <c r="Q852" i="5"/>
  <c r="N852" i="5"/>
  <c r="Q1030" i="5"/>
  <c r="N1030" i="5"/>
  <c r="Q286" i="5"/>
  <c r="N286" i="5"/>
  <c r="Q327" i="5"/>
  <c r="N327" i="5"/>
  <c r="Q60" i="5"/>
  <c r="N60" i="5"/>
  <c r="Q1087" i="5"/>
  <c r="N1087" i="5"/>
  <c r="Q943" i="5"/>
  <c r="N943" i="5"/>
  <c r="Q1033" i="5"/>
  <c r="N1033" i="5"/>
  <c r="Q1842" i="5"/>
  <c r="N1842" i="5"/>
  <c r="Q1785" i="5"/>
  <c r="N1785" i="5"/>
  <c r="Q695" i="5"/>
  <c r="N695" i="5"/>
  <c r="Q608" i="5"/>
  <c r="N608" i="5"/>
  <c r="Q441" i="5"/>
  <c r="N441" i="5"/>
  <c r="Q306" i="5"/>
  <c r="N306" i="5"/>
  <c r="Q1120" i="5"/>
  <c r="N1120" i="5"/>
  <c r="Q1433" i="5"/>
  <c r="N1433" i="5"/>
  <c r="Q171" i="5"/>
  <c r="N171" i="5"/>
  <c r="Q975" i="5"/>
  <c r="N975" i="5"/>
  <c r="Q472" i="5"/>
  <c r="N472" i="5"/>
  <c r="Q836" i="5"/>
  <c r="N836" i="5"/>
  <c r="Q1708" i="5"/>
  <c r="N1708" i="5"/>
  <c r="Q1706" i="5"/>
  <c r="N1706" i="5"/>
  <c r="Q1252" i="5"/>
  <c r="N1252" i="5"/>
  <c r="Q143" i="5"/>
  <c r="N143" i="5"/>
  <c r="Q721" i="5"/>
  <c r="N721" i="5"/>
  <c r="Q782" i="5"/>
  <c r="N782" i="5"/>
  <c r="Q572" i="5"/>
  <c r="N572" i="5"/>
  <c r="Q538" i="5"/>
  <c r="N538" i="5"/>
  <c r="Q453" i="5"/>
  <c r="N453" i="5"/>
  <c r="Q351" i="5"/>
  <c r="N351" i="5"/>
  <c r="Q407" i="5"/>
  <c r="N407" i="5"/>
  <c r="Q416" i="5"/>
  <c r="N416" i="5"/>
  <c r="Q729" i="5"/>
  <c r="N729" i="5"/>
  <c r="Q211" i="5"/>
  <c r="N211" i="5"/>
  <c r="Q588" i="5"/>
  <c r="N588" i="5"/>
  <c r="Q189" i="5"/>
  <c r="N189" i="5"/>
  <c r="Q1290" i="5"/>
  <c r="N1290" i="5"/>
  <c r="Q1700" i="5"/>
  <c r="N1700" i="5"/>
  <c r="Q468" i="5"/>
  <c r="N468" i="5"/>
  <c r="Q323" i="5"/>
  <c r="N323" i="5"/>
  <c r="Q369" i="5"/>
  <c r="N369" i="5"/>
  <c r="Q451" i="5"/>
  <c r="N451" i="5"/>
  <c r="Q707" i="5"/>
  <c r="N707" i="5"/>
  <c r="Q583" i="5"/>
  <c r="N583" i="5"/>
  <c r="Q252" i="5"/>
  <c r="N252" i="5"/>
  <c r="Q1648" i="5"/>
  <c r="N1648" i="5"/>
  <c r="Q408" i="5"/>
  <c r="N408" i="5"/>
  <c r="Q307" i="5"/>
  <c r="N307" i="5"/>
  <c r="Q660" i="5"/>
  <c r="N660" i="5"/>
  <c r="Q1055" i="5"/>
  <c r="N1055" i="5"/>
  <c r="Q1291" i="5"/>
  <c r="N1291" i="5"/>
  <c r="Q1100" i="5"/>
  <c r="N1100" i="5"/>
  <c r="Q267" i="5"/>
  <c r="N267" i="5"/>
  <c r="Q1565" i="5"/>
  <c r="N1565" i="5"/>
  <c r="Q866" i="5"/>
  <c r="N866" i="5"/>
  <c r="Q878" i="5"/>
  <c r="N878" i="5"/>
  <c r="Q901" i="5"/>
  <c r="N901" i="5"/>
  <c r="Q730" i="5"/>
  <c r="N730" i="5"/>
  <c r="Q308" i="5"/>
  <c r="N308" i="5"/>
  <c r="Q343" i="5"/>
  <c r="N343" i="5"/>
  <c r="Q334" i="5"/>
  <c r="N334" i="5"/>
  <c r="Q409" i="5"/>
  <c r="N409" i="5"/>
  <c r="Q1104" i="5"/>
  <c r="N1104" i="5"/>
  <c r="Q1216" i="5"/>
  <c r="N1216" i="5"/>
  <c r="Q1164" i="5"/>
  <c r="N1164" i="5"/>
  <c r="Q1168" i="5"/>
  <c r="N1168" i="5"/>
  <c r="Q1194" i="5"/>
  <c r="N1194" i="5"/>
  <c r="Q1184" i="5"/>
  <c r="N1184" i="5"/>
  <c r="Q208" i="5"/>
  <c r="N208" i="5"/>
  <c r="Q1334" i="5"/>
  <c r="N1334" i="5"/>
  <c r="Q1576" i="5"/>
  <c r="N1576" i="5"/>
  <c r="Q1851" i="5"/>
  <c r="N1851" i="5"/>
  <c r="Q1296" i="5"/>
  <c r="N1296" i="5"/>
  <c r="Q1669" i="5"/>
  <c r="N1669" i="5"/>
  <c r="Q362" i="5"/>
  <c r="N362" i="5"/>
  <c r="Q604" i="5"/>
  <c r="N604" i="5"/>
  <c r="Q478" i="5"/>
  <c r="N478" i="5"/>
  <c r="Q686" i="5"/>
  <c r="N686" i="5"/>
  <c r="Q1739" i="5"/>
  <c r="N1739" i="5"/>
  <c r="Q1108" i="5"/>
  <c r="N1108" i="5"/>
  <c r="Q154" i="5"/>
  <c r="N154" i="5"/>
  <c r="Q309" i="5"/>
  <c r="N309" i="5"/>
  <c r="Q1396" i="5"/>
  <c r="N1396" i="5"/>
  <c r="Q1457" i="5"/>
  <c r="N1457" i="5"/>
  <c r="Q1660" i="5"/>
  <c r="N1660" i="5"/>
  <c r="Q1297" i="5"/>
  <c r="N1297" i="5"/>
  <c r="Q1550" i="5"/>
  <c r="N1550" i="5"/>
  <c r="Q1062" i="5"/>
  <c r="N1062" i="5"/>
  <c r="Q984" i="5"/>
  <c r="N984" i="5"/>
  <c r="Q1079" i="5"/>
  <c r="N1079" i="5"/>
  <c r="Q101" i="5"/>
  <c r="N101" i="5"/>
  <c r="Q104" i="5"/>
  <c r="N104" i="5"/>
  <c r="Q1013" i="5"/>
  <c r="N1013" i="5"/>
  <c r="Q556" i="5"/>
  <c r="N556" i="5"/>
  <c r="Q442" i="5"/>
  <c r="N442" i="5"/>
  <c r="Q683" i="5"/>
  <c r="N683" i="5"/>
  <c r="Q1095" i="5"/>
  <c r="N1095" i="5"/>
  <c r="Q1234" i="5"/>
  <c r="N1234" i="5"/>
  <c r="Q70" i="5"/>
  <c r="N70" i="5"/>
  <c r="Q559" i="5"/>
  <c r="N559" i="5"/>
  <c r="Q558" i="5"/>
  <c r="N558" i="5"/>
  <c r="Q557" i="5"/>
  <c r="N557" i="5"/>
  <c r="Q560" i="5"/>
  <c r="N560" i="5"/>
  <c r="Q484" i="5"/>
  <c r="N484" i="5"/>
  <c r="Q672" i="5"/>
  <c r="N672" i="5"/>
  <c r="Q578" i="5"/>
  <c r="N578" i="5"/>
  <c r="Q801" i="5"/>
  <c r="N801" i="5"/>
  <c r="Q1427" i="5"/>
  <c r="N1427" i="5"/>
  <c r="Q1146" i="5"/>
  <c r="N1146" i="5"/>
  <c r="Q52" i="5"/>
  <c r="N52" i="5"/>
  <c r="Q485" i="5"/>
  <c r="N485" i="5"/>
  <c r="Q1720" i="5"/>
  <c r="N1720" i="5"/>
  <c r="Q146" i="5"/>
  <c r="N146" i="5"/>
  <c r="Q152" i="5"/>
  <c r="N152" i="5"/>
  <c r="Q124" i="5"/>
  <c r="N124" i="5"/>
  <c r="Q145" i="5"/>
  <c r="N145" i="5"/>
  <c r="Q389" i="5"/>
  <c r="N389" i="5"/>
  <c r="Q1028" i="5"/>
  <c r="N1028" i="5"/>
  <c r="Q1027" i="5"/>
  <c r="N1027" i="5"/>
  <c r="Q1011" i="5"/>
  <c r="N1011" i="5"/>
  <c r="Q851" i="5"/>
  <c r="N851" i="5"/>
  <c r="Q1147" i="5"/>
  <c r="N1147" i="5"/>
  <c r="Q1275" i="5"/>
  <c r="N1275" i="5"/>
  <c r="Q253" i="5"/>
  <c r="N253" i="5"/>
  <c r="Q1340" i="5"/>
  <c r="N1340" i="5"/>
  <c r="Q1265" i="5"/>
  <c r="N1265" i="5"/>
  <c r="Q1426" i="5"/>
  <c r="N1426" i="5"/>
  <c r="Q1752" i="5"/>
  <c r="N1752" i="5"/>
  <c r="Q1247" i="5"/>
  <c r="N1247" i="5"/>
  <c r="Q1088" i="5"/>
  <c r="N1088" i="5"/>
  <c r="Q1106" i="5"/>
  <c r="N1106" i="5"/>
  <c r="Q21" i="5"/>
  <c r="N21" i="5"/>
  <c r="Q733" i="5"/>
  <c r="N733" i="5"/>
  <c r="Q391" i="5"/>
  <c r="N391" i="5"/>
  <c r="Q665" i="5"/>
  <c r="N665" i="5"/>
  <c r="Q706" i="5"/>
  <c r="N706" i="5"/>
  <c r="Q687" i="5"/>
  <c r="N687" i="5"/>
  <c r="Q639" i="5"/>
  <c r="N639" i="5"/>
  <c r="Q368" i="5"/>
  <c r="N368" i="5"/>
  <c r="Q1413" i="5"/>
  <c r="N1413" i="5"/>
  <c r="Q103" i="5"/>
  <c r="N103" i="5"/>
  <c r="Q760" i="5"/>
  <c r="N760" i="5"/>
  <c r="Q335" i="5"/>
  <c r="N335" i="5"/>
  <c r="Q749" i="5"/>
  <c r="N749" i="5"/>
  <c r="Q726" i="5"/>
  <c r="N726" i="5"/>
  <c r="Q539" i="5"/>
  <c r="N539" i="5"/>
  <c r="Q1009" i="5"/>
  <c r="N1009" i="5"/>
  <c r="Q223" i="5"/>
  <c r="N223" i="5"/>
  <c r="Q1155" i="5"/>
  <c r="N1155" i="5"/>
  <c r="Q1148" i="5"/>
  <c r="N1148" i="5"/>
  <c r="Q1422" i="5"/>
  <c r="N1422" i="5"/>
  <c r="Q1713" i="5"/>
  <c r="N1713" i="5"/>
  <c r="Q1704" i="5"/>
  <c r="N1704" i="5"/>
  <c r="Q1567" i="5"/>
  <c r="N1567" i="5"/>
  <c r="Q1609" i="5"/>
  <c r="N1609" i="5"/>
  <c r="Q1692" i="5"/>
  <c r="N1692" i="5"/>
  <c r="Q1626" i="5"/>
  <c r="N1626" i="5"/>
  <c r="Q1672" i="5"/>
  <c r="N1672" i="5"/>
  <c r="Q1857" i="5"/>
  <c r="N1857" i="5"/>
  <c r="Q1776" i="5"/>
  <c r="N1776" i="5"/>
  <c r="Q1824" i="5"/>
  <c r="N1824" i="5"/>
  <c r="Q1575" i="5"/>
  <c r="N1575" i="5"/>
  <c r="Q1455" i="5"/>
  <c r="N1455" i="5"/>
  <c r="Q1554" i="5"/>
  <c r="N1554" i="5"/>
  <c r="Q1333" i="5"/>
  <c r="N1333" i="5"/>
  <c r="Q1276" i="5"/>
  <c r="N1276" i="5"/>
  <c r="Q1718" i="5"/>
  <c r="N1718" i="5"/>
  <c r="Q1343" i="5"/>
  <c r="N1343" i="5"/>
  <c r="Q1317" i="5"/>
  <c r="N1317" i="5"/>
  <c r="Q1342" i="5"/>
  <c r="N1342" i="5"/>
  <c r="Q1298" i="5"/>
  <c r="N1298" i="5"/>
  <c r="Q1753" i="5"/>
  <c r="N1753" i="5"/>
  <c r="Q1341" i="5"/>
  <c r="N1341" i="5"/>
  <c r="Q1727" i="5"/>
  <c r="N1727" i="5"/>
  <c r="Q1288" i="5"/>
  <c r="N1288" i="5"/>
  <c r="Q1726" i="5"/>
  <c r="N1726" i="5"/>
  <c r="Q183" i="5"/>
  <c r="N183" i="5"/>
  <c r="Q486" i="5"/>
  <c r="N486" i="5"/>
  <c r="Q1020" i="5"/>
  <c r="N1020" i="5"/>
  <c r="Q234" i="5"/>
  <c r="N234" i="5"/>
  <c r="Q1642" i="5"/>
  <c r="N1642" i="5"/>
  <c r="Q1731" i="5"/>
  <c r="N1731" i="5"/>
  <c r="Q1502" i="5"/>
  <c r="N1502" i="5"/>
  <c r="Q1344" i="5"/>
  <c r="N1344" i="5"/>
  <c r="Q1632" i="5"/>
  <c r="N1632" i="5"/>
  <c r="Q1635" i="5"/>
  <c r="N1635" i="5"/>
  <c r="Q1789" i="5"/>
  <c r="N1789" i="5"/>
  <c r="Q180" i="5"/>
  <c r="N180" i="5"/>
  <c r="Q918" i="5"/>
  <c r="N918" i="5"/>
  <c r="Q847" i="5"/>
  <c r="N847" i="5"/>
  <c r="Q926" i="5"/>
  <c r="N926" i="5"/>
  <c r="Q618" i="5"/>
  <c r="N618" i="5"/>
  <c r="Q487" i="5"/>
  <c r="N487" i="5"/>
  <c r="Q537" i="5"/>
  <c r="N537" i="5"/>
  <c r="Q463" i="5"/>
  <c r="N463" i="5"/>
  <c r="Q712" i="5"/>
  <c r="N712" i="5"/>
  <c r="Q581" i="5"/>
  <c r="N581" i="5"/>
  <c r="Q654" i="5"/>
  <c r="N654" i="5"/>
  <c r="Q473" i="5"/>
  <c r="N473" i="5"/>
  <c r="Q710" i="5"/>
  <c r="N710" i="5"/>
  <c r="Q320" i="5"/>
  <c r="N320" i="5"/>
  <c r="Q888" i="5"/>
  <c r="N888" i="5"/>
  <c r="Q1130" i="5"/>
  <c r="N1130" i="5"/>
  <c r="Q1677" i="5"/>
  <c r="N1677" i="5"/>
  <c r="Q82" i="5"/>
  <c r="N82" i="5"/>
  <c r="Q838" i="5"/>
  <c r="N838" i="5"/>
  <c r="Q982" i="5"/>
  <c r="N982" i="5"/>
  <c r="Q921" i="5"/>
  <c r="N921" i="5"/>
  <c r="Q1379" i="5"/>
  <c r="N1379" i="5"/>
  <c r="Q1093" i="5"/>
  <c r="N1093" i="5"/>
  <c r="Q1825" i="5"/>
  <c r="N1825" i="5"/>
  <c r="Q1661" i="5"/>
  <c r="N1661" i="5"/>
  <c r="Q1784" i="5"/>
  <c r="N1784" i="5"/>
  <c r="Q1564" i="5"/>
  <c r="N1564" i="5"/>
  <c r="Q831" i="5"/>
  <c r="N831" i="5"/>
  <c r="Q247" i="5"/>
  <c r="N247" i="5"/>
  <c r="Q1691" i="5"/>
  <c r="N1691" i="5"/>
  <c r="Q493" i="5"/>
  <c r="N493" i="5"/>
  <c r="Q977" i="5"/>
  <c r="N977" i="5"/>
  <c r="Q48" i="5"/>
  <c r="N48" i="5"/>
  <c r="Q237" i="5"/>
  <c r="N237" i="5"/>
  <c r="Q1261" i="5"/>
  <c r="N1261" i="5"/>
  <c r="Q1643" i="5"/>
  <c r="N1643" i="5"/>
  <c r="Q1519" i="5"/>
  <c r="N1519" i="5"/>
  <c r="Q1266" i="5"/>
  <c r="N1266" i="5"/>
  <c r="Q1705" i="5"/>
  <c r="N1705" i="5"/>
  <c r="Q1149" i="5"/>
  <c r="N1149" i="5"/>
  <c r="Q1231" i="5"/>
  <c r="N1231" i="5"/>
  <c r="Q1117" i="5"/>
  <c r="N1117" i="5"/>
  <c r="Q1236" i="5"/>
  <c r="N1236" i="5"/>
  <c r="Q1160" i="5"/>
  <c r="N1160" i="5"/>
  <c r="Q1109" i="5"/>
  <c r="N1109" i="5"/>
  <c r="Q22" i="5"/>
  <c r="N22" i="5"/>
  <c r="Q66" i="5"/>
  <c r="N66" i="5"/>
  <c r="Q834" i="5"/>
  <c r="N834" i="5"/>
  <c r="Q949" i="5"/>
  <c r="N949" i="5"/>
  <c r="Q1434" i="5"/>
  <c r="N1434" i="5"/>
  <c r="Q346" i="5"/>
  <c r="N346" i="5"/>
  <c r="Q532" i="5"/>
  <c r="N532" i="5"/>
  <c r="Q1696" i="5"/>
  <c r="N1696" i="5"/>
  <c r="Q1854" i="5"/>
  <c r="N1854" i="5"/>
  <c r="Q1414" i="5"/>
  <c r="N1414" i="5"/>
  <c r="Q1740" i="5"/>
  <c r="N1740" i="5"/>
  <c r="Q1647" i="5"/>
  <c r="N1647" i="5"/>
  <c r="Q1059" i="5"/>
  <c r="N1059" i="5"/>
  <c r="Q132" i="5"/>
  <c r="N132" i="5"/>
  <c r="Q133" i="5"/>
  <c r="N133" i="5"/>
  <c r="Q150" i="5"/>
  <c r="N150" i="5"/>
  <c r="Q1162" i="5"/>
  <c r="N1162" i="5"/>
  <c r="Q1745" i="5"/>
  <c r="N1745" i="5"/>
  <c r="Q1332" i="5"/>
  <c r="N1332" i="5"/>
  <c r="Q1787" i="5"/>
  <c r="N1787" i="5"/>
  <c r="Q1378" i="5"/>
  <c r="N1378" i="5"/>
  <c r="Q1346" i="5"/>
  <c r="N1346" i="5"/>
  <c r="Q1501" i="5"/>
  <c r="N1501" i="5"/>
  <c r="Q1458" i="5"/>
  <c r="N1458" i="5"/>
  <c r="Q1850" i="5"/>
  <c r="N1850" i="5"/>
  <c r="Q1829" i="5"/>
  <c r="N1829" i="5"/>
  <c r="Q1828" i="5"/>
  <c r="N1828" i="5"/>
  <c r="Q1552" i="5"/>
  <c r="N1552" i="5"/>
  <c r="Q1849" i="5"/>
  <c r="N1849" i="5"/>
  <c r="Q1345" i="5"/>
  <c r="N1345" i="5"/>
  <c r="Q1875" i="5"/>
  <c r="N1875" i="5"/>
  <c r="Q1707" i="5"/>
  <c r="N1707" i="5"/>
  <c r="Q1299" i="5"/>
  <c r="N1299" i="5"/>
  <c r="Q1694" i="5"/>
  <c r="N1694" i="5"/>
  <c r="Q1737" i="5"/>
  <c r="N1737" i="5"/>
  <c r="Q1274" i="5"/>
  <c r="N1274" i="5"/>
  <c r="Q1435" i="5"/>
  <c r="N1435" i="5"/>
  <c r="Q1460" i="5"/>
  <c r="N1460" i="5"/>
  <c r="Q1255" i="5"/>
  <c r="N1255" i="5"/>
  <c r="Q1121" i="5"/>
  <c r="N1121" i="5"/>
  <c r="Q1140" i="5"/>
  <c r="N1140" i="5"/>
  <c r="Q89" i="5"/>
  <c r="N89" i="5"/>
  <c r="Q109" i="5"/>
  <c r="Q166" i="5"/>
  <c r="N166" i="5"/>
  <c r="Q911" i="5"/>
  <c r="N911" i="5"/>
  <c r="Q225" i="5"/>
  <c r="N225" i="5"/>
  <c r="Q976" i="5"/>
  <c r="N976" i="5"/>
  <c r="Q1077" i="5"/>
  <c r="N1077" i="5"/>
  <c r="Q1381" i="5"/>
  <c r="N1381" i="5"/>
  <c r="Q1137" i="5"/>
  <c r="N1137" i="5"/>
  <c r="Q1652" i="5"/>
  <c r="N1652" i="5"/>
  <c r="Q1294" i="5"/>
  <c r="N1294" i="5"/>
  <c r="Q1709" i="5"/>
  <c r="N1709" i="5"/>
  <c r="Q1520" i="5"/>
  <c r="N1520" i="5"/>
  <c r="Q1860" i="5"/>
  <c r="N1860" i="5"/>
  <c r="Q786" i="5"/>
  <c r="N786" i="5"/>
  <c r="Q648" i="5"/>
  <c r="N648" i="5"/>
  <c r="Q735" i="5"/>
  <c r="N735" i="5"/>
  <c r="Q421" i="5"/>
  <c r="N421" i="5"/>
  <c r="Q732" i="5"/>
  <c r="N732" i="5"/>
  <c r="Q512" i="5"/>
  <c r="N512" i="5"/>
  <c r="Q592" i="5"/>
  <c r="N592" i="5"/>
  <c r="Q698" i="5"/>
  <c r="N698" i="5"/>
  <c r="Q561" i="5"/>
  <c r="N561" i="5"/>
  <c r="Q350" i="5"/>
  <c r="N350" i="5"/>
  <c r="Q795" i="5"/>
  <c r="N795" i="5"/>
  <c r="Q455" i="5"/>
  <c r="N455" i="5"/>
  <c r="Q388" i="5"/>
  <c r="N388" i="5"/>
  <c r="Q480" i="5"/>
  <c r="N480" i="5"/>
  <c r="Q524" i="5"/>
  <c r="N524" i="5"/>
  <c r="Q390" i="5"/>
  <c r="N390" i="5"/>
  <c r="Q759" i="5"/>
  <c r="N759" i="5"/>
  <c r="Q563" i="5"/>
  <c r="N563" i="5"/>
  <c r="Q562" i="5"/>
  <c r="N562" i="5"/>
  <c r="Q1260" i="5"/>
  <c r="N1260" i="5"/>
  <c r="Q1092" i="5"/>
  <c r="N1092" i="5"/>
  <c r="Q1874" i="5"/>
  <c r="N1874" i="5"/>
  <c r="Q1436" i="5"/>
  <c r="N1436" i="5"/>
  <c r="Q158" i="5"/>
  <c r="N158" i="5"/>
  <c r="Q1338" i="5"/>
  <c r="N1338" i="5"/>
  <c r="Q876" i="5"/>
  <c r="N876" i="5"/>
  <c r="Q685" i="5"/>
  <c r="N685" i="5"/>
  <c r="Q564" i="5"/>
  <c r="N564" i="5"/>
  <c r="Q321" i="5"/>
  <c r="N321" i="5"/>
  <c r="Q467" i="5"/>
  <c r="N467" i="5"/>
  <c r="Q425" i="5"/>
  <c r="N425" i="5"/>
  <c r="Q1114" i="5"/>
  <c r="N1114" i="5"/>
  <c r="Q1113" i="5"/>
  <c r="N1113" i="5"/>
  <c r="Q1215" i="5"/>
  <c r="N1215" i="5"/>
  <c r="Q1163" i="5"/>
  <c r="N1163" i="5"/>
  <c r="Q102" i="5"/>
  <c r="N102" i="5"/>
  <c r="Q1802" i="5"/>
  <c r="N1802" i="5"/>
  <c r="Q1855" i="5"/>
  <c r="N1855" i="5"/>
  <c r="Q1788" i="5"/>
  <c r="N1788" i="5"/>
  <c r="Q142" i="5"/>
  <c r="N142" i="5"/>
  <c r="Q1837" i="5"/>
  <c r="N1837" i="5"/>
  <c r="Q71" i="5"/>
  <c r="N71" i="5"/>
  <c r="Q215" i="5"/>
  <c r="N215" i="5"/>
  <c r="Q1429" i="5"/>
  <c r="N1429" i="5"/>
  <c r="Q1613" i="5"/>
  <c r="N1613" i="5"/>
  <c r="Q1568" i="5"/>
  <c r="N1568" i="5"/>
  <c r="Q1268" i="5"/>
  <c r="N1268" i="5"/>
  <c r="Q1267" i="5"/>
  <c r="N1267" i="5"/>
  <c r="Q1638" i="5"/>
  <c r="N1638" i="5"/>
  <c r="Q1695" i="5"/>
  <c r="N1695" i="5"/>
  <c r="Q981" i="5"/>
  <c r="N981" i="5"/>
  <c r="Q887" i="5"/>
  <c r="N887" i="5"/>
  <c r="Q899" i="5"/>
  <c r="N899" i="5"/>
  <c r="Q235" i="5"/>
  <c r="N235" i="5"/>
  <c r="Q95" i="5"/>
  <c r="N95" i="5"/>
  <c r="Q584" i="5"/>
  <c r="N584" i="5"/>
  <c r="Q1376" i="5"/>
  <c r="N1376" i="5"/>
  <c r="Q1581" i="5"/>
  <c r="N1581" i="5"/>
  <c r="Q1213" i="5"/>
  <c r="N1213" i="5"/>
  <c r="Q1132" i="5"/>
  <c r="N1132" i="5"/>
  <c r="Q1217" i="5"/>
  <c r="N1217" i="5"/>
  <c r="Q1150" i="5"/>
  <c r="N1150" i="5"/>
  <c r="Q1105" i="5"/>
  <c r="N1105" i="5"/>
  <c r="Q1614" i="5"/>
  <c r="N1614" i="5"/>
  <c r="Q1399" i="5"/>
  <c r="N1399" i="5"/>
  <c r="Q1710" i="5"/>
  <c r="N1710" i="5"/>
  <c r="Q1347" i="5"/>
  <c r="N1347" i="5"/>
  <c r="Q1070" i="5"/>
  <c r="N1070" i="5"/>
  <c r="Q169" i="5"/>
  <c r="N169" i="5"/>
  <c r="Q69" i="5"/>
  <c r="N69" i="5"/>
  <c r="Q1056" i="5"/>
  <c r="N1056" i="5"/>
  <c r="Q1161" i="5"/>
  <c r="N1161" i="5"/>
  <c r="Q1156" i="5"/>
  <c r="N1156" i="5"/>
  <c r="Q1541" i="5"/>
  <c r="N1541" i="5"/>
  <c r="Q1171" i="5"/>
  <c r="N1171" i="5"/>
  <c r="Q138" i="5"/>
  <c r="N138" i="5"/>
  <c r="Q159" i="5"/>
  <c r="N159" i="5"/>
  <c r="Q173" i="5"/>
  <c r="N173" i="5"/>
  <c r="Q1633" i="5"/>
  <c r="N1633" i="5"/>
  <c r="Q1466" i="5"/>
  <c r="N1466" i="5"/>
  <c r="Q1382" i="5"/>
  <c r="N1382" i="5"/>
  <c r="Q1733" i="5"/>
  <c r="N1733" i="5"/>
  <c r="Q1826" i="5"/>
  <c r="N1826" i="5"/>
  <c r="Q1465" i="5"/>
  <c r="N1465" i="5"/>
  <c r="Q1280" i="5"/>
  <c r="N1280" i="5"/>
  <c r="Q1498" i="5"/>
  <c r="N1498" i="5"/>
  <c r="Q1437" i="5"/>
  <c r="N1437" i="5"/>
  <c r="Q1337" i="5"/>
  <c r="N1337" i="5"/>
  <c r="Q1673" i="5"/>
  <c r="N1673" i="5"/>
  <c r="Q1577" i="5"/>
  <c r="N1577" i="5"/>
  <c r="Q1699" i="5"/>
  <c r="N1699" i="5"/>
  <c r="Q1712" i="5"/>
  <c r="N1712" i="5"/>
  <c r="Q1876" i="5"/>
  <c r="N1876" i="5"/>
  <c r="Q1714" i="5"/>
  <c r="N1714" i="5"/>
  <c r="Q1873" i="5"/>
  <c r="N1873" i="5"/>
  <c r="Q1571" i="5"/>
  <c r="N1571" i="5"/>
  <c r="Q1839" i="5"/>
  <c r="N1839" i="5"/>
  <c r="Q1623" i="5"/>
  <c r="N1623" i="5"/>
  <c r="Q1438" i="5"/>
  <c r="N1438" i="5"/>
  <c r="Q1678" i="5"/>
  <c r="N1678" i="5"/>
  <c r="Q1380" i="5"/>
  <c r="N1380" i="5"/>
  <c r="Q1566" i="5"/>
  <c r="N1566" i="5"/>
  <c r="Q1858" i="5"/>
  <c r="N1858" i="5"/>
  <c r="Q1504" i="5"/>
  <c r="N1504" i="5"/>
  <c r="Q1542" i="5"/>
  <c r="N1542" i="5"/>
  <c r="Q1040" i="5"/>
  <c r="N1040" i="5"/>
  <c r="Q1174" i="5"/>
  <c r="N1174" i="5"/>
  <c r="Q1175" i="5"/>
  <c r="N1175" i="5"/>
  <c r="Q1230" i="5"/>
  <c r="N1230" i="5"/>
  <c r="Q1188" i="5"/>
  <c r="N1188" i="5"/>
  <c r="Q1025" i="5"/>
  <c r="N1025" i="5"/>
  <c r="Q1081" i="5"/>
  <c r="N1081" i="5"/>
  <c r="Q229" i="5"/>
  <c r="N229" i="5"/>
  <c r="Q230" i="5"/>
  <c r="N230" i="5"/>
  <c r="Q773" i="5"/>
  <c r="N773" i="5"/>
  <c r="Q576" i="5"/>
  <c r="N576" i="5"/>
  <c r="Q353" i="5"/>
  <c r="N353" i="5"/>
  <c r="Q1663" i="5"/>
  <c r="N1663" i="5"/>
  <c r="Q867" i="5"/>
  <c r="N867" i="5"/>
  <c r="Q1468" i="5"/>
  <c r="N1468" i="5"/>
  <c r="Q1369" i="5"/>
  <c r="N1369" i="5"/>
  <c r="Q1783" i="5"/>
  <c r="N1783" i="5"/>
  <c r="Q849" i="5"/>
  <c r="N849" i="5"/>
  <c r="Q827" i="5"/>
  <c r="N827" i="5"/>
  <c r="Q1293" i="5"/>
  <c r="N1293" i="5"/>
  <c r="Q227" i="5"/>
  <c r="N227" i="5"/>
  <c r="Q222" i="5"/>
  <c r="N222" i="5"/>
  <c r="Q651" i="5"/>
  <c r="N651" i="5"/>
  <c r="Q565" i="5"/>
  <c r="N565" i="5"/>
  <c r="Q415" i="5"/>
  <c r="N415" i="5"/>
  <c r="Q488" i="5"/>
  <c r="N488" i="5"/>
  <c r="Q443" i="5"/>
  <c r="N443" i="5"/>
  <c r="Q756" i="5"/>
  <c r="N756" i="5"/>
  <c r="Q310" i="5"/>
  <c r="N310" i="5"/>
  <c r="Q422" i="5"/>
  <c r="N422" i="5"/>
  <c r="Q1145" i="5"/>
  <c r="N1145" i="5"/>
  <c r="Q1206" i="5"/>
  <c r="N1206" i="5"/>
  <c r="Q1189" i="5"/>
  <c r="N1189" i="5"/>
  <c r="Q1229" i="5"/>
  <c r="N1229" i="5"/>
  <c r="Q1208" i="5"/>
  <c r="N1208" i="5"/>
  <c r="Q1190" i="5"/>
  <c r="N1190" i="5"/>
  <c r="Q1151" i="5"/>
  <c r="N1151" i="5"/>
  <c r="Q1127" i="5"/>
  <c r="N1127" i="5"/>
  <c r="Q1158" i="5"/>
  <c r="N1158" i="5"/>
  <c r="Q1645" i="5"/>
  <c r="N1645" i="5"/>
  <c r="Q1582" i="5"/>
  <c r="N1582" i="5"/>
  <c r="Q1339" i="5"/>
  <c r="N1339" i="5"/>
  <c r="Q1551" i="5"/>
  <c r="N1551" i="5"/>
  <c r="Q1809" i="5"/>
  <c r="N1809" i="5"/>
  <c r="Q1439" i="5"/>
  <c r="N1439" i="5"/>
  <c r="Q1820" i="5"/>
  <c r="N1820" i="5"/>
  <c r="Q25" i="5"/>
  <c r="N25" i="5"/>
  <c r="Q16" i="5"/>
  <c r="N16" i="5"/>
  <c r="Q514" i="5"/>
  <c r="N514" i="5"/>
  <c r="Q1061" i="5"/>
  <c r="N1061" i="5"/>
  <c r="Q1453" i="5"/>
  <c r="N1453" i="5"/>
  <c r="Q1300" i="5"/>
  <c r="N1300" i="5"/>
  <c r="Q1558" i="5"/>
  <c r="N1558" i="5"/>
  <c r="Q182" i="5"/>
  <c r="N182" i="5"/>
  <c r="Q1139" i="5"/>
  <c r="N1139" i="5"/>
  <c r="Q1521" i="5"/>
  <c r="N1521" i="5"/>
  <c r="Q1549" i="5"/>
  <c r="N1549" i="5"/>
  <c r="Q1441" i="5"/>
  <c r="N1441" i="5"/>
  <c r="Q1440" i="5"/>
  <c r="N1440" i="5"/>
  <c r="Q162" i="5"/>
  <c r="N162" i="5"/>
  <c r="Q702" i="5"/>
  <c r="N702" i="5"/>
  <c r="Q585" i="5"/>
  <c r="N585" i="5"/>
  <c r="Q419" i="5"/>
  <c r="N419" i="5"/>
  <c r="Q179" i="5"/>
  <c r="N179" i="5"/>
  <c r="Q144" i="5"/>
  <c r="N144" i="5"/>
  <c r="Q1251" i="5"/>
  <c r="N1251" i="5"/>
  <c r="Q1021" i="5"/>
  <c r="N1021" i="5"/>
  <c r="Q26" i="5"/>
  <c r="N26" i="5"/>
  <c r="Q870" i="5"/>
  <c r="N870" i="5"/>
  <c r="Q1622" i="5"/>
  <c r="N1622" i="5"/>
  <c r="Q1491" i="5"/>
  <c r="N1491" i="5"/>
  <c r="Q1325" i="5"/>
  <c r="N1325" i="5"/>
  <c r="Q1715" i="5"/>
  <c r="N1715" i="5"/>
  <c r="Q1578" i="5"/>
  <c r="N1578" i="5"/>
  <c r="Q1348" i="5"/>
  <c r="N1348" i="5"/>
  <c r="Q1319" i="5"/>
  <c r="N1319" i="5"/>
  <c r="Q1711" i="5"/>
  <c r="N1711" i="5"/>
  <c r="Q1701" i="5"/>
  <c r="N1701" i="5"/>
  <c r="Q1157" i="5"/>
  <c r="N1157" i="5"/>
  <c r="Q1063" i="5"/>
  <c r="N1063" i="5"/>
  <c r="Q898" i="5"/>
  <c r="N898" i="5"/>
  <c r="Q893" i="5"/>
  <c r="N893" i="5"/>
  <c r="Q1080" i="5"/>
  <c r="N1080" i="5"/>
  <c r="Q236" i="5"/>
  <c r="N236" i="5"/>
  <c r="Q137" i="5"/>
  <c r="N137" i="5"/>
  <c r="Q181" i="5"/>
  <c r="N181" i="5"/>
  <c r="Q490" i="5"/>
  <c r="N490" i="5"/>
  <c r="Q566" i="5"/>
  <c r="N566" i="5"/>
  <c r="Q56" i="5"/>
  <c r="N56" i="5"/>
  <c r="Q1430" i="5"/>
  <c r="N1430" i="5"/>
  <c r="Q1840" i="5"/>
  <c r="N1840" i="5"/>
  <c r="Q1350" i="5"/>
  <c r="N1350" i="5"/>
  <c r="Q1838" i="5"/>
  <c r="N1838" i="5"/>
  <c r="Q1717" i="5"/>
  <c r="N1717" i="5"/>
  <c r="Q1846" i="5"/>
  <c r="N1846" i="5"/>
  <c r="Q1302" i="5"/>
  <c r="N1302" i="5"/>
  <c r="Q1611" i="5"/>
  <c r="N1611" i="5"/>
  <c r="Q1301" i="5"/>
  <c r="N1301" i="5"/>
  <c r="Q1269" i="5"/>
  <c r="N1269" i="5"/>
  <c r="Q1349" i="5"/>
  <c r="N1349" i="5"/>
  <c r="Q1442" i="5"/>
  <c r="N1442" i="5"/>
  <c r="Q1392" i="5"/>
  <c r="N1392" i="5"/>
  <c r="Q1214" i="5"/>
  <c r="N1214" i="5"/>
  <c r="Q1054" i="5"/>
  <c r="N1054" i="5"/>
  <c r="Q163" i="5"/>
  <c r="N163" i="5"/>
  <c r="Q285" i="5"/>
  <c r="N285" i="5"/>
  <c r="Q444" i="5"/>
  <c r="N444" i="5"/>
  <c r="Q575" i="5"/>
  <c r="N575" i="5"/>
  <c r="Q450" i="5"/>
  <c r="N450" i="5"/>
  <c r="Q507" i="5"/>
  <c r="N507" i="5"/>
  <c r="Q504" i="5"/>
  <c r="N504" i="5"/>
  <c r="Q548" i="5"/>
  <c r="N548" i="5"/>
  <c r="Q740" i="5"/>
  <c r="N740" i="5"/>
  <c r="Q358" i="5"/>
  <c r="N358" i="5"/>
  <c r="Q703" i="5"/>
  <c r="N703" i="5"/>
  <c r="Q709" i="5"/>
  <c r="N709" i="5"/>
  <c r="Q387" i="5"/>
  <c r="N387" i="5"/>
  <c r="Q1176" i="5"/>
  <c r="N1176" i="5"/>
  <c r="Q1122" i="5"/>
  <c r="N1122" i="5"/>
  <c r="Q1244" i="5"/>
  <c r="N1244" i="5"/>
  <c r="Q1240" i="5"/>
  <c r="N1240" i="5"/>
  <c r="Q161" i="5"/>
  <c r="N161" i="5"/>
  <c r="Q354" i="5"/>
  <c r="N354" i="5"/>
  <c r="Q1228" i="5"/>
  <c r="N1228" i="5"/>
  <c r="Q837" i="5"/>
  <c r="N837" i="5"/>
  <c r="Q1270" i="5"/>
  <c r="N1270" i="5"/>
  <c r="Q1303" i="5"/>
  <c r="N1303" i="5"/>
  <c r="Q1543" i="5"/>
  <c r="N1543" i="5"/>
  <c r="Q1830" i="5"/>
  <c r="N1830" i="5"/>
  <c r="Q1321" i="5"/>
  <c r="N1321" i="5"/>
  <c r="Q1026" i="5"/>
  <c r="N1026" i="5"/>
  <c r="Q1861" i="5"/>
  <c r="N1861" i="5"/>
  <c r="Q42" i="5"/>
  <c r="N42" i="5"/>
  <c r="Q34" i="5"/>
  <c r="N34" i="5"/>
  <c r="Q64" i="5"/>
  <c r="N64" i="5"/>
  <c r="Q1489" i="5"/>
  <c r="N1489" i="5"/>
  <c r="Q515" i="5"/>
  <c r="N515" i="5"/>
  <c r="Q220" i="5"/>
  <c r="N220" i="5"/>
  <c r="Q186" i="5"/>
  <c r="N186" i="5"/>
  <c r="Q1827" i="5"/>
  <c r="N1827" i="5"/>
  <c r="Q1401" i="5"/>
  <c r="N1401" i="5"/>
  <c r="Q1559" i="5"/>
  <c r="N1559" i="5"/>
  <c r="Q1662" i="5"/>
  <c r="N1662" i="5"/>
  <c r="Q1721" i="5"/>
  <c r="N1721" i="5"/>
  <c r="Q1751" i="5"/>
  <c r="N1751" i="5"/>
  <c r="Q577" i="5"/>
  <c r="N577" i="5"/>
  <c r="Q605" i="5"/>
  <c r="N605" i="5"/>
  <c r="Q1197" i="5"/>
  <c r="N1197" i="5"/>
  <c r="Q1574" i="5"/>
  <c r="N1574" i="5"/>
  <c r="Q1012" i="5"/>
  <c r="N1012" i="5"/>
  <c r="Q1649" i="5"/>
  <c r="N1649" i="5"/>
  <c r="Q1006" i="5"/>
  <c r="N1006" i="5"/>
  <c r="Q1522" i="5"/>
  <c r="N1522" i="5"/>
  <c r="Q839" i="5"/>
  <c r="N839" i="5"/>
  <c r="Q153" i="5"/>
  <c r="N153" i="5"/>
  <c r="Q151" i="5"/>
  <c r="N151" i="5"/>
  <c r="Q164" i="5"/>
  <c r="N164" i="5"/>
  <c r="Q149" i="5"/>
  <c r="N149" i="5"/>
  <c r="Q1637" i="5"/>
  <c r="N1637" i="5"/>
  <c r="Q1746" i="5"/>
  <c r="N1746" i="5"/>
  <c r="Q1523" i="5"/>
  <c r="N1523" i="5"/>
  <c r="Q1241" i="5"/>
  <c r="N1241" i="5"/>
  <c r="Q958" i="5"/>
  <c r="N958" i="5"/>
  <c r="Q897" i="5"/>
  <c r="N897" i="5"/>
  <c r="Q927" i="5"/>
  <c r="N927" i="5"/>
  <c r="Q168" i="5"/>
  <c r="N168" i="5"/>
  <c r="Q1193" i="5"/>
  <c r="N1193" i="5"/>
  <c r="Q1192" i="5"/>
  <c r="N1192" i="5"/>
  <c r="Q1191" i="5"/>
  <c r="N1191" i="5"/>
  <c r="Q77" i="5"/>
  <c r="N77" i="5"/>
  <c r="Q1384" i="5"/>
  <c r="N1384" i="5"/>
  <c r="Q1636" i="5"/>
  <c r="N1636" i="5"/>
  <c r="Q1584" i="5"/>
  <c r="N1584" i="5"/>
  <c r="Q226" i="5"/>
  <c r="N226" i="5"/>
  <c r="Q117" i="5"/>
  <c r="N117" i="5"/>
  <c r="Q1005" i="5"/>
  <c r="N1005" i="5"/>
  <c r="Q1010" i="5"/>
  <c r="N1010" i="5"/>
  <c r="Q895" i="5"/>
  <c r="N895" i="5"/>
  <c r="Q1617" i="5"/>
  <c r="N1617" i="5"/>
  <c r="Q1351" i="5"/>
  <c r="N1351" i="5"/>
  <c r="Q1354" i="5"/>
  <c r="N1354" i="5"/>
  <c r="Q1676" i="5"/>
  <c r="N1676" i="5"/>
  <c r="Q1675" i="5"/>
  <c r="N1675" i="5"/>
  <c r="Q1304" i="5"/>
  <c r="N1304" i="5"/>
  <c r="Q1443" i="5"/>
  <c r="N1443" i="5"/>
  <c r="Q1372" i="5"/>
  <c r="N1372" i="5"/>
  <c r="Q1353" i="5"/>
  <c r="N1353" i="5"/>
  <c r="Q1679" i="5"/>
  <c r="N1679" i="5"/>
  <c r="Q1370" i="5"/>
  <c r="N1370" i="5"/>
  <c r="Q1738" i="5"/>
  <c r="N1738" i="5"/>
  <c r="Q1697" i="5"/>
  <c r="N1697" i="5"/>
  <c r="Q1703" i="5"/>
  <c r="N1703" i="5"/>
  <c r="Q1366" i="5"/>
  <c r="N1366" i="5"/>
  <c r="Q1732" i="5"/>
  <c r="N1732" i="5"/>
  <c r="Q1831" i="5"/>
  <c r="N1831" i="5"/>
  <c r="Q1352" i="5"/>
  <c r="N1352" i="5"/>
  <c r="Q1619" i="5"/>
  <c r="N1619" i="5"/>
  <c r="Q1371" i="5"/>
  <c r="N1371" i="5"/>
  <c r="Q1506" i="5"/>
  <c r="N1506" i="5"/>
  <c r="Q1646" i="5"/>
  <c r="N1646" i="5"/>
  <c r="Q1800" i="5"/>
  <c r="N1800" i="5"/>
  <c r="Q1585" i="5"/>
  <c r="N1585" i="5"/>
  <c r="Q1573" i="5"/>
  <c r="N1573" i="5"/>
  <c r="Q1492" i="5"/>
  <c r="N1492" i="5"/>
  <c r="Q1282" i="5"/>
  <c r="N1282" i="5"/>
  <c r="Q1780" i="5"/>
  <c r="N1780" i="5"/>
  <c r="Q1853" i="5"/>
  <c r="N1853" i="5"/>
  <c r="Q1318" i="5"/>
  <c r="N1318" i="5"/>
  <c r="Q568" i="5"/>
  <c r="N568" i="5"/>
  <c r="Q379" i="5"/>
  <c r="N379" i="5"/>
  <c r="Q567" i="5"/>
  <c r="N567" i="5"/>
  <c r="Q204" i="5"/>
  <c r="N204" i="5"/>
  <c r="Q988" i="5"/>
  <c r="N988" i="5"/>
  <c r="Q891" i="5"/>
  <c r="N891" i="5"/>
  <c r="Q841" i="5"/>
  <c r="N841" i="5"/>
  <c r="Q833" i="5"/>
  <c r="N833" i="5"/>
  <c r="Q228" i="5"/>
  <c r="N228" i="5"/>
  <c r="Q1222" i="5"/>
  <c r="N1222" i="5"/>
  <c r="Q1169" i="5"/>
  <c r="N1169" i="5"/>
  <c r="Q1232" i="5"/>
  <c r="N1232" i="5"/>
  <c r="Q1210" i="5"/>
  <c r="N1210" i="5"/>
  <c r="Q1248" i="5"/>
  <c r="N1248" i="5"/>
  <c r="Q1209" i="5"/>
  <c r="N1209" i="5"/>
  <c r="Q1201" i="5"/>
  <c r="N1201" i="5"/>
  <c r="Q20" i="5"/>
  <c r="N20" i="5"/>
  <c r="Q46" i="5"/>
  <c r="N46" i="5"/>
  <c r="Q33" i="5"/>
  <c r="N33" i="5"/>
  <c r="Q35" i="5"/>
  <c r="N35" i="5"/>
  <c r="Q1452" i="5"/>
  <c r="N1452" i="5"/>
  <c r="Q1525" i="5"/>
  <c r="N1525" i="5"/>
  <c r="Q1277" i="5"/>
  <c r="N1277" i="5"/>
  <c r="Q1859" i="5"/>
  <c r="N1859" i="5"/>
  <c r="Q1524" i="5"/>
  <c r="N1524" i="5"/>
  <c r="Q1736" i="5"/>
  <c r="N1736" i="5"/>
  <c r="Q1747" i="5"/>
  <c r="N1747" i="5"/>
  <c r="Q1444" i="5"/>
  <c r="N1444" i="5"/>
  <c r="Q147" i="5"/>
  <c r="N147" i="5"/>
  <c r="Q1115" i="5"/>
  <c r="N1115" i="5"/>
  <c r="Q1090" i="5"/>
  <c r="N1090" i="5"/>
  <c r="Q920" i="5"/>
  <c r="N920" i="5"/>
  <c r="Q1306" i="5"/>
  <c r="N1306" i="5"/>
  <c r="Q1702" i="5"/>
  <c r="N1702" i="5"/>
  <c r="Q1526" i="5"/>
  <c r="N1526" i="5"/>
  <c r="Q1561" i="5"/>
  <c r="N1561" i="5"/>
  <c r="Q1625" i="5"/>
  <c r="N1625" i="5"/>
  <c r="Q1845" i="5"/>
  <c r="N1845" i="5"/>
  <c r="Q1305" i="5"/>
  <c r="N1305" i="5"/>
  <c r="Q907" i="5"/>
  <c r="N907" i="5"/>
  <c r="Q906" i="5"/>
  <c r="N906" i="5"/>
  <c r="Q903" i="5"/>
  <c r="N903" i="5"/>
  <c r="Q835" i="5"/>
  <c r="N835" i="5"/>
  <c r="Q765" i="5"/>
  <c r="N765" i="5"/>
  <c r="Q410" i="5"/>
  <c r="N410" i="5"/>
  <c r="Q356" i="5"/>
  <c r="N356" i="5"/>
  <c r="Q1242" i="5"/>
  <c r="N1242" i="5"/>
  <c r="Q1142" i="5"/>
  <c r="N1142" i="5"/>
  <c r="Q1515" i="5"/>
  <c r="N1515" i="5"/>
  <c r="Q148" i="5"/>
  <c r="N148" i="5"/>
  <c r="Q167" i="5"/>
  <c r="N167" i="5"/>
  <c r="Q170" i="5"/>
  <c r="N170" i="5"/>
  <c r="Q165" i="5"/>
  <c r="N165" i="5"/>
  <c r="Q1483" i="5"/>
  <c r="N1483" i="5"/>
  <c r="Q864" i="5"/>
  <c r="N864" i="5"/>
  <c r="Q1527" i="5"/>
  <c r="N1527" i="5"/>
  <c r="Q1615" i="5"/>
  <c r="N1615" i="5"/>
  <c r="Q1723" i="5"/>
  <c r="N1723" i="5"/>
  <c r="Q1781" i="5"/>
  <c r="N1781" i="5"/>
  <c r="Q1722" i="5"/>
  <c r="N1722" i="5"/>
  <c r="Q1224" i="5"/>
  <c r="N1224" i="5"/>
  <c r="Q1666" i="5"/>
  <c r="N1666" i="5"/>
  <c r="Q1250" i="5"/>
  <c r="N1250" i="5"/>
  <c r="Q1219" i="5"/>
  <c r="N1219" i="5"/>
  <c r="Q92" i="5"/>
  <c r="N92" i="5"/>
  <c r="Q67" i="5"/>
  <c r="N67" i="5"/>
  <c r="Q141" i="5"/>
  <c r="N141" i="5"/>
  <c r="Q1516" i="5"/>
  <c r="N1516" i="5"/>
  <c r="Q1049" i="5"/>
  <c r="N1049" i="5"/>
  <c r="Q1579" i="5"/>
  <c r="N1579" i="5"/>
  <c r="Q869" i="5"/>
  <c r="N869" i="5"/>
  <c r="Q574" i="5"/>
  <c r="N574" i="5"/>
  <c r="Q590" i="5"/>
  <c r="N590" i="5"/>
  <c r="Q803" i="5"/>
  <c r="N803" i="5"/>
  <c r="Q465" i="5"/>
  <c r="N465" i="5"/>
  <c r="Q494" i="5"/>
  <c r="N494" i="5"/>
  <c r="Q464" i="5"/>
  <c r="N464" i="5"/>
  <c r="Q268" i="5"/>
  <c r="N268" i="5"/>
  <c r="Q569" i="5"/>
  <c r="N569" i="5"/>
  <c r="Q802" i="5"/>
  <c r="N802" i="5"/>
  <c r="Q201" i="5"/>
  <c r="N201" i="5"/>
  <c r="Q1143" i="5"/>
  <c r="N1143" i="5"/>
  <c r="Q1322" i="5"/>
  <c r="N1322" i="5"/>
  <c r="Q1445" i="5"/>
  <c r="N1445" i="5"/>
  <c r="Q1801" i="5"/>
  <c r="N1801" i="5"/>
  <c r="Q1400" i="5"/>
  <c r="N1400" i="5"/>
  <c r="Q1283" i="5"/>
  <c r="N1283" i="5"/>
  <c r="Q1355" i="5"/>
  <c r="N1355" i="5"/>
  <c r="Q1447" i="5"/>
  <c r="N1447" i="5"/>
  <c r="Q1490" i="5"/>
  <c r="N1490" i="5"/>
  <c r="Q1415" i="5"/>
  <c r="N1415" i="5"/>
  <c r="Q1743" i="5"/>
  <c r="N1743" i="5"/>
  <c r="Q1744" i="5"/>
  <c r="N1744" i="5"/>
  <c r="Q1553" i="5"/>
  <c r="N1553" i="5"/>
  <c r="Q1446" i="5"/>
  <c r="N1446" i="5"/>
  <c r="Q1716" i="5"/>
  <c r="N1716" i="5"/>
  <c r="Q1374" i="5"/>
  <c r="N1374" i="5"/>
  <c r="Q1764" i="5"/>
  <c r="N1764" i="5"/>
  <c r="Q1356" i="5"/>
  <c r="N1356" i="5"/>
  <c r="Q1786" i="5"/>
  <c r="N1786" i="5"/>
  <c r="Q1823" i="5"/>
  <c r="N1823" i="5"/>
  <c r="Q1792" i="5"/>
  <c r="N1792" i="5"/>
  <c r="Q1791" i="5"/>
  <c r="N1791" i="5"/>
  <c r="Q1271" i="5"/>
  <c r="N1271" i="5"/>
  <c r="Q945" i="5"/>
  <c r="N945" i="5"/>
  <c r="Q1134" i="5"/>
  <c r="N1134" i="5"/>
  <c r="Q1072" i="5"/>
  <c r="N1072" i="5"/>
  <c r="Q1479" i="5"/>
  <c r="N1479" i="5"/>
  <c r="Q1307" i="5"/>
  <c r="N1307" i="5"/>
  <c r="Q160" i="5"/>
  <c r="N160" i="5"/>
  <c r="Q1014" i="5"/>
  <c r="N1014" i="5"/>
  <c r="Q68" i="5"/>
  <c r="N68" i="5"/>
  <c r="Q904" i="5"/>
  <c r="N904" i="5"/>
  <c r="Q905" i="5"/>
  <c r="N905" i="5"/>
  <c r="Q1082" i="5"/>
  <c r="N1082" i="5"/>
  <c r="Q889" i="5"/>
  <c r="N889" i="5"/>
  <c r="Q844" i="5"/>
  <c r="N844" i="5"/>
  <c r="Q1038" i="5"/>
  <c r="N1038" i="5"/>
  <c r="Q1794" i="5"/>
  <c r="N1794" i="5"/>
  <c r="Q59" i="5"/>
  <c r="N59" i="5"/>
  <c r="Q922" i="5"/>
  <c r="N922" i="5"/>
  <c r="Q1048" i="5"/>
  <c r="N1048" i="5"/>
  <c r="Q185" i="5"/>
  <c r="N185" i="5"/>
  <c r="Q1729" i="5"/>
  <c r="N1729" i="5"/>
  <c r="Q1589" i="5"/>
  <c r="N1589" i="5"/>
  <c r="Q1281" i="5"/>
  <c r="N1281" i="5"/>
  <c r="Q1586" i="5"/>
  <c r="N1586" i="5"/>
  <c r="Q1555" i="5"/>
  <c r="N1555" i="5"/>
  <c r="Q1528" i="5"/>
  <c r="N1528" i="5"/>
  <c r="Q1331" i="5"/>
  <c r="N1331" i="5"/>
  <c r="Q1634" i="5"/>
  <c r="N1634" i="5"/>
  <c r="Q1022" i="5"/>
  <c r="N1022" i="5"/>
  <c r="Q1024" i="5"/>
  <c r="N1024" i="5"/>
  <c r="Q1003" i="5"/>
  <c r="N1003" i="5"/>
  <c r="Q39" i="5"/>
  <c r="N39" i="5"/>
  <c r="Q1017" i="5"/>
  <c r="N1017" i="5"/>
  <c r="Q1847" i="5"/>
  <c r="N1847" i="5"/>
  <c r="Q1841" i="5"/>
  <c r="N1841" i="5"/>
  <c r="Q1680" i="5"/>
  <c r="N1680" i="5"/>
  <c r="Q1583" i="5"/>
  <c r="N1583" i="5"/>
  <c r="Q1497" i="5"/>
  <c r="N1497" i="5"/>
  <c r="Q919" i="5"/>
  <c r="N919" i="5"/>
  <c r="Q924" i="5"/>
  <c r="N924" i="5"/>
  <c r="Q925" i="5"/>
  <c r="N925" i="5"/>
  <c r="Q1364" i="5"/>
  <c r="N1364" i="5"/>
  <c r="Q1621" i="5"/>
  <c r="N1621" i="5"/>
  <c r="Q1518" i="5"/>
  <c r="N1518" i="5"/>
  <c r="Q1377" i="5"/>
  <c r="N1377" i="5"/>
  <c r="Q1462" i="5"/>
  <c r="N1462" i="5"/>
  <c r="Q741" i="5"/>
  <c r="N741" i="5"/>
  <c r="Q311" i="5"/>
  <c r="N311" i="5"/>
  <c r="Q445" i="5"/>
  <c r="N445" i="5"/>
  <c r="Q1110" i="5"/>
  <c r="N1110" i="5"/>
  <c r="Q1226" i="5"/>
  <c r="N1226" i="5"/>
  <c r="Q1249" i="5"/>
  <c r="N1249" i="5"/>
  <c r="Q1131" i="5"/>
  <c r="N1131" i="5"/>
  <c r="Q1235" i="5"/>
  <c r="N1235" i="5"/>
  <c r="Q72" i="5"/>
  <c r="N72" i="5"/>
  <c r="Q91" i="5"/>
  <c r="N91" i="5"/>
  <c r="Q23" i="5"/>
  <c r="N23" i="5"/>
  <c r="Q178" i="5"/>
  <c r="N178" i="5"/>
  <c r="Q952" i="5"/>
  <c r="N952" i="5"/>
  <c r="Q1624" i="5"/>
  <c r="N1624" i="5"/>
  <c r="Q1292" i="5"/>
  <c r="N1292" i="5"/>
  <c r="Q1357" i="5"/>
  <c r="N1357" i="5"/>
  <c r="Q1796" i="5"/>
  <c r="N1796" i="5"/>
  <c r="Q1681" i="5"/>
  <c r="N1681" i="5"/>
  <c r="Q1463" i="5"/>
  <c r="N1463" i="5"/>
  <c r="Q1398" i="5"/>
  <c r="N1398" i="5"/>
  <c r="Q1530" i="5"/>
  <c r="N1530" i="5"/>
  <c r="Q1670" i="5"/>
  <c r="N1670" i="5"/>
  <c r="Q1529" i="5"/>
  <c r="N1529" i="5"/>
  <c r="Q1627" i="5"/>
  <c r="N1627" i="5"/>
  <c r="Q1309" i="5"/>
  <c r="N1309" i="5"/>
  <c r="Q1587" i="5"/>
  <c r="N1587" i="5"/>
  <c r="Q1308" i="5"/>
  <c r="N1308" i="5"/>
  <c r="Q1499" i="5"/>
  <c r="N1499" i="5"/>
  <c r="Q1603" i="5"/>
  <c r="N1603" i="5"/>
  <c r="Q1795" i="5"/>
  <c r="N1795" i="5"/>
  <c r="Q1688" i="5"/>
  <c r="N1688" i="5"/>
  <c r="Q1810" i="5"/>
  <c r="N1810" i="5"/>
  <c r="Q873" i="5"/>
  <c r="N873" i="5"/>
  <c r="Q1220" i="5"/>
  <c r="N1220" i="5"/>
  <c r="Q913" i="5"/>
  <c r="N913" i="5"/>
  <c r="Q1821" i="5"/>
  <c r="N1821" i="5"/>
  <c r="Q1610" i="5"/>
  <c r="N1610" i="5"/>
  <c r="Q231" i="5"/>
  <c r="N231" i="5"/>
  <c r="Q1098" i="5"/>
  <c r="N1098" i="5"/>
  <c r="Q136" i="5"/>
  <c r="N136" i="5"/>
  <c r="Q175" i="5"/>
  <c r="N175" i="5"/>
  <c r="Q1653" i="5"/>
  <c r="N1653" i="5"/>
  <c r="Q1588" i="5"/>
  <c r="N1588" i="5"/>
  <c r="Q1557" i="5"/>
  <c r="N1557" i="5"/>
  <c r="Q1402" i="5"/>
  <c r="N1402" i="5"/>
  <c r="Q1822" i="5"/>
  <c r="N1822" i="5"/>
  <c r="Q1590" i="5"/>
  <c r="N1590" i="5"/>
  <c r="Q1818" i="5"/>
  <c r="N1818" i="5"/>
  <c r="Q1572" i="5"/>
  <c r="N1572" i="5"/>
  <c r="Q890" i="5"/>
  <c r="N890" i="5"/>
  <c r="Q917" i="5"/>
  <c r="N917" i="5"/>
  <c r="Q846" i="5"/>
  <c r="N846" i="5"/>
  <c r="Q240" i="5"/>
  <c r="N240" i="5"/>
  <c r="Q219" i="5"/>
  <c r="N219" i="5"/>
  <c r="Q217" i="5"/>
  <c r="N217" i="5"/>
  <c r="Q81" i="5"/>
  <c r="N81" i="5"/>
  <c r="Q1094" i="5"/>
  <c r="N1094" i="5"/>
  <c r="Q1856" i="5"/>
  <c r="N1856" i="5"/>
  <c r="Q1323" i="5"/>
  <c r="N1323" i="5"/>
  <c r="Q381" i="5"/>
  <c r="N381" i="5"/>
  <c r="Q1279" i="5"/>
  <c r="N1279" i="5"/>
  <c r="Q1198" i="5"/>
  <c r="N1198" i="5"/>
  <c r="Q36" i="5"/>
  <c r="N36" i="5"/>
  <c r="Q1656" i="5"/>
  <c r="N1656" i="5"/>
  <c r="Q1816" i="5"/>
  <c r="N1816" i="5"/>
  <c r="Q1531" i="5"/>
  <c r="N1531" i="5"/>
  <c r="Q1782" i="5"/>
  <c r="N1782" i="5"/>
  <c r="Q15" i="5"/>
  <c r="N15" i="5"/>
  <c r="Q45" i="5"/>
  <c r="N45" i="5"/>
  <c r="Q94" i="5"/>
  <c r="N94" i="5"/>
  <c r="Q27" i="5"/>
  <c r="N27" i="5"/>
  <c r="Q57" i="5"/>
  <c r="N57" i="5"/>
  <c r="Q734" i="5"/>
  <c r="N734" i="5"/>
  <c r="Q582" i="5"/>
  <c r="N582" i="5"/>
  <c r="Q1620" i="5"/>
  <c r="N1620" i="5"/>
  <c r="Q1495" i="5"/>
  <c r="N1495" i="5"/>
  <c r="Q1765" i="5"/>
  <c r="N1765" i="5"/>
  <c r="Q1763" i="5"/>
  <c r="N1763" i="5"/>
  <c r="Q1742" i="5"/>
  <c r="N1742" i="5"/>
  <c r="Q1177" i="5"/>
  <c r="N1177" i="5"/>
  <c r="Q1185" i="5"/>
  <c r="N1185" i="5"/>
  <c r="Q1136" i="5"/>
  <c r="N1136" i="5"/>
  <c r="Q1245" i="5"/>
  <c r="N1245" i="5"/>
  <c r="Q43" i="5"/>
  <c r="N43" i="5"/>
  <c r="Q912" i="5"/>
  <c r="N912" i="5"/>
  <c r="Q892" i="5"/>
  <c r="N892" i="5"/>
  <c r="Q902" i="5"/>
  <c r="N902" i="5"/>
  <c r="Q1449" i="5"/>
  <c r="N1449" i="5"/>
  <c r="Q1284" i="5"/>
  <c r="N1284" i="5"/>
  <c r="Q1771" i="5"/>
  <c r="N1771" i="5"/>
  <c r="Q1469" i="5"/>
  <c r="N1469" i="5"/>
  <c r="Q1272" i="5"/>
  <c r="N1272" i="5"/>
  <c r="Q1536" i="5"/>
  <c r="N1536" i="5"/>
  <c r="Q1358" i="5"/>
  <c r="N1358" i="5"/>
  <c r="Q1556" i="5"/>
  <c r="N1556" i="5"/>
  <c r="Q1535" i="5"/>
  <c r="N1535" i="5"/>
  <c r="Q1534" i="5"/>
  <c r="N1534" i="5"/>
  <c r="Q1416" i="5"/>
  <c r="N1416" i="5"/>
  <c r="Q1797" i="5"/>
  <c r="N1797" i="5"/>
  <c r="Q1533" i="5"/>
  <c r="N1533" i="5"/>
  <c r="Q1817" i="5"/>
  <c r="N1817" i="5"/>
  <c r="Q1517" i="5"/>
  <c r="N1517" i="5"/>
  <c r="Q1813" i="5"/>
  <c r="N1813" i="5"/>
  <c r="Q1505" i="5"/>
  <c r="N1505" i="5"/>
  <c r="Q1532" i="5"/>
  <c r="N1532" i="5"/>
  <c r="Q1563" i="5"/>
  <c r="N1563" i="5"/>
  <c r="Q1664" i="5"/>
  <c r="N1664" i="5"/>
  <c r="Q1448" i="5"/>
  <c r="N1448" i="5"/>
  <c r="Q1411" i="5"/>
  <c r="N1411" i="5"/>
  <c r="Q1616" i="5"/>
  <c r="N1616" i="5"/>
  <c r="Q1806" i="5"/>
  <c r="N1806" i="5"/>
  <c r="Q1762" i="5"/>
  <c r="N1762" i="5"/>
  <c r="Q746" i="5"/>
  <c r="N746" i="5"/>
  <c r="Q176" i="5"/>
  <c r="N176" i="5"/>
  <c r="Q209" i="5"/>
  <c r="N209" i="5"/>
  <c r="Q1811" i="5"/>
  <c r="N1811" i="5"/>
  <c r="Q1278" i="5"/>
  <c r="N1278" i="5"/>
  <c r="Q1461" i="5"/>
  <c r="N1461" i="5"/>
  <c r="Q1238" i="5"/>
  <c r="N1238" i="5"/>
  <c r="Q224" i="5"/>
  <c r="N224" i="5"/>
  <c r="Q1037" i="5"/>
  <c r="N1037" i="5"/>
  <c r="Q1310" i="5"/>
  <c r="N1310" i="5"/>
  <c r="Q1394" i="5"/>
  <c r="N1394" i="5"/>
  <c r="Q1326" i="5"/>
  <c r="N1326" i="5"/>
  <c r="Q1772" i="5"/>
  <c r="N1772" i="5"/>
  <c r="Q1750" i="5"/>
  <c r="N1750" i="5"/>
  <c r="Q1089" i="5"/>
  <c r="N1089" i="5"/>
  <c r="Q1091" i="5"/>
  <c r="N1091" i="5"/>
  <c r="Q1046" i="5"/>
  <c r="N1046" i="5"/>
  <c r="Q923" i="5"/>
  <c r="N923" i="5"/>
  <c r="Q1798" i="5"/>
  <c r="N1798" i="5"/>
  <c r="Q135" i="5"/>
  <c r="N135" i="5"/>
  <c r="Q872" i="5"/>
  <c r="N872" i="5"/>
  <c r="Q752" i="5"/>
  <c r="N752" i="5"/>
  <c r="Q682" i="5"/>
  <c r="N682" i="5"/>
  <c r="Q640" i="5"/>
  <c r="N640" i="5"/>
  <c r="Q426" i="5"/>
  <c r="N426" i="5"/>
  <c r="Q1123" i="5"/>
  <c r="N1123" i="5"/>
  <c r="Q1152" i="5"/>
  <c r="N1152" i="5"/>
  <c r="Q1199" i="5"/>
  <c r="N1199" i="5"/>
  <c r="Q1237" i="5"/>
  <c r="N1237" i="5"/>
  <c r="Q1116" i="5"/>
  <c r="N1116" i="5"/>
  <c r="Q1223" i="5"/>
  <c r="N1223" i="5"/>
  <c r="Q1451" i="5"/>
  <c r="N1451" i="5"/>
  <c r="Q28" i="5"/>
  <c r="N28" i="5"/>
  <c r="Q88" i="5"/>
  <c r="N88" i="5"/>
  <c r="Q155" i="5"/>
  <c r="N155" i="5"/>
  <c r="Q233" i="5"/>
  <c r="N233" i="5"/>
  <c r="Q1133" i="5"/>
  <c r="N1133" i="5"/>
  <c r="Q376" i="5"/>
  <c r="N376" i="5"/>
  <c r="Q664" i="5"/>
  <c r="N664" i="5"/>
  <c r="Q909" i="5"/>
  <c r="N909" i="5"/>
  <c r="Q1481" i="5"/>
  <c r="N1481" i="5"/>
  <c r="Q238" i="5"/>
  <c r="N238" i="5"/>
  <c r="Q50" i="5"/>
  <c r="N50" i="5"/>
  <c r="Q1671" i="5"/>
  <c r="N1671" i="5"/>
  <c r="Q1607" i="5"/>
  <c r="N1607" i="5"/>
  <c r="Q1719" i="5"/>
  <c r="N1719" i="5"/>
  <c r="Q1456" i="5"/>
  <c r="N1456" i="5"/>
  <c r="Q1760" i="5"/>
  <c r="N1760" i="5"/>
  <c r="Q1805" i="5"/>
  <c r="N1805" i="5"/>
  <c r="Q1601" i="5"/>
  <c r="N1601" i="5"/>
  <c r="Q1464" i="5"/>
  <c r="N1464" i="5"/>
  <c r="Q1591" i="5"/>
  <c r="N1591" i="5"/>
  <c r="Q1547" i="5"/>
  <c r="N1547" i="5"/>
  <c r="Q1665" i="5"/>
  <c r="N1665" i="5"/>
  <c r="Q1730" i="5"/>
  <c r="N1730" i="5"/>
  <c r="Q1424" i="5"/>
  <c r="N1424" i="5"/>
  <c r="Q1639" i="5"/>
  <c r="N1639" i="5"/>
  <c r="Q1872" i="5"/>
  <c r="N1872" i="5"/>
  <c r="Q1500" i="5"/>
  <c r="N1500" i="5"/>
  <c r="Q1865" i="5"/>
  <c r="N1865" i="5"/>
  <c r="Q1311" i="5"/>
  <c r="N1311" i="5"/>
  <c r="Q1754" i="5"/>
  <c r="N1754" i="5"/>
  <c r="Q1612" i="5"/>
  <c r="N1612" i="5"/>
  <c r="Q1687" i="5"/>
  <c r="N1687" i="5"/>
  <c r="Q1409" i="5"/>
  <c r="N1409" i="5"/>
  <c r="Q1562" i="5"/>
  <c r="N1562" i="5"/>
  <c r="Q1538" i="5"/>
  <c r="N1538" i="5"/>
  <c r="Q1537" i="5"/>
  <c r="N1537" i="5"/>
  <c r="Q205" i="5"/>
  <c r="N205" i="5"/>
  <c r="Q174" i="5"/>
  <c r="N174" i="5"/>
  <c r="Q1761" i="5"/>
  <c r="N1761" i="5"/>
  <c r="Q29" i="5"/>
  <c r="N29" i="5"/>
  <c r="Q1412" i="5"/>
  <c r="N1412" i="5"/>
  <c r="Q1507" i="5"/>
  <c r="N1507" i="5"/>
  <c r="Q691" i="5"/>
  <c r="N691" i="5"/>
  <c r="Q1029" i="5"/>
  <c r="N1029" i="5"/>
  <c r="Q75" i="5"/>
  <c r="N75" i="5"/>
  <c r="Q30" i="5"/>
  <c r="N30" i="5"/>
  <c r="Q1262" i="5"/>
  <c r="N1262" i="5"/>
  <c r="Q1598" i="5"/>
  <c r="N1598" i="5"/>
  <c r="Q140" i="5"/>
  <c r="N140" i="5"/>
  <c r="Q1597" i="5"/>
  <c r="N1597" i="5"/>
  <c r="Q53" i="5"/>
  <c r="N53" i="5"/>
  <c r="Q87" i="5"/>
  <c r="N87" i="5"/>
  <c r="Q44" i="5"/>
  <c r="N44" i="5"/>
  <c r="Q202" i="5"/>
  <c r="N202" i="5"/>
  <c r="Q312" i="5"/>
  <c r="N312" i="5"/>
  <c r="Q283" i="5"/>
  <c r="N283" i="5"/>
  <c r="Q428" i="5"/>
  <c r="N428" i="5"/>
  <c r="Q1129" i="5"/>
  <c r="N1129" i="5"/>
  <c r="Q203" i="5"/>
  <c r="N203" i="5"/>
  <c r="Q1221" i="5"/>
  <c r="N1221" i="5"/>
  <c r="Q1755" i="5"/>
  <c r="N1755" i="5"/>
  <c r="Q832" i="5"/>
  <c r="N832" i="5"/>
  <c r="Q244" i="5"/>
  <c r="N244" i="5"/>
  <c r="Q1395" i="5"/>
  <c r="N1395" i="5"/>
  <c r="Q1580" i="5"/>
  <c r="N1580" i="5"/>
  <c r="Q1690" i="5"/>
  <c r="N1690" i="5"/>
  <c r="Q1285" i="5"/>
  <c r="N1285" i="5"/>
  <c r="Q1539" i="5"/>
  <c r="N1539" i="5"/>
  <c r="Q1803" i="5"/>
  <c r="N1803" i="5"/>
  <c r="Q1748" i="5"/>
  <c r="N1748" i="5"/>
  <c r="Q1807" i="5"/>
  <c r="N1807" i="5"/>
  <c r="Q1793" i="5"/>
  <c r="N1793" i="5"/>
  <c r="Q1493" i="5"/>
  <c r="N1493" i="5"/>
  <c r="Q1756" i="5"/>
  <c r="N1756" i="5"/>
  <c r="Q1768" i="5"/>
  <c r="N1768" i="5"/>
  <c r="Q1286" i="5"/>
  <c r="N1286" i="5"/>
  <c r="Q1486" i="5"/>
  <c r="N1486" i="5"/>
  <c r="Q1496" i="5"/>
  <c r="N1496" i="5"/>
  <c r="Q1814" i="5"/>
  <c r="N1814" i="5"/>
  <c r="Q1650" i="5"/>
  <c r="N1650" i="5"/>
  <c r="Q1832" i="5"/>
  <c r="N1832" i="5"/>
  <c r="Q1592" i="5"/>
  <c r="N1592" i="5"/>
  <c r="Q1674" i="5"/>
  <c r="N1674" i="5"/>
  <c r="Q1375" i="5"/>
  <c r="N1375" i="5"/>
  <c r="Q221" i="5"/>
  <c r="N221" i="5"/>
  <c r="Q232" i="5"/>
  <c r="N232" i="5"/>
  <c r="Q1118" i="5"/>
  <c r="N1118" i="5"/>
  <c r="Q1233" i="5"/>
  <c r="N1233" i="5"/>
  <c r="Q1135" i="5"/>
  <c r="N1135" i="5"/>
  <c r="Q1225" i="5"/>
  <c r="N1225" i="5"/>
  <c r="Q1167" i="5"/>
  <c r="N1167" i="5"/>
  <c r="Q61" i="5"/>
  <c r="N61" i="5"/>
  <c r="Q74" i="5"/>
  <c r="N74" i="5"/>
  <c r="Q37" i="5"/>
  <c r="N37" i="5"/>
  <c r="Q79" i="5"/>
  <c r="N79" i="5"/>
  <c r="Q86" i="5"/>
  <c r="N86" i="5"/>
  <c r="Q76" i="5"/>
  <c r="N76" i="5"/>
  <c r="Q31" i="5"/>
  <c r="N31" i="5"/>
  <c r="Q78" i="5"/>
  <c r="N78" i="5"/>
  <c r="Q93" i="5"/>
  <c r="N93" i="5"/>
  <c r="Q198" i="5"/>
  <c r="N198" i="5"/>
  <c r="Q1432" i="5"/>
  <c r="N1432" i="5"/>
  <c r="Q1693" i="5"/>
  <c r="N1693" i="5"/>
  <c r="Q1769" i="5"/>
  <c r="N1769" i="5"/>
  <c r="Q1605" i="5"/>
  <c r="N1605" i="5"/>
  <c r="Q1608" i="5"/>
  <c r="N1608" i="5"/>
  <c r="Q1686" i="5"/>
  <c r="N1686" i="5"/>
  <c r="Q757" i="5"/>
  <c r="N757" i="5"/>
  <c r="Q38" i="5"/>
  <c r="N38" i="5"/>
  <c r="Q704" i="5"/>
  <c r="N704" i="5"/>
  <c r="Q1335" i="5"/>
  <c r="N1335" i="5"/>
  <c r="Q1509" i="5"/>
  <c r="N1509" i="5"/>
  <c r="Q1698" i="5"/>
  <c r="N1698" i="5"/>
  <c r="Q1246" i="5"/>
  <c r="N1246" i="5"/>
  <c r="Q157" i="5"/>
  <c r="N157" i="5"/>
  <c r="Q184" i="5"/>
  <c r="N184" i="5"/>
  <c r="Q172" i="5"/>
  <c r="N172" i="5"/>
  <c r="Q1073" i="5"/>
  <c r="N1073" i="5"/>
  <c r="Q1032" i="5"/>
  <c r="N1032" i="5"/>
  <c r="Q1124" i="5"/>
  <c r="N1124" i="5"/>
  <c r="Q1778" i="5"/>
  <c r="N1778" i="5"/>
  <c r="Q1640" i="5"/>
  <c r="N1640" i="5"/>
  <c r="Q1758" i="5"/>
  <c r="N1758" i="5"/>
  <c r="Q1644" i="5"/>
  <c r="N1644" i="5"/>
  <c r="Q1631" i="5"/>
  <c r="N1631" i="5"/>
  <c r="Q1593" i="5"/>
  <c r="N1593" i="5"/>
  <c r="Q1735" i="5"/>
  <c r="N1735" i="5"/>
  <c r="Q1757" i="5"/>
  <c r="N1757" i="5"/>
  <c r="Q1540" i="5"/>
  <c r="N1540" i="5"/>
  <c r="Q1599" i="5"/>
  <c r="N1599" i="5"/>
  <c r="Q1682" i="5"/>
  <c r="N1682" i="5"/>
  <c r="Q1767" i="5"/>
  <c r="N1767" i="5"/>
  <c r="Q1659" i="5"/>
  <c r="N1659" i="5"/>
  <c r="Q1741" i="5"/>
  <c r="N1741" i="5"/>
  <c r="Q1041" i="5"/>
  <c r="N1041" i="5"/>
  <c r="Q896" i="5"/>
  <c r="N896" i="5"/>
  <c r="Q900" i="5"/>
  <c r="N900" i="5"/>
  <c r="Q1018" i="5"/>
  <c r="N1018" i="5"/>
  <c r="Q342" i="5"/>
  <c r="N342" i="5"/>
  <c r="Q910" i="5"/>
  <c r="N910" i="5"/>
  <c r="Q1393" i="5"/>
  <c r="N1393" i="5"/>
  <c r="Q1165" i="5"/>
  <c r="N1165" i="5"/>
  <c r="Q1074" i="5"/>
  <c r="N1074" i="5"/>
  <c r="Q73" i="5"/>
  <c r="N73" i="5"/>
  <c r="Q1295" i="5"/>
  <c r="N1295" i="5"/>
  <c r="Q1336" i="5"/>
  <c r="N1336" i="5"/>
  <c r="Q1417" i="5"/>
  <c r="N1417" i="5"/>
  <c r="Q1654" i="5"/>
  <c r="N1654" i="5"/>
  <c r="Q1725" i="5"/>
  <c r="N1725" i="5"/>
  <c r="Q1560" i="5"/>
  <c r="N1560" i="5"/>
  <c r="Q1770" i="5"/>
  <c r="N1770" i="5"/>
  <c r="Q1467" i="5"/>
  <c r="N1467" i="5"/>
  <c r="Q1075" i="5"/>
  <c r="N1075" i="5"/>
  <c r="Q62" i="5"/>
  <c r="N62" i="5"/>
  <c r="Q242" i="5"/>
  <c r="N242" i="5"/>
  <c r="Q1799" i="5"/>
  <c r="N1799" i="5"/>
  <c r="Q1834" i="5"/>
  <c r="N1834" i="5"/>
  <c r="Q1425" i="5"/>
  <c r="N1425" i="5"/>
  <c r="Q1359" i="5"/>
  <c r="N1359" i="5"/>
  <c r="Q1667" i="5"/>
  <c r="N1667" i="5"/>
  <c r="Q1657" i="5"/>
  <c r="N1657" i="5"/>
  <c r="Q1774" i="5"/>
  <c r="N1774" i="5"/>
  <c r="Q1773" i="5"/>
  <c r="N1773" i="5"/>
  <c r="Q1866" i="5"/>
  <c r="N1866" i="5"/>
  <c r="Q1387" i="5"/>
  <c r="N1387" i="5"/>
  <c r="Q1170" i="5"/>
  <c r="N1170" i="5"/>
  <c r="Q1178" i="5"/>
  <c r="N1178" i="5"/>
  <c r="Q17" i="5"/>
  <c r="N17" i="5"/>
  <c r="Q90" i="5"/>
  <c r="N90" i="5"/>
  <c r="Q156" i="5"/>
  <c r="N156" i="5"/>
  <c r="Q1312" i="5"/>
  <c r="N1312" i="5"/>
  <c r="Q417" i="5"/>
  <c r="N417" i="5"/>
  <c r="Q1373" i="5"/>
  <c r="N1373" i="5"/>
  <c r="Q1790" i="5"/>
  <c r="N1790" i="5"/>
  <c r="Q1313" i="5"/>
  <c r="N1313" i="5"/>
  <c r="Q1604" i="5"/>
  <c r="N1604" i="5"/>
  <c r="Q1819" i="5"/>
  <c r="N1819" i="5"/>
  <c r="Q1360" i="5"/>
  <c r="N1360" i="5"/>
  <c r="Q446" i="5"/>
  <c r="N446" i="5"/>
  <c r="Q130" i="5"/>
  <c r="N130" i="5"/>
  <c r="Q894" i="5"/>
  <c r="N894" i="5"/>
  <c r="Q1008" i="5"/>
  <c r="N1008" i="5"/>
  <c r="Q1361" i="5"/>
  <c r="N1361" i="5"/>
  <c r="Q1368" i="5"/>
  <c r="N1368" i="5"/>
  <c r="Q1315" i="5"/>
  <c r="N1315" i="5"/>
  <c r="Q1403" i="5"/>
  <c r="N1403" i="5"/>
  <c r="Q1775" i="5"/>
  <c r="N1775" i="5"/>
  <c r="Q1510" i="5"/>
  <c r="N1510" i="5"/>
  <c r="Q1471" i="5"/>
  <c r="N1471" i="5"/>
  <c r="Q1470" i="5"/>
  <c r="N1470" i="5"/>
  <c r="Q1314" i="5"/>
  <c r="N1314" i="5"/>
  <c r="Q1734" i="5"/>
  <c r="N1734" i="5"/>
  <c r="Q1480" i="5"/>
  <c r="N1480" i="5"/>
  <c r="Q1833" i="5"/>
  <c r="N1833" i="5"/>
  <c r="Q1423" i="5"/>
  <c r="N1423" i="5"/>
  <c r="Q1153" i="5"/>
  <c r="N1153" i="5"/>
  <c r="Q1128" i="5"/>
  <c r="N1128" i="5"/>
  <c r="Q1724" i="5"/>
  <c r="N1724" i="5"/>
  <c r="Q591" i="5"/>
  <c r="N591" i="5"/>
  <c r="Q1186" i="5"/>
  <c r="N1186" i="5"/>
  <c r="Q822" i="5"/>
  <c r="N822" i="5"/>
  <c r="Q1418" i="5"/>
  <c r="N1418" i="5"/>
  <c r="Q1867" i="5"/>
  <c r="N1867" i="5"/>
  <c r="Q336" i="5"/>
  <c r="N336" i="5"/>
  <c r="Q489" i="5"/>
  <c r="N489" i="5"/>
  <c r="Q722" i="5"/>
  <c r="N722" i="5"/>
  <c r="Q433" i="5"/>
  <c r="N433" i="5"/>
  <c r="Q1154" i="5"/>
  <c r="N1154" i="5"/>
  <c r="Q1111" i="5"/>
  <c r="N1111" i="5"/>
  <c r="Q1166" i="5"/>
  <c r="N1166" i="5"/>
  <c r="Q1203" i="5"/>
  <c r="N1203" i="5"/>
  <c r="Q1159" i="5"/>
  <c r="N1159" i="5"/>
  <c r="Q1864" i="5"/>
  <c r="N1864" i="5"/>
  <c r="Q1508" i="5"/>
  <c r="N1508" i="5"/>
  <c r="Q63" i="5"/>
  <c r="N63" i="5"/>
  <c r="Q80" i="5"/>
  <c r="N80" i="5"/>
  <c r="Q58" i="5"/>
  <c r="N58" i="5"/>
  <c r="Q18" i="5"/>
  <c r="N18" i="5"/>
  <c r="Q1367" i="5"/>
  <c r="N1367" i="5"/>
  <c r="Q1484" i="5"/>
  <c r="N1484" i="5"/>
  <c r="Q1362" i="5"/>
  <c r="N1362" i="5"/>
  <c r="Q1766" i="5"/>
  <c r="N1766" i="5"/>
  <c r="Q573" i="5"/>
  <c r="N573" i="5"/>
  <c r="Q313" i="5"/>
  <c r="N313" i="5"/>
  <c r="Q316" i="5"/>
  <c r="N316" i="5"/>
  <c r="Q1848" i="5"/>
  <c r="N1848" i="5"/>
  <c r="Q1386" i="5"/>
  <c r="N1386" i="5"/>
  <c r="Q1852" i="5"/>
  <c r="N1852" i="5"/>
  <c r="Q1459" i="5"/>
  <c r="N1459" i="5"/>
  <c r="Q257" i="5"/>
  <c r="N257" i="5"/>
  <c r="Q1815" i="5"/>
  <c r="N1815" i="5"/>
  <c r="Q54" i="5"/>
  <c r="N54" i="5"/>
  <c r="Q47" i="5"/>
  <c r="N47" i="5"/>
  <c r="Q863" i="5"/>
  <c r="N863" i="5"/>
  <c r="Q195" i="5"/>
  <c r="N195" i="5"/>
  <c r="Q1629" i="5"/>
  <c r="N1629" i="5"/>
  <c r="Q1096" i="5"/>
  <c r="N1096" i="5"/>
  <c r="Q1126" i="5"/>
  <c r="N1126" i="5"/>
  <c r="Q120" i="5"/>
  <c r="N120" i="5"/>
  <c r="Q1239" i="5"/>
  <c r="N1239" i="5"/>
  <c r="Q1862" i="5"/>
  <c r="N1862" i="5"/>
  <c r="Q1365" i="5"/>
  <c r="N1365" i="5"/>
  <c r="Q1779" i="5"/>
  <c r="N1779" i="5"/>
  <c r="Q65" i="5"/>
  <c r="N65" i="5"/>
  <c r="Q522" i="5"/>
  <c r="N522" i="5"/>
  <c r="Q1685" i="5"/>
  <c r="N1685" i="5"/>
  <c r="Q1187" i="5"/>
  <c r="N1187" i="5"/>
  <c r="Q1477" i="5"/>
  <c r="N1477" i="5"/>
  <c r="Q1594" i="5"/>
  <c r="N1594" i="5"/>
  <c r="Q848" i="5"/>
  <c r="N848" i="5"/>
  <c r="Q1202" i="5"/>
  <c r="N1202" i="5"/>
  <c r="Q1138" i="5"/>
  <c r="N1138" i="5"/>
  <c r="Q1179" i="5"/>
  <c r="N1179" i="5"/>
  <c r="Q14" i="5"/>
  <c r="N14" i="5"/>
  <c r="Q1472" i="5"/>
  <c r="N1472" i="5"/>
  <c r="Q1195" i="5"/>
  <c r="N1195" i="5"/>
  <c r="Q1363" i="5"/>
  <c r="N1363" i="5"/>
  <c r="Q1655" i="5"/>
  <c r="N1655" i="5"/>
  <c r="Q1628" i="5"/>
  <c r="N1628" i="5"/>
  <c r="Q1404" i="5"/>
  <c r="N1404" i="5"/>
  <c r="Q813" i="5"/>
  <c r="N813" i="5"/>
  <c r="Q281" i="5"/>
  <c r="N281" i="5"/>
  <c r="Q1330" i="5"/>
  <c r="N1330" i="5"/>
  <c r="Q1002" i="5"/>
  <c r="N1002" i="5"/>
  <c r="Q177" i="5"/>
  <c r="N177" i="5"/>
  <c r="Q1544" i="5"/>
  <c r="N1544" i="5"/>
  <c r="Q1512" i="5"/>
  <c r="N1512" i="5"/>
  <c r="Q1511" i="5"/>
  <c r="N1511" i="5"/>
  <c r="Q1812" i="5"/>
  <c r="N1812" i="5"/>
  <c r="Q1474" i="5"/>
  <c r="N1474" i="5"/>
  <c r="Q1473" i="5"/>
  <c r="N1473" i="5"/>
  <c r="Q1606" i="5"/>
  <c r="N1606" i="5"/>
  <c r="Q681" i="5"/>
  <c r="N681" i="5"/>
  <c r="Q1057" i="5"/>
  <c r="N1057" i="5"/>
  <c r="Q1141" i="5"/>
  <c r="N1141" i="5"/>
  <c r="Q1227" i="5"/>
  <c r="N1227" i="5"/>
  <c r="Q928" i="5"/>
  <c r="N928" i="5"/>
  <c r="Q1683" i="5"/>
  <c r="N1683" i="5"/>
  <c r="Q1405" i="5"/>
  <c r="N1405" i="5"/>
  <c r="Q1513" i="5"/>
  <c r="N1513" i="5"/>
  <c r="Q1863" i="5"/>
  <c r="N1863" i="5"/>
  <c r="Q1870" i="5"/>
  <c r="N1870" i="5"/>
  <c r="Q1316" i="5"/>
  <c r="N1316" i="5"/>
  <c r="Q1658" i="5"/>
  <c r="N1658" i="5"/>
  <c r="Q1514" i="5"/>
  <c r="N1514" i="5"/>
  <c r="Q1482" i="5"/>
  <c r="N1482" i="5"/>
  <c r="Q55" i="5"/>
  <c r="N55" i="5"/>
  <c r="Q1180" i="5"/>
  <c r="N1180" i="5"/>
  <c r="Q1172" i="5"/>
  <c r="N1172" i="5"/>
  <c r="Q1843" i="5"/>
  <c r="N1843" i="5"/>
  <c r="Q1287" i="5"/>
  <c r="N1287" i="5"/>
  <c r="Q1144" i="5"/>
  <c r="N1144" i="5"/>
  <c r="Q1097" i="5"/>
  <c r="N1097" i="5"/>
  <c r="Q348" i="5"/>
  <c r="N348" i="5"/>
  <c r="Q779" i="5"/>
  <c r="N779" i="5"/>
  <c r="Q589" i="5"/>
  <c r="N589" i="5"/>
  <c r="Q322" i="5"/>
  <c r="N322" i="5"/>
  <c r="Q688" i="5"/>
  <c r="N688" i="5"/>
  <c r="Q520" i="5"/>
  <c r="N520" i="5"/>
  <c r="Q521" i="5"/>
  <c r="N521" i="5"/>
  <c r="Q1173" i="5"/>
  <c r="N1173" i="5"/>
  <c r="Q1200" i="5"/>
  <c r="N1200" i="5"/>
  <c r="Q1595" i="5"/>
  <c r="N1595" i="5"/>
  <c r="Q1684" i="5"/>
  <c r="N1684" i="5"/>
  <c r="Q1808" i="5"/>
  <c r="N1808" i="5"/>
  <c r="Q1777" i="5"/>
  <c r="N1777" i="5"/>
  <c r="Q24" i="5"/>
  <c r="N24" i="5"/>
  <c r="Q19" i="5"/>
  <c r="N19" i="5"/>
  <c r="Q1015" i="5"/>
  <c r="N1015" i="5"/>
  <c r="Q1023" i="5"/>
  <c r="N1023" i="5"/>
  <c r="Q51" i="5"/>
  <c r="N51" i="5"/>
  <c r="Q964" i="5"/>
  <c r="N964" i="5"/>
  <c r="Q1618" i="5"/>
  <c r="N1618" i="5"/>
  <c r="Q1487" i="5"/>
  <c r="N1487" i="5"/>
  <c r="Q1602" i="5"/>
  <c r="N1602" i="5"/>
  <c r="Q1119" i="5"/>
  <c r="N1119" i="5"/>
  <c r="Q84" i="5"/>
  <c r="N84" i="5"/>
  <c r="Q1600" i="5"/>
  <c r="N1600" i="5"/>
  <c r="Q1207" i="5"/>
  <c r="N1207" i="5"/>
  <c r="Q1478" i="5"/>
  <c r="N1478" i="5"/>
  <c r="Q545" i="5"/>
  <c r="N545" i="5"/>
  <c r="Q1218" i="5"/>
  <c r="N1218" i="5"/>
  <c r="Q1181" i="5"/>
  <c r="N1181" i="5"/>
  <c r="Q1205" i="5"/>
  <c r="N1205" i="5"/>
  <c r="Q1183" i="5"/>
  <c r="N1183" i="5"/>
  <c r="Q1804" i="5"/>
  <c r="N1804" i="5"/>
  <c r="Q1749" i="5"/>
  <c r="N1749" i="5"/>
  <c r="Q1419" i="5"/>
  <c r="N1419" i="5"/>
  <c r="Q1596" i="5"/>
  <c r="N1596" i="5"/>
  <c r="Q1069" i="5"/>
  <c r="N1069" i="5"/>
  <c r="Q1044" i="5"/>
  <c r="N1044" i="5"/>
  <c r="Q214" i="5"/>
  <c r="N214" i="5"/>
  <c r="Q139" i="5"/>
  <c r="N139" i="5"/>
  <c r="Q49" i="5"/>
  <c r="N49" i="5"/>
  <c r="Q1329" i="5"/>
  <c r="N1329" i="5"/>
  <c r="Q32" i="5"/>
  <c r="N32" i="5"/>
  <c r="Q85" i="5"/>
  <c r="N85" i="5"/>
  <c r="Q908" i="5"/>
  <c r="N908" i="5"/>
  <c r="Q1759" i="5"/>
  <c r="N1759" i="5"/>
  <c r="Q1869" i="5"/>
  <c r="N1869" i="5"/>
  <c r="Q1420" i="5"/>
  <c r="N1420" i="5"/>
  <c r="Q1389" i="5"/>
  <c r="N1389" i="5"/>
  <c r="Q1406" i="5"/>
  <c r="N1406" i="5"/>
  <c r="Q1388" i="5"/>
  <c r="N1388" i="5"/>
  <c r="Q1545" i="5"/>
  <c r="N1545" i="5"/>
  <c r="Q1475" i="5"/>
  <c r="N1475" i="5"/>
  <c r="Q1651" i="5"/>
  <c r="N1651" i="5"/>
  <c r="Q533" i="5"/>
  <c r="N533" i="5"/>
  <c r="Q840" i="5"/>
  <c r="N840" i="5"/>
  <c r="Q1410" i="5"/>
  <c r="N1410" i="5"/>
  <c r="Q862" i="5"/>
  <c r="N862" i="5"/>
  <c r="Q570" i="5"/>
  <c r="N570" i="5"/>
  <c r="Q978" i="5"/>
  <c r="N978" i="5"/>
  <c r="Q1485" i="5"/>
  <c r="N1485" i="5"/>
  <c r="Q114" i="5"/>
  <c r="N114" i="5"/>
  <c r="Q1004" i="5"/>
  <c r="N1004" i="5"/>
  <c r="Q1007" i="5"/>
  <c r="N1007" i="5"/>
  <c r="Q825" i="5"/>
  <c r="N825" i="5"/>
  <c r="Q239" i="5"/>
  <c r="N239" i="5"/>
  <c r="Q1383" i="5"/>
  <c r="N1383" i="5"/>
  <c r="Q1390" i="5"/>
  <c r="N1390" i="5"/>
  <c r="Q748" i="5"/>
  <c r="N748" i="5"/>
  <c r="Q1001" i="5"/>
  <c r="N1001" i="5"/>
  <c r="Q1182" i="5"/>
  <c r="N1182" i="5"/>
  <c r="Q1112" i="5"/>
  <c r="N1112" i="5"/>
  <c r="Q40" i="5"/>
  <c r="N40" i="5"/>
  <c r="Q243" i="5"/>
  <c r="N243" i="5"/>
  <c r="Q659" i="5"/>
  <c r="N659" i="5"/>
  <c r="Q747" i="5"/>
  <c r="N747" i="5"/>
  <c r="Q766" i="5"/>
  <c r="N766" i="5"/>
  <c r="Q1488" i="5"/>
  <c r="N1488" i="5"/>
  <c r="Q1042" i="5"/>
  <c r="N1042" i="5"/>
  <c r="Q1689" i="5"/>
  <c r="N1689" i="5"/>
  <c r="Q1476" i="5"/>
  <c r="N1476" i="5"/>
  <c r="Q1421" i="5"/>
  <c r="N1421" i="5"/>
  <c r="Q430" i="5"/>
  <c r="N430" i="5"/>
  <c r="Q1324" i="5"/>
  <c r="N1324" i="5"/>
  <c r="Q1043" i="5"/>
  <c r="N1043" i="5"/>
  <c r="Q216" i="5"/>
  <c r="N216" i="5"/>
  <c r="Q134" i="5"/>
  <c r="N134" i="5"/>
  <c r="Q1844" i="5"/>
  <c r="N1844" i="5"/>
  <c r="Q1047" i="5"/>
  <c r="N1047" i="5"/>
  <c r="Q1076" i="5"/>
  <c r="N1076" i="5"/>
  <c r="Q1078" i="5"/>
  <c r="N1078" i="5"/>
  <c r="Q1253" i="5"/>
  <c r="N1253" i="5"/>
  <c r="Q641" i="5"/>
  <c r="N641" i="5"/>
  <c r="Q1408" i="5"/>
  <c r="N1408" i="5"/>
  <c r="Q1407" i="5"/>
  <c r="N1407" i="5"/>
  <c r="Q1243" i="5"/>
  <c r="N1243" i="5"/>
  <c r="Q1391" i="5"/>
  <c r="N1391" i="5"/>
  <c r="Q606" i="5"/>
  <c r="N606" i="5"/>
  <c r="Q1385" i="5"/>
  <c r="N1385" i="5"/>
  <c r="Q1204" i="5"/>
  <c r="N1204" i="5"/>
  <c r="Q1546" i="5"/>
  <c r="N1546" i="5"/>
  <c r="Q1668" i="5"/>
  <c r="N1668" i="5"/>
  <c r="Q513" i="5"/>
  <c r="N513" i="5"/>
  <c r="Q571" i="5"/>
  <c r="N571" i="5"/>
  <c r="Q1881" i="5"/>
  <c r="N1881" i="5"/>
  <c r="Q1879" i="5"/>
  <c r="N1879" i="5"/>
  <c r="Q1880" i="5"/>
  <c r="N1880" i="5"/>
  <c r="Q1878" i="5"/>
  <c r="N1878" i="5"/>
  <c r="Q1877" i="5"/>
  <c r="N1877" i="5"/>
  <c r="Q1263" i="5"/>
  <c r="N1263" i="5"/>
  <c r="Q1257" i="5"/>
  <c r="N1257" i="5"/>
  <c r="Q1259" i="5"/>
  <c r="N1259" i="5"/>
  <c r="Q1256" i="5"/>
  <c r="N1256" i="5"/>
  <c r="Q1258" i="5"/>
  <c r="N1258" i="5"/>
  <c r="Q1102" i="5"/>
  <c r="N1102" i="5"/>
  <c r="Q1085" i="5"/>
  <c r="N1085" i="5"/>
  <c r="Q1084" i="5"/>
  <c r="N1084" i="5"/>
  <c r="Q1083" i="5"/>
  <c r="N1083" i="5"/>
  <c r="Q1071" i="5"/>
  <c r="N1071" i="5"/>
  <c r="Q1036" i="5"/>
  <c r="N1036" i="5"/>
  <c r="Q999" i="5"/>
  <c r="N999" i="5"/>
  <c r="Q995" i="5"/>
  <c r="N995" i="5"/>
  <c r="Q1000" i="5"/>
  <c r="N1000" i="5"/>
  <c r="Q997" i="5"/>
  <c r="N997" i="5"/>
  <c r="Q996" i="5"/>
  <c r="N996" i="5"/>
  <c r="Q998" i="5"/>
  <c r="N998" i="5"/>
  <c r="Q994" i="5"/>
  <c r="N994" i="5"/>
  <c r="Q993" i="5"/>
  <c r="N993" i="5"/>
  <c r="Q991" i="5"/>
  <c r="N991" i="5"/>
  <c r="Q990" i="5"/>
  <c r="N990" i="5"/>
  <c r="Q992" i="5"/>
  <c r="N992" i="5"/>
  <c r="Q962" i="5"/>
  <c r="N962" i="5"/>
  <c r="Q961" i="5"/>
  <c r="N961" i="5"/>
  <c r="Q959" i="5"/>
  <c r="N959" i="5"/>
  <c r="Q960" i="5"/>
  <c r="N960" i="5"/>
  <c r="Q929" i="5"/>
  <c r="N929" i="5"/>
  <c r="Q914" i="5"/>
  <c r="N914" i="5"/>
  <c r="Q915" i="5"/>
  <c r="N915" i="5"/>
  <c r="Q916" i="5"/>
  <c r="N916" i="5"/>
  <c r="Q886" i="5"/>
  <c r="N886" i="5"/>
  <c r="Q885" i="5"/>
  <c r="N885" i="5"/>
  <c r="Q884" i="5"/>
  <c r="N884" i="5"/>
  <c r="Q883" i="5"/>
  <c r="N883" i="5"/>
  <c r="Q882" i="5"/>
  <c r="N882" i="5"/>
  <c r="Q881" i="5"/>
  <c r="N881" i="5"/>
  <c r="Q880" i="5"/>
  <c r="N880" i="5"/>
  <c r="Q871" i="5"/>
  <c r="N871" i="5"/>
  <c r="Q860" i="5"/>
  <c r="N860" i="5"/>
  <c r="Q859" i="5"/>
  <c r="N859" i="5"/>
  <c r="Q858" i="5"/>
  <c r="N858" i="5"/>
  <c r="Q857" i="5"/>
  <c r="N857" i="5"/>
  <c r="Q856" i="5"/>
  <c r="N856" i="5"/>
  <c r="Q853" i="5"/>
  <c r="N853" i="5"/>
  <c r="Q854" i="5"/>
  <c r="N854" i="5"/>
  <c r="Q855" i="5"/>
  <c r="N855" i="5"/>
  <c r="Q850" i="5"/>
  <c r="N850" i="5"/>
  <c r="Q829" i="5"/>
  <c r="N829" i="5"/>
  <c r="Q830" i="5"/>
  <c r="N830" i="5"/>
  <c r="Q828" i="5"/>
  <c r="N828" i="5"/>
  <c r="Q256" i="5"/>
  <c r="N256" i="5"/>
  <c r="Q250" i="5"/>
  <c r="N250" i="5"/>
  <c r="Q249" i="5"/>
  <c r="N249" i="5"/>
  <c r="Q245" i="5"/>
  <c r="N245" i="5"/>
  <c r="Q213" i="5"/>
  <c r="N213" i="5"/>
  <c r="Q210" i="5"/>
  <c r="N210" i="5"/>
  <c r="Q206" i="5"/>
  <c r="N206" i="5"/>
  <c r="Q199" i="5"/>
  <c r="N199" i="5"/>
  <c r="Q194" i="5"/>
  <c r="N194" i="5"/>
  <c r="Q191" i="5"/>
  <c r="N191" i="5"/>
  <c r="Q190" i="5"/>
  <c r="N190" i="5"/>
  <c r="Q192" i="5"/>
  <c r="N192" i="5"/>
  <c r="Q193" i="5"/>
  <c r="N193" i="5"/>
  <c r="Q187" i="5"/>
  <c r="Q129" i="5"/>
  <c r="N129" i="5"/>
  <c r="Q128" i="5"/>
  <c r="N128" i="5"/>
  <c r="Q107" i="5"/>
  <c r="N107" i="5"/>
  <c r="Q106" i="5"/>
  <c r="N106" i="5"/>
  <c r="Q105" i="5"/>
  <c r="N105" i="5"/>
  <c r="Q100" i="5"/>
  <c r="N100" i="5"/>
  <c r="Q99" i="5"/>
  <c r="N99" i="5"/>
  <c r="Q97" i="5"/>
  <c r="N97" i="5"/>
  <c r="Q96" i="5"/>
  <c r="N96" i="5"/>
  <c r="Q13" i="5"/>
  <c r="N13" i="5"/>
  <c r="Q12" i="5"/>
  <c r="N12" i="5"/>
  <c r="Q11" i="5"/>
  <c r="N11" i="5"/>
  <c r="Q9" i="5"/>
  <c r="N9" i="5"/>
  <c r="Q8" i="5"/>
  <c r="N8" i="5"/>
  <c r="O6" i="2"/>
  <c r="O7" i="2"/>
  <c r="O8" i="2"/>
  <c r="O9" i="2"/>
  <c r="O10" i="2"/>
  <c r="O11" i="2"/>
  <c r="O12" i="2"/>
  <c r="O13" i="2"/>
  <c r="O14" i="2"/>
  <c r="O15" i="2"/>
  <c r="O16" i="2"/>
  <c r="O17" i="2"/>
  <c r="O18" i="2"/>
  <c r="O19" i="2"/>
  <c r="O20" i="2"/>
  <c r="O21" i="2"/>
  <c r="O22" i="2"/>
  <c r="O23" i="2"/>
  <c r="O24" i="2"/>
  <c r="O25" i="2"/>
  <c r="O26" i="2"/>
  <c r="O27" i="2"/>
  <c r="O1159" i="2"/>
  <c r="O28" i="2"/>
  <c r="O29" i="2"/>
  <c r="O30" i="2"/>
  <c r="O31" i="2"/>
  <c r="O32" i="2"/>
  <c r="O33" i="2"/>
  <c r="O34" i="2"/>
  <c r="O35" i="2"/>
  <c r="O36" i="2"/>
  <c r="O37" i="2"/>
  <c r="O38" i="2"/>
  <c r="O39" i="2"/>
  <c r="O40" i="2"/>
  <c r="O41" i="2"/>
  <c r="O42" i="2"/>
  <c r="O43" i="2"/>
  <c r="O44" i="2"/>
  <c r="O45" i="2"/>
  <c r="O46" i="2"/>
  <c r="O47" i="2"/>
  <c r="O48" i="2"/>
  <c r="O49" i="2"/>
  <c r="O50" i="2"/>
  <c r="O51" i="2"/>
  <c r="O52" i="2"/>
  <c r="O53" i="2"/>
  <c r="O54" i="2"/>
  <c r="O55" i="2"/>
  <c r="O56" i="2"/>
  <c r="O57" i="2"/>
  <c r="O58" i="2"/>
  <c r="O59" i="2"/>
  <c r="O60" i="2"/>
  <c r="O61" i="2"/>
  <c r="O62" i="2"/>
  <c r="O63" i="2"/>
  <c r="O64" i="2"/>
  <c r="O65" i="2"/>
  <c r="O66" i="2"/>
  <c r="O67" i="2"/>
  <c r="O68" i="2"/>
  <c r="O69" i="2"/>
  <c r="O70" i="2"/>
  <c r="O71" i="2"/>
  <c r="O72" i="2"/>
  <c r="O73" i="2"/>
  <c r="O74" i="2"/>
  <c r="O75" i="2"/>
  <c r="O76" i="2"/>
  <c r="O77" i="2"/>
  <c r="O78" i="2"/>
  <c r="O79" i="2"/>
  <c r="O80" i="2"/>
  <c r="O81" i="2"/>
  <c r="O82" i="2"/>
  <c r="O83" i="2"/>
  <c r="O84" i="2"/>
  <c r="O85" i="2"/>
  <c r="O86" i="2"/>
  <c r="O87" i="2"/>
  <c r="O88" i="2"/>
  <c r="O89" i="2"/>
  <c r="O90" i="2"/>
  <c r="O91" i="2"/>
  <c r="O92" i="2"/>
  <c r="O93" i="2"/>
  <c r="O94" i="2"/>
  <c r="O95" i="2"/>
  <c r="O96" i="2"/>
  <c r="O97" i="2"/>
  <c r="O98" i="2"/>
  <c r="O99" i="2"/>
  <c r="O100" i="2"/>
  <c r="O101" i="2"/>
  <c r="O102" i="2"/>
  <c r="O103" i="2"/>
  <c r="O104" i="2"/>
  <c r="O105" i="2"/>
  <c r="O106" i="2"/>
  <c r="O107" i="2"/>
  <c r="O108" i="2"/>
  <c r="O109" i="2"/>
  <c r="O110" i="2"/>
  <c r="O111" i="2"/>
  <c r="O112" i="2"/>
  <c r="O113" i="2"/>
  <c r="O114" i="2"/>
  <c r="O115" i="2"/>
  <c r="O116" i="2"/>
  <c r="O117" i="2"/>
  <c r="O118" i="2"/>
  <c r="O119" i="2"/>
  <c r="O120" i="2"/>
  <c r="O121" i="2"/>
  <c r="O122" i="2"/>
  <c r="O123" i="2"/>
  <c r="O124" i="2"/>
  <c r="O125" i="2"/>
  <c r="O126" i="2"/>
  <c r="O127" i="2"/>
  <c r="O128" i="2"/>
  <c r="O129" i="2"/>
  <c r="O130" i="2"/>
  <c r="O131" i="2"/>
  <c r="O132" i="2"/>
  <c r="O133" i="2"/>
  <c r="O134" i="2"/>
  <c r="O135" i="2"/>
  <c r="O136" i="2"/>
  <c r="O137" i="2"/>
  <c r="O138" i="2"/>
  <c r="O139" i="2"/>
  <c r="O140" i="2"/>
  <c r="O141" i="2"/>
  <c r="O142" i="2"/>
  <c r="O143" i="2"/>
  <c r="O144" i="2"/>
  <c r="O145" i="2"/>
  <c r="O146" i="2"/>
  <c r="O147" i="2"/>
  <c r="O148" i="2"/>
  <c r="O149" i="2"/>
  <c r="O150" i="2"/>
  <c r="O151" i="2"/>
  <c r="O152" i="2"/>
  <c r="O153" i="2"/>
  <c r="O154" i="2"/>
  <c r="O155" i="2"/>
  <c r="O156" i="2"/>
  <c r="O157" i="2"/>
  <c r="O158" i="2"/>
  <c r="O159" i="2"/>
  <c r="O160" i="2"/>
  <c r="O161" i="2"/>
  <c r="O162" i="2"/>
  <c r="O163" i="2"/>
  <c r="O164" i="2"/>
  <c r="O165" i="2"/>
  <c r="O166" i="2"/>
  <c r="O167" i="2"/>
  <c r="O168" i="2"/>
  <c r="O169" i="2"/>
  <c r="O170" i="2"/>
  <c r="O171" i="2"/>
  <c r="O172" i="2"/>
  <c r="O173" i="2"/>
  <c r="O174" i="2"/>
  <c r="O175" i="2"/>
  <c r="O176" i="2"/>
  <c r="O177" i="2"/>
  <c r="O178" i="2"/>
  <c r="O179" i="2"/>
  <c r="O180" i="2"/>
  <c r="O181" i="2"/>
  <c r="O182" i="2"/>
  <c r="O183" i="2"/>
  <c r="O184" i="2"/>
  <c r="O185" i="2"/>
  <c r="O186" i="2"/>
  <c r="O187" i="2"/>
  <c r="O188" i="2"/>
  <c r="O189" i="2"/>
  <c r="O190" i="2"/>
  <c r="O191" i="2"/>
  <c r="O192" i="2"/>
  <c r="O193" i="2"/>
  <c r="O194" i="2"/>
  <c r="O195" i="2"/>
  <c r="O196" i="2"/>
  <c r="O197" i="2"/>
  <c r="O198" i="2"/>
  <c r="O199" i="2"/>
  <c r="O200" i="2"/>
  <c r="O201" i="2"/>
  <c r="O202" i="2"/>
  <c r="O203" i="2"/>
  <c r="O204" i="2"/>
  <c r="O205" i="2"/>
  <c r="O206" i="2"/>
  <c r="O207" i="2"/>
  <c r="O208" i="2"/>
  <c r="O209" i="2"/>
  <c r="O210" i="2"/>
  <c r="O211" i="2"/>
  <c r="O212" i="2"/>
  <c r="O213" i="2"/>
  <c r="O214" i="2"/>
  <c r="O215" i="2"/>
  <c r="O216" i="2"/>
  <c r="O217" i="2"/>
  <c r="O218" i="2"/>
  <c r="O219" i="2"/>
  <c r="O220" i="2"/>
  <c r="O221" i="2"/>
  <c r="O222" i="2"/>
  <c r="O223" i="2"/>
  <c r="O224" i="2"/>
  <c r="O225" i="2"/>
  <c r="O226" i="2"/>
  <c r="O227" i="2"/>
  <c r="O228" i="2"/>
  <c r="O229" i="2"/>
  <c r="O230" i="2"/>
  <c r="O231" i="2"/>
  <c r="O232" i="2"/>
  <c r="O233" i="2"/>
  <c r="O234" i="2"/>
  <c r="O235" i="2"/>
  <c r="O236" i="2"/>
  <c r="O237" i="2"/>
  <c r="O238" i="2"/>
  <c r="O239" i="2"/>
  <c r="O240" i="2"/>
  <c r="O241" i="2"/>
  <c r="O242" i="2"/>
  <c r="O243" i="2"/>
  <c r="O244" i="2"/>
  <c r="O245" i="2"/>
  <c r="O246" i="2"/>
  <c r="O247" i="2"/>
  <c r="O248" i="2"/>
  <c r="O249" i="2"/>
  <c r="O250" i="2"/>
  <c r="O251" i="2"/>
  <c r="O252" i="2"/>
  <c r="O253" i="2"/>
  <c r="O254" i="2"/>
  <c r="O255" i="2"/>
  <c r="O256" i="2"/>
  <c r="O257" i="2"/>
  <c r="O258" i="2"/>
  <c r="O259" i="2"/>
  <c r="O260" i="2"/>
  <c r="O261" i="2"/>
  <c r="O262" i="2"/>
  <c r="O263" i="2"/>
  <c r="O264" i="2"/>
  <c r="O265" i="2"/>
  <c r="O266" i="2"/>
  <c r="O267" i="2"/>
  <c r="O268" i="2"/>
  <c r="O269" i="2"/>
  <c r="O270" i="2"/>
  <c r="O271" i="2"/>
  <c r="O272" i="2"/>
  <c r="O273" i="2"/>
  <c r="O274" i="2"/>
  <c r="O275" i="2"/>
  <c r="O276" i="2"/>
  <c r="O277" i="2"/>
  <c r="O278" i="2"/>
  <c r="O279" i="2"/>
  <c r="O280" i="2"/>
  <c r="O281" i="2"/>
  <c r="O282" i="2"/>
  <c r="O283" i="2"/>
  <c r="O284" i="2"/>
  <c r="O285" i="2"/>
  <c r="O286" i="2"/>
  <c r="O287" i="2"/>
  <c r="O288" i="2"/>
  <c r="O289" i="2"/>
  <c r="O290" i="2"/>
  <c r="O291" i="2"/>
  <c r="O292" i="2"/>
  <c r="O293" i="2"/>
  <c r="O294" i="2"/>
  <c r="O295" i="2"/>
  <c r="O296" i="2"/>
  <c r="O297" i="2"/>
  <c r="O298" i="2"/>
  <c r="O299" i="2"/>
  <c r="O300" i="2"/>
  <c r="O301" i="2"/>
  <c r="O302" i="2"/>
  <c r="O303" i="2"/>
  <c r="O304" i="2"/>
  <c r="O305" i="2"/>
  <c r="O306" i="2"/>
  <c r="O307" i="2"/>
  <c r="O308" i="2"/>
  <c r="O309" i="2"/>
  <c r="O310" i="2"/>
  <c r="O311" i="2"/>
  <c r="O312" i="2"/>
  <c r="O313" i="2"/>
  <c r="O314" i="2"/>
  <c r="O315" i="2"/>
  <c r="O316" i="2"/>
  <c r="O317" i="2"/>
  <c r="O318" i="2"/>
  <c r="O319" i="2"/>
  <c r="O320" i="2"/>
  <c r="O321" i="2"/>
  <c r="O322" i="2"/>
  <c r="O323" i="2"/>
  <c r="O324" i="2"/>
  <c r="O325" i="2"/>
  <c r="O326" i="2"/>
  <c r="O327" i="2"/>
  <c r="O328" i="2"/>
  <c r="O329" i="2"/>
  <c r="O330" i="2"/>
  <c r="O331" i="2"/>
  <c r="O332" i="2"/>
  <c r="O333" i="2"/>
  <c r="O334" i="2"/>
  <c r="O335" i="2"/>
  <c r="O336" i="2"/>
  <c r="O337" i="2"/>
  <c r="O338" i="2"/>
  <c r="O339" i="2"/>
  <c r="O340" i="2"/>
  <c r="O341" i="2"/>
  <c r="O342" i="2"/>
  <c r="O343" i="2"/>
  <c r="O344" i="2"/>
  <c r="O345" i="2"/>
  <c r="O346" i="2"/>
  <c r="O347" i="2"/>
  <c r="O348" i="2"/>
  <c r="O349" i="2"/>
  <c r="O350" i="2"/>
  <c r="O351" i="2"/>
  <c r="O352" i="2"/>
  <c r="O353" i="2"/>
  <c r="O354" i="2"/>
  <c r="O355" i="2"/>
  <c r="O356" i="2"/>
  <c r="O357" i="2"/>
  <c r="O358" i="2"/>
  <c r="O359" i="2"/>
  <c r="O360" i="2"/>
  <c r="O361" i="2"/>
  <c r="O362" i="2"/>
  <c r="O363" i="2"/>
  <c r="O364" i="2"/>
  <c r="O365" i="2"/>
  <c r="O366" i="2"/>
  <c r="O367" i="2"/>
  <c r="O368" i="2"/>
  <c r="O369" i="2"/>
  <c r="O370" i="2"/>
  <c r="O371" i="2"/>
  <c r="O372" i="2"/>
  <c r="O373" i="2"/>
  <c r="O374" i="2"/>
  <c r="O375" i="2"/>
  <c r="O376" i="2"/>
  <c r="O377" i="2"/>
  <c r="O378" i="2"/>
  <c r="O379" i="2"/>
  <c r="O380" i="2"/>
  <c r="O381" i="2"/>
  <c r="O382" i="2"/>
  <c r="O383" i="2"/>
  <c r="O384" i="2"/>
  <c r="O385" i="2"/>
  <c r="O386" i="2"/>
  <c r="O387" i="2"/>
  <c r="O388" i="2"/>
  <c r="O389" i="2"/>
  <c r="O390" i="2"/>
  <c r="O391" i="2"/>
  <c r="O392" i="2"/>
  <c r="O393" i="2"/>
  <c r="O394" i="2"/>
  <c r="O395" i="2"/>
  <c r="O396" i="2"/>
  <c r="O397" i="2"/>
  <c r="O398" i="2"/>
  <c r="O399" i="2"/>
  <c r="O400" i="2"/>
  <c r="O401" i="2"/>
  <c r="O402" i="2"/>
  <c r="O403" i="2"/>
  <c r="O404" i="2"/>
  <c r="O405" i="2"/>
  <c r="O406" i="2"/>
  <c r="O407" i="2"/>
  <c r="O408" i="2"/>
  <c r="O409" i="2"/>
  <c r="O410" i="2"/>
  <c r="O411" i="2"/>
  <c r="O412" i="2"/>
  <c r="O413" i="2"/>
  <c r="O414" i="2"/>
  <c r="O415" i="2"/>
  <c r="O416" i="2"/>
  <c r="O417" i="2"/>
  <c r="O418" i="2"/>
  <c r="O419" i="2"/>
  <c r="O420" i="2"/>
  <c r="O421" i="2"/>
  <c r="O422" i="2"/>
  <c r="O423" i="2"/>
  <c r="O424" i="2"/>
  <c r="O425" i="2"/>
  <c r="O426" i="2"/>
  <c r="O427" i="2"/>
  <c r="O428" i="2"/>
  <c r="O429" i="2"/>
  <c r="O430" i="2"/>
  <c r="O431" i="2"/>
  <c r="O432" i="2"/>
  <c r="O433" i="2"/>
  <c r="O434" i="2"/>
  <c r="O435" i="2"/>
  <c r="O436" i="2"/>
  <c r="O437" i="2"/>
  <c r="O438" i="2"/>
  <c r="O439" i="2"/>
  <c r="O440" i="2"/>
  <c r="O441" i="2"/>
  <c r="O442" i="2"/>
  <c r="O443" i="2"/>
  <c r="O444" i="2"/>
  <c r="O445" i="2"/>
  <c r="O446" i="2"/>
  <c r="O447" i="2"/>
  <c r="O448" i="2"/>
  <c r="O449" i="2"/>
  <c r="O450" i="2"/>
  <c r="O451" i="2"/>
  <c r="O452" i="2"/>
  <c r="O453" i="2"/>
  <c r="O454" i="2"/>
  <c r="O455" i="2"/>
  <c r="O456" i="2"/>
  <c r="O457" i="2"/>
  <c r="O458" i="2"/>
  <c r="O459" i="2"/>
  <c r="O460" i="2"/>
  <c r="O461" i="2"/>
  <c r="O462" i="2"/>
  <c r="O463" i="2"/>
  <c r="O464" i="2"/>
  <c r="O465" i="2"/>
  <c r="O466" i="2"/>
  <c r="O467" i="2"/>
  <c r="O468" i="2"/>
  <c r="O469" i="2"/>
  <c r="O470" i="2"/>
  <c r="O471" i="2"/>
  <c r="O472" i="2"/>
  <c r="O473" i="2"/>
  <c r="O474" i="2"/>
  <c r="O475" i="2"/>
  <c r="O476" i="2"/>
  <c r="O477" i="2"/>
  <c r="O478" i="2"/>
  <c r="O479" i="2"/>
  <c r="O480" i="2"/>
  <c r="O481" i="2"/>
  <c r="O482" i="2"/>
  <c r="O483" i="2"/>
  <c r="O484" i="2"/>
  <c r="O485" i="2"/>
  <c r="O486" i="2"/>
  <c r="O487" i="2"/>
  <c r="O488" i="2"/>
  <c r="O489" i="2"/>
  <c r="O490" i="2"/>
  <c r="O491" i="2"/>
  <c r="O492" i="2"/>
  <c r="O493" i="2"/>
  <c r="O494" i="2"/>
  <c r="O495" i="2"/>
  <c r="O496" i="2"/>
  <c r="O497" i="2"/>
  <c r="O498" i="2"/>
  <c r="O499" i="2"/>
  <c r="O500" i="2"/>
  <c r="O501" i="2"/>
  <c r="O502" i="2"/>
  <c r="O503" i="2"/>
  <c r="O504" i="2"/>
  <c r="O505" i="2"/>
  <c r="O506" i="2"/>
  <c r="O507" i="2"/>
  <c r="O508" i="2"/>
  <c r="O509" i="2"/>
  <c r="O510" i="2"/>
  <c r="O511" i="2"/>
  <c r="O512" i="2"/>
  <c r="O513" i="2"/>
  <c r="O514" i="2"/>
  <c r="O515" i="2"/>
  <c r="O516" i="2"/>
  <c r="O517" i="2"/>
  <c r="O518" i="2"/>
  <c r="O519" i="2"/>
  <c r="O520" i="2"/>
  <c r="O521" i="2"/>
  <c r="O522" i="2"/>
  <c r="O523" i="2"/>
  <c r="O524" i="2"/>
  <c r="O525" i="2"/>
  <c r="O526" i="2"/>
  <c r="O527" i="2"/>
  <c r="O528" i="2"/>
  <c r="O529" i="2"/>
  <c r="O530" i="2"/>
  <c r="O531" i="2"/>
  <c r="O532" i="2"/>
  <c r="O533" i="2"/>
  <c r="O534" i="2"/>
  <c r="O535" i="2"/>
  <c r="O536" i="2"/>
  <c r="O537" i="2"/>
  <c r="O538" i="2"/>
  <c r="O539" i="2"/>
  <c r="O540" i="2"/>
  <c r="O541" i="2"/>
  <c r="O542" i="2"/>
  <c r="O543" i="2"/>
  <c r="O544" i="2"/>
  <c r="O545" i="2"/>
  <c r="O546" i="2"/>
  <c r="O547" i="2"/>
  <c r="O548" i="2"/>
  <c r="O549" i="2"/>
  <c r="O550" i="2"/>
  <c r="O551" i="2"/>
  <c r="O552" i="2"/>
  <c r="O553" i="2"/>
  <c r="O554" i="2"/>
  <c r="O555" i="2"/>
  <c r="O556" i="2"/>
  <c r="O557" i="2"/>
  <c r="O558" i="2"/>
  <c r="O559" i="2"/>
  <c r="O560" i="2"/>
  <c r="O561" i="2"/>
  <c r="O562" i="2"/>
  <c r="O563" i="2"/>
  <c r="O564" i="2"/>
  <c r="O565" i="2"/>
  <c r="O566" i="2"/>
  <c r="O567" i="2"/>
  <c r="O568" i="2"/>
  <c r="O569" i="2"/>
  <c r="O570" i="2"/>
  <c r="O571" i="2"/>
  <c r="O572" i="2"/>
  <c r="O573" i="2"/>
  <c r="O574" i="2"/>
  <c r="O575" i="2"/>
  <c r="O576" i="2"/>
  <c r="O577" i="2"/>
  <c r="O578" i="2"/>
  <c r="O579" i="2"/>
  <c r="O580" i="2"/>
  <c r="O581" i="2"/>
  <c r="O582" i="2"/>
  <c r="O583" i="2"/>
  <c r="O584" i="2"/>
  <c r="O585" i="2"/>
  <c r="O586" i="2"/>
  <c r="O587" i="2"/>
  <c r="O588" i="2"/>
  <c r="O589" i="2"/>
  <c r="O590" i="2"/>
  <c r="O591" i="2"/>
  <c r="O592" i="2"/>
  <c r="O593" i="2"/>
  <c r="O594" i="2"/>
  <c r="O595" i="2"/>
  <c r="O596" i="2"/>
  <c r="O597" i="2"/>
  <c r="O598" i="2"/>
  <c r="O599" i="2"/>
  <c r="O600" i="2"/>
  <c r="O601" i="2"/>
  <c r="O602" i="2"/>
  <c r="O603" i="2"/>
  <c r="O604" i="2"/>
  <c r="O605" i="2"/>
  <c r="O606" i="2"/>
  <c r="O607" i="2"/>
  <c r="O608" i="2"/>
  <c r="O609" i="2"/>
  <c r="O610" i="2"/>
  <c r="O611" i="2"/>
  <c r="O612" i="2"/>
  <c r="O613" i="2"/>
  <c r="O614" i="2"/>
  <c r="O615" i="2"/>
  <c r="O616" i="2"/>
  <c r="O617" i="2"/>
  <c r="O618" i="2"/>
  <c r="O619" i="2"/>
  <c r="O620" i="2"/>
  <c r="O621" i="2"/>
  <c r="O622" i="2"/>
  <c r="O623" i="2"/>
  <c r="O624" i="2"/>
  <c r="O625" i="2"/>
  <c r="O626" i="2"/>
  <c r="O627" i="2"/>
  <c r="O628" i="2"/>
  <c r="O629" i="2"/>
  <c r="O630" i="2"/>
  <c r="O631" i="2"/>
  <c r="O632" i="2"/>
  <c r="O633" i="2"/>
  <c r="O634" i="2"/>
  <c r="O635" i="2"/>
  <c r="O636" i="2"/>
  <c r="O637" i="2"/>
  <c r="O638" i="2"/>
  <c r="O639" i="2"/>
  <c r="O640" i="2"/>
  <c r="O641" i="2"/>
  <c r="O642" i="2"/>
  <c r="O643" i="2"/>
  <c r="O644" i="2"/>
  <c r="O645" i="2"/>
  <c r="O646" i="2"/>
  <c r="O647" i="2"/>
  <c r="O648" i="2"/>
  <c r="O649" i="2"/>
  <c r="O650" i="2"/>
  <c r="O651" i="2"/>
  <c r="O652" i="2"/>
  <c r="O653" i="2"/>
  <c r="O654" i="2"/>
  <c r="O655" i="2"/>
  <c r="O656" i="2"/>
  <c r="O657" i="2"/>
  <c r="O658" i="2"/>
  <c r="O659" i="2"/>
  <c r="O660" i="2"/>
  <c r="O661" i="2"/>
  <c r="O662" i="2"/>
  <c r="O663" i="2"/>
  <c r="O664" i="2"/>
  <c r="O665" i="2"/>
  <c r="O666" i="2"/>
  <c r="O667" i="2"/>
  <c r="O668" i="2"/>
  <c r="O669" i="2"/>
  <c r="O670" i="2"/>
  <c r="O671" i="2"/>
  <c r="O672" i="2"/>
  <c r="O673" i="2"/>
  <c r="O674" i="2"/>
  <c r="O675" i="2"/>
  <c r="O676" i="2"/>
  <c r="O677" i="2"/>
  <c r="O678" i="2"/>
  <c r="O679" i="2"/>
  <c r="O680" i="2"/>
  <c r="O681" i="2"/>
  <c r="O682" i="2"/>
  <c r="O683" i="2"/>
  <c r="O684" i="2"/>
  <c r="O685" i="2"/>
  <c r="O686" i="2"/>
  <c r="O687" i="2"/>
  <c r="O688" i="2"/>
  <c r="O689" i="2"/>
  <c r="O690" i="2"/>
  <c r="O691" i="2"/>
  <c r="O692" i="2"/>
  <c r="O693" i="2"/>
  <c r="O694" i="2"/>
  <c r="O695" i="2"/>
  <c r="O696" i="2"/>
  <c r="O697" i="2"/>
  <c r="O698" i="2"/>
  <c r="O699" i="2"/>
  <c r="O700" i="2"/>
  <c r="O701" i="2"/>
  <c r="O702" i="2"/>
  <c r="O703" i="2"/>
  <c r="O704" i="2"/>
  <c r="O705" i="2"/>
  <c r="O706" i="2"/>
  <c r="O707" i="2"/>
  <c r="O708" i="2"/>
  <c r="O709" i="2"/>
  <c r="O710" i="2"/>
  <c r="O711" i="2"/>
  <c r="O712" i="2"/>
  <c r="O713" i="2"/>
  <c r="O714" i="2"/>
  <c r="O715" i="2"/>
  <c r="O716" i="2"/>
  <c r="O717" i="2"/>
  <c r="O718" i="2"/>
  <c r="O719" i="2"/>
  <c r="O720" i="2"/>
  <c r="O721" i="2"/>
  <c r="O722" i="2"/>
  <c r="O723" i="2"/>
  <c r="O724" i="2"/>
  <c r="O725" i="2"/>
  <c r="O726" i="2"/>
  <c r="O727" i="2"/>
  <c r="O728" i="2"/>
  <c r="O729" i="2"/>
  <c r="O730" i="2"/>
  <c r="O731" i="2"/>
  <c r="O732" i="2"/>
  <c r="O733" i="2"/>
  <c r="O734" i="2"/>
  <c r="O735" i="2"/>
  <c r="O736" i="2"/>
  <c r="O737" i="2"/>
  <c r="O738" i="2"/>
  <c r="O739" i="2"/>
  <c r="O740" i="2"/>
  <c r="O741" i="2"/>
  <c r="O742" i="2"/>
  <c r="O743" i="2"/>
  <c r="O744" i="2"/>
  <c r="O745" i="2"/>
  <c r="O746" i="2"/>
  <c r="O747" i="2"/>
  <c r="O748" i="2"/>
  <c r="O749" i="2"/>
  <c r="O750" i="2"/>
  <c r="O751" i="2"/>
  <c r="O752" i="2"/>
  <c r="O753" i="2"/>
  <c r="O754" i="2"/>
  <c r="O755" i="2"/>
  <c r="O756" i="2"/>
  <c r="O757" i="2"/>
  <c r="O758" i="2"/>
  <c r="O759" i="2"/>
  <c r="O760" i="2"/>
  <c r="O761" i="2"/>
  <c r="O762" i="2"/>
  <c r="O763" i="2"/>
  <c r="O764" i="2"/>
  <c r="O765" i="2"/>
  <c r="O766" i="2"/>
  <c r="O767" i="2"/>
  <c r="O768" i="2"/>
  <c r="O769" i="2"/>
  <c r="O770" i="2"/>
  <c r="O771" i="2"/>
  <c r="O772" i="2"/>
  <c r="O773" i="2"/>
  <c r="O774" i="2"/>
  <c r="O775" i="2"/>
  <c r="O776" i="2"/>
  <c r="O777" i="2"/>
  <c r="O778" i="2"/>
  <c r="O779" i="2"/>
  <c r="O780" i="2"/>
  <c r="O781" i="2"/>
  <c r="O782" i="2"/>
  <c r="O783" i="2"/>
  <c r="O784" i="2"/>
  <c r="O785" i="2"/>
  <c r="O786" i="2"/>
  <c r="O787" i="2"/>
  <c r="O788" i="2"/>
  <c r="O789" i="2"/>
  <c r="O790" i="2"/>
  <c r="O791" i="2"/>
  <c r="O792" i="2"/>
  <c r="O793" i="2"/>
  <c r="O794" i="2"/>
  <c r="O795" i="2"/>
  <c r="O796" i="2"/>
  <c r="O797" i="2"/>
  <c r="O798" i="2"/>
  <c r="O799" i="2"/>
  <c r="O800" i="2"/>
  <c r="O801" i="2"/>
  <c r="O802" i="2"/>
  <c r="O803" i="2"/>
  <c r="O804" i="2"/>
  <c r="O805" i="2"/>
  <c r="O806" i="2"/>
  <c r="O807" i="2"/>
  <c r="O808" i="2"/>
  <c r="O809" i="2"/>
  <c r="O810" i="2"/>
  <c r="O811" i="2"/>
  <c r="O812" i="2"/>
  <c r="O813" i="2"/>
  <c r="O814" i="2"/>
  <c r="O815" i="2"/>
  <c r="O816" i="2"/>
  <c r="O817" i="2"/>
  <c r="O818" i="2"/>
  <c r="O819" i="2"/>
  <c r="O820" i="2"/>
  <c r="O821" i="2"/>
  <c r="O822" i="2"/>
  <c r="O823" i="2"/>
  <c r="O824" i="2"/>
  <c r="O825" i="2"/>
  <c r="O826" i="2"/>
  <c r="O827" i="2"/>
  <c r="O828" i="2"/>
  <c r="O829" i="2"/>
  <c r="O830" i="2"/>
  <c r="O831" i="2"/>
  <c r="O832" i="2"/>
  <c r="O833" i="2"/>
  <c r="O834" i="2"/>
  <c r="O835" i="2"/>
  <c r="O836" i="2"/>
  <c r="O837" i="2"/>
  <c r="O838" i="2"/>
  <c r="O839" i="2"/>
  <c r="O840" i="2"/>
  <c r="O841" i="2"/>
  <c r="O842" i="2"/>
  <c r="O843" i="2"/>
  <c r="O844" i="2"/>
  <c r="O845" i="2"/>
  <c r="O846" i="2"/>
  <c r="O847" i="2"/>
  <c r="O848" i="2"/>
  <c r="O849" i="2"/>
  <c r="O850" i="2"/>
  <c r="O851" i="2"/>
  <c r="O852" i="2"/>
  <c r="O853" i="2"/>
  <c r="O854" i="2"/>
  <c r="O855" i="2"/>
  <c r="O856" i="2"/>
  <c r="O857" i="2"/>
  <c r="O858" i="2"/>
  <c r="O859" i="2"/>
  <c r="O860" i="2"/>
  <c r="O861" i="2"/>
  <c r="O862" i="2"/>
  <c r="O863" i="2"/>
  <c r="O864" i="2"/>
  <c r="O865" i="2"/>
  <c r="O866" i="2"/>
  <c r="O867" i="2"/>
  <c r="O868" i="2"/>
  <c r="O869" i="2"/>
  <c r="O870" i="2"/>
  <c r="O871" i="2"/>
  <c r="O872" i="2"/>
  <c r="O873" i="2"/>
  <c r="O874" i="2"/>
  <c r="O875" i="2"/>
  <c r="O876" i="2"/>
  <c r="O877" i="2"/>
  <c r="O878" i="2"/>
  <c r="O879" i="2"/>
  <c r="O880" i="2"/>
  <c r="O881" i="2"/>
  <c r="O882" i="2"/>
  <c r="O883" i="2"/>
  <c r="O884" i="2"/>
  <c r="O885" i="2"/>
  <c r="O886" i="2"/>
  <c r="O887" i="2"/>
  <c r="O888" i="2"/>
  <c r="O889" i="2"/>
  <c r="O890" i="2"/>
  <c r="O891" i="2"/>
  <c r="O892" i="2"/>
  <c r="O893" i="2"/>
  <c r="O894" i="2"/>
  <c r="O895" i="2"/>
  <c r="O896" i="2"/>
  <c r="O897" i="2"/>
  <c r="O898" i="2"/>
  <c r="O899" i="2"/>
  <c r="O900" i="2"/>
  <c r="O901" i="2"/>
  <c r="O902" i="2"/>
  <c r="O903" i="2"/>
  <c r="O904" i="2"/>
  <c r="O905" i="2"/>
  <c r="O906" i="2"/>
  <c r="O907" i="2"/>
  <c r="O908" i="2"/>
  <c r="O909" i="2"/>
  <c r="O910" i="2"/>
  <c r="O911" i="2"/>
  <c r="O912" i="2"/>
  <c r="O913" i="2"/>
  <c r="O914" i="2"/>
  <c r="O915" i="2"/>
  <c r="O916" i="2"/>
  <c r="O917" i="2"/>
  <c r="O918" i="2"/>
  <c r="O919" i="2"/>
  <c r="O920" i="2"/>
  <c r="O921" i="2"/>
  <c r="O922" i="2"/>
  <c r="O923" i="2"/>
  <c r="O924" i="2"/>
  <c r="O925" i="2"/>
  <c r="O926" i="2"/>
  <c r="O927" i="2"/>
  <c r="O928" i="2"/>
  <c r="O929" i="2"/>
  <c r="O930" i="2"/>
  <c r="O931" i="2"/>
  <c r="O932" i="2"/>
  <c r="O933" i="2"/>
  <c r="O934" i="2"/>
  <c r="O935" i="2"/>
  <c r="O936" i="2"/>
  <c r="O937" i="2"/>
  <c r="O938" i="2"/>
  <c r="O939" i="2"/>
  <c r="O940" i="2"/>
  <c r="O941" i="2"/>
  <c r="O942" i="2"/>
  <c r="O943" i="2"/>
  <c r="O944" i="2"/>
  <c r="O945" i="2"/>
  <c r="O946" i="2"/>
  <c r="O947" i="2"/>
  <c r="O948" i="2"/>
  <c r="O949" i="2"/>
  <c r="O950" i="2"/>
  <c r="O951" i="2"/>
  <c r="O952" i="2"/>
  <c r="O953" i="2"/>
  <c r="O954" i="2"/>
  <c r="O955" i="2"/>
  <c r="O956" i="2"/>
  <c r="O957" i="2"/>
  <c r="O958" i="2"/>
  <c r="O959" i="2"/>
  <c r="O960" i="2"/>
  <c r="O961" i="2"/>
  <c r="O962" i="2"/>
  <c r="O963" i="2"/>
  <c r="O964" i="2"/>
  <c r="O965" i="2"/>
  <c r="O966" i="2"/>
  <c r="O967" i="2"/>
  <c r="O968" i="2"/>
  <c r="O969" i="2"/>
  <c r="O970" i="2"/>
  <c r="O971" i="2"/>
  <c r="O972" i="2"/>
  <c r="O973" i="2"/>
  <c r="O974" i="2"/>
  <c r="O975" i="2"/>
  <c r="O976" i="2"/>
  <c r="O977" i="2"/>
  <c r="O978" i="2"/>
  <c r="O979" i="2"/>
  <c r="O980" i="2"/>
  <c r="O981" i="2"/>
  <c r="O982" i="2"/>
  <c r="O983" i="2"/>
  <c r="O984" i="2"/>
  <c r="O985" i="2"/>
  <c r="O986" i="2"/>
  <c r="O987" i="2"/>
  <c r="O988" i="2"/>
  <c r="O989" i="2"/>
  <c r="O990" i="2"/>
  <c r="O991" i="2"/>
  <c r="O992" i="2"/>
  <c r="O993" i="2"/>
  <c r="O994" i="2"/>
  <c r="O995" i="2"/>
  <c r="O996" i="2"/>
  <c r="O997" i="2"/>
  <c r="O998" i="2"/>
  <c r="O999" i="2"/>
  <c r="O1000" i="2"/>
  <c r="O1001" i="2"/>
  <c r="O1002" i="2"/>
  <c r="O1003" i="2"/>
  <c r="O1004" i="2"/>
  <c r="O1005" i="2"/>
  <c r="O1006" i="2"/>
  <c r="O1007" i="2"/>
  <c r="O1008" i="2"/>
  <c r="O1009" i="2"/>
  <c r="O1010" i="2"/>
  <c r="O1011" i="2"/>
  <c r="O1012" i="2"/>
  <c r="O1013" i="2"/>
  <c r="O1014" i="2"/>
  <c r="O1015" i="2"/>
  <c r="O1016" i="2"/>
  <c r="O1017" i="2"/>
  <c r="O1018" i="2"/>
  <c r="O1019" i="2"/>
  <c r="O1020" i="2"/>
  <c r="O1021" i="2"/>
  <c r="O1022" i="2"/>
  <c r="O1023" i="2"/>
  <c r="O1024" i="2"/>
  <c r="O1025" i="2"/>
  <c r="O1026" i="2"/>
  <c r="O1027" i="2"/>
  <c r="O1028" i="2"/>
  <c r="O1029" i="2"/>
  <c r="O1030" i="2"/>
  <c r="O1031" i="2"/>
  <c r="O1032" i="2"/>
  <c r="O1033" i="2"/>
  <c r="O1034" i="2"/>
  <c r="O1035" i="2"/>
  <c r="O1036" i="2"/>
  <c r="O1037" i="2"/>
  <c r="O1038" i="2"/>
  <c r="O1039" i="2"/>
  <c r="O1040" i="2"/>
  <c r="O1041" i="2"/>
  <c r="O1042" i="2"/>
  <c r="O1043" i="2"/>
  <c r="O1044" i="2"/>
  <c r="O1045" i="2"/>
  <c r="O1046" i="2"/>
  <c r="O1047" i="2"/>
  <c r="O1048" i="2"/>
  <c r="O1049" i="2"/>
  <c r="O1050" i="2"/>
  <c r="O1051" i="2"/>
  <c r="O1052" i="2"/>
  <c r="O1053" i="2"/>
  <c r="O1054" i="2"/>
  <c r="O1055" i="2"/>
  <c r="O1056" i="2"/>
  <c r="O1057" i="2"/>
  <c r="O1058" i="2"/>
  <c r="O1059" i="2"/>
  <c r="O1060" i="2"/>
  <c r="O1061" i="2"/>
  <c r="O1062" i="2"/>
  <c r="O1063" i="2"/>
  <c r="O1064" i="2"/>
  <c r="O1065" i="2"/>
  <c r="O1066" i="2"/>
  <c r="O1067" i="2"/>
  <c r="O1068" i="2"/>
  <c r="O1069" i="2"/>
  <c r="O1070" i="2"/>
  <c r="O1071" i="2"/>
  <c r="O1072" i="2"/>
  <c r="O1073" i="2"/>
  <c r="O1074" i="2"/>
  <c r="O1075" i="2"/>
  <c r="O1076" i="2"/>
  <c r="O1077" i="2"/>
  <c r="O1078" i="2"/>
  <c r="O1079" i="2"/>
  <c r="O1080" i="2"/>
  <c r="O1081" i="2"/>
  <c r="O1082" i="2"/>
  <c r="O1083" i="2"/>
  <c r="O1084" i="2"/>
  <c r="O1085" i="2"/>
  <c r="O1086" i="2"/>
  <c r="O1087" i="2"/>
  <c r="O1088" i="2"/>
  <c r="O1089" i="2"/>
  <c r="O1090" i="2"/>
  <c r="O1091" i="2"/>
  <c r="O1092" i="2"/>
  <c r="O1093" i="2"/>
  <c r="O1094" i="2"/>
  <c r="O1095" i="2"/>
  <c r="O1096" i="2"/>
  <c r="O1097" i="2"/>
  <c r="O1098" i="2"/>
  <c r="O1099" i="2"/>
  <c r="O1100" i="2"/>
  <c r="O1101" i="2"/>
  <c r="O1102" i="2"/>
  <c r="O1103" i="2"/>
  <c r="O1104" i="2"/>
  <c r="O1105" i="2"/>
  <c r="O1106" i="2"/>
  <c r="O1107" i="2"/>
  <c r="O1108" i="2"/>
  <c r="O1109" i="2"/>
  <c r="O1110" i="2"/>
  <c r="O1111" i="2"/>
  <c r="O1112" i="2"/>
  <c r="O1113" i="2"/>
  <c r="O1114" i="2"/>
  <c r="O1115" i="2"/>
  <c r="O1116" i="2"/>
  <c r="O1117" i="2"/>
  <c r="O1118" i="2"/>
  <c r="O1119" i="2"/>
  <c r="O1120" i="2"/>
  <c r="O1121" i="2"/>
  <c r="O1122" i="2"/>
  <c r="O1123" i="2"/>
  <c r="O1124" i="2"/>
  <c r="O1125" i="2"/>
  <c r="O1126" i="2"/>
  <c r="O1127" i="2"/>
  <c r="O1128" i="2"/>
  <c r="O1129" i="2"/>
  <c r="O1130" i="2"/>
  <c r="O1131" i="2"/>
  <c r="O1132" i="2"/>
  <c r="O1133" i="2"/>
  <c r="O1134" i="2"/>
  <c r="O1135" i="2"/>
  <c r="O1136" i="2"/>
  <c r="O1137" i="2"/>
  <c r="O1138" i="2"/>
  <c r="O1139" i="2"/>
  <c r="O1140" i="2"/>
  <c r="O1141" i="2"/>
  <c r="O1142" i="2"/>
  <c r="O1143" i="2"/>
  <c r="O1144" i="2"/>
  <c r="O1145" i="2"/>
  <c r="O1146" i="2"/>
  <c r="O1147" i="2"/>
  <c r="O1148" i="2"/>
  <c r="O1149" i="2"/>
  <c r="O1150" i="2"/>
  <c r="O1151" i="2"/>
  <c r="O1152" i="2"/>
  <c r="O1153" i="2"/>
  <c r="O1154" i="2"/>
  <c r="O1155" i="2"/>
  <c r="O1156" i="2"/>
  <c r="O1157" i="2"/>
  <c r="O1158" i="2"/>
  <c r="O1160" i="2"/>
  <c r="O1161" i="2"/>
  <c r="O1162" i="2"/>
  <c r="O1163" i="2"/>
  <c r="O1164" i="2"/>
  <c r="O1165" i="2"/>
  <c r="O1166" i="2"/>
  <c r="O1167" i="2"/>
  <c r="O1168" i="2"/>
  <c r="O1169" i="2"/>
  <c r="O1170" i="2"/>
  <c r="O1171" i="2"/>
  <c r="O1172" i="2"/>
  <c r="O1173" i="2"/>
  <c r="O1174" i="2"/>
  <c r="O1175" i="2"/>
  <c r="O1176" i="2"/>
  <c r="O1177" i="2"/>
  <c r="O1178" i="2"/>
  <c r="O1179" i="2"/>
  <c r="O1180" i="2"/>
  <c r="O1181" i="2"/>
  <c r="O1182" i="2"/>
  <c r="O1183" i="2"/>
  <c r="O1184" i="2"/>
  <c r="O1185" i="2"/>
  <c r="O1186" i="2"/>
  <c r="O1187" i="2"/>
  <c r="O1188" i="2"/>
  <c r="O1189" i="2"/>
  <c r="O1190" i="2"/>
  <c r="O1191" i="2"/>
  <c r="O1192" i="2"/>
  <c r="O1193" i="2"/>
  <c r="O1194" i="2"/>
  <c r="O1195" i="2"/>
  <c r="O1196" i="2"/>
  <c r="O1197" i="2"/>
  <c r="O1198" i="2"/>
  <c r="O1199" i="2"/>
  <c r="O1200" i="2"/>
  <c r="O1201" i="2"/>
  <c r="O1202" i="2"/>
  <c r="O1203" i="2"/>
  <c r="O1204" i="2"/>
  <c r="O1205" i="2"/>
  <c r="O1206" i="2"/>
  <c r="O1207" i="2"/>
  <c r="O1208" i="2"/>
  <c r="O1209" i="2"/>
  <c r="O1210" i="2"/>
  <c r="O1211" i="2"/>
  <c r="O1212" i="2"/>
  <c r="O1213" i="2"/>
  <c r="O1214" i="2"/>
  <c r="O1215" i="2"/>
  <c r="O1216" i="2"/>
  <c r="O1217" i="2"/>
  <c r="O1218" i="2"/>
  <c r="O1219" i="2"/>
  <c r="O1220" i="2"/>
  <c r="O1221" i="2"/>
  <c r="O1222" i="2"/>
  <c r="O1223" i="2"/>
  <c r="O1224" i="2"/>
  <c r="O1225" i="2"/>
  <c r="O1226" i="2"/>
  <c r="O1227" i="2"/>
  <c r="O1228" i="2"/>
  <c r="O1229" i="2"/>
  <c r="O1230" i="2"/>
  <c r="O1231" i="2"/>
  <c r="O1232" i="2"/>
  <c r="O1233" i="2"/>
  <c r="O1234" i="2"/>
  <c r="O1235" i="2"/>
  <c r="O1236" i="2"/>
  <c r="O1237" i="2"/>
  <c r="O1238" i="2"/>
  <c r="O1239" i="2"/>
  <c r="O1240" i="2"/>
  <c r="O1241" i="2"/>
  <c r="O1242" i="2"/>
  <c r="O1243" i="2"/>
  <c r="O1244" i="2"/>
  <c r="O1245" i="2"/>
  <c r="O1246" i="2"/>
  <c r="O1247" i="2"/>
  <c r="O1248" i="2"/>
  <c r="O1249" i="2"/>
  <c r="O1250" i="2"/>
  <c r="O1251" i="2"/>
  <c r="O1252" i="2"/>
  <c r="O1253" i="2"/>
  <c r="O1254" i="2"/>
  <c r="O1255" i="2"/>
  <c r="O1256" i="2"/>
  <c r="O1257" i="2"/>
  <c r="O1258" i="2"/>
  <c r="O1259" i="2"/>
  <c r="O1260" i="2"/>
  <c r="O1261" i="2"/>
  <c r="O1262" i="2"/>
  <c r="O1263" i="2"/>
  <c r="O1264" i="2"/>
  <c r="O1265" i="2"/>
  <c r="O1266" i="2"/>
  <c r="O1267" i="2"/>
  <c r="O1268" i="2"/>
  <c r="O1269" i="2"/>
  <c r="O1270" i="2"/>
  <c r="O1271" i="2"/>
  <c r="O1272" i="2"/>
  <c r="O1273" i="2"/>
  <c r="O1274" i="2"/>
  <c r="O1275" i="2"/>
  <c r="O1276" i="2"/>
  <c r="O1277" i="2"/>
  <c r="O1278" i="2"/>
  <c r="O1279" i="2"/>
  <c r="O1280" i="2"/>
  <c r="O1281" i="2"/>
  <c r="O1282" i="2"/>
  <c r="O1283" i="2"/>
  <c r="O1284" i="2"/>
  <c r="O1285" i="2"/>
  <c r="O1286" i="2"/>
  <c r="O1287" i="2"/>
  <c r="O1288" i="2"/>
  <c r="O1289" i="2"/>
  <c r="O1290" i="2"/>
  <c r="O1291" i="2"/>
  <c r="O1292" i="2"/>
  <c r="O1293" i="2"/>
  <c r="O1294" i="2"/>
  <c r="O1295" i="2"/>
  <c r="O1296" i="2"/>
  <c r="O1297" i="2"/>
  <c r="O1298" i="2"/>
  <c r="O1299" i="2"/>
  <c r="O1300" i="2"/>
  <c r="O1301" i="2"/>
  <c r="O1302" i="2"/>
  <c r="O1303" i="2"/>
  <c r="O1304" i="2"/>
  <c r="O1305" i="2"/>
  <c r="O1306" i="2"/>
  <c r="O1307" i="2"/>
  <c r="O1308" i="2"/>
  <c r="O1309" i="2"/>
  <c r="O1310" i="2"/>
  <c r="O1311" i="2"/>
  <c r="O1312" i="2"/>
  <c r="O1313" i="2"/>
  <c r="O1314" i="2"/>
  <c r="O1315" i="2"/>
  <c r="O1316" i="2"/>
  <c r="O1317" i="2"/>
  <c r="O1318" i="2"/>
  <c r="O1319" i="2"/>
  <c r="O1320" i="2"/>
  <c r="O1321" i="2"/>
  <c r="O1322" i="2"/>
  <c r="O1323" i="2"/>
  <c r="O1324" i="2"/>
  <c r="O1325" i="2"/>
  <c r="O1326" i="2"/>
  <c r="O1327" i="2"/>
  <c r="O1328" i="2"/>
  <c r="O1329" i="2"/>
  <c r="O1330" i="2"/>
  <c r="O1331" i="2"/>
  <c r="O1332" i="2"/>
  <c r="O1333" i="2"/>
  <c r="O1334" i="2"/>
  <c r="O1335" i="2"/>
  <c r="O1336" i="2"/>
  <c r="O1337" i="2"/>
  <c r="O1338" i="2"/>
  <c r="O1339" i="2"/>
  <c r="O1340" i="2"/>
  <c r="O1341" i="2"/>
  <c r="O1342" i="2"/>
  <c r="O1343" i="2"/>
  <c r="O1344" i="2"/>
  <c r="O1345" i="2"/>
  <c r="O1346" i="2"/>
  <c r="O1347" i="2"/>
  <c r="O1348" i="2"/>
  <c r="O1349" i="2"/>
  <c r="O1350" i="2"/>
  <c r="O1351" i="2"/>
  <c r="O1352" i="2"/>
  <c r="O1353" i="2"/>
  <c r="O1354" i="2"/>
  <c r="O1355" i="2"/>
  <c r="O1356" i="2"/>
  <c r="O1357" i="2"/>
  <c r="O1358" i="2"/>
  <c r="O1359" i="2"/>
  <c r="O1360" i="2"/>
  <c r="O1361" i="2"/>
  <c r="O1362" i="2"/>
  <c r="O1363" i="2"/>
  <c r="O1364" i="2"/>
  <c r="O1365" i="2"/>
  <c r="O1366" i="2"/>
  <c r="O1367" i="2"/>
  <c r="O1368" i="2"/>
  <c r="O1369" i="2"/>
  <c r="O1370" i="2"/>
  <c r="O1371" i="2"/>
  <c r="O1372" i="2"/>
  <c r="O1373" i="2"/>
  <c r="O1374" i="2"/>
  <c r="O1375" i="2"/>
  <c r="O1376" i="2"/>
  <c r="O1377" i="2"/>
  <c r="O1378" i="2"/>
  <c r="O1379" i="2"/>
  <c r="O1380" i="2"/>
  <c r="O1381" i="2"/>
  <c r="O1382" i="2"/>
  <c r="O1383" i="2"/>
  <c r="O1384" i="2"/>
  <c r="O1385" i="2"/>
  <c r="O1386" i="2"/>
  <c r="O1387" i="2"/>
  <c r="O1388" i="2"/>
  <c r="O1389" i="2"/>
  <c r="O1390" i="2"/>
  <c r="O1391" i="2"/>
  <c r="O1392" i="2"/>
  <c r="O1393" i="2"/>
  <c r="O1394" i="2"/>
  <c r="O1395" i="2"/>
  <c r="O1396" i="2"/>
  <c r="O1397" i="2"/>
  <c r="O1398" i="2"/>
  <c r="O1399" i="2"/>
  <c r="O1400" i="2"/>
  <c r="O1401" i="2"/>
  <c r="O1402" i="2"/>
  <c r="O1403" i="2"/>
  <c r="O1404" i="2"/>
  <c r="O1405" i="2"/>
  <c r="O1406" i="2"/>
  <c r="O1407" i="2"/>
  <c r="O1408" i="2"/>
  <c r="O1409" i="2"/>
  <c r="O1410" i="2"/>
  <c r="O1411" i="2"/>
  <c r="O1412" i="2"/>
  <c r="O1413" i="2"/>
  <c r="O1414" i="2"/>
  <c r="O1415" i="2"/>
  <c r="O1416" i="2"/>
  <c r="O1417" i="2"/>
  <c r="O1418" i="2"/>
  <c r="O1419" i="2"/>
  <c r="O1420" i="2"/>
  <c r="O1421" i="2"/>
  <c r="O1422" i="2"/>
  <c r="O1423" i="2"/>
  <c r="O1424" i="2"/>
  <c r="O1425" i="2"/>
  <c r="O1426" i="2"/>
  <c r="O1427" i="2"/>
  <c r="O1428" i="2"/>
  <c r="O1429" i="2"/>
  <c r="O1430" i="2"/>
  <c r="O1431" i="2"/>
  <c r="O1432" i="2"/>
  <c r="O1433" i="2"/>
  <c r="O1434" i="2"/>
  <c r="O1435" i="2"/>
  <c r="O1436" i="2"/>
  <c r="O1437" i="2"/>
  <c r="O1438" i="2"/>
  <c r="O1439" i="2"/>
  <c r="O1440" i="2"/>
  <c r="O1441" i="2"/>
  <c r="O1442" i="2"/>
  <c r="O1443" i="2"/>
  <c r="O1444" i="2"/>
  <c r="O1445" i="2"/>
  <c r="O1446" i="2"/>
  <c r="O1447" i="2"/>
  <c r="O1448" i="2"/>
  <c r="O1449" i="2"/>
  <c r="O1450" i="2"/>
  <c r="O1451" i="2"/>
  <c r="O1452" i="2"/>
  <c r="O1453" i="2"/>
  <c r="O1454" i="2"/>
  <c r="O1455" i="2"/>
  <c r="O1456" i="2"/>
  <c r="O1457" i="2"/>
  <c r="O1458" i="2"/>
  <c r="O1459" i="2"/>
  <c r="O1460" i="2"/>
  <c r="O1461" i="2"/>
  <c r="O1462" i="2"/>
  <c r="O1463" i="2"/>
  <c r="O1464" i="2"/>
  <c r="O1465" i="2"/>
  <c r="O1466" i="2"/>
  <c r="O1467" i="2"/>
  <c r="O1468" i="2"/>
  <c r="O1469" i="2"/>
  <c r="O1470" i="2"/>
  <c r="O1471" i="2"/>
  <c r="O1472" i="2"/>
  <c r="O1473" i="2"/>
  <c r="O1474" i="2"/>
  <c r="O1475" i="2"/>
  <c r="O1476" i="2"/>
  <c r="O1477" i="2"/>
  <c r="O1478" i="2"/>
  <c r="O1479" i="2"/>
  <c r="O1480" i="2"/>
  <c r="O1481" i="2"/>
  <c r="O1482" i="2"/>
  <c r="O1483" i="2"/>
  <c r="O1484" i="2"/>
  <c r="O1485" i="2"/>
  <c r="O1486" i="2"/>
  <c r="O1487" i="2"/>
  <c r="O1488" i="2"/>
  <c r="O1489" i="2"/>
  <c r="O1490" i="2"/>
  <c r="O1491" i="2"/>
  <c r="O1492" i="2"/>
  <c r="O1493" i="2"/>
  <c r="O1494" i="2"/>
  <c r="O1495" i="2"/>
  <c r="O1496" i="2"/>
  <c r="O1497" i="2"/>
  <c r="O1498" i="2"/>
  <c r="O1499" i="2"/>
  <c r="O1500" i="2"/>
  <c r="O1501" i="2"/>
  <c r="O1502" i="2"/>
  <c r="O1503" i="2"/>
  <c r="O1504" i="2"/>
  <c r="O1505" i="2"/>
  <c r="O1506" i="2"/>
  <c r="O1507" i="2"/>
  <c r="O1508" i="2"/>
  <c r="O1509" i="2"/>
  <c r="O1510" i="2"/>
  <c r="O1511" i="2"/>
  <c r="O1512" i="2"/>
  <c r="O1513" i="2"/>
  <c r="O1514" i="2"/>
  <c r="O1515" i="2"/>
  <c r="O1516" i="2"/>
  <c r="O1517" i="2"/>
  <c r="O1518" i="2"/>
  <c r="O1519" i="2"/>
  <c r="O1520" i="2"/>
  <c r="O1521" i="2"/>
  <c r="O1522" i="2"/>
  <c r="O1523" i="2"/>
  <c r="O1524" i="2"/>
  <c r="O1525" i="2"/>
  <c r="O1526" i="2"/>
  <c r="O1527" i="2"/>
  <c r="O1528" i="2"/>
  <c r="O1529" i="2"/>
  <c r="O1530" i="2"/>
  <c r="O1531" i="2"/>
  <c r="O1532" i="2"/>
  <c r="O1533" i="2"/>
  <c r="O1534" i="2"/>
  <c r="O1535" i="2"/>
  <c r="O1536" i="2"/>
  <c r="O1537" i="2"/>
  <c r="O1538" i="2"/>
  <c r="O1539" i="2"/>
  <c r="O1540" i="2"/>
  <c r="O1541" i="2"/>
  <c r="O1542" i="2"/>
  <c r="O1543" i="2"/>
  <c r="O1544" i="2"/>
  <c r="O1545" i="2"/>
  <c r="O1546" i="2"/>
  <c r="O1547" i="2"/>
  <c r="O1548" i="2"/>
  <c r="O1549" i="2"/>
  <c r="O1550" i="2"/>
  <c r="O1551" i="2"/>
  <c r="O1552" i="2"/>
  <c r="O1553" i="2"/>
  <c r="O1554" i="2"/>
  <c r="O1555" i="2"/>
  <c r="O1556" i="2"/>
  <c r="O1557" i="2"/>
  <c r="O1558" i="2"/>
  <c r="O1559" i="2"/>
  <c r="O1560" i="2"/>
  <c r="O1561" i="2"/>
  <c r="O1562" i="2"/>
  <c r="O1563" i="2"/>
  <c r="O1564" i="2"/>
  <c r="O1565" i="2"/>
  <c r="O1566" i="2"/>
  <c r="O1567" i="2"/>
  <c r="O1568" i="2"/>
  <c r="O1569" i="2"/>
  <c r="O1570" i="2"/>
  <c r="O1571" i="2"/>
  <c r="O1572" i="2"/>
  <c r="O1573" i="2"/>
  <c r="O1574" i="2"/>
  <c r="O1575" i="2"/>
  <c r="O1576" i="2"/>
  <c r="O1577" i="2"/>
  <c r="O1578" i="2"/>
  <c r="O1579" i="2"/>
  <c r="O1580" i="2"/>
  <c r="O1581" i="2"/>
  <c r="O1582" i="2"/>
  <c r="O1583" i="2"/>
  <c r="O1584" i="2"/>
  <c r="O1585" i="2"/>
  <c r="O1586" i="2"/>
  <c r="O1587" i="2"/>
  <c r="O1588" i="2"/>
  <c r="O1589" i="2"/>
  <c r="O1590" i="2"/>
  <c r="O1591" i="2"/>
  <c r="O1592" i="2"/>
  <c r="O1593" i="2"/>
  <c r="O1594" i="2"/>
  <c r="O1595" i="2"/>
  <c r="O1596" i="2"/>
  <c r="O1597" i="2"/>
  <c r="O1598" i="2"/>
  <c r="O1599" i="2"/>
  <c r="O1600" i="2"/>
  <c r="O1601" i="2"/>
  <c r="O1602" i="2"/>
  <c r="O1603" i="2"/>
  <c r="O1604" i="2"/>
  <c r="O1605" i="2"/>
  <c r="O1606" i="2"/>
  <c r="O1607" i="2"/>
  <c r="O1608" i="2"/>
  <c r="O1609" i="2"/>
  <c r="O1610" i="2"/>
  <c r="O1611" i="2"/>
  <c r="O1612" i="2"/>
  <c r="O1613" i="2"/>
  <c r="O1614" i="2"/>
  <c r="O1615" i="2"/>
  <c r="O1616" i="2"/>
  <c r="O1617" i="2"/>
  <c r="O1618" i="2"/>
  <c r="O1619" i="2"/>
  <c r="O1620" i="2"/>
  <c r="O1621" i="2"/>
  <c r="O1622" i="2"/>
  <c r="O1623" i="2"/>
  <c r="O1624" i="2"/>
  <c r="O1625" i="2"/>
  <c r="O1626" i="2"/>
  <c r="O1627" i="2"/>
  <c r="O1628" i="2"/>
  <c r="O1629" i="2"/>
  <c r="O1630" i="2"/>
  <c r="O1631" i="2"/>
  <c r="O1632" i="2"/>
  <c r="O1633" i="2"/>
  <c r="O1634" i="2"/>
  <c r="O1635" i="2"/>
  <c r="O1636" i="2"/>
  <c r="O1637" i="2"/>
  <c r="O1638" i="2"/>
  <c r="O1639" i="2"/>
  <c r="O1640" i="2"/>
  <c r="O1641" i="2"/>
  <c r="O1642" i="2"/>
  <c r="O1643" i="2"/>
  <c r="O1644" i="2"/>
  <c r="O1645" i="2"/>
  <c r="O1646" i="2"/>
  <c r="O1647" i="2"/>
  <c r="O1648" i="2"/>
  <c r="O1649" i="2"/>
  <c r="O1650" i="2"/>
  <c r="O1651" i="2"/>
  <c r="O1652" i="2"/>
  <c r="O1653" i="2"/>
  <c r="O1654" i="2"/>
  <c r="O1655" i="2"/>
  <c r="O1656" i="2"/>
  <c r="O1657" i="2"/>
  <c r="O1658" i="2"/>
  <c r="O1659" i="2"/>
  <c r="O1660" i="2"/>
  <c r="O1661" i="2"/>
  <c r="O1662" i="2"/>
  <c r="O1663" i="2"/>
  <c r="O1664" i="2"/>
  <c r="O1665" i="2"/>
  <c r="O1666" i="2"/>
  <c r="O1667" i="2"/>
  <c r="O1668" i="2"/>
  <c r="O1669" i="2"/>
  <c r="O1670" i="2"/>
  <c r="O1671" i="2"/>
  <c r="O1672" i="2"/>
  <c r="O1673" i="2"/>
  <c r="O1674" i="2"/>
  <c r="O1675" i="2"/>
  <c r="O1676" i="2"/>
  <c r="O1677" i="2"/>
  <c r="O1678" i="2"/>
  <c r="O1679" i="2"/>
  <c r="O1680" i="2"/>
  <c r="O1681" i="2"/>
  <c r="O1682" i="2"/>
  <c r="O1683" i="2"/>
  <c r="O1684" i="2"/>
  <c r="O1685" i="2"/>
  <c r="O1686" i="2"/>
  <c r="O1687" i="2"/>
  <c r="O1688" i="2"/>
  <c r="O1689" i="2"/>
  <c r="O1690" i="2"/>
  <c r="O1691" i="2"/>
  <c r="O1692" i="2"/>
  <c r="O1693" i="2"/>
  <c r="O1694" i="2"/>
  <c r="O1695" i="2"/>
  <c r="O1696" i="2"/>
  <c r="O1697" i="2"/>
  <c r="O1698" i="2"/>
  <c r="O1699" i="2"/>
  <c r="O1700" i="2"/>
  <c r="O1701" i="2"/>
  <c r="O1702" i="2"/>
  <c r="O1703" i="2"/>
  <c r="O1704" i="2"/>
  <c r="O1705" i="2"/>
  <c r="O1706" i="2"/>
  <c r="O1707" i="2"/>
  <c r="O1708" i="2"/>
  <c r="O1709" i="2"/>
  <c r="O1710" i="2"/>
  <c r="O1711" i="2"/>
  <c r="O1712" i="2"/>
  <c r="O1713" i="2"/>
  <c r="O1714" i="2"/>
  <c r="O1715" i="2"/>
  <c r="O1716" i="2"/>
  <c r="O1717" i="2"/>
  <c r="O1718" i="2"/>
  <c r="O1719" i="2"/>
  <c r="O1720" i="2"/>
  <c r="O1721" i="2"/>
  <c r="O1722" i="2"/>
  <c r="O1723" i="2"/>
  <c r="O1724" i="2"/>
  <c r="O1725" i="2"/>
  <c r="O1726" i="2"/>
  <c r="O1727" i="2"/>
  <c r="O1728" i="2"/>
  <c r="O1729" i="2"/>
  <c r="O1730" i="2"/>
  <c r="O1731" i="2"/>
  <c r="O1732" i="2"/>
  <c r="O1733" i="2"/>
  <c r="O1734" i="2"/>
  <c r="O1735" i="2"/>
  <c r="O1736" i="2"/>
  <c r="O1737" i="2"/>
  <c r="O1738" i="2"/>
  <c r="O1739" i="2"/>
  <c r="O1740" i="2"/>
  <c r="O1741" i="2"/>
  <c r="O1742" i="2"/>
  <c r="O1743" i="2"/>
  <c r="O1744" i="2"/>
  <c r="O1745" i="2"/>
  <c r="O1746" i="2"/>
  <c r="O1747" i="2"/>
  <c r="O1748" i="2"/>
  <c r="O1749" i="2"/>
  <c r="O1750" i="2"/>
  <c r="O1751" i="2"/>
  <c r="O1752" i="2"/>
  <c r="O1753" i="2"/>
  <c r="O1754" i="2"/>
  <c r="O1755" i="2"/>
  <c r="O1756" i="2"/>
  <c r="O1757" i="2"/>
  <c r="O1758" i="2"/>
  <c r="O1759" i="2"/>
  <c r="O1760" i="2"/>
  <c r="O1761" i="2"/>
  <c r="O1762" i="2"/>
  <c r="O1763" i="2"/>
  <c r="O1764" i="2"/>
  <c r="O1765" i="2"/>
  <c r="O1766" i="2"/>
  <c r="O1767" i="2"/>
  <c r="O1768" i="2"/>
  <c r="O1769" i="2"/>
  <c r="O1770" i="2"/>
  <c r="O1771" i="2"/>
  <c r="O1772" i="2"/>
  <c r="O1773" i="2"/>
  <c r="O1774" i="2"/>
  <c r="O1775" i="2"/>
  <c r="O1776" i="2"/>
  <c r="O1777" i="2"/>
  <c r="O1778" i="2"/>
  <c r="O1779" i="2"/>
  <c r="O1780" i="2"/>
  <c r="O1781" i="2"/>
  <c r="O1782" i="2"/>
  <c r="O1783" i="2"/>
  <c r="O1784" i="2"/>
  <c r="O1785" i="2"/>
  <c r="O1786" i="2"/>
  <c r="O1787" i="2"/>
  <c r="O1788" i="2"/>
  <c r="O1789" i="2"/>
  <c r="O1790" i="2"/>
  <c r="O1791" i="2"/>
  <c r="O1792" i="2"/>
  <c r="O1793" i="2"/>
  <c r="O1794" i="2"/>
  <c r="O1795" i="2"/>
  <c r="O1796" i="2"/>
  <c r="O1797" i="2"/>
  <c r="O1798" i="2"/>
  <c r="O1799" i="2"/>
  <c r="O1800" i="2"/>
  <c r="O1801" i="2"/>
  <c r="O1802" i="2"/>
  <c r="O1803" i="2"/>
  <c r="O1804" i="2"/>
  <c r="O1805" i="2"/>
  <c r="O1806" i="2"/>
  <c r="O1807" i="2"/>
  <c r="O1808" i="2"/>
  <c r="O1809" i="2"/>
  <c r="O1810" i="2"/>
  <c r="O1811" i="2"/>
  <c r="O1812" i="2"/>
  <c r="O1813" i="2"/>
  <c r="O1814" i="2"/>
  <c r="O1815" i="2"/>
  <c r="O1816" i="2"/>
  <c r="O1817" i="2"/>
  <c r="O1818" i="2"/>
  <c r="O1819" i="2"/>
  <c r="O1820" i="2"/>
  <c r="O1821" i="2"/>
  <c r="O1822" i="2"/>
  <c r="O1823" i="2"/>
  <c r="O1824" i="2"/>
  <c r="O1825" i="2"/>
  <c r="O1826" i="2"/>
  <c r="O1827" i="2"/>
  <c r="O1828" i="2"/>
  <c r="O1829" i="2"/>
  <c r="O1830" i="2"/>
  <c r="O1831" i="2"/>
  <c r="O1832" i="2"/>
  <c r="O1833" i="2"/>
  <c r="O1834" i="2"/>
  <c r="O1835" i="2"/>
  <c r="O1836" i="2"/>
  <c r="O1837" i="2"/>
  <c r="O1838" i="2"/>
  <c r="O1839" i="2"/>
  <c r="O1840" i="2"/>
  <c r="O1841" i="2"/>
  <c r="O1842" i="2"/>
  <c r="O1843" i="2"/>
  <c r="O1844" i="2"/>
  <c r="O1845" i="2"/>
  <c r="O1846" i="2"/>
  <c r="O1847" i="2"/>
  <c r="O1848" i="2"/>
  <c r="O1849" i="2"/>
  <c r="O1850" i="2"/>
  <c r="O1851" i="2"/>
  <c r="O1852" i="2"/>
  <c r="O1853" i="2"/>
  <c r="O1854" i="2"/>
  <c r="O1855" i="2"/>
  <c r="O1856" i="2"/>
  <c r="O1857" i="2"/>
  <c r="O1858" i="2"/>
  <c r="O1859" i="2"/>
  <c r="O1860" i="2"/>
  <c r="O1861" i="2"/>
  <c r="O1862" i="2"/>
  <c r="O1863" i="2"/>
  <c r="O1864" i="2"/>
  <c r="O1865" i="2"/>
  <c r="O1866" i="2"/>
  <c r="O1867" i="2"/>
  <c r="O1868" i="2"/>
  <c r="O1869" i="2"/>
  <c r="O1870" i="2"/>
  <c r="O1871" i="2"/>
  <c r="O1872" i="2"/>
  <c r="O1873" i="2"/>
  <c r="O1874" i="2"/>
  <c r="O1875" i="2"/>
  <c r="O1876" i="2"/>
  <c r="O1877" i="2"/>
  <c r="O1878" i="2"/>
  <c r="O1879" i="2"/>
  <c r="O1880" i="2"/>
  <c r="O1881" i="2"/>
  <c r="O1882" i="2"/>
  <c r="O1883" i="2"/>
  <c r="O1884" i="2"/>
  <c r="O1885" i="2"/>
  <c r="O1886" i="2"/>
  <c r="O1887" i="2"/>
  <c r="O1888" i="2"/>
  <c r="E75" i="1"/>
  <c r="E74" i="1"/>
  <c r="E73" i="1"/>
  <c r="E72" i="1"/>
  <c r="M58" i="2"/>
  <c r="M90" i="2"/>
  <c r="M516" i="2"/>
  <c r="M1176" i="2"/>
  <c r="M1289" i="2"/>
  <c r="M1317" i="2"/>
  <c r="M1748" i="2"/>
  <c r="M121" i="2"/>
  <c r="M150" i="2"/>
  <c r="M151" i="2"/>
  <c r="M153" i="2"/>
  <c r="M170" i="2"/>
  <c r="M176" i="2"/>
  <c r="M179" i="2"/>
  <c r="M180" i="2"/>
  <c r="M200" i="2"/>
  <c r="M233" i="2"/>
  <c r="M254" i="2"/>
  <c r="M255" i="2"/>
  <c r="M269" i="2"/>
  <c r="M270" i="2"/>
  <c r="M271" i="2"/>
  <c r="M272" i="2"/>
  <c r="M318" i="2"/>
  <c r="M319" i="2"/>
  <c r="M333" i="2"/>
  <c r="M343" i="2"/>
  <c r="M378" i="2"/>
  <c r="M387" i="2"/>
  <c r="M388" i="2"/>
  <c r="M389" i="2"/>
  <c r="M390" i="2"/>
  <c r="M391" i="2"/>
  <c r="M392" i="2"/>
  <c r="M393" i="2"/>
  <c r="M394" i="2"/>
  <c r="M395" i="2"/>
  <c r="M434" i="2"/>
  <c r="M435" i="2"/>
  <c r="M436" i="2"/>
  <c r="M441" i="2"/>
  <c r="M442" i="2"/>
  <c r="M476" i="2"/>
  <c r="M485" i="2"/>
  <c r="M486" i="2"/>
  <c r="M547" i="2"/>
  <c r="M559" i="2"/>
  <c r="M560" i="2"/>
  <c r="M561" i="2"/>
  <c r="M562" i="2"/>
  <c r="M563" i="2"/>
  <c r="M568" i="2"/>
  <c r="M620" i="2"/>
  <c r="M621" i="2"/>
  <c r="M622" i="2"/>
  <c r="M645" i="2"/>
  <c r="M661" i="2"/>
  <c r="M669" i="2"/>
  <c r="M715" i="2"/>
  <c r="M716" i="2"/>
  <c r="M761" i="2"/>
  <c r="M762" i="2"/>
  <c r="M763" i="2"/>
  <c r="M764" i="2"/>
  <c r="M819" i="2"/>
  <c r="M854" i="2"/>
  <c r="M855" i="2"/>
  <c r="M856" i="2"/>
  <c r="M900" i="2"/>
  <c r="M921" i="2"/>
  <c r="M942" i="2"/>
  <c r="M943" i="2"/>
  <c r="M1028" i="2"/>
  <c r="M1056" i="2"/>
  <c r="M1111" i="2"/>
  <c r="M1151" i="2"/>
  <c r="M1152" i="2"/>
  <c r="M1166" i="2"/>
  <c r="M1181" i="2"/>
  <c r="M1276" i="2"/>
  <c r="M1598" i="2"/>
  <c r="M13" i="2"/>
  <c r="M248" i="2"/>
  <c r="M1588" i="2"/>
  <c r="M1851" i="2"/>
  <c r="M88" i="2"/>
  <c r="M106" i="2"/>
  <c r="M154" i="2"/>
  <c r="M222" i="2"/>
  <c r="M307" i="2"/>
  <c r="M317" i="2"/>
  <c r="M370" i="2"/>
  <c r="M371" i="2"/>
  <c r="M372" i="2"/>
  <c r="M438" i="2"/>
  <c r="M449" i="2"/>
  <c r="M484" i="2"/>
  <c r="M499" i="2"/>
  <c r="M590" i="2"/>
  <c r="M591" i="2"/>
  <c r="M619" i="2"/>
  <c r="M658" i="2"/>
  <c r="M671" i="2"/>
  <c r="M714" i="2"/>
  <c r="M728" i="2"/>
  <c r="M729" i="2"/>
  <c r="M730" i="2"/>
  <c r="M731" i="2"/>
  <c r="M752" i="2"/>
  <c r="M823" i="2"/>
  <c r="M831" i="2"/>
  <c r="M832" i="2"/>
  <c r="M833" i="2"/>
  <c r="M834" i="2"/>
  <c r="M884" i="2"/>
  <c r="M924" i="2"/>
  <c r="M925" i="2"/>
  <c r="M926" i="2"/>
  <c r="M930" i="2"/>
  <c r="M1020" i="2"/>
  <c r="M1021" i="2"/>
  <c r="M1022" i="2"/>
  <c r="M1029" i="2"/>
  <c r="M1058" i="2"/>
  <c r="M1074" i="2"/>
  <c r="M1137" i="2"/>
  <c r="M1138" i="2"/>
  <c r="M1139" i="2"/>
  <c r="M1198" i="2"/>
  <c r="M1209" i="2"/>
  <c r="M1272" i="2"/>
  <c r="M1273" i="2"/>
  <c r="M1305" i="2"/>
  <c r="M1362" i="2"/>
  <c r="M1369" i="2"/>
  <c r="M344" i="2"/>
  <c r="M1459" i="2"/>
  <c r="M1402" i="2"/>
  <c r="M428" i="2"/>
  <c r="M450" i="2"/>
  <c r="M700" i="2"/>
  <c r="M777" i="2"/>
  <c r="M65" i="2"/>
  <c r="M1352" i="2"/>
  <c r="M28" i="2"/>
  <c r="M102" i="2"/>
  <c r="M107" i="2"/>
  <c r="M120" i="2"/>
  <c r="M128" i="2"/>
  <c r="M155" i="2"/>
  <c r="M213" i="2"/>
  <c r="M252" i="2"/>
  <c r="M253" i="2"/>
  <c r="M306" i="2"/>
  <c r="M350" i="2"/>
  <c r="M351" i="2"/>
  <c r="M386" i="2"/>
  <c r="M401" i="2"/>
  <c r="M402" i="2"/>
  <c r="M425" i="2"/>
  <c r="M424" i="2"/>
  <c r="M477" i="2"/>
  <c r="M483" i="2"/>
  <c r="M511" i="2"/>
  <c r="M544" i="2"/>
  <c r="M545" i="2"/>
  <c r="M577" i="2"/>
  <c r="M579" i="2"/>
  <c r="M580" i="2"/>
  <c r="M581" i="2"/>
  <c r="M578" i="2"/>
  <c r="M576" i="2"/>
  <c r="M636" i="2"/>
  <c r="M665" i="2"/>
  <c r="M664" i="2"/>
  <c r="M666" i="2"/>
  <c r="M738" i="2"/>
  <c r="M773" i="2"/>
  <c r="M57" i="2"/>
  <c r="M772" i="2"/>
  <c r="M776" i="2"/>
  <c r="M774" i="2"/>
  <c r="M775" i="2"/>
  <c r="M811" i="2"/>
  <c r="M815" i="2"/>
  <c r="M825" i="2"/>
  <c r="M906" i="2"/>
  <c r="M907" i="2"/>
  <c r="M909" i="2"/>
  <c r="M905" i="2"/>
  <c r="M908" i="2"/>
  <c r="M940" i="2"/>
  <c r="M970" i="2"/>
  <c r="M971" i="2"/>
  <c r="M985" i="2"/>
  <c r="M983" i="2"/>
  <c r="M984" i="2"/>
  <c r="M1027" i="2"/>
  <c r="M1045" i="2"/>
  <c r="M1046" i="2"/>
  <c r="M1047" i="2"/>
  <c r="M1043" i="2"/>
  <c r="M1044" i="2"/>
  <c r="M1055" i="2"/>
  <c r="M1062" i="2"/>
  <c r="M1105" i="2"/>
  <c r="M1140" i="2"/>
  <c r="M1150" i="2"/>
  <c r="M1170" i="2"/>
  <c r="M1171" i="2"/>
  <c r="M1184" i="2"/>
  <c r="M1206" i="2"/>
  <c r="M1238" i="2"/>
  <c r="M1245" i="2"/>
  <c r="M1297" i="2"/>
  <c r="M1294" i="2"/>
  <c r="M1296" i="2"/>
  <c r="M1295" i="2"/>
  <c r="M1298" i="2"/>
  <c r="M1329" i="2"/>
  <c r="M1336" i="2"/>
  <c r="M1341" i="2"/>
  <c r="M1409" i="2"/>
  <c r="M1410" i="2"/>
  <c r="M1478" i="2"/>
  <c r="M1479" i="2"/>
  <c r="M1167" i="2"/>
  <c r="M1489" i="2"/>
  <c r="M1501" i="2"/>
  <c r="M1562" i="2"/>
  <c r="M1584" i="2"/>
  <c r="M1597" i="2"/>
  <c r="M1602" i="2"/>
  <c r="M1632" i="2"/>
  <c r="M1633" i="2"/>
  <c r="M1631" i="2"/>
  <c r="M1630" i="2"/>
  <c r="M1698" i="2"/>
  <c r="M1779" i="2"/>
  <c r="M93" i="2"/>
  <c r="M97" i="2"/>
  <c r="M101" i="2"/>
  <c r="M122" i="2"/>
  <c r="M123" i="2"/>
  <c r="M162" i="2"/>
  <c r="M163" i="2"/>
  <c r="M164" i="2"/>
  <c r="M165" i="2"/>
  <c r="M168" i="2"/>
  <c r="M171" i="2"/>
  <c r="M185" i="2"/>
  <c r="M186" i="2"/>
  <c r="M195" i="2"/>
  <c r="M198" i="2"/>
  <c r="M199" i="2"/>
  <c r="M211" i="2"/>
  <c r="M212" i="2"/>
  <c r="M231" i="2"/>
  <c r="M234" i="2"/>
  <c r="M235" i="2"/>
  <c r="M236" i="2"/>
  <c r="M240" i="2"/>
  <c r="M249" i="2"/>
  <c r="M275" i="2"/>
  <c r="M276" i="2"/>
  <c r="M277" i="2"/>
  <c r="M278" i="2"/>
  <c r="M279" i="2"/>
  <c r="M287" i="2"/>
  <c r="M290" i="2"/>
  <c r="M291" i="2"/>
  <c r="M320" i="2"/>
  <c r="M321" i="2"/>
  <c r="M345" i="2"/>
  <c r="M396" i="2"/>
  <c r="M397" i="2"/>
  <c r="M398" i="2"/>
  <c r="M399" i="2"/>
  <c r="M400" i="2"/>
  <c r="M427" i="2"/>
  <c r="M429" i="2"/>
  <c r="M482" i="2"/>
  <c r="M488" i="2"/>
  <c r="M489" i="2"/>
  <c r="M490" i="2"/>
  <c r="M491" i="2"/>
  <c r="M492" i="2"/>
  <c r="M493" i="2"/>
  <c r="M512" i="2"/>
  <c r="M548" i="2"/>
  <c r="M549" i="2"/>
  <c r="M550" i="2"/>
  <c r="M551" i="2"/>
  <c r="M569" i="2"/>
  <c r="M597" i="2"/>
  <c r="M623" i="2"/>
  <c r="M624" i="2"/>
  <c r="M625" i="2"/>
  <c r="M626" i="2"/>
  <c r="M627" i="2"/>
  <c r="M675" i="2"/>
  <c r="M699" i="2"/>
  <c r="M717" i="2"/>
  <c r="M718" i="2"/>
  <c r="M720" i="2"/>
  <c r="M733" i="2"/>
  <c r="M734" i="2"/>
  <c r="M751" i="2"/>
  <c r="M765" i="2"/>
  <c r="M766" i="2"/>
  <c r="M767" i="2"/>
  <c r="M768" i="2"/>
  <c r="M769" i="2"/>
  <c r="M770" i="2"/>
  <c r="M771" i="2"/>
  <c r="M820" i="2"/>
  <c r="M821" i="2"/>
  <c r="M822" i="2"/>
  <c r="M827" i="2"/>
  <c r="M841" i="2"/>
  <c r="M865" i="2"/>
  <c r="M868" i="2"/>
  <c r="M869" i="2"/>
  <c r="M867" i="2"/>
  <c r="M870" i="2"/>
  <c r="M871" i="2"/>
  <c r="M886" i="2"/>
  <c r="M910" i="2"/>
  <c r="M923" i="2"/>
  <c r="M935" i="2"/>
  <c r="M952" i="2"/>
  <c r="M953" i="2"/>
  <c r="M954" i="2"/>
  <c r="M955" i="2"/>
  <c r="M956" i="2"/>
  <c r="M957" i="2"/>
  <c r="M958" i="2"/>
  <c r="M959" i="2"/>
  <c r="M960" i="2"/>
  <c r="M987" i="2"/>
  <c r="M988" i="2"/>
  <c r="M989" i="2"/>
  <c r="M990" i="2"/>
  <c r="M1023" i="2"/>
  <c r="M1025" i="2"/>
  <c r="M1026" i="2"/>
  <c r="M1035" i="2"/>
  <c r="M1036" i="2"/>
  <c r="M1037" i="2"/>
  <c r="M1038" i="2"/>
  <c r="M1039" i="2"/>
  <c r="M1063" i="2"/>
  <c r="M1064" i="2"/>
  <c r="M1065" i="2"/>
  <c r="M1066" i="2"/>
  <c r="M1103" i="2"/>
  <c r="M1112" i="2"/>
  <c r="M1113" i="2"/>
  <c r="M1114" i="2"/>
  <c r="M1136" i="2"/>
  <c r="M1153" i="2"/>
  <c r="M1154" i="2"/>
  <c r="M1155" i="2"/>
  <c r="M1156" i="2"/>
  <c r="M1157" i="2"/>
  <c r="M1158" i="2"/>
  <c r="M1183" i="2"/>
  <c r="M1236" i="2"/>
  <c r="M1237" i="2"/>
  <c r="M1255" i="2"/>
  <c r="M1257" i="2"/>
  <c r="M1264" i="2"/>
  <c r="M1277" i="2"/>
  <c r="M1288" i="2"/>
  <c r="M1306" i="2"/>
  <c r="M1318" i="2"/>
  <c r="M1319" i="2"/>
  <c r="M1320" i="2"/>
  <c r="M1321" i="2"/>
  <c r="M1322" i="2"/>
  <c r="M1323" i="2"/>
  <c r="M1363" i="2"/>
  <c r="M1371" i="2"/>
  <c r="M1401" i="2"/>
  <c r="M1415" i="2"/>
  <c r="M1452" i="2"/>
  <c r="M1458" i="2"/>
  <c r="M1644" i="2"/>
  <c r="M1825" i="2"/>
  <c r="M89" i="2"/>
  <c r="M95" i="2"/>
  <c r="M110" i="2"/>
  <c r="M117" i="2"/>
  <c r="M118" i="2"/>
  <c r="M119" i="2"/>
  <c r="M125" i="2"/>
  <c r="M139" i="2"/>
  <c r="M166" i="2"/>
  <c r="M214" i="2"/>
  <c r="M226" i="2"/>
  <c r="M242" i="2"/>
  <c r="M257" i="2"/>
  <c r="M262" i="2"/>
  <c r="M263" i="2"/>
  <c r="M264" i="2"/>
  <c r="M280" i="2"/>
  <c r="M288" i="2"/>
  <c r="M377" i="2"/>
  <c r="M430" i="2"/>
  <c r="M431" i="2"/>
  <c r="M432" i="2"/>
  <c r="M480" i="2"/>
  <c r="M481" i="2"/>
  <c r="M557" i="2"/>
  <c r="M558" i="2"/>
  <c r="M628" i="2"/>
  <c r="M629" i="2"/>
  <c r="M630" i="2"/>
  <c r="M708" i="2"/>
  <c r="M709" i="2"/>
  <c r="M778" i="2"/>
  <c r="M779" i="2"/>
  <c r="M780" i="2"/>
  <c r="M852" i="2"/>
  <c r="M872" i="2"/>
  <c r="M873" i="2"/>
  <c r="M874" i="2"/>
  <c r="M875" i="2"/>
  <c r="M876" i="2"/>
  <c r="M877" i="2"/>
  <c r="M878" i="2"/>
  <c r="M879" i="2"/>
  <c r="M880" i="2"/>
  <c r="M881" i="2"/>
  <c r="M882" i="2"/>
  <c r="M883" i="2"/>
  <c r="M927" i="2"/>
  <c r="M928" i="2"/>
  <c r="M929" i="2"/>
  <c r="M941" i="2"/>
  <c r="M980" i="2"/>
  <c r="M981" i="2"/>
  <c r="M982" i="2"/>
  <c r="M1042" i="2"/>
  <c r="M1079" i="2"/>
  <c r="M1080" i="2"/>
  <c r="M1081" i="2"/>
  <c r="M1082" i="2"/>
  <c r="M1083" i="2"/>
  <c r="M1084" i="2"/>
  <c r="M1085" i="2"/>
  <c r="M1086" i="2"/>
  <c r="M1087" i="2"/>
  <c r="M1088" i="2"/>
  <c r="M1089" i="2"/>
  <c r="M1090" i="2"/>
  <c r="M1091" i="2"/>
  <c r="M1092" i="2"/>
  <c r="M1093" i="2"/>
  <c r="M1094" i="2"/>
  <c r="M1095" i="2"/>
  <c r="M1096" i="2"/>
  <c r="M1097" i="2"/>
  <c r="M1146" i="2"/>
  <c r="M1147" i="2"/>
  <c r="M1185" i="2"/>
  <c r="M1186" i="2"/>
  <c r="M1187" i="2"/>
  <c r="M1188" i="2"/>
  <c r="M1189" i="2"/>
  <c r="M1190" i="2"/>
  <c r="M1191" i="2"/>
  <c r="M1192" i="2"/>
  <c r="M1240" i="2"/>
  <c r="M1241" i="2"/>
  <c r="M1242" i="2"/>
  <c r="M1243" i="2"/>
  <c r="M1244" i="2"/>
  <c r="M1279" i="2"/>
  <c r="M1280" i="2"/>
  <c r="M1281" i="2"/>
  <c r="M1282" i="2"/>
  <c r="M1283" i="2"/>
  <c r="M1284" i="2"/>
  <c r="M1285" i="2"/>
  <c r="M1286" i="2"/>
  <c r="M1304" i="2"/>
  <c r="M1324" i="2"/>
  <c r="M1325" i="2"/>
  <c r="M1326" i="2"/>
  <c r="M1327" i="2"/>
  <c r="M1328" i="2"/>
  <c r="M1342" i="2"/>
  <c r="M1343" i="2"/>
  <c r="M1344" i="2"/>
  <c r="M1345" i="2"/>
  <c r="M1346" i="2"/>
  <c r="M1347" i="2"/>
  <c r="M1351" i="2"/>
  <c r="M1353" i="2"/>
  <c r="M1354" i="2"/>
  <c r="M1355" i="2"/>
  <c r="M1356" i="2"/>
  <c r="M1357" i="2"/>
  <c r="M1358" i="2"/>
  <c r="M1359" i="2"/>
  <c r="M1360" i="2"/>
  <c r="M1361" i="2"/>
  <c r="M1367" i="2"/>
  <c r="M1383" i="2"/>
  <c r="M1386" i="2"/>
  <c r="M1387" i="2"/>
  <c r="M1388" i="2"/>
  <c r="M1389" i="2"/>
  <c r="M1390" i="2"/>
  <c r="M1397" i="2"/>
  <c r="M1400" i="2"/>
  <c r="M1403" i="2"/>
  <c r="M1404" i="2"/>
  <c r="M1411" i="2"/>
  <c r="M1412" i="2"/>
  <c r="M1418" i="2"/>
  <c r="M1422" i="2"/>
  <c r="M1423" i="2"/>
  <c r="M1424" i="2"/>
  <c r="M1425" i="2"/>
  <c r="M1426" i="2"/>
  <c r="M1427" i="2"/>
  <c r="M1428" i="2"/>
  <c r="M1429" i="2"/>
  <c r="M1430" i="2"/>
  <c r="M1431" i="2"/>
  <c r="M1432" i="2"/>
  <c r="M1433" i="2"/>
  <c r="M1434" i="2"/>
  <c r="M1435" i="2"/>
  <c r="M1436" i="2"/>
  <c r="M1437" i="2"/>
  <c r="M1438" i="2"/>
  <c r="M1439" i="2"/>
  <c r="M1440" i="2"/>
  <c r="M1441" i="2"/>
  <c r="M1442" i="2"/>
  <c r="M1443" i="2"/>
  <c r="M1444" i="2"/>
  <c r="M1445" i="2"/>
  <c r="M1446" i="2"/>
  <c r="M1447" i="2"/>
  <c r="M1448" i="2"/>
  <c r="M1454" i="2"/>
  <c r="M1456" i="2"/>
  <c r="M1457" i="2"/>
  <c r="M1472" i="2"/>
  <c r="M1474" i="2"/>
  <c r="M1475" i="2"/>
  <c r="M1476" i="2"/>
  <c r="M1477" i="2"/>
  <c r="M1480" i="2"/>
  <c r="M1482" i="2"/>
  <c r="M1483" i="2"/>
  <c r="M1484" i="2"/>
  <c r="M1485" i="2"/>
  <c r="M1486" i="2"/>
  <c r="M1494" i="2"/>
  <c r="M1499" i="2"/>
  <c r="M1504" i="2"/>
  <c r="M1505" i="2"/>
  <c r="M1506" i="2"/>
  <c r="M1507" i="2"/>
  <c r="M1508" i="2"/>
  <c r="M1509" i="2"/>
  <c r="M1510" i="2"/>
  <c r="M1511" i="2"/>
  <c r="M1512" i="2"/>
  <c r="M1513" i="2"/>
  <c r="M1514" i="2"/>
  <c r="M1515" i="2"/>
  <c r="M1516" i="2"/>
  <c r="M1517" i="2"/>
  <c r="M1518" i="2"/>
  <c r="M1519" i="2"/>
  <c r="M1520" i="2"/>
  <c r="M1521" i="2"/>
  <c r="M1522" i="2"/>
  <c r="M1523" i="2"/>
  <c r="M1524" i="2"/>
  <c r="M1525" i="2"/>
  <c r="M1526" i="2"/>
  <c r="M1527" i="2"/>
  <c r="M1528" i="2"/>
  <c r="M1529" i="2"/>
  <c r="M1530" i="2"/>
  <c r="M1538" i="2"/>
  <c r="M1541" i="2"/>
  <c r="M1542" i="2"/>
  <c r="M1543" i="2"/>
  <c r="M1544" i="2"/>
  <c r="M1545" i="2"/>
  <c r="M1546" i="2"/>
  <c r="M1547" i="2"/>
  <c r="M1548" i="2"/>
  <c r="M1549" i="2"/>
  <c r="M1550" i="2"/>
  <c r="M1551" i="2"/>
  <c r="M1553" i="2"/>
  <c r="M1560" i="2"/>
  <c r="M1561" i="2"/>
  <c r="M1566" i="2"/>
  <c r="M1567" i="2"/>
  <c r="M1568" i="2"/>
  <c r="M1569" i="2"/>
  <c r="M1570" i="2"/>
  <c r="M1571" i="2"/>
  <c r="M1572" i="2"/>
  <c r="M1573" i="2"/>
  <c r="M1574" i="2"/>
  <c r="M1575" i="2"/>
  <c r="M1576" i="2"/>
  <c r="M1585" i="2"/>
  <c r="M1586" i="2"/>
  <c r="M1589" i="2"/>
  <c r="M1592" i="2"/>
  <c r="M1593" i="2"/>
  <c r="M1594" i="2"/>
  <c r="M1595" i="2"/>
  <c r="M1596" i="2"/>
  <c r="M1599" i="2"/>
  <c r="M1600" i="2"/>
  <c r="M1605" i="2"/>
  <c r="M1606" i="2"/>
  <c r="M1607" i="2"/>
  <c r="M1608" i="2"/>
  <c r="M1609" i="2"/>
  <c r="M1610" i="2"/>
  <c r="M1611" i="2"/>
  <c r="M1612" i="2"/>
  <c r="M1613" i="2"/>
  <c r="M1614" i="2"/>
  <c r="M1615" i="2"/>
  <c r="M1616" i="2"/>
  <c r="M1617" i="2"/>
  <c r="M1618" i="2"/>
  <c r="M1619" i="2"/>
  <c r="M1620" i="2"/>
  <c r="M1621" i="2"/>
  <c r="M1622" i="2"/>
  <c r="M1623" i="2"/>
  <c r="M1624" i="2"/>
  <c r="M1634" i="2"/>
  <c r="M1636" i="2"/>
  <c r="M1637" i="2"/>
  <c r="M1638" i="2"/>
  <c r="M1643" i="2"/>
  <c r="M1645" i="2"/>
  <c r="M1648" i="2"/>
  <c r="M1649" i="2"/>
  <c r="M1650" i="2"/>
  <c r="M1656" i="2"/>
  <c r="M1657" i="2"/>
  <c r="M1658" i="2"/>
  <c r="M1659" i="2"/>
  <c r="M1660" i="2"/>
  <c r="M1661" i="2"/>
  <c r="M1662" i="2"/>
  <c r="M1663" i="2"/>
  <c r="M1664" i="2"/>
  <c r="M1665" i="2"/>
  <c r="M1666" i="2"/>
  <c r="M1669" i="2"/>
  <c r="M1670" i="2"/>
  <c r="M1671" i="2"/>
  <c r="M1672" i="2"/>
  <c r="M1673" i="2"/>
  <c r="M1674" i="2"/>
  <c r="M1676" i="2"/>
  <c r="M1685" i="2"/>
  <c r="M1690" i="2"/>
  <c r="M1694" i="2"/>
  <c r="M1695" i="2"/>
  <c r="M1696" i="2"/>
  <c r="M1697" i="2"/>
  <c r="M1702" i="2"/>
  <c r="M1703" i="2"/>
  <c r="M1704" i="2"/>
  <c r="M1705" i="2"/>
  <c r="M1706" i="2"/>
  <c r="M1707" i="2"/>
  <c r="M1708" i="2"/>
  <c r="M1709" i="2"/>
  <c r="M1710" i="2"/>
  <c r="M1711" i="2"/>
  <c r="M1712" i="2"/>
  <c r="M1713" i="2"/>
  <c r="M1714" i="2"/>
  <c r="M1715" i="2"/>
  <c r="M1716" i="2"/>
  <c r="M1717" i="2"/>
  <c r="M1718" i="2"/>
  <c r="M1719" i="2"/>
  <c r="M1731" i="2"/>
  <c r="M1732" i="2"/>
  <c r="M1733" i="2"/>
  <c r="M1734" i="2"/>
  <c r="M1736" i="2"/>
  <c r="M1735" i="2"/>
  <c r="M1737" i="2"/>
  <c r="M1738" i="2"/>
  <c r="M1740" i="2"/>
  <c r="M1744" i="2"/>
  <c r="M1747" i="2"/>
  <c r="M1749" i="2"/>
  <c r="M1750" i="2"/>
  <c r="M1751" i="2"/>
  <c r="M1752" i="2"/>
  <c r="M1753" i="2"/>
  <c r="M1754" i="2"/>
  <c r="M1755" i="2"/>
  <c r="M1756" i="2"/>
  <c r="M1757" i="2"/>
  <c r="M1758" i="2"/>
  <c r="M1759" i="2"/>
  <c r="M1760" i="2"/>
  <c r="M1761" i="2"/>
  <c r="M1762" i="2"/>
  <c r="M1768" i="2"/>
  <c r="M1770" i="2"/>
  <c r="M1771" i="2"/>
  <c r="M1772" i="2"/>
  <c r="M1773" i="2"/>
  <c r="M1774" i="2"/>
  <c r="M1775" i="2"/>
  <c r="M1776" i="2"/>
  <c r="M1777" i="2"/>
  <c r="M1778" i="2"/>
  <c r="M1781" i="2"/>
  <c r="M1782" i="2"/>
  <c r="M1783" i="2"/>
  <c r="M1784" i="2"/>
  <c r="M1791" i="2"/>
  <c r="M1792" i="2"/>
  <c r="M1795" i="2"/>
  <c r="M1796" i="2"/>
  <c r="M1797" i="2"/>
  <c r="M1799" i="2"/>
  <c r="M1800" i="2"/>
  <c r="M1801" i="2"/>
  <c r="M1804" i="2"/>
  <c r="M1805" i="2"/>
  <c r="M1806" i="2"/>
  <c r="M1807" i="2"/>
  <c r="M1808" i="2"/>
  <c r="M1809" i="2"/>
  <c r="M1810" i="2"/>
  <c r="M1811" i="2"/>
  <c r="M1812" i="2"/>
  <c r="M1813" i="2"/>
  <c r="M1814" i="2"/>
  <c r="M1815" i="2"/>
  <c r="M1816" i="2"/>
  <c r="M1817" i="2"/>
  <c r="M1818" i="2"/>
  <c r="M1819" i="2"/>
  <c r="M1822" i="2"/>
  <c r="M1823" i="2"/>
  <c r="M1827" i="2"/>
  <c r="M1828" i="2"/>
  <c r="M1829" i="2"/>
  <c r="M1830" i="2"/>
  <c r="M1831" i="2"/>
  <c r="M1832" i="2"/>
  <c r="M1833" i="2"/>
  <c r="M1834" i="2"/>
  <c r="M1835" i="2"/>
  <c r="M1836" i="2"/>
  <c r="M1837" i="2"/>
  <c r="M1838" i="2"/>
  <c r="M1839" i="2"/>
  <c r="M1840" i="2"/>
  <c r="M1843" i="2"/>
  <c r="M1846" i="2"/>
  <c r="M1848" i="2"/>
  <c r="M1852" i="2"/>
  <c r="M1853" i="2"/>
  <c r="M1854" i="2"/>
  <c r="M1855" i="2"/>
  <c r="M1856" i="2"/>
  <c r="M1857" i="2"/>
  <c r="M1858" i="2"/>
  <c r="M1859" i="2"/>
  <c r="M1860" i="2"/>
  <c r="M1861" i="2"/>
  <c r="M1862" i="2"/>
  <c r="M1865" i="2"/>
  <c r="M1866" i="2"/>
  <c r="M1870" i="2"/>
  <c r="M1871" i="2"/>
  <c r="M1872" i="2"/>
  <c r="M1873" i="2"/>
  <c r="M1874" i="2"/>
  <c r="M1875" i="2"/>
  <c r="M1876" i="2"/>
  <c r="M974" i="2"/>
  <c r="M36" i="2"/>
  <c r="M1886" i="2"/>
  <c r="M48" i="2"/>
  <c r="M46" i="2"/>
  <c r="M45" i="2"/>
  <c r="M1652" i="2"/>
  <c r="M978" i="2"/>
  <c r="M1331" i="2"/>
  <c r="M1451" i="2"/>
  <c r="M1583" i="2"/>
  <c r="M53" i="2"/>
  <c r="M54" i="2"/>
  <c r="M1178" i="2"/>
  <c r="M149" i="2"/>
  <c r="M347" i="2"/>
  <c r="M479" i="2"/>
  <c r="M596" i="2"/>
  <c r="M667" i="2"/>
  <c r="M668" i="2"/>
  <c r="M739" i="2"/>
  <c r="M740" i="2"/>
  <c r="M741" i="2"/>
  <c r="M824" i="2"/>
  <c r="M1108" i="2"/>
  <c r="M1197" i="2"/>
  <c r="M1453" i="2"/>
  <c r="M1655" i="2"/>
  <c r="M1679" i="2"/>
  <c r="M1820" i="2"/>
  <c r="M1842" i="2"/>
  <c r="M1868" i="2"/>
  <c r="M1379" i="2"/>
  <c r="M1587" i="2"/>
  <c r="M1635" i="2"/>
  <c r="M1803" i="2"/>
  <c r="M1850" i="2"/>
  <c r="M1864" i="2"/>
  <c r="M1880" i="2"/>
  <c r="M1884" i="2"/>
  <c r="M1885" i="2"/>
  <c r="M1887" i="2"/>
  <c r="M1888" i="2"/>
  <c r="M1405" i="2"/>
  <c r="M66" i="2"/>
  <c r="M178" i="2"/>
  <c r="M349" i="2"/>
  <c r="M1030" i="2"/>
  <c r="M443" i="2"/>
  <c r="M91" i="2"/>
  <c r="M92" i="2"/>
  <c r="M94" i="2"/>
  <c r="M96" i="2"/>
  <c r="M98" i="2"/>
  <c r="M99" i="2"/>
  <c r="M105" i="2"/>
  <c r="M132" i="2"/>
  <c r="M109" i="2"/>
  <c r="M111" i="2"/>
  <c r="M112" i="2"/>
  <c r="M113" i="2"/>
  <c r="M115" i="2"/>
  <c r="M42" i="2"/>
  <c r="M116" i="2"/>
  <c r="M126" i="2"/>
  <c r="M127" i="2"/>
  <c r="M133" i="2"/>
  <c r="M137" i="2"/>
  <c r="M140" i="2"/>
  <c r="M141" i="2"/>
  <c r="M142" i="2"/>
  <c r="M138" i="2"/>
  <c r="M143" i="2"/>
  <c r="M144" i="2"/>
  <c r="M145" i="2"/>
  <c r="M146" i="2"/>
  <c r="M334" i="2"/>
  <c r="M147" i="2"/>
  <c r="M148" i="2"/>
  <c r="M369" i="2"/>
  <c r="M152" i="2"/>
  <c r="M158" i="2"/>
  <c r="M159" i="2"/>
  <c r="M160" i="2"/>
  <c r="M161" i="2"/>
  <c r="M103" i="2"/>
  <c r="M167" i="2"/>
  <c r="M169" i="2"/>
  <c r="M172" i="2"/>
  <c r="M173" i="2"/>
  <c r="M174" i="2"/>
  <c r="M181" i="2"/>
  <c r="M182" i="2"/>
  <c r="M183" i="2"/>
  <c r="M243" i="2"/>
  <c r="M184" i="2"/>
  <c r="M196" i="2"/>
  <c r="M197" i="2"/>
  <c r="M201" i="2"/>
  <c r="M202" i="2"/>
  <c r="M203" i="2"/>
  <c r="M204" i="2"/>
  <c r="M501" i="2"/>
  <c r="M108" i="2"/>
  <c r="M205" i="2"/>
  <c r="M206" i="2"/>
  <c r="M207" i="2"/>
  <c r="M208" i="2"/>
  <c r="M209" i="2"/>
  <c r="M215" i="2"/>
  <c r="M216" i="2"/>
  <c r="M210" i="2"/>
  <c r="M217" i="2"/>
  <c r="M218" i="2"/>
  <c r="M177" i="2"/>
  <c r="M219" i="2"/>
  <c r="M220" i="2"/>
  <c r="M221" i="2"/>
  <c r="M224" i="2"/>
  <c r="M227" i="2"/>
  <c r="M228" i="2"/>
  <c r="M229" i="2"/>
  <c r="M230" i="2"/>
  <c r="M232" i="2"/>
  <c r="M238" i="2"/>
  <c r="M239" i="2"/>
  <c r="M237" i="2"/>
  <c r="M241" i="2"/>
  <c r="M244" i="2"/>
  <c r="M637" i="2"/>
  <c r="M245" i="2"/>
  <c r="M638" i="2"/>
  <c r="M246" i="2"/>
  <c r="M251" i="2"/>
  <c r="M256" i="2"/>
  <c r="M258" i="2"/>
  <c r="M660" i="2"/>
  <c r="M259" i="2"/>
  <c r="M674" i="2"/>
  <c r="M260" i="2"/>
  <c r="M261" i="2"/>
  <c r="M433" i="2"/>
  <c r="M265" i="2"/>
  <c r="M266" i="2"/>
  <c r="M267" i="2"/>
  <c r="M268" i="2"/>
  <c r="M273" i="2"/>
  <c r="M274" i="2"/>
  <c r="M284" i="2"/>
  <c r="M285" i="2"/>
  <c r="M289" i="2"/>
  <c r="M56" i="2"/>
  <c r="M332" i="2"/>
  <c r="M124" i="2"/>
  <c r="M292" i="2"/>
  <c r="M293" i="2"/>
  <c r="M294" i="2"/>
  <c r="M247" i="2"/>
  <c r="M295" i="2"/>
  <c r="M296" i="2"/>
  <c r="M297" i="2"/>
  <c r="M298" i="2"/>
  <c r="M136" i="2"/>
  <c r="M299" i="2"/>
  <c r="M749" i="2"/>
  <c r="M77" i="2"/>
  <c r="M300" i="2"/>
  <c r="M73" i="2"/>
  <c r="M301" i="2"/>
  <c r="M130" i="2"/>
  <c r="M302" i="2"/>
  <c r="M194" i="2"/>
  <c r="M131" i="2"/>
  <c r="M303" i="2"/>
  <c r="M304" i="2"/>
  <c r="M129" i="2"/>
  <c r="M309" i="2"/>
  <c r="M310" i="2"/>
  <c r="M311" i="2"/>
  <c r="M312" i="2"/>
  <c r="M313" i="2"/>
  <c r="M314" i="2"/>
  <c r="M134" i="2"/>
  <c r="M100" i="2"/>
  <c r="M316" i="2"/>
  <c r="M322" i="2"/>
  <c r="M323" i="2"/>
  <c r="M324" i="2"/>
  <c r="M325" i="2"/>
  <c r="M326" i="2"/>
  <c r="M447" i="2"/>
  <c r="M327" i="2"/>
  <c r="M328" i="2"/>
  <c r="M329" i="2"/>
  <c r="M330" i="2"/>
  <c r="M331" i="2"/>
  <c r="M335" i="2"/>
  <c r="M336" i="2"/>
  <c r="M337" i="2"/>
  <c r="M338" i="2"/>
  <c r="M339" i="2"/>
  <c r="M340" i="2"/>
  <c r="M341" i="2"/>
  <c r="M342" i="2"/>
  <c r="M346" i="2"/>
  <c r="M353" i="2"/>
  <c r="M354" i="2"/>
  <c r="M355" i="2"/>
  <c r="M356" i="2"/>
  <c r="M357" i="2"/>
  <c r="M358" i="2"/>
  <c r="M359" i="2"/>
  <c r="M360" i="2"/>
  <c r="M361" i="2"/>
  <c r="M362" i="2"/>
  <c r="M363" i="2"/>
  <c r="M364" i="2"/>
  <c r="M365" i="2"/>
  <c r="M366" i="2"/>
  <c r="M374" i="2"/>
  <c r="M375" i="2"/>
  <c r="M376" i="2"/>
  <c r="M380" i="2"/>
  <c r="M381" i="2"/>
  <c r="M382" i="2"/>
  <c r="M383" i="2"/>
  <c r="M384" i="2"/>
  <c r="M385" i="2"/>
  <c r="M175" i="2"/>
  <c r="M403" i="2"/>
  <c r="M404" i="2"/>
  <c r="M405" i="2"/>
  <c r="M406" i="2"/>
  <c r="M250" i="2"/>
  <c r="M407" i="2"/>
  <c r="M408" i="2"/>
  <c r="M409" i="2"/>
  <c r="M410" i="2"/>
  <c r="M411" i="2"/>
  <c r="M575" i="2"/>
  <c r="M412" i="2"/>
  <c r="M157" i="2"/>
  <c r="M413" i="2"/>
  <c r="M414" i="2"/>
  <c r="M415" i="2"/>
  <c r="M416" i="2"/>
  <c r="M417" i="2"/>
  <c r="M418" i="2"/>
  <c r="M419" i="2"/>
  <c r="M420" i="2"/>
  <c r="M421" i="2"/>
  <c r="M422" i="2"/>
  <c r="M423" i="2"/>
  <c r="M426" i="2"/>
  <c r="M517" i="2"/>
  <c r="M437" i="2"/>
  <c r="M439" i="2"/>
  <c r="M156" i="2"/>
  <c r="M367" i="2"/>
  <c r="M373" i="2"/>
  <c r="M445" i="2"/>
  <c r="M446" i="2"/>
  <c r="M448" i="2"/>
  <c r="M451" i="2"/>
  <c r="M452" i="2"/>
  <c r="M453" i="2"/>
  <c r="M454" i="2"/>
  <c r="M455" i="2"/>
  <c r="M456" i="2"/>
  <c r="M457" i="2"/>
  <c r="M458" i="2"/>
  <c r="M459" i="2"/>
  <c r="M460" i="2"/>
  <c r="M461" i="2"/>
  <c r="M462" i="2"/>
  <c r="M463" i="2"/>
  <c r="M464" i="2"/>
  <c r="M465" i="2"/>
  <c r="M466" i="2"/>
  <c r="M368" i="2"/>
  <c r="M467" i="2"/>
  <c r="M468" i="2"/>
  <c r="M469" i="2"/>
  <c r="M470" i="2"/>
  <c r="M471" i="2"/>
  <c r="M472" i="2"/>
  <c r="M473" i="2"/>
  <c r="M814" i="2"/>
  <c r="M474" i="2"/>
  <c r="M475" i="2"/>
  <c r="M478" i="2"/>
  <c r="M15" i="2"/>
  <c r="M72" i="2"/>
  <c r="M487" i="2"/>
  <c r="M500" i="2"/>
  <c r="M505" i="2"/>
  <c r="M506" i="2"/>
  <c r="M507" i="2"/>
  <c r="M508" i="2"/>
  <c r="M509" i="2"/>
  <c r="M513" i="2"/>
  <c r="M514" i="2"/>
  <c r="M515" i="2"/>
  <c r="M519" i="2"/>
  <c r="M520" i="2"/>
  <c r="M521" i="2"/>
  <c r="M522" i="2"/>
  <c r="M523" i="2"/>
  <c r="M524" i="2"/>
  <c r="M525" i="2"/>
  <c r="M526" i="2"/>
  <c r="M527" i="2"/>
  <c r="M528" i="2"/>
  <c r="M529" i="2"/>
  <c r="M530" i="2"/>
  <c r="M531" i="2"/>
  <c r="M532" i="2"/>
  <c r="M533" i="2"/>
  <c r="M534" i="2"/>
  <c r="M535" i="2"/>
  <c r="M536" i="2"/>
  <c r="M537" i="2"/>
  <c r="M538" i="2"/>
  <c r="M593" i="2"/>
  <c r="M539" i="2"/>
  <c r="M540" i="2"/>
  <c r="M541" i="2"/>
  <c r="M542" i="2"/>
  <c r="M543" i="2"/>
  <c r="M552" i="2"/>
  <c r="M553" i="2"/>
  <c r="M554" i="2"/>
  <c r="M555" i="2"/>
  <c r="M556" i="2"/>
  <c r="M564" i="2"/>
  <c r="M565" i="2"/>
  <c r="M566" i="2"/>
  <c r="M567" i="2"/>
  <c r="M570" i="2"/>
  <c r="M572" i="2"/>
  <c r="M573" i="2"/>
  <c r="M582" i="2"/>
  <c r="M583" i="2"/>
  <c r="M223" i="2"/>
  <c r="M546" i="2"/>
  <c r="M584" i="2"/>
  <c r="M585" i="2"/>
  <c r="M586" i="2"/>
  <c r="M587" i="2"/>
  <c r="M588" i="2"/>
  <c r="M589" i="2"/>
  <c r="M594" i="2"/>
  <c r="M595" i="2"/>
  <c r="M599" i="2"/>
  <c r="M600" i="2"/>
  <c r="M601" i="2"/>
  <c r="M602" i="2"/>
  <c r="M603" i="2"/>
  <c r="M604" i="2"/>
  <c r="M605" i="2"/>
  <c r="M606" i="2"/>
  <c r="M607" i="2"/>
  <c r="M608" i="2"/>
  <c r="M609" i="2"/>
  <c r="M610" i="2"/>
  <c r="M611" i="2"/>
  <c r="M612" i="2"/>
  <c r="M613" i="2"/>
  <c r="M614" i="2"/>
  <c r="M615" i="2"/>
  <c r="M616" i="2"/>
  <c r="M617" i="2"/>
  <c r="M631" i="2"/>
  <c r="M632" i="2"/>
  <c r="M633" i="2"/>
  <c r="M634" i="2"/>
  <c r="M635" i="2"/>
  <c r="M639" i="2"/>
  <c r="M640" i="2"/>
  <c r="M641" i="2"/>
  <c r="M642" i="2"/>
  <c r="M643" i="2"/>
  <c r="M649" i="2"/>
  <c r="M650" i="2"/>
  <c r="M651" i="2"/>
  <c r="M652" i="2"/>
  <c r="M653" i="2"/>
  <c r="M654" i="2"/>
  <c r="M655" i="2"/>
  <c r="M656" i="2"/>
  <c r="M657" i="2"/>
  <c r="M662" i="2"/>
  <c r="M672" i="2"/>
  <c r="M673" i="2"/>
  <c r="M677" i="2"/>
  <c r="M678" i="2"/>
  <c r="M679" i="2"/>
  <c r="M680" i="2"/>
  <c r="M681" i="2"/>
  <c r="M682" i="2"/>
  <c r="M683" i="2"/>
  <c r="M684" i="2"/>
  <c r="M685" i="2"/>
  <c r="M686" i="2"/>
  <c r="M687" i="2"/>
  <c r="M688" i="2"/>
  <c r="M689" i="2"/>
  <c r="M690" i="2"/>
  <c r="M691" i="2"/>
  <c r="M692" i="2"/>
  <c r="M693" i="2"/>
  <c r="M694" i="2"/>
  <c r="M695" i="2"/>
  <c r="M696" i="2"/>
  <c r="M697" i="2"/>
  <c r="M698" i="2"/>
  <c r="M711" i="2"/>
  <c r="M713" i="2"/>
  <c r="M719" i="2"/>
  <c r="M440" i="2"/>
  <c r="M721" i="2"/>
  <c r="M722" i="2"/>
  <c r="M723" i="2"/>
  <c r="M724" i="2"/>
  <c r="M725" i="2"/>
  <c r="M727" i="2"/>
  <c r="M732" i="2"/>
  <c r="M742" i="2"/>
  <c r="M743" i="2"/>
  <c r="M61" i="2"/>
  <c r="M744" i="2"/>
  <c r="M745" i="2"/>
  <c r="M746" i="2"/>
  <c r="M747" i="2"/>
  <c r="M748" i="2"/>
  <c r="M1110" i="2"/>
  <c r="M753" i="2"/>
  <c r="M754" i="2"/>
  <c r="M755" i="2"/>
  <c r="M756" i="2"/>
  <c r="M757" i="2"/>
  <c r="M758" i="2"/>
  <c r="M759" i="2"/>
  <c r="M760" i="2"/>
  <c r="M781" i="2"/>
  <c r="M903" i="2"/>
  <c r="M782" i="2"/>
  <c r="M783" i="2"/>
  <c r="M784" i="2"/>
  <c r="M785" i="2"/>
  <c r="M786" i="2"/>
  <c r="M787" i="2"/>
  <c r="M788" i="2"/>
  <c r="M789" i="2"/>
  <c r="M790" i="2"/>
  <c r="M791" i="2"/>
  <c r="M792" i="2"/>
  <c r="M793" i="2"/>
  <c r="M305" i="2"/>
  <c r="M503" i="2"/>
  <c r="M794" i="2"/>
  <c r="M647" i="2"/>
  <c r="M648" i="2"/>
  <c r="M795" i="2"/>
  <c r="M851" i="2"/>
  <c r="M135" i="2"/>
  <c r="M796" i="2"/>
  <c r="M797" i="2"/>
  <c r="M798" i="2"/>
  <c r="M799" i="2"/>
  <c r="M850" i="2"/>
  <c r="M800" i="2"/>
  <c r="M801" i="2"/>
  <c r="M802" i="2"/>
  <c r="M803" i="2"/>
  <c r="M75" i="2"/>
  <c r="M804" i="2"/>
  <c r="M286" i="2"/>
  <c r="M805" i="2"/>
  <c r="M806" i="2"/>
  <c r="M807" i="2"/>
  <c r="M808" i="2"/>
  <c r="M504" i="2"/>
  <c r="M809" i="2"/>
  <c r="M810" i="2"/>
  <c r="M904" i="2"/>
  <c r="M816" i="2"/>
  <c r="M817" i="2"/>
  <c r="M818" i="2"/>
  <c r="M828" i="2"/>
  <c r="M829" i="2"/>
  <c r="M830" i="2"/>
  <c r="M936" i="2"/>
  <c r="M836" i="2"/>
  <c r="M838" i="2"/>
  <c r="M840" i="2"/>
  <c r="M844" i="2"/>
  <c r="M845" i="2"/>
  <c r="M846" i="2"/>
  <c r="M847" i="2"/>
  <c r="M835" i="2"/>
  <c r="M848" i="2"/>
  <c r="M849" i="2"/>
  <c r="M853" i="2"/>
  <c r="M574" i="2"/>
  <c r="M857" i="2"/>
  <c r="M859" i="2"/>
  <c r="M860" i="2"/>
  <c r="M861" i="2"/>
  <c r="M862" i="2"/>
  <c r="M863" i="2"/>
  <c r="M592" i="2"/>
  <c r="M887" i="2"/>
  <c r="M888" i="2"/>
  <c r="M889" i="2"/>
  <c r="M890" i="2"/>
  <c r="M891" i="2"/>
  <c r="M892" i="2"/>
  <c r="M893" i="2"/>
  <c r="M864" i="2"/>
  <c r="M894" i="2"/>
  <c r="M895" i="2"/>
  <c r="M896" i="2"/>
  <c r="M897" i="2"/>
  <c r="M898" i="2"/>
  <c r="M899" i="2"/>
  <c r="M911" i="2"/>
  <c r="M912" i="2"/>
  <c r="M913" i="2"/>
  <c r="M914" i="2"/>
  <c r="M915" i="2"/>
  <c r="M916" i="2"/>
  <c r="M917" i="2"/>
  <c r="M918" i="2"/>
  <c r="M919" i="2"/>
  <c r="M931" i="2"/>
  <c r="M932" i="2"/>
  <c r="M933" i="2"/>
  <c r="M934" i="2"/>
  <c r="M937" i="2"/>
  <c r="M938" i="2"/>
  <c r="M939" i="2"/>
  <c r="M352" i="2"/>
  <c r="M944" i="2"/>
  <c r="M945" i="2"/>
  <c r="M946" i="2"/>
  <c r="M947" i="2"/>
  <c r="M948" i="2"/>
  <c r="M949" i="2"/>
  <c r="M950" i="2"/>
  <c r="M951" i="2"/>
  <c r="M972" i="2"/>
  <c r="M975" i="2"/>
  <c r="M976" i="2"/>
  <c r="M977" i="2"/>
  <c r="M979" i="2"/>
  <c r="M1271" i="2"/>
  <c r="M187" i="2"/>
  <c r="M993" i="2"/>
  <c r="M994" i="2"/>
  <c r="M995" i="2"/>
  <c r="M996" i="2"/>
  <c r="M498" i="2"/>
  <c r="M997" i="2"/>
  <c r="M998" i="2"/>
  <c r="M999" i="2"/>
  <c r="M1000" i="2"/>
  <c r="M1001" i="2"/>
  <c r="M1002" i="2"/>
  <c r="M1003" i="2"/>
  <c r="M1004" i="2"/>
  <c r="M1005" i="2"/>
  <c r="M1006" i="2"/>
  <c r="M992" i="2"/>
  <c r="M1007" i="2"/>
  <c r="M1008" i="2"/>
  <c r="M188" i="2"/>
  <c r="M189" i="2"/>
  <c r="M1009" i="2"/>
  <c r="M190" i="2"/>
  <c r="M1010" i="2"/>
  <c r="M191" i="2"/>
  <c r="M192" i="2"/>
  <c r="M1109" i="2"/>
  <c r="M858" i="2"/>
  <c r="M1011" i="2"/>
  <c r="M1012" i="2"/>
  <c r="M1013" i="2"/>
  <c r="M1014" i="2"/>
  <c r="M37" i="2"/>
  <c r="M1015" i="2"/>
  <c r="M1016" i="2"/>
  <c r="M1017" i="2"/>
  <c r="M193" i="2"/>
  <c r="M1018" i="2"/>
  <c r="M1019" i="2"/>
  <c r="M1024" i="2"/>
  <c r="M62" i="2"/>
  <c r="M1031" i="2"/>
  <c r="M1032" i="2"/>
  <c r="M1033" i="2"/>
  <c r="M1034" i="2"/>
  <c r="M1040" i="2"/>
  <c r="M1041" i="2"/>
  <c r="M618" i="2"/>
  <c r="M750" i="2"/>
  <c r="M1048" i="2"/>
  <c r="M922" i="2"/>
  <c r="M1049" i="2"/>
  <c r="M1107" i="2"/>
  <c r="M63" i="2"/>
  <c r="M1050" i="2"/>
  <c r="M1051" i="2"/>
  <c r="M1052" i="2"/>
  <c r="M1053" i="2"/>
  <c r="M1054" i="2"/>
  <c r="M1057" i="2"/>
  <c r="M1059" i="2"/>
  <c r="M1060" i="2"/>
  <c r="M1061" i="2"/>
  <c r="M1073" i="2"/>
  <c r="M1075" i="2"/>
  <c r="M1076" i="2"/>
  <c r="M1098" i="2"/>
  <c r="M1099" i="2"/>
  <c r="M1100" i="2"/>
  <c r="M1101" i="2"/>
  <c r="M1102" i="2"/>
  <c r="M1104" i="2"/>
  <c r="M1254" i="2"/>
  <c r="M502" i="2"/>
  <c r="M1115" i="2"/>
  <c r="M1116" i="2"/>
  <c r="M1117" i="2"/>
  <c r="M1118" i="2"/>
  <c r="M1119" i="2"/>
  <c r="M1120" i="2"/>
  <c r="M1121" i="2"/>
  <c r="M1122" i="2"/>
  <c r="M1123" i="2"/>
  <c r="M1124" i="2"/>
  <c r="M1125" i="2"/>
  <c r="M225" i="2"/>
  <c r="M1126" i="2"/>
  <c r="M986" i="2"/>
  <c r="M1127" i="2"/>
  <c r="M676" i="2"/>
  <c r="M1128" i="2"/>
  <c r="M1129" i="2"/>
  <c r="M1130" i="2"/>
  <c r="M1131" i="2"/>
  <c r="M1165" i="2"/>
  <c r="M1132" i="2"/>
  <c r="M598" i="2"/>
  <c r="M1133" i="2"/>
  <c r="M1134" i="2"/>
  <c r="M1135" i="2"/>
  <c r="M1141" i="2"/>
  <c r="M1179" i="2"/>
  <c r="M1142" i="2"/>
  <c r="M1143" i="2"/>
  <c r="M1144" i="2"/>
  <c r="M1145" i="2"/>
  <c r="M1148" i="2"/>
  <c r="M644" i="2"/>
  <c r="M1160" i="2"/>
  <c r="M1161" i="2"/>
  <c r="M1162" i="2"/>
  <c r="M1287" i="2"/>
  <c r="M1163" i="2"/>
  <c r="M1169" i="2"/>
  <c r="M1172" i="2"/>
  <c r="M670" i="2"/>
  <c r="M38" i="2"/>
  <c r="M1173" i="2"/>
  <c r="M1174" i="2"/>
  <c r="M1175" i="2"/>
  <c r="M1177" i="2"/>
  <c r="M32" i="2"/>
  <c r="M1182" i="2"/>
  <c r="M1270" i="2"/>
  <c r="M646" i="2"/>
  <c r="M1199" i="2"/>
  <c r="M1200" i="2"/>
  <c r="M1201" i="2"/>
  <c r="M1202" i="2"/>
  <c r="M1180" i="2"/>
  <c r="M1196" i="2"/>
  <c r="M1203" i="2"/>
  <c r="M1204" i="2"/>
  <c r="M1205" i="2"/>
  <c r="M1210" i="2"/>
  <c r="M1211" i="2"/>
  <c r="M1212" i="2"/>
  <c r="M1213" i="2"/>
  <c r="M1214" i="2"/>
  <c r="M1215" i="2"/>
  <c r="M1216" i="2"/>
  <c r="M1217" i="2"/>
  <c r="M1218" i="2"/>
  <c r="M1219" i="2"/>
  <c r="M1262" i="2"/>
  <c r="M1220" i="2"/>
  <c r="M1221" i="2"/>
  <c r="M281" i="2"/>
  <c r="M1222" i="2"/>
  <c r="M1223" i="2"/>
  <c r="M1224" i="2"/>
  <c r="M1195" i="2"/>
  <c r="M282" i="2"/>
  <c r="M1225" i="2"/>
  <c r="M826" i="2"/>
  <c r="M1226" i="2"/>
  <c r="M1227" i="2"/>
  <c r="M1228" i="2"/>
  <c r="M1229" i="2"/>
  <c r="M1230" i="2"/>
  <c r="M1231" i="2"/>
  <c r="M1232" i="2"/>
  <c r="M1233" i="2"/>
  <c r="M1234" i="2"/>
  <c r="M283" i="2"/>
  <c r="M1235" i="2"/>
  <c r="M1246" i="2"/>
  <c r="M659" i="2"/>
  <c r="M663" i="2"/>
  <c r="M1258" i="2"/>
  <c r="M1259" i="2"/>
  <c r="M1260" i="2"/>
  <c r="M1261" i="2"/>
  <c r="M1263" i="2"/>
  <c r="M308" i="2"/>
  <c r="M1274" i="2"/>
  <c r="M315" i="2"/>
  <c r="M1278" i="2"/>
  <c r="M839" i="2"/>
  <c r="M87" i="2"/>
  <c r="M1299" i="2"/>
  <c r="M1300" i="2"/>
  <c r="M76" i="2"/>
  <c r="M812" i="2"/>
  <c r="M1301" i="2"/>
  <c r="M813" i="2"/>
  <c r="M1077" i="2"/>
  <c r="M1381" i="2"/>
  <c r="M26" i="2"/>
  <c r="M1078" i="2"/>
  <c r="M710" i="2"/>
  <c r="M39" i="2"/>
  <c r="M1302" i="2"/>
  <c r="M11" i="2"/>
  <c r="M1303" i="2"/>
  <c r="M1307" i="2"/>
  <c r="M1312" i="2"/>
  <c r="M1471" i="2"/>
  <c r="M837" i="2"/>
  <c r="M1313" i="2"/>
  <c r="M1314" i="2"/>
  <c r="M1315" i="2"/>
  <c r="M348" i="2"/>
  <c r="M82" i="2"/>
  <c r="M1316" i="2"/>
  <c r="M726" i="2"/>
  <c r="M1332" i="2"/>
  <c r="M379" i="2"/>
  <c r="M1335" i="2"/>
  <c r="M1267" i="2"/>
  <c r="M1268" i="2"/>
  <c r="M1159" i="2"/>
  <c r="M1164" i="2"/>
  <c r="M1340" i="2"/>
  <c r="M1348" i="2"/>
  <c r="M1349" i="2"/>
  <c r="M1364" i="2"/>
  <c r="M1365" i="2"/>
  <c r="M1500" i="2"/>
  <c r="M444" i="2"/>
  <c r="M1370" i="2"/>
  <c r="M1366" i="2"/>
  <c r="M1531" i="2"/>
  <c r="M1376" i="2"/>
  <c r="M1377" i="2"/>
  <c r="M1537" i="2"/>
  <c r="M1385" i="2"/>
  <c r="M1391" i="2"/>
  <c r="M494" i="2"/>
  <c r="M1392" i="2"/>
  <c r="M67" i="2"/>
  <c r="M1393" i="2"/>
  <c r="M1394" i="2"/>
  <c r="M973" i="2"/>
  <c r="M495" i="2"/>
  <c r="M33" i="2"/>
  <c r="M1072" i="2"/>
  <c r="M496" i="2"/>
  <c r="M1256" i="2"/>
  <c r="M1149" i="2"/>
  <c r="M497" i="2"/>
  <c r="M1395" i="2"/>
  <c r="M1396" i="2"/>
  <c r="M920" i="2"/>
  <c r="M1540" i="2"/>
  <c r="M1407" i="2"/>
  <c r="M1408" i="2"/>
  <c r="M518" i="2"/>
  <c r="M1420" i="2"/>
  <c r="M571" i="2"/>
  <c r="M1106" i="2"/>
  <c r="M1421" i="2"/>
  <c r="M1378" i="2"/>
  <c r="M1450" i="2"/>
  <c r="M1384" i="2"/>
  <c r="M1334" i="2"/>
  <c r="M1207" i="2"/>
  <c r="M701" i="2"/>
  <c r="M702" i="2"/>
  <c r="M703" i="2"/>
  <c r="M704" i="2"/>
  <c r="M705" i="2"/>
  <c r="M706" i="2"/>
  <c r="M707" i="2"/>
  <c r="M43" i="2"/>
  <c r="M1490" i="2"/>
  <c r="M21" i="2"/>
  <c r="M1491" i="2"/>
  <c r="M49" i="2"/>
  <c r="M1266" i="2"/>
  <c r="M1380" i="2"/>
  <c r="M735" i="2"/>
  <c r="M1533" i="2"/>
  <c r="M736" i="2"/>
  <c r="M737" i="2"/>
  <c r="M1559" i="2"/>
  <c r="M1265" i="2"/>
  <c r="M1492" i="2"/>
  <c r="M1493" i="2"/>
  <c r="M1239" i="2"/>
  <c r="M1554" i="2"/>
  <c r="M1293" i="2"/>
  <c r="M1532" i="2"/>
  <c r="M842" i="2"/>
  <c r="M1330" i="2"/>
  <c r="M1552" i="2"/>
  <c r="M843" i="2"/>
  <c r="M866" i="2"/>
  <c r="M7" i="2"/>
  <c r="M901" i="2"/>
  <c r="M902" i="2"/>
  <c r="M1503" i="2"/>
  <c r="M6" i="2"/>
  <c r="M51" i="2"/>
  <c r="M961" i="2"/>
  <c r="M962" i="2"/>
  <c r="M963" i="2"/>
  <c r="M964" i="2"/>
  <c r="M965" i="2"/>
  <c r="M1678" i="2"/>
  <c r="M85" i="2"/>
  <c r="M1653" i="2"/>
  <c r="M59" i="2"/>
  <c r="M966" i="2"/>
  <c r="M967" i="2"/>
  <c r="M968" i="2"/>
  <c r="M1628" i="2"/>
  <c r="M31" i="2"/>
  <c r="M969" i="2"/>
  <c r="M1368" i="2"/>
  <c r="M1399" i="2"/>
  <c r="M68" i="2"/>
  <c r="M1398" i="2"/>
  <c r="M1350" i="2"/>
  <c r="M1564" i="2"/>
  <c r="M1565" i="2"/>
  <c r="M55" i="2"/>
  <c r="M1417" i="2"/>
  <c r="M1416" i="2"/>
  <c r="M1067" i="2"/>
  <c r="M1722" i="2"/>
  <c r="M1068" i="2"/>
  <c r="M1069" i="2"/>
  <c r="M1406" i="2"/>
  <c r="M1070" i="2"/>
  <c r="M29" i="2"/>
  <c r="M1071" i="2"/>
  <c r="M1502" i="2"/>
  <c r="M1449" i="2"/>
  <c r="M1487" i="2"/>
  <c r="M1168" i="2"/>
  <c r="M22" i="2"/>
  <c r="M1675" i="2"/>
  <c r="M1193" i="2"/>
  <c r="M1194" i="2"/>
  <c r="M60" i="2"/>
  <c r="M1763" i="2"/>
  <c r="M40" i="2"/>
  <c r="M1488" i="2"/>
  <c r="M1208" i="2"/>
  <c r="M1700" i="2"/>
  <c r="M1691" i="2"/>
  <c r="M1692" i="2"/>
  <c r="M78" i="2"/>
  <c r="M1247" i="2"/>
  <c r="M1248" i="2"/>
  <c r="M1473" i="2"/>
  <c r="M44" i="2"/>
  <c r="M1249" i="2"/>
  <c r="M1250" i="2"/>
  <c r="M1251" i="2"/>
  <c r="M50" i="2"/>
  <c r="M69" i="2"/>
  <c r="M1693" i="2"/>
  <c r="M1252" i="2"/>
  <c r="M1555" i="2"/>
  <c r="M1253" i="2"/>
  <c r="M1495" i="2"/>
  <c r="M1269" i="2"/>
  <c r="M18" i="2"/>
  <c r="M1275" i="2"/>
  <c r="M1723" i="2"/>
  <c r="M1790" i="2"/>
  <c r="M1290" i="2"/>
  <c r="M1291" i="2"/>
  <c r="M1292" i="2"/>
  <c r="M1534" i="2"/>
  <c r="M1308" i="2"/>
  <c r="M1309" i="2"/>
  <c r="M1310" i="2"/>
  <c r="M47" i="2"/>
  <c r="M1311" i="2"/>
  <c r="M1333" i="2"/>
  <c r="M1337" i="2"/>
  <c r="M1338" i="2"/>
  <c r="M1339" i="2"/>
  <c r="M1798" i="2"/>
  <c r="M1743" i="2"/>
  <c r="M1590" i="2"/>
  <c r="M79" i="2"/>
  <c r="M1745" i="2"/>
  <c r="M1639" i="2"/>
  <c r="M1372" i="2"/>
  <c r="M1582" i="2"/>
  <c r="M34" i="2"/>
  <c r="M1764" i="2"/>
  <c r="M1821" i="2"/>
  <c r="M1686" i="2"/>
  <c r="M80" i="2"/>
  <c r="M1765" i="2"/>
  <c r="M1687" i="2"/>
  <c r="M10" i="2"/>
  <c r="M35" i="2"/>
  <c r="M1373" i="2"/>
  <c r="M1640" i="2"/>
  <c r="M52" i="2"/>
  <c r="M1374" i="2"/>
  <c r="M1746" i="2"/>
  <c r="M1375" i="2"/>
  <c r="M1382" i="2"/>
  <c r="M1826" i="2"/>
  <c r="M1629" i="2"/>
  <c r="M1647" i="2"/>
  <c r="M74" i="2"/>
  <c r="M1413" i="2"/>
  <c r="M1414" i="2"/>
  <c r="M1677" i="2"/>
  <c r="M1455" i="2"/>
  <c r="M1651" i="2"/>
  <c r="M1460" i="2"/>
  <c r="M1461" i="2"/>
  <c r="M1462" i="2"/>
  <c r="M83" i="2"/>
  <c r="M1463" i="2"/>
  <c r="M1464" i="2"/>
  <c r="M1465" i="2"/>
  <c r="M1847" i="2"/>
  <c r="M84" i="2"/>
  <c r="M1466" i="2"/>
  <c r="M1467" i="2"/>
  <c r="M1468" i="2"/>
  <c r="M1469" i="2"/>
  <c r="M1793" i="2"/>
  <c r="M1470" i="2"/>
  <c r="M1667" i="2"/>
  <c r="M17" i="2"/>
  <c r="M1496" i="2"/>
  <c r="M1497" i="2"/>
  <c r="M1498" i="2"/>
  <c r="M1535" i="2"/>
  <c r="M1739" i="2"/>
  <c r="M1536" i="2"/>
  <c r="M1539" i="2"/>
  <c r="M70" i="2"/>
  <c r="M23" i="2"/>
  <c r="M1556" i="2"/>
  <c r="M1557" i="2"/>
  <c r="M1699" i="2"/>
  <c r="M12" i="2"/>
  <c r="M1558" i="2"/>
  <c r="M1721" i="2"/>
  <c r="M1577" i="2"/>
  <c r="M1578" i="2"/>
  <c r="M1579" i="2"/>
  <c r="M1580" i="2"/>
  <c r="M1581" i="2"/>
  <c r="M81" i="2"/>
  <c r="M1591" i="2"/>
  <c r="M71" i="2"/>
  <c r="M1601" i="2"/>
  <c r="M1603" i="2"/>
  <c r="M1604" i="2"/>
  <c r="M24" i="2"/>
  <c r="M1625" i="2"/>
  <c r="M1626" i="2"/>
  <c r="M1627" i="2"/>
  <c r="M1641" i="2"/>
  <c r="M1642" i="2"/>
  <c r="M27" i="2"/>
  <c r="M1646" i="2"/>
  <c r="M1654" i="2"/>
  <c r="M1680" i="2"/>
  <c r="M30" i="2"/>
  <c r="M1681" i="2"/>
  <c r="M25" i="2"/>
  <c r="M1682" i="2"/>
  <c r="M86" i="2"/>
  <c r="M1683" i="2"/>
  <c r="M1684" i="2"/>
  <c r="M8" i="2"/>
  <c r="M1688" i="2"/>
  <c r="M1689" i="2"/>
  <c r="M1701" i="2"/>
  <c r="M1720" i="2"/>
  <c r="M1844" i="2"/>
  <c r="M64" i="2"/>
  <c r="M1724" i="2"/>
  <c r="M1849" i="2"/>
  <c r="M1725" i="2"/>
  <c r="M1726" i="2"/>
  <c r="M9" i="2"/>
  <c r="M1727" i="2"/>
  <c r="M1728" i="2"/>
  <c r="M1729" i="2"/>
  <c r="M1730" i="2"/>
  <c r="M16" i="2"/>
  <c r="M1741" i="2"/>
  <c r="M1742" i="2"/>
  <c r="M1883" i="2"/>
  <c r="M1845" i="2"/>
  <c r="M1863" i="2"/>
  <c r="M41" i="2"/>
  <c r="M1766" i="2"/>
  <c r="M1767" i="2"/>
  <c r="M1769" i="2"/>
  <c r="M1780" i="2"/>
  <c r="M1867" i="2"/>
  <c r="M1785" i="2"/>
  <c r="M1786" i="2"/>
  <c r="M1787" i="2"/>
  <c r="M1788" i="2"/>
  <c r="M1789" i="2"/>
  <c r="M1794" i="2"/>
  <c r="M1802" i="2"/>
  <c r="M1877" i="2"/>
  <c r="M1878" i="2"/>
  <c r="M1824" i="2"/>
  <c r="M1841" i="2"/>
  <c r="M19" i="2"/>
  <c r="M1881" i="2"/>
  <c r="M1879" i="2"/>
  <c r="M14" i="2"/>
  <c r="M1882" i="2"/>
  <c r="M1869" i="2"/>
  <c r="M104" i="2"/>
  <c r="M114" i="2"/>
  <c r="M510" i="2"/>
  <c r="M712" i="2"/>
  <c r="M885" i="2"/>
  <c r="M991" i="2"/>
  <c r="M1419" i="2"/>
  <c r="M1481" i="2"/>
  <c r="M1563" i="2"/>
  <c r="M1668" i="2"/>
  <c r="E71" i="1"/>
  <c r="G115" i="2" s="1"/>
  <c r="H115" i="2" s="1"/>
  <c r="E10" i="1"/>
  <c r="E11" i="1"/>
  <c r="G63" i="5" s="1"/>
  <c r="H63" i="5" s="1"/>
  <c r="E12" i="1"/>
  <c r="E13" i="1"/>
  <c r="G120" i="5" s="1"/>
  <c r="H120" i="5" s="1"/>
  <c r="E14" i="1"/>
  <c r="G1128" i="5" s="1"/>
  <c r="H1128" i="5" s="1"/>
  <c r="E15" i="1"/>
  <c r="E16" i="1"/>
  <c r="E17" i="1"/>
  <c r="G134" i="5" s="1"/>
  <c r="H134" i="5" s="1"/>
  <c r="E18" i="1"/>
  <c r="E19" i="1"/>
  <c r="E20" i="1"/>
  <c r="E21" i="1"/>
  <c r="E22" i="1"/>
  <c r="E23" i="1"/>
  <c r="G863" i="5" s="1"/>
  <c r="H863" i="5" s="1"/>
  <c r="E24" i="1"/>
  <c r="E25" i="1"/>
  <c r="E26" i="1"/>
  <c r="E27" i="1"/>
  <c r="G433" i="5" s="1"/>
  <c r="H433" i="5" s="1"/>
  <c r="E28" i="1"/>
  <c r="E29" i="1"/>
  <c r="E30" i="1"/>
  <c r="E31" i="1"/>
  <c r="E32" i="1"/>
  <c r="E33" i="1"/>
  <c r="E34" i="1"/>
  <c r="E35" i="1"/>
  <c r="E36" i="1"/>
  <c r="E37" i="1"/>
  <c r="G45" i="2" s="1"/>
  <c r="H45" i="2" s="1"/>
  <c r="E38" i="1"/>
  <c r="E39" i="1"/>
  <c r="E40" i="1"/>
  <c r="E41" i="1"/>
  <c r="E42" i="1"/>
  <c r="E43" i="1"/>
  <c r="E44" i="1"/>
  <c r="E45" i="1"/>
  <c r="E46" i="1"/>
  <c r="G66" i="2" s="1"/>
  <c r="H66" i="2" s="1"/>
  <c r="E47" i="1"/>
  <c r="E48" i="1"/>
  <c r="G1018" i="5" s="1"/>
  <c r="H1018" i="5" s="1"/>
  <c r="E49" i="1"/>
  <c r="E50" i="1"/>
  <c r="E51" i="1"/>
  <c r="E52" i="1"/>
  <c r="E53" i="1"/>
  <c r="E54" i="1"/>
  <c r="E55" i="1"/>
  <c r="E56" i="1"/>
  <c r="E57" i="1"/>
  <c r="E58" i="1"/>
  <c r="E59" i="1"/>
  <c r="E60" i="1"/>
  <c r="E61" i="1"/>
  <c r="G13" i="2" s="1"/>
  <c r="H13" i="2" s="1"/>
  <c r="E62" i="1"/>
  <c r="E63" i="1"/>
  <c r="E64" i="1"/>
  <c r="G916" i="5" s="1"/>
  <c r="H916" i="5" s="1"/>
  <c r="E65" i="1"/>
  <c r="G65" i="2" s="1"/>
  <c r="H65" i="2" s="1"/>
  <c r="E66" i="1"/>
  <c r="E67" i="1"/>
  <c r="G36" i="2" s="1"/>
  <c r="H36" i="2" s="1"/>
  <c r="E68" i="1"/>
  <c r="G46" i="2" s="1"/>
  <c r="H46" i="2" s="1"/>
  <c r="E69" i="1"/>
  <c r="G48" i="2" s="1"/>
  <c r="H48" i="2" s="1"/>
  <c r="E70" i="1"/>
  <c r="G28" i="2" s="1"/>
  <c r="H28" i="2" s="1"/>
  <c r="Z96" i="14"/>
  <c r="Y23" i="14"/>
  <c r="Y84" i="14"/>
  <c r="Y58" i="14"/>
  <c r="Y47" i="14"/>
  <c r="Y48" i="14"/>
  <c r="Z86" i="14"/>
  <c r="Y11" i="14"/>
  <c r="Z68" i="14"/>
  <c r="Y91" i="14"/>
  <c r="Y112" i="14"/>
  <c r="Y95" i="14"/>
  <c r="Z64" i="14"/>
  <c r="Y62" i="14"/>
  <c r="Y40" i="14"/>
  <c r="Y111" i="14"/>
  <c r="Z117" i="14"/>
  <c r="Y85" i="14"/>
  <c r="Z112" i="14"/>
  <c r="Y57" i="14"/>
  <c r="Z94" i="14"/>
  <c r="Y78" i="14"/>
  <c r="Y39" i="14"/>
  <c r="Z58" i="14"/>
  <c r="Y24" i="14"/>
  <c r="Y93" i="14"/>
  <c r="Y17" i="14"/>
  <c r="Z11" i="14"/>
  <c r="Y7" i="14"/>
  <c r="Z59" i="14"/>
  <c r="Z53" i="14"/>
  <c r="Z27" i="14"/>
  <c r="Y28" i="14"/>
  <c r="Y61" i="14"/>
  <c r="Z80" i="14"/>
  <c r="Y27" i="14"/>
  <c r="Y96" i="14"/>
  <c r="Z54" i="14"/>
  <c r="Z118" i="14"/>
  <c r="Y60" i="14"/>
  <c r="Z77" i="14"/>
  <c r="Y51" i="14"/>
  <c r="Z107" i="14"/>
  <c r="Z44" i="14"/>
  <c r="Y9" i="14"/>
  <c r="Z29" i="14"/>
  <c r="Z98" i="14"/>
  <c r="Y63" i="14"/>
  <c r="Y19" i="14"/>
  <c r="Y16" i="14"/>
  <c r="Y81" i="14"/>
  <c r="Z101" i="14"/>
  <c r="Y70" i="14"/>
  <c r="Z41" i="14"/>
  <c r="Z55" i="14"/>
  <c r="Y52" i="14"/>
  <c r="Z23" i="14"/>
  <c r="Y46" i="14"/>
  <c r="Y106" i="14"/>
  <c r="Z95" i="14"/>
  <c r="Z63" i="14"/>
  <c r="Y67" i="14"/>
  <c r="Y71" i="14"/>
  <c r="Y99" i="14"/>
  <c r="Z65" i="14"/>
  <c r="Z8" i="14"/>
  <c r="S10" i="10"/>
  <c r="S8" i="10"/>
  <c r="S7" i="10"/>
  <c r="Z87" i="14"/>
  <c r="Y77" i="14"/>
  <c r="Y89" i="14"/>
  <c r="Y100" i="14"/>
  <c r="Z30" i="14"/>
  <c r="Z97" i="14"/>
  <c r="Y37" i="14"/>
  <c r="Z113" i="14"/>
  <c r="Y32" i="14"/>
  <c r="Z79" i="14"/>
  <c r="Y31" i="14"/>
  <c r="Z61" i="14"/>
  <c r="Y94" i="14"/>
  <c r="Y80" i="14"/>
  <c r="Z21" i="14"/>
  <c r="Z103" i="14"/>
  <c r="Y68" i="14"/>
  <c r="Z39" i="14"/>
  <c r="Z36" i="14"/>
  <c r="Y50" i="14"/>
  <c r="Z93" i="14"/>
  <c r="Z99" i="14"/>
  <c r="Y22" i="14"/>
  <c r="Z75" i="14"/>
  <c r="Y8" i="14"/>
  <c r="Y86" i="14"/>
  <c r="Y29" i="14"/>
  <c r="Y12" i="14"/>
  <c r="Y103" i="14"/>
  <c r="Y15" i="14"/>
  <c r="Y35" i="14"/>
  <c r="Z102" i="14"/>
  <c r="Z78" i="14"/>
  <c r="Q8" i="10"/>
  <c r="Y115" i="14"/>
  <c r="Z24" i="14"/>
  <c r="Z43" i="14"/>
  <c r="Z90" i="14"/>
  <c r="Y101" i="14"/>
  <c r="Y116" i="14"/>
  <c r="Z76" i="14"/>
  <c r="Y65" i="14"/>
  <c r="Z18" i="14"/>
  <c r="Y107" i="14"/>
  <c r="Z114" i="14"/>
  <c r="Y59" i="14"/>
  <c r="Y83" i="14"/>
  <c r="Y30" i="14"/>
  <c r="Z40" i="14"/>
  <c r="Y73" i="14"/>
  <c r="Z17" i="14"/>
  <c r="Y110" i="14"/>
  <c r="Z10" i="14"/>
  <c r="Y102" i="14"/>
  <c r="Y53" i="14"/>
  <c r="Z72" i="14"/>
  <c r="Z89" i="14"/>
  <c r="Y54" i="14"/>
  <c r="Z82" i="14"/>
  <c r="Z35" i="14"/>
  <c r="Y117" i="14"/>
  <c r="Z106" i="14"/>
  <c r="Y25" i="14"/>
  <c r="Y90" i="14"/>
  <c r="Q9" i="10"/>
  <c r="Y18" i="14"/>
  <c r="Z46" i="14"/>
  <c r="Y66" i="14"/>
  <c r="Z15" i="14"/>
  <c r="S9" i="10"/>
  <c r="Z110" i="14"/>
  <c r="Z60" i="14"/>
  <c r="Z19" i="14"/>
  <c r="Z83" i="14"/>
  <c r="Z62" i="14"/>
  <c r="Y98" i="14"/>
  <c r="Z47" i="14"/>
  <c r="Z26" i="14"/>
  <c r="Z45" i="14"/>
  <c r="Y97" i="14"/>
  <c r="Y72" i="14"/>
  <c r="Z116" i="14"/>
  <c r="Y33" i="14"/>
  <c r="Y43" i="14"/>
  <c r="Z14" i="14"/>
  <c r="Y87" i="14"/>
  <c r="Z34" i="14"/>
  <c r="Y49" i="14"/>
  <c r="Y105" i="14"/>
  <c r="Z16" i="14"/>
  <c r="Y13" i="14"/>
  <c r="Z56" i="14"/>
  <c r="Z12" i="14"/>
  <c r="Z85" i="14"/>
  <c r="Z38" i="14"/>
  <c r="Z52" i="14"/>
  <c r="Y76" i="14"/>
  <c r="Z92" i="14"/>
  <c r="Z48" i="14"/>
  <c r="Z81" i="14"/>
  <c r="Y36" i="14"/>
  <c r="Y82" i="14"/>
  <c r="Y34" i="14"/>
  <c r="Y45" i="14"/>
  <c r="Z71" i="14"/>
  <c r="Y20" i="14"/>
  <c r="Z9" i="14"/>
  <c r="Y10" i="14"/>
  <c r="Z84" i="14"/>
  <c r="Z49" i="14"/>
  <c r="Z74" i="14"/>
  <c r="Z31" i="14"/>
  <c r="Z91" i="14"/>
  <c r="Y75" i="14"/>
  <c r="Y64" i="14"/>
  <c r="Z66" i="14"/>
  <c r="Y44" i="14"/>
  <c r="Z73" i="14"/>
  <c r="Y56" i="14"/>
  <c r="P7" i="10"/>
  <c r="Z100" i="14"/>
  <c r="Y38" i="14"/>
  <c r="R8" i="10"/>
  <c r="Z105" i="14"/>
  <c r="Y55" i="14"/>
  <c r="Y88" i="14"/>
  <c r="Z88" i="14"/>
  <c r="Y74" i="14"/>
  <c r="R10" i="10"/>
  <c r="Y41" i="14"/>
  <c r="Z28" i="14"/>
  <c r="Z32" i="14"/>
  <c r="Z7" i="14"/>
  <c r="Y92" i="14"/>
  <c r="P9" i="10"/>
  <c r="Z37" i="14"/>
  <c r="Y114" i="14"/>
  <c r="AM10" i="1"/>
  <c r="Z115" i="14"/>
  <c r="Y118" i="14"/>
  <c r="Z42" i="14"/>
  <c r="Z51" i="14"/>
  <c r="R7" i="10"/>
  <c r="P10" i="10"/>
  <c r="Z69" i="14"/>
  <c r="R9" i="10"/>
  <c r="P8" i="10"/>
  <c r="Z33" i="14"/>
  <c r="Q10" i="10"/>
  <c r="Q7" i="10"/>
  <c r="F104" i="9"/>
  <c r="F71" i="9"/>
  <c r="F10" i="9"/>
  <c r="F63" i="9"/>
  <c r="F30" i="9"/>
  <c r="F101" i="9"/>
  <c r="F33" i="9"/>
  <c r="F83" i="9"/>
  <c r="F22" i="9"/>
  <c r="F62" i="9"/>
  <c r="F55" i="9"/>
  <c r="F28" i="9"/>
  <c r="F25" i="9"/>
  <c r="F56" i="9"/>
  <c r="F106" i="9"/>
  <c r="F7" i="9"/>
  <c r="F98" i="9"/>
  <c r="F92" i="9"/>
  <c r="F15" i="9"/>
  <c r="F76" i="9"/>
  <c r="F57" i="9"/>
  <c r="F107" i="9"/>
  <c r="F43" i="9"/>
  <c r="F99" i="9"/>
  <c r="F66" i="9"/>
  <c r="F23" i="9"/>
  <c r="F69" i="9"/>
  <c r="F36" i="9"/>
  <c r="F42" i="9"/>
  <c r="F51" i="9"/>
  <c r="F91" i="9"/>
  <c r="F64" i="9"/>
  <c r="F11" i="9"/>
  <c r="F59" i="9"/>
  <c r="F37" i="9"/>
  <c r="F93" i="9"/>
  <c r="F60" i="9"/>
  <c r="F79" i="9"/>
  <c r="F52" i="9"/>
  <c r="F102" i="9"/>
  <c r="F49" i="9"/>
  <c r="F105" i="9"/>
  <c r="F72" i="9"/>
  <c r="F12" i="9"/>
  <c r="F87" i="9"/>
  <c r="F50" i="9"/>
  <c r="F100" i="9"/>
  <c r="F40" i="9"/>
  <c r="F45" i="9"/>
  <c r="F95" i="9"/>
  <c r="F73" i="9"/>
  <c r="F46" i="9"/>
  <c r="F96" i="9"/>
  <c r="F38" i="9"/>
  <c r="F88" i="9"/>
  <c r="F13" i="9"/>
  <c r="F85" i="9"/>
  <c r="F58" i="9"/>
  <c r="F108" i="9"/>
  <c r="F9" i="9"/>
  <c r="F65" i="9"/>
  <c r="F86" i="9"/>
  <c r="F53" i="9"/>
  <c r="F90" i="9"/>
  <c r="F81" i="9"/>
  <c r="F48" i="9"/>
  <c r="I23" i="11"/>
  <c r="F18" i="9"/>
  <c r="F29" i="9"/>
  <c r="F32" i="9"/>
  <c r="F82" i="9"/>
  <c r="F8" i="9"/>
  <c r="F74" i="9"/>
  <c r="F41" i="9"/>
  <c r="F20" i="9"/>
  <c r="F44" i="9"/>
  <c r="F94" i="9"/>
  <c r="F19" i="9"/>
  <c r="F17" i="9"/>
  <c r="F54" i="9"/>
  <c r="F39" i="9"/>
  <c r="F89" i="9"/>
  <c r="F61" i="9"/>
  <c r="F34" i="9"/>
  <c r="F84" i="9"/>
  <c r="F31" i="9"/>
  <c r="F24" i="9"/>
  <c r="F68" i="9"/>
  <c r="F35" i="9"/>
  <c r="F14" i="9"/>
  <c r="F27" i="9"/>
  <c r="F77" i="9"/>
  <c r="F16" i="9"/>
  <c r="F80" i="9"/>
  <c r="F47" i="9"/>
  <c r="F26" i="9"/>
  <c r="F67" i="9"/>
  <c r="F21" i="9"/>
  <c r="F75" i="9"/>
  <c r="F78" i="9"/>
  <c r="F97" i="9"/>
  <c r="F70" i="9"/>
  <c r="F103" i="9"/>
  <c r="H108" i="9" l="1"/>
  <c r="G108" i="9" s="1"/>
  <c r="H102" i="9"/>
  <c r="G102" i="9" s="1"/>
  <c r="H96" i="9"/>
  <c r="H90" i="9"/>
  <c r="H84" i="9"/>
  <c r="G84" i="9" s="1"/>
  <c r="H78" i="9"/>
  <c r="H72" i="9"/>
  <c r="G72" i="9" s="1"/>
  <c r="H66" i="9"/>
  <c r="H60" i="9"/>
  <c r="H54" i="9"/>
  <c r="H48" i="9"/>
  <c r="G48" i="9" s="1"/>
  <c r="H42" i="9"/>
  <c r="H36" i="9"/>
  <c r="G36" i="9" s="1"/>
  <c r="H30" i="9"/>
  <c r="H107" i="9"/>
  <c r="H101" i="9"/>
  <c r="G101" i="9" s="1"/>
  <c r="H95" i="9"/>
  <c r="G95" i="9" s="1"/>
  <c r="H89" i="9"/>
  <c r="H83" i="9"/>
  <c r="G83" i="9" s="1"/>
  <c r="H77" i="9"/>
  <c r="G77" i="9" s="1"/>
  <c r="H71" i="9"/>
  <c r="H65" i="9"/>
  <c r="H59" i="9"/>
  <c r="G59" i="9" s="1"/>
  <c r="H53" i="9"/>
  <c r="H47" i="9"/>
  <c r="G47" i="9" s="1"/>
  <c r="H41" i="9"/>
  <c r="H35" i="9"/>
  <c r="H29" i="9"/>
  <c r="H106" i="9"/>
  <c r="H100" i="9"/>
  <c r="H94" i="9"/>
  <c r="G94" i="9" s="1"/>
  <c r="H88" i="9"/>
  <c r="H82" i="9"/>
  <c r="H76" i="9"/>
  <c r="H70" i="9"/>
  <c r="G70" i="9" s="1"/>
  <c r="H64" i="9"/>
  <c r="H58" i="9"/>
  <c r="G58" i="9" s="1"/>
  <c r="H52" i="9"/>
  <c r="H46" i="9"/>
  <c r="H40" i="9"/>
  <c r="H34" i="9"/>
  <c r="G34" i="9" s="1"/>
  <c r="H28" i="9"/>
  <c r="H105" i="9"/>
  <c r="G105" i="9" s="1"/>
  <c r="H99" i="9"/>
  <c r="H93" i="9"/>
  <c r="H87" i="9"/>
  <c r="H81" i="9"/>
  <c r="H75" i="9"/>
  <c r="H69" i="9"/>
  <c r="G69" i="9" s="1"/>
  <c r="H63" i="9"/>
  <c r="H57" i="9"/>
  <c r="H51" i="9"/>
  <c r="H45" i="9"/>
  <c r="H39" i="9"/>
  <c r="H33" i="9"/>
  <c r="H27" i="9"/>
  <c r="H104" i="9"/>
  <c r="H98" i="9"/>
  <c r="H92" i="9"/>
  <c r="H86" i="9"/>
  <c r="H80" i="9"/>
  <c r="H74" i="9"/>
  <c r="H68" i="9"/>
  <c r="H62" i="9"/>
  <c r="H56" i="9"/>
  <c r="H50" i="9"/>
  <c r="H44" i="9"/>
  <c r="H38" i="9"/>
  <c r="H32" i="9"/>
  <c r="H103" i="9"/>
  <c r="H97" i="9"/>
  <c r="H91" i="9"/>
  <c r="H85" i="9"/>
  <c r="H79" i="9"/>
  <c r="H73" i="9"/>
  <c r="H67" i="9"/>
  <c r="H61" i="9"/>
  <c r="H55" i="9"/>
  <c r="H49" i="9"/>
  <c r="H43" i="9"/>
  <c r="H37" i="9"/>
  <c r="H31" i="9"/>
  <c r="O95" i="5"/>
  <c r="O1262" i="5"/>
  <c r="O882" i="5"/>
  <c r="O108" i="5"/>
  <c r="O871" i="5"/>
  <c r="O1881" i="5"/>
  <c r="O827" i="5"/>
  <c r="O903" i="5"/>
  <c r="O98" i="5"/>
  <c r="O863" i="5"/>
  <c r="O851" i="5"/>
  <c r="O1011" i="5"/>
  <c r="O256" i="5"/>
  <c r="O852" i="5"/>
  <c r="O883" i="5"/>
  <c r="O11" i="5"/>
  <c r="O885" i="5"/>
  <c r="O186" i="5"/>
  <c r="O211" i="5"/>
  <c r="O1036" i="5"/>
  <c r="O1001" i="5"/>
  <c r="O96" i="5"/>
  <c r="O886" i="5"/>
  <c r="O918" i="5"/>
  <c r="O194" i="5"/>
  <c r="O195" i="5"/>
  <c r="O205" i="5"/>
  <c r="O9" i="5"/>
  <c r="O213" i="5"/>
  <c r="O1083" i="5"/>
  <c r="O858" i="5"/>
  <c r="O857" i="5"/>
  <c r="O106" i="5"/>
  <c r="O1069" i="5"/>
  <c r="O958" i="5"/>
  <c r="O214" i="5"/>
  <c r="O222" i="5"/>
  <c r="O917" i="5"/>
  <c r="O859" i="5"/>
  <c r="O245" i="5"/>
  <c r="O1102" i="5"/>
  <c r="O10" i="5"/>
  <c r="O962" i="5"/>
  <c r="O1054" i="5"/>
  <c r="O880" i="5"/>
  <c r="O994" i="5"/>
  <c r="O218" i="5"/>
  <c r="O929" i="5"/>
  <c r="O850" i="5"/>
  <c r="O130" i="5"/>
  <c r="O107" i="5"/>
  <c r="O1263" i="5"/>
  <c r="O993" i="5"/>
  <c r="J20" i="11"/>
  <c r="N24" i="9"/>
  <c r="N30" i="9"/>
  <c r="N39" i="9"/>
  <c r="N42" i="9"/>
  <c r="N45" i="9"/>
  <c r="N48" i="9"/>
  <c r="N51" i="9"/>
  <c r="N54" i="9"/>
  <c r="N57" i="9"/>
  <c r="N60" i="9"/>
  <c r="N63" i="9"/>
  <c r="N66" i="9"/>
  <c r="N69" i="9"/>
  <c r="N72" i="9"/>
  <c r="N75" i="9"/>
  <c r="N78" i="9"/>
  <c r="N84" i="9"/>
  <c r="N87" i="9"/>
  <c r="N90" i="9"/>
  <c r="N96" i="9"/>
  <c r="N99" i="9"/>
  <c r="N102" i="9"/>
  <c r="N105" i="9"/>
  <c r="N108" i="9"/>
  <c r="O24" i="9"/>
  <c r="O30" i="9"/>
  <c r="O39" i="9"/>
  <c r="O42" i="9"/>
  <c r="O45" i="9"/>
  <c r="O48" i="9"/>
  <c r="O51" i="9"/>
  <c r="O54" i="9"/>
  <c r="O57" i="9"/>
  <c r="O60" i="9"/>
  <c r="O66" i="9"/>
  <c r="O69" i="9"/>
  <c r="O75" i="9"/>
  <c r="O78" i="9"/>
  <c r="O84" i="9"/>
  <c r="O87" i="9"/>
  <c r="O99" i="9"/>
  <c r="O102" i="9"/>
  <c r="O108" i="9"/>
  <c r="O70" i="9"/>
  <c r="O82" i="9"/>
  <c r="O91" i="9"/>
  <c r="O103" i="9"/>
  <c r="N34" i="9"/>
  <c r="N37" i="9"/>
  <c r="N40" i="9"/>
  <c r="N43" i="9"/>
  <c r="N49" i="9"/>
  <c r="N52" i="9"/>
  <c r="N55" i="9"/>
  <c r="N58" i="9"/>
  <c r="N61" i="9"/>
  <c r="N64" i="9"/>
  <c r="N67" i="9"/>
  <c r="N70" i="9"/>
  <c r="N73" i="9"/>
  <c r="N76" i="9"/>
  <c r="N82" i="9"/>
  <c r="N91" i="9"/>
  <c r="N97" i="9"/>
  <c r="N100" i="9"/>
  <c r="N103" i="9"/>
  <c r="N106" i="9"/>
  <c r="O34" i="9"/>
  <c r="O37" i="9"/>
  <c r="O40" i="9"/>
  <c r="O43" i="9"/>
  <c r="O49" i="9"/>
  <c r="O52" i="9"/>
  <c r="O55" i="9"/>
  <c r="O58" i="9"/>
  <c r="O61" i="9"/>
  <c r="O67" i="9"/>
  <c r="O73" i="9"/>
  <c r="O106" i="9"/>
  <c r="N41" i="9"/>
  <c r="N50" i="9"/>
  <c r="N56" i="9"/>
  <c r="N59" i="9"/>
  <c r="N62" i="9"/>
  <c r="N65" i="9"/>
  <c r="N68" i="9"/>
  <c r="N71" i="9"/>
  <c r="N74" i="9"/>
  <c r="N77" i="9"/>
  <c r="N80" i="9"/>
  <c r="N83" i="9"/>
  <c r="N89" i="9"/>
  <c r="N92" i="9"/>
  <c r="N95" i="9"/>
  <c r="N98" i="9"/>
  <c r="N104" i="9"/>
  <c r="N107" i="9"/>
  <c r="O97" i="9"/>
  <c r="O41" i="9"/>
  <c r="O50" i="9"/>
  <c r="O56" i="9"/>
  <c r="O59" i="9"/>
  <c r="O62" i="9"/>
  <c r="O65" i="9"/>
  <c r="O68" i="9"/>
  <c r="O71" i="9"/>
  <c r="O74" i="9"/>
  <c r="O77" i="9"/>
  <c r="O80" i="9"/>
  <c r="O83" i="9"/>
  <c r="O89" i="9"/>
  <c r="O92" i="9"/>
  <c r="O95" i="9"/>
  <c r="O98" i="9"/>
  <c r="O104" i="9"/>
  <c r="O107" i="9"/>
  <c r="O63" i="9"/>
  <c r="O72" i="9"/>
  <c r="O90" i="9"/>
  <c r="O96" i="9"/>
  <c r="O105" i="9"/>
  <c r="O64" i="9"/>
  <c r="O76" i="9"/>
  <c r="O100" i="9"/>
  <c r="F2" i="9"/>
  <c r="I20" i="11"/>
  <c r="H23" i="9"/>
  <c r="H17" i="9"/>
  <c r="H11" i="9"/>
  <c r="H22" i="9"/>
  <c r="H16" i="9"/>
  <c r="H10" i="9"/>
  <c r="H21" i="9"/>
  <c r="H15" i="9"/>
  <c r="H9" i="9"/>
  <c r="G9" i="9" s="1"/>
  <c r="H26" i="9"/>
  <c r="H20" i="9"/>
  <c r="H14" i="9"/>
  <c r="H7" i="9"/>
  <c r="G7" i="9" s="1"/>
  <c r="H25" i="9"/>
  <c r="H19" i="9"/>
  <c r="H13" i="9"/>
  <c r="H8" i="9"/>
  <c r="H24" i="9"/>
  <c r="H18" i="9"/>
  <c r="H12" i="9"/>
  <c r="U37" i="14"/>
  <c r="S37" i="14" s="1"/>
  <c r="D9" i="10"/>
  <c r="T92" i="14"/>
  <c r="R92" i="14" s="1"/>
  <c r="U7" i="14"/>
  <c r="S7" i="14" s="1"/>
  <c r="U32" i="14"/>
  <c r="S32" i="14" s="1"/>
  <c r="U28" i="14"/>
  <c r="V28" i="14" s="1"/>
  <c r="T41" i="14"/>
  <c r="R41" i="14" s="1"/>
  <c r="F10" i="10"/>
  <c r="T74" i="14"/>
  <c r="R74" i="14" s="1"/>
  <c r="U88" i="14"/>
  <c r="S88" i="14" s="1"/>
  <c r="T88" i="14"/>
  <c r="R88" i="14" s="1"/>
  <c r="T55" i="14"/>
  <c r="R55" i="14" s="1"/>
  <c r="U105" i="14"/>
  <c r="S105" i="14" s="1"/>
  <c r="F8" i="10"/>
  <c r="T38" i="14"/>
  <c r="R38" i="14" s="1"/>
  <c r="U100" i="14"/>
  <c r="V100" i="14" s="1"/>
  <c r="D7" i="10"/>
  <c r="T56" i="14"/>
  <c r="R56" i="14" s="1"/>
  <c r="U73" i="14"/>
  <c r="S73" i="14" s="1"/>
  <c r="T44" i="14"/>
  <c r="R44" i="14" s="1"/>
  <c r="U66" i="14"/>
  <c r="V66" i="14" s="1"/>
  <c r="T64" i="14"/>
  <c r="R64" i="14" s="1"/>
  <c r="T75" i="14"/>
  <c r="R75" i="14" s="1"/>
  <c r="U91" i="14"/>
  <c r="V91" i="14" s="1"/>
  <c r="U31" i="14"/>
  <c r="S31" i="14" s="1"/>
  <c r="U74" i="14"/>
  <c r="S74" i="14" s="1"/>
  <c r="U49" i="14"/>
  <c r="V49" i="14" s="1"/>
  <c r="U84" i="14"/>
  <c r="S84" i="14" s="1"/>
  <c r="T10" i="14"/>
  <c r="R10" i="14" s="1"/>
  <c r="U9" i="14"/>
  <c r="S9" i="14" s="1"/>
  <c r="T20" i="14"/>
  <c r="R20" i="14" s="1"/>
  <c r="U71" i="14"/>
  <c r="S71" i="14" s="1"/>
  <c r="T45" i="14"/>
  <c r="R45" i="14" s="1"/>
  <c r="T34" i="14"/>
  <c r="R34" i="14" s="1"/>
  <c r="T82" i="14"/>
  <c r="R82" i="14" s="1"/>
  <c r="T36" i="14"/>
  <c r="R36" i="14" s="1"/>
  <c r="U81" i="14"/>
  <c r="V81" i="14" s="1"/>
  <c r="U48" i="14"/>
  <c r="S48" i="14" s="1"/>
  <c r="U92" i="14"/>
  <c r="V92" i="14" s="1"/>
  <c r="T76" i="14"/>
  <c r="R76" i="14" s="1"/>
  <c r="U52" i="14"/>
  <c r="V52" i="14" s="1"/>
  <c r="U38" i="14"/>
  <c r="S38" i="14" s="1"/>
  <c r="U85" i="14"/>
  <c r="S85" i="14" s="1"/>
  <c r="U12" i="14"/>
  <c r="S12" i="14" s="1"/>
  <c r="U56" i="14"/>
  <c r="V56" i="14" s="1"/>
  <c r="T13" i="14"/>
  <c r="R13" i="14" s="1"/>
  <c r="U16" i="14"/>
  <c r="S16" i="14" s="1"/>
  <c r="T105" i="14"/>
  <c r="R105" i="14" s="1"/>
  <c r="T49" i="14"/>
  <c r="R49" i="14" s="1"/>
  <c r="U34" i="14"/>
  <c r="V34" i="14" s="1"/>
  <c r="T87" i="14"/>
  <c r="R87" i="14" s="1"/>
  <c r="U14" i="14"/>
  <c r="S14" i="14" s="1"/>
  <c r="T43" i="14"/>
  <c r="R43" i="14" s="1"/>
  <c r="T33" i="14"/>
  <c r="R33" i="14" s="1"/>
  <c r="U116" i="14"/>
  <c r="T72" i="14"/>
  <c r="R72" i="14" s="1"/>
  <c r="T97" i="14"/>
  <c r="R97" i="14" s="1"/>
  <c r="U45" i="14"/>
  <c r="V45" i="14" s="1"/>
  <c r="U26" i="14"/>
  <c r="S26" i="14" s="1"/>
  <c r="U47" i="14"/>
  <c r="S47" i="14" s="1"/>
  <c r="T98" i="14"/>
  <c r="R98" i="14" s="1"/>
  <c r="U62" i="14"/>
  <c r="S62" i="14" s="1"/>
  <c r="U83" i="14"/>
  <c r="S83" i="14" s="1"/>
  <c r="U19" i="14"/>
  <c r="S19" i="14" s="1"/>
  <c r="T66" i="14"/>
  <c r="R66" i="14" s="1"/>
  <c r="U46" i="14"/>
  <c r="V46" i="14" s="1"/>
  <c r="T18" i="14"/>
  <c r="R18" i="14" s="1"/>
  <c r="E9" i="10"/>
  <c r="T90" i="14"/>
  <c r="R90" i="14" s="1"/>
  <c r="T25" i="14"/>
  <c r="R25" i="14" s="1"/>
  <c r="U106" i="14"/>
  <c r="S106" i="14" s="1"/>
  <c r="T117" i="14"/>
  <c r="U35" i="14"/>
  <c r="S35" i="14" s="1"/>
  <c r="U82" i="14"/>
  <c r="S82" i="14" s="1"/>
  <c r="T54" i="14"/>
  <c r="R54" i="14" s="1"/>
  <c r="U89" i="14"/>
  <c r="S89" i="14" s="1"/>
  <c r="U72" i="14"/>
  <c r="S72" i="14" s="1"/>
  <c r="T53" i="14"/>
  <c r="R53" i="14" s="1"/>
  <c r="T102" i="14"/>
  <c r="R102" i="14" s="1"/>
  <c r="U10" i="14"/>
  <c r="S10" i="14" s="1"/>
  <c r="T110" i="14"/>
  <c r="U17" i="14"/>
  <c r="V17" i="14" s="1"/>
  <c r="T73" i="14"/>
  <c r="R73" i="14" s="1"/>
  <c r="U40" i="14"/>
  <c r="V40" i="14" s="1"/>
  <c r="T30" i="14"/>
  <c r="R30" i="14" s="1"/>
  <c r="T83" i="14"/>
  <c r="R83" i="14" s="1"/>
  <c r="T59" i="14"/>
  <c r="R59" i="14" s="1"/>
  <c r="U114" i="14"/>
  <c r="T107" i="14"/>
  <c r="R107" i="14" s="1"/>
  <c r="U18" i="14"/>
  <c r="S18" i="14" s="1"/>
  <c r="T65" i="14"/>
  <c r="R65" i="14" s="1"/>
  <c r="U76" i="14"/>
  <c r="S76" i="14" s="1"/>
  <c r="T116" i="14"/>
  <c r="T101" i="14"/>
  <c r="R101" i="14" s="1"/>
  <c r="U90" i="14"/>
  <c r="S90" i="14" s="1"/>
  <c r="U43" i="14"/>
  <c r="V43" i="14" s="1"/>
  <c r="U102" i="14"/>
  <c r="S102" i="14" s="1"/>
  <c r="T35" i="14"/>
  <c r="R35" i="14" s="1"/>
  <c r="T15" i="14"/>
  <c r="R15" i="14" s="1"/>
  <c r="T103" i="14"/>
  <c r="R103" i="14" s="1"/>
  <c r="T12" i="14"/>
  <c r="R12" i="14" s="1"/>
  <c r="T29" i="14"/>
  <c r="R29" i="14" s="1"/>
  <c r="T86" i="14"/>
  <c r="R86" i="14" s="1"/>
  <c r="T8" i="14"/>
  <c r="R8" i="14" s="1"/>
  <c r="U75" i="14"/>
  <c r="V75" i="14" s="1"/>
  <c r="T22" i="14"/>
  <c r="R22" i="14" s="1"/>
  <c r="U99" i="14"/>
  <c r="V99" i="14" s="1"/>
  <c r="U93" i="14"/>
  <c r="V93" i="14" s="1"/>
  <c r="T50" i="14"/>
  <c r="R50" i="14" s="1"/>
  <c r="U36" i="14"/>
  <c r="V36" i="14" s="1"/>
  <c r="U39" i="14"/>
  <c r="V39" i="14" s="1"/>
  <c r="T68" i="14"/>
  <c r="R68" i="14" s="1"/>
  <c r="U103" i="14"/>
  <c r="S103" i="14" s="1"/>
  <c r="U21" i="14"/>
  <c r="S21" i="14" s="1"/>
  <c r="T80" i="14"/>
  <c r="R80" i="14" s="1"/>
  <c r="T94" i="14"/>
  <c r="R94" i="14" s="1"/>
  <c r="U61" i="14"/>
  <c r="S61" i="14" s="1"/>
  <c r="T31" i="14"/>
  <c r="R31" i="14" s="1"/>
  <c r="U79" i="14"/>
  <c r="S79" i="14" s="1"/>
  <c r="T32" i="14"/>
  <c r="R32" i="14" s="1"/>
  <c r="U113" i="14"/>
  <c r="V113" i="14" s="1"/>
  <c r="T37" i="14"/>
  <c r="R37" i="14" s="1"/>
  <c r="U97" i="14"/>
  <c r="S97" i="14" s="1"/>
  <c r="U30" i="14"/>
  <c r="S30" i="14" s="1"/>
  <c r="T100" i="14"/>
  <c r="R100" i="14" s="1"/>
  <c r="T89" i="14"/>
  <c r="R89" i="14" s="1"/>
  <c r="T77" i="14"/>
  <c r="R77" i="14" s="1"/>
  <c r="U8" i="14"/>
  <c r="V8" i="14" s="1"/>
  <c r="U65" i="14"/>
  <c r="V65" i="14" s="1"/>
  <c r="T99" i="14"/>
  <c r="R99" i="14" s="1"/>
  <c r="T71" i="14"/>
  <c r="R71" i="14" s="1"/>
  <c r="T67" i="14"/>
  <c r="R67" i="14" s="1"/>
  <c r="U63" i="14"/>
  <c r="S63" i="14" s="1"/>
  <c r="U95" i="14"/>
  <c r="V95" i="14" s="1"/>
  <c r="T106" i="14"/>
  <c r="R106" i="14" s="1"/>
  <c r="T46" i="14"/>
  <c r="R46" i="14" s="1"/>
  <c r="U23" i="14"/>
  <c r="S23" i="14" s="1"/>
  <c r="T52" i="14"/>
  <c r="R52" i="14" s="1"/>
  <c r="U55" i="14"/>
  <c r="V55" i="14" s="1"/>
  <c r="U41" i="14"/>
  <c r="V41" i="14" s="1"/>
  <c r="T70" i="14"/>
  <c r="R70" i="14" s="1"/>
  <c r="U101" i="14"/>
  <c r="V101" i="14" s="1"/>
  <c r="T81" i="14"/>
  <c r="R81" i="14" s="1"/>
  <c r="T16" i="14"/>
  <c r="R16" i="14" s="1"/>
  <c r="T19" i="14"/>
  <c r="R19" i="14" s="1"/>
  <c r="T63" i="14"/>
  <c r="R63" i="14" s="1"/>
  <c r="U98" i="14"/>
  <c r="V98" i="14" s="1"/>
  <c r="U29" i="14"/>
  <c r="S29" i="14" s="1"/>
  <c r="T9" i="14"/>
  <c r="R9" i="14" s="1"/>
  <c r="U44" i="14"/>
  <c r="S44" i="14" s="1"/>
  <c r="U107" i="14"/>
  <c r="V107" i="14" s="1"/>
  <c r="T51" i="14"/>
  <c r="R51" i="14" s="1"/>
  <c r="U77" i="14"/>
  <c r="V77" i="14" s="1"/>
  <c r="T60" i="14"/>
  <c r="R60" i="14" s="1"/>
  <c r="U118" i="14"/>
  <c r="U54" i="14"/>
  <c r="V54" i="14" s="1"/>
  <c r="T96" i="14"/>
  <c r="R96" i="14" s="1"/>
  <c r="T27" i="14"/>
  <c r="R27" i="14" s="1"/>
  <c r="U80" i="14"/>
  <c r="S80" i="14" s="1"/>
  <c r="T61" i="14"/>
  <c r="R61" i="14" s="1"/>
  <c r="T28" i="14"/>
  <c r="R28" i="14" s="1"/>
  <c r="U27" i="14"/>
  <c r="V27" i="14" s="1"/>
  <c r="U53" i="14"/>
  <c r="V53" i="14" s="1"/>
  <c r="U59" i="14"/>
  <c r="S59" i="14" s="1"/>
  <c r="T7" i="14"/>
  <c r="R7" i="14" s="1"/>
  <c r="U11" i="14"/>
  <c r="S11" i="14" s="1"/>
  <c r="T17" i="14"/>
  <c r="R17" i="14" s="1"/>
  <c r="T93" i="14"/>
  <c r="R93" i="14" s="1"/>
  <c r="T24" i="14"/>
  <c r="R24" i="14" s="1"/>
  <c r="U58" i="14"/>
  <c r="V58" i="14" s="1"/>
  <c r="T39" i="14"/>
  <c r="R39" i="14" s="1"/>
  <c r="T78" i="14"/>
  <c r="R78" i="14" s="1"/>
  <c r="U94" i="14"/>
  <c r="V94" i="14" s="1"/>
  <c r="T57" i="14"/>
  <c r="R57" i="14" s="1"/>
  <c r="U112" i="14"/>
  <c r="V112" i="14" s="1"/>
  <c r="T85" i="14"/>
  <c r="R85" i="14" s="1"/>
  <c r="U117" i="14"/>
  <c r="V117" i="14" s="1"/>
  <c r="T111" i="14"/>
  <c r="T40" i="14"/>
  <c r="R40" i="14" s="1"/>
  <c r="T62" i="14"/>
  <c r="R62" i="14" s="1"/>
  <c r="U64" i="14"/>
  <c r="V64" i="14" s="1"/>
  <c r="T95" i="14"/>
  <c r="R95" i="14" s="1"/>
  <c r="T112" i="14"/>
  <c r="T91" i="14"/>
  <c r="R91" i="14" s="1"/>
  <c r="U68" i="14"/>
  <c r="S68" i="14" s="1"/>
  <c r="T11" i="14"/>
  <c r="R11" i="14" s="1"/>
  <c r="U86" i="14"/>
  <c r="V86" i="14" s="1"/>
  <c r="T48" i="14"/>
  <c r="R48" i="14" s="1"/>
  <c r="T47" i="14"/>
  <c r="R47" i="14" s="1"/>
  <c r="T58" i="14"/>
  <c r="R58" i="14" s="1"/>
  <c r="T84" i="14"/>
  <c r="R84" i="14" s="1"/>
  <c r="T23" i="14"/>
  <c r="R23" i="14" s="1"/>
  <c r="U96" i="14"/>
  <c r="V96" i="14" s="1"/>
  <c r="G1373" i="5"/>
  <c r="H1373" i="5" s="1"/>
  <c r="G1798" i="2"/>
  <c r="H1798" i="2" s="1"/>
  <c r="G1496" i="2"/>
  <c r="H1496" i="2" s="1"/>
  <c r="G86" i="2"/>
  <c r="H86" i="2" s="1"/>
  <c r="G1841" i="2"/>
  <c r="H1841" i="2" s="1"/>
  <c r="G59" i="2"/>
  <c r="H59" i="2" s="1"/>
  <c r="F9" i="10"/>
  <c r="E7" i="10"/>
  <c r="E10" i="10"/>
  <c r="G7" i="10"/>
  <c r="G9" i="10"/>
  <c r="E8" i="10"/>
  <c r="G8" i="10"/>
  <c r="F7" i="10"/>
  <c r="G10" i="10"/>
  <c r="D8" i="10"/>
  <c r="D10" i="10"/>
  <c r="V116" i="14"/>
  <c r="V111" i="14"/>
  <c r="G1469" i="2"/>
  <c r="H1469" i="2" s="1"/>
  <c r="U110" i="14"/>
  <c r="V110" i="14" s="1"/>
  <c r="J8" i="14" s="1"/>
  <c r="U42" i="14"/>
  <c r="V42" i="14" s="1"/>
  <c r="U115" i="14"/>
  <c r="U51" i="14"/>
  <c r="S51" i="14" s="1"/>
  <c r="T114" i="14"/>
  <c r="U60" i="14"/>
  <c r="V60" i="14" s="1"/>
  <c r="U15" i="14"/>
  <c r="V15" i="14" s="1"/>
  <c r="U69" i="14"/>
  <c r="V69" i="14" s="1"/>
  <c r="T115" i="14"/>
  <c r="U24" i="14"/>
  <c r="S24" i="14" s="1"/>
  <c r="U78" i="14"/>
  <c r="V78" i="14" s="1"/>
  <c r="T118" i="14"/>
  <c r="U33" i="14"/>
  <c r="V33" i="14" s="1"/>
  <c r="U87" i="14"/>
  <c r="S87" i="14" s="1"/>
  <c r="V82" i="14"/>
  <c r="S50" i="14"/>
  <c r="V50" i="14"/>
  <c r="S104" i="14"/>
  <c r="V104" i="14"/>
  <c r="S13" i="14"/>
  <c r="V13" i="14"/>
  <c r="S67" i="14"/>
  <c r="V67" i="14"/>
  <c r="S57" i="14"/>
  <c r="V57" i="14"/>
  <c r="S70" i="14"/>
  <c r="V70" i="14"/>
  <c r="S20" i="14"/>
  <c r="V20" i="14"/>
  <c r="S41" i="14"/>
  <c r="S22" i="14"/>
  <c r="V22" i="14"/>
  <c r="S25" i="14"/>
  <c r="V25" i="14"/>
  <c r="G1780" i="2"/>
  <c r="H1780" i="2" s="1"/>
  <c r="G1308" i="2"/>
  <c r="H1308" i="2" s="1"/>
  <c r="G1681" i="2"/>
  <c r="H1681" i="2" s="1"/>
  <c r="G1266" i="2"/>
  <c r="H1266" i="2" s="1"/>
  <c r="G1729" i="2"/>
  <c r="H1729" i="2" s="1"/>
  <c r="G10" i="2"/>
  <c r="H10" i="2" s="1"/>
  <c r="G1070" i="2"/>
  <c r="H1070" i="2" s="1"/>
  <c r="G1701" i="2"/>
  <c r="H1701" i="2" s="1"/>
  <c r="G1539" i="2"/>
  <c r="H1539" i="2" s="1"/>
  <c r="G1765" i="2"/>
  <c r="H1765" i="2" s="1"/>
  <c r="G1565" i="2"/>
  <c r="H1565" i="2" s="1"/>
  <c r="G1227" i="2"/>
  <c r="H1227" i="2" s="1"/>
  <c r="G1604" i="2"/>
  <c r="H1604" i="2" s="1"/>
  <c r="G1693" i="2"/>
  <c r="H1693" i="2" s="1"/>
  <c r="G1767" i="2"/>
  <c r="H1767" i="2" s="1"/>
  <c r="G1677" i="2"/>
  <c r="H1677" i="2" s="1"/>
  <c r="G1378" i="2"/>
  <c r="H1378" i="2" s="1"/>
  <c r="G1766" i="2"/>
  <c r="H1766" i="2" s="1"/>
  <c r="G1603" i="2"/>
  <c r="H1603" i="2" s="1"/>
  <c r="G74" i="2"/>
  <c r="H74" i="2" s="1"/>
  <c r="G44" i="2"/>
  <c r="H44" i="2" s="1"/>
  <c r="G1268" i="2"/>
  <c r="H1268" i="2" s="1"/>
  <c r="G1699" i="2"/>
  <c r="H1699" i="2" s="1"/>
  <c r="G1301" i="2"/>
  <c r="H1301" i="2" s="1"/>
  <c r="G1869" i="2"/>
  <c r="H1869" i="2" s="1"/>
  <c r="G1849" i="2"/>
  <c r="H1849" i="2" s="1"/>
  <c r="G1591" i="2"/>
  <c r="H1591" i="2" s="1"/>
  <c r="G1414" i="2"/>
  <c r="H1414" i="2" s="1"/>
  <c r="G1495" i="2"/>
  <c r="H1495" i="2" s="1"/>
  <c r="G6" i="2"/>
  <c r="H6" i="2" s="1"/>
  <c r="G1201" i="2"/>
  <c r="H1201" i="2" s="1"/>
  <c r="G1465" i="2"/>
  <c r="H1465" i="2" s="1"/>
  <c r="G1639" i="2"/>
  <c r="H1639" i="2" s="1"/>
  <c r="G1675" i="2"/>
  <c r="H1675" i="2" s="1"/>
  <c r="G1491" i="2"/>
  <c r="H1491" i="2" s="1"/>
  <c r="G1125" i="2"/>
  <c r="H1125" i="2" s="1"/>
  <c r="G1794" i="2"/>
  <c r="H1794" i="2" s="1"/>
  <c r="G1725" i="2"/>
  <c r="H1725" i="2" s="1"/>
  <c r="G1641" i="2"/>
  <c r="H1641" i="2" s="1"/>
  <c r="G70" i="2"/>
  <c r="H70" i="2" s="1"/>
  <c r="G1463" i="2"/>
  <c r="H1463" i="2" s="1"/>
  <c r="G1687" i="2"/>
  <c r="H1687" i="2" s="1"/>
  <c r="G1291" i="2"/>
  <c r="H1291" i="2" s="1"/>
  <c r="G1071" i="2"/>
  <c r="H1071" i="2" s="1"/>
  <c r="G1265" i="2"/>
  <c r="H1265" i="2" s="1"/>
  <c r="G1313" i="2"/>
  <c r="H1313" i="2" s="1"/>
  <c r="G193" i="2"/>
  <c r="H193" i="2" s="1"/>
  <c r="G19" i="2"/>
  <c r="H19" i="2" s="1"/>
  <c r="G1741" i="2"/>
  <c r="H1741" i="2" s="1"/>
  <c r="G1682" i="2"/>
  <c r="H1682" i="2" s="1"/>
  <c r="G1578" i="2"/>
  <c r="H1578" i="2" s="1"/>
  <c r="G1468" i="2"/>
  <c r="H1468" i="2" s="1"/>
  <c r="G1374" i="2"/>
  <c r="H1374" i="2" s="1"/>
  <c r="G1311" i="2"/>
  <c r="H1311" i="2" s="1"/>
  <c r="G1691" i="2"/>
  <c r="H1691" i="2" s="1"/>
  <c r="G963" i="2"/>
  <c r="H963" i="2" s="1"/>
  <c r="G33" i="2"/>
  <c r="H33" i="2" s="1"/>
  <c r="G1161" i="2"/>
  <c r="H1161" i="2" s="1"/>
  <c r="G1787" i="2"/>
  <c r="H1787" i="2" s="1"/>
  <c r="G1730" i="2"/>
  <c r="H1730" i="2" s="1"/>
  <c r="G1684" i="2"/>
  <c r="H1684" i="2" s="1"/>
  <c r="G1627" i="2"/>
  <c r="H1627" i="2" s="1"/>
  <c r="G1577" i="2"/>
  <c r="H1577" i="2" s="1"/>
  <c r="G17" i="2"/>
  <c r="H17" i="2" s="1"/>
  <c r="G1651" i="2"/>
  <c r="H1651" i="2" s="1"/>
  <c r="G1640" i="2"/>
  <c r="H1640" i="2" s="1"/>
  <c r="G1743" i="2"/>
  <c r="H1743" i="2" s="1"/>
  <c r="G1269" i="2"/>
  <c r="H1269" i="2" s="1"/>
  <c r="G1208" i="2"/>
  <c r="H1208" i="2" s="1"/>
  <c r="G967" i="2"/>
  <c r="H967" i="2" s="1"/>
  <c r="G1559" i="2"/>
  <c r="H1559" i="2" s="1"/>
  <c r="G1365" i="2"/>
  <c r="H1365" i="2" s="1"/>
  <c r="G1224" i="2"/>
  <c r="H1224" i="2" s="1"/>
  <c r="G352" i="2"/>
  <c r="H352" i="2" s="1"/>
  <c r="G1877" i="2"/>
  <c r="H1877" i="2" s="1"/>
  <c r="G1863" i="2"/>
  <c r="H1863" i="2" s="1"/>
  <c r="G64" i="2"/>
  <c r="H64" i="2" s="1"/>
  <c r="G1642" i="2"/>
  <c r="H1642" i="2" s="1"/>
  <c r="G1579" i="2"/>
  <c r="H1579" i="2" s="1"/>
  <c r="G1739" i="2"/>
  <c r="H1739" i="2" s="1"/>
  <c r="G1464" i="2"/>
  <c r="H1464" i="2" s="1"/>
  <c r="G1826" i="2"/>
  <c r="H1826" i="2" s="1"/>
  <c r="G1372" i="2"/>
  <c r="H1372" i="2" s="1"/>
  <c r="G1292" i="2"/>
  <c r="H1292" i="2" s="1"/>
  <c r="G1248" i="2"/>
  <c r="H1248" i="2" s="1"/>
  <c r="G1417" i="2"/>
  <c r="H1417" i="2" s="1"/>
  <c r="G902" i="2"/>
  <c r="H902" i="2" s="1"/>
  <c r="G497" i="2"/>
  <c r="H497" i="2" s="1"/>
  <c r="G1261" i="2"/>
  <c r="H1261" i="2" s="1"/>
  <c r="G1054" i="2"/>
  <c r="H1054" i="2" s="1"/>
  <c r="G1881" i="2"/>
  <c r="H1881" i="2" s="1"/>
  <c r="G1786" i="2"/>
  <c r="H1786" i="2" s="1"/>
  <c r="G16" i="2"/>
  <c r="H16" i="2" s="1"/>
  <c r="G1720" i="2"/>
  <c r="H1720" i="2" s="1"/>
  <c r="G1680" i="2"/>
  <c r="H1680" i="2" s="1"/>
  <c r="G71" i="2"/>
  <c r="H71" i="2" s="1"/>
  <c r="G1556" i="2"/>
  <c r="H1556" i="2" s="1"/>
  <c r="G1470" i="2"/>
  <c r="H1470" i="2" s="1"/>
  <c r="G83" i="2"/>
  <c r="H83" i="2" s="1"/>
  <c r="G1382" i="2"/>
  <c r="H1382" i="2" s="1"/>
  <c r="G1764" i="2"/>
  <c r="H1764" i="2" s="1"/>
  <c r="G1310" i="2"/>
  <c r="H1310" i="2" s="1"/>
  <c r="G1555" i="2"/>
  <c r="H1555" i="2" s="1"/>
  <c r="G1194" i="2"/>
  <c r="H1194" i="2" s="1"/>
  <c r="G1398" i="2"/>
  <c r="H1398" i="2" s="1"/>
  <c r="G1493" i="2"/>
  <c r="H1493" i="2" s="1"/>
  <c r="G1407" i="2"/>
  <c r="H1407" i="2" s="1"/>
  <c r="G710" i="2"/>
  <c r="H710" i="2" s="1"/>
  <c r="G1163" i="2"/>
  <c r="H1163" i="2" s="1"/>
  <c r="G887" i="2"/>
  <c r="H887" i="2" s="1"/>
  <c r="G14" i="2"/>
  <c r="H14" i="2" s="1"/>
  <c r="G1789" i="2"/>
  <c r="H1789" i="2" s="1"/>
  <c r="G41" i="2"/>
  <c r="H41" i="2" s="1"/>
  <c r="G9" i="2"/>
  <c r="H9" i="2" s="1"/>
  <c r="G8" i="2"/>
  <c r="H8" i="2" s="1"/>
  <c r="G1646" i="2"/>
  <c r="H1646" i="2" s="1"/>
  <c r="G1601" i="2"/>
  <c r="H1601" i="2" s="1"/>
  <c r="G1558" i="2"/>
  <c r="H1558" i="2" s="1"/>
  <c r="G1535" i="2"/>
  <c r="H1535" i="2" s="1"/>
  <c r="G1466" i="2"/>
  <c r="H1466" i="2" s="1"/>
  <c r="G1455" i="2"/>
  <c r="H1455" i="2" s="1"/>
  <c r="G1746" i="2"/>
  <c r="H1746" i="2" s="1"/>
  <c r="G1686" i="2"/>
  <c r="H1686" i="2" s="1"/>
  <c r="G1339" i="2"/>
  <c r="H1339" i="2" s="1"/>
  <c r="G18" i="2"/>
  <c r="H18" i="2" s="1"/>
  <c r="G1473" i="2"/>
  <c r="H1473" i="2" s="1"/>
  <c r="G1502" i="2"/>
  <c r="H1502" i="2" s="1"/>
  <c r="G1399" i="2"/>
  <c r="H1399" i="2" s="1"/>
  <c r="G866" i="2"/>
  <c r="H866" i="2" s="1"/>
  <c r="G702" i="2"/>
  <c r="H702" i="2" s="1"/>
  <c r="G1364" i="2"/>
  <c r="H1364" i="2" s="1"/>
  <c r="G1233" i="2"/>
  <c r="H1233" i="2" s="1"/>
  <c r="G1179" i="2"/>
  <c r="H1179" i="2" s="1"/>
  <c r="G818" i="2"/>
  <c r="H818" i="2" s="1"/>
  <c r="G1878" i="2"/>
  <c r="H1878" i="2" s="1"/>
  <c r="G1785" i="2"/>
  <c r="H1785" i="2" s="1"/>
  <c r="G1742" i="2"/>
  <c r="H1742" i="2" s="1"/>
  <c r="G1726" i="2"/>
  <c r="H1726" i="2" s="1"/>
  <c r="G1689" i="2"/>
  <c r="H1689" i="2" s="1"/>
  <c r="G30" i="2"/>
  <c r="H30" i="2" s="1"/>
  <c r="G1626" i="2"/>
  <c r="H1626" i="2" s="1"/>
  <c r="G1580" i="2"/>
  <c r="H1580" i="2" s="1"/>
  <c r="G1557" i="2"/>
  <c r="H1557" i="2" s="1"/>
  <c r="G1497" i="2"/>
  <c r="H1497" i="2" s="1"/>
  <c r="G1467" i="2"/>
  <c r="H1467" i="2" s="1"/>
  <c r="G1462" i="2"/>
  <c r="H1462" i="2" s="1"/>
  <c r="G1629" i="2"/>
  <c r="H1629" i="2" s="1"/>
  <c r="G1373" i="2"/>
  <c r="H1373" i="2" s="1"/>
  <c r="G1582" i="2"/>
  <c r="H1582" i="2" s="1"/>
  <c r="G1337" i="2"/>
  <c r="H1337" i="2" s="1"/>
  <c r="G1290" i="2"/>
  <c r="H1290" i="2" s="1"/>
  <c r="G50" i="2"/>
  <c r="H50" i="2" s="1"/>
  <c r="G1763" i="2"/>
  <c r="H1763" i="2" s="1"/>
  <c r="G1722" i="2"/>
  <c r="H1722" i="2" s="1"/>
  <c r="G966" i="2"/>
  <c r="H966" i="2" s="1"/>
  <c r="G1330" i="2"/>
  <c r="H1330" i="2" s="1"/>
  <c r="G705" i="2"/>
  <c r="H705" i="2" s="1"/>
  <c r="G1393" i="2"/>
  <c r="H1393" i="2" s="1"/>
  <c r="G1077" i="2"/>
  <c r="H1077" i="2" s="1"/>
  <c r="G1214" i="2"/>
  <c r="H1214" i="2" s="1"/>
  <c r="G1104" i="2"/>
  <c r="H1104" i="2" s="1"/>
  <c r="G572" i="2"/>
  <c r="H572" i="2" s="1"/>
  <c r="G1879" i="2"/>
  <c r="H1879" i="2" s="1"/>
  <c r="G1802" i="2"/>
  <c r="H1802" i="2" s="1"/>
  <c r="G1867" i="2"/>
  <c r="H1867" i="2" s="1"/>
  <c r="G1845" i="2"/>
  <c r="H1845" i="2" s="1"/>
  <c r="G1727" i="2"/>
  <c r="H1727" i="2" s="1"/>
  <c r="G1844" i="2"/>
  <c r="H1844" i="2" s="1"/>
  <c r="G1683" i="2"/>
  <c r="H1683" i="2" s="1"/>
  <c r="G1654" i="2"/>
  <c r="H1654" i="2" s="1"/>
  <c r="G1625" i="2"/>
  <c r="H1625" i="2" s="1"/>
  <c r="G1581" i="2"/>
  <c r="H1581" i="2" s="1"/>
  <c r="G12" i="2"/>
  <c r="H12" i="2" s="1"/>
  <c r="G1536" i="2"/>
  <c r="H1536" i="2" s="1"/>
  <c r="G1667" i="2"/>
  <c r="H1667" i="2" s="1"/>
  <c r="G84" i="2"/>
  <c r="H84" i="2" s="1"/>
  <c r="G1460" i="2"/>
  <c r="H1460" i="2" s="1"/>
  <c r="G1647" i="2"/>
  <c r="H1647" i="2" s="1"/>
  <c r="G52" i="2"/>
  <c r="H52" i="2" s="1"/>
  <c r="G80" i="2"/>
  <c r="H80" i="2" s="1"/>
  <c r="G79" i="2"/>
  <c r="H79" i="2" s="1"/>
  <c r="G47" i="2"/>
  <c r="H47" i="2" s="1"/>
  <c r="G1723" i="2"/>
  <c r="H1723" i="2" s="1"/>
  <c r="G69" i="2"/>
  <c r="H69" i="2" s="1"/>
  <c r="G78" i="2"/>
  <c r="H78" i="2" s="1"/>
  <c r="G1193" i="2"/>
  <c r="H1193" i="2" s="1"/>
  <c r="G1069" i="2"/>
  <c r="H1069" i="2" s="1"/>
  <c r="G68" i="2"/>
  <c r="H68" i="2" s="1"/>
  <c r="G965" i="2"/>
  <c r="H965" i="2" s="1"/>
  <c r="G1552" i="2"/>
  <c r="H1552" i="2" s="1"/>
  <c r="G736" i="2"/>
  <c r="H736" i="2" s="1"/>
  <c r="G1207" i="2"/>
  <c r="H1207" i="2" s="1"/>
  <c r="G495" i="2"/>
  <c r="H495" i="2" s="1"/>
  <c r="G1316" i="2"/>
  <c r="H1316" i="2" s="1"/>
  <c r="G1263" i="2"/>
  <c r="H1263" i="2" s="1"/>
  <c r="G1262" i="2"/>
  <c r="H1262" i="2" s="1"/>
  <c r="G1148" i="2"/>
  <c r="H1148" i="2" s="1"/>
  <c r="G1024" i="2"/>
  <c r="H1024" i="2" s="1"/>
  <c r="G788" i="2"/>
  <c r="H788" i="2" s="1"/>
  <c r="G1250" i="2"/>
  <c r="H1250" i="2" s="1"/>
  <c r="G1700" i="2"/>
  <c r="H1700" i="2" s="1"/>
  <c r="G1487" i="2"/>
  <c r="H1487" i="2" s="1"/>
  <c r="G1416" i="2"/>
  <c r="H1416" i="2" s="1"/>
  <c r="G1628" i="2"/>
  <c r="H1628" i="2" s="1"/>
  <c r="G961" i="2"/>
  <c r="H961" i="2" s="1"/>
  <c r="G1293" i="2"/>
  <c r="H1293" i="2" s="1"/>
  <c r="G49" i="2"/>
  <c r="H49" i="2" s="1"/>
  <c r="G571" i="2"/>
  <c r="H571" i="2" s="1"/>
  <c r="G1531" i="2"/>
  <c r="H1531" i="2" s="1"/>
  <c r="G1312" i="2"/>
  <c r="H1312" i="2" s="1"/>
  <c r="G663" i="2"/>
  <c r="H663" i="2" s="1"/>
  <c r="G1204" i="2"/>
  <c r="H1204" i="2" s="1"/>
  <c r="G1128" i="2"/>
  <c r="H1128" i="2" s="1"/>
  <c r="G944" i="2"/>
  <c r="H944" i="2" s="1"/>
  <c r="G473" i="2"/>
  <c r="H473" i="2" s="1"/>
  <c r="G707" i="2"/>
  <c r="H707" i="2" s="1"/>
  <c r="G518" i="2"/>
  <c r="H518" i="2" s="1"/>
  <c r="G1391" i="2"/>
  <c r="H1391" i="2" s="1"/>
  <c r="G348" i="2"/>
  <c r="H348" i="2" s="1"/>
  <c r="G839" i="2"/>
  <c r="H839" i="2" s="1"/>
  <c r="G1226" i="2"/>
  <c r="H1226" i="2" s="1"/>
  <c r="G646" i="2"/>
  <c r="H646" i="2" s="1"/>
  <c r="G1127" i="2"/>
  <c r="H1127" i="2" s="1"/>
  <c r="G1000" i="2"/>
  <c r="H1000" i="2" s="1"/>
  <c r="G653" i="2"/>
  <c r="H653" i="2" s="1"/>
  <c r="G34" i="2"/>
  <c r="H34" i="2" s="1"/>
  <c r="G1590" i="2"/>
  <c r="H1590" i="2" s="1"/>
  <c r="G1333" i="2"/>
  <c r="H1333" i="2" s="1"/>
  <c r="G1534" i="2"/>
  <c r="H1534" i="2" s="1"/>
  <c r="G1275" i="2"/>
  <c r="H1275" i="2" s="1"/>
  <c r="G1252" i="2"/>
  <c r="H1252" i="2" s="1"/>
  <c r="G1249" i="2"/>
  <c r="H1249" i="2" s="1"/>
  <c r="G1692" i="2"/>
  <c r="H1692" i="2" s="1"/>
  <c r="G60" i="2"/>
  <c r="H60" i="2" s="1"/>
  <c r="G1449" i="2"/>
  <c r="H1449" i="2" s="1"/>
  <c r="G1068" i="2"/>
  <c r="H1068" i="2" s="1"/>
  <c r="G1564" i="2"/>
  <c r="H1564" i="2" s="1"/>
  <c r="G968" i="2"/>
  <c r="H968" i="2" s="1"/>
  <c r="G964" i="2"/>
  <c r="H964" i="2" s="1"/>
  <c r="G7" i="2"/>
  <c r="H7" i="2" s="1"/>
  <c r="G1554" i="2"/>
  <c r="H1554" i="2" s="1"/>
  <c r="G1380" i="2"/>
  <c r="H1380" i="2" s="1"/>
  <c r="G706" i="2"/>
  <c r="H706" i="2" s="1"/>
  <c r="G1106" i="2"/>
  <c r="H1106" i="2" s="1"/>
  <c r="G1256" i="2"/>
  <c r="H1256" i="2" s="1"/>
  <c r="G1385" i="2"/>
  <c r="H1385" i="2" s="1"/>
  <c r="G1267" i="2"/>
  <c r="H1267" i="2" s="1"/>
  <c r="G39" i="2"/>
  <c r="H39" i="2" s="1"/>
  <c r="G308" i="2"/>
  <c r="H308" i="2" s="1"/>
  <c r="G1231" i="2"/>
  <c r="H1231" i="2" s="1"/>
  <c r="G1218" i="2"/>
  <c r="H1218" i="2" s="1"/>
  <c r="G1175" i="2"/>
  <c r="H1175" i="2" s="1"/>
  <c r="G1129" i="2"/>
  <c r="H1129" i="2" s="1"/>
  <c r="G1059" i="2"/>
  <c r="H1059" i="2" s="1"/>
  <c r="G187" i="2"/>
  <c r="H187" i="2" s="1"/>
  <c r="G305" i="2"/>
  <c r="H305" i="2" s="1"/>
  <c r="G472" i="2"/>
  <c r="H472" i="2" s="1"/>
  <c r="G1882" i="2"/>
  <c r="H1882" i="2" s="1"/>
  <c r="G1824" i="2"/>
  <c r="H1824" i="2" s="1"/>
  <c r="G1788" i="2"/>
  <c r="H1788" i="2" s="1"/>
  <c r="G1769" i="2"/>
  <c r="H1769" i="2" s="1"/>
  <c r="G1883" i="2"/>
  <c r="H1883" i="2" s="1"/>
  <c r="G1728" i="2"/>
  <c r="H1728" i="2" s="1"/>
  <c r="G1724" i="2"/>
  <c r="H1724" i="2" s="1"/>
  <c r="G1688" i="2"/>
  <c r="H1688" i="2" s="1"/>
  <c r="G25" i="2"/>
  <c r="H25" i="2" s="1"/>
  <c r="G27" i="2"/>
  <c r="H27" i="2" s="1"/>
  <c r="G24" i="2"/>
  <c r="H24" i="2" s="1"/>
  <c r="G81" i="2"/>
  <c r="H81" i="2" s="1"/>
  <c r="G1721" i="2"/>
  <c r="H1721" i="2" s="1"/>
  <c r="G23" i="2"/>
  <c r="H23" i="2" s="1"/>
  <c r="G1498" i="2"/>
  <c r="H1498" i="2" s="1"/>
  <c r="G1793" i="2"/>
  <c r="H1793" i="2" s="1"/>
  <c r="G1847" i="2"/>
  <c r="H1847" i="2" s="1"/>
  <c r="G1461" i="2"/>
  <c r="H1461" i="2" s="1"/>
  <c r="G1413" i="2"/>
  <c r="H1413" i="2" s="1"/>
  <c r="G1375" i="2"/>
  <c r="H1375" i="2" s="1"/>
  <c r="G35" i="2"/>
  <c r="H35" i="2" s="1"/>
  <c r="G1821" i="2"/>
  <c r="H1821" i="2" s="1"/>
  <c r="G1745" i="2"/>
  <c r="H1745" i="2" s="1"/>
  <c r="G1338" i="2"/>
  <c r="H1338" i="2" s="1"/>
  <c r="G1309" i="2"/>
  <c r="H1309" i="2" s="1"/>
  <c r="G1790" i="2"/>
  <c r="H1790" i="2" s="1"/>
  <c r="G1253" i="2"/>
  <c r="H1253" i="2" s="1"/>
  <c r="G1251" i="2"/>
  <c r="H1251" i="2" s="1"/>
  <c r="G1247" i="2"/>
  <c r="H1247" i="2" s="1"/>
  <c r="G1488" i="2"/>
  <c r="H1488" i="2" s="1"/>
  <c r="G1168" i="2"/>
  <c r="H1168" i="2" s="1"/>
  <c r="G1406" i="2"/>
  <c r="H1406" i="2" s="1"/>
  <c r="G55" i="2"/>
  <c r="H55" i="2" s="1"/>
  <c r="G1368" i="2"/>
  <c r="H1368" i="2" s="1"/>
  <c r="G1678" i="2"/>
  <c r="H1678" i="2" s="1"/>
  <c r="G1503" i="2"/>
  <c r="H1503" i="2" s="1"/>
  <c r="G1532" i="2"/>
  <c r="H1532" i="2" s="1"/>
  <c r="G737" i="2"/>
  <c r="H737" i="2" s="1"/>
  <c r="G21" i="2"/>
  <c r="H21" i="2" s="1"/>
  <c r="G58" i="2"/>
  <c r="H58" i="2" s="1"/>
  <c r="G1395" i="2"/>
  <c r="H1395" i="2" s="1"/>
  <c r="G494" i="2"/>
  <c r="H494" i="2" s="1"/>
  <c r="G1348" i="2"/>
  <c r="H1348" i="2" s="1"/>
  <c r="G837" i="2"/>
  <c r="H837" i="2" s="1"/>
  <c r="G1300" i="2"/>
  <c r="H1300" i="2" s="1"/>
  <c r="G1234" i="2"/>
  <c r="H1234" i="2" s="1"/>
  <c r="G1220" i="2"/>
  <c r="H1220" i="2" s="1"/>
  <c r="G1200" i="2"/>
  <c r="H1200" i="2" s="1"/>
  <c r="G1142" i="2"/>
  <c r="H1142" i="2" s="1"/>
  <c r="G1117" i="2"/>
  <c r="H1117" i="2" s="1"/>
  <c r="G190" i="2"/>
  <c r="H190" i="2" s="1"/>
  <c r="G838" i="2"/>
  <c r="H838" i="2" s="1"/>
  <c r="G570" i="2"/>
  <c r="H570" i="2" s="1"/>
  <c r="G1334" i="2"/>
  <c r="H1334" i="2" s="1"/>
  <c r="G920" i="2"/>
  <c r="H920" i="2" s="1"/>
  <c r="G973" i="2"/>
  <c r="H973" i="2" s="1"/>
  <c r="G1370" i="2"/>
  <c r="H1370" i="2" s="1"/>
  <c r="G1335" i="2"/>
  <c r="H1335" i="2" s="1"/>
  <c r="G1302" i="2"/>
  <c r="H1302" i="2" s="1"/>
  <c r="G1299" i="2"/>
  <c r="H1299" i="2" s="1"/>
  <c r="G1246" i="2"/>
  <c r="H1246" i="2" s="1"/>
  <c r="G826" i="2"/>
  <c r="H826" i="2" s="1"/>
  <c r="G1213" i="2"/>
  <c r="H1213" i="2" s="1"/>
  <c r="G1174" i="2"/>
  <c r="H1174" i="2" s="1"/>
  <c r="G598" i="2"/>
  <c r="H598" i="2" s="1"/>
  <c r="G1254" i="2"/>
  <c r="H1254" i="2" s="1"/>
  <c r="G191" i="2"/>
  <c r="H191" i="2" s="1"/>
  <c r="G893" i="2"/>
  <c r="H893" i="2" s="1"/>
  <c r="G723" i="2"/>
  <c r="H723" i="2" s="1"/>
  <c r="G194" i="2"/>
  <c r="H194" i="2" s="1"/>
  <c r="G1451" i="2"/>
  <c r="H1451" i="2" s="1"/>
  <c r="G868" i="5"/>
  <c r="H868" i="5" s="1"/>
  <c r="G865" i="5"/>
  <c r="H865" i="5" s="1"/>
  <c r="G866" i="5"/>
  <c r="H866" i="5" s="1"/>
  <c r="G867" i="5"/>
  <c r="H867" i="5" s="1"/>
  <c r="G974" i="2"/>
  <c r="H974" i="2" s="1"/>
  <c r="G849" i="5"/>
  <c r="H849" i="5" s="1"/>
  <c r="G1886" i="2"/>
  <c r="H1886" i="2" s="1"/>
  <c r="G1067" i="5"/>
  <c r="H1067" i="5" s="1"/>
  <c r="G918" i="5"/>
  <c r="H918" i="5" s="1"/>
  <c r="G911" i="5"/>
  <c r="H911" i="5" s="1"/>
  <c r="G906" i="5"/>
  <c r="H906" i="5" s="1"/>
  <c r="G904" i="5"/>
  <c r="H904" i="5" s="1"/>
  <c r="G907" i="5"/>
  <c r="H907" i="5" s="1"/>
  <c r="G903" i="5"/>
  <c r="H903" i="5" s="1"/>
  <c r="G913" i="5"/>
  <c r="H913" i="5" s="1"/>
  <c r="G927" i="5"/>
  <c r="H927" i="5" s="1"/>
  <c r="G905" i="5"/>
  <c r="H905" i="5" s="1"/>
  <c r="G909" i="5"/>
  <c r="H909" i="5" s="1"/>
  <c r="G910" i="5"/>
  <c r="H910" i="5" s="1"/>
  <c r="G1825" i="2"/>
  <c r="H1825" i="2" s="1"/>
  <c r="G823" i="5"/>
  <c r="H823" i="5" s="1"/>
  <c r="G201" i="5"/>
  <c r="H201" i="5" s="1"/>
  <c r="G204" i="5"/>
  <c r="H204" i="5" s="1"/>
  <c r="G205" i="5"/>
  <c r="H205" i="5" s="1"/>
  <c r="G203" i="5"/>
  <c r="H203" i="5" s="1"/>
  <c r="G9" i="5"/>
  <c r="H9" i="5" s="1"/>
  <c r="G12" i="5"/>
  <c r="H12" i="5" s="1"/>
  <c r="G96" i="5"/>
  <c r="H96" i="5" s="1"/>
  <c r="G99" i="5"/>
  <c r="H99" i="5" s="1"/>
  <c r="G105" i="5"/>
  <c r="H105" i="5" s="1"/>
  <c r="G107" i="5"/>
  <c r="H107" i="5" s="1"/>
  <c r="G129" i="5"/>
  <c r="H129" i="5" s="1"/>
  <c r="G193" i="5"/>
  <c r="H193" i="5" s="1"/>
  <c r="G190" i="5"/>
  <c r="H190" i="5" s="1"/>
  <c r="G194" i="5"/>
  <c r="H194" i="5" s="1"/>
  <c r="G206" i="5"/>
  <c r="H206" i="5" s="1"/>
  <c r="G213" i="5"/>
  <c r="H213" i="5" s="1"/>
  <c r="G249" i="5"/>
  <c r="H249" i="5" s="1"/>
  <c r="G256" i="5"/>
  <c r="H256" i="5" s="1"/>
  <c r="G830" i="5"/>
  <c r="H830" i="5" s="1"/>
  <c r="G850" i="5"/>
  <c r="H850" i="5" s="1"/>
  <c r="G854" i="5"/>
  <c r="H854" i="5" s="1"/>
  <c r="G856" i="5"/>
  <c r="H856" i="5" s="1"/>
  <c r="G858" i="5"/>
  <c r="H858" i="5" s="1"/>
  <c r="G860" i="5"/>
  <c r="H860" i="5" s="1"/>
  <c r="G880" i="5"/>
  <c r="H880" i="5" s="1"/>
  <c r="G882" i="5"/>
  <c r="H882" i="5" s="1"/>
  <c r="G884" i="5"/>
  <c r="H884" i="5" s="1"/>
  <c r="G886" i="5"/>
  <c r="H886" i="5" s="1"/>
  <c r="G915" i="5"/>
  <c r="H915" i="5" s="1"/>
  <c r="G929" i="5"/>
  <c r="H929" i="5" s="1"/>
  <c r="G959" i="5"/>
  <c r="H959" i="5" s="1"/>
  <c r="G962" i="5"/>
  <c r="H962" i="5" s="1"/>
  <c r="G990" i="5"/>
  <c r="H990" i="5" s="1"/>
  <c r="G993" i="5"/>
  <c r="H993" i="5" s="1"/>
  <c r="G998" i="5"/>
  <c r="H998" i="5" s="1"/>
  <c r="G997" i="5"/>
  <c r="H997" i="5" s="1"/>
  <c r="G995" i="5"/>
  <c r="H995" i="5" s="1"/>
  <c r="G1036" i="5"/>
  <c r="H1036" i="5" s="1"/>
  <c r="G1083" i="5"/>
  <c r="H1083" i="5" s="1"/>
  <c r="G1085" i="5"/>
  <c r="H1085" i="5" s="1"/>
  <c r="G1258" i="5"/>
  <c r="H1258" i="5" s="1"/>
  <c r="G1259" i="5"/>
  <c r="H1259" i="5" s="1"/>
  <c r="G1263" i="5"/>
  <c r="H1263" i="5" s="1"/>
  <c r="G1878" i="5"/>
  <c r="H1878" i="5" s="1"/>
  <c r="G1879" i="5"/>
  <c r="H1879" i="5" s="1"/>
  <c r="G571" i="5"/>
  <c r="H571" i="5" s="1"/>
  <c r="G1668" i="5"/>
  <c r="H1668" i="5" s="1"/>
  <c r="G1204" i="5"/>
  <c r="H1204" i="5" s="1"/>
  <c r="G606" i="5"/>
  <c r="H606" i="5" s="1"/>
  <c r="G1243" i="5"/>
  <c r="H1243" i="5" s="1"/>
  <c r="G1408" i="5"/>
  <c r="H1408" i="5" s="1"/>
  <c r="G1253" i="5"/>
  <c r="H1253" i="5" s="1"/>
  <c r="G1076" i="5"/>
  <c r="H1076" i="5" s="1"/>
  <c r="G1844" i="5"/>
  <c r="H1844" i="5" s="1"/>
  <c r="G216" i="5"/>
  <c r="H216" i="5" s="1"/>
  <c r="G1324" i="5"/>
  <c r="H1324" i="5" s="1"/>
  <c r="G1421" i="5"/>
  <c r="H1421" i="5" s="1"/>
  <c r="G1689" i="5"/>
  <c r="H1689" i="5" s="1"/>
  <c r="G1488" i="5"/>
  <c r="H1488" i="5" s="1"/>
  <c r="G747" i="5"/>
  <c r="H747" i="5" s="1"/>
  <c r="G243" i="5"/>
  <c r="H243" i="5" s="1"/>
  <c r="G1112" i="5"/>
  <c r="H1112" i="5" s="1"/>
  <c r="G1001" i="5"/>
  <c r="H1001" i="5" s="1"/>
  <c r="G1390" i="5"/>
  <c r="H1390" i="5" s="1"/>
  <c r="G239" i="5"/>
  <c r="H239" i="5" s="1"/>
  <c r="G1007" i="5"/>
  <c r="H1007" i="5" s="1"/>
  <c r="G114" i="5"/>
  <c r="H114" i="5" s="1"/>
  <c r="G978" i="5"/>
  <c r="H978" i="5" s="1"/>
  <c r="G862" i="5"/>
  <c r="H862" i="5" s="1"/>
  <c r="G840" i="5"/>
  <c r="H840" i="5" s="1"/>
  <c r="G1651" i="5"/>
  <c r="H1651" i="5" s="1"/>
  <c r="G1545" i="5"/>
  <c r="H1545" i="5" s="1"/>
  <c r="G1406" i="5"/>
  <c r="H1406" i="5" s="1"/>
  <c r="G1420" i="5"/>
  <c r="H1420" i="5" s="1"/>
  <c r="G1759" i="5"/>
  <c r="H1759" i="5" s="1"/>
  <c r="G85" i="5"/>
  <c r="H85" i="5" s="1"/>
  <c r="G1329" i="5"/>
  <c r="H1329" i="5" s="1"/>
  <c r="G139" i="5"/>
  <c r="H139" i="5" s="1"/>
  <c r="G1044" i="5"/>
  <c r="H1044" i="5" s="1"/>
  <c r="G1596" i="5"/>
  <c r="H1596" i="5" s="1"/>
  <c r="G1749" i="5"/>
  <c r="H1749" i="5" s="1"/>
  <c r="G1183" i="5"/>
  <c r="H1183" i="5" s="1"/>
  <c r="G1181" i="5"/>
  <c r="H1181" i="5" s="1"/>
  <c r="G545" i="5"/>
  <c r="H545" i="5" s="1"/>
  <c r="G1207" i="5"/>
  <c r="H1207" i="5" s="1"/>
  <c r="G84" i="5"/>
  <c r="H84" i="5" s="1"/>
  <c r="G1602" i="5"/>
  <c r="H1602" i="5" s="1"/>
  <c r="G1618" i="5"/>
  <c r="H1618" i="5" s="1"/>
  <c r="G51" i="5"/>
  <c r="H51" i="5" s="1"/>
  <c r="G1015" i="5"/>
  <c r="H1015" i="5" s="1"/>
  <c r="G24" i="5"/>
  <c r="H24" i="5" s="1"/>
  <c r="G1808" i="5"/>
  <c r="H1808" i="5" s="1"/>
  <c r="G1595" i="5"/>
  <c r="H1595" i="5" s="1"/>
  <c r="G1173" i="5"/>
  <c r="H1173" i="5" s="1"/>
  <c r="G520" i="5"/>
  <c r="H520" i="5" s="1"/>
  <c r="G322" i="5"/>
  <c r="H322" i="5" s="1"/>
  <c r="G779" i="5"/>
  <c r="H779" i="5" s="1"/>
  <c r="G1097" i="5"/>
  <c r="H1097" i="5" s="1"/>
  <c r="G1287" i="5"/>
  <c r="H1287" i="5" s="1"/>
  <c r="G1172" i="5"/>
  <c r="H1172" i="5" s="1"/>
  <c r="G55" i="5"/>
  <c r="H55" i="5" s="1"/>
  <c r="G1514" i="5"/>
  <c r="H1514" i="5" s="1"/>
  <c r="G1316" i="5"/>
  <c r="H1316" i="5" s="1"/>
  <c r="G1863" i="5"/>
  <c r="H1863" i="5" s="1"/>
  <c r="G1405" i="5"/>
  <c r="H1405" i="5" s="1"/>
  <c r="G928" i="5"/>
  <c r="H928" i="5" s="1"/>
  <c r="G1141" i="5"/>
  <c r="H1141" i="5" s="1"/>
  <c r="G681" i="5"/>
  <c r="H681" i="5" s="1"/>
  <c r="G1473" i="5"/>
  <c r="H1473" i="5" s="1"/>
  <c r="G1812" i="5"/>
  <c r="H1812" i="5" s="1"/>
  <c r="G1512" i="5"/>
  <c r="H1512" i="5" s="1"/>
  <c r="G177" i="5"/>
  <c r="H177" i="5" s="1"/>
  <c r="G1330" i="5"/>
  <c r="H1330" i="5" s="1"/>
  <c r="G813" i="5"/>
  <c r="H813" i="5" s="1"/>
  <c r="G1628" i="5"/>
  <c r="H1628" i="5" s="1"/>
  <c r="G1363" i="5"/>
  <c r="H1363" i="5" s="1"/>
  <c r="G1472" i="5"/>
  <c r="H1472" i="5" s="1"/>
  <c r="G1179" i="5"/>
  <c r="H1179" i="5" s="1"/>
  <c r="G1202" i="5"/>
  <c r="H1202" i="5" s="1"/>
  <c r="G1594" i="5"/>
  <c r="H1594" i="5" s="1"/>
  <c r="G1187" i="5"/>
  <c r="H1187" i="5" s="1"/>
  <c r="G522" i="5"/>
  <c r="H522" i="5" s="1"/>
  <c r="G1779" i="5"/>
  <c r="H1779" i="5" s="1"/>
  <c r="G1862" i="5"/>
  <c r="H1862" i="5" s="1"/>
  <c r="G1096" i="5"/>
  <c r="H1096" i="5" s="1"/>
  <c r="G195" i="5"/>
  <c r="H195" i="5" s="1"/>
  <c r="G47" i="5"/>
  <c r="H47" i="5" s="1"/>
  <c r="G1815" i="5"/>
  <c r="H1815" i="5" s="1"/>
  <c r="G1367" i="5"/>
  <c r="H1367" i="5" s="1"/>
  <c r="G1423" i="5"/>
  <c r="H1423" i="5" s="1"/>
  <c r="G1361" i="5"/>
  <c r="H1361" i="5" s="1"/>
  <c r="G1447" i="2"/>
  <c r="H1447" i="2" s="1"/>
  <c r="G431" i="5"/>
  <c r="H431" i="5" s="1"/>
  <c r="G530" i="5"/>
  <c r="H530" i="5" s="1"/>
  <c r="G652" i="5"/>
  <c r="H652" i="5" s="1"/>
  <c r="G261" i="5"/>
  <c r="H261" i="5" s="1"/>
  <c r="G452" i="5"/>
  <c r="H452" i="5" s="1"/>
  <c r="G805" i="5"/>
  <c r="H805" i="5" s="1"/>
  <c r="G481" i="5"/>
  <c r="H481" i="5" s="1"/>
  <c r="G819" i="5"/>
  <c r="H819" i="5" s="1"/>
  <c r="G495" i="5"/>
  <c r="H495" i="5" s="1"/>
  <c r="G777" i="5"/>
  <c r="H777" i="5" s="1"/>
  <c r="G597" i="5"/>
  <c r="H597" i="5" s="1"/>
  <c r="G540" i="5"/>
  <c r="H540" i="5" s="1"/>
  <c r="G373" i="5"/>
  <c r="H373" i="5" s="1"/>
  <c r="G496" i="5"/>
  <c r="H496" i="5" s="1"/>
  <c r="G377" i="5"/>
  <c r="H377" i="5" s="1"/>
  <c r="G297" i="5"/>
  <c r="H297" i="5" s="1"/>
  <c r="G809" i="5"/>
  <c r="H809" i="5" s="1"/>
  <c r="G696" i="5"/>
  <c r="H696" i="5" s="1"/>
  <c r="G755" i="5"/>
  <c r="H755" i="5" s="1"/>
  <c r="G662" i="5"/>
  <c r="H662" i="5" s="1"/>
  <c r="G799" i="5"/>
  <c r="H799" i="5" s="1"/>
  <c r="G797" i="5"/>
  <c r="H797" i="5" s="1"/>
  <c r="G804" i="5"/>
  <c r="H804" i="5" s="1"/>
  <c r="G396" i="5"/>
  <c r="H396" i="5" s="1"/>
  <c r="G318" i="5"/>
  <c r="H318" i="5" s="1"/>
  <c r="G678" i="5"/>
  <c r="H678" i="5" s="1"/>
  <c r="G754" i="5"/>
  <c r="H754" i="5" s="1"/>
  <c r="G774" i="5"/>
  <c r="H774" i="5" s="1"/>
  <c r="G482" i="5"/>
  <c r="H482" i="5" s="1"/>
  <c r="G781" i="5"/>
  <c r="H781" i="5" s="1"/>
  <c r="G767" i="5"/>
  <c r="H767" i="5" s="1"/>
  <c r="G299" i="5"/>
  <c r="H299" i="5" s="1"/>
  <c r="G448" i="5"/>
  <c r="H448" i="5" s="1"/>
  <c r="G612" i="5"/>
  <c r="H612" i="5" s="1"/>
  <c r="G301" i="5"/>
  <c r="H301" i="5" s="1"/>
  <c r="G587" i="5"/>
  <c r="H587" i="5" s="1"/>
  <c r="G266" i="5"/>
  <c r="H266" i="5" s="1"/>
  <c r="G339" i="5"/>
  <c r="H339" i="5" s="1"/>
  <c r="G763" i="5"/>
  <c r="H763" i="5" s="1"/>
  <c r="G330" i="5"/>
  <c r="H330" i="5" s="1"/>
  <c r="G361" i="5"/>
  <c r="H361" i="5" s="1"/>
  <c r="G593" i="5"/>
  <c r="H593" i="5" s="1"/>
  <c r="G469" i="5"/>
  <c r="H469" i="5" s="1"/>
  <c r="G438" i="5"/>
  <c r="H438" i="5" s="1"/>
  <c r="G713" i="5"/>
  <c r="H713" i="5" s="1"/>
  <c r="G475" i="5"/>
  <c r="H475" i="5" s="1"/>
  <c r="G477" i="5"/>
  <c r="H477" i="5" s="1"/>
  <c r="G378" i="5"/>
  <c r="H378" i="5" s="1"/>
  <c r="G399" i="5"/>
  <c r="H399" i="5" s="1"/>
  <c r="G527" i="5"/>
  <c r="H527" i="5" s="1"/>
  <c r="G279" i="5"/>
  <c r="H279" i="5" s="1"/>
  <c r="G769" i="5"/>
  <c r="H769" i="5" s="1"/>
  <c r="G758" i="5"/>
  <c r="H758" i="5" s="1"/>
  <c r="G497" i="5"/>
  <c r="H497" i="5" s="1"/>
  <c r="G498" i="5"/>
  <c r="H498" i="5" s="1"/>
  <c r="G340" i="5"/>
  <c r="H340" i="5" s="1"/>
  <c r="G621" i="5"/>
  <c r="H621" i="5" s="1"/>
  <c r="G650" i="5"/>
  <c r="H650" i="5" s="1"/>
  <c r="G383" i="5"/>
  <c r="H383" i="5" s="1"/>
  <c r="G375" i="5"/>
  <c r="H375" i="5" s="1"/>
  <c r="G436" i="5"/>
  <c r="H436" i="5" s="1"/>
  <c r="G614" i="5"/>
  <c r="H614" i="5" s="1"/>
  <c r="G386" i="5"/>
  <c r="H386" i="5" s="1"/>
  <c r="G615" i="5"/>
  <c r="H615" i="5" s="1"/>
  <c r="G623" i="5"/>
  <c r="H623" i="5" s="1"/>
  <c r="G274" i="5"/>
  <c r="H274" i="5" s="1"/>
  <c r="G684" i="5"/>
  <c r="H684" i="5" s="1"/>
  <c r="G364" i="5"/>
  <c r="H364" i="5" s="1"/>
  <c r="G263" i="5"/>
  <c r="H263" i="5" s="1"/>
  <c r="G549" i="5"/>
  <c r="H549" i="5" s="1"/>
  <c r="G499" i="5"/>
  <c r="H499" i="5" s="1"/>
  <c r="G794" i="5"/>
  <c r="H794" i="5" s="1"/>
  <c r="G315" i="5"/>
  <c r="H315" i="5" s="1"/>
  <c r="G550" i="5"/>
  <c r="H550" i="5" s="1"/>
  <c r="G657" i="5"/>
  <c r="H657" i="5" s="1"/>
  <c r="G780" i="5"/>
  <c r="H780" i="5" s="1"/>
  <c r="G631" i="5"/>
  <c r="H631" i="5" s="1"/>
  <c r="G531" i="5"/>
  <c r="H531" i="5" s="1"/>
  <c r="G290" i="5"/>
  <c r="H290" i="5" s="1"/>
  <c r="G798" i="5"/>
  <c r="H798" i="5" s="1"/>
  <c r="G812" i="5"/>
  <c r="H812" i="5" s="1"/>
  <c r="G942" i="5"/>
  <c r="H942" i="5" s="1"/>
  <c r="G291" i="5"/>
  <c r="H291" i="5" s="1"/>
  <c r="G360" i="5"/>
  <c r="H360" i="5" s="1"/>
  <c r="G265" i="5"/>
  <c r="H265" i="5" s="1"/>
  <c r="G643" i="5"/>
  <c r="H643" i="5" s="1"/>
  <c r="G293" i="5"/>
  <c r="H293" i="5" s="1"/>
  <c r="G270" i="5"/>
  <c r="H270" i="5" s="1"/>
  <c r="G723" i="5"/>
  <c r="H723" i="5" s="1"/>
  <c r="G294" i="5"/>
  <c r="H294" i="5" s="1"/>
  <c r="G610" i="5"/>
  <c r="H610" i="5" s="1"/>
  <c r="G675" i="5"/>
  <c r="H675" i="5" s="1"/>
  <c r="G783" i="5"/>
  <c r="H783" i="5" s="1"/>
  <c r="G718" i="5"/>
  <c r="H718" i="5" s="1"/>
  <c r="G295" i="5"/>
  <c r="H295" i="5" s="1"/>
  <c r="G634" i="5"/>
  <c r="H634" i="5" s="1"/>
  <c r="G372" i="5"/>
  <c r="H372" i="5" s="1"/>
  <c r="G260" i="5"/>
  <c r="H260" i="5" s="1"/>
  <c r="G457" i="5"/>
  <c r="H457" i="5" s="1"/>
  <c r="G429" i="5"/>
  <c r="H429" i="5" s="1"/>
  <c r="G544" i="5"/>
  <c r="H544" i="5" s="1"/>
  <c r="G658" i="5"/>
  <c r="H658" i="5" s="1"/>
  <c r="G385" i="5"/>
  <c r="H385" i="5" s="1"/>
  <c r="G516" i="5"/>
  <c r="H516" i="5" s="1"/>
  <c r="G619" i="5"/>
  <c r="H619" i="5" s="1"/>
  <c r="G668" i="5"/>
  <c r="H668" i="5" s="1"/>
  <c r="G536" i="5"/>
  <c r="H536" i="5" s="1"/>
  <c r="G620" i="5"/>
  <c r="H620" i="5" s="1"/>
  <c r="G447" i="5"/>
  <c r="H447" i="5" s="1"/>
  <c r="G456" i="5"/>
  <c r="H456" i="5" s="1"/>
  <c r="G357" i="5"/>
  <c r="H357" i="5" s="1"/>
  <c r="G616" i="5"/>
  <c r="H616" i="5" s="1"/>
  <c r="G647" i="5"/>
  <c r="H647" i="5" s="1"/>
  <c r="G262" i="5"/>
  <c r="H262" i="5" s="1"/>
  <c r="G269" i="5"/>
  <c r="H269" i="5" s="1"/>
  <c r="G770" i="5"/>
  <c r="H770" i="5" s="1"/>
  <c r="G278" i="5"/>
  <c r="H278" i="5" s="1"/>
  <c r="G272" i="5"/>
  <c r="H272" i="5" s="1"/>
  <c r="G598" i="5"/>
  <c r="H598" i="5" s="1"/>
  <c r="G645" i="5"/>
  <c r="H645" i="5" s="1"/>
  <c r="G413" i="5"/>
  <c r="H413" i="5" s="1"/>
  <c r="G724" i="5"/>
  <c r="H724" i="5" s="1"/>
  <c r="G622" i="5"/>
  <c r="H622" i="5" s="1"/>
  <c r="G427" i="5"/>
  <c r="H427" i="5" s="1"/>
  <c r="G595" i="5"/>
  <c r="H595" i="5" s="1"/>
  <c r="G720" i="5"/>
  <c r="H720" i="5" s="1"/>
  <c r="G529" i="5"/>
  <c r="H529" i="5" s="1"/>
  <c r="G347" i="5"/>
  <c r="H347" i="5" s="1"/>
  <c r="G626" i="5"/>
  <c r="H626" i="5" s="1"/>
  <c r="G627" i="5"/>
  <c r="H627" i="5" s="1"/>
  <c r="G505" i="5"/>
  <c r="H505" i="5" s="1"/>
  <c r="G500" i="5"/>
  <c r="H500" i="5" s="1"/>
  <c r="G289" i="5"/>
  <c r="H289" i="5" s="1"/>
  <c r="G768" i="5"/>
  <c r="H768" i="5" s="1"/>
  <c r="G818" i="5"/>
  <c r="H818" i="5" s="1"/>
  <c r="G264" i="5"/>
  <c r="H264" i="5" s="1"/>
  <c r="G630" i="5"/>
  <c r="H630" i="5" s="1"/>
  <c r="G579" i="5"/>
  <c r="H579" i="5" s="1"/>
  <c r="G454" i="5"/>
  <c r="H454" i="5" s="1"/>
  <c r="G629" i="5"/>
  <c r="H629" i="5" s="1"/>
  <c r="G359" i="5"/>
  <c r="H359" i="5" s="1"/>
  <c r="G324" i="5"/>
  <c r="H324" i="5" s="1"/>
  <c r="G271" i="5"/>
  <c r="H271" i="5" s="1"/>
  <c r="G742" i="5"/>
  <c r="H742" i="5" s="1"/>
  <c r="G541" i="5"/>
  <c r="H541" i="5" s="1"/>
  <c r="G644" i="5"/>
  <c r="H644" i="5" s="1"/>
  <c r="G632" i="5"/>
  <c r="H632" i="5" s="1"/>
  <c r="G728" i="5"/>
  <c r="H728" i="5" s="1"/>
  <c r="G788" i="5"/>
  <c r="H788" i="5" s="1"/>
  <c r="G517" i="5"/>
  <c r="H517" i="5" s="1"/>
  <c r="G506" i="5"/>
  <c r="H506" i="5" s="1"/>
  <c r="G690" i="5"/>
  <c r="H690" i="5" s="1"/>
  <c r="G292" i="5"/>
  <c r="H292" i="5" s="1"/>
  <c r="G667" i="5"/>
  <c r="H667" i="5" s="1"/>
  <c r="G523" i="5"/>
  <c r="H523" i="5" s="1"/>
  <c r="G600" i="5"/>
  <c r="H600" i="5" s="1"/>
  <c r="G816" i="5"/>
  <c r="H816" i="5" s="1"/>
  <c r="G711" i="5"/>
  <c r="H711" i="5" s="1"/>
  <c r="G744" i="5"/>
  <c r="H744" i="5" s="1"/>
  <c r="G646" i="5"/>
  <c r="H646" i="5" s="1"/>
  <c r="G296" i="5"/>
  <c r="H296" i="5" s="1"/>
  <c r="G655" i="5"/>
  <c r="H655" i="5" s="1"/>
  <c r="G535" i="5"/>
  <c r="H535" i="5" s="1"/>
  <c r="G298" i="5"/>
  <c r="H298" i="5" s="1"/>
  <c r="G677" i="5"/>
  <c r="H677" i="5" s="1"/>
  <c r="G811" i="5"/>
  <c r="H811" i="5" s="1"/>
  <c r="G328" i="5"/>
  <c r="H328" i="5" s="1"/>
  <c r="G775" i="5"/>
  <c r="H775" i="5" s="1"/>
  <c r="G355" i="5"/>
  <c r="H355" i="5" s="1"/>
  <c r="G705" i="5"/>
  <c r="H705" i="5" s="1"/>
  <c r="G738" i="5"/>
  <c r="H738" i="5" s="1"/>
  <c r="G547" i="5"/>
  <c r="H547" i="5" s="1"/>
  <c r="G693" i="5"/>
  <c r="H693" i="5" s="1"/>
  <c r="G411" i="5"/>
  <c r="H411" i="5" s="1"/>
  <c r="G736" i="5"/>
  <c r="H736" i="5" s="1"/>
  <c r="G332" i="5"/>
  <c r="H332" i="5" s="1"/>
  <c r="G304" i="5"/>
  <c r="H304" i="5" s="1"/>
  <c r="G280" i="5"/>
  <c r="H280" i="5" s="1"/>
  <c r="G345" i="5"/>
  <c r="H345" i="5" s="1"/>
  <c r="G305" i="5"/>
  <c r="H305" i="5" s="1"/>
  <c r="G352" i="5"/>
  <c r="H352" i="5" s="1"/>
  <c r="G580" i="5"/>
  <c r="H580" i="5" s="1"/>
  <c r="G440" i="5"/>
  <c r="H440" i="5" s="1"/>
  <c r="G519" i="5"/>
  <c r="H519" i="5" s="1"/>
  <c r="G432" i="5"/>
  <c r="H432" i="5" s="1"/>
  <c r="G406" i="5"/>
  <c r="H406" i="5" s="1"/>
  <c r="G366" i="5"/>
  <c r="H366" i="5" s="1"/>
  <c r="G555" i="5"/>
  <c r="H555" i="5" s="1"/>
  <c r="G700" i="5"/>
  <c r="H700" i="5" s="1"/>
  <c r="G716" i="5"/>
  <c r="H716" i="5" s="1"/>
  <c r="G508" i="5"/>
  <c r="H508" i="5" s="1"/>
  <c r="G764" i="5"/>
  <c r="H764" i="5" s="1"/>
  <c r="G669" i="5"/>
  <c r="H669" i="5" s="1"/>
  <c r="G701" i="5"/>
  <c r="H701" i="5" s="1"/>
  <c r="G789" i="5"/>
  <c r="H789" i="5" s="1"/>
  <c r="G363" i="5"/>
  <c r="H363" i="5" s="1"/>
  <c r="G420" i="5"/>
  <c r="H420" i="5" s="1"/>
  <c r="G692" i="5"/>
  <c r="H692" i="5" s="1"/>
  <c r="G785" i="5"/>
  <c r="H785" i="5" s="1"/>
  <c r="G525" i="5"/>
  <c r="H525" i="5" s="1"/>
  <c r="G509" i="5"/>
  <c r="H509" i="5" s="1"/>
  <c r="G286" i="5"/>
  <c r="H286" i="5" s="1"/>
  <c r="G472" i="5"/>
  <c r="H472" i="5" s="1"/>
  <c r="G721" i="5"/>
  <c r="H721" i="5" s="1"/>
  <c r="G572" i="5"/>
  <c r="H572" i="5" s="1"/>
  <c r="G453" i="5"/>
  <c r="H453" i="5" s="1"/>
  <c r="G407" i="5"/>
  <c r="H407" i="5" s="1"/>
  <c r="G729" i="5"/>
  <c r="H729" i="5" s="1"/>
  <c r="G588" i="5"/>
  <c r="H588" i="5" s="1"/>
  <c r="G468" i="5"/>
  <c r="H468" i="5" s="1"/>
  <c r="G458" i="5"/>
  <c r="H458" i="5" s="1"/>
  <c r="G344" i="5"/>
  <c r="H344" i="5" s="1"/>
  <c r="G717" i="5"/>
  <c r="H717" i="5" s="1"/>
  <c r="G384" i="5"/>
  <c r="H384" i="5" s="1"/>
  <c r="G302" i="5"/>
  <c r="H302" i="5" s="1"/>
  <c r="G689" i="5"/>
  <c r="H689" i="5" s="1"/>
  <c r="G817" i="5"/>
  <c r="H817" i="5" s="1"/>
  <c r="G554" i="5"/>
  <c r="H554" i="5" s="1"/>
  <c r="G526" i="5"/>
  <c r="H526" i="5" s="1"/>
  <c r="G392" i="5"/>
  <c r="H392" i="5" s="1"/>
  <c r="G395" i="5"/>
  <c r="H395" i="5" s="1"/>
  <c r="G300" i="5"/>
  <c r="H300" i="5" s="1"/>
  <c r="G437" i="5"/>
  <c r="H437" i="5" s="1"/>
  <c r="G337" i="5"/>
  <c r="H337" i="5" s="1"/>
  <c r="G594" i="5"/>
  <c r="H594" i="5" s="1"/>
  <c r="G673" i="5"/>
  <c r="H673" i="5" s="1"/>
  <c r="G382" i="5"/>
  <c r="H382" i="5" s="1"/>
  <c r="G418" i="5"/>
  <c r="H418" i="5" s="1"/>
  <c r="G403" i="5"/>
  <c r="H403" i="5" s="1"/>
  <c r="G807" i="5"/>
  <c r="H807" i="5" s="1"/>
  <c r="G474" i="5"/>
  <c r="H474" i="5" s="1"/>
  <c r="G791" i="5"/>
  <c r="H791" i="5" s="1"/>
  <c r="G370" i="5"/>
  <c r="H370" i="5" s="1"/>
  <c r="G402" i="5"/>
  <c r="H402" i="5" s="1"/>
  <c r="G501" i="5"/>
  <c r="H501" i="5" s="1"/>
  <c r="G676" i="5"/>
  <c r="H676" i="5" s="1"/>
  <c r="G483" i="5"/>
  <c r="H483" i="5" s="1"/>
  <c r="G719" i="5"/>
  <c r="H719" i="5" s="1"/>
  <c r="G400" i="5"/>
  <c r="H400" i="5" s="1"/>
  <c r="G586" i="5"/>
  <c r="H586" i="5" s="1"/>
  <c r="G319" i="5"/>
  <c r="H319" i="5" s="1"/>
  <c r="G743" i="5"/>
  <c r="H743" i="5" s="1"/>
  <c r="G528" i="5"/>
  <c r="H528" i="5" s="1"/>
  <c r="G810" i="5"/>
  <c r="H810" i="5" s="1"/>
  <c r="G367" i="5"/>
  <c r="H367" i="5" s="1"/>
  <c r="G761" i="5"/>
  <c r="H761" i="5" s="1"/>
  <c r="G637" i="5"/>
  <c r="H637" i="5" s="1"/>
  <c r="G699" i="5"/>
  <c r="H699" i="5" s="1"/>
  <c r="G739" i="5"/>
  <c r="H739" i="5" s="1"/>
  <c r="G649" i="5"/>
  <c r="H649" i="5" s="1"/>
  <c r="G800" i="5"/>
  <c r="H800" i="5" s="1"/>
  <c r="G731" i="5"/>
  <c r="H731" i="5" s="1"/>
  <c r="G273" i="5"/>
  <c r="H273" i="5" s="1"/>
  <c r="G814" i="5"/>
  <c r="H814" i="5" s="1"/>
  <c r="G609" i="5"/>
  <c r="H609" i="5" s="1"/>
  <c r="G277" i="5"/>
  <c r="H277" i="5" s="1"/>
  <c r="G333" i="5"/>
  <c r="H333" i="5" s="1"/>
  <c r="G737" i="5"/>
  <c r="H737" i="5" s="1"/>
  <c r="G787" i="5"/>
  <c r="H787" i="5" s="1"/>
  <c r="G503" i="5"/>
  <c r="H503" i="5" s="1"/>
  <c r="G725" i="5"/>
  <c r="H725" i="5" s="1"/>
  <c r="G349" i="5"/>
  <c r="H349" i="5" s="1"/>
  <c r="G317" i="5"/>
  <c r="H317" i="5" s="1"/>
  <c r="G613" i="5"/>
  <c r="H613" i="5" s="1"/>
  <c r="G492" i="5"/>
  <c r="H492" i="5" s="1"/>
  <c r="G745" i="5"/>
  <c r="H745" i="5" s="1"/>
  <c r="G511" i="5"/>
  <c r="H511" i="5" s="1"/>
  <c r="G412" i="5"/>
  <c r="H412" i="5" s="1"/>
  <c r="G338" i="5"/>
  <c r="H338" i="5" s="1"/>
  <c r="G374" i="5"/>
  <c r="H374" i="5" s="1"/>
  <c r="G435" i="5"/>
  <c r="H435" i="5" s="1"/>
  <c r="G341" i="5"/>
  <c r="H341" i="5" s="1"/>
  <c r="G325" i="5"/>
  <c r="H325" i="5" s="1"/>
  <c r="G471" i="5"/>
  <c r="H471" i="5" s="1"/>
  <c r="G329" i="5"/>
  <c r="H329" i="5" s="1"/>
  <c r="G776" i="5"/>
  <c r="H776" i="5" s="1"/>
  <c r="G663" i="5"/>
  <c r="H663" i="5" s="1"/>
  <c r="G714" i="5"/>
  <c r="H714" i="5" s="1"/>
  <c r="G259" i="5"/>
  <c r="H259" i="5" s="1"/>
  <c r="G398" i="5"/>
  <c r="H398" i="5" s="1"/>
  <c r="G808" i="5"/>
  <c r="H808" i="5" s="1"/>
  <c r="G784" i="5"/>
  <c r="H784" i="5" s="1"/>
  <c r="G680" i="5"/>
  <c r="H680" i="5" s="1"/>
  <c r="G460" i="5"/>
  <c r="H460" i="5" s="1"/>
  <c r="G679" i="5"/>
  <c r="H679" i="5" s="1"/>
  <c r="G793" i="5"/>
  <c r="H793" i="5" s="1"/>
  <c r="G331" i="5"/>
  <c r="H331" i="5" s="1"/>
  <c r="G491" i="5"/>
  <c r="H491" i="5" s="1"/>
  <c r="G772" i="5"/>
  <c r="H772" i="5" s="1"/>
  <c r="G771" i="5"/>
  <c r="H771" i="5" s="1"/>
  <c r="G697" i="5"/>
  <c r="H697" i="5" s="1"/>
  <c r="G750" i="5"/>
  <c r="H750" i="5" s="1"/>
  <c r="G439" i="5"/>
  <c r="H439" i="5" s="1"/>
  <c r="G470" i="5"/>
  <c r="H470" i="5" s="1"/>
  <c r="G401" i="5"/>
  <c r="H401" i="5" s="1"/>
  <c r="G796" i="5"/>
  <c r="H796" i="5" s="1"/>
  <c r="G607" i="5"/>
  <c r="H607" i="5" s="1"/>
  <c r="G479" i="5"/>
  <c r="H479" i="5" s="1"/>
  <c r="G671" i="5"/>
  <c r="H671" i="5" s="1"/>
  <c r="G369" i="5"/>
  <c r="H369" i="5" s="1"/>
  <c r="G707" i="5"/>
  <c r="H707" i="5" s="1"/>
  <c r="G308" i="5"/>
  <c r="H308" i="5" s="1"/>
  <c r="G334" i="5"/>
  <c r="H334" i="5" s="1"/>
  <c r="G558" i="5"/>
  <c r="H558" i="5" s="1"/>
  <c r="G560" i="5"/>
  <c r="H560" i="5" s="1"/>
  <c r="G672" i="5"/>
  <c r="H672" i="5" s="1"/>
  <c r="G801" i="5"/>
  <c r="H801" i="5" s="1"/>
  <c r="G335" i="5"/>
  <c r="H335" i="5" s="1"/>
  <c r="G726" i="5"/>
  <c r="H726" i="5" s="1"/>
  <c r="G463" i="5"/>
  <c r="H463" i="5" s="1"/>
  <c r="G581" i="5"/>
  <c r="H581" i="5" s="1"/>
  <c r="G473" i="5"/>
  <c r="H473" i="5" s="1"/>
  <c r="G320" i="5"/>
  <c r="H320" i="5" s="1"/>
  <c r="G532" i="5"/>
  <c r="H532" i="5" s="1"/>
  <c r="G648" i="5"/>
  <c r="H648" i="5" s="1"/>
  <c r="G421" i="5"/>
  <c r="H421" i="5" s="1"/>
  <c r="G512" i="5"/>
  <c r="H512" i="5" s="1"/>
  <c r="G698" i="5"/>
  <c r="H698" i="5" s="1"/>
  <c r="G350" i="5"/>
  <c r="H350" i="5" s="1"/>
  <c r="G455" i="5"/>
  <c r="H455" i="5" s="1"/>
  <c r="G480" i="5"/>
  <c r="H480" i="5" s="1"/>
  <c r="G390" i="5"/>
  <c r="H390" i="5" s="1"/>
  <c r="G563" i="5"/>
  <c r="H563" i="5" s="1"/>
  <c r="G584" i="5"/>
  <c r="H584" i="5" s="1"/>
  <c r="G416" i="5"/>
  <c r="H416" i="5" s="1"/>
  <c r="G351" i="5"/>
  <c r="H351" i="5" s="1"/>
  <c r="G538" i="5"/>
  <c r="H538" i="5" s="1"/>
  <c r="G323" i="5"/>
  <c r="H323" i="5" s="1"/>
  <c r="G451" i="5"/>
  <c r="H451" i="5" s="1"/>
  <c r="G583" i="5"/>
  <c r="H583" i="5" s="1"/>
  <c r="G730" i="5"/>
  <c r="H730" i="5" s="1"/>
  <c r="G343" i="5"/>
  <c r="H343" i="5" s="1"/>
  <c r="G409" i="5"/>
  <c r="H409" i="5" s="1"/>
  <c r="G309" i="5"/>
  <c r="H309" i="5" s="1"/>
  <c r="G559" i="5"/>
  <c r="H559" i="5" s="1"/>
  <c r="G557" i="5"/>
  <c r="H557" i="5" s="1"/>
  <c r="G484" i="5"/>
  <c r="H484" i="5" s="1"/>
  <c r="G578" i="5"/>
  <c r="H578" i="5" s="1"/>
  <c r="G760" i="5"/>
  <c r="H760" i="5" s="1"/>
  <c r="G749" i="5"/>
  <c r="H749" i="5" s="1"/>
  <c r="G539" i="5"/>
  <c r="H539" i="5" s="1"/>
  <c r="G537" i="5"/>
  <c r="H537" i="5" s="1"/>
  <c r="G712" i="5"/>
  <c r="H712" i="5" s="1"/>
  <c r="G654" i="5"/>
  <c r="H654" i="5" s="1"/>
  <c r="G710" i="5"/>
  <c r="H710" i="5" s="1"/>
  <c r="G346" i="5"/>
  <c r="H346" i="5" s="1"/>
  <c r="G786" i="5"/>
  <c r="H786" i="5" s="1"/>
  <c r="G735" i="5"/>
  <c r="H735" i="5" s="1"/>
  <c r="G732" i="5"/>
  <c r="H732" i="5" s="1"/>
  <c r="G592" i="5"/>
  <c r="H592" i="5" s="1"/>
  <c r="G561" i="5"/>
  <c r="H561" i="5" s="1"/>
  <c r="G795" i="5"/>
  <c r="H795" i="5" s="1"/>
  <c r="G388" i="5"/>
  <c r="H388" i="5" s="1"/>
  <c r="G524" i="5"/>
  <c r="H524" i="5" s="1"/>
  <c r="G759" i="5"/>
  <c r="H759" i="5" s="1"/>
  <c r="G562" i="5"/>
  <c r="H562" i="5" s="1"/>
  <c r="G782" i="5"/>
  <c r="H782" i="5" s="1"/>
  <c r="G773" i="5"/>
  <c r="H773" i="5" s="1"/>
  <c r="G353" i="5"/>
  <c r="H353" i="5" s="1"/>
  <c r="G585" i="5"/>
  <c r="H585" i="5" s="1"/>
  <c r="G568" i="5"/>
  <c r="H568" i="5" s="1"/>
  <c r="G567" i="5"/>
  <c r="H567" i="5" s="1"/>
  <c r="G590" i="5"/>
  <c r="H590" i="5" s="1"/>
  <c r="G576" i="5"/>
  <c r="H576" i="5" s="1"/>
  <c r="G514" i="5"/>
  <c r="H514" i="5" s="1"/>
  <c r="G702" i="5"/>
  <c r="H702" i="5" s="1"/>
  <c r="G419" i="5"/>
  <c r="H419" i="5" s="1"/>
  <c r="G444" i="5"/>
  <c r="H444" i="5" s="1"/>
  <c r="G450" i="5"/>
  <c r="H450" i="5" s="1"/>
  <c r="G504" i="5"/>
  <c r="H504" i="5" s="1"/>
  <c r="G740" i="5"/>
  <c r="H740" i="5" s="1"/>
  <c r="G703" i="5"/>
  <c r="H703" i="5" s="1"/>
  <c r="G387" i="5"/>
  <c r="H387" i="5" s="1"/>
  <c r="G379" i="5"/>
  <c r="H379" i="5" s="1"/>
  <c r="G574" i="5"/>
  <c r="H574" i="5" s="1"/>
  <c r="G507" i="5"/>
  <c r="H507" i="5" s="1"/>
  <c r="G575" i="5"/>
  <c r="H575" i="5" s="1"/>
  <c r="G285" i="5"/>
  <c r="H285" i="5" s="1"/>
  <c r="G741" i="5"/>
  <c r="H741" i="5" s="1"/>
  <c r="G445" i="5"/>
  <c r="H445" i="5" s="1"/>
  <c r="G734" i="5"/>
  <c r="H734" i="5" s="1"/>
  <c r="G664" i="5"/>
  <c r="H664" i="5" s="1"/>
  <c r="G312" i="5"/>
  <c r="H312" i="5" s="1"/>
  <c r="G428" i="5"/>
  <c r="H428" i="5" s="1"/>
  <c r="G709" i="5"/>
  <c r="H709" i="5" s="1"/>
  <c r="G358" i="5"/>
  <c r="H358" i="5" s="1"/>
  <c r="G515" i="5"/>
  <c r="H515" i="5" s="1"/>
  <c r="G548" i="5"/>
  <c r="H548" i="5" s="1"/>
  <c r="G311" i="5"/>
  <c r="H311" i="5" s="1"/>
  <c r="G582" i="5"/>
  <c r="H582" i="5" s="1"/>
  <c r="G283" i="5"/>
  <c r="H283" i="5" s="1"/>
  <c r="G376" i="5"/>
  <c r="H376" i="5" s="1"/>
  <c r="G704" i="5"/>
  <c r="H704" i="5" s="1"/>
  <c r="G313" i="5"/>
  <c r="H313" i="5" s="1"/>
  <c r="G257" i="5"/>
  <c r="H257" i="5" s="1"/>
  <c r="G1362" i="5"/>
  <c r="H1362" i="5" s="1"/>
  <c r="G1111" i="5"/>
  <c r="H1111" i="5" s="1"/>
  <c r="G1315" i="5"/>
  <c r="H1315" i="5" s="1"/>
  <c r="G1352" i="2"/>
  <c r="H1352" i="2" s="1"/>
  <c r="G211" i="5"/>
  <c r="H211" i="5" s="1"/>
  <c r="G1402" i="2"/>
  <c r="H1402" i="2" s="1"/>
  <c r="G196" i="5"/>
  <c r="H196" i="5" s="1"/>
  <c r="G1052" i="5"/>
  <c r="H1052" i="5" s="1"/>
  <c r="G1051" i="5"/>
  <c r="H1051" i="5" s="1"/>
  <c r="G1053" i="5"/>
  <c r="H1053" i="5" s="1"/>
  <c r="G1045" i="5"/>
  <c r="H1045" i="5" s="1"/>
  <c r="G1049" i="5"/>
  <c r="H1049" i="5" s="1"/>
  <c r="G1040" i="5"/>
  <c r="H1040" i="5" s="1"/>
  <c r="G1037" i="5"/>
  <c r="H1037" i="5" s="1"/>
  <c r="G1054" i="5"/>
  <c r="H1054" i="5" s="1"/>
  <c r="G1453" i="2"/>
  <c r="H1453" i="2" s="1"/>
  <c r="G970" i="5"/>
  <c r="H970" i="5" s="1"/>
  <c r="G965" i="5"/>
  <c r="H965" i="5" s="1"/>
  <c r="G969" i="5"/>
  <c r="H969" i="5" s="1"/>
  <c r="G968" i="5"/>
  <c r="H968" i="5" s="1"/>
  <c r="G967" i="5"/>
  <c r="H967" i="5" s="1"/>
  <c r="G973" i="5"/>
  <c r="H973" i="5" s="1"/>
  <c r="G1652" i="2"/>
  <c r="H1652" i="2" s="1"/>
  <c r="G875" i="5"/>
  <c r="H875" i="5" s="1"/>
  <c r="G1644" i="2"/>
  <c r="H1644" i="2" s="1"/>
  <c r="G1212" i="5"/>
  <c r="H1212" i="5" s="1"/>
  <c r="G1125" i="5"/>
  <c r="H1125" i="5" s="1"/>
  <c r="G1120" i="5"/>
  <c r="H1120" i="5" s="1"/>
  <c r="G1252" i="5"/>
  <c r="H1252" i="5" s="1"/>
  <c r="G1107" i="5"/>
  <c r="H1107" i="5" s="1"/>
  <c r="G1196" i="5"/>
  <c r="H1196" i="5" s="1"/>
  <c r="G1254" i="5"/>
  <c r="H1254" i="5" s="1"/>
  <c r="G1104" i="5"/>
  <c r="H1104" i="5" s="1"/>
  <c r="G1164" i="5"/>
  <c r="H1164" i="5" s="1"/>
  <c r="G1194" i="5"/>
  <c r="H1194" i="5" s="1"/>
  <c r="G1146" i="5"/>
  <c r="H1146" i="5" s="1"/>
  <c r="G1247" i="5"/>
  <c r="H1247" i="5" s="1"/>
  <c r="G1106" i="5"/>
  <c r="H1106" i="5" s="1"/>
  <c r="G1155" i="5"/>
  <c r="H1155" i="5" s="1"/>
  <c r="G1130" i="5"/>
  <c r="H1130" i="5" s="1"/>
  <c r="G1149" i="5"/>
  <c r="H1149" i="5" s="1"/>
  <c r="G1117" i="5"/>
  <c r="H1117" i="5" s="1"/>
  <c r="G1160" i="5"/>
  <c r="H1160" i="5" s="1"/>
  <c r="G1162" i="5"/>
  <c r="H1162" i="5" s="1"/>
  <c r="G1255" i="5"/>
  <c r="H1255" i="5" s="1"/>
  <c r="G1140" i="5"/>
  <c r="H1140" i="5" s="1"/>
  <c r="G1114" i="5"/>
  <c r="H1114" i="5" s="1"/>
  <c r="G1215" i="5"/>
  <c r="H1215" i="5" s="1"/>
  <c r="G1132" i="5"/>
  <c r="H1132" i="5" s="1"/>
  <c r="G1150" i="5"/>
  <c r="H1150" i="5" s="1"/>
  <c r="G1161" i="5"/>
  <c r="H1161" i="5" s="1"/>
  <c r="G1216" i="5"/>
  <c r="H1216" i="5" s="1"/>
  <c r="G1168" i="5"/>
  <c r="H1168" i="5" s="1"/>
  <c r="G1184" i="5"/>
  <c r="H1184" i="5" s="1"/>
  <c r="G1108" i="5"/>
  <c r="H1108" i="5" s="1"/>
  <c r="G1234" i="5"/>
  <c r="H1234" i="5" s="1"/>
  <c r="G1147" i="5"/>
  <c r="H1147" i="5" s="1"/>
  <c r="G1148" i="5"/>
  <c r="H1148" i="5" s="1"/>
  <c r="G1231" i="5"/>
  <c r="H1231" i="5" s="1"/>
  <c r="G1236" i="5"/>
  <c r="H1236" i="5" s="1"/>
  <c r="G1109" i="5"/>
  <c r="H1109" i="5" s="1"/>
  <c r="G1121" i="5"/>
  <c r="H1121" i="5" s="1"/>
  <c r="G1137" i="5"/>
  <c r="H1137" i="5" s="1"/>
  <c r="G1113" i="5"/>
  <c r="H1113" i="5" s="1"/>
  <c r="G1163" i="5"/>
  <c r="H1163" i="5" s="1"/>
  <c r="G1105" i="5"/>
  <c r="H1105" i="5" s="1"/>
  <c r="G1171" i="5"/>
  <c r="H1171" i="5" s="1"/>
  <c r="G1217" i="5"/>
  <c r="H1217" i="5" s="1"/>
  <c r="G1156" i="5"/>
  <c r="H1156" i="5" s="1"/>
  <c r="G1174" i="5"/>
  <c r="H1174" i="5" s="1"/>
  <c r="G1230" i="5"/>
  <c r="H1230" i="5" s="1"/>
  <c r="G1206" i="5"/>
  <c r="H1206" i="5" s="1"/>
  <c r="G1229" i="5"/>
  <c r="H1229" i="5" s="1"/>
  <c r="G1190" i="5"/>
  <c r="H1190" i="5" s="1"/>
  <c r="G1127" i="5"/>
  <c r="H1127" i="5" s="1"/>
  <c r="G1251" i="5"/>
  <c r="H1251" i="5" s="1"/>
  <c r="G1213" i="5"/>
  <c r="H1213" i="5" s="1"/>
  <c r="G1169" i="5"/>
  <c r="H1169" i="5" s="1"/>
  <c r="G1210" i="5"/>
  <c r="H1210" i="5" s="1"/>
  <c r="G1209" i="5"/>
  <c r="H1209" i="5" s="1"/>
  <c r="G1242" i="5"/>
  <c r="H1242" i="5" s="1"/>
  <c r="G1224" i="5"/>
  <c r="H1224" i="5" s="1"/>
  <c r="G1250" i="5"/>
  <c r="H1250" i="5" s="1"/>
  <c r="G1175" i="5"/>
  <c r="H1175" i="5" s="1"/>
  <c r="G1188" i="5"/>
  <c r="H1188" i="5" s="1"/>
  <c r="G1145" i="5"/>
  <c r="H1145" i="5" s="1"/>
  <c r="G1189" i="5"/>
  <c r="H1189" i="5" s="1"/>
  <c r="G1208" i="5"/>
  <c r="H1208" i="5" s="1"/>
  <c r="G1151" i="5"/>
  <c r="H1151" i="5" s="1"/>
  <c r="G1158" i="5"/>
  <c r="H1158" i="5" s="1"/>
  <c r="G1139" i="5"/>
  <c r="H1139" i="5" s="1"/>
  <c r="G1157" i="5"/>
  <c r="H1157" i="5" s="1"/>
  <c r="G1214" i="5"/>
  <c r="H1214" i="5" s="1"/>
  <c r="G1122" i="5"/>
  <c r="H1122" i="5" s="1"/>
  <c r="G1240" i="5"/>
  <c r="H1240" i="5" s="1"/>
  <c r="G1222" i="5"/>
  <c r="H1222" i="5" s="1"/>
  <c r="G1232" i="5"/>
  <c r="H1232" i="5" s="1"/>
  <c r="G1248" i="5"/>
  <c r="H1248" i="5" s="1"/>
  <c r="G1201" i="5"/>
  <c r="H1201" i="5" s="1"/>
  <c r="G1115" i="5"/>
  <c r="H1115" i="5" s="1"/>
  <c r="G1142" i="5"/>
  <c r="H1142" i="5" s="1"/>
  <c r="G1219" i="5"/>
  <c r="H1219" i="5" s="1"/>
  <c r="G161" i="5"/>
  <c r="H161" i="5" s="1"/>
  <c r="G1244" i="5"/>
  <c r="H1244" i="5" s="1"/>
  <c r="G1197" i="5"/>
  <c r="H1197" i="5" s="1"/>
  <c r="G1241" i="5"/>
  <c r="H1241" i="5" s="1"/>
  <c r="G1192" i="5"/>
  <c r="H1192" i="5" s="1"/>
  <c r="G1176" i="5"/>
  <c r="H1176" i="5" s="1"/>
  <c r="G1226" i="5"/>
  <c r="H1226" i="5" s="1"/>
  <c r="G1131" i="5"/>
  <c r="H1131" i="5" s="1"/>
  <c r="G1185" i="5"/>
  <c r="H1185" i="5" s="1"/>
  <c r="G1245" i="5"/>
  <c r="H1245" i="5" s="1"/>
  <c r="G1238" i="5"/>
  <c r="H1238" i="5" s="1"/>
  <c r="G1152" i="5"/>
  <c r="H1152" i="5" s="1"/>
  <c r="G1237" i="5"/>
  <c r="H1237" i="5" s="1"/>
  <c r="G1223" i="5"/>
  <c r="H1223" i="5" s="1"/>
  <c r="G1133" i="5"/>
  <c r="H1133" i="5" s="1"/>
  <c r="G1143" i="5"/>
  <c r="H1143" i="5" s="1"/>
  <c r="G1134" i="5"/>
  <c r="H1134" i="5" s="1"/>
  <c r="G1193" i="5"/>
  <c r="H1193" i="5" s="1"/>
  <c r="G1191" i="5"/>
  <c r="H1191" i="5" s="1"/>
  <c r="G1228" i="5"/>
  <c r="H1228" i="5" s="1"/>
  <c r="G1110" i="5"/>
  <c r="H1110" i="5" s="1"/>
  <c r="G1249" i="5"/>
  <c r="H1249" i="5" s="1"/>
  <c r="G1235" i="5"/>
  <c r="H1235" i="5" s="1"/>
  <c r="G1220" i="5"/>
  <c r="H1220" i="5" s="1"/>
  <c r="G1198" i="5"/>
  <c r="H1198" i="5" s="1"/>
  <c r="G1177" i="5"/>
  <c r="H1177" i="5" s="1"/>
  <c r="G1136" i="5"/>
  <c r="H1136" i="5" s="1"/>
  <c r="G1123" i="5"/>
  <c r="H1123" i="5" s="1"/>
  <c r="G1199" i="5"/>
  <c r="H1199" i="5" s="1"/>
  <c r="G1116" i="5"/>
  <c r="H1116" i="5" s="1"/>
  <c r="G1118" i="5"/>
  <c r="H1118" i="5" s="1"/>
  <c r="G1135" i="5"/>
  <c r="H1135" i="5" s="1"/>
  <c r="G1167" i="5"/>
  <c r="H1167" i="5" s="1"/>
  <c r="G1178" i="5"/>
  <c r="H1178" i="5" s="1"/>
  <c r="G1221" i="5"/>
  <c r="H1221" i="5" s="1"/>
  <c r="G1233" i="5"/>
  <c r="H1233" i="5" s="1"/>
  <c r="G1225" i="5"/>
  <c r="H1225" i="5" s="1"/>
  <c r="G1165" i="5"/>
  <c r="H1165" i="5" s="1"/>
  <c r="G1170" i="5"/>
  <c r="H1170" i="5" s="1"/>
  <c r="G1153" i="5"/>
  <c r="H1153" i="5" s="1"/>
  <c r="G1186" i="5"/>
  <c r="H1186" i="5" s="1"/>
  <c r="G1154" i="5"/>
  <c r="H1154" i="5" s="1"/>
  <c r="G1166" i="5"/>
  <c r="H1166" i="5" s="1"/>
  <c r="G1159" i="5"/>
  <c r="H1159" i="5" s="1"/>
  <c r="G1129" i="5"/>
  <c r="H1129" i="5" s="1"/>
  <c r="G177" i="2"/>
  <c r="H177" i="2" s="1"/>
  <c r="G434" i="5"/>
  <c r="H434" i="5" s="1"/>
  <c r="G966" i="5"/>
  <c r="H966" i="5" s="1"/>
  <c r="G938" i="5"/>
  <c r="H938" i="5" s="1"/>
  <c r="G930" i="5"/>
  <c r="H930" i="5" s="1"/>
  <c r="G125" i="5"/>
  <c r="H125" i="5" s="1"/>
  <c r="G824" i="5"/>
  <c r="H824" i="5" s="1"/>
  <c r="G708" i="5"/>
  <c r="H708" i="5" s="1"/>
  <c r="G1039" i="5"/>
  <c r="H1039" i="5" s="1"/>
  <c r="G41" i="5"/>
  <c r="H41" i="5" s="1"/>
  <c r="G820" i="5"/>
  <c r="H820" i="5" s="1"/>
  <c r="G861" i="5"/>
  <c r="H861" i="5" s="1"/>
  <c r="G635" i="5"/>
  <c r="H635" i="5" s="1"/>
  <c r="G946" i="5"/>
  <c r="H946" i="5" s="1"/>
  <c r="G1065" i="5"/>
  <c r="H1065" i="5" s="1"/>
  <c r="G543" i="5"/>
  <c r="H543" i="5" s="1"/>
  <c r="G414" i="5"/>
  <c r="H414" i="5" s="1"/>
  <c r="G466" i="5"/>
  <c r="H466" i="5" s="1"/>
  <c r="G753" i="5"/>
  <c r="H753" i="5" s="1"/>
  <c r="G303" i="5"/>
  <c r="H303" i="5" s="1"/>
  <c r="G806" i="5"/>
  <c r="H806" i="5" s="1"/>
  <c r="G459" i="5"/>
  <c r="H459" i="5" s="1"/>
  <c r="G397" i="5"/>
  <c r="H397" i="5" s="1"/>
  <c r="G1103" i="5"/>
  <c r="H1103" i="5" s="1"/>
  <c r="G10" i="5"/>
  <c r="H10" i="5" s="1"/>
  <c r="G792" i="5"/>
  <c r="H792" i="5" s="1"/>
  <c r="G948" i="5"/>
  <c r="H948" i="5" s="1"/>
  <c r="G122" i="5"/>
  <c r="H122" i="5" s="1"/>
  <c r="G1835" i="5"/>
  <c r="H1835" i="5" s="1"/>
  <c r="G666" i="5"/>
  <c r="H666" i="5" s="1"/>
  <c r="G449" i="5"/>
  <c r="H449" i="5" s="1"/>
  <c r="G624" i="5"/>
  <c r="H624" i="5" s="1"/>
  <c r="G326" i="5"/>
  <c r="H326" i="5" s="1"/>
  <c r="G518" i="5"/>
  <c r="H518" i="5" s="1"/>
  <c r="G1058" i="5"/>
  <c r="H1058" i="5" s="1"/>
  <c r="G108" i="5"/>
  <c r="H108" i="5" s="1"/>
  <c r="G1871" i="5"/>
  <c r="H1871" i="5" s="1"/>
  <c r="G762" i="5"/>
  <c r="H762" i="5" s="1"/>
  <c r="G934" i="5"/>
  <c r="H934" i="5" s="1"/>
  <c r="G953" i="5"/>
  <c r="H953" i="5" s="1"/>
  <c r="G258" i="5"/>
  <c r="H258" i="5" s="1"/>
  <c r="G276" i="5"/>
  <c r="H276" i="5" s="1"/>
  <c r="G546" i="5"/>
  <c r="H546" i="5" s="1"/>
  <c r="G633" i="5"/>
  <c r="H633" i="5" s="1"/>
  <c r="G116" i="5"/>
  <c r="H116" i="5" s="1"/>
  <c r="G653" i="5"/>
  <c r="H653" i="5" s="1"/>
  <c r="G218" i="5"/>
  <c r="H218" i="5" s="1"/>
  <c r="G1630" i="5"/>
  <c r="H1630" i="5" s="1"/>
  <c r="G939" i="5"/>
  <c r="H939" i="5" s="1"/>
  <c r="G112" i="5"/>
  <c r="H112" i="5" s="1"/>
  <c r="G751" i="5"/>
  <c r="H751" i="5" s="1"/>
  <c r="G288" i="5"/>
  <c r="H288" i="5" s="1"/>
  <c r="G115" i="5"/>
  <c r="H115" i="5" s="1"/>
  <c r="G617" i="5"/>
  <c r="H617" i="5" s="1"/>
  <c r="G113" i="5"/>
  <c r="H113" i="5" s="1"/>
  <c r="G542" i="5"/>
  <c r="H542" i="5" s="1"/>
  <c r="G625" i="5"/>
  <c r="H625" i="5" s="1"/>
  <c r="G628" i="5"/>
  <c r="H628" i="5" s="1"/>
  <c r="G393" i="5"/>
  <c r="H393" i="5" s="1"/>
  <c r="G212" i="5"/>
  <c r="H212" i="5" s="1"/>
  <c r="G1548" i="5"/>
  <c r="H1548" i="5" s="1"/>
  <c r="G1034" i="5"/>
  <c r="H1034" i="5" s="1"/>
  <c r="G111" i="5"/>
  <c r="H111" i="5" s="1"/>
  <c r="G955" i="5"/>
  <c r="H955" i="5" s="1"/>
  <c r="G1066" i="5"/>
  <c r="H1066" i="5" s="1"/>
  <c r="G950" i="5"/>
  <c r="H950" i="5" s="1"/>
  <c r="G510" i="5"/>
  <c r="H510" i="5" s="1"/>
  <c r="G935" i="5"/>
  <c r="H935" i="5" s="1"/>
  <c r="G314" i="5"/>
  <c r="H314" i="5" s="1"/>
  <c r="G656" i="5"/>
  <c r="H656" i="5" s="1"/>
  <c r="G599" i="5"/>
  <c r="H599" i="5" s="1"/>
  <c r="G255" i="5"/>
  <c r="H255" i="5" s="1"/>
  <c r="G98" i="5"/>
  <c r="H98" i="5" s="1"/>
  <c r="G551" i="5"/>
  <c r="H551" i="5" s="1"/>
  <c r="G821" i="5"/>
  <c r="H821" i="5" s="1"/>
  <c r="G1320" i="5"/>
  <c r="H1320" i="5" s="1"/>
  <c r="G1503" i="5"/>
  <c r="H1503" i="5" s="1"/>
  <c r="G365" i="5"/>
  <c r="H365" i="5" s="1"/>
  <c r="G1099" i="5"/>
  <c r="H1099" i="5" s="1"/>
  <c r="G287" i="5"/>
  <c r="H287" i="5" s="1"/>
  <c r="G596" i="5"/>
  <c r="H596" i="5" s="1"/>
  <c r="G951" i="5"/>
  <c r="H951" i="5" s="1"/>
  <c r="G1868" i="5"/>
  <c r="H1868" i="5" s="1"/>
  <c r="G601" i="5"/>
  <c r="H601" i="5" s="1"/>
  <c r="G661" i="5"/>
  <c r="H661" i="5" s="1"/>
  <c r="G275" i="5"/>
  <c r="H275" i="5" s="1"/>
  <c r="G1050" i="5"/>
  <c r="H1050" i="5" s="1"/>
  <c r="G778" i="5"/>
  <c r="H778" i="5" s="1"/>
  <c r="G1086" i="5"/>
  <c r="H1086" i="5" s="1"/>
  <c r="G127" i="5"/>
  <c r="H127" i="5" s="1"/>
  <c r="G461" i="5"/>
  <c r="H461" i="5" s="1"/>
  <c r="G371" i="5"/>
  <c r="H371" i="5" s="1"/>
  <c r="G1397" i="5"/>
  <c r="H1397" i="5" s="1"/>
  <c r="G1641" i="5"/>
  <c r="H1641" i="5" s="1"/>
  <c r="G877" i="5"/>
  <c r="H877" i="5" s="1"/>
  <c r="G282" i="5"/>
  <c r="H282" i="5" s="1"/>
  <c r="G424" i="5"/>
  <c r="H424" i="5" s="1"/>
  <c r="G603" i="5"/>
  <c r="H603" i="5" s="1"/>
  <c r="G404" i="5"/>
  <c r="H404" i="5" s="1"/>
  <c r="G380" i="5"/>
  <c r="H380" i="5" s="1"/>
  <c r="G502" i="5"/>
  <c r="H502" i="5" s="1"/>
  <c r="G1328" i="5"/>
  <c r="H1328" i="5" s="1"/>
  <c r="G1289" i="5"/>
  <c r="H1289" i="5" s="1"/>
  <c r="G1016" i="5"/>
  <c r="H1016" i="5" s="1"/>
  <c r="G284" i="5"/>
  <c r="H284" i="5" s="1"/>
  <c r="G1428" i="5"/>
  <c r="H1428" i="5" s="1"/>
  <c r="G974" i="5"/>
  <c r="H974" i="5" s="1"/>
  <c r="G963" i="5"/>
  <c r="H963" i="5" s="1"/>
  <c r="G1431" i="5"/>
  <c r="H1431" i="5" s="1"/>
  <c r="G1728" i="5"/>
  <c r="H1728" i="5" s="1"/>
  <c r="G1264" i="5"/>
  <c r="H1264" i="5" s="1"/>
  <c r="G852" i="5"/>
  <c r="H852" i="5" s="1"/>
  <c r="G60" i="5"/>
  <c r="H60" i="5" s="1"/>
  <c r="G1842" i="5"/>
  <c r="H1842" i="5" s="1"/>
  <c r="G695" i="5"/>
  <c r="H695" i="5" s="1"/>
  <c r="G441" i="5"/>
  <c r="H441" i="5" s="1"/>
  <c r="G1708" i="5"/>
  <c r="H1708" i="5" s="1"/>
  <c r="G1290" i="5"/>
  <c r="H1290" i="5" s="1"/>
  <c r="G552" i="5"/>
  <c r="H552" i="5" s="1"/>
  <c r="G394" i="5"/>
  <c r="H394" i="5" s="1"/>
  <c r="G642" i="5"/>
  <c r="H642" i="5" s="1"/>
  <c r="G423" i="5"/>
  <c r="H423" i="5" s="1"/>
  <c r="G118" i="5"/>
  <c r="H118" i="5" s="1"/>
  <c r="G727" i="5"/>
  <c r="H727" i="5" s="1"/>
  <c r="G197" i="5"/>
  <c r="H197" i="5" s="1"/>
  <c r="G123" i="5"/>
  <c r="H123" i="5" s="1"/>
  <c r="G1101" i="5"/>
  <c r="H1101" i="5" s="1"/>
  <c r="G1211" i="5"/>
  <c r="H1211" i="5" s="1"/>
  <c r="G1454" i="5"/>
  <c r="H1454" i="5" s="1"/>
  <c r="G1031" i="5"/>
  <c r="H1031" i="5" s="1"/>
  <c r="G462" i="5"/>
  <c r="H462" i="5" s="1"/>
  <c r="G1019" i="5"/>
  <c r="H1019" i="5" s="1"/>
  <c r="G1569" i="5"/>
  <c r="H1569" i="5" s="1"/>
  <c r="G1494" i="5"/>
  <c r="H1494" i="5" s="1"/>
  <c r="G936" i="5"/>
  <c r="H936" i="5" s="1"/>
  <c r="G826" i="5"/>
  <c r="H826" i="5" s="1"/>
  <c r="G110" i="5"/>
  <c r="H110" i="5" s="1"/>
  <c r="G638" i="5"/>
  <c r="H638" i="5" s="1"/>
  <c r="G476" i="5"/>
  <c r="H476" i="5" s="1"/>
  <c r="G602" i="5"/>
  <c r="H602" i="5" s="1"/>
  <c r="G674" i="5"/>
  <c r="H674" i="5" s="1"/>
  <c r="G715" i="5"/>
  <c r="H715" i="5" s="1"/>
  <c r="G405" i="5"/>
  <c r="H405" i="5" s="1"/>
  <c r="G874" i="5"/>
  <c r="H874" i="5" s="1"/>
  <c r="G1450" i="5"/>
  <c r="H1450" i="5" s="1"/>
  <c r="G971" i="5"/>
  <c r="H971" i="5" s="1"/>
  <c r="G815" i="5"/>
  <c r="H815" i="5" s="1"/>
  <c r="G1327" i="5"/>
  <c r="H1327" i="5" s="1"/>
  <c r="G879" i="5"/>
  <c r="H879" i="5" s="1"/>
  <c r="G1570" i="5"/>
  <c r="H1570" i="5" s="1"/>
  <c r="G1836" i="5"/>
  <c r="H1836" i="5" s="1"/>
  <c r="G1030" i="5"/>
  <c r="H1030" i="5" s="1"/>
  <c r="G327" i="5"/>
  <c r="H327" i="5" s="1"/>
  <c r="G1087" i="5"/>
  <c r="H1087" i="5" s="1"/>
  <c r="G1033" i="5"/>
  <c r="H1033" i="5" s="1"/>
  <c r="G1785" i="5"/>
  <c r="H1785" i="5" s="1"/>
  <c r="G608" i="5"/>
  <c r="H608" i="5" s="1"/>
  <c r="G306" i="5"/>
  <c r="H306" i="5" s="1"/>
  <c r="G1433" i="5"/>
  <c r="H1433" i="5" s="1"/>
  <c r="G975" i="5"/>
  <c r="H975" i="5" s="1"/>
  <c r="G836" i="5"/>
  <c r="H836" i="5" s="1"/>
  <c r="G1706" i="5"/>
  <c r="H1706" i="5" s="1"/>
  <c r="G611" i="5"/>
  <c r="H611" i="5" s="1"/>
  <c r="G636" i="5"/>
  <c r="H636" i="5" s="1"/>
  <c r="G972" i="5"/>
  <c r="H972" i="5" s="1"/>
  <c r="G534" i="5"/>
  <c r="H534" i="5" s="1"/>
  <c r="G254" i="5"/>
  <c r="H254" i="5" s="1"/>
  <c r="G200" i="5"/>
  <c r="H200" i="5" s="1"/>
  <c r="G944" i="5"/>
  <c r="H944" i="5" s="1"/>
  <c r="G131" i="5"/>
  <c r="H131" i="5" s="1"/>
  <c r="G790" i="5"/>
  <c r="H790" i="5" s="1"/>
  <c r="G670" i="5"/>
  <c r="H670" i="5" s="1"/>
  <c r="G553" i="5"/>
  <c r="H553" i="5" s="1"/>
  <c r="G126" i="5"/>
  <c r="H126" i="5" s="1"/>
  <c r="G694" i="5"/>
  <c r="H694" i="5" s="1"/>
  <c r="G1068" i="5"/>
  <c r="H1068" i="5" s="1"/>
  <c r="G1273" i="5"/>
  <c r="H1273" i="5" s="1"/>
  <c r="G408" i="5"/>
  <c r="H408" i="5" s="1"/>
  <c r="G660" i="5"/>
  <c r="H660" i="5" s="1"/>
  <c r="G1291" i="5"/>
  <c r="H1291" i="5" s="1"/>
  <c r="G267" i="5"/>
  <c r="H267" i="5" s="1"/>
  <c r="G1576" i="5"/>
  <c r="H1576" i="5" s="1"/>
  <c r="G1296" i="5"/>
  <c r="H1296" i="5" s="1"/>
  <c r="G362" i="5"/>
  <c r="H362" i="5" s="1"/>
  <c r="G478" i="5"/>
  <c r="H478" i="5" s="1"/>
  <c r="G1739" i="5"/>
  <c r="H1739" i="5" s="1"/>
  <c r="G1396" i="5"/>
  <c r="H1396" i="5" s="1"/>
  <c r="G1660" i="5"/>
  <c r="H1660" i="5" s="1"/>
  <c r="G1550" i="5"/>
  <c r="H1550" i="5" s="1"/>
  <c r="G1013" i="5"/>
  <c r="H1013" i="5" s="1"/>
  <c r="G442" i="5"/>
  <c r="H442" i="5" s="1"/>
  <c r="G70" i="5"/>
  <c r="H70" i="5" s="1"/>
  <c r="G485" i="5"/>
  <c r="H485" i="5" s="1"/>
  <c r="G124" i="5"/>
  <c r="H124" i="5" s="1"/>
  <c r="G389" i="5"/>
  <c r="H389" i="5" s="1"/>
  <c r="G1027" i="5"/>
  <c r="H1027" i="5" s="1"/>
  <c r="G851" i="5"/>
  <c r="H851" i="5" s="1"/>
  <c r="G1275" i="5"/>
  <c r="H1275" i="5" s="1"/>
  <c r="G1340" i="5"/>
  <c r="H1340" i="5" s="1"/>
  <c r="G1426" i="5"/>
  <c r="H1426" i="5" s="1"/>
  <c r="G733" i="5"/>
  <c r="H733" i="5" s="1"/>
  <c r="G665" i="5"/>
  <c r="H665" i="5" s="1"/>
  <c r="G687" i="5"/>
  <c r="H687" i="5" s="1"/>
  <c r="G368" i="5"/>
  <c r="H368" i="5" s="1"/>
  <c r="G1009" i="5"/>
  <c r="H1009" i="5" s="1"/>
  <c r="G1422" i="5"/>
  <c r="H1422" i="5" s="1"/>
  <c r="G1704" i="5"/>
  <c r="H1704" i="5" s="1"/>
  <c r="G1609" i="5"/>
  <c r="H1609" i="5" s="1"/>
  <c r="G1626" i="5"/>
  <c r="H1626" i="5" s="1"/>
  <c r="G1857" i="5"/>
  <c r="H1857" i="5" s="1"/>
  <c r="G1824" i="5"/>
  <c r="H1824" i="5" s="1"/>
  <c r="G1455" i="5"/>
  <c r="H1455" i="5" s="1"/>
  <c r="G1333" i="5"/>
  <c r="H1333" i="5" s="1"/>
  <c r="G1718" i="5"/>
  <c r="H1718" i="5" s="1"/>
  <c r="G1317" i="5"/>
  <c r="H1317" i="5" s="1"/>
  <c r="G1298" i="5"/>
  <c r="H1298" i="5" s="1"/>
  <c r="G1341" i="5"/>
  <c r="H1341" i="5" s="1"/>
  <c r="G1288" i="5"/>
  <c r="H1288" i="5" s="1"/>
  <c r="G1020" i="5"/>
  <c r="H1020" i="5" s="1"/>
  <c r="G1642" i="5"/>
  <c r="H1642" i="5" s="1"/>
  <c r="G1502" i="5"/>
  <c r="H1502" i="5" s="1"/>
  <c r="G1632" i="5"/>
  <c r="H1632" i="5" s="1"/>
  <c r="G1789" i="5"/>
  <c r="H1789" i="5" s="1"/>
  <c r="G926" i="5"/>
  <c r="H926" i="5" s="1"/>
  <c r="G487" i="5"/>
  <c r="H487" i="5" s="1"/>
  <c r="G982" i="5"/>
  <c r="H982" i="5" s="1"/>
  <c r="G1379" i="5"/>
  <c r="H1379" i="5" s="1"/>
  <c r="G1825" i="5"/>
  <c r="H1825" i="5" s="1"/>
  <c r="G1784" i="5"/>
  <c r="H1784" i="5" s="1"/>
  <c r="G1691" i="5"/>
  <c r="H1691" i="5" s="1"/>
  <c r="G237" i="5"/>
  <c r="H237" i="5" s="1"/>
  <c r="G1643" i="5"/>
  <c r="H1643" i="5" s="1"/>
  <c r="G1266" i="5"/>
  <c r="H1266" i="5" s="1"/>
  <c r="G1434" i="5"/>
  <c r="H1434" i="5" s="1"/>
  <c r="G1854" i="5"/>
  <c r="H1854" i="5" s="1"/>
  <c r="G1740" i="5"/>
  <c r="H1740" i="5" s="1"/>
  <c r="G1332" i="5"/>
  <c r="H1332" i="5" s="1"/>
  <c r="G1378" i="5"/>
  <c r="H1378" i="5" s="1"/>
  <c r="G1501" i="5"/>
  <c r="H1501" i="5" s="1"/>
  <c r="G1850" i="5"/>
  <c r="H1850" i="5" s="1"/>
  <c r="G1828" i="5"/>
  <c r="H1828" i="5" s="1"/>
  <c r="G1849" i="5"/>
  <c r="H1849" i="5" s="1"/>
  <c r="G1875" i="5"/>
  <c r="H1875" i="5" s="1"/>
  <c r="G1299" i="5"/>
  <c r="H1299" i="5" s="1"/>
  <c r="G1737" i="5"/>
  <c r="H1737" i="5" s="1"/>
  <c r="G1435" i="5"/>
  <c r="H1435" i="5" s="1"/>
  <c r="G109" i="5"/>
  <c r="H109" i="5" s="1"/>
  <c r="G976" i="5"/>
  <c r="H976" i="5" s="1"/>
  <c r="G1381" i="5"/>
  <c r="H1381" i="5" s="1"/>
  <c r="G1652" i="5"/>
  <c r="H1652" i="5" s="1"/>
  <c r="G1709" i="5"/>
  <c r="H1709" i="5" s="1"/>
  <c r="G1860" i="5"/>
  <c r="H1860" i="5" s="1"/>
  <c r="G1260" i="5"/>
  <c r="H1260" i="5" s="1"/>
  <c r="G1874" i="5"/>
  <c r="H1874" i="5" s="1"/>
  <c r="G876" i="5"/>
  <c r="H876" i="5" s="1"/>
  <c r="G564" i="5"/>
  <c r="H564" i="5" s="1"/>
  <c r="G467" i="5"/>
  <c r="H467" i="5" s="1"/>
  <c r="G1855" i="5"/>
  <c r="H1855" i="5" s="1"/>
  <c r="G1429" i="5"/>
  <c r="H1429" i="5" s="1"/>
  <c r="G1568" i="5"/>
  <c r="H1568" i="5" s="1"/>
  <c r="G1267" i="5"/>
  <c r="H1267" i="5" s="1"/>
  <c r="G1695" i="5"/>
  <c r="H1695" i="5" s="1"/>
  <c r="G1581" i="5"/>
  <c r="H1581" i="5" s="1"/>
  <c r="G1614" i="5"/>
  <c r="H1614" i="5" s="1"/>
  <c r="G1710" i="5"/>
  <c r="H1710" i="5" s="1"/>
  <c r="G1541" i="5"/>
  <c r="H1541" i="5" s="1"/>
  <c r="G1466" i="5"/>
  <c r="H1466" i="5" s="1"/>
  <c r="G1733" i="5"/>
  <c r="H1733" i="5" s="1"/>
  <c r="G1465" i="5"/>
  <c r="H1465" i="5" s="1"/>
  <c r="G1498" i="5"/>
  <c r="H1498" i="5" s="1"/>
  <c r="G1337" i="5"/>
  <c r="H1337" i="5" s="1"/>
  <c r="G1577" i="5"/>
  <c r="H1577" i="5" s="1"/>
  <c r="G1648" i="5"/>
  <c r="H1648" i="5" s="1"/>
  <c r="G307" i="5"/>
  <c r="H307" i="5" s="1"/>
  <c r="G1100" i="5"/>
  <c r="H1100" i="5" s="1"/>
  <c r="G1565" i="5"/>
  <c r="H1565" i="5" s="1"/>
  <c r="G878" i="5"/>
  <c r="H878" i="5" s="1"/>
  <c r="G1334" i="5"/>
  <c r="H1334" i="5" s="1"/>
  <c r="G1851" i="5"/>
  <c r="H1851" i="5" s="1"/>
  <c r="G1669" i="5"/>
  <c r="H1669" i="5" s="1"/>
  <c r="G604" i="5"/>
  <c r="H604" i="5" s="1"/>
  <c r="G686" i="5"/>
  <c r="H686" i="5" s="1"/>
  <c r="G1457" i="5"/>
  <c r="H1457" i="5" s="1"/>
  <c r="G1297" i="5"/>
  <c r="H1297" i="5" s="1"/>
  <c r="G556" i="5"/>
  <c r="H556" i="5" s="1"/>
  <c r="G683" i="5"/>
  <c r="H683" i="5" s="1"/>
  <c r="G1427" i="5"/>
  <c r="H1427" i="5" s="1"/>
  <c r="G1720" i="5"/>
  <c r="H1720" i="5" s="1"/>
  <c r="G145" i="5"/>
  <c r="H145" i="5" s="1"/>
  <c r="G1028" i="5"/>
  <c r="H1028" i="5" s="1"/>
  <c r="G1011" i="5"/>
  <c r="H1011" i="5" s="1"/>
  <c r="G253" i="5"/>
  <c r="H253" i="5" s="1"/>
  <c r="G1265" i="5"/>
  <c r="H1265" i="5" s="1"/>
  <c r="G1752" i="5"/>
  <c r="H1752" i="5" s="1"/>
  <c r="G1088" i="5"/>
  <c r="H1088" i="5" s="1"/>
  <c r="G21" i="5"/>
  <c r="H21" i="5" s="1"/>
  <c r="G391" i="5"/>
  <c r="H391" i="5" s="1"/>
  <c r="G706" i="5"/>
  <c r="H706" i="5" s="1"/>
  <c r="G639" i="5"/>
  <c r="H639" i="5" s="1"/>
  <c r="G1413" i="5"/>
  <c r="H1413" i="5" s="1"/>
  <c r="G1713" i="5"/>
  <c r="H1713" i="5" s="1"/>
  <c r="G1567" i="5"/>
  <c r="H1567" i="5" s="1"/>
  <c r="G1692" i="5"/>
  <c r="H1692" i="5" s="1"/>
  <c r="G1672" i="5"/>
  <c r="H1672" i="5" s="1"/>
  <c r="G1776" i="5"/>
  <c r="H1776" i="5" s="1"/>
  <c r="G1575" i="5"/>
  <c r="H1575" i="5" s="1"/>
  <c r="G1554" i="5"/>
  <c r="H1554" i="5" s="1"/>
  <c r="G1276" i="5"/>
  <c r="H1276" i="5" s="1"/>
  <c r="G1343" i="5"/>
  <c r="H1343" i="5" s="1"/>
  <c r="G1342" i="5"/>
  <c r="H1342" i="5" s="1"/>
  <c r="G1753" i="5"/>
  <c r="H1753" i="5" s="1"/>
  <c r="G1727" i="5"/>
  <c r="H1727" i="5" s="1"/>
  <c r="G1726" i="5"/>
  <c r="H1726" i="5" s="1"/>
  <c r="G486" i="5"/>
  <c r="H486" i="5" s="1"/>
  <c r="G1731" i="5"/>
  <c r="H1731" i="5" s="1"/>
  <c r="G1344" i="5"/>
  <c r="H1344" i="5" s="1"/>
  <c r="G1635" i="5"/>
  <c r="H1635" i="5" s="1"/>
  <c r="G847" i="5"/>
  <c r="H847" i="5" s="1"/>
  <c r="G618" i="5"/>
  <c r="H618" i="5" s="1"/>
  <c r="G1677" i="5"/>
  <c r="H1677" i="5" s="1"/>
  <c r="G838" i="5"/>
  <c r="H838" i="5" s="1"/>
  <c r="G1661" i="5"/>
  <c r="H1661" i="5" s="1"/>
  <c r="G1564" i="5"/>
  <c r="H1564" i="5" s="1"/>
  <c r="G493" i="5"/>
  <c r="H493" i="5" s="1"/>
  <c r="G1261" i="5"/>
  <c r="H1261" i="5" s="1"/>
  <c r="G1519" i="5"/>
  <c r="H1519" i="5" s="1"/>
  <c r="G1705" i="5"/>
  <c r="H1705" i="5" s="1"/>
  <c r="G949" i="5"/>
  <c r="H949" i="5" s="1"/>
  <c r="G1696" i="5"/>
  <c r="H1696" i="5" s="1"/>
  <c r="G1414" i="5"/>
  <c r="H1414" i="5" s="1"/>
  <c r="G1647" i="5"/>
  <c r="H1647" i="5" s="1"/>
  <c r="G1745" i="5"/>
  <c r="H1745" i="5" s="1"/>
  <c r="G1787" i="5"/>
  <c r="H1787" i="5" s="1"/>
  <c r="G1346" i="5"/>
  <c r="H1346" i="5" s="1"/>
  <c r="G1458" i="5"/>
  <c r="H1458" i="5" s="1"/>
  <c r="G1829" i="5"/>
  <c r="H1829" i="5" s="1"/>
  <c r="G1552" i="5"/>
  <c r="H1552" i="5" s="1"/>
  <c r="G1345" i="5"/>
  <c r="H1345" i="5" s="1"/>
  <c r="G1707" i="5"/>
  <c r="H1707" i="5" s="1"/>
  <c r="G1694" i="5"/>
  <c r="H1694" i="5" s="1"/>
  <c r="G1274" i="5"/>
  <c r="H1274" i="5" s="1"/>
  <c r="G1460" i="5"/>
  <c r="H1460" i="5" s="1"/>
  <c r="G166" i="5"/>
  <c r="H166" i="5" s="1"/>
  <c r="G225" i="5"/>
  <c r="H225" i="5" s="1"/>
  <c r="G1294" i="5"/>
  <c r="H1294" i="5" s="1"/>
  <c r="G1520" i="5"/>
  <c r="H1520" i="5" s="1"/>
  <c r="G1092" i="5"/>
  <c r="H1092" i="5" s="1"/>
  <c r="G1436" i="5"/>
  <c r="H1436" i="5" s="1"/>
  <c r="G1338" i="5"/>
  <c r="H1338" i="5" s="1"/>
  <c r="G685" i="5"/>
  <c r="H685" i="5" s="1"/>
  <c r="G321" i="5"/>
  <c r="H321" i="5" s="1"/>
  <c r="G425" i="5"/>
  <c r="H425" i="5" s="1"/>
  <c r="G1802" i="5"/>
  <c r="H1802" i="5" s="1"/>
  <c r="G1788" i="5"/>
  <c r="H1788" i="5" s="1"/>
  <c r="G1837" i="5"/>
  <c r="H1837" i="5" s="1"/>
  <c r="G1613" i="5"/>
  <c r="H1613" i="5" s="1"/>
  <c r="G1700" i="5"/>
  <c r="H1700" i="5" s="1"/>
  <c r="G1010" i="5"/>
  <c r="H1010" i="5" s="1"/>
  <c r="G1617" i="5"/>
  <c r="H1617" i="5" s="1"/>
  <c r="G1354" i="5"/>
  <c r="H1354" i="5" s="1"/>
  <c r="G1675" i="5"/>
  <c r="H1675" i="5" s="1"/>
  <c r="G1443" i="5"/>
  <c r="H1443" i="5" s="1"/>
  <c r="G1353" i="5"/>
  <c r="H1353" i="5" s="1"/>
  <c r="G1370" i="5"/>
  <c r="H1370" i="5" s="1"/>
  <c r="G1697" i="5"/>
  <c r="H1697" i="5" s="1"/>
  <c r="G1366" i="5"/>
  <c r="H1366" i="5" s="1"/>
  <c r="G189" i="5"/>
  <c r="H189" i="5" s="1"/>
  <c r="G1437" i="5"/>
  <c r="H1437" i="5" s="1"/>
  <c r="G1638" i="5"/>
  <c r="H1638" i="5" s="1"/>
  <c r="G1280" i="5"/>
  <c r="H1280" i="5" s="1"/>
  <c r="G1712" i="5"/>
  <c r="H1712" i="5" s="1"/>
  <c r="G1714" i="5"/>
  <c r="H1714" i="5" s="1"/>
  <c r="G1571" i="5"/>
  <c r="H1571" i="5" s="1"/>
  <c r="G1623" i="5"/>
  <c r="H1623" i="5" s="1"/>
  <c r="G1678" i="5"/>
  <c r="H1678" i="5" s="1"/>
  <c r="G1566" i="5"/>
  <c r="H1566" i="5" s="1"/>
  <c r="G1504" i="5"/>
  <c r="H1504" i="5" s="1"/>
  <c r="G1025" i="5"/>
  <c r="H1025" i="5" s="1"/>
  <c r="G1369" i="5"/>
  <c r="H1369" i="5" s="1"/>
  <c r="G1293" i="5"/>
  <c r="H1293" i="5" s="1"/>
  <c r="G565" i="5"/>
  <c r="H565" i="5" s="1"/>
  <c r="G488" i="5"/>
  <c r="H488" i="5" s="1"/>
  <c r="G756" i="5"/>
  <c r="H756" i="5" s="1"/>
  <c r="G422" i="5"/>
  <c r="H422" i="5" s="1"/>
  <c r="G1645" i="5"/>
  <c r="H1645" i="5" s="1"/>
  <c r="G1339" i="5"/>
  <c r="H1339" i="5" s="1"/>
  <c r="G1809" i="5"/>
  <c r="H1809" i="5" s="1"/>
  <c r="G1820" i="5"/>
  <c r="H1820" i="5" s="1"/>
  <c r="G1300" i="5"/>
  <c r="H1300" i="5" s="1"/>
  <c r="G182" i="5"/>
  <c r="H182" i="5" s="1"/>
  <c r="G1521" i="5"/>
  <c r="H1521" i="5" s="1"/>
  <c r="G1441" i="5"/>
  <c r="H1441" i="5" s="1"/>
  <c r="G1622" i="5"/>
  <c r="H1622" i="5" s="1"/>
  <c r="G1325" i="5"/>
  <c r="H1325" i="5" s="1"/>
  <c r="G1578" i="5"/>
  <c r="H1578" i="5" s="1"/>
  <c r="G1319" i="5"/>
  <c r="H1319" i="5" s="1"/>
  <c r="G1701" i="5"/>
  <c r="H1701" i="5" s="1"/>
  <c r="G181" i="5"/>
  <c r="H181" i="5" s="1"/>
  <c r="G566" i="5"/>
  <c r="H566" i="5" s="1"/>
  <c r="G1430" i="5"/>
  <c r="H1430" i="5" s="1"/>
  <c r="G1350" i="5"/>
  <c r="H1350" i="5" s="1"/>
  <c r="G1268" i="5"/>
  <c r="H1268" i="5" s="1"/>
  <c r="G1826" i="5"/>
  <c r="H1826" i="5" s="1"/>
  <c r="G1005" i="5"/>
  <c r="H1005" i="5" s="1"/>
  <c r="G1679" i="5"/>
  <c r="H1679" i="5" s="1"/>
  <c r="G1831" i="5"/>
  <c r="H1831" i="5" s="1"/>
  <c r="G1619" i="5"/>
  <c r="H1619" i="5" s="1"/>
  <c r="G1506" i="5"/>
  <c r="H1506" i="5" s="1"/>
  <c r="G1800" i="5"/>
  <c r="H1800" i="5" s="1"/>
  <c r="G1573" i="5"/>
  <c r="H1573" i="5" s="1"/>
  <c r="G1282" i="5"/>
  <c r="H1282" i="5" s="1"/>
  <c r="G1853" i="5"/>
  <c r="H1853" i="5" s="1"/>
  <c r="G1452" i="5"/>
  <c r="H1452" i="5" s="1"/>
  <c r="G1277" i="5"/>
  <c r="H1277" i="5" s="1"/>
  <c r="G1524" i="5"/>
  <c r="H1524" i="5" s="1"/>
  <c r="G1747" i="5"/>
  <c r="H1747" i="5" s="1"/>
  <c r="G1090" i="5"/>
  <c r="H1090" i="5" s="1"/>
  <c r="G1306" i="5"/>
  <c r="H1306" i="5" s="1"/>
  <c r="G1526" i="5"/>
  <c r="H1526" i="5" s="1"/>
  <c r="G1625" i="5"/>
  <c r="H1625" i="5" s="1"/>
  <c r="G1305" i="5"/>
  <c r="H1305" i="5" s="1"/>
  <c r="G410" i="5"/>
  <c r="H410" i="5" s="1"/>
  <c r="G1515" i="5"/>
  <c r="H1515" i="5" s="1"/>
  <c r="G864" i="5"/>
  <c r="H864" i="5" s="1"/>
  <c r="G1615" i="5"/>
  <c r="H1615" i="5" s="1"/>
  <c r="G1781" i="5"/>
  <c r="H1781" i="5" s="1"/>
  <c r="G869" i="5"/>
  <c r="H869" i="5" s="1"/>
  <c r="G465" i="5"/>
  <c r="H465" i="5" s="1"/>
  <c r="G464" i="5"/>
  <c r="H464" i="5" s="1"/>
  <c r="G569" i="5"/>
  <c r="H569" i="5" s="1"/>
  <c r="G1322" i="5"/>
  <c r="H1322" i="5" s="1"/>
  <c r="G1801" i="5"/>
  <c r="H1801" i="5" s="1"/>
  <c r="G1283" i="5"/>
  <c r="H1283" i="5" s="1"/>
  <c r="G1447" i="5"/>
  <c r="H1447" i="5" s="1"/>
  <c r="G1415" i="5"/>
  <c r="H1415" i="5" s="1"/>
  <c r="G1744" i="5"/>
  <c r="H1744" i="5" s="1"/>
  <c r="G1446" i="5"/>
  <c r="H1446" i="5" s="1"/>
  <c r="G1374" i="5"/>
  <c r="H1374" i="5" s="1"/>
  <c r="G1356" i="5"/>
  <c r="H1356" i="5" s="1"/>
  <c r="G1823" i="5"/>
  <c r="H1823" i="5" s="1"/>
  <c r="G1791" i="5"/>
  <c r="H1791" i="5" s="1"/>
  <c r="G945" i="5"/>
  <c r="H945" i="5" s="1"/>
  <c r="G1072" i="5"/>
  <c r="H1072" i="5" s="1"/>
  <c r="G1307" i="5"/>
  <c r="H1307" i="5" s="1"/>
  <c r="G1014" i="5"/>
  <c r="H1014" i="5" s="1"/>
  <c r="G1794" i="5"/>
  <c r="H1794" i="5" s="1"/>
  <c r="G922" i="5"/>
  <c r="H922" i="5" s="1"/>
  <c r="G1589" i="5"/>
  <c r="H1589" i="5" s="1"/>
  <c r="G1586" i="5"/>
  <c r="H1586" i="5" s="1"/>
  <c r="G1528" i="5"/>
  <c r="H1528" i="5" s="1"/>
  <c r="G1634" i="5"/>
  <c r="H1634" i="5" s="1"/>
  <c r="G1024" i="5"/>
  <c r="H1024" i="5" s="1"/>
  <c r="G1847" i="5"/>
  <c r="H1847" i="5" s="1"/>
  <c r="G1680" i="5"/>
  <c r="H1680" i="5" s="1"/>
  <c r="G1497" i="5"/>
  <c r="H1497" i="5" s="1"/>
  <c r="G924" i="5"/>
  <c r="H924" i="5" s="1"/>
  <c r="G1376" i="5"/>
  <c r="H1376" i="5" s="1"/>
  <c r="G1382" i="5"/>
  <c r="H1382" i="5" s="1"/>
  <c r="G1347" i="5"/>
  <c r="H1347" i="5" s="1"/>
  <c r="G1633" i="5"/>
  <c r="H1633" i="5" s="1"/>
  <c r="G1699" i="5"/>
  <c r="H1699" i="5" s="1"/>
  <c r="G1876" i="5"/>
  <c r="H1876" i="5" s="1"/>
  <c r="G1873" i="5"/>
  <c r="H1873" i="5" s="1"/>
  <c r="G1839" i="5"/>
  <c r="H1839" i="5" s="1"/>
  <c r="G1438" i="5"/>
  <c r="H1438" i="5" s="1"/>
  <c r="G1380" i="5"/>
  <c r="H1380" i="5" s="1"/>
  <c r="G1858" i="5"/>
  <c r="H1858" i="5" s="1"/>
  <c r="G1542" i="5"/>
  <c r="H1542" i="5" s="1"/>
  <c r="G1663" i="5"/>
  <c r="H1663" i="5" s="1"/>
  <c r="G1468" i="5"/>
  <c r="H1468" i="5" s="1"/>
  <c r="G1783" i="5"/>
  <c r="H1783" i="5" s="1"/>
  <c r="G827" i="5"/>
  <c r="H827" i="5" s="1"/>
  <c r="G651" i="5"/>
  <c r="H651" i="5" s="1"/>
  <c r="G415" i="5"/>
  <c r="H415" i="5" s="1"/>
  <c r="G443" i="5"/>
  <c r="H443" i="5" s="1"/>
  <c r="G310" i="5"/>
  <c r="H310" i="5" s="1"/>
  <c r="G1582" i="5"/>
  <c r="H1582" i="5" s="1"/>
  <c r="G1551" i="5"/>
  <c r="H1551" i="5" s="1"/>
  <c r="G1439" i="5"/>
  <c r="H1439" i="5" s="1"/>
  <c r="G1453" i="5"/>
  <c r="H1453" i="5" s="1"/>
  <c r="G1558" i="5"/>
  <c r="H1558" i="5" s="1"/>
  <c r="G1549" i="5"/>
  <c r="H1549" i="5" s="1"/>
  <c r="G1440" i="5"/>
  <c r="H1440" i="5" s="1"/>
  <c r="G1021" i="5"/>
  <c r="H1021" i="5" s="1"/>
  <c r="G870" i="5"/>
  <c r="H870" i="5" s="1"/>
  <c r="G1491" i="5"/>
  <c r="H1491" i="5" s="1"/>
  <c r="G1715" i="5"/>
  <c r="H1715" i="5" s="1"/>
  <c r="G1348" i="5"/>
  <c r="H1348" i="5" s="1"/>
  <c r="G1711" i="5"/>
  <c r="H1711" i="5" s="1"/>
  <c r="G137" i="5"/>
  <c r="H137" i="5" s="1"/>
  <c r="G490" i="5"/>
  <c r="H490" i="5" s="1"/>
  <c r="G1840" i="5"/>
  <c r="H1840" i="5" s="1"/>
  <c r="G1838" i="5"/>
  <c r="H1838" i="5" s="1"/>
  <c r="G1846" i="5"/>
  <c r="H1846" i="5" s="1"/>
  <c r="G1611" i="5"/>
  <c r="H1611" i="5" s="1"/>
  <c r="G1269" i="5"/>
  <c r="H1269" i="5" s="1"/>
  <c r="G1442" i="5"/>
  <c r="H1442" i="5" s="1"/>
  <c r="G354" i="5"/>
  <c r="H354" i="5" s="1"/>
  <c r="G837" i="5"/>
  <c r="H837" i="5" s="1"/>
  <c r="G1303" i="5"/>
  <c r="H1303" i="5" s="1"/>
  <c r="G1830" i="5"/>
  <c r="H1830" i="5" s="1"/>
  <c r="G1026" i="5"/>
  <c r="H1026" i="5" s="1"/>
  <c r="G1399" i="5"/>
  <c r="H1399" i="5" s="1"/>
  <c r="G1673" i="5"/>
  <c r="H1673" i="5" s="1"/>
  <c r="G1676" i="5"/>
  <c r="H1676" i="5" s="1"/>
  <c r="G1732" i="5"/>
  <c r="H1732" i="5" s="1"/>
  <c r="G1352" i="5"/>
  <c r="H1352" i="5" s="1"/>
  <c r="G1371" i="5"/>
  <c r="H1371" i="5" s="1"/>
  <c r="G1646" i="5"/>
  <c r="H1646" i="5" s="1"/>
  <c r="G1585" i="5"/>
  <c r="H1585" i="5" s="1"/>
  <c r="G1492" i="5"/>
  <c r="H1492" i="5" s="1"/>
  <c r="G1780" i="5"/>
  <c r="H1780" i="5" s="1"/>
  <c r="G1318" i="5"/>
  <c r="H1318" i="5" s="1"/>
  <c r="G1525" i="5"/>
  <c r="H1525" i="5" s="1"/>
  <c r="G1859" i="5"/>
  <c r="H1859" i="5" s="1"/>
  <c r="G1736" i="5"/>
  <c r="H1736" i="5" s="1"/>
  <c r="G1444" i="5"/>
  <c r="H1444" i="5" s="1"/>
  <c r="G920" i="5"/>
  <c r="H920" i="5" s="1"/>
  <c r="G1702" i="5"/>
  <c r="H1702" i="5" s="1"/>
  <c r="G1561" i="5"/>
  <c r="H1561" i="5" s="1"/>
  <c r="G1845" i="5"/>
  <c r="H1845" i="5" s="1"/>
  <c r="G765" i="5"/>
  <c r="H765" i="5" s="1"/>
  <c r="G356" i="5"/>
  <c r="H356" i="5" s="1"/>
  <c r="G1483" i="5"/>
  <c r="H1483" i="5" s="1"/>
  <c r="G1527" i="5"/>
  <c r="H1527" i="5" s="1"/>
  <c r="G1723" i="5"/>
  <c r="H1723" i="5" s="1"/>
  <c r="G1722" i="5"/>
  <c r="H1722" i="5" s="1"/>
  <c r="G1666" i="5"/>
  <c r="H1666" i="5" s="1"/>
  <c r="G1516" i="5"/>
  <c r="H1516" i="5" s="1"/>
  <c r="G1579" i="5"/>
  <c r="H1579" i="5" s="1"/>
  <c r="G803" i="5"/>
  <c r="H803" i="5" s="1"/>
  <c r="G494" i="5"/>
  <c r="H494" i="5" s="1"/>
  <c r="G268" i="5"/>
  <c r="H268" i="5" s="1"/>
  <c r="G1301" i="5"/>
  <c r="H1301" i="5" s="1"/>
  <c r="G1355" i="5"/>
  <c r="H1355" i="5" s="1"/>
  <c r="G1786" i="5"/>
  <c r="H1786" i="5" s="1"/>
  <c r="G1729" i="5"/>
  <c r="H1729" i="5" s="1"/>
  <c r="G1017" i="5"/>
  <c r="H1017" i="5" s="1"/>
  <c r="G1302" i="5"/>
  <c r="H1302" i="5" s="1"/>
  <c r="G1861" i="5"/>
  <c r="H1861" i="5" s="1"/>
  <c r="G1489" i="5"/>
  <c r="H1489" i="5" s="1"/>
  <c r="G220" i="5"/>
  <c r="H220" i="5" s="1"/>
  <c r="G1827" i="5"/>
  <c r="H1827" i="5" s="1"/>
  <c r="G1559" i="5"/>
  <c r="H1559" i="5" s="1"/>
  <c r="G1721" i="5"/>
  <c r="H1721" i="5" s="1"/>
  <c r="G577" i="5"/>
  <c r="H577" i="5" s="1"/>
  <c r="G1012" i="5"/>
  <c r="H1012" i="5" s="1"/>
  <c r="G1006" i="5"/>
  <c r="H1006" i="5" s="1"/>
  <c r="G839" i="5"/>
  <c r="H839" i="5" s="1"/>
  <c r="G1746" i="5"/>
  <c r="H1746" i="5" s="1"/>
  <c r="G1636" i="5"/>
  <c r="H1636" i="5" s="1"/>
  <c r="G1372" i="5"/>
  <c r="H1372" i="5" s="1"/>
  <c r="G1400" i="5"/>
  <c r="H1400" i="5" s="1"/>
  <c r="G1764" i="5"/>
  <c r="H1764" i="5" s="1"/>
  <c r="G1048" i="5"/>
  <c r="H1048" i="5" s="1"/>
  <c r="G1003" i="5"/>
  <c r="H1003" i="5" s="1"/>
  <c r="G1717" i="5"/>
  <c r="H1717" i="5" s="1"/>
  <c r="G1321" i="5"/>
  <c r="H1321" i="5" s="1"/>
  <c r="G1304" i="5"/>
  <c r="H1304" i="5" s="1"/>
  <c r="G1445" i="5"/>
  <c r="H1445" i="5" s="1"/>
  <c r="G1716" i="5"/>
  <c r="H1716" i="5" s="1"/>
  <c r="G1479" i="5"/>
  <c r="H1479" i="5" s="1"/>
  <c r="G1022" i="5"/>
  <c r="H1022" i="5" s="1"/>
  <c r="G1621" i="5"/>
  <c r="H1621" i="5" s="1"/>
  <c r="G1377" i="5"/>
  <c r="H1377" i="5" s="1"/>
  <c r="G952" i="5"/>
  <c r="H952" i="5" s="1"/>
  <c r="G1292" i="5"/>
  <c r="H1292" i="5" s="1"/>
  <c r="G1796" i="5"/>
  <c r="H1796" i="5" s="1"/>
  <c r="G1463" i="5"/>
  <c r="H1463" i="5" s="1"/>
  <c r="G1530" i="5"/>
  <c r="H1530" i="5" s="1"/>
  <c r="G1529" i="5"/>
  <c r="H1529" i="5" s="1"/>
  <c r="G1309" i="5"/>
  <c r="H1309" i="5" s="1"/>
  <c r="G1308" i="5"/>
  <c r="H1308" i="5" s="1"/>
  <c r="G1603" i="5"/>
  <c r="H1603" i="5" s="1"/>
  <c r="G1688" i="5"/>
  <c r="H1688" i="5" s="1"/>
  <c r="G873" i="5"/>
  <c r="H873" i="5" s="1"/>
  <c r="G1610" i="5"/>
  <c r="H1610" i="5" s="1"/>
  <c r="G1098" i="5"/>
  <c r="H1098" i="5" s="1"/>
  <c r="G1588" i="5"/>
  <c r="H1588" i="5" s="1"/>
  <c r="G1402" i="5"/>
  <c r="H1402" i="5" s="1"/>
  <c r="G1590" i="5"/>
  <c r="H1590" i="5" s="1"/>
  <c r="G1572" i="5"/>
  <c r="H1572" i="5" s="1"/>
  <c r="G1094" i="5"/>
  <c r="H1094" i="5" s="1"/>
  <c r="G1323" i="5"/>
  <c r="H1323" i="5" s="1"/>
  <c r="G1279" i="5"/>
  <c r="H1279" i="5" s="1"/>
  <c r="G1816" i="5"/>
  <c r="H1816" i="5" s="1"/>
  <c r="G1782" i="5"/>
  <c r="H1782" i="5" s="1"/>
  <c r="G1620" i="5"/>
  <c r="H1620" i="5" s="1"/>
  <c r="G1765" i="5"/>
  <c r="H1765" i="5" s="1"/>
  <c r="G1742" i="5"/>
  <c r="H1742" i="5" s="1"/>
  <c r="G912" i="5"/>
  <c r="H912" i="5" s="1"/>
  <c r="G1284" i="5"/>
  <c r="H1284" i="5" s="1"/>
  <c r="G1469" i="5"/>
  <c r="H1469" i="5" s="1"/>
  <c r="G1536" i="5"/>
  <c r="H1536" i="5" s="1"/>
  <c r="G1556" i="5"/>
  <c r="H1556" i="5" s="1"/>
  <c r="G1534" i="5"/>
  <c r="H1534" i="5" s="1"/>
  <c r="G1797" i="5"/>
  <c r="H1797" i="5" s="1"/>
  <c r="G1817" i="5"/>
  <c r="H1817" i="5" s="1"/>
  <c r="G1813" i="5"/>
  <c r="H1813" i="5" s="1"/>
  <c r="G1532" i="5"/>
  <c r="H1532" i="5" s="1"/>
  <c r="G1664" i="5"/>
  <c r="H1664" i="5" s="1"/>
  <c r="G1411" i="5"/>
  <c r="H1411" i="5" s="1"/>
  <c r="G1806" i="5"/>
  <c r="H1806" i="5" s="1"/>
  <c r="G746" i="5"/>
  <c r="H746" i="5" s="1"/>
  <c r="G1278" i="5"/>
  <c r="H1278" i="5" s="1"/>
  <c r="G1394" i="5"/>
  <c r="H1394" i="5" s="1"/>
  <c r="G1772" i="5"/>
  <c r="H1772" i="5" s="1"/>
  <c r="G1089" i="5"/>
  <c r="H1089" i="5" s="1"/>
  <c r="G1046" i="5"/>
  <c r="H1046" i="5" s="1"/>
  <c r="G1798" i="5"/>
  <c r="H1798" i="5" s="1"/>
  <c r="G872" i="5"/>
  <c r="H872" i="5" s="1"/>
  <c r="G682" i="5"/>
  <c r="H682" i="5" s="1"/>
  <c r="G426" i="5"/>
  <c r="H426" i="5" s="1"/>
  <c r="G1481" i="5"/>
  <c r="H1481" i="5" s="1"/>
  <c r="G1607" i="5"/>
  <c r="H1607" i="5" s="1"/>
  <c r="G1456" i="5"/>
  <c r="H1456" i="5" s="1"/>
  <c r="G1805" i="5"/>
  <c r="H1805" i="5" s="1"/>
  <c r="G1464" i="5"/>
  <c r="H1464" i="5" s="1"/>
  <c r="G1547" i="5"/>
  <c r="H1547" i="5" s="1"/>
  <c r="G1730" i="5"/>
  <c r="H1730" i="5" s="1"/>
  <c r="G1639" i="5"/>
  <c r="H1639" i="5" s="1"/>
  <c r="G1500" i="5"/>
  <c r="H1500" i="5" s="1"/>
  <c r="G1311" i="5"/>
  <c r="H1311" i="5" s="1"/>
  <c r="G1612" i="5"/>
  <c r="H1612" i="5" s="1"/>
  <c r="G1409" i="5"/>
  <c r="H1409" i="5" s="1"/>
  <c r="G1538" i="5"/>
  <c r="H1538" i="5" s="1"/>
  <c r="G1761" i="5"/>
  <c r="H1761" i="5" s="1"/>
  <c r="G1412" i="5"/>
  <c r="H1412" i="5" s="1"/>
  <c r="G691" i="5"/>
  <c r="H691" i="5" s="1"/>
  <c r="G1262" i="5"/>
  <c r="H1262" i="5" s="1"/>
  <c r="G1755" i="5"/>
  <c r="H1755" i="5" s="1"/>
  <c r="G1580" i="5"/>
  <c r="H1580" i="5" s="1"/>
  <c r="G1285" i="5"/>
  <c r="H1285" i="5" s="1"/>
  <c r="G1803" i="5"/>
  <c r="H1803" i="5" s="1"/>
  <c r="G1807" i="5"/>
  <c r="H1807" i="5" s="1"/>
  <c r="G1543" i="5"/>
  <c r="H1543" i="5" s="1"/>
  <c r="G1703" i="5"/>
  <c r="H1703" i="5" s="1"/>
  <c r="G1553" i="5"/>
  <c r="H1553" i="5" s="1"/>
  <c r="G1038" i="5"/>
  <c r="H1038" i="5" s="1"/>
  <c r="G1331" i="5"/>
  <c r="H1331" i="5" s="1"/>
  <c r="G919" i="5"/>
  <c r="H919" i="5" s="1"/>
  <c r="G1392" i="5"/>
  <c r="H1392" i="5" s="1"/>
  <c r="G1270" i="5"/>
  <c r="H1270" i="5" s="1"/>
  <c r="G186" i="5"/>
  <c r="H186" i="5" s="1"/>
  <c r="G1401" i="5"/>
  <c r="H1401" i="5" s="1"/>
  <c r="G1662" i="5"/>
  <c r="H1662" i="5" s="1"/>
  <c r="G1751" i="5"/>
  <c r="H1751" i="5" s="1"/>
  <c r="G605" i="5"/>
  <c r="H605" i="5" s="1"/>
  <c r="G1574" i="5"/>
  <c r="H1574" i="5" s="1"/>
  <c r="G1649" i="5"/>
  <c r="H1649" i="5" s="1"/>
  <c r="G1522" i="5"/>
  <c r="H1522" i="5" s="1"/>
  <c r="G1637" i="5"/>
  <c r="H1637" i="5" s="1"/>
  <c r="G1523" i="5"/>
  <c r="H1523" i="5" s="1"/>
  <c r="G958" i="5"/>
  <c r="H958" i="5" s="1"/>
  <c r="G1384" i="5"/>
  <c r="H1384" i="5" s="1"/>
  <c r="G1584" i="5"/>
  <c r="H1584" i="5" s="1"/>
  <c r="G117" i="5"/>
  <c r="H117" i="5" s="1"/>
  <c r="G1738" i="5"/>
  <c r="H1738" i="5" s="1"/>
  <c r="G802" i="5"/>
  <c r="H802" i="5" s="1"/>
  <c r="G1743" i="5"/>
  <c r="H1743" i="5" s="1"/>
  <c r="G1271" i="5"/>
  <c r="H1271" i="5" s="1"/>
  <c r="G1555" i="5"/>
  <c r="H1555" i="5" s="1"/>
  <c r="G1583" i="5"/>
  <c r="H1583" i="5" s="1"/>
  <c r="G1349" i="5"/>
  <c r="H1349" i="5" s="1"/>
  <c r="G1351" i="5"/>
  <c r="H1351" i="5" s="1"/>
  <c r="G1490" i="5"/>
  <c r="H1490" i="5" s="1"/>
  <c r="G1792" i="5"/>
  <c r="H1792" i="5" s="1"/>
  <c r="G1281" i="5"/>
  <c r="H1281" i="5" s="1"/>
  <c r="G1841" i="5"/>
  <c r="H1841" i="5" s="1"/>
  <c r="G1364" i="5"/>
  <c r="H1364" i="5" s="1"/>
  <c r="G1518" i="5"/>
  <c r="H1518" i="5" s="1"/>
  <c r="G1462" i="5"/>
  <c r="H1462" i="5" s="1"/>
  <c r="G1624" i="5"/>
  <c r="H1624" i="5" s="1"/>
  <c r="G1357" i="5"/>
  <c r="H1357" i="5" s="1"/>
  <c r="G1681" i="5"/>
  <c r="H1681" i="5" s="1"/>
  <c r="G1398" i="5"/>
  <c r="H1398" i="5" s="1"/>
  <c r="G1670" i="5"/>
  <c r="H1670" i="5" s="1"/>
  <c r="G1627" i="5"/>
  <c r="H1627" i="5" s="1"/>
  <c r="G1587" i="5"/>
  <c r="H1587" i="5" s="1"/>
  <c r="G1499" i="5"/>
  <c r="H1499" i="5" s="1"/>
  <c r="G1795" i="5"/>
  <c r="H1795" i="5" s="1"/>
  <c r="G1810" i="5"/>
  <c r="H1810" i="5" s="1"/>
  <c r="G1821" i="5"/>
  <c r="H1821" i="5" s="1"/>
  <c r="G231" i="5"/>
  <c r="H231" i="5" s="1"/>
  <c r="G1653" i="5"/>
  <c r="H1653" i="5" s="1"/>
  <c r="G1557" i="5"/>
  <c r="H1557" i="5" s="1"/>
  <c r="G1822" i="5"/>
  <c r="H1822" i="5" s="1"/>
  <c r="G1818" i="5"/>
  <c r="H1818" i="5" s="1"/>
  <c r="G81" i="5"/>
  <c r="H81" i="5" s="1"/>
  <c r="G1856" i="5"/>
  <c r="H1856" i="5" s="1"/>
  <c r="G381" i="5"/>
  <c r="H381" i="5" s="1"/>
  <c r="G1656" i="5"/>
  <c r="H1656" i="5" s="1"/>
  <c r="G1531" i="5"/>
  <c r="H1531" i="5" s="1"/>
  <c r="G1495" i="5"/>
  <c r="H1495" i="5" s="1"/>
  <c r="G1763" i="5"/>
  <c r="H1763" i="5" s="1"/>
  <c r="G1449" i="5"/>
  <c r="H1449" i="5" s="1"/>
  <c r="G1771" i="5"/>
  <c r="H1771" i="5" s="1"/>
  <c r="G1272" i="5"/>
  <c r="H1272" i="5" s="1"/>
  <c r="G1358" i="5"/>
  <c r="H1358" i="5" s="1"/>
  <c r="G1535" i="5"/>
  <c r="H1535" i="5" s="1"/>
  <c r="G1416" i="5"/>
  <c r="H1416" i="5" s="1"/>
  <c r="G1533" i="5"/>
  <c r="H1533" i="5" s="1"/>
  <c r="G1517" i="5"/>
  <c r="H1517" i="5" s="1"/>
  <c r="G1505" i="5"/>
  <c r="H1505" i="5" s="1"/>
  <c r="G1563" i="5"/>
  <c r="H1563" i="5" s="1"/>
  <c r="G1448" i="5"/>
  <c r="H1448" i="5" s="1"/>
  <c r="G1616" i="5"/>
  <c r="H1616" i="5" s="1"/>
  <c r="G1762" i="5"/>
  <c r="H1762" i="5" s="1"/>
  <c r="G176" i="5"/>
  <c r="H176" i="5" s="1"/>
  <c r="G1811" i="5"/>
  <c r="H1811" i="5" s="1"/>
  <c r="G1461" i="5"/>
  <c r="H1461" i="5" s="1"/>
  <c r="G1310" i="5"/>
  <c r="H1310" i="5" s="1"/>
  <c r="G1326" i="5"/>
  <c r="H1326" i="5" s="1"/>
  <c r="G1750" i="5"/>
  <c r="H1750" i="5" s="1"/>
  <c r="G1091" i="5"/>
  <c r="H1091" i="5" s="1"/>
  <c r="G923" i="5"/>
  <c r="H923" i="5" s="1"/>
  <c r="G752" i="5"/>
  <c r="H752" i="5" s="1"/>
  <c r="G640" i="5"/>
  <c r="H640" i="5" s="1"/>
  <c r="G1451" i="5"/>
  <c r="H1451" i="5" s="1"/>
  <c r="G1591" i="5"/>
  <c r="H1591" i="5" s="1"/>
  <c r="G1687" i="5"/>
  <c r="H1687" i="5" s="1"/>
  <c r="G1539" i="5"/>
  <c r="H1539" i="5" s="1"/>
  <c r="G1601" i="5"/>
  <c r="H1601" i="5" s="1"/>
  <c r="G1754" i="5"/>
  <c r="H1754" i="5" s="1"/>
  <c r="G1507" i="5"/>
  <c r="H1507" i="5" s="1"/>
  <c r="G202" i="5"/>
  <c r="H202" i="5" s="1"/>
  <c r="G1690" i="5"/>
  <c r="H1690" i="5" s="1"/>
  <c r="G1493" i="5"/>
  <c r="H1493" i="5" s="1"/>
  <c r="G1768" i="5"/>
  <c r="H1768" i="5" s="1"/>
  <c r="G1486" i="5"/>
  <c r="H1486" i="5" s="1"/>
  <c r="G1814" i="5"/>
  <c r="H1814" i="5" s="1"/>
  <c r="G1832" i="5"/>
  <c r="H1832" i="5" s="1"/>
  <c r="G1674" i="5"/>
  <c r="H1674" i="5" s="1"/>
  <c r="G1693" i="5"/>
  <c r="H1693" i="5" s="1"/>
  <c r="G1605" i="5"/>
  <c r="H1605" i="5" s="1"/>
  <c r="G1686" i="5"/>
  <c r="H1686" i="5" s="1"/>
  <c r="G1335" i="5"/>
  <c r="H1335" i="5" s="1"/>
  <c r="G1698" i="5"/>
  <c r="H1698" i="5" s="1"/>
  <c r="G1032" i="5"/>
  <c r="H1032" i="5" s="1"/>
  <c r="G1778" i="5"/>
  <c r="H1778" i="5" s="1"/>
  <c r="G1758" i="5"/>
  <c r="H1758" i="5" s="1"/>
  <c r="G1631" i="5"/>
  <c r="H1631" i="5" s="1"/>
  <c r="G1735" i="5"/>
  <c r="H1735" i="5" s="1"/>
  <c r="G1540" i="5"/>
  <c r="H1540" i="5" s="1"/>
  <c r="G1682" i="5"/>
  <c r="H1682" i="5" s="1"/>
  <c r="G1659" i="5"/>
  <c r="H1659" i="5" s="1"/>
  <c r="G1041" i="5"/>
  <c r="H1041" i="5" s="1"/>
  <c r="G342" i="5"/>
  <c r="H342" i="5" s="1"/>
  <c r="G1393" i="5"/>
  <c r="H1393" i="5" s="1"/>
  <c r="G1295" i="5"/>
  <c r="H1295" i="5" s="1"/>
  <c r="G1417" i="5"/>
  <c r="H1417" i="5" s="1"/>
  <c r="G1725" i="5"/>
  <c r="H1725" i="5" s="1"/>
  <c r="G1770" i="5"/>
  <c r="H1770" i="5" s="1"/>
  <c r="G1075" i="5"/>
  <c r="H1075" i="5" s="1"/>
  <c r="G242" i="5"/>
  <c r="H242" i="5" s="1"/>
  <c r="G1834" i="5"/>
  <c r="H1834" i="5" s="1"/>
  <c r="G1359" i="5"/>
  <c r="H1359" i="5" s="1"/>
  <c r="G1657" i="5"/>
  <c r="H1657" i="5" s="1"/>
  <c r="G1773" i="5"/>
  <c r="H1773" i="5" s="1"/>
  <c r="G1387" i="5"/>
  <c r="H1387" i="5" s="1"/>
  <c r="G1312" i="5"/>
  <c r="H1312" i="5" s="1"/>
  <c r="G1760" i="5"/>
  <c r="H1760" i="5" s="1"/>
  <c r="G1865" i="5"/>
  <c r="H1865" i="5" s="1"/>
  <c r="G29" i="5"/>
  <c r="H29" i="5" s="1"/>
  <c r="G1395" i="5"/>
  <c r="H1395" i="5" s="1"/>
  <c r="G1719" i="5"/>
  <c r="H1719" i="5" s="1"/>
  <c r="G1872" i="5"/>
  <c r="H1872" i="5" s="1"/>
  <c r="G1597" i="5"/>
  <c r="H1597" i="5" s="1"/>
  <c r="G1671" i="5"/>
  <c r="H1671" i="5" s="1"/>
  <c r="G1424" i="5"/>
  <c r="H1424" i="5" s="1"/>
  <c r="G1537" i="5"/>
  <c r="H1537" i="5" s="1"/>
  <c r="G1598" i="5"/>
  <c r="H1598" i="5" s="1"/>
  <c r="G1793" i="5"/>
  <c r="H1793" i="5" s="1"/>
  <c r="G1756" i="5"/>
  <c r="H1756" i="5" s="1"/>
  <c r="G1286" i="5"/>
  <c r="H1286" i="5" s="1"/>
  <c r="G1496" i="5"/>
  <c r="H1496" i="5" s="1"/>
  <c r="G1650" i="5"/>
  <c r="H1650" i="5" s="1"/>
  <c r="G1592" i="5"/>
  <c r="H1592" i="5" s="1"/>
  <c r="G1375" i="5"/>
  <c r="H1375" i="5" s="1"/>
  <c r="G1432" i="5"/>
  <c r="H1432" i="5" s="1"/>
  <c r="G1769" i="5"/>
  <c r="H1769" i="5" s="1"/>
  <c r="G1608" i="5"/>
  <c r="H1608" i="5" s="1"/>
  <c r="G757" i="5"/>
  <c r="H757" i="5" s="1"/>
  <c r="G1509" i="5"/>
  <c r="H1509" i="5" s="1"/>
  <c r="G1246" i="5"/>
  <c r="H1246" i="5" s="1"/>
  <c r="G1073" i="5"/>
  <c r="H1073" i="5" s="1"/>
  <c r="G1124" i="5"/>
  <c r="H1124" i="5" s="1"/>
  <c r="G1640" i="5"/>
  <c r="H1640" i="5" s="1"/>
  <c r="G1644" i="5"/>
  <c r="H1644" i="5" s="1"/>
  <c r="G1593" i="5"/>
  <c r="H1593" i="5" s="1"/>
  <c r="G1757" i="5"/>
  <c r="H1757" i="5" s="1"/>
  <c r="G1599" i="5"/>
  <c r="H1599" i="5" s="1"/>
  <c r="G1767" i="5"/>
  <c r="H1767" i="5" s="1"/>
  <c r="G1741" i="5"/>
  <c r="H1741" i="5" s="1"/>
  <c r="G1336" i="5"/>
  <c r="H1336" i="5" s="1"/>
  <c r="G1654" i="5"/>
  <c r="H1654" i="5" s="1"/>
  <c r="G1560" i="5"/>
  <c r="H1560" i="5" s="1"/>
  <c r="G1467" i="5"/>
  <c r="H1467" i="5" s="1"/>
  <c r="G1799" i="5"/>
  <c r="H1799" i="5" s="1"/>
  <c r="G1425" i="5"/>
  <c r="H1425" i="5" s="1"/>
  <c r="G1667" i="5"/>
  <c r="H1667" i="5" s="1"/>
  <c r="G1774" i="5"/>
  <c r="H1774" i="5" s="1"/>
  <c r="G1866" i="5"/>
  <c r="H1866" i="5" s="1"/>
  <c r="G417" i="5"/>
  <c r="H417" i="5" s="1"/>
  <c r="G1790" i="5"/>
  <c r="H1790" i="5" s="1"/>
  <c r="G1604" i="5"/>
  <c r="H1604" i="5" s="1"/>
  <c r="G1360" i="5"/>
  <c r="H1360" i="5" s="1"/>
  <c r="G1008" i="5"/>
  <c r="H1008" i="5" s="1"/>
  <c r="G1368" i="5"/>
  <c r="H1368" i="5" s="1"/>
  <c r="G1403" i="5"/>
  <c r="H1403" i="5" s="1"/>
  <c r="G1510" i="5"/>
  <c r="H1510" i="5" s="1"/>
  <c r="G1470" i="5"/>
  <c r="H1470" i="5" s="1"/>
  <c r="G1734" i="5"/>
  <c r="H1734" i="5" s="1"/>
  <c r="G1833" i="5"/>
  <c r="H1833" i="5" s="1"/>
  <c r="G1724" i="5"/>
  <c r="H1724" i="5" s="1"/>
  <c r="G1418" i="5"/>
  <c r="H1418" i="5" s="1"/>
  <c r="G336" i="5"/>
  <c r="H336" i="5" s="1"/>
  <c r="G722" i="5"/>
  <c r="H722" i="5" s="1"/>
  <c r="G1508" i="5"/>
  <c r="H1508" i="5" s="1"/>
  <c r="G1484" i="5"/>
  <c r="H1484" i="5" s="1"/>
  <c r="G1766" i="5"/>
  <c r="H1766" i="5" s="1"/>
  <c r="G1848" i="5"/>
  <c r="H1848" i="5" s="1"/>
  <c r="G1852" i="5"/>
  <c r="H1852" i="5" s="1"/>
  <c r="G1665" i="5"/>
  <c r="H1665" i="5" s="1"/>
  <c r="G1562" i="5"/>
  <c r="H1562" i="5" s="1"/>
  <c r="G1748" i="5"/>
  <c r="H1748" i="5" s="1"/>
  <c r="G573" i="5"/>
  <c r="H573" i="5" s="1"/>
  <c r="G1203" i="5"/>
  <c r="H1203" i="5" s="1"/>
  <c r="G591" i="5"/>
  <c r="H591" i="5" s="1"/>
  <c r="G1775" i="5"/>
  <c r="H1775" i="5" s="1"/>
  <c r="G1313" i="5"/>
  <c r="H1313" i="5" s="1"/>
  <c r="G443" i="2"/>
  <c r="H443" i="2" s="1"/>
  <c r="G1029" i="5"/>
  <c r="H1029" i="5" s="1"/>
  <c r="G1379" i="2"/>
  <c r="H1379" i="2" s="1"/>
  <c r="G940" i="5"/>
  <c r="H940" i="5" s="1"/>
  <c r="G947" i="5"/>
  <c r="H947" i="5" s="1"/>
  <c r="G957" i="5"/>
  <c r="H957" i="5" s="1"/>
  <c r="G931" i="5"/>
  <c r="H931" i="5" s="1"/>
  <c r="G932" i="5"/>
  <c r="H932" i="5" s="1"/>
  <c r="G941" i="5"/>
  <c r="H941" i="5" s="1"/>
  <c r="G937" i="5"/>
  <c r="H937" i="5" s="1"/>
  <c r="G956" i="5"/>
  <c r="H956" i="5" s="1"/>
  <c r="G954" i="5"/>
  <c r="H954" i="5" s="1"/>
  <c r="G933" i="5"/>
  <c r="H933" i="5" s="1"/>
  <c r="G943" i="5"/>
  <c r="H943" i="5" s="1"/>
  <c r="G1459" i="2"/>
  <c r="H1459" i="2" s="1"/>
  <c r="G188" i="5"/>
  <c r="H188" i="5" s="1"/>
  <c r="G248" i="2"/>
  <c r="H248" i="2" s="1"/>
  <c r="G121" i="5"/>
  <c r="H121" i="5" s="1"/>
  <c r="G119" i="5"/>
  <c r="H119" i="5" s="1"/>
  <c r="G8" i="5"/>
  <c r="H8" i="5" s="1"/>
  <c r="G11" i="5"/>
  <c r="H11" i="5" s="1"/>
  <c r="G13" i="5"/>
  <c r="H13" i="5" s="1"/>
  <c r="G97" i="5"/>
  <c r="H97" i="5" s="1"/>
  <c r="G100" i="5"/>
  <c r="H100" i="5" s="1"/>
  <c r="G106" i="5"/>
  <c r="H106" i="5" s="1"/>
  <c r="G128" i="5"/>
  <c r="H128" i="5" s="1"/>
  <c r="G187" i="5"/>
  <c r="H187" i="5" s="1"/>
  <c r="G192" i="5"/>
  <c r="H192" i="5" s="1"/>
  <c r="G191" i="5"/>
  <c r="H191" i="5" s="1"/>
  <c r="G199" i="5"/>
  <c r="H199" i="5" s="1"/>
  <c r="G210" i="5"/>
  <c r="H210" i="5" s="1"/>
  <c r="G245" i="5"/>
  <c r="H245" i="5" s="1"/>
  <c r="G250" i="5"/>
  <c r="H250" i="5" s="1"/>
  <c r="G828" i="5"/>
  <c r="H828" i="5" s="1"/>
  <c r="G829" i="5"/>
  <c r="H829" i="5" s="1"/>
  <c r="G855" i="5"/>
  <c r="H855" i="5" s="1"/>
  <c r="G853" i="5"/>
  <c r="H853" i="5" s="1"/>
  <c r="G857" i="5"/>
  <c r="H857" i="5" s="1"/>
  <c r="G859" i="5"/>
  <c r="H859" i="5" s="1"/>
  <c r="G871" i="5"/>
  <c r="H871" i="5" s="1"/>
  <c r="G881" i="5"/>
  <c r="H881" i="5" s="1"/>
  <c r="G883" i="5"/>
  <c r="H883" i="5" s="1"/>
  <c r="G885" i="5"/>
  <c r="H885" i="5" s="1"/>
  <c r="G914" i="5"/>
  <c r="H914" i="5" s="1"/>
  <c r="G960" i="5"/>
  <c r="H960" i="5" s="1"/>
  <c r="G961" i="5"/>
  <c r="H961" i="5" s="1"/>
  <c r="G992" i="5"/>
  <c r="H992" i="5" s="1"/>
  <c r="G991" i="5"/>
  <c r="H991" i="5" s="1"/>
  <c r="G994" i="5"/>
  <c r="H994" i="5" s="1"/>
  <c r="G996" i="5"/>
  <c r="H996" i="5" s="1"/>
  <c r="G1000" i="5"/>
  <c r="H1000" i="5" s="1"/>
  <c r="G999" i="5"/>
  <c r="H999" i="5" s="1"/>
  <c r="G1071" i="5"/>
  <c r="H1071" i="5" s="1"/>
  <c r="G1084" i="5"/>
  <c r="H1084" i="5" s="1"/>
  <c r="G1102" i="5"/>
  <c r="H1102" i="5" s="1"/>
  <c r="G1256" i="5"/>
  <c r="H1256" i="5" s="1"/>
  <c r="G1257" i="5"/>
  <c r="H1257" i="5" s="1"/>
  <c r="G1877" i="5"/>
  <c r="H1877" i="5" s="1"/>
  <c r="G1880" i="5"/>
  <c r="H1880" i="5" s="1"/>
  <c r="G1881" i="5"/>
  <c r="H1881" i="5" s="1"/>
  <c r="G513" i="5"/>
  <c r="H513" i="5" s="1"/>
  <c r="G1546" i="5"/>
  <c r="H1546" i="5" s="1"/>
  <c r="G1385" i="5"/>
  <c r="H1385" i="5" s="1"/>
  <c r="G1391" i="5"/>
  <c r="H1391" i="5" s="1"/>
  <c r="G1407" i="5"/>
  <c r="H1407" i="5" s="1"/>
  <c r="G641" i="5"/>
  <c r="H641" i="5" s="1"/>
  <c r="G1078" i="5"/>
  <c r="H1078" i="5" s="1"/>
  <c r="G1047" i="5"/>
  <c r="H1047" i="5" s="1"/>
  <c r="G1043" i="5"/>
  <c r="H1043" i="5" s="1"/>
  <c r="G430" i="5"/>
  <c r="H430" i="5" s="1"/>
  <c r="G1476" i="5"/>
  <c r="H1476" i="5" s="1"/>
  <c r="G1042" i="5"/>
  <c r="H1042" i="5" s="1"/>
  <c r="G766" i="5"/>
  <c r="H766" i="5" s="1"/>
  <c r="G659" i="5"/>
  <c r="H659" i="5" s="1"/>
  <c r="G40" i="5"/>
  <c r="H40" i="5" s="1"/>
  <c r="G1182" i="5"/>
  <c r="H1182" i="5" s="1"/>
  <c r="G748" i="5"/>
  <c r="H748" i="5" s="1"/>
  <c r="G1383" i="5"/>
  <c r="H1383" i="5" s="1"/>
  <c r="G825" i="5"/>
  <c r="H825" i="5" s="1"/>
  <c r="G1004" i="5"/>
  <c r="H1004" i="5" s="1"/>
  <c r="G1485" i="5"/>
  <c r="H1485" i="5" s="1"/>
  <c r="G570" i="5"/>
  <c r="H570" i="5" s="1"/>
  <c r="G1410" i="5"/>
  <c r="H1410" i="5" s="1"/>
  <c r="G533" i="5"/>
  <c r="H533" i="5" s="1"/>
  <c r="G1475" i="5"/>
  <c r="H1475" i="5" s="1"/>
  <c r="G1388" i="5"/>
  <c r="H1388" i="5" s="1"/>
  <c r="G1389" i="5"/>
  <c r="H1389" i="5" s="1"/>
  <c r="G1869" i="5"/>
  <c r="H1869" i="5" s="1"/>
  <c r="G908" i="5"/>
  <c r="H908" i="5" s="1"/>
  <c r="G32" i="5"/>
  <c r="H32" i="5" s="1"/>
  <c r="G49" i="5"/>
  <c r="H49" i="5" s="1"/>
  <c r="G214" i="5"/>
  <c r="H214" i="5" s="1"/>
  <c r="G1069" i="5"/>
  <c r="H1069" i="5" s="1"/>
  <c r="G1419" i="5"/>
  <c r="H1419" i="5" s="1"/>
  <c r="G1804" i="5"/>
  <c r="H1804" i="5" s="1"/>
  <c r="G1205" i="5"/>
  <c r="H1205" i="5" s="1"/>
  <c r="G1218" i="5"/>
  <c r="H1218" i="5" s="1"/>
  <c r="G1478" i="5"/>
  <c r="H1478" i="5" s="1"/>
  <c r="G1600" i="5"/>
  <c r="H1600" i="5" s="1"/>
  <c r="G1119" i="5"/>
  <c r="H1119" i="5" s="1"/>
  <c r="G1487" i="5"/>
  <c r="H1487" i="5" s="1"/>
  <c r="G964" i="5"/>
  <c r="H964" i="5" s="1"/>
  <c r="G1023" i="5"/>
  <c r="H1023" i="5" s="1"/>
  <c r="G19" i="5"/>
  <c r="H19" i="5" s="1"/>
  <c r="G1777" i="5"/>
  <c r="H1777" i="5" s="1"/>
  <c r="G1684" i="5"/>
  <c r="H1684" i="5" s="1"/>
  <c r="G1200" i="5"/>
  <c r="H1200" i="5" s="1"/>
  <c r="G521" i="5"/>
  <c r="H521" i="5" s="1"/>
  <c r="G688" i="5"/>
  <c r="H688" i="5" s="1"/>
  <c r="G589" i="5"/>
  <c r="H589" i="5" s="1"/>
  <c r="G348" i="5"/>
  <c r="H348" i="5" s="1"/>
  <c r="G1144" i="5"/>
  <c r="H1144" i="5" s="1"/>
  <c r="G1843" i="5"/>
  <c r="H1843" i="5" s="1"/>
  <c r="G1180" i="5"/>
  <c r="H1180" i="5" s="1"/>
  <c r="G1482" i="5"/>
  <c r="H1482" i="5" s="1"/>
  <c r="G1658" i="5"/>
  <c r="H1658" i="5" s="1"/>
  <c r="G1870" i="5"/>
  <c r="H1870" i="5" s="1"/>
  <c r="G1513" i="5"/>
  <c r="H1513" i="5" s="1"/>
  <c r="G1683" i="5"/>
  <c r="H1683" i="5" s="1"/>
  <c r="G1227" i="5"/>
  <c r="H1227" i="5" s="1"/>
  <c r="G1057" i="5"/>
  <c r="H1057" i="5" s="1"/>
  <c r="G1606" i="5"/>
  <c r="H1606" i="5" s="1"/>
  <c r="G1474" i="5"/>
  <c r="H1474" i="5" s="1"/>
  <c r="G1511" i="5"/>
  <c r="H1511" i="5" s="1"/>
  <c r="G1544" i="5"/>
  <c r="H1544" i="5" s="1"/>
  <c r="G1002" i="5"/>
  <c r="H1002" i="5" s="1"/>
  <c r="G281" i="5"/>
  <c r="H281" i="5" s="1"/>
  <c r="G1404" i="5"/>
  <c r="H1404" i="5" s="1"/>
  <c r="G1655" i="5"/>
  <c r="H1655" i="5" s="1"/>
  <c r="G1195" i="5"/>
  <c r="H1195" i="5" s="1"/>
  <c r="G14" i="5"/>
  <c r="H14" i="5" s="1"/>
  <c r="G1138" i="5"/>
  <c r="H1138" i="5" s="1"/>
  <c r="G848" i="5"/>
  <c r="H848" i="5" s="1"/>
  <c r="G1477" i="5"/>
  <c r="H1477" i="5" s="1"/>
  <c r="G1685" i="5"/>
  <c r="H1685" i="5" s="1"/>
  <c r="G65" i="5"/>
  <c r="H65" i="5" s="1"/>
  <c r="G1365" i="5"/>
  <c r="H1365" i="5" s="1"/>
  <c r="G1239" i="5"/>
  <c r="H1239" i="5" s="1"/>
  <c r="G1126" i="5"/>
  <c r="H1126" i="5" s="1"/>
  <c r="G1629" i="5"/>
  <c r="H1629" i="5" s="1"/>
  <c r="G54" i="5"/>
  <c r="H54" i="5" s="1"/>
  <c r="G316" i="5"/>
  <c r="H316" i="5" s="1"/>
  <c r="G1864" i="5"/>
  <c r="H1864" i="5" s="1"/>
  <c r="G822" i="5"/>
  <c r="H822" i="5" s="1"/>
  <c r="G1471" i="5"/>
  <c r="H1471" i="5" s="1"/>
  <c r="G1819" i="5"/>
  <c r="H1819" i="5" s="1"/>
  <c r="G1386" i="5"/>
  <c r="H1386" i="5" s="1"/>
  <c r="G1867" i="5"/>
  <c r="H1867" i="5" s="1"/>
  <c r="G1314" i="5"/>
  <c r="H1314" i="5" s="1"/>
  <c r="G446" i="5"/>
  <c r="H446" i="5" s="1"/>
  <c r="G1405" i="2"/>
  <c r="H1405" i="2" s="1"/>
  <c r="G979" i="5"/>
  <c r="H979" i="5" s="1"/>
  <c r="G1748" i="2"/>
  <c r="H1748" i="2" s="1"/>
  <c r="G207" i="5"/>
  <c r="H207" i="5" s="1"/>
  <c r="G208" i="5"/>
  <c r="H208" i="5" s="1"/>
  <c r="G1095" i="5"/>
  <c r="H1095" i="5" s="1"/>
  <c r="G1093" i="5"/>
  <c r="H1093" i="5" s="1"/>
  <c r="G209" i="5"/>
  <c r="H209" i="5" s="1"/>
  <c r="G344" i="2"/>
  <c r="H344" i="2" s="1"/>
  <c r="G1074" i="5"/>
  <c r="H1074" i="5" s="1"/>
  <c r="G1030" i="2"/>
  <c r="H1030" i="2" s="1"/>
  <c r="G1070" i="5"/>
  <c r="H1070" i="5" s="1"/>
  <c r="G1178" i="2"/>
  <c r="H1178" i="2" s="1"/>
  <c r="G921" i="5"/>
  <c r="H921" i="5" s="1"/>
  <c r="G1064" i="5"/>
  <c r="H1064" i="5" s="1"/>
  <c r="G1035" i="5"/>
  <c r="H1035" i="5" s="1"/>
  <c r="G246" i="5"/>
  <c r="H246" i="5" s="1"/>
  <c r="G251" i="5"/>
  <c r="H251" i="5" s="1"/>
  <c r="G985" i="5"/>
  <c r="H985" i="5" s="1"/>
  <c r="G843" i="5"/>
  <c r="H843" i="5" s="1"/>
  <c r="G983" i="5"/>
  <c r="H983" i="5" s="1"/>
  <c r="G845" i="5"/>
  <c r="H845" i="5" s="1"/>
  <c r="G1060" i="5"/>
  <c r="H1060" i="5" s="1"/>
  <c r="G980" i="5"/>
  <c r="H980" i="5" s="1"/>
  <c r="G987" i="5"/>
  <c r="H987" i="5" s="1"/>
  <c r="G842" i="5"/>
  <c r="H842" i="5" s="1"/>
  <c r="G248" i="5"/>
  <c r="H248" i="5" s="1"/>
  <c r="G989" i="5"/>
  <c r="H989" i="5" s="1"/>
  <c r="G241" i="5"/>
  <c r="H241" i="5" s="1"/>
  <c r="G986" i="5"/>
  <c r="H986" i="5" s="1"/>
  <c r="G252" i="5"/>
  <c r="H252" i="5" s="1"/>
  <c r="G901" i="5"/>
  <c r="H901" i="5" s="1"/>
  <c r="G984" i="5"/>
  <c r="H984" i="5" s="1"/>
  <c r="G101" i="5"/>
  <c r="H101" i="5" s="1"/>
  <c r="G103" i="5"/>
  <c r="H103" i="5" s="1"/>
  <c r="G831" i="5"/>
  <c r="H831" i="5" s="1"/>
  <c r="G977" i="5"/>
  <c r="H977" i="5" s="1"/>
  <c r="G834" i="5"/>
  <c r="H834" i="5" s="1"/>
  <c r="G1059" i="5"/>
  <c r="H1059" i="5" s="1"/>
  <c r="G102" i="5"/>
  <c r="H102" i="5" s="1"/>
  <c r="G887" i="5"/>
  <c r="H887" i="5" s="1"/>
  <c r="G235" i="5"/>
  <c r="H235" i="5" s="1"/>
  <c r="G1055" i="5"/>
  <c r="H1055" i="5" s="1"/>
  <c r="G1062" i="5"/>
  <c r="H1062" i="5" s="1"/>
  <c r="G1079" i="5"/>
  <c r="H1079" i="5" s="1"/>
  <c r="G104" i="5"/>
  <c r="H104" i="5" s="1"/>
  <c r="G223" i="5"/>
  <c r="H223" i="5" s="1"/>
  <c r="G234" i="5"/>
  <c r="H234" i="5" s="1"/>
  <c r="G888" i="5"/>
  <c r="H888" i="5" s="1"/>
  <c r="G247" i="5"/>
  <c r="H247" i="5" s="1"/>
  <c r="G1077" i="5"/>
  <c r="H1077" i="5" s="1"/>
  <c r="G215" i="5"/>
  <c r="H215" i="5" s="1"/>
  <c r="G981" i="5"/>
  <c r="H981" i="5" s="1"/>
  <c r="G229" i="5"/>
  <c r="H229" i="5" s="1"/>
  <c r="G222" i="5"/>
  <c r="H222" i="5" s="1"/>
  <c r="G1061" i="5"/>
  <c r="H1061" i="5" s="1"/>
  <c r="G1063" i="5"/>
  <c r="H1063" i="5" s="1"/>
  <c r="G893" i="5"/>
  <c r="H893" i="5" s="1"/>
  <c r="G236" i="5"/>
  <c r="H236" i="5" s="1"/>
  <c r="G1056" i="5"/>
  <c r="H1056" i="5" s="1"/>
  <c r="G988" i="5"/>
  <c r="H988" i="5" s="1"/>
  <c r="G841" i="5"/>
  <c r="H841" i="5" s="1"/>
  <c r="G228" i="5"/>
  <c r="H228" i="5" s="1"/>
  <c r="G835" i="5"/>
  <c r="H835" i="5" s="1"/>
  <c r="G1082" i="5"/>
  <c r="H1082" i="5" s="1"/>
  <c r="G844" i="5"/>
  <c r="H844" i="5" s="1"/>
  <c r="G95" i="5"/>
  <c r="H95" i="5" s="1"/>
  <c r="G1081" i="5"/>
  <c r="H1081" i="5" s="1"/>
  <c r="G230" i="5"/>
  <c r="H230" i="5" s="1"/>
  <c r="G227" i="5"/>
  <c r="H227" i="5" s="1"/>
  <c r="G898" i="5"/>
  <c r="H898" i="5" s="1"/>
  <c r="G1080" i="5"/>
  <c r="H1080" i="5" s="1"/>
  <c r="G899" i="5"/>
  <c r="H899" i="5" s="1"/>
  <c r="G891" i="5"/>
  <c r="H891" i="5" s="1"/>
  <c r="G833" i="5"/>
  <c r="H833" i="5" s="1"/>
  <c r="G895" i="5"/>
  <c r="H895" i="5" s="1"/>
  <c r="G897" i="5"/>
  <c r="H897" i="5" s="1"/>
  <c r="G226" i="5"/>
  <c r="H226" i="5" s="1"/>
  <c r="G925" i="5"/>
  <c r="H925" i="5" s="1"/>
  <c r="G917" i="5"/>
  <c r="H917" i="5" s="1"/>
  <c r="G240" i="5"/>
  <c r="H240" i="5" s="1"/>
  <c r="G217" i="5"/>
  <c r="H217" i="5" s="1"/>
  <c r="G902" i="5"/>
  <c r="H902" i="5" s="1"/>
  <c r="G244" i="5"/>
  <c r="H244" i="5" s="1"/>
  <c r="G889" i="5"/>
  <c r="H889" i="5" s="1"/>
  <c r="G890" i="5"/>
  <c r="H890" i="5" s="1"/>
  <c r="G846" i="5"/>
  <c r="H846" i="5" s="1"/>
  <c r="G219" i="5"/>
  <c r="H219" i="5" s="1"/>
  <c r="G892" i="5"/>
  <c r="H892" i="5" s="1"/>
  <c r="G224" i="5"/>
  <c r="H224" i="5" s="1"/>
  <c r="G221" i="5"/>
  <c r="H221" i="5" s="1"/>
  <c r="G198" i="5"/>
  <c r="H198" i="5" s="1"/>
  <c r="G900" i="5"/>
  <c r="H900" i="5" s="1"/>
  <c r="G233" i="5"/>
  <c r="H233" i="5" s="1"/>
  <c r="G832" i="5"/>
  <c r="H832" i="5" s="1"/>
  <c r="G232" i="5"/>
  <c r="H232" i="5" s="1"/>
  <c r="G896" i="5"/>
  <c r="H896" i="5" s="1"/>
  <c r="G238" i="5"/>
  <c r="H238" i="5" s="1"/>
  <c r="G171" i="5"/>
  <c r="H171" i="5" s="1"/>
  <c r="G143" i="5"/>
  <c r="H143" i="5" s="1"/>
  <c r="G154" i="5"/>
  <c r="H154" i="5" s="1"/>
  <c r="G146" i="5"/>
  <c r="H146" i="5" s="1"/>
  <c r="G183" i="5"/>
  <c r="H183" i="5" s="1"/>
  <c r="G133" i="5"/>
  <c r="H133" i="5" s="1"/>
  <c r="G158" i="5"/>
  <c r="H158" i="5" s="1"/>
  <c r="G142" i="5"/>
  <c r="H142" i="5" s="1"/>
  <c r="G138" i="5"/>
  <c r="H138" i="5" s="1"/>
  <c r="G173" i="5"/>
  <c r="H173" i="5" s="1"/>
  <c r="G152" i="5"/>
  <c r="H152" i="5" s="1"/>
  <c r="G180" i="5"/>
  <c r="H180" i="5" s="1"/>
  <c r="G132" i="5"/>
  <c r="H132" i="5" s="1"/>
  <c r="G150" i="5"/>
  <c r="H150" i="5" s="1"/>
  <c r="G162" i="5"/>
  <c r="H162" i="5" s="1"/>
  <c r="G179" i="5"/>
  <c r="H179" i="5" s="1"/>
  <c r="G147" i="5"/>
  <c r="H147" i="5" s="1"/>
  <c r="G167" i="5"/>
  <c r="H167" i="5" s="1"/>
  <c r="G165" i="5"/>
  <c r="H165" i="5" s="1"/>
  <c r="G141" i="5"/>
  <c r="H141" i="5" s="1"/>
  <c r="G185" i="5"/>
  <c r="H185" i="5" s="1"/>
  <c r="G169" i="5"/>
  <c r="H169" i="5" s="1"/>
  <c r="G144" i="5"/>
  <c r="H144" i="5" s="1"/>
  <c r="G163" i="5"/>
  <c r="H163" i="5" s="1"/>
  <c r="G159" i="5"/>
  <c r="H159" i="5" s="1"/>
  <c r="G148" i="5"/>
  <c r="H148" i="5" s="1"/>
  <c r="G170" i="5"/>
  <c r="H170" i="5" s="1"/>
  <c r="G151" i="5"/>
  <c r="H151" i="5" s="1"/>
  <c r="G149" i="5"/>
  <c r="H149" i="5" s="1"/>
  <c r="G168" i="5"/>
  <c r="H168" i="5" s="1"/>
  <c r="G160" i="5"/>
  <c r="H160" i="5" s="1"/>
  <c r="G175" i="5"/>
  <c r="H175" i="5" s="1"/>
  <c r="G155" i="5"/>
  <c r="H155" i="5" s="1"/>
  <c r="G140" i="5"/>
  <c r="H140" i="5" s="1"/>
  <c r="G153" i="5"/>
  <c r="H153" i="5" s="1"/>
  <c r="G164" i="5"/>
  <c r="H164" i="5" s="1"/>
  <c r="G178" i="5"/>
  <c r="H178" i="5" s="1"/>
  <c r="G136" i="5"/>
  <c r="H136" i="5" s="1"/>
  <c r="G135" i="5"/>
  <c r="H135" i="5" s="1"/>
  <c r="G157" i="5"/>
  <c r="H157" i="5" s="1"/>
  <c r="G172" i="5"/>
  <c r="H172" i="5" s="1"/>
  <c r="G174" i="5"/>
  <c r="H174" i="5" s="1"/>
  <c r="G184" i="5"/>
  <c r="H184" i="5" s="1"/>
  <c r="G156" i="5"/>
  <c r="H156" i="5" s="1"/>
  <c r="G130" i="5"/>
  <c r="H130" i="5" s="1"/>
  <c r="G83" i="5"/>
  <c r="H83" i="5" s="1"/>
  <c r="G82" i="5"/>
  <c r="H82" i="5" s="1"/>
  <c r="G22" i="5"/>
  <c r="H22" i="5" s="1"/>
  <c r="G71" i="5"/>
  <c r="H71" i="5" s="1"/>
  <c r="G69" i="5"/>
  <c r="H69" i="5" s="1"/>
  <c r="G52" i="5"/>
  <c r="H52" i="5" s="1"/>
  <c r="G48" i="5"/>
  <c r="H48" i="5" s="1"/>
  <c r="G66" i="5"/>
  <c r="H66" i="5" s="1"/>
  <c r="G89" i="5"/>
  <c r="H89" i="5" s="1"/>
  <c r="G16" i="5"/>
  <c r="H16" i="5" s="1"/>
  <c r="G26" i="5"/>
  <c r="H26" i="5" s="1"/>
  <c r="G20" i="5"/>
  <c r="H20" i="5" s="1"/>
  <c r="G33" i="5"/>
  <c r="H33" i="5" s="1"/>
  <c r="G92" i="5"/>
  <c r="H92" i="5" s="1"/>
  <c r="G39" i="5"/>
  <c r="H39" i="5" s="1"/>
  <c r="G25" i="5"/>
  <c r="H25" i="5" s="1"/>
  <c r="G56" i="5"/>
  <c r="H56" i="5" s="1"/>
  <c r="G46" i="5"/>
  <c r="H46" i="5" s="1"/>
  <c r="G35" i="5"/>
  <c r="H35" i="5" s="1"/>
  <c r="G67" i="5"/>
  <c r="H67" i="5" s="1"/>
  <c r="G68" i="5"/>
  <c r="H68" i="5" s="1"/>
  <c r="G34" i="5"/>
  <c r="H34" i="5" s="1"/>
  <c r="G77" i="5"/>
  <c r="H77" i="5" s="1"/>
  <c r="G59" i="5"/>
  <c r="H59" i="5" s="1"/>
  <c r="G72" i="5"/>
  <c r="H72" i="5" s="1"/>
  <c r="G23" i="5"/>
  <c r="H23" i="5" s="1"/>
  <c r="G36" i="5"/>
  <c r="H36" i="5" s="1"/>
  <c r="G45" i="5"/>
  <c r="H45" i="5" s="1"/>
  <c r="G27" i="5"/>
  <c r="H27" i="5" s="1"/>
  <c r="G28" i="5"/>
  <c r="H28" i="5" s="1"/>
  <c r="G50" i="5"/>
  <c r="H50" i="5" s="1"/>
  <c r="G75" i="5"/>
  <c r="H75" i="5" s="1"/>
  <c r="G53" i="5"/>
  <c r="H53" i="5" s="1"/>
  <c r="G44" i="5"/>
  <c r="H44" i="5" s="1"/>
  <c r="G42" i="5"/>
  <c r="H42" i="5" s="1"/>
  <c r="G64" i="5"/>
  <c r="H64" i="5" s="1"/>
  <c r="G91" i="5"/>
  <c r="H91" i="5" s="1"/>
  <c r="G15" i="5"/>
  <c r="H15" i="5" s="1"/>
  <c r="G94" i="5"/>
  <c r="H94" i="5" s="1"/>
  <c r="G57" i="5"/>
  <c r="H57" i="5" s="1"/>
  <c r="G43" i="5"/>
  <c r="H43" i="5" s="1"/>
  <c r="G88" i="5"/>
  <c r="H88" i="5" s="1"/>
  <c r="G74" i="5"/>
  <c r="H74" i="5" s="1"/>
  <c r="G79" i="5"/>
  <c r="H79" i="5" s="1"/>
  <c r="G76" i="5"/>
  <c r="H76" i="5" s="1"/>
  <c r="G78" i="5"/>
  <c r="H78" i="5" s="1"/>
  <c r="G38" i="5"/>
  <c r="H38" i="5" s="1"/>
  <c r="G90" i="5"/>
  <c r="H90" i="5" s="1"/>
  <c r="G87" i="5"/>
  <c r="H87" i="5" s="1"/>
  <c r="G61" i="5"/>
  <c r="H61" i="5" s="1"/>
  <c r="G37" i="5"/>
  <c r="H37" i="5" s="1"/>
  <c r="G86" i="5"/>
  <c r="H86" i="5" s="1"/>
  <c r="G31" i="5"/>
  <c r="H31" i="5" s="1"/>
  <c r="G93" i="5"/>
  <c r="H93" i="5" s="1"/>
  <c r="G73" i="5"/>
  <c r="H73" i="5" s="1"/>
  <c r="G62" i="5"/>
  <c r="H62" i="5" s="1"/>
  <c r="G17" i="5"/>
  <c r="H17" i="5" s="1"/>
  <c r="G80" i="5"/>
  <c r="H80" i="5" s="1"/>
  <c r="G18" i="5"/>
  <c r="H18" i="5" s="1"/>
  <c r="G30" i="5"/>
  <c r="H30" i="5" s="1"/>
  <c r="G1196" i="2"/>
  <c r="H1196" i="2" s="1"/>
  <c r="G1172" i="2"/>
  <c r="H1172" i="2" s="1"/>
  <c r="G1141" i="2"/>
  <c r="H1141" i="2" s="1"/>
  <c r="G1124" i="2"/>
  <c r="H1124" i="2" s="1"/>
  <c r="G1040" i="2"/>
  <c r="H1040" i="2" s="1"/>
  <c r="G995" i="2"/>
  <c r="H995" i="2" s="1"/>
  <c r="G862" i="2"/>
  <c r="H862" i="2" s="1"/>
  <c r="G711" i="2"/>
  <c r="H711" i="2" s="1"/>
  <c r="G131" i="2"/>
  <c r="H131" i="2" s="1"/>
  <c r="G1459" i="5"/>
  <c r="H1459" i="5" s="1"/>
  <c r="G58" i="5"/>
  <c r="H58" i="5" s="1"/>
  <c r="G489" i="5"/>
  <c r="H489" i="5" s="1"/>
  <c r="G1480" i="5"/>
  <c r="H1480" i="5" s="1"/>
  <c r="G894" i="5"/>
  <c r="H894" i="5" s="1"/>
  <c r="G1222" i="2"/>
  <c r="H1222" i="2" s="1"/>
  <c r="G1212" i="2"/>
  <c r="H1212" i="2" s="1"/>
  <c r="G1177" i="2"/>
  <c r="H1177" i="2" s="1"/>
  <c r="G1160" i="2"/>
  <c r="H1160" i="2" s="1"/>
  <c r="G1165" i="2"/>
  <c r="H1165" i="2" s="1"/>
  <c r="G1123" i="2"/>
  <c r="H1123" i="2" s="1"/>
  <c r="G1053" i="2"/>
  <c r="H1053" i="2" s="1"/>
  <c r="G1009" i="2"/>
  <c r="H1009" i="2" s="1"/>
  <c r="G918" i="2"/>
  <c r="H918" i="2" s="1"/>
  <c r="G804" i="2"/>
  <c r="H804" i="2" s="1"/>
  <c r="G642" i="2"/>
  <c r="H642" i="2" s="1"/>
  <c r="G385" i="2"/>
  <c r="H385" i="2" s="1"/>
  <c r="G175" i="2"/>
  <c r="H175" i="2" s="1"/>
  <c r="G704" i="2"/>
  <c r="H704" i="2" s="1"/>
  <c r="G1450" i="2"/>
  <c r="H1450" i="2" s="1"/>
  <c r="G1408" i="2"/>
  <c r="H1408" i="2" s="1"/>
  <c r="G1149" i="2"/>
  <c r="H1149" i="2" s="1"/>
  <c r="G1394" i="2"/>
  <c r="H1394" i="2" s="1"/>
  <c r="G1376" i="2"/>
  <c r="H1376" i="2" s="1"/>
  <c r="G1349" i="2"/>
  <c r="H1349" i="2" s="1"/>
  <c r="G726" i="2"/>
  <c r="H726" i="2" s="1"/>
  <c r="G1471" i="2"/>
  <c r="H1471" i="2" s="1"/>
  <c r="G1381" i="2"/>
  <c r="H1381" i="2" s="1"/>
  <c r="G87" i="2"/>
  <c r="H87" i="2" s="1"/>
  <c r="G1258" i="2"/>
  <c r="H1258" i="2" s="1"/>
  <c r="G1232" i="2"/>
  <c r="H1232" i="2" s="1"/>
  <c r="G1195" i="2"/>
  <c r="H1195" i="2" s="1"/>
  <c r="G1219" i="2"/>
  <c r="H1219" i="2" s="1"/>
  <c r="G1205" i="2"/>
  <c r="H1205" i="2" s="1"/>
  <c r="G1199" i="2"/>
  <c r="H1199" i="2" s="1"/>
  <c r="G670" i="2"/>
  <c r="H670" i="2" s="1"/>
  <c r="G644" i="2"/>
  <c r="H644" i="2" s="1"/>
  <c r="G1133" i="2"/>
  <c r="H1133" i="2" s="1"/>
  <c r="G676" i="2"/>
  <c r="H676" i="2" s="1"/>
  <c r="G1120" i="2"/>
  <c r="H1120" i="2" s="1"/>
  <c r="G1102" i="2"/>
  <c r="H1102" i="2" s="1"/>
  <c r="G1049" i="2"/>
  <c r="H1049" i="2" s="1"/>
  <c r="G1016" i="2"/>
  <c r="H1016" i="2" s="1"/>
  <c r="G1006" i="2"/>
  <c r="H1006" i="2" s="1"/>
  <c r="G977" i="2"/>
  <c r="H977" i="2" s="1"/>
  <c r="G916" i="2"/>
  <c r="H916" i="2" s="1"/>
  <c r="G860" i="2"/>
  <c r="H860" i="2" s="1"/>
  <c r="G802" i="2"/>
  <c r="H802" i="2" s="1"/>
  <c r="G754" i="2"/>
  <c r="H754" i="2" s="1"/>
  <c r="G684" i="2"/>
  <c r="H684" i="2" s="1"/>
  <c r="G609" i="2"/>
  <c r="H609" i="2" s="1"/>
  <c r="G531" i="2"/>
  <c r="H531" i="2" s="1"/>
  <c r="G156" i="2"/>
  <c r="H156" i="2" s="1"/>
  <c r="G339" i="2"/>
  <c r="H339" i="2" s="1"/>
  <c r="G259" i="2"/>
  <c r="H259" i="2" s="1"/>
  <c r="G1119" i="2"/>
  <c r="H1119" i="2" s="1"/>
  <c r="G1101" i="2"/>
  <c r="H1101" i="2" s="1"/>
  <c r="G750" i="2"/>
  <c r="H750" i="2" s="1"/>
  <c r="G1015" i="2"/>
  <c r="H1015" i="2" s="1"/>
  <c r="G1003" i="2"/>
  <c r="H1003" i="2" s="1"/>
  <c r="G949" i="2"/>
  <c r="H949" i="2" s="1"/>
  <c r="G915" i="2"/>
  <c r="H915" i="2" s="1"/>
  <c r="G845" i="2"/>
  <c r="H845" i="2" s="1"/>
  <c r="G800" i="2"/>
  <c r="H800" i="2" s="1"/>
  <c r="G1110" i="2"/>
  <c r="H1110" i="2" s="1"/>
  <c r="G682" i="2"/>
  <c r="H682" i="2" s="1"/>
  <c r="G608" i="2"/>
  <c r="H608" i="2" s="1"/>
  <c r="G530" i="2"/>
  <c r="H530" i="2" s="1"/>
  <c r="G439" i="2"/>
  <c r="H439" i="2" s="1"/>
  <c r="G337" i="2"/>
  <c r="H337" i="2" s="1"/>
  <c r="G660" i="2"/>
  <c r="H660" i="2" s="1"/>
  <c r="G969" i="2"/>
  <c r="H969" i="2" s="1"/>
  <c r="G85" i="2"/>
  <c r="H85" i="2" s="1"/>
  <c r="G51" i="2"/>
  <c r="H51" i="2" s="1"/>
  <c r="G843" i="2"/>
  <c r="H843" i="2" s="1"/>
  <c r="G1239" i="2"/>
  <c r="H1239" i="2" s="1"/>
  <c r="G1533" i="2"/>
  <c r="H1533" i="2" s="1"/>
  <c r="G43" i="2"/>
  <c r="H43" i="2" s="1"/>
  <c r="G701" i="2"/>
  <c r="H701" i="2" s="1"/>
  <c r="G1421" i="2"/>
  <c r="H1421" i="2" s="1"/>
  <c r="G1540" i="2"/>
  <c r="H1540" i="2" s="1"/>
  <c r="G496" i="2"/>
  <c r="H496" i="2" s="1"/>
  <c r="G1392" i="2"/>
  <c r="H1392" i="2" s="1"/>
  <c r="G1366" i="2"/>
  <c r="H1366" i="2" s="1"/>
  <c r="G1159" i="2"/>
  <c r="H1159" i="2" s="1"/>
  <c r="G82" i="2"/>
  <c r="H82" i="2" s="1"/>
  <c r="G11" i="2"/>
  <c r="H11" i="2" s="1"/>
  <c r="G813" i="2"/>
  <c r="H813" i="2" s="1"/>
  <c r="G1274" i="2"/>
  <c r="H1274" i="2" s="1"/>
  <c r="G659" i="2"/>
  <c r="H659" i="2" s="1"/>
  <c r="G1228" i="2"/>
  <c r="H1228" i="2" s="1"/>
  <c r="G1223" i="2"/>
  <c r="H1223" i="2" s="1"/>
  <c r="G1215" i="2"/>
  <c r="H1215" i="2" s="1"/>
  <c r="G1203" i="2"/>
  <c r="H1203" i="2" s="1"/>
  <c r="G32" i="2"/>
  <c r="H32" i="2" s="1"/>
  <c r="G1169" i="2"/>
  <c r="H1169" i="2" s="1"/>
  <c r="G1143" i="2"/>
  <c r="H1143" i="2" s="1"/>
  <c r="G1132" i="2"/>
  <c r="H1132" i="2" s="1"/>
  <c r="G225" i="2"/>
  <c r="H225" i="2" s="1"/>
  <c r="G1118" i="2"/>
  <c r="H1118" i="2" s="1"/>
  <c r="G1073" i="2"/>
  <c r="H1073" i="2" s="1"/>
  <c r="G1041" i="2"/>
  <c r="H1041" i="2" s="1"/>
  <c r="G858" i="2"/>
  <c r="H858" i="2" s="1"/>
  <c r="G1001" i="2"/>
  <c r="H1001" i="2" s="1"/>
  <c r="G946" i="2"/>
  <c r="H946" i="2" s="1"/>
  <c r="G898" i="2"/>
  <c r="H898" i="2" s="1"/>
  <c r="G840" i="2"/>
  <c r="H840" i="2" s="1"/>
  <c r="G503" i="2"/>
  <c r="H503" i="2" s="1"/>
  <c r="G724" i="2"/>
  <c r="H724" i="2" s="1"/>
  <c r="G654" i="2"/>
  <c r="H654" i="2" s="1"/>
  <c r="G582" i="2"/>
  <c r="H582" i="2" s="1"/>
  <c r="G474" i="2"/>
  <c r="H474" i="2" s="1"/>
  <c r="G405" i="2"/>
  <c r="H405" i="2" s="1"/>
  <c r="G304" i="2"/>
  <c r="H304" i="2" s="1"/>
  <c r="G146" i="2"/>
  <c r="H146" i="2" s="1"/>
  <c r="G757" i="2"/>
  <c r="H757" i="2" s="1"/>
  <c r="G687" i="2"/>
  <c r="H687" i="2" s="1"/>
  <c r="G611" i="2"/>
  <c r="H611" i="2" s="1"/>
  <c r="G533" i="2"/>
  <c r="H533" i="2" s="1"/>
  <c r="G445" i="2"/>
  <c r="H445" i="2" s="1"/>
  <c r="G341" i="2"/>
  <c r="H341" i="2" s="1"/>
  <c r="G433" i="2"/>
  <c r="H433" i="2" s="1"/>
  <c r="G979" i="2"/>
  <c r="H979" i="2" s="1"/>
  <c r="G932" i="2"/>
  <c r="H932" i="2" s="1"/>
  <c r="G864" i="2"/>
  <c r="H864" i="2" s="1"/>
  <c r="G835" i="2"/>
  <c r="H835" i="2" s="1"/>
  <c r="G809" i="2"/>
  <c r="H809" i="2" s="1"/>
  <c r="G851" i="2"/>
  <c r="H851" i="2" s="1"/>
  <c r="G783" i="2"/>
  <c r="H783" i="2" s="1"/>
  <c r="G743" i="2"/>
  <c r="H743" i="2" s="1"/>
  <c r="G694" i="2"/>
  <c r="H694" i="2" s="1"/>
  <c r="G672" i="2"/>
  <c r="H672" i="2" s="1"/>
  <c r="G634" i="2"/>
  <c r="H634" i="2" s="1"/>
  <c r="G594" i="2"/>
  <c r="H594" i="2" s="1"/>
  <c r="G542" i="2"/>
  <c r="H542" i="2" s="1"/>
  <c r="G513" i="2"/>
  <c r="H513" i="2" s="1"/>
  <c r="G460" i="2"/>
  <c r="H460" i="2" s="1"/>
  <c r="G414" i="2"/>
  <c r="H414" i="2" s="1"/>
  <c r="G362" i="2"/>
  <c r="H362" i="2" s="1"/>
  <c r="G323" i="2"/>
  <c r="H323" i="2" s="1"/>
  <c r="G293" i="2"/>
  <c r="H293" i="2" s="1"/>
  <c r="G227" i="2"/>
  <c r="H227" i="2" s="1"/>
  <c r="G504" i="2"/>
  <c r="H504" i="2" s="1"/>
  <c r="G647" i="2"/>
  <c r="H647" i="2" s="1"/>
  <c r="G782" i="2"/>
  <c r="H782" i="2" s="1"/>
  <c r="G727" i="2"/>
  <c r="H727" i="2" s="1"/>
  <c r="G693" i="2"/>
  <c r="H693" i="2" s="1"/>
  <c r="G656" i="2"/>
  <c r="H656" i="2" s="1"/>
  <c r="G633" i="2"/>
  <c r="H633" i="2" s="1"/>
  <c r="G589" i="2"/>
  <c r="H589" i="2" s="1"/>
  <c r="G541" i="2"/>
  <c r="H541" i="2" s="1"/>
  <c r="G509" i="2"/>
  <c r="H509" i="2" s="1"/>
  <c r="G458" i="2"/>
  <c r="H458" i="2" s="1"/>
  <c r="G413" i="2"/>
  <c r="H413" i="2" s="1"/>
  <c r="G361" i="2"/>
  <c r="H361" i="2" s="1"/>
  <c r="G322" i="2"/>
  <c r="H322" i="2" s="1"/>
  <c r="G124" i="2"/>
  <c r="H124" i="2" s="1"/>
  <c r="G197" i="2"/>
  <c r="H197" i="2" s="1"/>
  <c r="G209" i="2"/>
  <c r="H209" i="2" s="1"/>
  <c r="G638" i="2"/>
  <c r="H638" i="2" s="1"/>
  <c r="G285" i="2"/>
  <c r="H285" i="2" s="1"/>
  <c r="G300" i="2"/>
  <c r="H300" i="2" s="1"/>
  <c r="G314" i="2"/>
  <c r="H314" i="2" s="1"/>
  <c r="G331" i="2"/>
  <c r="H331" i="2" s="1"/>
  <c r="G357" i="2"/>
  <c r="H357" i="2" s="1"/>
  <c r="G382" i="2"/>
  <c r="H382" i="2" s="1"/>
  <c r="G411" i="2"/>
  <c r="H411" i="2" s="1"/>
  <c r="G423" i="2"/>
  <c r="H423" i="2" s="1"/>
  <c r="G455" i="2"/>
  <c r="H455" i="2" s="1"/>
  <c r="G468" i="2"/>
  <c r="H468" i="2" s="1"/>
  <c r="G506" i="2"/>
  <c r="H506" i="2" s="1"/>
  <c r="G526" i="2"/>
  <c r="H526" i="2" s="1"/>
  <c r="G593" i="2"/>
  <c r="H593" i="2" s="1"/>
  <c r="G565" i="2"/>
  <c r="H565" i="2" s="1"/>
  <c r="G586" i="2"/>
  <c r="H586" i="2" s="1"/>
  <c r="G605" i="2"/>
  <c r="H605" i="2" s="1"/>
  <c r="G617" i="2"/>
  <c r="H617" i="2" s="1"/>
  <c r="G650" i="2"/>
  <c r="H650" i="2" s="1"/>
  <c r="G678" i="2"/>
  <c r="H678" i="2" s="1"/>
  <c r="G690" i="2"/>
  <c r="H690" i="2" s="1"/>
  <c r="G440" i="2"/>
  <c r="H440" i="2" s="1"/>
  <c r="G745" i="2"/>
  <c r="H745" i="2" s="1"/>
  <c r="G760" i="2"/>
  <c r="H760" i="2" s="1"/>
  <c r="G791" i="2"/>
  <c r="H791" i="2" s="1"/>
  <c r="G797" i="2"/>
  <c r="H797" i="2" s="1"/>
  <c r="G806" i="2"/>
  <c r="H806" i="2" s="1"/>
  <c r="G830" i="2"/>
  <c r="H830" i="2" s="1"/>
  <c r="G853" i="2"/>
  <c r="H853" i="2" s="1"/>
  <c r="G890" i="2"/>
  <c r="H890" i="2" s="1"/>
  <c r="G912" i="2"/>
  <c r="H912" i="2" s="1"/>
  <c r="G937" i="2"/>
  <c r="H937" i="2" s="1"/>
  <c r="G972" i="2"/>
  <c r="H972" i="2" s="1"/>
  <c r="G997" i="2"/>
  <c r="H997" i="2" s="1"/>
  <c r="G1008" i="2"/>
  <c r="H1008" i="2" s="1"/>
  <c r="G1013" i="2"/>
  <c r="H1013" i="2" s="1"/>
  <c r="G1032" i="2"/>
  <c r="H1032" i="2" s="1"/>
  <c r="G1050" i="2"/>
  <c r="H1050" i="2" s="1"/>
  <c r="G1098" i="2"/>
  <c r="H1098" i="2" s="1"/>
  <c r="G1116" i="2"/>
  <c r="H1116" i="2" s="1"/>
  <c r="G1122" i="2"/>
  <c r="H1122" i="2" s="1"/>
  <c r="G986" i="2"/>
  <c r="H986" i="2" s="1"/>
  <c r="G1131" i="2"/>
  <c r="H1131" i="2" s="1"/>
  <c r="G1135" i="2"/>
  <c r="H1135" i="2" s="1"/>
  <c r="G1145" i="2"/>
  <c r="H1145" i="2" s="1"/>
  <c r="G1287" i="2"/>
  <c r="H1287" i="2" s="1"/>
  <c r="G1173" i="2"/>
  <c r="H1173" i="2" s="1"/>
  <c r="G1270" i="2"/>
  <c r="H1270" i="2" s="1"/>
  <c r="G1180" i="2"/>
  <c r="H1180" i="2" s="1"/>
  <c r="G1211" i="2"/>
  <c r="H1211" i="2" s="1"/>
  <c r="G1217" i="2"/>
  <c r="H1217" i="2" s="1"/>
  <c r="G281" i="2"/>
  <c r="H281" i="2" s="1"/>
  <c r="G1225" i="2"/>
  <c r="H1225" i="2" s="1"/>
  <c r="G1230" i="2"/>
  <c r="H1230" i="2" s="1"/>
  <c r="G1235" i="2"/>
  <c r="H1235" i="2" s="1"/>
  <c r="G1260" i="2"/>
  <c r="H1260" i="2" s="1"/>
  <c r="G1278" i="2"/>
  <c r="H1278" i="2" s="1"/>
  <c r="G812" i="2"/>
  <c r="H812" i="2" s="1"/>
  <c r="G1078" i="2"/>
  <c r="H1078" i="2" s="1"/>
  <c r="G1307" i="2"/>
  <c r="H1307" i="2" s="1"/>
  <c r="G1315" i="2"/>
  <c r="H1315" i="2" s="1"/>
  <c r="G379" i="2"/>
  <c r="H379" i="2" s="1"/>
  <c r="G1340" i="2"/>
  <c r="H1340" i="2" s="1"/>
  <c r="G444" i="2"/>
  <c r="H444" i="2" s="1"/>
  <c r="G1537" i="2"/>
  <c r="H1537" i="2" s="1"/>
  <c r="G169" i="2"/>
  <c r="H169" i="2" s="1"/>
  <c r="G241" i="2"/>
  <c r="H241" i="2" s="1"/>
  <c r="G267" i="2"/>
  <c r="H267" i="2" s="1"/>
  <c r="G136" i="2"/>
  <c r="H136" i="2" s="1"/>
  <c r="G311" i="2"/>
  <c r="H311" i="2" s="1"/>
  <c r="G327" i="2"/>
  <c r="H327" i="2" s="1"/>
  <c r="G354" i="2"/>
  <c r="H354" i="2" s="1"/>
  <c r="G375" i="2"/>
  <c r="H375" i="2" s="1"/>
  <c r="G407" i="2"/>
  <c r="H407" i="2" s="1"/>
  <c r="G420" i="2"/>
  <c r="H420" i="2" s="1"/>
  <c r="G451" i="2"/>
  <c r="H451" i="2" s="1"/>
  <c r="G466" i="2"/>
  <c r="H466" i="2" s="1"/>
  <c r="G72" i="2"/>
  <c r="H72" i="2" s="1"/>
  <c r="G522" i="2"/>
  <c r="H522" i="2" s="1"/>
  <c r="G536" i="2"/>
  <c r="H536" i="2" s="1"/>
  <c r="G555" i="2"/>
  <c r="H555" i="2" s="1"/>
  <c r="G546" i="2"/>
  <c r="H546" i="2" s="1"/>
  <c r="G602" i="2"/>
  <c r="H602" i="2" s="1"/>
  <c r="G614" i="2"/>
  <c r="H614" i="2" s="1"/>
  <c r="G108" i="2"/>
  <c r="H108" i="2" s="1"/>
  <c r="G637" i="2"/>
  <c r="H637" i="2" s="1"/>
  <c r="G268" i="2"/>
  <c r="H268" i="2" s="1"/>
  <c r="G299" i="2"/>
  <c r="H299" i="2" s="1"/>
  <c r="G312" i="2"/>
  <c r="H312" i="2" s="1"/>
  <c r="G328" i="2"/>
  <c r="H328" i="2" s="1"/>
  <c r="G355" i="2"/>
  <c r="H355" i="2" s="1"/>
  <c r="G376" i="2"/>
  <c r="H376" i="2" s="1"/>
  <c r="G409" i="2"/>
  <c r="H409" i="2" s="1"/>
  <c r="G421" i="2"/>
  <c r="H421" i="2" s="1"/>
  <c r="G452" i="2"/>
  <c r="H452" i="2" s="1"/>
  <c r="G368" i="2"/>
  <c r="H368" i="2" s="1"/>
  <c r="G487" i="2"/>
  <c r="H487" i="2" s="1"/>
  <c r="G524" i="2"/>
  <c r="H524" i="2" s="1"/>
  <c r="G537" i="2"/>
  <c r="H537" i="2" s="1"/>
  <c r="G556" i="2"/>
  <c r="H556" i="2" s="1"/>
  <c r="G584" i="2"/>
  <c r="H584" i="2" s="1"/>
  <c r="G603" i="2"/>
  <c r="H603" i="2" s="1"/>
  <c r="G615" i="2"/>
  <c r="H615" i="2" s="1"/>
  <c r="G643" i="2"/>
  <c r="H643" i="2" s="1"/>
  <c r="G673" i="2"/>
  <c r="H673" i="2" s="1"/>
  <c r="G688" i="2"/>
  <c r="H688" i="2" s="1"/>
  <c r="G713" i="2"/>
  <c r="H713" i="2" s="1"/>
  <c r="G61" i="2"/>
  <c r="H61" i="2" s="1"/>
  <c r="G758" i="2"/>
  <c r="H758" i="2" s="1"/>
  <c r="G789" i="2"/>
  <c r="H789" i="2" s="1"/>
  <c r="G135" i="2"/>
  <c r="H135" i="2" s="1"/>
  <c r="G286" i="2"/>
  <c r="H286" i="2" s="1"/>
  <c r="G828" i="2"/>
  <c r="H828" i="2" s="1"/>
  <c r="G848" i="2"/>
  <c r="H848" i="2" s="1"/>
  <c r="G888" i="2"/>
  <c r="H888" i="2" s="1"/>
  <c r="G899" i="2"/>
  <c r="H899" i="2" s="1"/>
  <c r="G933" i="2"/>
  <c r="H933" i="2" s="1"/>
  <c r="G950" i="2"/>
  <c r="H950" i="2" s="1"/>
  <c r="G996" i="2"/>
  <c r="H996" i="2" s="1"/>
  <c r="G992" i="2"/>
  <c r="H992" i="2" s="1"/>
  <c r="G1011" i="2"/>
  <c r="H1011" i="2" s="1"/>
  <c r="G62" i="2"/>
  <c r="H62" i="2" s="1"/>
  <c r="G1107" i="2"/>
  <c r="H1107" i="2" s="1"/>
  <c r="G1075" i="2"/>
  <c r="H1075" i="2" s="1"/>
  <c r="G502" i="2"/>
  <c r="H502" i="2" s="1"/>
  <c r="G1121" i="2"/>
  <c r="H1121" i="2" s="1"/>
  <c r="G1126" i="2"/>
  <c r="H1126" i="2" s="1"/>
  <c r="G1130" i="2"/>
  <c r="H1130" i="2" s="1"/>
  <c r="G1134" i="2"/>
  <c r="H1134" i="2" s="1"/>
  <c r="G1144" i="2"/>
  <c r="H1144" i="2" s="1"/>
  <c r="G1162" i="2"/>
  <c r="H1162" i="2" s="1"/>
  <c r="G38" i="2"/>
  <c r="H38" i="2" s="1"/>
  <c r="G1182" i="2"/>
  <c r="H1182" i="2" s="1"/>
  <c r="G1202" i="2"/>
  <c r="H1202" i="2" s="1"/>
  <c r="G1210" i="2"/>
  <c r="H1210" i="2" s="1"/>
  <c r="G1216" i="2"/>
  <c r="H1216" i="2" s="1"/>
  <c r="G1221" i="2"/>
  <c r="H1221" i="2" s="1"/>
  <c r="G282" i="2"/>
  <c r="H282" i="2" s="1"/>
  <c r="G1229" i="2"/>
  <c r="H1229" i="2" s="1"/>
  <c r="G283" i="2"/>
  <c r="H283" i="2" s="1"/>
  <c r="G1259" i="2"/>
  <c r="H1259" i="2" s="1"/>
  <c r="G315" i="2"/>
  <c r="H315" i="2" s="1"/>
  <c r="G76" i="2"/>
  <c r="H76" i="2" s="1"/>
  <c r="G26" i="2"/>
  <c r="H26" i="2" s="1"/>
  <c r="G1303" i="2"/>
  <c r="H1303" i="2" s="1"/>
  <c r="G1314" i="2"/>
  <c r="H1314" i="2" s="1"/>
  <c r="G1332" i="2"/>
  <c r="H1332" i="2" s="1"/>
  <c r="G1164" i="2"/>
  <c r="H1164" i="2" s="1"/>
  <c r="G1500" i="2"/>
  <c r="H1500" i="2" s="1"/>
  <c r="G1377" i="2"/>
  <c r="H1377" i="2" s="1"/>
  <c r="G67" i="2"/>
  <c r="H67" i="2" s="1"/>
  <c r="G1072" i="2"/>
  <c r="H1072" i="2" s="1"/>
  <c r="G1396" i="2"/>
  <c r="H1396" i="2" s="1"/>
  <c r="G1420" i="2"/>
  <c r="H1420" i="2" s="1"/>
  <c r="G1384" i="2"/>
  <c r="H1384" i="2" s="1"/>
  <c r="G703" i="2"/>
  <c r="H703" i="2" s="1"/>
  <c r="G1490" i="2"/>
  <c r="H1490" i="2" s="1"/>
  <c r="G735" i="2"/>
  <c r="H735" i="2" s="1"/>
  <c r="G1492" i="2"/>
  <c r="H1492" i="2" s="1"/>
  <c r="G842" i="2"/>
  <c r="H842" i="2" s="1"/>
  <c r="G901" i="2"/>
  <c r="H901" i="2" s="1"/>
  <c r="G962" i="2"/>
  <c r="H962" i="2" s="1"/>
  <c r="G1653" i="2"/>
  <c r="H1653" i="2" s="1"/>
  <c r="G31" i="2"/>
  <c r="H31" i="2" s="1"/>
  <c r="G1350" i="2"/>
  <c r="H1350" i="2" s="1"/>
  <c r="G1067" i="2"/>
  <c r="H1067" i="2" s="1"/>
  <c r="G29" i="2"/>
  <c r="H29" i="2" s="1"/>
  <c r="G22" i="2"/>
  <c r="H22" i="2" s="1"/>
  <c r="G40" i="2"/>
  <c r="H40" i="2" s="1"/>
  <c r="G895" i="2"/>
  <c r="H895" i="2" s="1"/>
  <c r="G859" i="2"/>
  <c r="H859" i="2" s="1"/>
  <c r="G904" i="2"/>
  <c r="H904" i="2" s="1"/>
  <c r="G850" i="2"/>
  <c r="H850" i="2" s="1"/>
  <c r="G785" i="2"/>
  <c r="H785" i="2" s="1"/>
  <c r="G748" i="2"/>
  <c r="H748" i="2" s="1"/>
  <c r="G696" i="2"/>
  <c r="H696" i="2" s="1"/>
  <c r="G681" i="2"/>
  <c r="H681" i="2" s="1"/>
  <c r="G639" i="2"/>
  <c r="H639" i="2" s="1"/>
  <c r="G599" i="2"/>
  <c r="H599" i="2" s="1"/>
  <c r="G552" i="2"/>
  <c r="H552" i="2" s="1"/>
  <c r="G519" i="2"/>
  <c r="H519" i="2" s="1"/>
  <c r="G462" i="2"/>
  <c r="H462" i="2" s="1"/>
  <c r="G416" i="2"/>
  <c r="H416" i="2" s="1"/>
  <c r="G364" i="2"/>
  <c r="H364" i="2" s="1"/>
  <c r="G326" i="2"/>
  <c r="H326" i="2" s="1"/>
  <c r="G247" i="2"/>
  <c r="H247" i="2" s="1"/>
  <c r="G232" i="2"/>
  <c r="H232" i="2" s="1"/>
  <c r="G92" i="2"/>
  <c r="H92" i="2" s="1"/>
  <c r="G112" i="2"/>
  <c r="H112" i="2" s="1"/>
  <c r="G143" i="2"/>
  <c r="H143" i="2" s="1"/>
  <c r="G103" i="2"/>
  <c r="H103" i="2" s="1"/>
  <c r="G196" i="2"/>
  <c r="H196" i="2" s="1"/>
  <c r="G208" i="2"/>
  <c r="H208" i="2" s="1"/>
  <c r="G221" i="2"/>
  <c r="H221" i="2" s="1"/>
  <c r="G237" i="2"/>
  <c r="H237" i="2" s="1"/>
  <c r="G258" i="2"/>
  <c r="H258" i="2" s="1"/>
  <c r="G266" i="2"/>
  <c r="H266" i="2" s="1"/>
  <c r="G56" i="2"/>
  <c r="H56" i="2" s="1"/>
  <c r="G297" i="2"/>
  <c r="H297" i="2" s="1"/>
  <c r="G130" i="2"/>
  <c r="H130" i="2" s="1"/>
  <c r="G310" i="2"/>
  <c r="H310" i="2" s="1"/>
  <c r="G316" i="2"/>
  <c r="H316" i="2" s="1"/>
  <c r="G447" i="2"/>
  <c r="H447" i="2" s="1"/>
  <c r="G336" i="2"/>
  <c r="H336" i="2" s="1"/>
  <c r="G346" i="2"/>
  <c r="H346" i="2" s="1"/>
  <c r="G360" i="2"/>
  <c r="H360" i="2" s="1"/>
  <c r="G374" i="2"/>
  <c r="H374" i="2" s="1"/>
  <c r="G384" i="2"/>
  <c r="H384" i="2" s="1"/>
  <c r="G250" i="2"/>
  <c r="H250" i="2" s="1"/>
  <c r="G412" i="2"/>
  <c r="H412" i="2" s="1"/>
  <c r="G419" i="2"/>
  <c r="H419" i="2" s="1"/>
  <c r="G437" i="2"/>
  <c r="H437" i="2" s="1"/>
  <c r="G448" i="2"/>
  <c r="H448" i="2" s="1"/>
  <c r="G457" i="2"/>
  <c r="H457" i="2" s="1"/>
  <c r="G464" i="2"/>
  <c r="H464" i="2" s="1"/>
  <c r="G471" i="2"/>
  <c r="H471" i="2" s="1"/>
  <c r="G15" i="2"/>
  <c r="H15" i="2" s="1"/>
  <c r="G508" i="2"/>
  <c r="H508" i="2" s="1"/>
  <c r="G521" i="2"/>
  <c r="H521" i="2" s="1"/>
  <c r="G528" i="2"/>
  <c r="H528" i="2" s="1"/>
  <c r="G535" i="2"/>
  <c r="H535" i="2" s="1"/>
  <c r="G540" i="2"/>
  <c r="H540" i="2" s="1"/>
  <c r="G554" i="2"/>
  <c r="H554" i="2" s="1"/>
  <c r="G567" i="2"/>
  <c r="H567" i="2" s="1"/>
  <c r="G223" i="2"/>
  <c r="H223" i="2" s="1"/>
  <c r="G588" i="2"/>
  <c r="H588" i="2" s="1"/>
  <c r="G601" i="2"/>
  <c r="H601" i="2" s="1"/>
  <c r="G607" i="2"/>
  <c r="H607" i="2" s="1"/>
  <c r="G613" i="2"/>
  <c r="H613" i="2" s="1"/>
  <c r="G632" i="2"/>
  <c r="H632" i="2" s="1"/>
  <c r="G641" i="2"/>
  <c r="H641" i="2" s="1"/>
  <c r="G652" i="2"/>
  <c r="H652" i="2" s="1"/>
  <c r="G662" i="2"/>
  <c r="H662" i="2" s="1"/>
  <c r="G680" i="2"/>
  <c r="H680" i="2" s="1"/>
  <c r="G686" i="2"/>
  <c r="H686" i="2" s="1"/>
  <c r="G692" i="2"/>
  <c r="H692" i="2" s="1"/>
  <c r="G698" i="2"/>
  <c r="H698" i="2" s="1"/>
  <c r="G722" i="2"/>
  <c r="H722" i="2" s="1"/>
  <c r="G742" i="2"/>
  <c r="H742" i="2" s="1"/>
  <c r="G747" i="2"/>
  <c r="H747" i="2" s="1"/>
  <c r="G756" i="2"/>
  <c r="H756" i="2" s="1"/>
  <c r="G903" i="2"/>
  <c r="H903" i="2" s="1"/>
  <c r="G787" i="2"/>
  <c r="H787" i="2" s="1"/>
  <c r="G793" i="2"/>
  <c r="H793" i="2" s="1"/>
  <c r="G795" i="2"/>
  <c r="H795" i="2" s="1"/>
  <c r="G799" i="2"/>
  <c r="H799" i="2" s="1"/>
  <c r="G75" i="2"/>
  <c r="H75" i="2" s="1"/>
  <c r="G808" i="2"/>
  <c r="H808" i="2" s="1"/>
  <c r="G817" i="2"/>
  <c r="H817" i="2" s="1"/>
  <c r="G836" i="2"/>
  <c r="H836" i="2" s="1"/>
  <c r="G847" i="2"/>
  <c r="H847" i="2" s="1"/>
  <c r="G857" i="2"/>
  <c r="H857" i="2" s="1"/>
  <c r="G592" i="2"/>
  <c r="H592" i="2" s="1"/>
  <c r="G892" i="2"/>
  <c r="H892" i="2" s="1"/>
  <c r="G897" i="2"/>
  <c r="H897" i="2" s="1"/>
  <c r="G914" i="2"/>
  <c r="H914" i="2" s="1"/>
  <c r="G931" i="2"/>
  <c r="H931" i="2" s="1"/>
  <c r="G939" i="2"/>
  <c r="H939" i="2" s="1"/>
  <c r="G948" i="2"/>
  <c r="H948" i="2" s="1"/>
  <c r="G976" i="2"/>
  <c r="H976" i="2" s="1"/>
  <c r="G994" i="2"/>
  <c r="H994" i="2" s="1"/>
  <c r="G999" i="2"/>
  <c r="H999" i="2" s="1"/>
  <c r="G1005" i="2"/>
  <c r="H1005" i="2" s="1"/>
  <c r="G189" i="2"/>
  <c r="H189" i="2" s="1"/>
  <c r="G1109" i="2"/>
  <c r="H1109" i="2" s="1"/>
  <c r="G37" i="2"/>
  <c r="H37" i="2" s="1"/>
  <c r="G1019" i="2"/>
  <c r="H1019" i="2" s="1"/>
  <c r="G1034" i="2"/>
  <c r="H1034" i="2" s="1"/>
  <c r="G922" i="2"/>
  <c r="H922" i="2" s="1"/>
  <c r="G1052" i="2"/>
  <c r="H1052" i="2" s="1"/>
  <c r="G1061" i="2"/>
  <c r="H1061" i="2" s="1"/>
  <c r="G1100" i="2"/>
  <c r="H1100" i="2" s="1"/>
  <c r="G1115" i="2"/>
  <c r="H1115" i="2" s="1"/>
  <c r="G91" i="2"/>
  <c r="H91" i="2" s="1"/>
  <c r="G116" i="2"/>
  <c r="H116" i="2" s="1"/>
  <c r="G147" i="2"/>
  <c r="H147" i="2" s="1"/>
  <c r="G173" i="2"/>
  <c r="H173" i="2" s="1"/>
  <c r="G202" i="2"/>
  <c r="H202" i="2" s="1"/>
  <c r="G210" i="2"/>
  <c r="H210" i="2" s="1"/>
  <c r="G228" i="2"/>
  <c r="H228" i="2" s="1"/>
  <c r="G98" i="2"/>
  <c r="H98" i="2" s="1"/>
  <c r="G133" i="2"/>
  <c r="H133" i="2" s="1"/>
  <c r="G369" i="2"/>
  <c r="H369" i="2" s="1"/>
  <c r="G174" i="2"/>
  <c r="H174" i="2" s="1"/>
  <c r="G501" i="2"/>
  <c r="H501" i="2" s="1"/>
  <c r="G218" i="2"/>
  <c r="H218" i="2" s="1"/>
  <c r="G229" i="2"/>
  <c r="H229" i="2" s="1"/>
  <c r="G245" i="2"/>
  <c r="H245" i="2" s="1"/>
  <c r="G674" i="2"/>
  <c r="H674" i="2" s="1"/>
  <c r="G284" i="2"/>
  <c r="H284" i="2" s="1"/>
  <c r="G294" i="2"/>
  <c r="H294" i="2" s="1"/>
  <c r="G77" i="2"/>
  <c r="H77" i="2" s="1"/>
  <c r="G303" i="2"/>
  <c r="H303" i="2" s="1"/>
  <c r="G313" i="2"/>
  <c r="H313" i="2" s="1"/>
  <c r="G324" i="2"/>
  <c r="H324" i="2" s="1"/>
  <c r="G330" i="2"/>
  <c r="H330" i="2" s="1"/>
  <c r="G340" i="2"/>
  <c r="H340" i="2" s="1"/>
  <c r="G356" i="2"/>
  <c r="H356" i="2" s="1"/>
  <c r="G363" i="2"/>
  <c r="H363" i="2" s="1"/>
  <c r="G380" i="2"/>
  <c r="H380" i="2" s="1"/>
  <c r="G404" i="2"/>
  <c r="H404" i="2" s="1"/>
  <c r="G410" i="2"/>
  <c r="H410" i="2" s="1"/>
  <c r="G415" i="2"/>
  <c r="H415" i="2" s="1"/>
  <c r="G422" i="2"/>
  <c r="H422" i="2" s="1"/>
  <c r="G367" i="2"/>
  <c r="H367" i="2" s="1"/>
  <c r="G454" i="2"/>
  <c r="H454" i="2" s="1"/>
  <c r="G461" i="2"/>
  <c r="H461" i="2" s="1"/>
  <c r="G467" i="2"/>
  <c r="H467" i="2" s="1"/>
  <c r="G814" i="2"/>
  <c r="H814" i="2" s="1"/>
  <c r="G500" i="2"/>
  <c r="H500" i="2" s="1"/>
  <c r="G515" i="2"/>
  <c r="H515" i="2" s="1"/>
  <c r="G525" i="2"/>
  <c r="H525" i="2" s="1"/>
  <c r="G532" i="2"/>
  <c r="H532" i="2" s="1"/>
  <c r="G538" i="2"/>
  <c r="H538" i="2" s="1"/>
  <c r="G543" i="2"/>
  <c r="H543" i="2" s="1"/>
  <c r="G564" i="2"/>
  <c r="H564" i="2" s="1"/>
  <c r="G573" i="2"/>
  <c r="H573" i="2" s="1"/>
  <c r="G585" i="2"/>
  <c r="H585" i="2" s="1"/>
  <c r="G595" i="2"/>
  <c r="H595" i="2" s="1"/>
  <c r="G604" i="2"/>
  <c r="H604" i="2" s="1"/>
  <c r="G610" i="2"/>
  <c r="H610" i="2" s="1"/>
  <c r="G616" i="2"/>
  <c r="H616" i="2" s="1"/>
  <c r="G635" i="2"/>
  <c r="H635" i="2" s="1"/>
  <c r="G649" i="2"/>
  <c r="H649" i="2" s="1"/>
  <c r="G655" i="2"/>
  <c r="H655" i="2" s="1"/>
  <c r="G677" i="2"/>
  <c r="H677" i="2" s="1"/>
  <c r="G683" i="2"/>
  <c r="H683" i="2" s="1"/>
  <c r="G689" i="2"/>
  <c r="H689" i="2" s="1"/>
  <c r="G695" i="2"/>
  <c r="H695" i="2" s="1"/>
  <c r="G719" i="2"/>
  <c r="H719" i="2" s="1"/>
  <c r="G725" i="2"/>
  <c r="H725" i="2" s="1"/>
  <c r="G744" i="2"/>
  <c r="H744" i="2" s="1"/>
  <c r="G753" i="2"/>
  <c r="H753" i="2" s="1"/>
  <c r="G759" i="2"/>
  <c r="H759" i="2" s="1"/>
  <c r="G784" i="2"/>
  <c r="H784" i="2" s="1"/>
  <c r="G790" i="2"/>
  <c r="H790" i="2" s="1"/>
  <c r="G794" i="2"/>
  <c r="H794" i="2" s="1"/>
  <c r="G796" i="2"/>
  <c r="H796" i="2" s="1"/>
  <c r="G801" i="2"/>
  <c r="H801" i="2" s="1"/>
  <c r="G805" i="2"/>
  <c r="H805" i="2" s="1"/>
  <c r="G810" i="2"/>
  <c r="H810" i="2" s="1"/>
  <c r="G829" i="2"/>
  <c r="H829" i="2" s="1"/>
  <c r="G844" i="2"/>
  <c r="H844" i="2" s="1"/>
  <c r="G849" i="2"/>
  <c r="H849" i="2" s="1"/>
  <c r="G861" i="2"/>
  <c r="H861" i="2" s="1"/>
  <c r="G889" i="2"/>
  <c r="H889" i="2" s="1"/>
  <c r="G894" i="2"/>
  <c r="H894" i="2" s="1"/>
  <c r="G911" i="2"/>
  <c r="H911" i="2" s="1"/>
  <c r="G917" i="2"/>
  <c r="H917" i="2" s="1"/>
  <c r="G934" i="2"/>
  <c r="H934" i="2" s="1"/>
  <c r="G945" i="2"/>
  <c r="H945" i="2" s="1"/>
  <c r="G951" i="2"/>
  <c r="H951" i="2" s="1"/>
  <c r="G1271" i="2"/>
  <c r="H1271" i="2" s="1"/>
  <c r="G498" i="2"/>
  <c r="H498" i="2" s="1"/>
  <c r="G1002" i="2"/>
  <c r="H1002" i="2" s="1"/>
  <c r="G1007" i="2"/>
  <c r="H1007" i="2" s="1"/>
  <c r="G1010" i="2"/>
  <c r="H1010" i="2" s="1"/>
  <c r="G1012" i="2"/>
  <c r="H1012" i="2" s="1"/>
  <c r="G1017" i="2"/>
  <c r="H1017" i="2" s="1"/>
  <c r="G1031" i="2"/>
  <c r="H1031" i="2" s="1"/>
  <c r="G618" i="2"/>
  <c r="H618" i="2" s="1"/>
  <c r="G63" i="2"/>
  <c r="H63" i="2" s="1"/>
  <c r="G1057" i="2"/>
  <c r="H1057" i="2" s="1"/>
  <c r="G1076" i="2"/>
  <c r="H1076" i="2" s="1"/>
  <c r="G99" i="2"/>
  <c r="H99" i="2" s="1"/>
  <c r="G137" i="2"/>
  <c r="H137" i="2" s="1"/>
  <c r="G158" i="2"/>
  <c r="H158" i="2" s="1"/>
  <c r="G183" i="2"/>
  <c r="H183" i="2" s="1"/>
  <c r="G109" i="2"/>
  <c r="H109" i="2" s="1"/>
  <c r="G138" i="2"/>
  <c r="H138" i="2" s="1"/>
  <c r="G161" i="2"/>
  <c r="H161" i="2" s="1"/>
  <c r="G184" i="2"/>
  <c r="H184" i="2" s="1"/>
  <c r="G206" i="2"/>
  <c r="H206" i="2" s="1"/>
  <c r="G219" i="2"/>
  <c r="H219" i="2" s="1"/>
  <c r="G238" i="2"/>
  <c r="H238" i="2" s="1"/>
  <c r="G251" i="2"/>
  <c r="H251" i="2" s="1"/>
  <c r="G265" i="2"/>
  <c r="H265" i="2" s="1"/>
  <c r="G289" i="2"/>
  <c r="H289" i="2" s="1"/>
  <c r="G296" i="2"/>
  <c r="H296" i="2" s="1"/>
  <c r="G73" i="2"/>
  <c r="H73" i="2" s="1"/>
  <c r="G129" i="2"/>
  <c r="H129" i="2" s="1"/>
  <c r="G100" i="2"/>
  <c r="H100" i="2" s="1"/>
  <c r="G20" i="2"/>
  <c r="H20" i="2" s="1"/>
  <c r="G335" i="2"/>
  <c r="H335" i="2" s="1"/>
  <c r="G342" i="2"/>
  <c r="H342" i="2" s="1"/>
  <c r="G358" i="2"/>
  <c r="H358" i="2" s="1"/>
  <c r="G366" i="2"/>
  <c r="H366" i="2" s="1"/>
  <c r="G383" i="2"/>
  <c r="H383" i="2" s="1"/>
  <c r="G406" i="2"/>
  <c r="H406" i="2" s="1"/>
  <c r="G575" i="2"/>
  <c r="H575" i="2" s="1"/>
  <c r="G417" i="2"/>
  <c r="H417" i="2" s="1"/>
  <c r="G517" i="2"/>
  <c r="H517" i="2" s="1"/>
  <c r="G446" i="2"/>
  <c r="H446" i="2" s="1"/>
  <c r="G456" i="2"/>
  <c r="H456" i="2" s="1"/>
  <c r="G463" i="2"/>
  <c r="H463" i="2" s="1"/>
  <c r="G469" i="2"/>
  <c r="H469" i="2" s="1"/>
  <c r="G478" i="2"/>
  <c r="H478" i="2" s="1"/>
  <c r="G507" i="2"/>
  <c r="H507" i="2" s="1"/>
  <c r="G520" i="2"/>
  <c r="H520" i="2" s="1"/>
  <c r="G527" i="2"/>
  <c r="H527" i="2" s="1"/>
  <c r="G534" i="2"/>
  <c r="H534" i="2" s="1"/>
  <c r="G539" i="2"/>
  <c r="H539" i="2" s="1"/>
  <c r="G553" i="2"/>
  <c r="H553" i="2" s="1"/>
  <c r="G566" i="2"/>
  <c r="H566" i="2" s="1"/>
  <c r="G583" i="2"/>
  <c r="H583" i="2" s="1"/>
  <c r="G587" i="2"/>
  <c r="H587" i="2" s="1"/>
  <c r="G600" i="2"/>
  <c r="H600" i="2" s="1"/>
  <c r="G606" i="2"/>
  <c r="H606" i="2" s="1"/>
  <c r="G612" i="2"/>
  <c r="H612" i="2" s="1"/>
  <c r="G631" i="2"/>
  <c r="H631" i="2" s="1"/>
  <c r="G640" i="2"/>
  <c r="H640" i="2" s="1"/>
  <c r="G651" i="2"/>
  <c r="H651" i="2" s="1"/>
  <c r="G657" i="2"/>
  <c r="H657" i="2" s="1"/>
  <c r="G679" i="2"/>
  <c r="H679" i="2" s="1"/>
  <c r="G685" i="2"/>
  <c r="H685" i="2" s="1"/>
  <c r="G691" i="2"/>
  <c r="H691" i="2" s="1"/>
  <c r="G697" i="2"/>
  <c r="H697" i="2" s="1"/>
  <c r="G721" i="2"/>
  <c r="H721" i="2" s="1"/>
  <c r="G732" i="2"/>
  <c r="H732" i="2" s="1"/>
  <c r="G746" i="2"/>
  <c r="H746" i="2" s="1"/>
  <c r="G755" i="2"/>
  <c r="H755" i="2" s="1"/>
  <c r="G781" i="2"/>
  <c r="H781" i="2" s="1"/>
  <c r="G786" i="2"/>
  <c r="H786" i="2" s="1"/>
  <c r="G792" i="2"/>
  <c r="H792" i="2" s="1"/>
  <c r="G648" i="2"/>
  <c r="H648" i="2" s="1"/>
  <c r="G798" i="2"/>
  <c r="H798" i="2" s="1"/>
  <c r="G803" i="2"/>
  <c r="H803" i="2" s="1"/>
  <c r="G807" i="2"/>
  <c r="H807" i="2" s="1"/>
  <c r="G816" i="2"/>
  <c r="H816" i="2" s="1"/>
  <c r="G936" i="2"/>
  <c r="H936" i="2" s="1"/>
  <c r="G846" i="2"/>
  <c r="H846" i="2" s="1"/>
  <c r="G574" i="2"/>
  <c r="H574" i="2" s="1"/>
  <c r="G863" i="2"/>
  <c r="H863" i="2" s="1"/>
  <c r="G891" i="2"/>
  <c r="H891" i="2" s="1"/>
  <c r="G896" i="2"/>
  <c r="H896" i="2" s="1"/>
  <c r="G913" i="2"/>
  <c r="H913" i="2" s="1"/>
  <c r="G919" i="2"/>
  <c r="H919" i="2" s="1"/>
  <c r="G938" i="2"/>
  <c r="H938" i="2" s="1"/>
  <c r="G947" i="2"/>
  <c r="H947" i="2" s="1"/>
  <c r="G975" i="2"/>
  <c r="H975" i="2" s="1"/>
  <c r="G993" i="2"/>
  <c r="H993" i="2" s="1"/>
  <c r="G998" i="2"/>
  <c r="H998" i="2" s="1"/>
  <c r="G1004" i="2"/>
  <c r="H1004" i="2" s="1"/>
  <c r="G188" i="2"/>
  <c r="H188" i="2" s="1"/>
  <c r="G192" i="2"/>
  <c r="H192" i="2" s="1"/>
  <c r="G1014" i="2"/>
  <c r="H1014" i="2" s="1"/>
  <c r="G1018" i="2"/>
  <c r="H1018" i="2" s="1"/>
  <c r="G1033" i="2"/>
  <c r="H1033" i="2" s="1"/>
  <c r="G1048" i="2"/>
  <c r="H1048" i="2" s="1"/>
  <c r="G1051" i="2"/>
  <c r="H1051" i="2" s="1"/>
  <c r="G1060" i="2"/>
  <c r="H1060" i="2" s="1"/>
  <c r="G1099" i="2"/>
  <c r="H1099" i="2" s="1"/>
  <c r="G301" i="2"/>
  <c r="H301" i="2" s="1"/>
  <c r="G298" i="2"/>
  <c r="H298" i="2" s="1"/>
  <c r="G292" i="2"/>
  <c r="H292" i="2" s="1"/>
  <c r="G274" i="2"/>
  <c r="H274" i="2" s="1"/>
  <c r="G260" i="2"/>
  <c r="H260" i="2" s="1"/>
  <c r="G246" i="2"/>
  <c r="H246" i="2" s="1"/>
  <c r="G239" i="2"/>
  <c r="H239" i="2" s="1"/>
  <c r="G224" i="2"/>
  <c r="H224" i="2" s="1"/>
  <c r="G215" i="2"/>
  <c r="H215" i="2" s="1"/>
  <c r="G204" i="2"/>
  <c r="H204" i="2" s="1"/>
  <c r="G181" i="2"/>
  <c r="H181" i="2" s="1"/>
  <c r="G160" i="2"/>
  <c r="H160" i="2" s="1"/>
  <c r="G144" i="2"/>
  <c r="H144" i="2" s="1"/>
  <c r="G127" i="2"/>
  <c r="H127" i="2" s="1"/>
  <c r="G105" i="2"/>
  <c r="H105" i="2" s="1"/>
  <c r="G148" i="2"/>
  <c r="H148" i="2" s="1"/>
  <c r="G141" i="2"/>
  <c r="H141" i="2" s="1"/>
  <c r="G113" i="2"/>
  <c r="H113" i="2" s="1"/>
  <c r="G94" i="2"/>
  <c r="H94" i="2" s="1"/>
  <c r="G217" i="2"/>
  <c r="H217" i="2" s="1"/>
  <c r="G207" i="2"/>
  <c r="H207" i="2" s="1"/>
  <c r="G203" i="2"/>
  <c r="H203" i="2" s="1"/>
  <c r="G243" i="2"/>
  <c r="H243" i="2" s="1"/>
  <c r="G172" i="2"/>
  <c r="H172" i="2" s="1"/>
  <c r="G159" i="2"/>
  <c r="H159" i="2" s="1"/>
  <c r="G334" i="2"/>
  <c r="H334" i="2" s="1"/>
  <c r="G142" i="2"/>
  <c r="H142" i="2" s="1"/>
  <c r="G126" i="2"/>
  <c r="H126" i="2" s="1"/>
  <c r="G111" i="2"/>
  <c r="H111" i="2" s="1"/>
  <c r="G96" i="2"/>
  <c r="H96" i="2" s="1"/>
  <c r="G529" i="2"/>
  <c r="H529" i="2" s="1"/>
  <c r="G523" i="2"/>
  <c r="H523" i="2" s="1"/>
  <c r="G514" i="2"/>
  <c r="H514" i="2" s="1"/>
  <c r="G505" i="2"/>
  <c r="H505" i="2" s="1"/>
  <c r="G475" i="2"/>
  <c r="H475" i="2" s="1"/>
  <c r="G470" i="2"/>
  <c r="H470" i="2" s="1"/>
  <c r="G465" i="2"/>
  <c r="H465" i="2" s="1"/>
  <c r="G459" i="2"/>
  <c r="H459" i="2" s="1"/>
  <c r="G453" i="2"/>
  <c r="H453" i="2" s="1"/>
  <c r="G373" i="2"/>
  <c r="H373" i="2" s="1"/>
  <c r="G426" i="2"/>
  <c r="H426" i="2" s="1"/>
  <c r="G418" i="2"/>
  <c r="H418" i="2" s="1"/>
  <c r="G157" i="2"/>
  <c r="H157" i="2" s="1"/>
  <c r="G408" i="2"/>
  <c r="H408" i="2" s="1"/>
  <c r="G403" i="2"/>
  <c r="H403" i="2" s="1"/>
  <c r="G381" i="2"/>
  <c r="H381" i="2" s="1"/>
  <c r="G365" i="2"/>
  <c r="H365" i="2" s="1"/>
  <c r="G359" i="2"/>
  <c r="H359" i="2" s="1"/>
  <c r="G353" i="2"/>
  <c r="H353" i="2" s="1"/>
  <c r="G338" i="2"/>
  <c r="H338" i="2" s="1"/>
  <c r="G329" i="2"/>
  <c r="H329" i="2" s="1"/>
  <c r="G325" i="2"/>
  <c r="H325" i="2" s="1"/>
  <c r="G134" i="2"/>
  <c r="H134" i="2" s="1"/>
  <c r="G309" i="2"/>
  <c r="H309" i="2" s="1"/>
  <c r="G302" i="2"/>
  <c r="H302" i="2" s="1"/>
  <c r="G749" i="2"/>
  <c r="H749" i="2" s="1"/>
  <c r="G295" i="2"/>
  <c r="H295" i="2" s="1"/>
  <c r="G332" i="2"/>
  <c r="H332" i="2" s="1"/>
  <c r="G273" i="2"/>
  <c r="H273" i="2" s="1"/>
  <c r="G261" i="2"/>
  <c r="H261" i="2" s="1"/>
  <c r="G256" i="2"/>
  <c r="H256" i="2" s="1"/>
  <c r="G244" i="2"/>
  <c r="H244" i="2" s="1"/>
  <c r="G230" i="2"/>
  <c r="H230" i="2" s="1"/>
  <c r="G220" i="2"/>
  <c r="H220" i="2" s="1"/>
  <c r="G216" i="2"/>
  <c r="H216" i="2" s="1"/>
  <c r="G205" i="2"/>
  <c r="H205" i="2" s="1"/>
  <c r="G201" i="2"/>
  <c r="H201" i="2" s="1"/>
  <c r="G182" i="2"/>
  <c r="H182" i="2" s="1"/>
  <c r="G167" i="2"/>
  <c r="H167" i="2" s="1"/>
  <c r="G152" i="2"/>
  <c r="H152" i="2" s="1"/>
  <c r="G145" i="2"/>
  <c r="H145" i="2" s="1"/>
  <c r="G140" i="2"/>
  <c r="H140" i="2" s="1"/>
  <c r="G42" i="2"/>
  <c r="H42" i="2" s="1"/>
  <c r="G132" i="2"/>
  <c r="H132" i="2" s="1"/>
  <c r="G114" i="2"/>
  <c r="H114" i="2" s="1"/>
  <c r="G104" i="2"/>
  <c r="H104" i="2" s="1"/>
  <c r="G510" i="2"/>
  <c r="H510" i="2" s="1"/>
  <c r="G885" i="2"/>
  <c r="H885" i="2" s="1"/>
  <c r="G712" i="2"/>
  <c r="H712" i="2" s="1"/>
  <c r="G991" i="2"/>
  <c r="H991" i="2" s="1"/>
  <c r="G1419" i="2"/>
  <c r="H1419" i="2" s="1"/>
  <c r="G107" i="2"/>
  <c r="H107" i="2" s="1"/>
  <c r="G120" i="2"/>
  <c r="H120" i="2" s="1"/>
  <c r="G155" i="2"/>
  <c r="H155" i="2" s="1"/>
  <c r="G102" i="2"/>
  <c r="H102" i="2" s="1"/>
  <c r="G128" i="2"/>
  <c r="H128" i="2" s="1"/>
  <c r="G252" i="2"/>
  <c r="H252" i="2" s="1"/>
  <c r="G351" i="2"/>
  <c r="H351" i="2" s="1"/>
  <c r="G424" i="2"/>
  <c r="H424" i="2" s="1"/>
  <c r="G477" i="2"/>
  <c r="H477" i="2" s="1"/>
  <c r="G483" i="2"/>
  <c r="H483" i="2" s="1"/>
  <c r="G545" i="2"/>
  <c r="H545" i="2" s="1"/>
  <c r="G581" i="2"/>
  <c r="H581" i="2" s="1"/>
  <c r="G773" i="2"/>
  <c r="H773" i="2" s="1"/>
  <c r="G1055" i="2"/>
  <c r="H1055" i="2" s="1"/>
  <c r="G1105" i="2"/>
  <c r="H1105" i="2" s="1"/>
  <c r="G1150" i="2"/>
  <c r="H1150" i="2" s="1"/>
  <c r="G1171" i="2"/>
  <c r="H1171" i="2" s="1"/>
  <c r="G1206" i="2"/>
  <c r="H1206" i="2" s="1"/>
  <c r="G1238" i="2"/>
  <c r="H1238" i="2" s="1"/>
  <c r="G1245" i="2"/>
  <c r="H1245" i="2" s="1"/>
  <c r="G1298" i="2"/>
  <c r="H1298" i="2" s="1"/>
  <c r="G1329" i="2"/>
  <c r="H1329" i="2" s="1"/>
  <c r="G253" i="2"/>
  <c r="H253" i="2" s="1"/>
  <c r="G578" i="2"/>
  <c r="H578" i="2" s="1"/>
  <c r="G636" i="2"/>
  <c r="H636" i="2" s="1"/>
  <c r="G57" i="2"/>
  <c r="H57" i="2" s="1"/>
  <c r="G906" i="2"/>
  <c r="H906" i="2" s="1"/>
  <c r="G970" i="2"/>
  <c r="H970" i="2" s="1"/>
  <c r="G1045" i="2"/>
  <c r="H1045" i="2" s="1"/>
  <c r="G1062" i="2"/>
  <c r="H1062" i="2" s="1"/>
  <c r="G576" i="2"/>
  <c r="H576" i="2" s="1"/>
  <c r="G665" i="2"/>
  <c r="H665" i="2" s="1"/>
  <c r="G738" i="2"/>
  <c r="H738" i="2" s="1"/>
  <c r="G772" i="2"/>
  <c r="H772" i="2" s="1"/>
  <c r="G907" i="2"/>
  <c r="H907" i="2" s="1"/>
  <c r="G971" i="2"/>
  <c r="H971" i="2" s="1"/>
  <c r="G985" i="2"/>
  <c r="H985" i="2" s="1"/>
  <c r="G1027" i="2"/>
  <c r="H1027" i="2" s="1"/>
  <c r="G1046" i="2"/>
  <c r="H1046" i="2" s="1"/>
  <c r="G1140" i="2"/>
  <c r="H1140" i="2" s="1"/>
  <c r="G1184" i="2"/>
  <c r="H1184" i="2" s="1"/>
  <c r="G1297" i="2"/>
  <c r="H1297" i="2" s="1"/>
  <c r="G306" i="2"/>
  <c r="H306" i="2" s="1"/>
  <c r="G401" i="2"/>
  <c r="H401" i="2" s="1"/>
  <c r="G511" i="2"/>
  <c r="H511" i="2" s="1"/>
  <c r="G577" i="2"/>
  <c r="H577" i="2" s="1"/>
  <c r="G664" i="2"/>
  <c r="H664" i="2" s="1"/>
  <c r="G776" i="2"/>
  <c r="H776" i="2" s="1"/>
  <c r="G825" i="2"/>
  <c r="H825" i="2" s="1"/>
  <c r="G909" i="2"/>
  <c r="H909" i="2" s="1"/>
  <c r="G983" i="2"/>
  <c r="H983" i="2" s="1"/>
  <c r="G1047" i="2"/>
  <c r="H1047" i="2" s="1"/>
  <c r="G1294" i="2"/>
  <c r="H1294" i="2" s="1"/>
  <c r="G213" i="2"/>
  <c r="H213" i="2" s="1"/>
  <c r="G402" i="2"/>
  <c r="H402" i="2" s="1"/>
  <c r="G579" i="2"/>
  <c r="H579" i="2" s="1"/>
  <c r="G666" i="2"/>
  <c r="H666" i="2" s="1"/>
  <c r="G774" i="2"/>
  <c r="H774" i="2" s="1"/>
  <c r="G811" i="2"/>
  <c r="H811" i="2" s="1"/>
  <c r="G905" i="2"/>
  <c r="H905" i="2" s="1"/>
  <c r="G940" i="2"/>
  <c r="H940" i="2" s="1"/>
  <c r="G984" i="2"/>
  <c r="H984" i="2" s="1"/>
  <c r="G1043" i="2"/>
  <c r="H1043" i="2" s="1"/>
  <c r="G1296" i="2"/>
  <c r="H1296" i="2" s="1"/>
  <c r="G1409" i="2"/>
  <c r="H1409" i="2" s="1"/>
  <c r="G350" i="2"/>
  <c r="H350" i="2" s="1"/>
  <c r="G386" i="2"/>
  <c r="H386" i="2" s="1"/>
  <c r="G425" i="2"/>
  <c r="H425" i="2" s="1"/>
  <c r="G544" i="2"/>
  <c r="H544" i="2" s="1"/>
  <c r="G580" i="2"/>
  <c r="H580" i="2" s="1"/>
  <c r="G775" i="2"/>
  <c r="H775" i="2" s="1"/>
  <c r="G815" i="2"/>
  <c r="H815" i="2" s="1"/>
  <c r="G908" i="2"/>
  <c r="H908" i="2" s="1"/>
  <c r="G1044" i="2"/>
  <c r="H1044" i="2" s="1"/>
  <c r="G1170" i="2"/>
  <c r="H1170" i="2" s="1"/>
  <c r="G1295" i="2"/>
  <c r="H1295" i="2" s="1"/>
  <c r="G1336" i="2"/>
  <c r="H1336" i="2" s="1"/>
  <c r="G1341" i="2"/>
  <c r="H1341" i="2" s="1"/>
  <c r="G1410" i="2"/>
  <c r="H1410" i="2" s="1"/>
  <c r="G1167" i="2"/>
  <c r="H1167" i="2" s="1"/>
  <c r="G154" i="2"/>
  <c r="H154" i="2" s="1"/>
  <c r="G88" i="2"/>
  <c r="H88" i="2" s="1"/>
  <c r="G106" i="2"/>
  <c r="H106" i="2" s="1"/>
  <c r="G449" i="2"/>
  <c r="H449" i="2" s="1"/>
  <c r="G834" i="2"/>
  <c r="H834" i="2" s="1"/>
  <c r="G924" i="2"/>
  <c r="H924" i="2" s="1"/>
  <c r="G930" i="2"/>
  <c r="H930" i="2" s="1"/>
  <c r="G1138" i="2"/>
  <c r="H1138" i="2" s="1"/>
  <c r="G438" i="2"/>
  <c r="H438" i="2" s="1"/>
  <c r="G484" i="2"/>
  <c r="H484" i="2" s="1"/>
  <c r="G499" i="2"/>
  <c r="H499" i="2" s="1"/>
  <c r="G590" i="2"/>
  <c r="H590" i="2" s="1"/>
  <c r="G728" i="2"/>
  <c r="H728" i="2" s="1"/>
  <c r="G823" i="2"/>
  <c r="H823" i="2" s="1"/>
  <c r="G884" i="2"/>
  <c r="H884" i="2" s="1"/>
  <c r="G925" i="2"/>
  <c r="H925" i="2" s="1"/>
  <c r="G1020" i="2"/>
  <c r="H1020" i="2" s="1"/>
  <c r="G1074" i="2"/>
  <c r="H1074" i="2" s="1"/>
  <c r="G1139" i="2"/>
  <c r="H1139" i="2" s="1"/>
  <c r="G1198" i="2"/>
  <c r="H1198" i="2" s="1"/>
  <c r="G1209" i="2"/>
  <c r="H1209" i="2" s="1"/>
  <c r="G1272" i="2"/>
  <c r="H1272" i="2" s="1"/>
  <c r="G1362" i="2"/>
  <c r="H1362" i="2" s="1"/>
  <c r="G591" i="2"/>
  <c r="H591" i="2" s="1"/>
  <c r="G619" i="2"/>
  <c r="H619" i="2" s="1"/>
  <c r="G671" i="2"/>
  <c r="H671" i="2" s="1"/>
  <c r="G729" i="2"/>
  <c r="H729" i="2" s="1"/>
  <c r="G926" i="2"/>
  <c r="H926" i="2" s="1"/>
  <c r="G1021" i="2"/>
  <c r="H1021" i="2" s="1"/>
  <c r="G1273" i="2"/>
  <c r="H1273" i="2" s="1"/>
  <c r="G1369" i="2"/>
  <c r="H1369" i="2" s="1"/>
  <c r="G222" i="2"/>
  <c r="H222" i="2" s="1"/>
  <c r="G317" i="2"/>
  <c r="H317" i="2" s="1"/>
  <c r="G370" i="2"/>
  <c r="H370" i="2" s="1"/>
  <c r="G730" i="2"/>
  <c r="H730" i="2" s="1"/>
  <c r="G752" i="2"/>
  <c r="H752" i="2" s="1"/>
  <c r="G831" i="2"/>
  <c r="H831" i="2" s="1"/>
  <c r="G1022" i="2"/>
  <c r="H1022" i="2" s="1"/>
  <c r="G1058" i="2"/>
  <c r="H1058" i="2" s="1"/>
  <c r="G307" i="2"/>
  <c r="H307" i="2" s="1"/>
  <c r="G371" i="2"/>
  <c r="H371" i="2" s="1"/>
  <c r="G731" i="2"/>
  <c r="H731" i="2" s="1"/>
  <c r="G832" i="2"/>
  <c r="H832" i="2" s="1"/>
  <c r="G372" i="2"/>
  <c r="H372" i="2" s="1"/>
  <c r="G658" i="2"/>
  <c r="H658" i="2" s="1"/>
  <c r="G714" i="2"/>
  <c r="H714" i="2" s="1"/>
  <c r="G833" i="2"/>
  <c r="H833" i="2" s="1"/>
  <c r="G1029" i="2"/>
  <c r="H1029" i="2" s="1"/>
  <c r="G1137" i="2"/>
  <c r="H1137" i="2" s="1"/>
  <c r="G1305" i="2"/>
  <c r="H1305" i="2" s="1"/>
  <c r="G150" i="2"/>
  <c r="H150" i="2" s="1"/>
  <c r="G121" i="2"/>
  <c r="H121" i="2" s="1"/>
  <c r="G151" i="2"/>
  <c r="H151" i="2" s="1"/>
  <c r="G176" i="2"/>
  <c r="H176" i="2" s="1"/>
  <c r="G170" i="2"/>
  <c r="H170" i="2" s="1"/>
  <c r="G153" i="2"/>
  <c r="H153" i="2" s="1"/>
  <c r="G233" i="2"/>
  <c r="H233" i="2" s="1"/>
  <c r="G387" i="2"/>
  <c r="H387" i="2" s="1"/>
  <c r="G393" i="2"/>
  <c r="H393" i="2" s="1"/>
  <c r="G442" i="2"/>
  <c r="H442" i="2" s="1"/>
  <c r="G661" i="2"/>
  <c r="H661" i="2" s="1"/>
  <c r="G715" i="2"/>
  <c r="H715" i="2" s="1"/>
  <c r="G900" i="2"/>
  <c r="H900" i="2" s="1"/>
  <c r="G942" i="2"/>
  <c r="H942" i="2" s="1"/>
  <c r="G179" i="2"/>
  <c r="H179" i="2" s="1"/>
  <c r="G388" i="2"/>
  <c r="H388" i="2" s="1"/>
  <c r="G394" i="2"/>
  <c r="H394" i="2" s="1"/>
  <c r="G547" i="2"/>
  <c r="H547" i="2" s="1"/>
  <c r="G559" i="2"/>
  <c r="H559" i="2" s="1"/>
  <c r="G645" i="2"/>
  <c r="H645" i="2" s="1"/>
  <c r="G669" i="2"/>
  <c r="H669" i="2" s="1"/>
  <c r="G716" i="2"/>
  <c r="H716" i="2" s="1"/>
  <c r="G761" i="2"/>
  <c r="H761" i="2" s="1"/>
  <c r="G943" i="2"/>
  <c r="H943" i="2" s="1"/>
  <c r="G1056" i="2"/>
  <c r="H1056" i="2" s="1"/>
  <c r="G1151" i="2"/>
  <c r="H1151" i="2" s="1"/>
  <c r="G180" i="2"/>
  <c r="H180" i="2" s="1"/>
  <c r="G200" i="2"/>
  <c r="H200" i="2" s="1"/>
  <c r="G254" i="2"/>
  <c r="H254" i="2" s="1"/>
  <c r="G269" i="2"/>
  <c r="H269" i="2" s="1"/>
  <c r="G333" i="2"/>
  <c r="H333" i="2" s="1"/>
  <c r="G389" i="2"/>
  <c r="H389" i="2" s="1"/>
  <c r="G395" i="2"/>
  <c r="H395" i="2" s="1"/>
  <c r="G485" i="2"/>
  <c r="H485" i="2" s="1"/>
  <c r="G560" i="2"/>
  <c r="H560" i="2" s="1"/>
  <c r="G762" i="2"/>
  <c r="H762" i="2" s="1"/>
  <c r="G1152" i="2"/>
  <c r="H1152" i="2" s="1"/>
  <c r="G255" i="2"/>
  <c r="H255" i="2" s="1"/>
  <c r="G270" i="2"/>
  <c r="H270" i="2" s="1"/>
  <c r="G390" i="2"/>
  <c r="H390" i="2" s="1"/>
  <c r="G434" i="2"/>
  <c r="H434" i="2" s="1"/>
  <c r="G486" i="2"/>
  <c r="H486" i="2" s="1"/>
  <c r="G561" i="2"/>
  <c r="H561" i="2" s="1"/>
  <c r="G620" i="2"/>
  <c r="H620" i="2" s="1"/>
  <c r="G763" i="2"/>
  <c r="H763" i="2" s="1"/>
  <c r="G819" i="2"/>
  <c r="H819" i="2" s="1"/>
  <c r="G854" i="2"/>
  <c r="H854" i="2" s="1"/>
  <c r="G1111" i="2"/>
  <c r="H1111" i="2" s="1"/>
  <c r="G1166" i="2"/>
  <c r="H1166" i="2" s="1"/>
  <c r="G271" i="2"/>
  <c r="H271" i="2" s="1"/>
  <c r="G318" i="2"/>
  <c r="H318" i="2" s="1"/>
  <c r="G378" i="2"/>
  <c r="H378" i="2" s="1"/>
  <c r="G391" i="2"/>
  <c r="H391" i="2" s="1"/>
  <c r="G435" i="2"/>
  <c r="H435" i="2" s="1"/>
  <c r="G562" i="2"/>
  <c r="H562" i="2" s="1"/>
  <c r="G568" i="2"/>
  <c r="H568" i="2" s="1"/>
  <c r="G621" i="2"/>
  <c r="H621" i="2" s="1"/>
  <c r="G764" i="2"/>
  <c r="H764" i="2" s="1"/>
  <c r="G855" i="2"/>
  <c r="H855" i="2" s="1"/>
  <c r="G921" i="2"/>
  <c r="H921" i="2" s="1"/>
  <c r="G1028" i="2"/>
  <c r="H1028" i="2" s="1"/>
  <c r="G1276" i="2"/>
  <c r="H1276" i="2" s="1"/>
  <c r="G272" i="2"/>
  <c r="H272" i="2" s="1"/>
  <c r="G319" i="2"/>
  <c r="H319" i="2" s="1"/>
  <c r="G343" i="2"/>
  <c r="H343" i="2" s="1"/>
  <c r="G392" i="2"/>
  <c r="H392" i="2" s="1"/>
  <c r="G436" i="2"/>
  <c r="H436" i="2" s="1"/>
  <c r="G441" i="2"/>
  <c r="H441" i="2" s="1"/>
  <c r="G476" i="2"/>
  <c r="H476" i="2" s="1"/>
  <c r="G563" i="2"/>
  <c r="H563" i="2" s="1"/>
  <c r="G622" i="2"/>
  <c r="H622" i="2" s="1"/>
  <c r="G856" i="2"/>
  <c r="H856" i="2" s="1"/>
  <c r="G1181" i="2"/>
  <c r="H1181" i="2" s="1"/>
  <c r="G1884" i="2"/>
  <c r="H1884" i="2" s="1"/>
  <c r="G1872" i="2"/>
  <c r="H1872" i="2" s="1"/>
  <c r="G1859" i="2"/>
  <c r="H1859" i="2" s="1"/>
  <c r="G1855" i="2"/>
  <c r="H1855" i="2" s="1"/>
  <c r="G1843" i="2"/>
  <c r="H1843" i="2" s="1"/>
  <c r="G1836" i="2"/>
  <c r="H1836" i="2" s="1"/>
  <c r="G1830" i="2"/>
  <c r="H1830" i="2" s="1"/>
  <c r="G1820" i="2"/>
  <c r="H1820" i="2" s="1"/>
  <c r="G1817" i="2"/>
  <c r="H1817" i="2" s="1"/>
  <c r="G1811" i="2"/>
  <c r="H1811" i="2" s="1"/>
  <c r="G1805" i="2"/>
  <c r="H1805" i="2" s="1"/>
  <c r="G1784" i="2"/>
  <c r="H1784" i="2" s="1"/>
  <c r="G1777" i="2"/>
  <c r="H1777" i="2" s="1"/>
  <c r="G1771" i="2"/>
  <c r="H1771" i="2" s="1"/>
  <c r="G1760" i="2"/>
  <c r="H1760" i="2" s="1"/>
  <c r="G1754" i="2"/>
  <c r="H1754" i="2" s="1"/>
  <c r="G1740" i="2"/>
  <c r="H1740" i="2" s="1"/>
  <c r="G1734" i="2"/>
  <c r="H1734" i="2" s="1"/>
  <c r="G1717" i="2"/>
  <c r="H1717" i="2" s="1"/>
  <c r="G1711" i="2"/>
  <c r="H1711" i="2" s="1"/>
  <c r="G1705" i="2"/>
  <c r="H1705" i="2" s="1"/>
  <c r="G1697" i="2"/>
  <c r="H1697" i="2" s="1"/>
  <c r="G1676" i="2"/>
  <c r="H1676" i="2" s="1"/>
  <c r="G1674" i="2"/>
  <c r="H1674" i="2" s="1"/>
  <c r="G1668" i="2"/>
  <c r="H1668" i="2" s="1"/>
  <c r="G1662" i="2"/>
  <c r="H1662" i="2" s="1"/>
  <c r="G1648" i="2"/>
  <c r="H1648" i="2" s="1"/>
  <c r="G1636" i="2"/>
  <c r="H1636" i="2" s="1"/>
  <c r="G1632" i="2"/>
  <c r="H1632" i="2" s="1"/>
  <c r="G1619" i="2"/>
  <c r="H1619" i="2" s="1"/>
  <c r="G1613" i="2"/>
  <c r="H1613" i="2" s="1"/>
  <c r="G1607" i="2"/>
  <c r="H1607" i="2" s="1"/>
  <c r="G1594" i="2"/>
  <c r="H1594" i="2" s="1"/>
  <c r="G1586" i="2"/>
  <c r="H1586" i="2" s="1"/>
  <c r="G1573" i="2"/>
  <c r="H1573" i="2" s="1"/>
  <c r="G1566" i="2"/>
  <c r="H1566" i="2" s="1"/>
  <c r="G1562" i="2"/>
  <c r="H1562" i="2" s="1"/>
  <c r="G1545" i="2"/>
  <c r="H1545" i="2" s="1"/>
  <c r="G1523" i="2"/>
  <c r="H1523" i="2" s="1"/>
  <c r="G1515" i="2"/>
  <c r="H1515" i="2" s="1"/>
  <c r="G1505" i="2"/>
  <c r="H1505" i="2" s="1"/>
  <c r="G1489" i="2"/>
  <c r="H1489" i="2" s="1"/>
  <c r="G1481" i="2"/>
  <c r="H1481" i="2" s="1"/>
  <c r="G53" i="2"/>
  <c r="H53" i="2" s="1"/>
  <c r="G54" i="2"/>
  <c r="H54" i="2" s="1"/>
  <c r="G149" i="2"/>
  <c r="H149" i="2" s="1"/>
  <c r="G668" i="2"/>
  <c r="H668" i="2" s="1"/>
  <c r="G1197" i="2"/>
  <c r="H1197" i="2" s="1"/>
  <c r="G479" i="2"/>
  <c r="H479" i="2" s="1"/>
  <c r="G824" i="2"/>
  <c r="H824" i="2" s="1"/>
  <c r="G1108" i="2"/>
  <c r="H1108" i="2" s="1"/>
  <c r="G347" i="2"/>
  <c r="H347" i="2" s="1"/>
  <c r="G739" i="2"/>
  <c r="H739" i="2" s="1"/>
  <c r="G740" i="2"/>
  <c r="H740" i="2" s="1"/>
  <c r="G596" i="2"/>
  <c r="H596" i="2" s="1"/>
  <c r="G667" i="2"/>
  <c r="H667" i="2" s="1"/>
  <c r="G741" i="2"/>
  <c r="H741" i="2" s="1"/>
  <c r="G777" i="2"/>
  <c r="H777" i="2" s="1"/>
  <c r="G450" i="2"/>
  <c r="H450" i="2" s="1"/>
  <c r="G428" i="2"/>
  <c r="H428" i="2" s="1"/>
  <c r="G700" i="2"/>
  <c r="H700" i="2" s="1"/>
  <c r="G1871" i="2"/>
  <c r="H1871" i="2" s="1"/>
  <c r="G1858" i="2"/>
  <c r="H1858" i="2" s="1"/>
  <c r="G1854" i="2"/>
  <c r="H1854" i="2" s="1"/>
  <c r="G1851" i="2"/>
  <c r="H1851" i="2" s="1"/>
  <c r="G1848" i="2"/>
  <c r="H1848" i="2" s="1"/>
  <c r="G1842" i="2"/>
  <c r="H1842" i="2" s="1"/>
  <c r="G1835" i="2"/>
  <c r="H1835" i="2" s="1"/>
  <c r="G1829" i="2"/>
  <c r="H1829" i="2" s="1"/>
  <c r="G1816" i="2"/>
  <c r="H1816" i="2" s="1"/>
  <c r="G1810" i="2"/>
  <c r="H1810" i="2" s="1"/>
  <c r="G1804" i="2"/>
  <c r="H1804" i="2" s="1"/>
  <c r="G1783" i="2"/>
  <c r="H1783" i="2" s="1"/>
  <c r="G1776" i="2"/>
  <c r="H1776" i="2" s="1"/>
  <c r="G1770" i="2"/>
  <c r="H1770" i="2" s="1"/>
  <c r="G1759" i="2"/>
  <c r="H1759" i="2" s="1"/>
  <c r="G1753" i="2"/>
  <c r="H1753" i="2" s="1"/>
  <c r="G1733" i="2"/>
  <c r="H1733" i="2" s="1"/>
  <c r="G1716" i="2"/>
  <c r="H1716" i="2" s="1"/>
  <c r="G1710" i="2"/>
  <c r="H1710" i="2" s="1"/>
  <c r="G1704" i="2"/>
  <c r="H1704" i="2" s="1"/>
  <c r="G1673" i="2"/>
  <c r="H1673" i="2" s="1"/>
  <c r="G1661" i="2"/>
  <c r="H1661" i="2" s="1"/>
  <c r="G1656" i="2"/>
  <c r="H1656" i="2" s="1"/>
  <c r="G1645" i="2"/>
  <c r="H1645" i="2" s="1"/>
  <c r="G1634" i="2"/>
  <c r="H1634" i="2" s="1"/>
  <c r="G1624" i="2"/>
  <c r="H1624" i="2" s="1"/>
  <c r="G1618" i="2"/>
  <c r="H1618" i="2" s="1"/>
  <c r="G1612" i="2"/>
  <c r="H1612" i="2" s="1"/>
  <c r="G1606" i="2"/>
  <c r="H1606" i="2" s="1"/>
  <c r="G1593" i="2"/>
  <c r="H1593" i="2" s="1"/>
  <c r="G1583" i="2"/>
  <c r="H1583" i="2" s="1"/>
  <c r="G1572" i="2"/>
  <c r="H1572" i="2" s="1"/>
  <c r="G1563" i="2"/>
  <c r="H1563" i="2" s="1"/>
  <c r="G1561" i="2"/>
  <c r="H1561" i="2" s="1"/>
  <c r="G1542" i="2"/>
  <c r="H1542" i="2" s="1"/>
  <c r="G1530" i="2"/>
  <c r="H1530" i="2" s="1"/>
  <c r="G1522" i="2"/>
  <c r="H1522" i="2" s="1"/>
  <c r="G1512" i="2"/>
  <c r="H1512" i="2" s="1"/>
  <c r="G1504" i="2"/>
  <c r="H1504" i="2" s="1"/>
  <c r="G1485" i="2"/>
  <c r="H1485" i="2" s="1"/>
  <c r="G1479" i="2"/>
  <c r="H1479" i="2" s="1"/>
  <c r="G1456" i="2"/>
  <c r="H1456" i="2" s="1"/>
  <c r="G139" i="2"/>
  <c r="H139" i="2" s="1"/>
  <c r="G89" i="2"/>
  <c r="H89" i="2" s="1"/>
  <c r="G95" i="2"/>
  <c r="H95" i="2" s="1"/>
  <c r="G90" i="2"/>
  <c r="H90" i="2" s="1"/>
  <c r="G110" i="2"/>
  <c r="H110" i="2" s="1"/>
  <c r="G117" i="2"/>
  <c r="H117" i="2" s="1"/>
  <c r="G118" i="2"/>
  <c r="H118" i="2" s="1"/>
  <c r="G166" i="2"/>
  <c r="H166" i="2" s="1"/>
  <c r="G119" i="2"/>
  <c r="H119" i="2" s="1"/>
  <c r="G125" i="2"/>
  <c r="H125" i="2" s="1"/>
  <c r="G262" i="2"/>
  <c r="H262" i="2" s="1"/>
  <c r="G431" i="2"/>
  <c r="H431" i="2" s="1"/>
  <c r="G558" i="2"/>
  <c r="H558" i="2" s="1"/>
  <c r="G629" i="2"/>
  <c r="H629" i="2" s="1"/>
  <c r="G708" i="2"/>
  <c r="H708" i="2" s="1"/>
  <c r="G852" i="2"/>
  <c r="H852" i="2" s="1"/>
  <c r="G877" i="2"/>
  <c r="H877" i="2" s="1"/>
  <c r="G883" i="2"/>
  <c r="H883" i="2" s="1"/>
  <c r="G982" i="2"/>
  <c r="H982" i="2" s="1"/>
  <c r="G1042" i="2"/>
  <c r="H1042" i="2" s="1"/>
  <c r="G1081" i="2"/>
  <c r="H1081" i="2" s="1"/>
  <c r="G1087" i="2"/>
  <c r="H1087" i="2" s="1"/>
  <c r="G1093" i="2"/>
  <c r="H1093" i="2" s="1"/>
  <c r="G1188" i="2"/>
  <c r="H1188" i="2" s="1"/>
  <c r="G1283" i="2"/>
  <c r="H1283" i="2" s="1"/>
  <c r="G1342" i="2"/>
  <c r="H1342" i="2" s="1"/>
  <c r="G1355" i="2"/>
  <c r="H1355" i="2" s="1"/>
  <c r="G1361" i="2"/>
  <c r="H1361" i="2" s="1"/>
  <c r="G1397" i="2"/>
  <c r="H1397" i="2" s="1"/>
  <c r="G1411" i="2"/>
  <c r="H1411" i="2" s="1"/>
  <c r="G1425" i="2"/>
  <c r="H1425" i="2" s="1"/>
  <c r="G1431" i="2"/>
  <c r="H1431" i="2" s="1"/>
  <c r="G1437" i="2"/>
  <c r="H1437" i="2" s="1"/>
  <c r="G1443" i="2"/>
  <c r="H1443" i="2" s="1"/>
  <c r="G1454" i="2"/>
  <c r="H1454" i="2" s="1"/>
  <c r="G1477" i="2"/>
  <c r="H1477" i="2" s="1"/>
  <c r="G1482" i="2"/>
  <c r="H1482" i="2" s="1"/>
  <c r="G1486" i="2"/>
  <c r="H1486" i="2" s="1"/>
  <c r="G1499" i="2"/>
  <c r="H1499" i="2" s="1"/>
  <c r="G1508" i="2"/>
  <c r="H1508" i="2" s="1"/>
  <c r="G1514" i="2"/>
  <c r="H1514" i="2" s="1"/>
  <c r="G1520" i="2"/>
  <c r="H1520" i="2" s="1"/>
  <c r="G1526" i="2"/>
  <c r="H1526" i="2" s="1"/>
  <c r="G1544" i="2"/>
  <c r="H1544" i="2" s="1"/>
  <c r="G1550" i="2"/>
  <c r="H1550" i="2" s="1"/>
  <c r="G263" i="2"/>
  <c r="H263" i="2" s="1"/>
  <c r="G280" i="2"/>
  <c r="H280" i="2" s="1"/>
  <c r="G432" i="2"/>
  <c r="H432" i="2" s="1"/>
  <c r="G630" i="2"/>
  <c r="H630" i="2" s="1"/>
  <c r="G709" i="2"/>
  <c r="H709" i="2" s="1"/>
  <c r="G778" i="2"/>
  <c r="H778" i="2" s="1"/>
  <c r="G872" i="2"/>
  <c r="H872" i="2" s="1"/>
  <c r="G878" i="2"/>
  <c r="H878" i="2" s="1"/>
  <c r="G1082" i="2"/>
  <c r="H1082" i="2" s="1"/>
  <c r="G1088" i="2"/>
  <c r="H1088" i="2" s="1"/>
  <c r="G1094" i="2"/>
  <c r="H1094" i="2" s="1"/>
  <c r="G1189" i="2"/>
  <c r="H1189" i="2" s="1"/>
  <c r="G1240" i="2"/>
  <c r="H1240" i="2" s="1"/>
  <c r="G1284" i="2"/>
  <c r="H1284" i="2" s="1"/>
  <c r="G1324" i="2"/>
  <c r="H1324" i="2" s="1"/>
  <c r="G1343" i="2"/>
  <c r="H1343" i="2" s="1"/>
  <c r="G1356" i="2"/>
  <c r="H1356" i="2" s="1"/>
  <c r="G1386" i="2"/>
  <c r="H1386" i="2" s="1"/>
  <c r="G1400" i="2"/>
  <c r="H1400" i="2" s="1"/>
  <c r="G1412" i="2"/>
  <c r="H1412" i="2" s="1"/>
  <c r="G1426" i="2"/>
  <c r="H1426" i="2" s="1"/>
  <c r="G264" i="2"/>
  <c r="H264" i="2" s="1"/>
  <c r="G779" i="2"/>
  <c r="H779" i="2" s="1"/>
  <c r="G873" i="2"/>
  <c r="H873" i="2" s="1"/>
  <c r="G879" i="2"/>
  <c r="H879" i="2" s="1"/>
  <c r="G1083" i="2"/>
  <c r="H1083" i="2" s="1"/>
  <c r="G1089" i="2"/>
  <c r="H1089" i="2" s="1"/>
  <c r="G1095" i="2"/>
  <c r="H1095" i="2" s="1"/>
  <c r="G1190" i="2"/>
  <c r="H1190" i="2" s="1"/>
  <c r="G1241" i="2"/>
  <c r="H1241" i="2" s="1"/>
  <c r="G1279" i="2"/>
  <c r="H1279" i="2" s="1"/>
  <c r="G1285" i="2"/>
  <c r="H1285" i="2" s="1"/>
  <c r="G1325" i="2"/>
  <c r="H1325" i="2" s="1"/>
  <c r="G1344" i="2"/>
  <c r="H1344" i="2" s="1"/>
  <c r="G1351" i="2"/>
  <c r="H1351" i="2" s="1"/>
  <c r="G1357" i="2"/>
  <c r="H1357" i="2" s="1"/>
  <c r="G1387" i="2"/>
  <c r="H1387" i="2" s="1"/>
  <c r="G1427" i="2"/>
  <c r="H1427" i="2" s="1"/>
  <c r="G1433" i="2"/>
  <c r="H1433" i="2" s="1"/>
  <c r="G1439" i="2"/>
  <c r="H1439" i="2" s="1"/>
  <c r="G242" i="2"/>
  <c r="H242" i="2" s="1"/>
  <c r="G377" i="2"/>
  <c r="H377" i="2" s="1"/>
  <c r="G480" i="2"/>
  <c r="H480" i="2" s="1"/>
  <c r="G780" i="2"/>
  <c r="H780" i="2" s="1"/>
  <c r="G874" i="2"/>
  <c r="H874" i="2" s="1"/>
  <c r="G880" i="2"/>
  <c r="H880" i="2" s="1"/>
  <c r="G927" i="2"/>
  <c r="H927" i="2" s="1"/>
  <c r="G1084" i="2"/>
  <c r="H1084" i="2" s="1"/>
  <c r="G1090" i="2"/>
  <c r="H1090" i="2" s="1"/>
  <c r="G1096" i="2"/>
  <c r="H1096" i="2" s="1"/>
  <c r="G1146" i="2"/>
  <c r="H1146" i="2" s="1"/>
  <c r="G1185" i="2"/>
  <c r="H1185" i="2" s="1"/>
  <c r="G1191" i="2"/>
  <c r="H1191" i="2" s="1"/>
  <c r="G1242" i="2"/>
  <c r="H1242" i="2" s="1"/>
  <c r="G1280" i="2"/>
  <c r="H1280" i="2" s="1"/>
  <c r="G1286" i="2"/>
  <c r="H1286" i="2" s="1"/>
  <c r="G1326" i="2"/>
  <c r="H1326" i="2" s="1"/>
  <c r="G1345" i="2"/>
  <c r="H1345" i="2" s="1"/>
  <c r="G1358" i="2"/>
  <c r="H1358" i="2" s="1"/>
  <c r="G1388" i="2"/>
  <c r="H1388" i="2" s="1"/>
  <c r="G1418" i="2"/>
  <c r="H1418" i="2" s="1"/>
  <c r="G1422" i="2"/>
  <c r="H1422" i="2" s="1"/>
  <c r="G1428" i="2"/>
  <c r="H1428" i="2" s="1"/>
  <c r="G1434" i="2"/>
  <c r="H1434" i="2" s="1"/>
  <c r="G1440" i="2"/>
  <c r="H1440" i="2" s="1"/>
  <c r="G1446" i="2"/>
  <c r="H1446" i="2" s="1"/>
  <c r="G1457" i="2"/>
  <c r="H1457" i="2" s="1"/>
  <c r="G1474" i="2"/>
  <c r="H1474" i="2" s="1"/>
  <c r="G1480" i="2"/>
  <c r="H1480" i="2" s="1"/>
  <c r="G481" i="2"/>
  <c r="H481" i="2" s="1"/>
  <c r="G875" i="2"/>
  <c r="H875" i="2" s="1"/>
  <c r="G881" i="2"/>
  <c r="H881" i="2" s="1"/>
  <c r="G928" i="2"/>
  <c r="H928" i="2" s="1"/>
  <c r="G980" i="2"/>
  <c r="H980" i="2" s="1"/>
  <c r="G1079" i="2"/>
  <c r="H1079" i="2" s="1"/>
  <c r="G1085" i="2"/>
  <c r="H1085" i="2" s="1"/>
  <c r="G1091" i="2"/>
  <c r="H1091" i="2" s="1"/>
  <c r="G1097" i="2"/>
  <c r="H1097" i="2" s="1"/>
  <c r="G1147" i="2"/>
  <c r="H1147" i="2" s="1"/>
  <c r="G1186" i="2"/>
  <c r="H1186" i="2" s="1"/>
  <c r="G1192" i="2"/>
  <c r="H1192" i="2" s="1"/>
  <c r="G1243" i="2"/>
  <c r="H1243" i="2" s="1"/>
  <c r="G1281" i="2"/>
  <c r="H1281" i="2" s="1"/>
  <c r="G1304" i="2"/>
  <c r="H1304" i="2" s="1"/>
  <c r="G1327" i="2"/>
  <c r="H1327" i="2" s="1"/>
  <c r="G1346" i="2"/>
  <c r="H1346" i="2" s="1"/>
  <c r="G1353" i="2"/>
  <c r="H1353" i="2" s="1"/>
  <c r="G1359" i="2"/>
  <c r="H1359" i="2" s="1"/>
  <c r="G1389" i="2"/>
  <c r="H1389" i="2" s="1"/>
  <c r="G1403" i="2"/>
  <c r="H1403" i="2" s="1"/>
  <c r="G1423" i="2"/>
  <c r="H1423" i="2" s="1"/>
  <c r="G1429" i="2"/>
  <c r="H1429" i="2" s="1"/>
  <c r="G1435" i="2"/>
  <c r="H1435" i="2" s="1"/>
  <c r="G1441" i="2"/>
  <c r="H1441" i="2" s="1"/>
  <c r="G214" i="2"/>
  <c r="H214" i="2" s="1"/>
  <c r="G226" i="2"/>
  <c r="H226" i="2" s="1"/>
  <c r="G257" i="2"/>
  <c r="H257" i="2" s="1"/>
  <c r="G288" i="2"/>
  <c r="H288" i="2" s="1"/>
  <c r="G430" i="2"/>
  <c r="H430" i="2" s="1"/>
  <c r="G557" i="2"/>
  <c r="H557" i="2" s="1"/>
  <c r="G628" i="2"/>
  <c r="H628" i="2" s="1"/>
  <c r="G876" i="2"/>
  <c r="H876" i="2" s="1"/>
  <c r="G882" i="2"/>
  <c r="H882" i="2" s="1"/>
  <c r="G929" i="2"/>
  <c r="H929" i="2" s="1"/>
  <c r="G941" i="2"/>
  <c r="H941" i="2" s="1"/>
  <c r="G981" i="2"/>
  <c r="H981" i="2" s="1"/>
  <c r="G1080" i="2"/>
  <c r="H1080" i="2" s="1"/>
  <c r="G1086" i="2"/>
  <c r="H1086" i="2" s="1"/>
  <c r="G1092" i="2"/>
  <c r="H1092" i="2" s="1"/>
  <c r="G1187" i="2"/>
  <c r="H1187" i="2" s="1"/>
  <c r="G1244" i="2"/>
  <c r="H1244" i="2" s="1"/>
  <c r="G1282" i="2"/>
  <c r="H1282" i="2" s="1"/>
  <c r="G1328" i="2"/>
  <c r="H1328" i="2" s="1"/>
  <c r="G1347" i="2"/>
  <c r="H1347" i="2" s="1"/>
  <c r="G1354" i="2"/>
  <c r="H1354" i="2" s="1"/>
  <c r="G1360" i="2"/>
  <c r="H1360" i="2" s="1"/>
  <c r="G1367" i="2"/>
  <c r="H1367" i="2" s="1"/>
  <c r="G1383" i="2"/>
  <c r="H1383" i="2" s="1"/>
  <c r="G1390" i="2"/>
  <c r="H1390" i="2" s="1"/>
  <c r="G1404" i="2"/>
  <c r="H1404" i="2" s="1"/>
  <c r="G1424" i="2"/>
  <c r="H1424" i="2" s="1"/>
  <c r="G1430" i="2"/>
  <c r="H1430" i="2" s="1"/>
  <c r="G1436" i="2"/>
  <c r="H1436" i="2" s="1"/>
  <c r="G1442" i="2"/>
  <c r="H1442" i="2" s="1"/>
  <c r="G1448" i="2"/>
  <c r="H1448" i="2" s="1"/>
  <c r="G1476" i="2"/>
  <c r="H1476" i="2" s="1"/>
  <c r="G1494" i="2"/>
  <c r="H1494" i="2" s="1"/>
  <c r="G1507" i="2"/>
  <c r="H1507" i="2" s="1"/>
  <c r="G1513" i="2"/>
  <c r="H1513" i="2" s="1"/>
  <c r="G1519" i="2"/>
  <c r="H1519" i="2" s="1"/>
  <c r="G1525" i="2"/>
  <c r="H1525" i="2" s="1"/>
  <c r="G1543" i="2"/>
  <c r="H1543" i="2" s="1"/>
  <c r="G1549" i="2"/>
  <c r="H1549" i="2" s="1"/>
  <c r="G1568" i="2"/>
  <c r="H1568" i="2" s="1"/>
  <c r="G1574" i="2"/>
  <c r="H1574" i="2" s="1"/>
  <c r="G1876" i="2"/>
  <c r="H1876" i="2" s="1"/>
  <c r="G1870" i="2"/>
  <c r="H1870" i="2" s="1"/>
  <c r="G1868" i="2"/>
  <c r="H1868" i="2" s="1"/>
  <c r="G1853" i="2"/>
  <c r="H1853" i="2" s="1"/>
  <c r="G1850" i="2"/>
  <c r="H1850" i="2" s="1"/>
  <c r="G1840" i="2"/>
  <c r="H1840" i="2" s="1"/>
  <c r="G1834" i="2"/>
  <c r="H1834" i="2" s="1"/>
  <c r="G1828" i="2"/>
  <c r="H1828" i="2" s="1"/>
  <c r="G1815" i="2"/>
  <c r="H1815" i="2" s="1"/>
  <c r="G1809" i="2"/>
  <c r="H1809" i="2" s="1"/>
  <c r="G1803" i="2"/>
  <c r="H1803" i="2" s="1"/>
  <c r="G1797" i="2"/>
  <c r="H1797" i="2" s="1"/>
  <c r="G1782" i="2"/>
  <c r="H1782" i="2" s="1"/>
  <c r="G1775" i="2"/>
  <c r="H1775" i="2" s="1"/>
  <c r="G1768" i="2"/>
  <c r="H1768" i="2" s="1"/>
  <c r="G1758" i="2"/>
  <c r="H1758" i="2" s="1"/>
  <c r="G1752" i="2"/>
  <c r="H1752" i="2" s="1"/>
  <c r="G1747" i="2"/>
  <c r="H1747" i="2" s="1"/>
  <c r="G1738" i="2"/>
  <c r="H1738" i="2" s="1"/>
  <c r="G1732" i="2"/>
  <c r="H1732" i="2" s="1"/>
  <c r="G1715" i="2"/>
  <c r="H1715" i="2" s="1"/>
  <c r="G1709" i="2"/>
  <c r="H1709" i="2" s="1"/>
  <c r="G1703" i="2"/>
  <c r="H1703" i="2" s="1"/>
  <c r="G1696" i="2"/>
  <c r="H1696" i="2" s="1"/>
  <c r="G1685" i="2"/>
  <c r="H1685" i="2" s="1"/>
  <c r="G1672" i="2"/>
  <c r="H1672" i="2" s="1"/>
  <c r="G1666" i="2"/>
  <c r="H1666" i="2" s="1"/>
  <c r="G1660" i="2"/>
  <c r="H1660" i="2" s="1"/>
  <c r="G1655" i="2"/>
  <c r="H1655" i="2" s="1"/>
  <c r="G1635" i="2"/>
  <c r="H1635" i="2" s="1"/>
  <c r="G1623" i="2"/>
  <c r="H1623" i="2" s="1"/>
  <c r="G1617" i="2"/>
  <c r="H1617" i="2" s="1"/>
  <c r="G1611" i="2"/>
  <c r="H1611" i="2" s="1"/>
  <c r="G1605" i="2"/>
  <c r="H1605" i="2" s="1"/>
  <c r="G1592" i="2"/>
  <c r="H1592" i="2" s="1"/>
  <c r="G1571" i="2"/>
  <c r="H1571" i="2" s="1"/>
  <c r="G1560" i="2"/>
  <c r="H1560" i="2" s="1"/>
  <c r="G1551" i="2"/>
  <c r="H1551" i="2" s="1"/>
  <c r="G1541" i="2"/>
  <c r="H1541" i="2" s="1"/>
  <c r="G1529" i="2"/>
  <c r="H1529" i="2" s="1"/>
  <c r="G1521" i="2"/>
  <c r="H1521" i="2" s="1"/>
  <c r="G1511" i="2"/>
  <c r="H1511" i="2" s="1"/>
  <c r="G1501" i="2"/>
  <c r="H1501" i="2" s="1"/>
  <c r="G1478" i="2"/>
  <c r="H1478" i="2" s="1"/>
  <c r="G1445" i="2"/>
  <c r="H1445" i="2" s="1"/>
  <c r="G93" i="2"/>
  <c r="H93" i="2" s="1"/>
  <c r="G162" i="2"/>
  <c r="H162" i="2" s="1"/>
  <c r="G101" i="2"/>
  <c r="H101" i="2" s="1"/>
  <c r="G163" i="2"/>
  <c r="H163" i="2" s="1"/>
  <c r="G168" i="2"/>
  <c r="H168" i="2" s="1"/>
  <c r="G195" i="2"/>
  <c r="H195" i="2" s="1"/>
  <c r="G164" i="2"/>
  <c r="H164" i="2" s="1"/>
  <c r="G122" i="2"/>
  <c r="H122" i="2" s="1"/>
  <c r="G165" i="2"/>
  <c r="H165" i="2" s="1"/>
  <c r="G97" i="2"/>
  <c r="H97" i="2" s="1"/>
  <c r="G123" i="2"/>
  <c r="H123" i="2" s="1"/>
  <c r="G171" i="2"/>
  <c r="H171" i="2" s="1"/>
  <c r="G198" i="2"/>
  <c r="H198" i="2" s="1"/>
  <c r="G240" i="2"/>
  <c r="H240" i="2" s="1"/>
  <c r="G279" i="2"/>
  <c r="H279" i="2" s="1"/>
  <c r="G320" i="2"/>
  <c r="H320" i="2" s="1"/>
  <c r="G399" i="2"/>
  <c r="H399" i="2" s="1"/>
  <c r="G493" i="2"/>
  <c r="H493" i="2" s="1"/>
  <c r="G597" i="2"/>
  <c r="H597" i="2" s="1"/>
  <c r="G623" i="2"/>
  <c r="H623" i="2" s="1"/>
  <c r="G720" i="2"/>
  <c r="H720" i="2" s="1"/>
  <c r="G733" i="2"/>
  <c r="H733" i="2" s="1"/>
  <c r="G766" i="2"/>
  <c r="H766" i="2" s="1"/>
  <c r="G822" i="2"/>
  <c r="H822" i="2" s="1"/>
  <c r="G865" i="2"/>
  <c r="H865" i="2" s="1"/>
  <c r="G871" i="2"/>
  <c r="H871" i="2" s="1"/>
  <c r="G910" i="2"/>
  <c r="H910" i="2" s="1"/>
  <c r="G954" i="2"/>
  <c r="H954" i="2" s="1"/>
  <c r="G960" i="2"/>
  <c r="H960" i="2" s="1"/>
  <c r="G988" i="2"/>
  <c r="H988" i="2" s="1"/>
  <c r="G1025" i="2"/>
  <c r="H1025" i="2" s="1"/>
  <c r="G1036" i="2"/>
  <c r="H1036" i="2" s="1"/>
  <c r="G1114" i="2"/>
  <c r="H1114" i="2" s="1"/>
  <c r="G1156" i="2"/>
  <c r="H1156" i="2" s="1"/>
  <c r="G1288" i="2"/>
  <c r="H1288" i="2" s="1"/>
  <c r="G1306" i="2"/>
  <c r="H1306" i="2" s="1"/>
  <c r="G1323" i="2"/>
  <c r="H1323" i="2" s="1"/>
  <c r="G1371" i="2"/>
  <c r="H1371" i="2" s="1"/>
  <c r="G199" i="2"/>
  <c r="H199" i="2" s="1"/>
  <c r="G234" i="2"/>
  <c r="H234" i="2" s="1"/>
  <c r="G321" i="2"/>
  <c r="H321" i="2" s="1"/>
  <c r="G345" i="2"/>
  <c r="H345" i="2" s="1"/>
  <c r="G400" i="2"/>
  <c r="H400" i="2" s="1"/>
  <c r="G488" i="2"/>
  <c r="H488" i="2" s="1"/>
  <c r="G624" i="2"/>
  <c r="H624" i="2" s="1"/>
  <c r="G734" i="2"/>
  <c r="H734" i="2" s="1"/>
  <c r="G767" i="2"/>
  <c r="H767" i="2" s="1"/>
  <c r="G955" i="2"/>
  <c r="H955" i="2" s="1"/>
  <c r="G989" i="2"/>
  <c r="H989" i="2" s="1"/>
  <c r="G1026" i="2"/>
  <c r="H1026" i="2" s="1"/>
  <c r="G1037" i="2"/>
  <c r="H1037" i="2" s="1"/>
  <c r="G1157" i="2"/>
  <c r="H1157" i="2" s="1"/>
  <c r="G1183" i="2"/>
  <c r="H1183" i="2" s="1"/>
  <c r="G1318" i="2"/>
  <c r="H1318" i="2" s="1"/>
  <c r="G185" i="2"/>
  <c r="H185" i="2" s="1"/>
  <c r="G211" i="2"/>
  <c r="H211" i="2" s="1"/>
  <c r="G235" i="2"/>
  <c r="H235" i="2" s="1"/>
  <c r="G275" i="2"/>
  <c r="H275" i="2" s="1"/>
  <c r="G290" i="2"/>
  <c r="H290" i="2" s="1"/>
  <c r="G427" i="2"/>
  <c r="H427" i="2" s="1"/>
  <c r="G489" i="2"/>
  <c r="H489" i="2" s="1"/>
  <c r="G548" i="2"/>
  <c r="H548" i="2" s="1"/>
  <c r="G625" i="2"/>
  <c r="H625" i="2" s="1"/>
  <c r="G717" i="2"/>
  <c r="H717" i="2" s="1"/>
  <c r="G751" i="2"/>
  <c r="H751" i="2" s="1"/>
  <c r="G768" i="2"/>
  <c r="H768" i="2" s="1"/>
  <c r="G868" i="2"/>
  <c r="H868" i="2" s="1"/>
  <c r="G956" i="2"/>
  <c r="H956" i="2" s="1"/>
  <c r="G990" i="2"/>
  <c r="H990" i="2" s="1"/>
  <c r="G1038" i="2"/>
  <c r="H1038" i="2" s="1"/>
  <c r="G1063" i="2"/>
  <c r="H1063" i="2" s="1"/>
  <c r="G1158" i="2"/>
  <c r="H1158" i="2" s="1"/>
  <c r="G1319" i="2"/>
  <c r="H1319" i="2" s="1"/>
  <c r="G1363" i="2"/>
  <c r="H1363" i="2" s="1"/>
  <c r="G1401" i="2"/>
  <c r="H1401" i="2" s="1"/>
  <c r="G1415" i="2"/>
  <c r="H1415" i="2" s="1"/>
  <c r="G186" i="2"/>
  <c r="H186" i="2" s="1"/>
  <c r="G212" i="2"/>
  <c r="H212" i="2" s="1"/>
  <c r="G236" i="2"/>
  <c r="H236" i="2" s="1"/>
  <c r="G276" i="2"/>
  <c r="H276" i="2" s="1"/>
  <c r="G291" i="2"/>
  <c r="H291" i="2" s="1"/>
  <c r="G396" i="2"/>
  <c r="H396" i="2" s="1"/>
  <c r="G490" i="2"/>
  <c r="H490" i="2" s="1"/>
  <c r="G549" i="2"/>
  <c r="H549" i="2" s="1"/>
  <c r="G626" i="2"/>
  <c r="H626" i="2" s="1"/>
  <c r="G718" i="2"/>
  <c r="H718" i="2" s="1"/>
  <c r="G769" i="2"/>
  <c r="H769" i="2" s="1"/>
  <c r="G869" i="2"/>
  <c r="H869" i="2" s="1"/>
  <c r="G886" i="2"/>
  <c r="H886" i="2" s="1"/>
  <c r="G957" i="2"/>
  <c r="H957" i="2" s="1"/>
  <c r="G1039" i="2"/>
  <c r="H1039" i="2" s="1"/>
  <c r="G1064" i="2"/>
  <c r="H1064" i="2" s="1"/>
  <c r="G1153" i="2"/>
  <c r="H1153" i="2" s="1"/>
  <c r="G1320" i="2"/>
  <c r="H1320" i="2" s="1"/>
  <c r="G1452" i="2"/>
  <c r="H1452" i="2" s="1"/>
  <c r="G231" i="2"/>
  <c r="H231" i="2" s="1"/>
  <c r="G249" i="2"/>
  <c r="H249" i="2" s="1"/>
  <c r="G277" i="2"/>
  <c r="H277" i="2" s="1"/>
  <c r="G287" i="2"/>
  <c r="H287" i="2" s="1"/>
  <c r="G397" i="2"/>
  <c r="H397" i="2" s="1"/>
  <c r="G429" i="2"/>
  <c r="H429" i="2" s="1"/>
  <c r="G491" i="2"/>
  <c r="H491" i="2" s="1"/>
  <c r="G512" i="2"/>
  <c r="H512" i="2" s="1"/>
  <c r="G550" i="2"/>
  <c r="H550" i="2" s="1"/>
  <c r="G627" i="2"/>
  <c r="H627" i="2" s="1"/>
  <c r="G699" i="2"/>
  <c r="H699" i="2" s="1"/>
  <c r="G770" i="2"/>
  <c r="H770" i="2" s="1"/>
  <c r="G820" i="2"/>
  <c r="H820" i="2" s="1"/>
  <c r="G827" i="2"/>
  <c r="H827" i="2" s="1"/>
  <c r="G841" i="2"/>
  <c r="H841" i="2" s="1"/>
  <c r="G867" i="2"/>
  <c r="H867" i="2" s="1"/>
  <c r="G952" i="2"/>
  <c r="H952" i="2" s="1"/>
  <c r="G958" i="2"/>
  <c r="H958" i="2" s="1"/>
  <c r="G1023" i="2"/>
  <c r="H1023" i="2" s="1"/>
  <c r="G1065" i="2"/>
  <c r="H1065" i="2" s="1"/>
  <c r="G1103" i="2"/>
  <c r="H1103" i="2" s="1"/>
  <c r="G1112" i="2"/>
  <c r="H1112" i="2" s="1"/>
  <c r="G1136" i="2"/>
  <c r="H1136" i="2" s="1"/>
  <c r="G1154" i="2"/>
  <c r="H1154" i="2" s="1"/>
  <c r="G1236" i="2"/>
  <c r="H1236" i="2" s="1"/>
  <c r="G1255" i="2"/>
  <c r="H1255" i="2" s="1"/>
  <c r="G1321" i="2"/>
  <c r="H1321" i="2" s="1"/>
  <c r="G278" i="2"/>
  <c r="H278" i="2" s="1"/>
  <c r="G398" i="2"/>
  <c r="H398" i="2" s="1"/>
  <c r="G482" i="2"/>
  <c r="H482" i="2" s="1"/>
  <c r="G492" i="2"/>
  <c r="H492" i="2" s="1"/>
  <c r="G551" i="2"/>
  <c r="H551" i="2" s="1"/>
  <c r="G569" i="2"/>
  <c r="H569" i="2" s="1"/>
  <c r="G675" i="2"/>
  <c r="H675" i="2" s="1"/>
  <c r="G765" i="2"/>
  <c r="H765" i="2" s="1"/>
  <c r="G771" i="2"/>
  <c r="H771" i="2" s="1"/>
  <c r="G821" i="2"/>
  <c r="H821" i="2" s="1"/>
  <c r="G870" i="2"/>
  <c r="H870" i="2" s="1"/>
  <c r="G923" i="2"/>
  <c r="H923" i="2" s="1"/>
  <c r="G935" i="2"/>
  <c r="H935" i="2" s="1"/>
  <c r="G953" i="2"/>
  <c r="H953" i="2" s="1"/>
  <c r="G959" i="2"/>
  <c r="H959" i="2" s="1"/>
  <c r="G987" i="2"/>
  <c r="H987" i="2" s="1"/>
  <c r="G1035" i="2"/>
  <c r="H1035" i="2" s="1"/>
  <c r="G1066" i="2"/>
  <c r="H1066" i="2" s="1"/>
  <c r="G1113" i="2"/>
  <c r="H1113" i="2" s="1"/>
  <c r="G1155" i="2"/>
  <c r="H1155" i="2" s="1"/>
  <c r="G1237" i="2"/>
  <c r="H1237" i="2" s="1"/>
  <c r="G1257" i="2"/>
  <c r="H1257" i="2" s="1"/>
  <c r="G1264" i="2"/>
  <c r="H1264" i="2" s="1"/>
  <c r="G1277" i="2"/>
  <c r="H1277" i="2" s="1"/>
  <c r="G1322" i="2"/>
  <c r="H1322" i="2" s="1"/>
  <c r="G1458" i="2"/>
  <c r="H1458" i="2" s="1"/>
  <c r="G1880" i="2"/>
  <c r="H1880" i="2" s="1"/>
  <c r="G1875" i="2"/>
  <c r="H1875" i="2" s="1"/>
  <c r="G1866" i="2"/>
  <c r="H1866" i="2" s="1"/>
  <c r="G1862" i="2"/>
  <c r="H1862" i="2" s="1"/>
  <c r="G1852" i="2"/>
  <c r="H1852" i="2" s="1"/>
  <c r="G1839" i="2"/>
  <c r="H1839" i="2" s="1"/>
  <c r="G1833" i="2"/>
  <c r="H1833" i="2" s="1"/>
  <c r="G1827" i="2"/>
  <c r="H1827" i="2" s="1"/>
  <c r="G1814" i="2"/>
  <c r="H1814" i="2" s="1"/>
  <c r="G1808" i="2"/>
  <c r="H1808" i="2" s="1"/>
  <c r="G1801" i="2"/>
  <c r="H1801" i="2" s="1"/>
  <c r="G1796" i="2"/>
  <c r="H1796" i="2" s="1"/>
  <c r="G1792" i="2"/>
  <c r="H1792" i="2" s="1"/>
  <c r="G1781" i="2"/>
  <c r="H1781" i="2" s="1"/>
  <c r="G1774" i="2"/>
  <c r="H1774" i="2" s="1"/>
  <c r="G1757" i="2"/>
  <c r="H1757" i="2" s="1"/>
  <c r="G1751" i="2"/>
  <c r="H1751" i="2" s="1"/>
  <c r="G1737" i="2"/>
  <c r="H1737" i="2" s="1"/>
  <c r="G1731" i="2"/>
  <c r="H1731" i="2" s="1"/>
  <c r="G1714" i="2"/>
  <c r="H1714" i="2" s="1"/>
  <c r="G1708" i="2"/>
  <c r="H1708" i="2" s="1"/>
  <c r="G1702" i="2"/>
  <c r="H1702" i="2" s="1"/>
  <c r="G1695" i="2"/>
  <c r="H1695" i="2" s="1"/>
  <c r="G1671" i="2"/>
  <c r="H1671" i="2" s="1"/>
  <c r="G1665" i="2"/>
  <c r="H1665" i="2" s="1"/>
  <c r="G1659" i="2"/>
  <c r="H1659" i="2" s="1"/>
  <c r="G1643" i="2"/>
  <c r="H1643" i="2" s="1"/>
  <c r="G1630" i="2"/>
  <c r="H1630" i="2" s="1"/>
  <c r="G1622" i="2"/>
  <c r="H1622" i="2" s="1"/>
  <c r="G1616" i="2"/>
  <c r="H1616" i="2" s="1"/>
  <c r="G1610" i="2"/>
  <c r="H1610" i="2" s="1"/>
  <c r="G1602" i="2"/>
  <c r="H1602" i="2" s="1"/>
  <c r="G1597" i="2"/>
  <c r="H1597" i="2" s="1"/>
  <c r="G1589" i="2"/>
  <c r="H1589" i="2" s="1"/>
  <c r="G1570" i="2"/>
  <c r="H1570" i="2" s="1"/>
  <c r="G1553" i="2"/>
  <c r="H1553" i="2" s="1"/>
  <c r="G1548" i="2"/>
  <c r="H1548" i="2" s="1"/>
  <c r="G1538" i="2"/>
  <c r="H1538" i="2" s="1"/>
  <c r="G1528" i="2"/>
  <c r="H1528" i="2" s="1"/>
  <c r="G1518" i="2"/>
  <c r="H1518" i="2" s="1"/>
  <c r="G1510" i="2"/>
  <c r="H1510" i="2" s="1"/>
  <c r="G1484" i="2"/>
  <c r="H1484" i="2" s="1"/>
  <c r="G1475" i="2"/>
  <c r="H1475" i="2" s="1"/>
  <c r="G1444" i="2"/>
  <c r="H1444" i="2" s="1"/>
  <c r="G1888" i="2"/>
  <c r="H1888" i="2" s="1"/>
  <c r="G1874" i="2"/>
  <c r="H1874" i="2" s="1"/>
  <c r="G1865" i="2"/>
  <c r="H1865" i="2" s="1"/>
  <c r="G1861" i="2"/>
  <c r="H1861" i="2" s="1"/>
  <c r="G1857" i="2"/>
  <c r="H1857" i="2" s="1"/>
  <c r="G1838" i="2"/>
  <c r="H1838" i="2" s="1"/>
  <c r="G1832" i="2"/>
  <c r="H1832" i="2" s="1"/>
  <c r="G1823" i="2"/>
  <c r="H1823" i="2" s="1"/>
  <c r="G1819" i="2"/>
  <c r="H1819" i="2" s="1"/>
  <c r="G1813" i="2"/>
  <c r="H1813" i="2" s="1"/>
  <c r="G1807" i="2"/>
  <c r="H1807" i="2" s="1"/>
  <c r="G1800" i="2"/>
  <c r="H1800" i="2" s="1"/>
  <c r="G1795" i="2"/>
  <c r="H1795" i="2" s="1"/>
  <c r="G1791" i="2"/>
  <c r="H1791" i="2" s="1"/>
  <c r="G1773" i="2"/>
  <c r="H1773" i="2" s="1"/>
  <c r="G1762" i="2"/>
  <c r="H1762" i="2" s="1"/>
  <c r="G1756" i="2"/>
  <c r="H1756" i="2" s="1"/>
  <c r="G1750" i="2"/>
  <c r="H1750" i="2" s="1"/>
  <c r="G1735" i="2"/>
  <c r="H1735" i="2" s="1"/>
  <c r="G1719" i="2"/>
  <c r="H1719" i="2" s="1"/>
  <c r="G1713" i="2"/>
  <c r="H1713" i="2" s="1"/>
  <c r="G1707" i="2"/>
  <c r="H1707" i="2" s="1"/>
  <c r="G1694" i="2"/>
  <c r="H1694" i="2" s="1"/>
  <c r="G1670" i="2"/>
  <c r="H1670" i="2" s="1"/>
  <c r="G1664" i="2"/>
  <c r="H1664" i="2" s="1"/>
  <c r="G1658" i="2"/>
  <c r="H1658" i="2" s="1"/>
  <c r="G1650" i="2"/>
  <c r="H1650" i="2" s="1"/>
  <c r="G1638" i="2"/>
  <c r="H1638" i="2" s="1"/>
  <c r="G1631" i="2"/>
  <c r="H1631" i="2" s="1"/>
  <c r="G1621" i="2"/>
  <c r="H1621" i="2" s="1"/>
  <c r="G1615" i="2"/>
  <c r="H1615" i="2" s="1"/>
  <c r="G1609" i="2"/>
  <c r="H1609" i="2" s="1"/>
  <c r="G1600" i="2"/>
  <c r="H1600" i="2" s="1"/>
  <c r="G1596" i="2"/>
  <c r="H1596" i="2" s="1"/>
  <c r="G1588" i="2"/>
  <c r="H1588" i="2" s="1"/>
  <c r="G1585" i="2"/>
  <c r="H1585" i="2" s="1"/>
  <c r="G1576" i="2"/>
  <c r="H1576" i="2" s="1"/>
  <c r="G1569" i="2"/>
  <c r="H1569" i="2" s="1"/>
  <c r="G1547" i="2"/>
  <c r="H1547" i="2" s="1"/>
  <c r="G1527" i="2"/>
  <c r="H1527" i="2" s="1"/>
  <c r="G1517" i="2"/>
  <c r="H1517" i="2" s="1"/>
  <c r="G1509" i="2"/>
  <c r="H1509" i="2" s="1"/>
  <c r="G1483" i="2"/>
  <c r="H1483" i="2" s="1"/>
  <c r="G1438" i="2"/>
  <c r="H1438" i="2" s="1"/>
  <c r="G1317" i="2"/>
  <c r="H1317" i="2" s="1"/>
  <c r="G1176" i="2"/>
  <c r="H1176" i="2" s="1"/>
  <c r="G1289" i="2"/>
  <c r="H1289" i="2" s="1"/>
  <c r="G516" i="2"/>
  <c r="H516" i="2" s="1"/>
  <c r="G178" i="2"/>
  <c r="H178" i="2" s="1"/>
  <c r="G349" i="2"/>
  <c r="H349" i="2" s="1"/>
  <c r="G1331" i="2"/>
  <c r="H1331" i="2" s="1"/>
  <c r="G978" i="2"/>
  <c r="H978" i="2" s="1"/>
  <c r="G1887" i="2"/>
  <c r="H1887" i="2" s="1"/>
  <c r="G1885" i="2"/>
  <c r="H1885" i="2" s="1"/>
  <c r="G1873" i="2"/>
  <c r="H1873" i="2" s="1"/>
  <c r="G1864" i="2"/>
  <c r="H1864" i="2" s="1"/>
  <c r="G1860" i="2"/>
  <c r="H1860" i="2" s="1"/>
  <c r="G1856" i="2"/>
  <c r="H1856" i="2" s="1"/>
  <c r="G1846" i="2"/>
  <c r="H1846" i="2" s="1"/>
  <c r="G1837" i="2"/>
  <c r="H1837" i="2" s="1"/>
  <c r="G1831" i="2"/>
  <c r="H1831" i="2" s="1"/>
  <c r="G1822" i="2"/>
  <c r="H1822" i="2" s="1"/>
  <c r="G1818" i="2"/>
  <c r="H1818" i="2" s="1"/>
  <c r="G1812" i="2"/>
  <c r="H1812" i="2" s="1"/>
  <c r="G1806" i="2"/>
  <c r="H1806" i="2" s="1"/>
  <c r="G1799" i="2"/>
  <c r="H1799" i="2" s="1"/>
  <c r="G1779" i="2"/>
  <c r="H1779" i="2" s="1"/>
  <c r="G1778" i="2"/>
  <c r="H1778" i="2" s="1"/>
  <c r="G1772" i="2"/>
  <c r="H1772" i="2" s="1"/>
  <c r="G1761" i="2"/>
  <c r="H1761" i="2" s="1"/>
  <c r="G1755" i="2"/>
  <c r="H1755" i="2" s="1"/>
  <c r="G1749" i="2"/>
  <c r="H1749" i="2" s="1"/>
  <c r="G1744" i="2"/>
  <c r="H1744" i="2" s="1"/>
  <c r="G1736" i="2"/>
  <c r="H1736" i="2" s="1"/>
  <c r="G1718" i="2"/>
  <c r="H1718" i="2" s="1"/>
  <c r="G1712" i="2"/>
  <c r="H1712" i="2" s="1"/>
  <c r="G1706" i="2"/>
  <c r="H1706" i="2" s="1"/>
  <c r="G1698" i="2"/>
  <c r="H1698" i="2" s="1"/>
  <c r="G1690" i="2"/>
  <c r="H1690" i="2" s="1"/>
  <c r="G1679" i="2"/>
  <c r="H1679" i="2" s="1"/>
  <c r="G1669" i="2"/>
  <c r="H1669" i="2" s="1"/>
  <c r="G1663" i="2"/>
  <c r="H1663" i="2" s="1"/>
  <c r="G1657" i="2"/>
  <c r="H1657" i="2" s="1"/>
  <c r="G1649" i="2"/>
  <c r="H1649" i="2" s="1"/>
  <c r="G1637" i="2"/>
  <c r="H1637" i="2" s="1"/>
  <c r="G1633" i="2"/>
  <c r="H1633" i="2" s="1"/>
  <c r="G1620" i="2"/>
  <c r="H1620" i="2" s="1"/>
  <c r="G1614" i="2"/>
  <c r="H1614" i="2" s="1"/>
  <c r="G1608" i="2"/>
  <c r="H1608" i="2" s="1"/>
  <c r="G1599" i="2"/>
  <c r="H1599" i="2" s="1"/>
  <c r="G1598" i="2"/>
  <c r="H1598" i="2" s="1"/>
  <c r="G1595" i="2"/>
  <c r="H1595" i="2" s="1"/>
  <c r="G1587" i="2"/>
  <c r="H1587" i="2" s="1"/>
  <c r="G1584" i="2"/>
  <c r="H1584" i="2" s="1"/>
  <c r="G1575" i="2"/>
  <c r="H1575" i="2" s="1"/>
  <c r="G1567" i="2"/>
  <c r="H1567" i="2" s="1"/>
  <c r="G1546" i="2"/>
  <c r="H1546" i="2" s="1"/>
  <c r="G1524" i="2"/>
  <c r="H1524" i="2" s="1"/>
  <c r="G1516" i="2"/>
  <c r="H1516" i="2" s="1"/>
  <c r="G1506" i="2"/>
  <c r="H1506" i="2" s="1"/>
  <c r="G1472" i="2"/>
  <c r="H1472" i="2" s="1"/>
  <c r="G1432" i="2"/>
  <c r="H1432" i="2" s="1"/>
  <c r="R7" i="9"/>
  <c r="S71" i="9"/>
  <c r="S97" i="9"/>
  <c r="R21" i="10"/>
  <c r="T88" i="9"/>
  <c r="Q76" i="9"/>
  <c r="T20" i="9"/>
  <c r="R89" i="9"/>
  <c r="R25" i="9"/>
  <c r="T108" i="9"/>
  <c r="Q84" i="9"/>
  <c r="R100" i="9"/>
  <c r="S36" i="9"/>
  <c r="S68" i="9"/>
  <c r="S64" i="9"/>
  <c r="AM12" i="1"/>
  <c r="Q50" i="9"/>
  <c r="Q82" i="9"/>
  <c r="T82" i="9"/>
  <c r="R65" i="9"/>
  <c r="Q46" i="9"/>
  <c r="S66" i="9"/>
  <c r="S98" i="9"/>
  <c r="M22" i="10"/>
  <c r="S22" i="9"/>
  <c r="Q16" i="9"/>
  <c r="T26" i="9"/>
  <c r="T12" i="9"/>
  <c r="T73" i="9"/>
  <c r="R88" i="9"/>
  <c r="AL11" i="1"/>
  <c r="S73" i="9"/>
  <c r="S75" i="9"/>
  <c r="M23" i="10"/>
  <c r="R108" i="9"/>
  <c r="S60" i="9"/>
  <c r="S92" i="9"/>
  <c r="Q24" i="10"/>
  <c r="Q108" i="9"/>
  <c r="Q67" i="9"/>
  <c r="R71" i="9"/>
  <c r="Q66" i="9"/>
  <c r="R29" i="9"/>
  <c r="Q39" i="9"/>
  <c r="R95" i="9"/>
  <c r="R45" i="9"/>
  <c r="S41" i="9"/>
  <c r="S67" i="9"/>
  <c r="S24" i="10"/>
  <c r="S16" i="9"/>
  <c r="S47" i="9"/>
  <c r="T59" i="9"/>
  <c r="S106" i="9"/>
  <c r="Q32" i="9"/>
  <c r="Q51" i="9"/>
  <c r="Q26" i="9"/>
  <c r="T22" i="9"/>
  <c r="R69" i="9"/>
  <c r="R22" i="9"/>
  <c r="T107" i="9"/>
  <c r="Q105" i="9"/>
  <c r="Q100" i="9"/>
  <c r="Q27" i="9"/>
  <c r="Q101" i="9"/>
  <c r="S20" i="9"/>
  <c r="T99" i="9"/>
  <c r="Q63" i="9"/>
  <c r="T13" i="9"/>
  <c r="R64" i="9"/>
  <c r="Q65" i="9"/>
  <c r="P24" i="10"/>
  <c r="Q68" i="9"/>
  <c r="Q104" i="9"/>
  <c r="Q28" i="9"/>
  <c r="Q93" i="9"/>
  <c r="S80" i="9"/>
  <c r="S23" i="9"/>
  <c r="S24" i="9"/>
  <c r="S93" i="9"/>
  <c r="S89" i="9"/>
  <c r="Q25" i="9"/>
  <c r="Q78" i="9"/>
  <c r="T104" i="9"/>
  <c r="Q41" i="9"/>
  <c r="R87" i="9"/>
  <c r="R40" i="9"/>
  <c r="S74" i="9"/>
  <c r="S56" i="9"/>
  <c r="S44" i="9"/>
  <c r="Q103" i="9"/>
  <c r="R28" i="9"/>
  <c r="T76" i="9"/>
  <c r="R16" i="9"/>
  <c r="R17" i="9"/>
  <c r="Q33" i="9"/>
  <c r="R49" i="9"/>
  <c r="Q81" i="9"/>
  <c r="T61" i="9"/>
  <c r="Q58" i="9"/>
  <c r="Q85" i="9"/>
  <c r="Q8" i="9"/>
  <c r="R103" i="9"/>
  <c r="T63" i="9"/>
  <c r="T83" i="9"/>
  <c r="T10" i="9"/>
  <c r="R43" i="9"/>
  <c r="S22" i="10"/>
  <c r="Q73" i="9"/>
  <c r="R93" i="9"/>
  <c r="R97" i="9"/>
  <c r="R15" i="9"/>
  <c r="S84" i="9"/>
  <c r="S13" i="9"/>
  <c r="R99" i="9"/>
  <c r="AM11" i="1"/>
  <c r="R22" i="10"/>
  <c r="R14" i="9"/>
  <c r="T27" i="9"/>
  <c r="Q87" i="9"/>
  <c r="S95" i="9"/>
  <c r="S94" i="9"/>
  <c r="R84" i="9"/>
  <c r="AP12" i="1"/>
  <c r="S104" i="9"/>
  <c r="S100" i="9"/>
  <c r="S23" i="10"/>
  <c r="R12" i="9"/>
  <c r="Q17" i="9"/>
  <c r="R101" i="9"/>
  <c r="T14" i="9"/>
  <c r="Q38" i="9"/>
  <c r="R52" i="9"/>
  <c r="R91" i="9"/>
  <c r="Q15" i="9"/>
  <c r="S69" i="9"/>
  <c r="S101" i="9"/>
  <c r="S91" i="9"/>
  <c r="R24" i="10"/>
  <c r="R24" i="9"/>
  <c r="T44" i="9"/>
  <c r="T46" i="9"/>
  <c r="T93" i="9"/>
  <c r="R67" i="9"/>
  <c r="S99" i="9"/>
  <c r="S48" i="9"/>
  <c r="S10" i="9"/>
  <c r="T28" i="9"/>
  <c r="T69" i="9"/>
  <c r="S29" i="9"/>
  <c r="Q44" i="9"/>
  <c r="J23" i="10"/>
  <c r="T56" i="9"/>
  <c r="T103" i="9"/>
  <c r="AL12" i="1"/>
  <c r="T36" i="9"/>
  <c r="T25" i="9"/>
  <c r="R98" i="9"/>
  <c r="T16" i="9"/>
  <c r="Q61" i="9"/>
  <c r="T55" i="9"/>
  <c r="Q48" i="9"/>
  <c r="T79" i="9"/>
  <c r="S87" i="9"/>
  <c r="R51" i="9"/>
  <c r="T47" i="9"/>
  <c r="T17" i="9"/>
  <c r="L23" i="10"/>
  <c r="Q89" i="9"/>
  <c r="S78" i="9"/>
  <c r="T41" i="9"/>
  <c r="Q24" i="9"/>
  <c r="L24" i="10"/>
  <c r="S76" i="9"/>
  <c r="R48" i="9"/>
  <c r="S72" i="9"/>
  <c r="S54" i="9"/>
  <c r="S50" i="9"/>
  <c r="J21" i="10"/>
  <c r="R96" i="9"/>
  <c r="Q95" i="9"/>
  <c r="R59" i="9"/>
  <c r="T84" i="9"/>
  <c r="Q71" i="9"/>
  <c r="R30" i="9"/>
  <c r="T74" i="9"/>
  <c r="Q60" i="9"/>
  <c r="S102" i="9"/>
  <c r="S51" i="9"/>
  <c r="L22" i="10"/>
  <c r="S12" i="9"/>
  <c r="T43" i="9"/>
  <c r="R81" i="9"/>
  <c r="T85" i="9"/>
  <c r="T78" i="9"/>
  <c r="T30" i="9"/>
  <c r="S43" i="9"/>
  <c r="S81" i="9"/>
  <c r="Q21" i="10"/>
  <c r="Q97" i="9"/>
  <c r="R62" i="9"/>
  <c r="T70" i="9"/>
  <c r="Q29" i="9"/>
  <c r="Q36" i="9"/>
  <c r="R79" i="9"/>
  <c r="Q43" i="9"/>
  <c r="S30" i="9"/>
  <c r="S62" i="9"/>
  <c r="M21" i="10"/>
  <c r="S18" i="9"/>
  <c r="AQ12" i="1"/>
  <c r="S37" i="9"/>
  <c r="S39" i="9"/>
  <c r="S17" i="9"/>
  <c r="R61" i="9"/>
  <c r="T64" i="9"/>
  <c r="Q34" i="9"/>
  <c r="Q52" i="9"/>
  <c r="R41" i="9"/>
  <c r="T51" i="9"/>
  <c r="T58" i="9"/>
  <c r="AQ11" i="1"/>
  <c r="S107" i="9"/>
  <c r="S53" i="9"/>
  <c r="P22" i="10"/>
  <c r="S49" i="9"/>
  <c r="R35" i="9"/>
  <c r="R66" i="9"/>
  <c r="T62" i="9"/>
  <c r="Q53" i="9"/>
  <c r="T33" i="9"/>
  <c r="T94" i="9"/>
  <c r="T96" i="9"/>
  <c r="T29" i="9"/>
  <c r="R73" i="9"/>
  <c r="R32" i="9"/>
  <c r="T65" i="9"/>
  <c r="R104" i="9"/>
  <c r="T49" i="9"/>
  <c r="T90" i="9"/>
  <c r="S105" i="9"/>
  <c r="S25" i="9"/>
  <c r="T60" i="9"/>
  <c r="S52" i="9"/>
  <c r="Q37" i="9"/>
  <c r="Q56" i="9"/>
  <c r="S82" i="9"/>
  <c r="Q96" i="9"/>
  <c r="R90" i="9"/>
  <c r="T102" i="9"/>
  <c r="S63" i="9"/>
  <c r="S26" i="9"/>
  <c r="S11" i="9"/>
  <c r="Q49" i="9"/>
  <c r="Q11" i="9"/>
  <c r="T19" i="9"/>
  <c r="S70" i="9"/>
  <c r="T106" i="9"/>
  <c r="Q19" i="9"/>
  <c r="R10" i="9"/>
  <c r="S61" i="9"/>
  <c r="T98" i="9"/>
  <c r="R60" i="9"/>
  <c r="S55" i="9"/>
  <c r="Q20" i="9"/>
  <c r="T40" i="9"/>
  <c r="R75" i="9"/>
  <c r="M24" i="10"/>
  <c r="S59" i="9"/>
  <c r="T45" i="9"/>
  <c r="R47" i="9"/>
  <c r="R55" i="9"/>
  <c r="T97" i="9"/>
  <c r="S40" i="9"/>
  <c r="S9" i="9"/>
  <c r="Q47" i="9"/>
  <c r="T32" i="9"/>
  <c r="T77" i="9"/>
  <c r="S19" i="9"/>
  <c r="Q94" i="9"/>
  <c r="T91" i="9"/>
  <c r="Q99" i="9"/>
  <c r="Q92" i="9"/>
  <c r="T57" i="9"/>
  <c r="Q42" i="9"/>
  <c r="Q54" i="9"/>
  <c r="Q79" i="9"/>
  <c r="R94" i="9"/>
  <c r="T52" i="9"/>
  <c r="R50" i="9"/>
  <c r="R68" i="9"/>
  <c r="S15" i="9"/>
  <c r="R20" i="9"/>
  <c r="T101" i="9"/>
  <c r="K24" i="10"/>
  <c r="Q22" i="9"/>
  <c r="Q107" i="9"/>
  <c r="T38" i="9"/>
  <c r="R23" i="10"/>
  <c r="Q57" i="9"/>
  <c r="S83" i="9"/>
  <c r="S21" i="10"/>
  <c r="Q98" i="9"/>
  <c r="R106" i="9"/>
  <c r="S96" i="9"/>
  <c r="S14" i="9"/>
  <c r="K22" i="10"/>
  <c r="R74" i="9"/>
  <c r="T86" i="9"/>
  <c r="R53" i="9"/>
  <c r="S108" i="9"/>
  <c r="S86" i="9"/>
  <c r="Q23" i="9"/>
  <c r="T71" i="9"/>
  <c r="Q14" i="9"/>
  <c r="T92" i="9"/>
  <c r="R83" i="9"/>
  <c r="R107" i="9"/>
  <c r="R38" i="9"/>
  <c r="Q106" i="9"/>
  <c r="Q83" i="9"/>
  <c r="Q88" i="9"/>
  <c r="R85" i="9"/>
  <c r="T81" i="9"/>
  <c r="Q91" i="9"/>
  <c r="T39" i="9"/>
  <c r="Q70" i="9"/>
  <c r="R39" i="9"/>
  <c r="S90" i="9"/>
  <c r="R46" i="9"/>
  <c r="T105" i="9"/>
  <c r="J24" i="10"/>
  <c r="R92" i="9"/>
  <c r="Q90" i="9"/>
  <c r="AP11" i="1"/>
  <c r="K23" i="10"/>
  <c r="Q64" i="9"/>
  <c r="S33" i="9"/>
  <c r="K21" i="10"/>
  <c r="T37" i="9"/>
  <c r="Q75" i="9"/>
  <c r="S46" i="9"/>
  <c r="T95" i="9"/>
  <c r="P23" i="10"/>
  <c r="Q86" i="9"/>
  <c r="R33" i="9"/>
  <c r="T100" i="9"/>
  <c r="S58" i="9"/>
  <c r="L21" i="10"/>
  <c r="R21" i="9"/>
  <c r="R57" i="9"/>
  <c r="T53" i="9"/>
  <c r="R42" i="9"/>
  <c r="T87" i="9"/>
  <c r="Q10" i="9"/>
  <c r="T31" i="9"/>
  <c r="T34" i="9"/>
  <c r="T15" i="9"/>
  <c r="R8" i="9"/>
  <c r="T89" i="9"/>
  <c r="S38" i="9"/>
  <c r="R44" i="9"/>
  <c r="Q72" i="9"/>
  <c r="S65" i="9"/>
  <c r="S42" i="9"/>
  <c r="Q62" i="9"/>
  <c r="S57" i="9"/>
  <c r="R58" i="9"/>
  <c r="R80" i="9"/>
  <c r="T66" i="9"/>
  <c r="Q45" i="9"/>
  <c r="T72" i="9"/>
  <c r="R102" i="9"/>
  <c r="R31" i="9"/>
  <c r="S88" i="9"/>
  <c r="R37" i="9"/>
  <c r="T35" i="9"/>
  <c r="Q69" i="9"/>
  <c r="S79" i="9"/>
  <c r="S8" i="9"/>
  <c r="R56" i="9"/>
  <c r="S32" i="9"/>
  <c r="R105" i="9"/>
  <c r="T80" i="9"/>
  <c r="R54" i="9"/>
  <c r="S45" i="9"/>
  <c r="S77" i="9"/>
  <c r="Q22" i="10"/>
  <c r="Q55" i="9"/>
  <c r="T75" i="9"/>
  <c r="Q74" i="9"/>
  <c r="S85" i="9"/>
  <c r="P21" i="10"/>
  <c r="R18" i="9"/>
  <c r="Q30" i="9"/>
  <c r="T68" i="9"/>
  <c r="R70" i="9"/>
  <c r="Q40" i="9"/>
  <c r="T11" i="9"/>
  <c r="Q80" i="9"/>
  <c r="Q35" i="9"/>
  <c r="R36" i="9"/>
  <c r="T67" i="9"/>
  <c r="R63" i="9"/>
  <c r="R72" i="9"/>
  <c r="T24" i="9"/>
  <c r="S35" i="9"/>
  <c r="R13" i="9"/>
  <c r="Q13" i="9"/>
  <c r="Q77" i="9"/>
  <c r="R78" i="9"/>
  <c r="S27" i="9"/>
  <c r="R27" i="9"/>
  <c r="Q23" i="10"/>
  <c r="R77" i="9"/>
  <c r="T42" i="9"/>
  <c r="Q12" i="9"/>
  <c r="J22" i="10"/>
  <c r="R82" i="9"/>
  <c r="R86" i="9"/>
  <c r="Q102" i="9"/>
  <c r="T54" i="9"/>
  <c r="S31" i="9"/>
  <c r="R76" i="9"/>
  <c r="R26" i="9"/>
  <c r="R34" i="9"/>
  <c r="S34" i="9"/>
  <c r="T48" i="9"/>
  <c r="Q59" i="9"/>
  <c r="S28" i="9"/>
  <c r="S103" i="9"/>
  <c r="Q31" i="9"/>
  <c r="T50" i="9"/>
  <c r="N101" i="9" l="1"/>
  <c r="O101" i="9" s="1"/>
  <c r="N86" i="9"/>
  <c r="O86" i="9" s="1"/>
  <c r="N79" i="9"/>
  <c r="O79" i="9" s="1"/>
  <c r="N94" i="9"/>
  <c r="O94" i="9" s="1"/>
  <c r="N93" i="9"/>
  <c r="O93" i="9" s="1"/>
  <c r="N85" i="9"/>
  <c r="O85" i="9" s="1"/>
  <c r="N81" i="9"/>
  <c r="O81" i="9" s="1"/>
  <c r="I84" i="9"/>
  <c r="N88" i="9"/>
  <c r="O88" i="9" s="1"/>
  <c r="S100" i="14"/>
  <c r="S52" i="14"/>
  <c r="V73" i="14"/>
  <c r="V85" i="14"/>
  <c r="S75" i="14"/>
  <c r="V31" i="14"/>
  <c r="S60" i="14"/>
  <c r="S81" i="14"/>
  <c r="V102" i="14"/>
  <c r="S55" i="14"/>
  <c r="S101" i="14"/>
  <c r="S107" i="14"/>
  <c r="V105" i="14"/>
  <c r="V97" i="14"/>
  <c r="S96" i="14"/>
  <c r="S53" i="14"/>
  <c r="I48" i="9"/>
  <c r="N47" i="9"/>
  <c r="N44" i="9"/>
  <c r="O44" i="9" s="1"/>
  <c r="N46" i="9"/>
  <c r="O46" i="9" s="1"/>
  <c r="I101" i="9"/>
  <c r="M105" i="9"/>
  <c r="M108" i="9"/>
  <c r="K7" i="9"/>
  <c r="J7" i="9"/>
  <c r="L34" i="9"/>
  <c r="M34" i="9" s="1"/>
  <c r="L70" i="9"/>
  <c r="M70" i="9" s="1"/>
  <c r="L59" i="9"/>
  <c r="M59" i="9" s="1"/>
  <c r="L95" i="9"/>
  <c r="M95" i="9" s="1"/>
  <c r="L48" i="9"/>
  <c r="M48" i="9" s="1"/>
  <c r="L84" i="9"/>
  <c r="M84" i="9" s="1"/>
  <c r="L9" i="9"/>
  <c r="M9" i="9" s="1"/>
  <c r="L101" i="9"/>
  <c r="M101" i="9" s="1"/>
  <c r="L77" i="9"/>
  <c r="M77" i="9" s="1"/>
  <c r="L102" i="9"/>
  <c r="M102" i="9" s="1"/>
  <c r="L69" i="9"/>
  <c r="M69" i="9" s="1"/>
  <c r="L105" i="9"/>
  <c r="L58" i="9"/>
  <c r="M58" i="9" s="1"/>
  <c r="L94" i="9"/>
  <c r="M94" i="9" s="1"/>
  <c r="L47" i="9"/>
  <c r="M47" i="9" s="1"/>
  <c r="L83" i="9"/>
  <c r="M83" i="9" s="1"/>
  <c r="L36" i="9"/>
  <c r="M36" i="9" s="1"/>
  <c r="L72" i="9"/>
  <c r="M72" i="9" s="1"/>
  <c r="L108" i="9"/>
  <c r="I95" i="9"/>
  <c r="J34" i="9"/>
  <c r="J70" i="9"/>
  <c r="K70" i="9" s="1"/>
  <c r="J59" i="9"/>
  <c r="K59" i="9" s="1"/>
  <c r="J95" i="9"/>
  <c r="K95" i="9" s="1"/>
  <c r="J48" i="9"/>
  <c r="K48" i="9" s="1"/>
  <c r="J84" i="9"/>
  <c r="K84" i="9" s="1"/>
  <c r="J9" i="9"/>
  <c r="K9" i="9" s="1"/>
  <c r="J101" i="9"/>
  <c r="K101" i="9" s="1"/>
  <c r="J77" i="9"/>
  <c r="K77" i="9" s="1"/>
  <c r="J102" i="9"/>
  <c r="K102" i="9" s="1"/>
  <c r="J69" i="9"/>
  <c r="K69" i="9" s="1"/>
  <c r="J105" i="9"/>
  <c r="K105" i="9" s="1"/>
  <c r="J58" i="9"/>
  <c r="K58" i="9" s="1"/>
  <c r="J94" i="9"/>
  <c r="K94" i="9" s="1"/>
  <c r="J47" i="9"/>
  <c r="K47" i="9" s="1"/>
  <c r="J83" i="9"/>
  <c r="K83" i="9" s="1"/>
  <c r="J36" i="9"/>
  <c r="J72" i="9"/>
  <c r="K72" i="9" s="1"/>
  <c r="J108" i="9"/>
  <c r="K108" i="9" s="1"/>
  <c r="I102" i="9"/>
  <c r="I108" i="9"/>
  <c r="I77" i="9"/>
  <c r="I72" i="9"/>
  <c r="I69" i="9"/>
  <c r="I34" i="9"/>
  <c r="I59" i="9"/>
  <c r="I83" i="9"/>
  <c r="I47" i="9"/>
  <c r="I70" i="9"/>
  <c r="I36" i="9"/>
  <c r="I105" i="9"/>
  <c r="I94" i="9"/>
  <c r="I58" i="9"/>
  <c r="I8" i="9"/>
  <c r="G8" i="9"/>
  <c r="I20" i="9"/>
  <c r="G20" i="9"/>
  <c r="I16" i="9"/>
  <c r="G16" i="9"/>
  <c r="I55" i="9"/>
  <c r="G55" i="9"/>
  <c r="M55" i="9" s="1"/>
  <c r="I91" i="9"/>
  <c r="G91" i="9"/>
  <c r="I50" i="9"/>
  <c r="G50" i="9"/>
  <c r="M50" i="9" s="1"/>
  <c r="I86" i="9"/>
  <c r="G86" i="9"/>
  <c r="I39" i="9"/>
  <c r="G39" i="9"/>
  <c r="I75" i="9"/>
  <c r="G75" i="9"/>
  <c r="I28" i="9"/>
  <c r="G28" i="9"/>
  <c r="I64" i="9"/>
  <c r="G64" i="9"/>
  <c r="I100" i="9"/>
  <c r="G100" i="9"/>
  <c r="I53" i="9"/>
  <c r="G53" i="9"/>
  <c r="I89" i="9"/>
  <c r="G89" i="9"/>
  <c r="I42" i="9"/>
  <c r="G42" i="9"/>
  <c r="I78" i="9"/>
  <c r="G78" i="9"/>
  <c r="I13" i="9"/>
  <c r="G13" i="9"/>
  <c r="I26" i="9"/>
  <c r="G26" i="9"/>
  <c r="I22" i="9"/>
  <c r="G22" i="9"/>
  <c r="I61" i="9"/>
  <c r="G61" i="9"/>
  <c r="I97" i="9"/>
  <c r="G97" i="9"/>
  <c r="I56" i="9"/>
  <c r="G56" i="9"/>
  <c r="M56" i="9" s="1"/>
  <c r="I92" i="9"/>
  <c r="G92" i="9"/>
  <c r="I45" i="9"/>
  <c r="G45" i="9"/>
  <c r="I81" i="9"/>
  <c r="G81" i="9"/>
  <c r="I106" i="9"/>
  <c r="G106" i="9"/>
  <c r="M106" i="9" s="1"/>
  <c r="I19" i="9"/>
  <c r="G19" i="9"/>
  <c r="I9" i="9"/>
  <c r="I11" i="9"/>
  <c r="G11" i="9"/>
  <c r="I31" i="9"/>
  <c r="G31" i="9"/>
  <c r="I67" i="9"/>
  <c r="G67" i="9"/>
  <c r="I103" i="9"/>
  <c r="G103" i="9"/>
  <c r="M103" i="9" s="1"/>
  <c r="I62" i="9"/>
  <c r="G62" i="9"/>
  <c r="I98" i="9"/>
  <c r="G98" i="9"/>
  <c r="I51" i="9"/>
  <c r="G51" i="9"/>
  <c r="I87" i="9"/>
  <c r="G87" i="9"/>
  <c r="I40" i="9"/>
  <c r="G40" i="9"/>
  <c r="I76" i="9"/>
  <c r="G76" i="9"/>
  <c r="I29" i="9"/>
  <c r="G29" i="9"/>
  <c r="I65" i="9"/>
  <c r="G65" i="9"/>
  <c r="I54" i="9"/>
  <c r="G54" i="9"/>
  <c r="I90" i="9"/>
  <c r="G90" i="9"/>
  <c r="I12" i="9"/>
  <c r="G12" i="9"/>
  <c r="I25" i="9"/>
  <c r="G25" i="9"/>
  <c r="I15" i="9"/>
  <c r="G15" i="9"/>
  <c r="I17" i="9"/>
  <c r="G17" i="9"/>
  <c r="I37" i="9"/>
  <c r="G37" i="9"/>
  <c r="I73" i="9"/>
  <c r="G73" i="9"/>
  <c r="I32" i="9"/>
  <c r="G32" i="9"/>
  <c r="I68" i="9"/>
  <c r="G68" i="9"/>
  <c r="I104" i="9"/>
  <c r="G104" i="9"/>
  <c r="M104" i="9" s="1"/>
  <c r="I57" i="9"/>
  <c r="G57" i="9"/>
  <c r="I93" i="9"/>
  <c r="G93" i="9"/>
  <c r="I46" i="9"/>
  <c r="G46" i="9"/>
  <c r="I82" i="9"/>
  <c r="G82" i="9"/>
  <c r="I35" i="9"/>
  <c r="G35" i="9"/>
  <c r="I71" i="9"/>
  <c r="G71" i="9"/>
  <c r="I107" i="9"/>
  <c r="G107" i="9"/>
  <c r="M107" i="9" s="1"/>
  <c r="I60" i="9"/>
  <c r="G60" i="9"/>
  <c r="I96" i="9"/>
  <c r="G96" i="9"/>
  <c r="I18" i="9"/>
  <c r="G18" i="9"/>
  <c r="I21" i="9"/>
  <c r="G21" i="9"/>
  <c r="I23" i="9"/>
  <c r="G23" i="9"/>
  <c r="I43" i="9"/>
  <c r="G43" i="9"/>
  <c r="I79" i="9"/>
  <c r="G79" i="9"/>
  <c r="I38" i="9"/>
  <c r="G38" i="9"/>
  <c r="I74" i="9"/>
  <c r="G74" i="9"/>
  <c r="I27" i="9"/>
  <c r="G27" i="9"/>
  <c r="I63" i="9"/>
  <c r="G63" i="9"/>
  <c r="I99" i="9"/>
  <c r="G99" i="9"/>
  <c r="I52" i="9"/>
  <c r="G52" i="9"/>
  <c r="I88" i="9"/>
  <c r="G88" i="9"/>
  <c r="I41" i="9"/>
  <c r="G41" i="9"/>
  <c r="I30" i="9"/>
  <c r="G30" i="9"/>
  <c r="I66" i="9"/>
  <c r="G66" i="9"/>
  <c r="I24" i="9"/>
  <c r="G24" i="9"/>
  <c r="I14" i="9"/>
  <c r="G14" i="9"/>
  <c r="I10" i="9"/>
  <c r="G10" i="9"/>
  <c r="I49" i="9"/>
  <c r="G49" i="9"/>
  <c r="M49" i="9" s="1"/>
  <c r="I85" i="9"/>
  <c r="G85" i="9"/>
  <c r="I44" i="9"/>
  <c r="G44" i="9"/>
  <c r="I80" i="9"/>
  <c r="G80" i="9"/>
  <c r="I33" i="9"/>
  <c r="G33" i="9"/>
  <c r="N22" i="9"/>
  <c r="O22" i="9" s="1"/>
  <c r="N32" i="9"/>
  <c r="O32" i="9" s="1"/>
  <c r="N31" i="9"/>
  <c r="O31" i="9" s="1"/>
  <c r="N23" i="9"/>
  <c r="O23" i="9" s="1"/>
  <c r="N29" i="9"/>
  <c r="O29" i="9" s="1"/>
  <c r="N33" i="9"/>
  <c r="O33" i="9" s="1"/>
  <c r="N35" i="9"/>
  <c r="O35" i="9" s="1"/>
  <c r="N36" i="9"/>
  <c r="O36" i="9" s="1"/>
  <c r="N38" i="9"/>
  <c r="O38" i="9" s="1"/>
  <c r="N26" i="9"/>
  <c r="O26" i="9" s="1"/>
  <c r="N25" i="9"/>
  <c r="O25" i="9" s="1"/>
  <c r="N27" i="9"/>
  <c r="O27" i="9" s="1"/>
  <c r="N28" i="9"/>
  <c r="O28" i="9" s="1"/>
  <c r="N20" i="9"/>
  <c r="O20" i="9" s="1"/>
  <c r="AI17" i="1"/>
  <c r="V9" i="13" s="1"/>
  <c r="T9" i="13"/>
  <c r="S8" i="14"/>
  <c r="V32" i="14"/>
  <c r="N13" i="9"/>
  <c r="O13" i="9" s="1"/>
  <c r="V61" i="14"/>
  <c r="S66" i="14"/>
  <c r="V83" i="14"/>
  <c r="S92" i="14"/>
  <c r="V80" i="14"/>
  <c r="S77" i="14"/>
  <c r="S56" i="14"/>
  <c r="O36" i="14"/>
  <c r="V79" i="14"/>
  <c r="V44" i="14"/>
  <c r="S91" i="14"/>
  <c r="V21" i="14"/>
  <c r="S54" i="14"/>
  <c r="O57" i="14"/>
  <c r="S99" i="14"/>
  <c r="S28" i="14"/>
  <c r="O68" i="14"/>
  <c r="O96" i="14"/>
  <c r="S43" i="14"/>
  <c r="S93" i="14"/>
  <c r="S94" i="14"/>
  <c r="V10" i="14"/>
  <c r="O47" i="14"/>
  <c r="O26" i="14"/>
  <c r="S27" i="14"/>
  <c r="N10" i="9"/>
  <c r="O10" i="9" s="1"/>
  <c r="N11" i="9"/>
  <c r="O11" i="9" s="1"/>
  <c r="V19" i="14"/>
  <c r="V14" i="14"/>
  <c r="S98" i="14"/>
  <c r="V84" i="14"/>
  <c r="S40" i="14"/>
  <c r="S39" i="14"/>
  <c r="S49" i="14"/>
  <c r="V68" i="14"/>
  <c r="S65" i="14"/>
  <c r="V7" i="14"/>
  <c r="O86" i="14"/>
  <c r="O65" i="14"/>
  <c r="O41" i="14"/>
  <c r="S45" i="14"/>
  <c r="V29" i="14"/>
  <c r="O12" i="14"/>
  <c r="O75" i="14"/>
  <c r="V88" i="14"/>
  <c r="V11" i="14"/>
  <c r="V9" i="14"/>
  <c r="V38" i="14"/>
  <c r="S17" i="14"/>
  <c r="S46" i="14"/>
  <c r="S15" i="14"/>
  <c r="V114" i="14"/>
  <c r="O48" i="14"/>
  <c r="O27" i="14"/>
  <c r="O13" i="14"/>
  <c r="O83" i="14"/>
  <c r="O72" i="14"/>
  <c r="O44" i="14"/>
  <c r="N9" i="9"/>
  <c r="O9" i="9" s="1"/>
  <c r="N12" i="9"/>
  <c r="O12" i="9" s="1"/>
  <c r="N15" i="9"/>
  <c r="O15" i="9" s="1"/>
  <c r="N53" i="9"/>
  <c r="O53" i="9" s="1"/>
  <c r="O100" i="14"/>
  <c r="O76" i="14"/>
  <c r="O16" i="14"/>
  <c r="V12" i="14"/>
  <c r="S36" i="14"/>
  <c r="O84" i="14"/>
  <c r="O28" i="14"/>
  <c r="O71" i="14"/>
  <c r="O1086" i="5"/>
  <c r="O1090" i="5"/>
  <c r="O1101" i="5"/>
  <c r="O1095" i="5"/>
  <c r="O1093" i="5"/>
  <c r="O1097" i="5"/>
  <c r="O1092" i="5"/>
  <c r="O1087" i="5"/>
  <c r="O1099" i="5"/>
  <c r="O1094" i="5"/>
  <c r="O1089" i="5"/>
  <c r="O1098" i="5"/>
  <c r="O1088" i="5"/>
  <c r="O1100" i="5"/>
  <c r="O1091" i="5"/>
  <c r="O1096" i="5"/>
  <c r="O104" i="14"/>
  <c r="O62" i="14"/>
  <c r="O93" i="14"/>
  <c r="V26" i="14"/>
  <c r="V59" i="14"/>
  <c r="V63" i="14"/>
  <c r="V37" i="14"/>
  <c r="V74" i="14"/>
  <c r="V16" i="14"/>
  <c r="V35" i="14"/>
  <c r="O58" i="14"/>
  <c r="O61" i="14"/>
  <c r="O60" i="14"/>
  <c r="O99" i="14"/>
  <c r="O891" i="5"/>
  <c r="O893" i="5"/>
  <c r="O901" i="5"/>
  <c r="O892" i="5"/>
  <c r="O897" i="5"/>
  <c r="O887" i="5"/>
  <c r="O900" i="5"/>
  <c r="O902" i="5"/>
  <c r="O896" i="5"/>
  <c r="O888" i="5"/>
  <c r="O895" i="5"/>
  <c r="O890" i="5"/>
  <c r="O899" i="5"/>
  <c r="O898" i="5"/>
  <c r="O894" i="5"/>
  <c r="O889" i="5"/>
  <c r="O1060" i="5"/>
  <c r="O1058" i="5"/>
  <c r="O1059" i="5"/>
  <c r="O1056" i="5"/>
  <c r="O1064" i="5"/>
  <c r="O1057" i="5"/>
  <c r="O1055" i="5"/>
  <c r="O1062" i="5"/>
  <c r="O1061" i="5"/>
  <c r="O1063" i="5"/>
  <c r="O97" i="14"/>
  <c r="O55" i="14"/>
  <c r="O89" i="14"/>
  <c r="S58" i="14"/>
  <c r="S34" i="14"/>
  <c r="O40" i="14"/>
  <c r="O17" i="14"/>
  <c r="O38" i="14"/>
  <c r="O23" i="14"/>
  <c r="O54" i="14"/>
  <c r="V90" i="14"/>
  <c r="V87" i="14"/>
  <c r="V118" i="14"/>
  <c r="O1261" i="5"/>
  <c r="O1260" i="5"/>
  <c r="O210" i="5"/>
  <c r="O207" i="5"/>
  <c r="O209" i="5"/>
  <c r="O208" i="5"/>
  <c r="O928" i="5"/>
  <c r="O926" i="5"/>
  <c r="O927" i="5"/>
  <c r="O1016" i="5"/>
  <c r="O1017" i="5"/>
  <c r="O1020" i="5"/>
  <c r="O1013" i="5"/>
  <c r="O1019" i="5"/>
  <c r="O1015" i="5"/>
  <c r="O1014" i="5"/>
  <c r="O1012" i="5"/>
  <c r="O1018" i="5"/>
  <c r="O111" i="5"/>
  <c r="O110" i="5"/>
  <c r="O109" i="5"/>
  <c r="O1075" i="5"/>
  <c r="O1073" i="5"/>
  <c r="O1072" i="5"/>
  <c r="O1074" i="5"/>
  <c r="O131" i="5"/>
  <c r="O185" i="5"/>
  <c r="O141" i="5"/>
  <c r="O144" i="5"/>
  <c r="O169" i="5"/>
  <c r="O157" i="5"/>
  <c r="O171" i="5"/>
  <c r="O158" i="5"/>
  <c r="O163" i="5"/>
  <c r="O155" i="5"/>
  <c r="O176" i="5"/>
  <c r="O178" i="5"/>
  <c r="O175" i="5"/>
  <c r="O146" i="5"/>
  <c r="O160" i="5"/>
  <c r="O143" i="5"/>
  <c r="O172" i="5"/>
  <c r="O166" i="5"/>
  <c r="O174" i="5"/>
  <c r="O168" i="5"/>
  <c r="O153" i="5"/>
  <c r="O170" i="5"/>
  <c r="O147" i="5"/>
  <c r="O136" i="5"/>
  <c r="O145" i="5"/>
  <c r="O167" i="5"/>
  <c r="O165" i="5"/>
  <c r="O182" i="5"/>
  <c r="O159" i="5"/>
  <c r="O149" i="5"/>
  <c r="O161" i="5"/>
  <c r="O148" i="5"/>
  <c r="O156" i="5"/>
  <c r="O150" i="5"/>
  <c r="O179" i="5"/>
  <c r="O183" i="5"/>
  <c r="O152" i="5"/>
  <c r="O181" i="5"/>
  <c r="O162" i="5"/>
  <c r="O151" i="5"/>
  <c r="O164" i="5"/>
  <c r="O133" i="5"/>
  <c r="O177" i="5"/>
  <c r="O173" i="5"/>
  <c r="O184" i="5"/>
  <c r="O142" i="5"/>
  <c r="O137" i="5"/>
  <c r="O134" i="5"/>
  <c r="O140" i="5"/>
  <c r="O132" i="5"/>
  <c r="O135" i="5"/>
  <c r="O180" i="5"/>
  <c r="O139" i="5"/>
  <c r="O138" i="5"/>
  <c r="O235" i="5"/>
  <c r="O232" i="5"/>
  <c r="O229" i="5"/>
  <c r="O236" i="5"/>
  <c r="O231" i="5"/>
  <c r="O240" i="5"/>
  <c r="O237" i="5"/>
  <c r="O241" i="5"/>
  <c r="O228" i="5"/>
  <c r="O239" i="5"/>
  <c r="O244" i="5"/>
  <c r="O242" i="5"/>
  <c r="O234" i="5"/>
  <c r="O238" i="5"/>
  <c r="O243" i="5"/>
  <c r="O233" i="5"/>
  <c r="O230" i="5"/>
  <c r="O1880" i="5"/>
  <c r="O1879" i="5"/>
  <c r="O855" i="5"/>
  <c r="O854" i="5"/>
  <c r="O856" i="5"/>
  <c r="O853" i="5"/>
  <c r="O835" i="5"/>
  <c r="O833" i="5"/>
  <c r="O832" i="5"/>
  <c r="O831" i="5"/>
  <c r="O834" i="5"/>
  <c r="O830" i="5"/>
  <c r="O828" i="5"/>
  <c r="O829" i="5"/>
  <c r="O1085" i="5"/>
  <c r="O1084" i="5"/>
  <c r="O113" i="5"/>
  <c r="O119" i="5"/>
  <c r="O120" i="5"/>
  <c r="O122" i="5"/>
  <c r="O114" i="5"/>
  <c r="O124" i="5"/>
  <c r="O117" i="5"/>
  <c r="O118" i="5"/>
  <c r="O116" i="5"/>
  <c r="O123" i="5"/>
  <c r="O126" i="5"/>
  <c r="O112" i="5"/>
  <c r="O115" i="5"/>
  <c r="O125" i="5"/>
  <c r="O127" i="5"/>
  <c r="O121" i="5"/>
  <c r="O1079" i="5"/>
  <c r="O1080" i="5"/>
  <c r="O1081" i="5"/>
  <c r="O1077" i="5"/>
  <c r="O1078" i="5"/>
  <c r="O1082" i="5"/>
  <c r="O915" i="5"/>
  <c r="O916" i="5"/>
  <c r="O914" i="5"/>
  <c r="O104" i="5"/>
  <c r="O102" i="5"/>
  <c r="O101" i="5"/>
  <c r="O103" i="5"/>
  <c r="O1009" i="5"/>
  <c r="O1004" i="5"/>
  <c r="O1008" i="5"/>
  <c r="O1007" i="5"/>
  <c r="O1006" i="5"/>
  <c r="O1010" i="5"/>
  <c r="O1003" i="5"/>
  <c r="O1005" i="5"/>
  <c r="O1002" i="5"/>
  <c r="O69" i="14"/>
  <c r="O88" i="14"/>
  <c r="O49" i="14"/>
  <c r="V62" i="14"/>
  <c r="V48" i="14"/>
  <c r="V76" i="14"/>
  <c r="V71" i="14"/>
  <c r="O33" i="14"/>
  <c r="O91" i="14"/>
  <c r="O52" i="14"/>
  <c r="S95" i="14"/>
  <c r="S42" i="14"/>
  <c r="S64" i="14"/>
  <c r="O11" i="14"/>
  <c r="O67" i="14"/>
  <c r="O32" i="14"/>
  <c r="O983" i="5"/>
  <c r="O987" i="5"/>
  <c r="O988" i="5"/>
  <c r="O980" i="5"/>
  <c r="O985" i="5"/>
  <c r="O982" i="5"/>
  <c r="O989" i="5"/>
  <c r="O986" i="5"/>
  <c r="O981" i="5"/>
  <c r="O984" i="5"/>
  <c r="O1050" i="5"/>
  <c r="O1046" i="5"/>
  <c r="O1053" i="5"/>
  <c r="O1047" i="5"/>
  <c r="O1052" i="5"/>
  <c r="O1037" i="5"/>
  <c r="O1045" i="5"/>
  <c r="O1043" i="5"/>
  <c r="O1038" i="5"/>
  <c r="O1044" i="5"/>
  <c r="O1039" i="5"/>
  <c r="O1049" i="5"/>
  <c r="O1048" i="5"/>
  <c r="O1041" i="5"/>
  <c r="O1042" i="5"/>
  <c r="O1040" i="5"/>
  <c r="O1051" i="5"/>
  <c r="O1548" i="5"/>
  <c r="O1511" i="5"/>
  <c r="O1589" i="5"/>
  <c r="O1818" i="5"/>
  <c r="O1865" i="5"/>
  <c r="O1758" i="5"/>
  <c r="O1475" i="5"/>
  <c r="O1395" i="5"/>
  <c r="O1514" i="5"/>
  <c r="O1765" i="5"/>
  <c r="O1316" i="5"/>
  <c r="O1653" i="5"/>
  <c r="O1606" i="5"/>
  <c r="O1295" i="5"/>
  <c r="O1670" i="5"/>
  <c r="O1683" i="5"/>
  <c r="O1790" i="5"/>
  <c r="O1517" i="5"/>
  <c r="O1474" i="5"/>
  <c r="O1467" i="5"/>
  <c r="O1688" i="5"/>
  <c r="O1631" i="5"/>
  <c r="O1750" i="5"/>
  <c r="O1792" i="5"/>
  <c r="O1336" i="5"/>
  <c r="O1806" i="5"/>
  <c r="O1546" i="5"/>
  <c r="O1433" i="5"/>
  <c r="O1561" i="5"/>
  <c r="O1533" i="5"/>
  <c r="O1777" i="5"/>
  <c r="O1762" i="5"/>
  <c r="O1477" i="5"/>
  <c r="O1744" i="5"/>
  <c r="O1862" i="5"/>
  <c r="O1702" i="5"/>
  <c r="O1404" i="5"/>
  <c r="O1741" i="5"/>
  <c r="O1764" i="5"/>
  <c r="O1658" i="5"/>
  <c r="O1866" i="5"/>
  <c r="O1530" i="5"/>
  <c r="O1844" i="5"/>
  <c r="O1628" i="5"/>
  <c r="O1593" i="5"/>
  <c r="O1840" i="5"/>
  <c r="O1361" i="5"/>
  <c r="O1869" i="5"/>
  <c r="O1363" i="5"/>
  <c r="O1390" i="5"/>
  <c r="O1668" i="5"/>
  <c r="O1491" i="5"/>
  <c r="O1512" i="5"/>
  <c r="O1624" i="5"/>
  <c r="O1724" i="5"/>
  <c r="O1294" i="5"/>
  <c r="O1775" i="5"/>
  <c r="O1545" i="5"/>
  <c r="O1852" i="5"/>
  <c r="O1592" i="5"/>
  <c r="O1853" i="5"/>
  <c r="O1655" i="5"/>
  <c r="O1644" i="5"/>
  <c r="O1281" i="5"/>
  <c r="O1406" i="5"/>
  <c r="O1815" i="5"/>
  <c r="O1768" i="5"/>
  <c r="O1282" i="5"/>
  <c r="O1756" i="5"/>
  <c r="O1797" i="5"/>
  <c r="O1353" i="5"/>
  <c r="O1848" i="5"/>
  <c r="O1360" i="5"/>
  <c r="O1761" i="5"/>
  <c r="O1482" i="5"/>
  <c r="O1419" i="5"/>
  <c r="O1689" i="5"/>
  <c r="O1459" i="5"/>
  <c r="O1732" i="5"/>
  <c r="O1834" i="5"/>
  <c r="O1408" i="5"/>
  <c r="O1773" i="5"/>
  <c r="O1329" i="5"/>
  <c r="O1867" i="5"/>
  <c r="O1754" i="5"/>
  <c r="O1710" i="5"/>
  <c r="O1779" i="5"/>
  <c r="O1286" i="5"/>
  <c r="O1736" i="5"/>
  <c r="O1651" i="5"/>
  <c r="O1864" i="5"/>
  <c r="O1665" i="5"/>
  <c r="O1347" i="5"/>
  <c r="O1755" i="5"/>
  <c r="O1822" i="5"/>
  <c r="O1401" i="5"/>
  <c r="O1650" i="5"/>
  <c r="O1505" i="5"/>
  <c r="O1444" i="5"/>
  <c r="O1470" i="5"/>
  <c r="O1793" i="5"/>
  <c r="O1358" i="5"/>
  <c r="O1371" i="5"/>
  <c r="O1448" i="5"/>
  <c r="O1357" i="5"/>
  <c r="O1446" i="5"/>
  <c r="O1780" i="5"/>
  <c r="O1399" i="5"/>
  <c r="O1538" i="5"/>
  <c r="O1531" i="5"/>
  <c r="O1377" i="5"/>
  <c r="O1823" i="5"/>
  <c r="O1637" i="5"/>
  <c r="O1458" i="5"/>
  <c r="O1771" i="5"/>
  <c r="O1618" i="5"/>
  <c r="O1365" i="5"/>
  <c r="O1774" i="5"/>
  <c r="O1769" i="5"/>
  <c r="O1719" i="5"/>
  <c r="O1536" i="5"/>
  <c r="O1420" i="5"/>
  <c r="O1324" i="5"/>
  <c r="O1555" i="5"/>
  <c r="O1734" i="5"/>
  <c r="O1685" i="5"/>
  <c r="O1843" i="5"/>
  <c r="O1368" i="5"/>
  <c r="O1488" i="5"/>
  <c r="O1335" i="5"/>
  <c r="O1383" i="5"/>
  <c r="O1803" i="5"/>
  <c r="O1808" i="5"/>
  <c r="O1314" i="5"/>
  <c r="O1278" i="5"/>
  <c r="O1388" i="5"/>
  <c r="O1484" i="5"/>
  <c r="O1424" i="5"/>
  <c r="O1453" i="5"/>
  <c r="O1487" i="5"/>
  <c r="O1471" i="5"/>
  <c r="O1394" i="5"/>
  <c r="O1667" i="5"/>
  <c r="O1547" i="5"/>
  <c r="O1529" i="5"/>
  <c r="O1437" i="5"/>
  <c r="O1690" i="5"/>
  <c r="O1816" i="5"/>
  <c r="O1584" i="5"/>
  <c r="O1313" i="5"/>
  <c r="O1674" i="5"/>
  <c r="O1323" i="5"/>
  <c r="O1662" i="5"/>
  <c r="O1782" i="5"/>
  <c r="O1364" i="5"/>
  <c r="O1553" i="5"/>
  <c r="O1619" i="5"/>
  <c r="O1332" i="5"/>
  <c r="O1310" i="5"/>
  <c r="O1557" i="5"/>
  <c r="O1841" i="5"/>
  <c r="O1722" i="5"/>
  <c r="O1270" i="5"/>
  <c r="O1726" i="5"/>
  <c r="O1385" i="5"/>
  <c r="O1595" i="5"/>
  <c r="O1386" i="5"/>
  <c r="O1387" i="5"/>
  <c r="O1375" i="5"/>
  <c r="O1872" i="5"/>
  <c r="O1535" i="5"/>
  <c r="O1610" i="5"/>
  <c r="O1331" i="5"/>
  <c r="O1845" i="5"/>
  <c r="O1578" i="5"/>
  <c r="O1432" i="5"/>
  <c r="O1410" i="5"/>
  <c r="O1684" i="5"/>
  <c r="O1597" i="5"/>
  <c r="O1640" i="5"/>
  <c r="O1693" i="5"/>
  <c r="O1657" i="5"/>
  <c r="O1367" i="5"/>
  <c r="O1407" i="5"/>
  <c r="O1770" i="5"/>
  <c r="O1596" i="5"/>
  <c r="O1612" i="5"/>
  <c r="O1478" i="5"/>
  <c r="O1591" i="5"/>
  <c r="O1513" i="5"/>
  <c r="O1312" i="5"/>
  <c r="O1742" i="5"/>
  <c r="O1600" i="5"/>
  <c r="O1510" i="5"/>
  <c r="O1639" i="5"/>
  <c r="O1405" i="5"/>
  <c r="O1373" i="5"/>
  <c r="O1664" i="5"/>
  <c r="O1654" i="5"/>
  <c r="O1847" i="5"/>
  <c r="O1409" i="5"/>
  <c r="O1374" i="5"/>
  <c r="O1417" i="5"/>
  <c r="O1563" i="5"/>
  <c r="O1455" i="5"/>
  <c r="O1398" i="5"/>
  <c r="O1306" i="5"/>
  <c r="O1438" i="5"/>
  <c r="O1532" i="5"/>
  <c r="O1308" i="5"/>
  <c r="O1617" i="5"/>
  <c r="O1695" i="5"/>
  <c r="O1485" i="5"/>
  <c r="O1472" i="5"/>
  <c r="O1393" i="5"/>
  <c r="O1412" i="5"/>
  <c r="O1449" i="5"/>
  <c r="O1603" i="5"/>
  <c r="O1579" i="5"/>
  <c r="O1442" i="5"/>
  <c r="O1748" i="5"/>
  <c r="O1749" i="5"/>
  <c r="O1594" i="5"/>
  <c r="O1604" i="5"/>
  <c r="O1757" i="5"/>
  <c r="O1507" i="5"/>
  <c r="O1461" i="5"/>
  <c r="O1279" i="5"/>
  <c r="O1518" i="5"/>
  <c r="O1516" i="5"/>
  <c r="O1649" i="5"/>
  <c r="O1784" i="5"/>
  <c r="O1676" i="5"/>
  <c r="O1830" i="5"/>
  <c r="O1429" i="5"/>
  <c r="O1743" i="5"/>
  <c r="O1646" i="5"/>
  <c r="O1325" i="5"/>
  <c r="O1564" i="5"/>
  <c r="O1277" i="5"/>
  <c r="O1523" i="5"/>
  <c r="O1701" i="5"/>
  <c r="O1873" i="5"/>
  <c r="O1434" i="5"/>
  <c r="O1440" i="5"/>
  <c r="O1541" i="5"/>
  <c r="O1632" i="5"/>
  <c r="O1350" i="5"/>
  <c r="O1733" i="5"/>
  <c r="O1520" i="5"/>
  <c r="O1569" i="5"/>
  <c r="O1783" i="5"/>
  <c r="O1376" i="5"/>
  <c r="O1745" i="5"/>
  <c r="O1554" i="5"/>
  <c r="O1661" i="5"/>
  <c r="O1570" i="5"/>
  <c r="O1788" i="5"/>
  <c r="O1643" i="5"/>
  <c r="O1669" i="5"/>
  <c r="O1677" i="5"/>
  <c r="O1457" i="5"/>
  <c r="O1503" i="5"/>
  <c r="O1648" i="5"/>
  <c r="O1340" i="5"/>
  <c r="O1289" i="5"/>
  <c r="O1327" i="5"/>
  <c r="O1723" i="5"/>
  <c r="O1481" i="5"/>
  <c r="O1558" i="5"/>
  <c r="O1778" i="5"/>
  <c r="O1681" i="5"/>
  <c r="O1497" i="5"/>
  <c r="O1747" i="5"/>
  <c r="O1343" i="5"/>
  <c r="O1817" i="5"/>
  <c r="O1528" i="5"/>
  <c r="O1738" i="5"/>
  <c r="O1509" i="5"/>
  <c r="O1389" i="5"/>
  <c r="O1508" i="5"/>
  <c r="O1599" i="5"/>
  <c r="O1537" i="5"/>
  <c r="O1620" i="5"/>
  <c r="O1462" i="5"/>
  <c r="O1483" i="5"/>
  <c r="O1663" i="5"/>
  <c r="O1607" i="5"/>
  <c r="O1602" i="5"/>
  <c r="O1629" i="5"/>
  <c r="O1799" i="5"/>
  <c r="O1605" i="5"/>
  <c r="O1760" i="5"/>
  <c r="O1813" i="5"/>
  <c r="O1402" i="5"/>
  <c r="O1729" i="5"/>
  <c r="O1515" i="5"/>
  <c r="O1430" i="5"/>
  <c r="O1708" i="5"/>
  <c r="O1318" i="5"/>
  <c r="O1611" i="5"/>
  <c r="O1346" i="5"/>
  <c r="O1781" i="5"/>
  <c r="O1351" i="5"/>
  <c r="O1439" i="5"/>
  <c r="O1276" i="5"/>
  <c r="O1304" i="5"/>
  <c r="O1827" i="5"/>
  <c r="O1441" i="5"/>
  <c r="O1571" i="5"/>
  <c r="O1502" i="5"/>
  <c r="O1861" i="5"/>
  <c r="O1809" i="5"/>
  <c r="O1568" i="5"/>
  <c r="O1288" i="5"/>
  <c r="O1301" i="5"/>
  <c r="O1465" i="5"/>
  <c r="O1345" i="5"/>
  <c r="O1382" i="5"/>
  <c r="O1638" i="5"/>
  <c r="O1854" i="5"/>
  <c r="O1752" i="5"/>
  <c r="O1787" i="5"/>
  <c r="O1789" i="5"/>
  <c r="O1835" i="5"/>
  <c r="O1860" i="5"/>
  <c r="O1379" i="5"/>
  <c r="O1728" i="5"/>
  <c r="O1829" i="5"/>
  <c r="O1731" i="5"/>
  <c r="O1576" i="5"/>
  <c r="O1275" i="5"/>
  <c r="O1298" i="5"/>
  <c r="O1842" i="5"/>
  <c r="O1427" i="5"/>
  <c r="O1868" i="5"/>
  <c r="O1273" i="5"/>
  <c r="O1415" i="5"/>
  <c r="O1753" i="5"/>
  <c r="O1284" i="5"/>
  <c r="O1378" i="5"/>
  <c r="O1608" i="5"/>
  <c r="O1583" i="5"/>
  <c r="O1416" i="5"/>
  <c r="O1586" i="5"/>
  <c r="O1573" i="5"/>
  <c r="O1682" i="5"/>
  <c r="O1763" i="5"/>
  <c r="O1307" i="5"/>
  <c r="O1372" i="5"/>
  <c r="O1486" i="5"/>
  <c r="O1804" i="5"/>
  <c r="O1833" i="5"/>
  <c r="O1767" i="5"/>
  <c r="O1562" i="5"/>
  <c r="O1656" i="5"/>
  <c r="O1680" i="5"/>
  <c r="O1675" i="5"/>
  <c r="O1876" i="5"/>
  <c r="O1451" i="5"/>
  <c r="O1287" i="5"/>
  <c r="O1362" i="5"/>
  <c r="O1425" i="5"/>
  <c r="O1580" i="5"/>
  <c r="O1311" i="5"/>
  <c r="O1534" i="5"/>
  <c r="O1821" i="5"/>
  <c r="O1634" i="5"/>
  <c r="O1859" i="5"/>
  <c r="O1348" i="5"/>
  <c r="O1492" i="5"/>
  <c r="O1711" i="5"/>
  <c r="O1825" i="5"/>
  <c r="O1625" i="5"/>
  <c r="O1697" i="5"/>
  <c r="O1623" i="5"/>
  <c r="O1354" i="5"/>
  <c r="O1489" i="5"/>
  <c r="O1582" i="5"/>
  <c r="O1613" i="5"/>
  <c r="O1727" i="5"/>
  <c r="O1717" i="5"/>
  <c r="O1369" i="5"/>
  <c r="O1338" i="5"/>
  <c r="O1297" i="5"/>
  <c r="O1384" i="5"/>
  <c r="O1319" i="5"/>
  <c r="O1714" i="5"/>
  <c r="O1414" i="5"/>
  <c r="O1542" i="5"/>
  <c r="O1855" i="5"/>
  <c r="O1519" i="5"/>
  <c r="O1851" i="5"/>
  <c r="O1850" i="5"/>
  <c r="O1609" i="5"/>
  <c r="O1501" i="5"/>
  <c r="O1642" i="5"/>
  <c r="O1694" i="5"/>
  <c r="O1713" i="5"/>
  <c r="O1700" i="5"/>
  <c r="O1550" i="5"/>
  <c r="O1776" i="5"/>
  <c r="O1428" i="5"/>
  <c r="O1342" i="5"/>
  <c r="O1739" i="5"/>
  <c r="O1686" i="5"/>
  <c r="O1735" i="5"/>
  <c r="O1499" i="5"/>
  <c r="O1766" i="5"/>
  <c r="O1601" i="5"/>
  <c r="O1447" i="5"/>
  <c r="O1856" i="5"/>
  <c r="O1794" i="5"/>
  <c r="O1721" i="5"/>
  <c r="O1285" i="5"/>
  <c r="O1588" i="5"/>
  <c r="O1791" i="5"/>
  <c r="O1715" i="5"/>
  <c r="O1730" i="5"/>
  <c r="O1863" i="5"/>
  <c r="O1480" i="5"/>
  <c r="O1539" i="5"/>
  <c r="O1798" i="5"/>
  <c r="O1572" i="5"/>
  <c r="O1271" i="5"/>
  <c r="O1352" i="5"/>
  <c r="O1436" i="5"/>
  <c r="O1391" i="5"/>
  <c r="O1870" i="5"/>
  <c r="O1418" i="5"/>
  <c r="O1560" i="5"/>
  <c r="O1807" i="5"/>
  <c r="O1456" i="5"/>
  <c r="O1469" i="5"/>
  <c r="O1796" i="5"/>
  <c r="O1283" i="5"/>
  <c r="O1370" i="5"/>
  <c r="O1633" i="5"/>
  <c r="O1615" i="5"/>
  <c r="O1679" i="5"/>
  <c r="O1551" i="5"/>
  <c r="O1422" i="5"/>
  <c r="O1716" i="5"/>
  <c r="O1525" i="5"/>
  <c r="O1522" i="5"/>
  <c r="O1566" i="5"/>
  <c r="O1585" i="5"/>
  <c r="O1303" i="5"/>
  <c r="O1468" i="5"/>
  <c r="O1802" i="5"/>
  <c r="O1396" i="5"/>
  <c r="O1269" i="5"/>
  <c r="O1839" i="5"/>
  <c r="O1381" i="5"/>
  <c r="O1494" i="5"/>
  <c r="O1574" i="5"/>
  <c r="O1521" i="5"/>
  <c r="O1712" i="5"/>
  <c r="O1635" i="5"/>
  <c r="O1673" i="5"/>
  <c r="O1652" i="5"/>
  <c r="O1344" i="5"/>
  <c r="O1836" i="5"/>
  <c r="O1737" i="5"/>
  <c r="O1567" i="5"/>
  <c r="O1552" i="5"/>
  <c r="O1692" i="5"/>
  <c r="O1274" i="5"/>
  <c r="O1341" i="5"/>
  <c r="O1450" i="5"/>
  <c r="O1291" i="5"/>
  <c r="O1857" i="5"/>
  <c r="O1630" i="5"/>
  <c r="O1718" i="5"/>
  <c r="O1565" i="5"/>
  <c r="O1500" i="5"/>
  <c r="O1698" i="5"/>
  <c r="O1621" i="5"/>
  <c r="O1315" i="5"/>
  <c r="O1805" i="5"/>
  <c r="O1666" i="5"/>
  <c r="O1590" i="5"/>
  <c r="O1356" i="5"/>
  <c r="O1838" i="5"/>
  <c r="O1598" i="5"/>
  <c r="O1810" i="5"/>
  <c r="O1786" i="5"/>
  <c r="O1820" i="5"/>
  <c r="O1687" i="5"/>
  <c r="O1812" i="5"/>
  <c r="O1819" i="5"/>
  <c r="O1814" i="5"/>
  <c r="O1811" i="5"/>
  <c r="O1292" i="5"/>
  <c r="O1801" i="5"/>
  <c r="O1703" i="5"/>
  <c r="O1435" i="5"/>
  <c r="O1476" i="5"/>
  <c r="O1544" i="5"/>
  <c r="O1423" i="5"/>
  <c r="O1540" i="5"/>
  <c r="O1832" i="5"/>
  <c r="O1464" i="5"/>
  <c r="O1556" i="5"/>
  <c r="O1795" i="5"/>
  <c r="O1400" i="5"/>
  <c r="O1800" i="5"/>
  <c r="O1858" i="5"/>
  <c r="O1305" i="5"/>
  <c r="O1636" i="5"/>
  <c r="O1826" i="5"/>
  <c r="O1355" i="5"/>
  <c r="O1452" i="5"/>
  <c r="O1543" i="5"/>
  <c r="O1268" i="5"/>
  <c r="O1443" i="5"/>
  <c r="O1302" i="5"/>
  <c r="O1337" i="5"/>
  <c r="O1709" i="5"/>
  <c r="O1397" i="5"/>
  <c r="O1846" i="5"/>
  <c r="O1498" i="5"/>
  <c r="O1299" i="5"/>
  <c r="O1751" i="5"/>
  <c r="O1645" i="5"/>
  <c r="O1581" i="5"/>
  <c r="O1317" i="5"/>
  <c r="O1549" i="5"/>
  <c r="O1380" i="5"/>
  <c r="O1828" i="5"/>
  <c r="O1575" i="5"/>
  <c r="O1647" i="5"/>
  <c r="O1426" i="5"/>
  <c r="O1614" i="5"/>
  <c r="O1460" i="5"/>
  <c r="O1626" i="5"/>
  <c r="O1740" i="5"/>
  <c r="O1824" i="5"/>
  <c r="O1871" i="5"/>
  <c r="O1785" i="5"/>
  <c r="O1720" i="5"/>
  <c r="O1704" i="5"/>
  <c r="O1706" i="5"/>
  <c r="O1411" i="5"/>
  <c r="O1671" i="5"/>
  <c r="O1479" i="5"/>
  <c r="O1359" i="5"/>
  <c r="O1326" i="5"/>
  <c r="O1466" i="5"/>
  <c r="O1627" i="5"/>
  <c r="O1527" i="5"/>
  <c r="O1300" i="5"/>
  <c r="O1272" i="5"/>
  <c r="O1309" i="5"/>
  <c r="O1526" i="5"/>
  <c r="O1699" i="5"/>
  <c r="O1421" i="5"/>
  <c r="O1473" i="5"/>
  <c r="O1725" i="5"/>
  <c r="O1493" i="5"/>
  <c r="O1616" i="5"/>
  <c r="O1587" i="5"/>
  <c r="O1322" i="5"/>
  <c r="O1746" i="5"/>
  <c r="O1290" i="5"/>
  <c r="O1759" i="5"/>
  <c r="O1330" i="5"/>
  <c r="O1403" i="5"/>
  <c r="O1659" i="5"/>
  <c r="O1496" i="5"/>
  <c r="O1772" i="5"/>
  <c r="O1495" i="5"/>
  <c r="O1463" i="5"/>
  <c r="O1490" i="5"/>
  <c r="O1366" i="5"/>
  <c r="O1874" i="5"/>
  <c r="O1524" i="5"/>
  <c r="O1559" i="5"/>
  <c r="O1577" i="5"/>
  <c r="O1445" i="5"/>
  <c r="O1506" i="5"/>
  <c r="O1349" i="5"/>
  <c r="O1707" i="5"/>
  <c r="O1831" i="5"/>
  <c r="O1392" i="5"/>
  <c r="O1280" i="5"/>
  <c r="O1875" i="5"/>
  <c r="O1622" i="5"/>
  <c r="O1678" i="5"/>
  <c r="O1266" i="5"/>
  <c r="O1321" i="5"/>
  <c r="O1293" i="5"/>
  <c r="O1837" i="5"/>
  <c r="O1660" i="5"/>
  <c r="O1339" i="5"/>
  <c r="O1504" i="5"/>
  <c r="O1849" i="5"/>
  <c r="O1672" i="5"/>
  <c r="O1705" i="5"/>
  <c r="O1296" i="5"/>
  <c r="O1267" i="5"/>
  <c r="O1696" i="5"/>
  <c r="O1265" i="5"/>
  <c r="O1691" i="5"/>
  <c r="O1413" i="5"/>
  <c r="O1264" i="5"/>
  <c r="O1334" i="5"/>
  <c r="O1333" i="5"/>
  <c r="O1431" i="5"/>
  <c r="O1641" i="5"/>
  <c r="O1320" i="5"/>
  <c r="O1328" i="5"/>
  <c r="O1454" i="5"/>
  <c r="O841" i="5"/>
  <c r="O844" i="5"/>
  <c r="O845" i="5"/>
  <c r="O843" i="5"/>
  <c r="O842" i="5"/>
  <c r="O846" i="5"/>
  <c r="O990" i="5"/>
  <c r="O992" i="5"/>
  <c r="O991" i="5"/>
  <c r="O224" i="5"/>
  <c r="O226" i="5"/>
  <c r="O227" i="5"/>
  <c r="O223" i="5"/>
  <c r="O225" i="5"/>
  <c r="O201" i="5"/>
  <c r="O202" i="5"/>
  <c r="O200" i="5"/>
  <c r="O203" i="5"/>
  <c r="O204" i="5"/>
  <c r="O862" i="5"/>
  <c r="O861" i="5"/>
  <c r="O840" i="5"/>
  <c r="O839" i="5"/>
  <c r="O837" i="5"/>
  <c r="O836" i="5"/>
  <c r="O838" i="5"/>
  <c r="O47" i="9"/>
  <c r="N21" i="9"/>
  <c r="O21" i="9" s="1"/>
  <c r="N19" i="9"/>
  <c r="O19" i="9" s="1"/>
  <c r="N14" i="9"/>
  <c r="O14" i="9" s="1"/>
  <c r="N17" i="9"/>
  <c r="O17" i="9" s="1"/>
  <c r="N16" i="9"/>
  <c r="O16" i="9" s="1"/>
  <c r="N18" i="9"/>
  <c r="O18" i="9" s="1"/>
  <c r="N8" i="9"/>
  <c r="O8" i="9" s="1"/>
  <c r="F3" i="9"/>
  <c r="AH17" i="1"/>
  <c r="O82" i="14"/>
  <c r="O79" i="14"/>
  <c r="O37" i="14"/>
  <c r="O92" i="14"/>
  <c r="O21" i="14"/>
  <c r="O7" i="14"/>
  <c r="V30" i="14"/>
  <c r="V23" i="14"/>
  <c r="V106" i="14"/>
  <c r="O64" i="14"/>
  <c r="O105" i="14"/>
  <c r="O63" i="14"/>
  <c r="O19" i="14"/>
  <c r="O24" i="14"/>
  <c r="O74" i="14"/>
  <c r="O85" i="14"/>
  <c r="O53" i="14"/>
  <c r="V89" i="14"/>
  <c r="V103" i="14"/>
  <c r="V72" i="14"/>
  <c r="V18" i="14"/>
  <c r="V47" i="14"/>
  <c r="O87" i="14"/>
  <c r="O25" i="14"/>
  <c r="O66" i="14"/>
  <c r="O98" i="14"/>
  <c r="O45" i="14"/>
  <c r="O77" i="14"/>
  <c r="O106" i="14"/>
  <c r="F24" i="10"/>
  <c r="E23" i="10"/>
  <c r="G21" i="10"/>
  <c r="G23" i="10"/>
  <c r="D22" i="10"/>
  <c r="E24" i="10"/>
  <c r="F22" i="10"/>
  <c r="F21" i="10"/>
  <c r="E22" i="10"/>
  <c r="E21" i="10"/>
  <c r="F23" i="10"/>
  <c r="G24" i="10"/>
  <c r="D23" i="10"/>
  <c r="D24" i="10"/>
  <c r="D21" i="10"/>
  <c r="G22" i="10"/>
  <c r="S86" i="14"/>
  <c r="AC9" i="14"/>
  <c r="I9" i="13"/>
  <c r="I5" i="13"/>
  <c r="I100" i="14"/>
  <c r="S78" i="14"/>
  <c r="O80" i="14"/>
  <c r="O39" i="14"/>
  <c r="O90" i="14"/>
  <c r="O70" i="14"/>
  <c r="O95" i="14"/>
  <c r="O51" i="14"/>
  <c r="O81" i="14"/>
  <c r="O46" i="14"/>
  <c r="O50" i="14"/>
  <c r="O43" i="14"/>
  <c r="O29" i="14"/>
  <c r="O30" i="14"/>
  <c r="O22" i="14"/>
  <c r="O8" i="14"/>
  <c r="O9" i="14"/>
  <c r="O78" i="14"/>
  <c r="O56" i="14"/>
  <c r="O31" i="14"/>
  <c r="O35" i="14"/>
  <c r="O18" i="14"/>
  <c r="O10" i="14"/>
  <c r="O14" i="14"/>
  <c r="O15" i="14"/>
  <c r="O101" i="14"/>
  <c r="O102" i="14"/>
  <c r="O94" i="14"/>
  <c r="O73" i="14"/>
  <c r="O59" i="14"/>
  <c r="O42" i="14"/>
  <c r="O34" i="14"/>
  <c r="O20" i="14"/>
  <c r="O103" i="14"/>
  <c r="O107" i="14"/>
  <c r="V115" i="14"/>
  <c r="V24" i="14"/>
  <c r="V51" i="14"/>
  <c r="S69" i="14"/>
  <c r="S33" i="14"/>
  <c r="J12" i="14"/>
  <c r="J55" i="14"/>
  <c r="J59" i="14"/>
  <c r="J66" i="14"/>
  <c r="J17" i="14"/>
  <c r="J28" i="14"/>
  <c r="J60" i="14"/>
  <c r="J63" i="14"/>
  <c r="J43" i="14"/>
  <c r="J58" i="14"/>
  <c r="J91" i="14"/>
  <c r="J101" i="14"/>
  <c r="J27" i="14"/>
  <c r="J19" i="14"/>
  <c r="J53" i="14"/>
  <c r="J32" i="14"/>
  <c r="J61" i="14"/>
  <c r="J48" i="14"/>
  <c r="J94" i="14"/>
  <c r="J26" i="14"/>
  <c r="J103" i="14"/>
  <c r="J102" i="14"/>
  <c r="J65" i="14"/>
  <c r="J34" i="14"/>
  <c r="J20" i="14"/>
  <c r="J97" i="14"/>
  <c r="J7" i="14"/>
  <c r="J107" i="14"/>
  <c r="J106" i="14"/>
  <c r="J45" i="14"/>
  <c r="J67" i="14"/>
  <c r="J25" i="14"/>
  <c r="J78" i="14"/>
  <c r="J24" i="14"/>
  <c r="J71" i="14"/>
  <c r="J23" i="14"/>
  <c r="J64" i="14"/>
  <c r="J87" i="14"/>
  <c r="J38" i="14"/>
  <c r="J79" i="14"/>
  <c r="J37" i="14"/>
  <c r="J96" i="14"/>
  <c r="J42" i="14"/>
  <c r="J95" i="14"/>
  <c r="J35" i="14"/>
  <c r="J88" i="14"/>
  <c r="J16" i="14"/>
  <c r="J9" i="14"/>
  <c r="J14" i="14"/>
  <c r="J73" i="14"/>
  <c r="J31" i="14"/>
  <c r="J84" i="14"/>
  <c r="J36" i="14"/>
  <c r="J77" i="14"/>
  <c r="J29" i="14"/>
  <c r="J82" i="14"/>
  <c r="J10" i="14"/>
  <c r="J98" i="14"/>
  <c r="J85" i="14"/>
  <c r="J49" i="14"/>
  <c r="J13" i="14"/>
  <c r="J72" i="14"/>
  <c r="J30" i="14"/>
  <c r="J89" i="14"/>
  <c r="J41" i="14"/>
  <c r="J100" i="14"/>
  <c r="J52" i="14"/>
  <c r="J81" i="14"/>
  <c r="J86" i="14"/>
  <c r="J70" i="14"/>
  <c r="J22" i="14"/>
  <c r="J57" i="14"/>
  <c r="J74" i="14"/>
  <c r="J46" i="14"/>
  <c r="J99" i="14"/>
  <c r="J39" i="14"/>
  <c r="J68" i="14"/>
  <c r="J75" i="14"/>
  <c r="J21" i="14"/>
  <c r="J62" i="14"/>
  <c r="J93" i="14"/>
  <c r="J51" i="14"/>
  <c r="J104" i="14"/>
  <c r="J56" i="14"/>
  <c r="J90" i="14"/>
  <c r="J54" i="14"/>
  <c r="J18" i="14"/>
  <c r="J83" i="14"/>
  <c r="J47" i="14"/>
  <c r="J11" i="14"/>
  <c r="J76" i="14"/>
  <c r="J40" i="14"/>
  <c r="J105" i="14"/>
  <c r="J69" i="14"/>
  <c r="J33" i="14"/>
  <c r="J92" i="14"/>
  <c r="J50" i="14"/>
  <c r="J15" i="14"/>
  <c r="J80" i="14"/>
  <c r="J44" i="14"/>
  <c r="H5" i="5"/>
  <c r="I1291" i="5" s="1"/>
  <c r="S7" i="9"/>
  <c r="Q7" i="9"/>
  <c r="T7" i="9"/>
  <c r="R11" i="9"/>
  <c r="R23" i="9"/>
  <c r="T21" i="9"/>
  <c r="P14" i="10"/>
  <c r="J15" i="10"/>
  <c r="Q18" i="9"/>
  <c r="Q16" i="10"/>
  <c r="R19" i="9"/>
  <c r="T9" i="9"/>
  <c r="R9" i="9"/>
  <c r="M17" i="10"/>
  <c r="R17" i="10"/>
  <c r="T8" i="9"/>
  <c r="K16" i="10"/>
  <c r="J14" i="10"/>
  <c r="Q17" i="10"/>
  <c r="T18" i="9"/>
  <c r="S17" i="10"/>
  <c r="P17" i="10"/>
  <c r="S21" i="9"/>
  <c r="J17" i="10"/>
  <c r="S15" i="10"/>
  <c r="Q15" i="10"/>
  <c r="L15" i="10"/>
  <c r="Q9" i="9"/>
  <c r="Q21" i="9"/>
  <c r="R16" i="10"/>
  <c r="R14" i="10"/>
  <c r="Q14" i="10"/>
  <c r="L17" i="10"/>
  <c r="S14" i="10"/>
  <c r="P16" i="10"/>
  <c r="M15" i="10"/>
  <c r="S16" i="10"/>
  <c r="R15" i="10"/>
  <c r="P15" i="10"/>
  <c r="K15" i="10"/>
  <c r="K17" i="10"/>
  <c r="K14" i="10"/>
  <c r="T23" i="9"/>
  <c r="L14" i="10"/>
  <c r="L16" i="10"/>
  <c r="M14" i="10"/>
  <c r="M16" i="10"/>
  <c r="J16" i="10"/>
  <c r="O7" i="9" l="1"/>
  <c r="N7" i="9"/>
  <c r="M7" i="9"/>
  <c r="L7" i="9"/>
  <c r="L18" i="9"/>
  <c r="M18" i="9" s="1"/>
  <c r="K36" i="9"/>
  <c r="K34" i="9"/>
  <c r="L81" i="9"/>
  <c r="M81" i="9" s="1"/>
  <c r="L22" i="9"/>
  <c r="M22" i="9" s="1"/>
  <c r="L78" i="9"/>
  <c r="M78" i="9" s="1"/>
  <c r="L53" i="9"/>
  <c r="M53" i="9" s="1"/>
  <c r="L28" i="9"/>
  <c r="M28" i="9" s="1"/>
  <c r="L86" i="9"/>
  <c r="M86" i="9" s="1"/>
  <c r="L55" i="9"/>
  <c r="L80" i="9"/>
  <c r="M80" i="9" s="1"/>
  <c r="L24" i="9"/>
  <c r="M24" i="9" s="1"/>
  <c r="L66" i="9"/>
  <c r="M66" i="9" s="1"/>
  <c r="L71" i="9"/>
  <c r="M71" i="9" s="1"/>
  <c r="L106" i="9"/>
  <c r="L92" i="9"/>
  <c r="M92" i="9" s="1"/>
  <c r="L61" i="9"/>
  <c r="M61" i="9" s="1"/>
  <c r="L13" i="9"/>
  <c r="M13" i="9" s="1"/>
  <c r="L89" i="9"/>
  <c r="M89" i="9" s="1"/>
  <c r="L64" i="9"/>
  <c r="M64" i="9" s="1"/>
  <c r="L39" i="9"/>
  <c r="M39" i="9" s="1"/>
  <c r="L91" i="9"/>
  <c r="M91" i="9" s="1"/>
  <c r="L20" i="9"/>
  <c r="M20" i="9" s="1"/>
  <c r="L49" i="9"/>
  <c r="L41" i="9"/>
  <c r="M41" i="9" s="1"/>
  <c r="L44" i="9"/>
  <c r="M44" i="9" s="1"/>
  <c r="L88" i="9"/>
  <c r="M88" i="9" s="1"/>
  <c r="L63" i="9"/>
  <c r="M63" i="9" s="1"/>
  <c r="L23" i="9"/>
  <c r="M23" i="9" s="1"/>
  <c r="L96" i="9"/>
  <c r="M96" i="9" s="1"/>
  <c r="L46" i="9"/>
  <c r="M46" i="9" s="1"/>
  <c r="L73" i="9"/>
  <c r="M73" i="9" s="1"/>
  <c r="L33" i="9"/>
  <c r="M33" i="9" s="1"/>
  <c r="L85" i="9"/>
  <c r="M85" i="9" s="1"/>
  <c r="L14" i="9"/>
  <c r="M14" i="9" s="1"/>
  <c r="L30" i="9"/>
  <c r="M30" i="9" s="1"/>
  <c r="L52" i="9"/>
  <c r="M52" i="9" s="1"/>
  <c r="L27" i="9"/>
  <c r="M27" i="9" s="1"/>
  <c r="L79" i="9"/>
  <c r="M79" i="9" s="1"/>
  <c r="L21" i="9"/>
  <c r="M21" i="9" s="1"/>
  <c r="L60" i="9"/>
  <c r="M60" i="9" s="1"/>
  <c r="L35" i="9"/>
  <c r="M35" i="9" s="1"/>
  <c r="L93" i="9"/>
  <c r="M93" i="9" s="1"/>
  <c r="L68" i="9"/>
  <c r="M68" i="9" s="1"/>
  <c r="L37" i="9"/>
  <c r="M37" i="9" s="1"/>
  <c r="L25" i="9"/>
  <c r="M25" i="9" s="1"/>
  <c r="L54" i="9"/>
  <c r="M54" i="9" s="1"/>
  <c r="L76" i="9"/>
  <c r="M76" i="9" s="1"/>
  <c r="L51" i="9"/>
  <c r="M51" i="9" s="1"/>
  <c r="L103" i="9"/>
  <c r="L11" i="9"/>
  <c r="M11" i="9" s="1"/>
  <c r="L99" i="9"/>
  <c r="M99" i="9" s="1"/>
  <c r="L74" i="9"/>
  <c r="M74" i="9" s="1"/>
  <c r="L43" i="9"/>
  <c r="M43" i="9" s="1"/>
  <c r="L107" i="9"/>
  <c r="L82" i="9"/>
  <c r="M82" i="9" s="1"/>
  <c r="L57" i="9"/>
  <c r="M57" i="9" s="1"/>
  <c r="L32" i="9"/>
  <c r="M32" i="9" s="1"/>
  <c r="L17" i="9"/>
  <c r="M17" i="9" s="1"/>
  <c r="L12" i="9"/>
  <c r="M12" i="9" s="1"/>
  <c r="L65" i="9"/>
  <c r="M65" i="9" s="1"/>
  <c r="L40" i="9"/>
  <c r="M40" i="9" s="1"/>
  <c r="L98" i="9"/>
  <c r="M98" i="9" s="1"/>
  <c r="L67" i="9"/>
  <c r="M67" i="9" s="1"/>
  <c r="L56" i="9"/>
  <c r="L19" i="9"/>
  <c r="M19" i="9" s="1"/>
  <c r="L45" i="9"/>
  <c r="M45" i="9" s="1"/>
  <c r="L97" i="9"/>
  <c r="M97" i="9" s="1"/>
  <c r="L26" i="9"/>
  <c r="M26" i="9" s="1"/>
  <c r="L42" i="9"/>
  <c r="M42" i="9" s="1"/>
  <c r="L100" i="9"/>
  <c r="M100" i="9" s="1"/>
  <c r="L75" i="9"/>
  <c r="M75" i="9" s="1"/>
  <c r="L50" i="9"/>
  <c r="L16" i="9"/>
  <c r="M16" i="9" s="1"/>
  <c r="L10" i="9"/>
  <c r="M10" i="9" s="1"/>
  <c r="L38" i="9"/>
  <c r="M38" i="9" s="1"/>
  <c r="L104" i="9"/>
  <c r="L15" i="9"/>
  <c r="M15" i="9" s="1"/>
  <c r="L90" i="9"/>
  <c r="M90" i="9" s="1"/>
  <c r="L29" i="9"/>
  <c r="M29" i="9" s="1"/>
  <c r="L87" i="9"/>
  <c r="M87" i="9" s="1"/>
  <c r="L62" i="9"/>
  <c r="M62" i="9" s="1"/>
  <c r="L31" i="9"/>
  <c r="M31" i="9" s="1"/>
  <c r="L8" i="9"/>
  <c r="M8" i="9" s="1"/>
  <c r="J14" i="9"/>
  <c r="K14" i="9" s="1"/>
  <c r="J27" i="9"/>
  <c r="J60" i="9"/>
  <c r="K60" i="9" s="1"/>
  <c r="J80" i="9"/>
  <c r="K80" i="9" s="1"/>
  <c r="J49" i="9"/>
  <c r="K49" i="9" s="1"/>
  <c r="J24" i="9"/>
  <c r="J41" i="9"/>
  <c r="J99" i="9"/>
  <c r="K99" i="9" s="1"/>
  <c r="J74" i="9"/>
  <c r="K74" i="9" s="1"/>
  <c r="J43" i="9"/>
  <c r="K43" i="9" s="1"/>
  <c r="J18" i="9"/>
  <c r="K18" i="9" s="1"/>
  <c r="J107" i="9"/>
  <c r="K107" i="9" s="1"/>
  <c r="J82" i="9"/>
  <c r="K82" i="9" s="1"/>
  <c r="J57" i="9"/>
  <c r="K57" i="9" s="1"/>
  <c r="J32" i="9"/>
  <c r="J17" i="9"/>
  <c r="K17" i="9" s="1"/>
  <c r="J12" i="9"/>
  <c r="K12" i="9" s="1"/>
  <c r="J65" i="9"/>
  <c r="K65" i="9" s="1"/>
  <c r="J40" i="9"/>
  <c r="J98" i="9"/>
  <c r="K98" i="9" s="1"/>
  <c r="J67" i="9"/>
  <c r="K67" i="9" s="1"/>
  <c r="J97" i="9"/>
  <c r="K97" i="9" s="1"/>
  <c r="J42" i="9"/>
  <c r="K42" i="9" s="1"/>
  <c r="J100" i="9"/>
  <c r="K100" i="9" s="1"/>
  <c r="J75" i="9"/>
  <c r="K75" i="9" s="1"/>
  <c r="J50" i="9"/>
  <c r="K50" i="9" s="1"/>
  <c r="J16" i="9"/>
  <c r="K16" i="9" s="1"/>
  <c r="J85" i="9"/>
  <c r="K85" i="9" s="1"/>
  <c r="J79" i="9"/>
  <c r="K79" i="9" s="1"/>
  <c r="J35" i="9"/>
  <c r="J45" i="9"/>
  <c r="K45" i="9" s="1"/>
  <c r="J44" i="9"/>
  <c r="K44" i="9" s="1"/>
  <c r="J10" i="9"/>
  <c r="K10" i="9" s="1"/>
  <c r="J66" i="9"/>
  <c r="K66" i="9" s="1"/>
  <c r="J88" i="9"/>
  <c r="K88" i="9" s="1"/>
  <c r="J63" i="9"/>
  <c r="K63" i="9" s="1"/>
  <c r="J38" i="9"/>
  <c r="J23" i="9"/>
  <c r="J96" i="9"/>
  <c r="K96" i="9" s="1"/>
  <c r="J71" i="9"/>
  <c r="K71" i="9" s="1"/>
  <c r="J46" i="9"/>
  <c r="K46" i="9" s="1"/>
  <c r="J104" i="9"/>
  <c r="K104" i="9" s="1"/>
  <c r="J73" i="9"/>
  <c r="K73" i="9" s="1"/>
  <c r="J15" i="9"/>
  <c r="K15" i="9" s="1"/>
  <c r="J90" i="9"/>
  <c r="K90" i="9" s="1"/>
  <c r="J29" i="9"/>
  <c r="J87" i="9"/>
  <c r="K87" i="9" s="1"/>
  <c r="J62" i="9"/>
  <c r="K62" i="9" s="1"/>
  <c r="J31" i="9"/>
  <c r="J30" i="9"/>
  <c r="J93" i="9"/>
  <c r="K93" i="9" s="1"/>
  <c r="J19" i="9"/>
  <c r="K19" i="9" s="1"/>
  <c r="J26" i="9"/>
  <c r="J106" i="9"/>
  <c r="K106" i="9" s="1"/>
  <c r="J92" i="9"/>
  <c r="K92" i="9" s="1"/>
  <c r="J61" i="9"/>
  <c r="K61" i="9" s="1"/>
  <c r="J13" i="9"/>
  <c r="K13" i="9" s="1"/>
  <c r="J89" i="9"/>
  <c r="K89" i="9" s="1"/>
  <c r="J64" i="9"/>
  <c r="K64" i="9" s="1"/>
  <c r="J39" i="9"/>
  <c r="J91" i="9"/>
  <c r="K91" i="9" s="1"/>
  <c r="J20" i="9"/>
  <c r="K20" i="9" s="1"/>
  <c r="J33" i="9"/>
  <c r="J52" i="9"/>
  <c r="K52" i="9" s="1"/>
  <c r="J21" i="9"/>
  <c r="K21" i="9" s="1"/>
  <c r="J68" i="9"/>
  <c r="K68" i="9" s="1"/>
  <c r="J37" i="9"/>
  <c r="J25" i="9"/>
  <c r="J54" i="9"/>
  <c r="K54" i="9" s="1"/>
  <c r="J76" i="9"/>
  <c r="K76" i="9" s="1"/>
  <c r="J51" i="9"/>
  <c r="K51" i="9" s="1"/>
  <c r="J103" i="9"/>
  <c r="K103" i="9" s="1"/>
  <c r="J11" i="9"/>
  <c r="K11" i="9" s="1"/>
  <c r="J81" i="9"/>
  <c r="K81" i="9" s="1"/>
  <c r="J56" i="9"/>
  <c r="K56" i="9" s="1"/>
  <c r="J22" i="9"/>
  <c r="K22" i="9" s="1"/>
  <c r="J78" i="9"/>
  <c r="K78" i="9" s="1"/>
  <c r="J53" i="9"/>
  <c r="K53" i="9" s="1"/>
  <c r="J28" i="9"/>
  <c r="J86" i="9"/>
  <c r="K86" i="9" s="1"/>
  <c r="J55" i="9"/>
  <c r="K55" i="9" s="1"/>
  <c r="J8" i="9"/>
  <c r="K8" i="9" s="1"/>
  <c r="AM16" i="1"/>
  <c r="AL16" i="1"/>
  <c r="AM15" i="1"/>
  <c r="AL15" i="1"/>
  <c r="P22" i="14"/>
  <c r="Q22" i="14" s="1"/>
  <c r="P84" i="14"/>
  <c r="Q84" i="14" s="1"/>
  <c r="M9" i="13"/>
  <c r="P26" i="14"/>
  <c r="Q26" i="14" s="1"/>
  <c r="P19" i="14"/>
  <c r="Q19" i="14" s="1"/>
  <c r="P66" i="14"/>
  <c r="Q66" i="14" s="1"/>
  <c r="P79" i="14"/>
  <c r="Q79" i="14" s="1"/>
  <c r="P68" i="14"/>
  <c r="Q68" i="14" s="1"/>
  <c r="P13" i="14"/>
  <c r="Q13" i="14" s="1"/>
  <c r="P74" i="14"/>
  <c r="Q74" i="14" s="1"/>
  <c r="P65" i="14"/>
  <c r="Q65" i="14" s="1"/>
  <c r="P41" i="14"/>
  <c r="Q41" i="14" s="1"/>
  <c r="P80" i="14"/>
  <c r="Q80" i="14" s="1"/>
  <c r="P9" i="14"/>
  <c r="Q9" i="14" s="1"/>
  <c r="P62" i="14"/>
  <c r="Q62" i="14" s="1"/>
  <c r="I52" i="14"/>
  <c r="P36" i="14"/>
  <c r="Q36" i="14" s="1"/>
  <c r="P70" i="14"/>
  <c r="Q70" i="14" s="1"/>
  <c r="P104" i="14"/>
  <c r="Q104" i="14" s="1"/>
  <c r="P71" i="14"/>
  <c r="Q71" i="14" s="1"/>
  <c r="P83" i="14"/>
  <c r="Q83" i="14" s="1"/>
  <c r="P27" i="14"/>
  <c r="Q27" i="14" s="1"/>
  <c r="P45" i="14"/>
  <c r="Q45" i="14" s="1"/>
  <c r="P75" i="14"/>
  <c r="Q75" i="14" s="1"/>
  <c r="P56" i="14"/>
  <c r="Q56" i="14" s="1"/>
  <c r="P50" i="14"/>
  <c r="Q50" i="14" s="1"/>
  <c r="P58" i="14"/>
  <c r="Q58" i="14" s="1"/>
  <c r="P44" i="14"/>
  <c r="Q44" i="14" s="1"/>
  <c r="P16" i="14"/>
  <c r="Q16" i="14" s="1"/>
  <c r="P101" i="14"/>
  <c r="Q101" i="14" s="1"/>
  <c r="P106" i="14"/>
  <c r="Q106" i="14" s="1"/>
  <c r="P23" i="14"/>
  <c r="Q23" i="14" s="1"/>
  <c r="P35" i="14"/>
  <c r="Q35" i="14" s="1"/>
  <c r="P54" i="14"/>
  <c r="Q54" i="14" s="1"/>
  <c r="P21" i="14"/>
  <c r="Q21" i="14" s="1"/>
  <c r="P105" i="14"/>
  <c r="Q105" i="14" s="1"/>
  <c r="P20" i="14"/>
  <c r="Q20" i="14" s="1"/>
  <c r="P60" i="14"/>
  <c r="Q60" i="14" s="1"/>
  <c r="I22" i="14"/>
  <c r="I10" i="14"/>
  <c r="I102" i="14"/>
  <c r="I28" i="14"/>
  <c r="I81" i="14"/>
  <c r="I95" i="14"/>
  <c r="I75" i="14"/>
  <c r="I69" i="14"/>
  <c r="I36" i="14"/>
  <c r="I41" i="14"/>
  <c r="I16" i="14"/>
  <c r="I30" i="14"/>
  <c r="I51" i="14"/>
  <c r="I34" i="14"/>
  <c r="I39" i="14"/>
  <c r="I78" i="14"/>
  <c r="I12" i="14"/>
  <c r="I77" i="14"/>
  <c r="I70" i="14"/>
  <c r="I17" i="14"/>
  <c r="I64" i="14"/>
  <c r="I97" i="14"/>
  <c r="I99" i="14"/>
  <c r="I66" i="14"/>
  <c r="I76" i="14"/>
  <c r="I60" i="14"/>
  <c r="I21" i="14"/>
  <c r="I57" i="14"/>
  <c r="I9" i="14"/>
  <c r="I23" i="14"/>
  <c r="I37" i="14"/>
  <c r="I63" i="14"/>
  <c r="I65" i="14"/>
  <c r="I47" i="14"/>
  <c r="I32" i="14"/>
  <c r="I48" i="14"/>
  <c r="I19" i="14"/>
  <c r="I88" i="14"/>
  <c r="I93" i="14"/>
  <c r="I45" i="14"/>
  <c r="I59" i="14"/>
  <c r="I89" i="14"/>
  <c r="I68" i="14"/>
  <c r="I87" i="14"/>
  <c r="I7" i="14"/>
  <c r="G16" i="10"/>
  <c r="G34" i="10" s="1"/>
  <c r="M34" i="10" s="1"/>
  <c r="Q22" i="13" s="1"/>
  <c r="R22" i="13" s="1"/>
  <c r="D17" i="10"/>
  <c r="D35" i="10" s="1"/>
  <c r="J35" i="10" s="1"/>
  <c r="K25" i="13" s="1"/>
  <c r="L25" i="13" s="1"/>
  <c r="E16" i="10"/>
  <c r="E34" i="10" s="1"/>
  <c r="M21" i="13" s="1"/>
  <c r="D16" i="10"/>
  <c r="D34" i="10" s="1"/>
  <c r="J34" i="10" s="1"/>
  <c r="K22" i="13" s="1"/>
  <c r="L22" i="13" s="1"/>
  <c r="E17" i="10"/>
  <c r="E35" i="10" s="1"/>
  <c r="M24" i="13" s="1"/>
  <c r="F14" i="10"/>
  <c r="F32" i="10" s="1"/>
  <c r="O15" i="13" s="1"/>
  <c r="E15" i="10"/>
  <c r="E33" i="10" s="1"/>
  <c r="M18" i="13" s="1"/>
  <c r="G14" i="10"/>
  <c r="G32" i="10" s="1"/>
  <c r="Q15" i="13" s="1"/>
  <c r="D15" i="10"/>
  <c r="D33" i="10" s="1"/>
  <c r="J33" i="10" s="1"/>
  <c r="K19" i="13" s="1"/>
  <c r="L19" i="13" s="1"/>
  <c r="D14" i="10"/>
  <c r="D32" i="10" s="1"/>
  <c r="J32" i="10" s="1"/>
  <c r="K16" i="13" s="1"/>
  <c r="L16" i="13" s="1"/>
  <c r="F16" i="10"/>
  <c r="F34" i="10" s="1"/>
  <c r="L34" i="10" s="1"/>
  <c r="O22" i="13" s="1"/>
  <c r="P22" i="13" s="1"/>
  <c r="F17" i="10"/>
  <c r="F35" i="10" s="1"/>
  <c r="L35" i="10" s="1"/>
  <c r="O25" i="13" s="1"/>
  <c r="P25" i="13" s="1"/>
  <c r="F15" i="10"/>
  <c r="F33" i="10" s="1"/>
  <c r="O18" i="13" s="1"/>
  <c r="G17" i="10"/>
  <c r="G35" i="10" s="1"/>
  <c r="M35" i="10" s="1"/>
  <c r="Q25" i="13" s="1"/>
  <c r="R25" i="13" s="1"/>
  <c r="G15" i="10"/>
  <c r="G33" i="10" s="1"/>
  <c r="Q18" i="13" s="1"/>
  <c r="E14" i="10"/>
  <c r="E32" i="10" s="1"/>
  <c r="K41" i="10" s="1"/>
  <c r="P86" i="14"/>
  <c r="Q86" i="14" s="1"/>
  <c r="P48" i="14"/>
  <c r="Q48" i="14" s="1"/>
  <c r="I107" i="14"/>
  <c r="I106" i="14"/>
  <c r="I61" i="14"/>
  <c r="H4" i="14"/>
  <c r="P69" i="14"/>
  <c r="Q69" i="14" s="1"/>
  <c r="P61" i="14"/>
  <c r="Q61" i="14" s="1"/>
  <c r="P63" i="14"/>
  <c r="Q63" i="14" s="1"/>
  <c r="P95" i="14"/>
  <c r="Q95" i="14" s="1"/>
  <c r="P76" i="14"/>
  <c r="Q76" i="14" s="1"/>
  <c r="P94" i="14"/>
  <c r="Q94" i="14" s="1"/>
  <c r="P89" i="14"/>
  <c r="Q89" i="14" s="1"/>
  <c r="P34" i="14"/>
  <c r="Q34" i="14" s="1"/>
  <c r="P29" i="14"/>
  <c r="Q29" i="14" s="1"/>
  <c r="P32" i="14"/>
  <c r="Q32" i="14" s="1"/>
  <c r="P24" i="14"/>
  <c r="Q24" i="14" s="1"/>
  <c r="P15" i="14"/>
  <c r="Q15" i="14" s="1"/>
  <c r="P93" i="14"/>
  <c r="Q93" i="14" s="1"/>
  <c r="P77" i="14"/>
  <c r="Q77" i="14" s="1"/>
  <c r="P33" i="14"/>
  <c r="Q33" i="14" s="1"/>
  <c r="P103" i="14"/>
  <c r="Q103" i="14" s="1"/>
  <c r="P51" i="14"/>
  <c r="Q51" i="14" s="1"/>
  <c r="P42" i="14"/>
  <c r="Q42" i="14" s="1"/>
  <c r="P102" i="14"/>
  <c r="Q102" i="14" s="1"/>
  <c r="P73" i="14"/>
  <c r="Q73" i="14" s="1"/>
  <c r="P100" i="14"/>
  <c r="Q100" i="14" s="1"/>
  <c r="P90" i="14"/>
  <c r="Q90" i="14" s="1"/>
  <c r="P39" i="14"/>
  <c r="Q39" i="14" s="1"/>
  <c r="P59" i="14"/>
  <c r="Q59" i="14" s="1"/>
  <c r="P98" i="14"/>
  <c r="Q98" i="14" s="1"/>
  <c r="P47" i="14"/>
  <c r="Q47" i="14" s="1"/>
  <c r="P78" i="14"/>
  <c r="Q78" i="14" s="1"/>
  <c r="P10" i="14"/>
  <c r="Q10" i="14" s="1"/>
  <c r="P96" i="14"/>
  <c r="Q96" i="14" s="1"/>
  <c r="P14" i="14"/>
  <c r="Q14" i="14" s="1"/>
  <c r="P92" i="14"/>
  <c r="Q92" i="14" s="1"/>
  <c r="P25" i="14"/>
  <c r="Q25" i="14" s="1"/>
  <c r="P7" i="14"/>
  <c r="Q7" i="14" s="1"/>
  <c r="P67" i="14"/>
  <c r="Q67" i="14" s="1"/>
  <c r="P11" i="14"/>
  <c r="Q11" i="14" s="1"/>
  <c r="P107" i="14"/>
  <c r="Q107" i="14" s="1"/>
  <c r="P97" i="14"/>
  <c r="Q97" i="14" s="1"/>
  <c r="I82" i="14"/>
  <c r="I15" i="14"/>
  <c r="I27" i="14"/>
  <c r="I94" i="14"/>
  <c r="I83" i="14"/>
  <c r="I72" i="14"/>
  <c r="I31" i="14"/>
  <c r="I79" i="14"/>
  <c r="I20" i="14"/>
  <c r="I62" i="14"/>
  <c r="I104" i="14"/>
  <c r="I25" i="14"/>
  <c r="I33" i="14"/>
  <c r="I11" i="14"/>
  <c r="I101" i="14"/>
  <c r="I84" i="14"/>
  <c r="I43" i="14"/>
  <c r="I85" i="14"/>
  <c r="I26" i="14"/>
  <c r="I74" i="14"/>
  <c r="I71" i="14"/>
  <c r="I105" i="14"/>
  <c r="I29" i="14"/>
  <c r="I18" i="14"/>
  <c r="I90" i="14"/>
  <c r="I49" i="14"/>
  <c r="I91" i="14"/>
  <c r="I38" i="14"/>
  <c r="I80" i="14"/>
  <c r="I54" i="14"/>
  <c r="I40" i="14"/>
  <c r="I35" i="14"/>
  <c r="I24" i="14"/>
  <c r="I96" i="14"/>
  <c r="I55" i="14"/>
  <c r="I103" i="14"/>
  <c r="I44" i="14"/>
  <c r="I86" i="14"/>
  <c r="I14" i="14"/>
  <c r="I46" i="14"/>
  <c r="I53" i="14"/>
  <c r="I42" i="14"/>
  <c r="I13" i="14"/>
  <c r="I67" i="14"/>
  <c r="I8" i="14"/>
  <c r="I50" i="14"/>
  <c r="I92" i="14"/>
  <c r="I58" i="14"/>
  <c r="I73" i="14"/>
  <c r="I56" i="14"/>
  <c r="I98" i="14"/>
  <c r="P31" i="14"/>
  <c r="Q31" i="14" s="1"/>
  <c r="P55" i="14"/>
  <c r="Q55" i="14" s="1"/>
  <c r="P28" i="14"/>
  <c r="Q28" i="14" s="1"/>
  <c r="P72" i="14"/>
  <c r="Q72" i="14" s="1"/>
  <c r="P46" i="14"/>
  <c r="Q46" i="14" s="1"/>
  <c r="P49" i="14"/>
  <c r="Q49" i="14" s="1"/>
  <c r="P12" i="14"/>
  <c r="Q12" i="14" s="1"/>
  <c r="P88" i="14"/>
  <c r="Q88" i="14" s="1"/>
  <c r="P8" i="14"/>
  <c r="Q8" i="14" s="1"/>
  <c r="P85" i="14"/>
  <c r="Q85" i="14" s="1"/>
  <c r="P91" i="14"/>
  <c r="Q91" i="14" s="1"/>
  <c r="P43" i="14"/>
  <c r="Q43" i="14" s="1"/>
  <c r="P17" i="14"/>
  <c r="Q17" i="14" s="1"/>
  <c r="P18" i="14"/>
  <c r="Q18" i="14" s="1"/>
  <c r="P52" i="14"/>
  <c r="Q52" i="14" s="1"/>
  <c r="P99" i="14"/>
  <c r="Q99" i="14" s="1"/>
  <c r="P38" i="14"/>
  <c r="Q38" i="14" s="1"/>
  <c r="P57" i="14"/>
  <c r="Q57" i="14" s="1"/>
  <c r="P81" i="14"/>
  <c r="Q81" i="14" s="1"/>
  <c r="P87" i="14"/>
  <c r="Q87" i="14" s="1"/>
  <c r="P64" i="14"/>
  <c r="Q64" i="14" s="1"/>
  <c r="P53" i="14"/>
  <c r="Q53" i="14" s="1"/>
  <c r="P37" i="14"/>
  <c r="Q37" i="14" s="1"/>
  <c r="P30" i="14"/>
  <c r="Q30" i="14" s="1"/>
  <c r="P40" i="14"/>
  <c r="Q40" i="14" s="1"/>
  <c r="P82" i="14"/>
  <c r="Q82" i="14" s="1"/>
  <c r="I1083" i="5"/>
  <c r="I726" i="5"/>
  <c r="I447" i="5"/>
  <c r="I571" i="5"/>
  <c r="I1382" i="5"/>
  <c r="I1179" i="5"/>
  <c r="I849" i="5"/>
  <c r="I211" i="5"/>
  <c r="I1472" i="5"/>
  <c r="I239" i="5"/>
  <c r="I1243" i="5"/>
  <c r="I763" i="5"/>
  <c r="I728" i="5"/>
  <c r="I800" i="5"/>
  <c r="I1160" i="5"/>
  <c r="I1097" i="5"/>
  <c r="I738" i="5"/>
  <c r="I719" i="5"/>
  <c r="I12" i="5"/>
  <c r="I1121" i="5"/>
  <c r="I550" i="5"/>
  <c r="I739" i="5"/>
  <c r="I479" i="5"/>
  <c r="I860" i="5"/>
  <c r="I196" i="5"/>
  <c r="I819" i="5"/>
  <c r="I783" i="5"/>
  <c r="I475" i="5"/>
  <c r="I1488" i="5"/>
  <c r="I290" i="5"/>
  <c r="I1212" i="5"/>
  <c r="I473" i="5"/>
  <c r="I1806" i="5"/>
  <c r="I906" i="5"/>
  <c r="I678" i="5"/>
  <c r="I1879" i="5"/>
  <c r="I357" i="5"/>
  <c r="I480" i="5"/>
  <c r="I780" i="5"/>
  <c r="I463" i="5"/>
  <c r="I723" i="5"/>
  <c r="I634" i="5"/>
  <c r="I936" i="5"/>
  <c r="I1642" i="5"/>
  <c r="I1427" i="5"/>
  <c r="I962" i="5"/>
  <c r="I364" i="5"/>
  <c r="I1595" i="5"/>
  <c r="I677" i="5"/>
  <c r="I213" i="5"/>
  <c r="I264" i="5"/>
  <c r="I504" i="5"/>
  <c r="I295" i="5"/>
  <c r="I262" i="5"/>
  <c r="I972" i="5"/>
  <c r="I564" i="5"/>
  <c r="I1617" i="5"/>
  <c r="I1808" i="5"/>
  <c r="I770" i="5"/>
  <c r="I448" i="5"/>
  <c r="I526" i="5"/>
  <c r="I928" i="5"/>
  <c r="I729" i="5"/>
  <c r="I333" i="5"/>
  <c r="I583" i="5"/>
  <c r="I1348" i="5"/>
  <c r="I1038" i="5"/>
  <c r="I194" i="5"/>
  <c r="I1112" i="5"/>
  <c r="I522" i="5"/>
  <c r="I339" i="5"/>
  <c r="I260" i="5"/>
  <c r="I205" i="5"/>
  <c r="I1759" i="5"/>
  <c r="I1367" i="5"/>
  <c r="I263" i="5"/>
  <c r="I626" i="5"/>
  <c r="I509" i="5"/>
  <c r="I511" i="5"/>
  <c r="I907" i="5"/>
  <c r="I1390" i="5"/>
  <c r="I797" i="5"/>
  <c r="I718" i="5"/>
  <c r="I519" i="5"/>
  <c r="I277" i="5"/>
  <c r="I346" i="5"/>
  <c r="I1252" i="5"/>
  <c r="I452" i="5"/>
  <c r="I328" i="5"/>
  <c r="I451" i="5"/>
  <c r="I813" i="5"/>
  <c r="I721" i="5"/>
  <c r="I1263" i="5"/>
  <c r="I1152" i="5"/>
  <c r="I1011" i="5"/>
  <c r="I1481" i="5"/>
  <c r="I459" i="5"/>
  <c r="I1679" i="5"/>
  <c r="I437" i="5"/>
  <c r="I1066" i="5"/>
  <c r="I814" i="5"/>
  <c r="I850" i="5"/>
  <c r="I978" i="5"/>
  <c r="I1815" i="5"/>
  <c r="I438" i="5"/>
  <c r="I516" i="5"/>
  <c r="I105" i="5"/>
  <c r="I1749" i="5"/>
  <c r="I652" i="5"/>
  <c r="I657" i="5"/>
  <c r="I818" i="5"/>
  <c r="I407" i="5"/>
  <c r="I325" i="5"/>
  <c r="I910" i="5"/>
  <c r="I840" i="5"/>
  <c r="I774" i="5"/>
  <c r="I429" i="5"/>
  <c r="I716" i="5"/>
  <c r="I349" i="5"/>
  <c r="I795" i="5"/>
  <c r="I865" i="5"/>
  <c r="I809" i="5"/>
  <c r="I345" i="5"/>
  <c r="I539" i="5"/>
  <c r="I805" i="5"/>
  <c r="I300" i="5"/>
  <c r="I1406" i="5"/>
  <c r="I1154" i="5"/>
  <c r="I838" i="5"/>
  <c r="I186" i="5"/>
  <c r="I288" i="5"/>
  <c r="I1791" i="5"/>
  <c r="I787" i="5"/>
  <c r="I502" i="5"/>
  <c r="I578" i="5"/>
  <c r="I882" i="5"/>
  <c r="I84" i="5"/>
  <c r="I530" i="5"/>
  <c r="I614" i="5"/>
  <c r="I456" i="5"/>
  <c r="I884" i="5"/>
  <c r="I1602" i="5"/>
  <c r="I754" i="5"/>
  <c r="I293" i="5"/>
  <c r="I744" i="5"/>
  <c r="I717" i="5"/>
  <c r="I334" i="5"/>
  <c r="I107" i="5"/>
  <c r="I1172" i="5"/>
  <c r="I330" i="5"/>
  <c r="I627" i="5"/>
  <c r="I286" i="5"/>
  <c r="I750" i="5"/>
  <c r="I576" i="5"/>
  <c r="I915" i="5"/>
  <c r="I383" i="5"/>
  <c r="I395" i="5"/>
  <c r="I312" i="5"/>
  <c r="I375" i="5"/>
  <c r="I776" i="5"/>
  <c r="I755" i="5"/>
  <c r="I821" i="5"/>
  <c r="I181" i="5"/>
  <c r="I1539" i="5"/>
  <c r="I1327" i="5"/>
  <c r="I803" i="5"/>
  <c r="I732" i="5"/>
  <c r="I851" i="5"/>
  <c r="I905" i="5"/>
  <c r="I1324" i="5"/>
  <c r="I1863" i="5"/>
  <c r="I299" i="5"/>
  <c r="I798" i="5"/>
  <c r="I904" i="5"/>
  <c r="I1408" i="5"/>
  <c r="I1779" i="5"/>
  <c r="I279" i="5"/>
  <c r="I622" i="5"/>
  <c r="I304" i="5"/>
  <c r="I609" i="5"/>
  <c r="I538" i="5"/>
  <c r="I1253" i="5"/>
  <c r="I1862" i="5"/>
  <c r="I942" i="5"/>
  <c r="I667" i="5"/>
  <c r="I810" i="5"/>
  <c r="I421" i="5"/>
  <c r="I1330" i="5"/>
  <c r="I271" i="5"/>
  <c r="I560" i="5"/>
  <c r="I139" i="5"/>
  <c r="I775" i="5"/>
  <c r="I927" i="5"/>
  <c r="I1105" i="5"/>
  <c r="I1875" i="5"/>
  <c r="I952" i="5"/>
  <c r="I1191" i="5"/>
  <c r="I1520" i="5"/>
  <c r="I535" i="5"/>
  <c r="I820" i="5"/>
  <c r="I1017" i="5"/>
  <c r="I99" i="5"/>
  <c r="I1878" i="5"/>
  <c r="I1596" i="5"/>
  <c r="I1363" i="5"/>
  <c r="I662" i="5"/>
  <c r="I340" i="5"/>
  <c r="I675" i="5"/>
  <c r="I347" i="5"/>
  <c r="I854" i="5"/>
  <c r="I1001" i="5"/>
  <c r="I1512" i="5"/>
  <c r="I799" i="5"/>
  <c r="I386" i="5"/>
  <c r="I619" i="5"/>
  <c r="I632" i="5"/>
  <c r="I789" i="5"/>
  <c r="I483" i="5"/>
  <c r="I697" i="5"/>
  <c r="I710" i="5"/>
  <c r="I993" i="5"/>
  <c r="I1618" i="5"/>
  <c r="I777" i="5"/>
  <c r="I615" i="5"/>
  <c r="I272" i="5"/>
  <c r="I547" i="5"/>
  <c r="I673" i="5"/>
  <c r="I398" i="5"/>
  <c r="I309" i="5"/>
  <c r="I548" i="5"/>
  <c r="I129" i="5"/>
  <c r="I520" i="5"/>
  <c r="I361" i="5"/>
  <c r="I595" i="5"/>
  <c r="I472" i="5"/>
  <c r="I331" i="5"/>
  <c r="I514" i="5"/>
  <c r="I747" i="5"/>
  <c r="I593" i="5"/>
  <c r="I517" i="5"/>
  <c r="I737" i="5"/>
  <c r="I702" i="5"/>
  <c r="I431" i="5"/>
  <c r="I1146" i="5"/>
  <c r="I625" i="5"/>
  <c r="I1333" i="5"/>
  <c r="I1293" i="5"/>
  <c r="I1786" i="5"/>
  <c r="I1505" i="5"/>
  <c r="I1139" i="5"/>
  <c r="I727" i="5"/>
  <c r="I1342" i="5"/>
  <c r="I1318" i="5"/>
  <c r="I529" i="5"/>
  <c r="I730" i="5"/>
  <c r="I1228" i="5"/>
  <c r="I553" i="5"/>
  <c r="I1633" i="5"/>
  <c r="I108" i="5"/>
  <c r="I1258" i="5"/>
  <c r="I1202" i="5"/>
  <c r="I499" i="5"/>
  <c r="I788" i="5"/>
  <c r="I370" i="5"/>
  <c r="I581" i="5"/>
  <c r="I866" i="5"/>
  <c r="I1015" i="5"/>
  <c r="I794" i="5"/>
  <c r="I305" i="5"/>
  <c r="I491" i="5"/>
  <c r="I96" i="5"/>
  <c r="I469" i="5"/>
  <c r="I1169" i="5"/>
  <c r="I404" i="5"/>
  <c r="I876" i="5"/>
  <c r="I410" i="5"/>
  <c r="I1098" i="5"/>
  <c r="I1659" i="5"/>
  <c r="I1118" i="5"/>
  <c r="I670" i="5"/>
  <c r="I1370" i="5"/>
  <c r="I1716" i="5"/>
  <c r="I736" i="5"/>
  <c r="I741" i="5"/>
  <c r="I397" i="5"/>
  <c r="I1266" i="5"/>
  <c r="I1284" i="5"/>
  <c r="I228" i="5"/>
  <c r="I1276" i="5"/>
  <c r="I368" i="5"/>
  <c r="I1137" i="5"/>
  <c r="I555" i="5"/>
  <c r="I1430" i="5"/>
  <c r="I1501" i="5"/>
  <c r="I110" i="5"/>
  <c r="I218" i="5"/>
  <c r="I1145" i="5"/>
  <c r="I709" i="5"/>
  <c r="I401" i="5"/>
  <c r="I785" i="5"/>
  <c r="I1583" i="5"/>
  <c r="I1292" i="5"/>
  <c r="I1582" i="5"/>
  <c r="I565" i="5"/>
  <c r="I307" i="5"/>
  <c r="I362" i="5"/>
  <c r="I778" i="5"/>
  <c r="I938" i="5"/>
  <c r="I1109" i="5"/>
  <c r="I1725" i="5"/>
  <c r="I1357" i="5"/>
  <c r="I1534" i="5"/>
  <c r="I1732" i="5"/>
  <c r="I465" i="5"/>
  <c r="I321" i="5"/>
  <c r="I1648" i="5"/>
  <c r="I1296" i="5"/>
  <c r="I284" i="5"/>
  <c r="I948" i="5"/>
  <c r="I1222" i="5"/>
  <c r="I257" i="5"/>
  <c r="I399" i="5"/>
  <c r="I1316" i="5"/>
  <c r="I880" i="5"/>
  <c r="I735" i="5"/>
  <c r="I470" i="5"/>
  <c r="I586" i="5"/>
  <c r="I406" i="5"/>
  <c r="I500" i="5"/>
  <c r="I531" i="5"/>
  <c r="I396" i="5"/>
  <c r="I322" i="5"/>
  <c r="I1259" i="5"/>
  <c r="I918" i="5"/>
  <c r="I786" i="5"/>
  <c r="I439" i="5"/>
  <c r="I400" i="5"/>
  <c r="I432" i="5"/>
  <c r="I505" i="5"/>
  <c r="I631" i="5"/>
  <c r="I804" i="5"/>
  <c r="I55" i="5"/>
  <c r="I1668" i="5"/>
  <c r="I1067" i="5"/>
  <c r="I313" i="5"/>
  <c r="I773" i="5"/>
  <c r="I390" i="5"/>
  <c r="I793" i="5"/>
  <c r="I649" i="5"/>
  <c r="I384" i="5"/>
  <c r="I280" i="5"/>
  <c r="I324" i="5"/>
  <c r="I668" i="5"/>
  <c r="I549" i="5"/>
  <c r="I612" i="5"/>
  <c r="I1423" i="5"/>
  <c r="I1173" i="5"/>
  <c r="I1689" i="5"/>
  <c r="I856" i="5"/>
  <c r="I868" i="5"/>
  <c r="I648" i="5"/>
  <c r="I259" i="5"/>
  <c r="I528" i="5"/>
  <c r="I1224" i="5"/>
  <c r="I212" i="5"/>
  <c r="I351" i="5"/>
  <c r="I494" i="5"/>
  <c r="I1635" i="5"/>
  <c r="I442" i="5"/>
  <c r="I877" i="5"/>
  <c r="I930" i="5"/>
  <c r="I1162" i="5"/>
  <c r="I712" i="5"/>
  <c r="I637" i="5"/>
  <c r="I816" i="5"/>
  <c r="I1639" i="5"/>
  <c r="I1527" i="5"/>
  <c r="I1415" i="5"/>
  <c r="I1694" i="5"/>
  <c r="I1643" i="5"/>
  <c r="I826" i="5"/>
  <c r="I653" i="5"/>
  <c r="I1237" i="5"/>
  <c r="I969" i="5"/>
  <c r="I923" i="5"/>
  <c r="I1553" i="5"/>
  <c r="I1445" i="5"/>
  <c r="I1468" i="5"/>
  <c r="I1441" i="5"/>
  <c r="I1731" i="5"/>
  <c r="I1332" i="5"/>
  <c r="I815" i="5"/>
  <c r="I314" i="5"/>
  <c r="I1233" i="5"/>
  <c r="I1236" i="5"/>
  <c r="I610" i="5"/>
  <c r="I373" i="5"/>
  <c r="I114" i="5"/>
  <c r="I911" i="5"/>
  <c r="I584" i="5"/>
  <c r="I374" i="5"/>
  <c r="I689" i="5"/>
  <c r="I655" i="5"/>
  <c r="I620" i="5"/>
  <c r="I497" i="5"/>
  <c r="I195" i="5"/>
  <c r="I1545" i="5"/>
  <c r="I256" i="5"/>
  <c r="I575" i="5"/>
  <c r="I563" i="5"/>
  <c r="I338" i="5"/>
  <c r="I302" i="5"/>
  <c r="I296" i="5"/>
  <c r="I536" i="5"/>
  <c r="I758" i="5"/>
  <c r="I1361" i="5"/>
  <c r="I1329" i="5"/>
  <c r="I858" i="5"/>
  <c r="I970" i="5"/>
  <c r="I507" i="5"/>
  <c r="I749" i="5"/>
  <c r="I558" i="5"/>
  <c r="I412" i="5"/>
  <c r="I791" i="5"/>
  <c r="I363" i="5"/>
  <c r="I646" i="5"/>
  <c r="I427" i="5"/>
  <c r="I270" i="5"/>
  <c r="I769" i="5"/>
  <c r="I297" i="5"/>
  <c r="I177" i="5"/>
  <c r="I85" i="5"/>
  <c r="I1085" i="5"/>
  <c r="I203" i="5"/>
  <c r="I409" i="5"/>
  <c r="I607" i="5"/>
  <c r="I725" i="5"/>
  <c r="I594" i="5"/>
  <c r="I700" i="5"/>
  <c r="I292" i="5"/>
  <c r="I278" i="5"/>
  <c r="I812" i="5"/>
  <c r="I713" i="5"/>
  <c r="I495" i="5"/>
  <c r="I1405" i="5"/>
  <c r="I862" i="5"/>
  <c r="I990" i="5"/>
  <c r="I909" i="5"/>
  <c r="I1752" i="5"/>
  <c r="I1133" i="5"/>
  <c r="I344" i="5"/>
  <c r="I1589" i="5"/>
  <c r="I604" i="5"/>
  <c r="I1033" i="5"/>
  <c r="I393" i="5"/>
  <c r="I1223" i="5"/>
  <c r="I968" i="5"/>
  <c r="I801" i="5"/>
  <c r="I458" i="5"/>
  <c r="I1531" i="5"/>
  <c r="I1797" i="5"/>
  <c r="I1711" i="5"/>
  <c r="I566" i="5"/>
  <c r="I1672" i="5"/>
  <c r="I1609" i="5"/>
  <c r="I380" i="5"/>
  <c r="I543" i="5"/>
  <c r="I1188" i="5"/>
  <c r="I1362" i="5"/>
  <c r="I1557" i="5"/>
  <c r="I1089" i="5"/>
  <c r="I1579" i="5"/>
  <c r="I1024" i="5"/>
  <c r="I1353" i="5"/>
  <c r="I556" i="5"/>
  <c r="I1704" i="5"/>
  <c r="I1454" i="5"/>
  <c r="I934" i="5"/>
  <c r="I1176" i="5"/>
  <c r="I1107" i="5"/>
  <c r="I315" i="5"/>
  <c r="I1628" i="5"/>
  <c r="I995" i="5"/>
  <c r="I585" i="5"/>
  <c r="I672" i="5"/>
  <c r="I731" i="5"/>
  <c r="I692" i="5"/>
  <c r="I742" i="5"/>
  <c r="I294" i="5"/>
  <c r="I587" i="5"/>
  <c r="I681" i="5"/>
  <c r="I1844" i="5"/>
  <c r="I823" i="5"/>
  <c r="I204" i="5"/>
  <c r="I1036" i="5"/>
  <c r="I1420" i="5"/>
  <c r="I1812" i="5"/>
  <c r="I496" i="5"/>
  <c r="I527" i="5"/>
  <c r="I643" i="5"/>
  <c r="I724" i="5"/>
  <c r="I206" i="5"/>
  <c r="I1421" i="5"/>
  <c r="I1287" i="5"/>
  <c r="I377" i="5"/>
  <c r="I621" i="5"/>
  <c r="I457" i="5"/>
  <c r="I359" i="5"/>
  <c r="I440" i="5"/>
  <c r="I474" i="5"/>
  <c r="I679" i="5"/>
  <c r="I760" i="5"/>
  <c r="I886" i="5"/>
  <c r="I1183" i="5"/>
  <c r="I261" i="5"/>
  <c r="I650" i="5"/>
  <c r="I616" i="5"/>
  <c r="I811" i="5"/>
  <c r="I392" i="5"/>
  <c r="I471" i="5"/>
  <c r="I323" i="5"/>
  <c r="I664" i="5"/>
  <c r="I9" i="5"/>
  <c r="I1181" i="5"/>
  <c r="I301" i="5"/>
  <c r="I647" i="5"/>
  <c r="I420" i="5"/>
  <c r="I329" i="5"/>
  <c r="I353" i="5"/>
  <c r="I997" i="5"/>
  <c r="I696" i="5"/>
  <c r="I720" i="5"/>
  <c r="I402" i="5"/>
  <c r="I537" i="5"/>
  <c r="I779" i="5"/>
  <c r="I413" i="5"/>
  <c r="I806" i="5"/>
  <c r="I1273" i="5"/>
  <c r="I1294" i="5"/>
  <c r="I1303" i="5"/>
  <c r="I1281" i="5"/>
  <c r="I1108" i="5"/>
  <c r="I951" i="5"/>
  <c r="I1733" i="5"/>
  <c r="I1783" i="5"/>
  <c r="I117" i="5"/>
  <c r="I680" i="5"/>
  <c r="I1209" i="5"/>
  <c r="I462" i="5"/>
  <c r="I1712" i="5"/>
  <c r="I1161" i="5"/>
  <c r="I1788" i="5"/>
  <c r="I189" i="5"/>
  <c r="I1194" i="5"/>
  <c r="I249" i="5"/>
  <c r="I1076" i="5"/>
  <c r="I51" i="5"/>
  <c r="I1096" i="5"/>
  <c r="I482" i="5"/>
  <c r="I623" i="5"/>
  <c r="I544" i="5"/>
  <c r="I630" i="5"/>
  <c r="I693" i="5"/>
  <c r="I588" i="5"/>
  <c r="I367" i="5"/>
  <c r="I808" i="5"/>
  <c r="I512" i="5"/>
  <c r="I388" i="5"/>
  <c r="I311" i="5"/>
  <c r="I193" i="5"/>
  <c r="I1204" i="5"/>
  <c r="I545" i="5"/>
  <c r="I1594" i="5"/>
  <c r="I781" i="5"/>
  <c r="I274" i="5"/>
  <c r="I658" i="5"/>
  <c r="I579" i="5"/>
  <c r="I411" i="5"/>
  <c r="I468" i="5"/>
  <c r="I761" i="5"/>
  <c r="I784" i="5"/>
  <c r="I698" i="5"/>
  <c r="I524" i="5"/>
  <c r="I201" i="5"/>
  <c r="I243" i="5"/>
  <c r="I1473" i="5"/>
  <c r="I266" i="5"/>
  <c r="I265" i="5"/>
  <c r="I875" i="5"/>
  <c r="I1206" i="5"/>
  <c r="I1116" i="5"/>
  <c r="I326" i="5"/>
  <c r="I1397" i="5"/>
  <c r="I674" i="5"/>
  <c r="I733" i="5"/>
  <c r="I1381" i="5"/>
  <c r="I1343" i="5"/>
  <c r="I1700" i="5"/>
  <c r="I1747" i="5"/>
  <c r="I1839" i="5"/>
  <c r="I1483" i="5"/>
  <c r="I1309" i="5"/>
  <c r="I1580" i="5"/>
  <c r="I1499" i="5"/>
  <c r="I1778" i="5"/>
  <c r="I1040" i="5"/>
  <c r="I1210" i="5"/>
  <c r="I1198" i="5"/>
  <c r="I953" i="5"/>
  <c r="I1641" i="5"/>
  <c r="I534" i="5"/>
  <c r="I982" i="5"/>
  <c r="I706" i="5"/>
  <c r="I425" i="5"/>
  <c r="I1515" i="5"/>
  <c r="I1440" i="5"/>
  <c r="I1048" i="5"/>
  <c r="I1607" i="5"/>
  <c r="I1822" i="5"/>
  <c r="I355" i="5"/>
  <c r="I319" i="5"/>
  <c r="I707" i="5"/>
  <c r="I387" i="5"/>
  <c r="I1254" i="5"/>
  <c r="I1244" i="5"/>
  <c r="I414" i="5"/>
  <c r="I1086" i="5"/>
  <c r="I879" i="5"/>
  <c r="I1502" i="5"/>
  <c r="I639" i="5"/>
  <c r="I945" i="5"/>
  <c r="I1746" i="5"/>
  <c r="I455" i="5"/>
  <c r="I1127" i="5"/>
  <c r="I123" i="5"/>
  <c r="I415" i="5"/>
  <c r="I1045" i="5"/>
  <c r="I903" i="5"/>
  <c r="I998" i="5"/>
  <c r="I1651" i="5"/>
  <c r="I1141" i="5"/>
  <c r="I597" i="5"/>
  <c r="I477" i="5"/>
  <c r="I291" i="5"/>
  <c r="I598" i="5"/>
  <c r="I523" i="5"/>
  <c r="I508" i="5"/>
  <c r="I382" i="5"/>
  <c r="I317" i="5"/>
  <c r="I671" i="5"/>
  <c r="I559" i="5"/>
  <c r="I740" i="5"/>
  <c r="I913" i="5"/>
  <c r="I929" i="5"/>
  <c r="I1007" i="5"/>
  <c r="I1514" i="5"/>
  <c r="I540" i="5"/>
  <c r="I378" i="5"/>
  <c r="I360" i="5"/>
  <c r="I645" i="5"/>
  <c r="I600" i="5"/>
  <c r="I764" i="5"/>
  <c r="I418" i="5"/>
  <c r="I613" i="5"/>
  <c r="I369" i="5"/>
  <c r="I557" i="5"/>
  <c r="I703" i="5"/>
  <c r="I959" i="5"/>
  <c r="I1044" i="5"/>
  <c r="I481" i="5"/>
  <c r="I498" i="5"/>
  <c r="I269" i="5"/>
  <c r="I1117" i="5"/>
  <c r="I1219" i="5"/>
  <c r="I966" i="5"/>
  <c r="I111" i="5"/>
  <c r="I1264" i="5"/>
  <c r="I790" i="5"/>
  <c r="I1020" i="5"/>
  <c r="I1851" i="5"/>
  <c r="I1705" i="5"/>
  <c r="I1339" i="5"/>
  <c r="I1447" i="5"/>
  <c r="I1846" i="5"/>
  <c r="I220" i="5"/>
  <c r="I1411" i="5"/>
  <c r="I1649" i="5"/>
  <c r="I1811" i="5"/>
  <c r="I1657" i="5"/>
  <c r="I1132" i="5"/>
  <c r="I1232" i="5"/>
  <c r="I41" i="5"/>
  <c r="I628" i="5"/>
  <c r="I1031" i="5"/>
  <c r="I1013" i="5"/>
  <c r="I1695" i="5"/>
  <c r="I1344" i="5"/>
  <c r="I1809" i="5"/>
  <c r="I922" i="5"/>
  <c r="I1702" i="5"/>
  <c r="I1588" i="5"/>
  <c r="I1522" i="5"/>
  <c r="I289" i="5"/>
  <c r="I572" i="5"/>
  <c r="I492" i="5"/>
  <c r="I484" i="5"/>
  <c r="I283" i="5"/>
  <c r="I1217" i="5"/>
  <c r="I1177" i="5"/>
  <c r="I115" i="5"/>
  <c r="I60" i="5"/>
  <c r="I478" i="5"/>
  <c r="I1737" i="5"/>
  <c r="I1697" i="5"/>
  <c r="I1021" i="5"/>
  <c r="I701" i="5"/>
  <c r="I358" i="5"/>
  <c r="I276" i="5"/>
  <c r="I1857" i="5"/>
  <c r="I1115" i="5"/>
  <c r="I1358" i="5"/>
  <c r="I1093" i="5"/>
  <c r="I898" i="5"/>
  <c r="I931" i="5"/>
  <c r="I1572" i="5"/>
  <c r="I1634" i="5"/>
  <c r="I954" i="5"/>
  <c r="I92" i="5"/>
  <c r="I546" i="5"/>
  <c r="I1163" i="5"/>
  <c r="I1556" i="5"/>
  <c r="I1095" i="5"/>
  <c r="I1442" i="5"/>
  <c r="I285" i="5"/>
  <c r="I190" i="5"/>
  <c r="I606" i="5"/>
  <c r="I1207" i="5"/>
  <c r="I1187" i="5"/>
  <c r="I318" i="5"/>
  <c r="I436" i="5"/>
  <c r="I372" i="5"/>
  <c r="I1049" i="5"/>
  <c r="I1215" i="5"/>
  <c r="I1175" i="5"/>
  <c r="I1193" i="5"/>
  <c r="I1039" i="5"/>
  <c r="I116" i="5"/>
  <c r="I596" i="5"/>
  <c r="I1708" i="5"/>
  <c r="I327" i="5"/>
  <c r="I1550" i="5"/>
  <c r="I487" i="5"/>
  <c r="I1267" i="5"/>
  <c r="I391" i="5"/>
  <c r="I1787" i="5"/>
  <c r="I1638" i="5"/>
  <c r="I1005" i="5"/>
  <c r="I1823" i="5"/>
  <c r="I310" i="5"/>
  <c r="I1780" i="5"/>
  <c r="I1006" i="5"/>
  <c r="I1323" i="5"/>
  <c r="I1730" i="5"/>
  <c r="I1584" i="5"/>
  <c r="I1656" i="5"/>
  <c r="I1493" i="5"/>
  <c r="I428" i="5"/>
  <c r="I1196" i="5"/>
  <c r="I1171" i="5"/>
  <c r="I161" i="5"/>
  <c r="I1225" i="5"/>
  <c r="I122" i="5"/>
  <c r="I955" i="5"/>
  <c r="I852" i="5"/>
  <c r="I1087" i="5"/>
  <c r="I1027" i="5"/>
  <c r="I1378" i="5"/>
  <c r="I1669" i="5"/>
  <c r="I949" i="5"/>
  <c r="I1280" i="5"/>
  <c r="I1282" i="5"/>
  <c r="I1847" i="5"/>
  <c r="I1611" i="5"/>
  <c r="I1827" i="5"/>
  <c r="I1279" i="5"/>
  <c r="I1761" i="5"/>
  <c r="I1841" i="5"/>
  <c r="I454" i="5"/>
  <c r="I366" i="5"/>
  <c r="I403" i="5"/>
  <c r="I435" i="5"/>
  <c r="I320" i="5"/>
  <c r="I759" i="5"/>
  <c r="I1052" i="5"/>
  <c r="I1150" i="5"/>
  <c r="I1157" i="5"/>
  <c r="I1135" i="5"/>
  <c r="I1835" i="5"/>
  <c r="I1503" i="5"/>
  <c r="I552" i="5"/>
  <c r="I836" i="5"/>
  <c r="I687" i="5"/>
  <c r="I467" i="5"/>
  <c r="I1564" i="5"/>
  <c r="I1831" i="5"/>
  <c r="I1269" i="5"/>
  <c r="I768" i="5"/>
  <c r="I503" i="5"/>
  <c r="I376" i="5"/>
  <c r="I1110" i="5"/>
  <c r="I282" i="5"/>
  <c r="I1498" i="5"/>
  <c r="I574" i="5"/>
  <c r="I1836" i="5"/>
  <c r="I1034" i="5"/>
  <c r="I1032" i="5"/>
  <c r="I48" i="5"/>
  <c r="I919" i="5"/>
  <c r="I867" i="5"/>
  <c r="I830" i="5"/>
  <c r="I216" i="5"/>
  <c r="I24" i="5"/>
  <c r="I47" i="5"/>
  <c r="I767" i="5"/>
  <c r="I684" i="5"/>
  <c r="I385" i="5"/>
  <c r="I965" i="5"/>
  <c r="I1184" i="5"/>
  <c r="I1158" i="5"/>
  <c r="I1220" i="5"/>
  <c r="I1065" i="5"/>
  <c r="I751" i="5"/>
  <c r="I1050" i="5"/>
  <c r="I118" i="5"/>
  <c r="I1433" i="5"/>
  <c r="I389" i="5"/>
  <c r="I237" i="5"/>
  <c r="I1466" i="5"/>
  <c r="I1692" i="5"/>
  <c r="I1707" i="5"/>
  <c r="I1678" i="5"/>
  <c r="I1573" i="5"/>
  <c r="I1794" i="5"/>
  <c r="I1549" i="5"/>
  <c r="I920" i="5"/>
  <c r="I1764" i="5"/>
  <c r="I1742" i="5"/>
  <c r="I1538" i="5"/>
  <c r="I1555" i="5"/>
  <c r="I1272" i="5"/>
  <c r="I1693" i="5"/>
  <c r="I582" i="5"/>
  <c r="I1247" i="5"/>
  <c r="I1229" i="5"/>
  <c r="I1226" i="5"/>
  <c r="I1166" i="5"/>
  <c r="I518" i="5"/>
  <c r="I1320" i="5"/>
  <c r="I1290" i="5"/>
  <c r="I975" i="5"/>
  <c r="I665" i="5"/>
  <c r="I1299" i="5"/>
  <c r="I253" i="5"/>
  <c r="I1346" i="5"/>
  <c r="I1566" i="5"/>
  <c r="I1090" i="5"/>
  <c r="I1347" i="5"/>
  <c r="I1352" i="5"/>
  <c r="I839" i="5"/>
  <c r="I912" i="5"/>
  <c r="I1285" i="5"/>
  <c r="I1681" i="5"/>
  <c r="I506" i="5"/>
  <c r="I669" i="5"/>
  <c r="I501" i="5"/>
  <c r="I663" i="5"/>
  <c r="I350" i="5"/>
  <c r="I419" i="5"/>
  <c r="I1037" i="5"/>
  <c r="I1234" i="5"/>
  <c r="I1248" i="5"/>
  <c r="I1165" i="5"/>
  <c r="I258" i="5"/>
  <c r="I1868" i="5"/>
  <c r="I197" i="5"/>
  <c r="I254" i="5"/>
  <c r="I1626" i="5"/>
  <c r="I1465" i="5"/>
  <c r="I1696" i="5"/>
  <c r="I1853" i="5"/>
  <c r="I1026" i="5"/>
  <c r="I644" i="5"/>
  <c r="I714" i="5"/>
  <c r="I1051" i="5"/>
  <c r="I1170" i="5"/>
  <c r="I1842" i="5"/>
  <c r="I1720" i="5"/>
  <c r="I1053" i="5"/>
  <c r="I1429" i="5"/>
  <c r="I1422" i="5"/>
  <c r="I1476" i="5"/>
  <c r="I1818" i="5"/>
  <c r="I1246" i="5"/>
  <c r="I973" i="5"/>
  <c r="I1245" i="5"/>
  <c r="I939" i="5"/>
  <c r="I608" i="5"/>
  <c r="I1710" i="5"/>
  <c r="I1571" i="5"/>
  <c r="I1453" i="5"/>
  <c r="I1620" i="5"/>
  <c r="I1230" i="5"/>
  <c r="I935" i="5"/>
  <c r="I1455" i="5"/>
  <c r="I225" i="5"/>
  <c r="I1715" i="5"/>
  <c r="I1755" i="5"/>
  <c r="I1640" i="5"/>
  <c r="I1200" i="5"/>
  <c r="I138" i="5"/>
  <c r="I1605" i="5"/>
  <c r="I991" i="5"/>
  <c r="I235" i="5"/>
  <c r="I74" i="5"/>
  <c r="I1754" i="5"/>
  <c r="I885" i="5"/>
  <c r="I888" i="5"/>
  <c r="I61" i="5"/>
  <c r="I268" i="5"/>
  <c r="I1670" i="5"/>
  <c r="I1766" i="5"/>
  <c r="I1404" i="5"/>
  <c r="I1061" i="5"/>
  <c r="I1000" i="5"/>
  <c r="I656" i="5"/>
  <c r="I1428" i="5"/>
  <c r="I715" i="5"/>
  <c r="I408" i="5"/>
  <c r="I1718" i="5"/>
  <c r="I1652" i="5"/>
  <c r="I683" i="5"/>
  <c r="I1661" i="5"/>
  <c r="I1010" i="5"/>
  <c r="I1622" i="5"/>
  <c r="I464" i="5"/>
  <c r="I1438" i="5"/>
  <c r="I1830" i="5"/>
  <c r="I1729" i="5"/>
  <c r="I1308" i="5"/>
  <c r="I1046" i="5"/>
  <c r="I1401" i="5"/>
  <c r="I1795" i="5"/>
  <c r="I541" i="5"/>
  <c r="I352" i="5"/>
  <c r="I817" i="5"/>
  <c r="I273" i="5"/>
  <c r="I772" i="5"/>
  <c r="I416" i="5"/>
  <c r="I568" i="5"/>
  <c r="I1111" i="5"/>
  <c r="I1106" i="5"/>
  <c r="I1190" i="5"/>
  <c r="I1131" i="5"/>
  <c r="I1159" i="5"/>
  <c r="I1058" i="5"/>
  <c r="I599" i="5"/>
  <c r="I974" i="5"/>
  <c r="I405" i="5"/>
  <c r="I660" i="5"/>
  <c r="I1317" i="5"/>
  <c r="I1709" i="5"/>
  <c r="I1265" i="5"/>
  <c r="I1458" i="5"/>
  <c r="I1504" i="5"/>
  <c r="I864" i="5"/>
  <c r="I1380" i="5"/>
  <c r="I1371" i="5"/>
  <c r="I1003" i="5"/>
  <c r="I690" i="5"/>
  <c r="I554" i="5"/>
  <c r="I460" i="5"/>
  <c r="I592" i="5"/>
  <c r="I1054" i="5"/>
  <c r="I1242" i="5"/>
  <c r="I1129" i="5"/>
  <c r="I638" i="5"/>
  <c r="I1632" i="5"/>
  <c r="I1727" i="5"/>
  <c r="I1300" i="5"/>
  <c r="I1130" i="5"/>
  <c r="I1249" i="5"/>
  <c r="I98" i="5"/>
  <c r="I267" i="5"/>
  <c r="I145" i="5"/>
  <c r="I1319" i="5"/>
  <c r="I1673" i="5"/>
  <c r="I682" i="5"/>
  <c r="I1142" i="5"/>
  <c r="I603" i="5"/>
  <c r="I685" i="5"/>
  <c r="I1838" i="5"/>
  <c r="I1703" i="5"/>
  <c r="I1741" i="5"/>
  <c r="I1843" i="5"/>
  <c r="I162" i="5"/>
  <c r="I1758" i="5"/>
  <c r="I1084" i="5"/>
  <c r="I234" i="5"/>
  <c r="I87" i="5"/>
  <c r="I1486" i="5"/>
  <c r="I994" i="5"/>
  <c r="I222" i="5"/>
  <c r="I62" i="5"/>
  <c r="I1302" i="5"/>
  <c r="I1821" i="5"/>
  <c r="I573" i="5"/>
  <c r="I1477" i="5"/>
  <c r="I198" i="5"/>
  <c r="I1389" i="5"/>
  <c r="I1274" i="5"/>
  <c r="I1820" i="5"/>
  <c r="I569" i="5"/>
  <c r="I827" i="5"/>
  <c r="I1525" i="5"/>
  <c r="I1603" i="5"/>
  <c r="I705" i="5"/>
  <c r="I807" i="5"/>
  <c r="I796" i="5"/>
  <c r="I567" i="5"/>
  <c r="I1104" i="5"/>
  <c r="I1201" i="5"/>
  <c r="I861" i="5"/>
  <c r="I255" i="5"/>
  <c r="I1706" i="5"/>
  <c r="I1435" i="5"/>
  <c r="I1414" i="5"/>
  <c r="I782" i="5"/>
  <c r="I1148" i="5"/>
  <c r="I824" i="5"/>
  <c r="I424" i="5"/>
  <c r="I1009" i="5"/>
  <c r="I1726" i="5"/>
  <c r="I1625" i="5"/>
  <c r="I1666" i="5"/>
  <c r="I605" i="5"/>
  <c r="I1221" i="5"/>
  <c r="I1494" i="5"/>
  <c r="I1740" i="5"/>
  <c r="I1369" i="5"/>
  <c r="I356" i="5"/>
  <c r="I1792" i="5"/>
  <c r="I1665" i="5"/>
  <c r="I1864" i="5"/>
  <c r="I130" i="5"/>
  <c r="I1537" i="5"/>
  <c r="I533" i="5"/>
  <c r="I226" i="5"/>
  <c r="I1456" i="5"/>
  <c r="I1387" i="5"/>
  <c r="I825" i="5"/>
  <c r="I889" i="5"/>
  <c r="I1615" i="5"/>
  <c r="I1463" i="5"/>
  <c r="I1326" i="5"/>
  <c r="I128" i="5"/>
  <c r="I921" i="5"/>
  <c r="I68" i="5"/>
  <c r="I1379" i="5"/>
  <c r="I1581" i="5"/>
  <c r="I1776" i="5"/>
  <c r="I1802" i="5"/>
  <c r="I1325" i="5"/>
  <c r="I1744" i="5"/>
  <c r="I1551" i="5"/>
  <c r="I1561" i="5"/>
  <c r="I1402" i="5"/>
  <c r="I332" i="5"/>
  <c r="I743" i="5"/>
  <c r="I308" i="5"/>
  <c r="I444" i="5"/>
  <c r="I1155" i="5"/>
  <c r="I1197" i="5"/>
  <c r="I1103" i="5"/>
  <c r="I365" i="5"/>
  <c r="I200" i="5"/>
  <c r="I1860" i="5"/>
  <c r="I1460" i="5"/>
  <c r="I590" i="5"/>
  <c r="I1113" i="5"/>
  <c r="I635" i="5"/>
  <c r="I1431" i="5"/>
  <c r="I1341" i="5"/>
  <c r="I1261" i="5"/>
  <c r="I1801" i="5"/>
  <c r="I1861" i="5"/>
  <c r="I958" i="5"/>
  <c r="I1186" i="5"/>
  <c r="I602" i="5"/>
  <c r="I1577" i="5"/>
  <c r="I1524" i="5"/>
  <c r="I1304" i="5"/>
  <c r="I1517" i="5"/>
  <c r="I829" i="5"/>
  <c r="I103" i="5"/>
  <c r="I64" i="5"/>
  <c r="I1360" i="5"/>
  <c r="I1227" i="5"/>
  <c r="I179" i="5"/>
  <c r="I1637" i="5"/>
  <c r="I1654" i="5"/>
  <c r="I1482" i="5"/>
  <c r="I144" i="5"/>
  <c r="I1699" i="5"/>
  <c r="I1278" i="5"/>
  <c r="I1393" i="5"/>
  <c r="I1546" i="5"/>
  <c r="I17" i="5"/>
  <c r="I18" i="5"/>
  <c r="I1035" i="5"/>
  <c r="I1769" i="5"/>
  <c r="I248" i="5"/>
  <c r="I1385" i="5"/>
  <c r="I1756" i="5"/>
  <c r="I53" i="5"/>
  <c r="I1081" i="5"/>
  <c r="I979" i="5"/>
  <c r="I1388" i="5"/>
  <c r="I943" i="5"/>
  <c r="I1793" i="5"/>
  <c r="I1416" i="5"/>
  <c r="I691" i="5"/>
  <c r="I1717" i="5"/>
  <c r="I870" i="5"/>
  <c r="I1452" i="5"/>
  <c r="I82" i="5"/>
  <c r="I899" i="5"/>
  <c r="I1126" i="5"/>
  <c r="I1078" i="5"/>
  <c r="I1484" i="5"/>
  <c r="I342" i="5"/>
  <c r="I1398" i="5"/>
  <c r="I746" i="5"/>
  <c r="I157" i="5"/>
  <c r="I844" i="5"/>
  <c r="I822" i="5"/>
  <c r="I1042" i="5"/>
  <c r="I1313" i="5"/>
  <c r="I1773" i="5"/>
  <c r="I30" i="5"/>
  <c r="I155" i="5"/>
  <c r="I236" i="5"/>
  <c r="I14" i="5"/>
  <c r="I1880" i="5"/>
  <c r="I1470" i="5"/>
  <c r="I1690" i="5"/>
  <c r="I1384" i="5"/>
  <c r="I1094" i="5"/>
  <c r="I1492" i="5"/>
  <c r="I1356" i="5"/>
  <c r="I1437" i="5"/>
  <c r="I21" i="5"/>
  <c r="I306" i="5"/>
  <c r="I275" i="5"/>
  <c r="I946" i="5"/>
  <c r="I1151" i="5"/>
  <c r="I1462" i="5"/>
  <c r="I1532" i="5"/>
  <c r="I577" i="5"/>
  <c r="I1840" i="5"/>
  <c r="I1374" i="5"/>
  <c r="I422" i="5"/>
  <c r="I1647" i="5"/>
  <c r="I878" i="5"/>
  <c r="I1789" i="5"/>
  <c r="I944" i="5"/>
  <c r="I695" i="5"/>
  <c r="I1548" i="5"/>
  <c r="I753" i="5"/>
  <c r="I1143" i="5"/>
  <c r="I1251" i="5"/>
  <c r="I1120" i="5"/>
  <c r="I450" i="5"/>
  <c r="I756" i="5"/>
  <c r="I1436" i="5"/>
  <c r="I1575" i="5"/>
  <c r="I1855" i="5"/>
  <c r="I1298" i="5"/>
  <c r="I126" i="5"/>
  <c r="I1019" i="5"/>
  <c r="I127" i="5"/>
  <c r="I1630" i="5"/>
  <c r="I125" i="5"/>
  <c r="I1185" i="5"/>
  <c r="I1156" i="5"/>
  <c r="I1125" i="5"/>
  <c r="I379" i="5"/>
  <c r="I343" i="5"/>
  <c r="I771" i="5"/>
  <c r="I699" i="5"/>
  <c r="I453" i="5"/>
  <c r="I711" i="5"/>
  <c r="I1816" i="5"/>
  <c r="I1559" i="5"/>
  <c r="I1195" i="5"/>
  <c r="I1459" i="5"/>
  <c r="I1419" i="5"/>
  <c r="I45" i="5"/>
  <c r="I1685" i="5"/>
  <c r="I187" i="5"/>
  <c r="I1698" i="5"/>
  <c r="I174" i="5"/>
  <c r="I1877" i="5"/>
  <c r="I178" i="5"/>
  <c r="I1474" i="5"/>
  <c r="I941" i="5"/>
  <c r="I202" i="5"/>
  <c r="I168" i="5"/>
  <c r="I1658" i="5"/>
  <c r="I996" i="5"/>
  <c r="I1368" i="5"/>
  <c r="I1335" i="5"/>
  <c r="I1351" i="5"/>
  <c r="I1469" i="5"/>
  <c r="I1845" i="5"/>
  <c r="I1586" i="5"/>
  <c r="I15" i="5"/>
  <c r="I152" i="5"/>
  <c r="I977" i="5"/>
  <c r="I1023" i="5"/>
  <c r="I210" i="5"/>
  <c r="I1509" i="5"/>
  <c r="I1310" i="5"/>
  <c r="I1331" i="5"/>
  <c r="I50" i="5"/>
  <c r="I146" i="5"/>
  <c r="I986" i="5"/>
  <c r="I521" i="5"/>
  <c r="I855" i="5"/>
  <c r="I1336" i="5"/>
  <c r="I1601" i="5"/>
  <c r="I59" i="5"/>
  <c r="I832" i="5"/>
  <c r="I1060" i="5"/>
  <c r="I1804" i="5"/>
  <c r="I97" i="5"/>
  <c r="I1496" i="5"/>
  <c r="I381" i="5"/>
  <c r="I1547" i="5"/>
  <c r="I1012" i="5"/>
  <c r="I443" i="5"/>
  <c r="I1826" i="5"/>
  <c r="I1745" i="5"/>
  <c r="I1568" i="5"/>
  <c r="I124" i="5"/>
  <c r="I423" i="5"/>
  <c r="I112" i="5"/>
  <c r="I1235" i="5"/>
  <c r="I1168" i="5"/>
  <c r="I1543" i="5"/>
  <c r="I873" i="5"/>
  <c r="I1736" i="5"/>
  <c r="I1542" i="5"/>
  <c r="I1506" i="5"/>
  <c r="I1675" i="5"/>
  <c r="I1713" i="5"/>
  <c r="I1260" i="5"/>
  <c r="I485" i="5"/>
  <c r="I1450" i="5"/>
  <c r="I661" i="5"/>
  <c r="I1871" i="5"/>
  <c r="I1178" i="5"/>
  <c r="I1122" i="5"/>
  <c r="I1216" i="5"/>
  <c r="I704" i="5"/>
  <c r="I561" i="5"/>
  <c r="I1366" i="5"/>
  <c r="I493" i="5"/>
  <c r="I686" i="5"/>
  <c r="I1850" i="5"/>
  <c r="I1275" i="5"/>
  <c r="I1570" i="5"/>
  <c r="I963" i="5"/>
  <c r="I950" i="5"/>
  <c r="I666" i="5"/>
  <c r="I1167" i="5"/>
  <c r="I1189" i="5"/>
  <c r="I1255" i="5"/>
  <c r="I1315" i="5"/>
  <c r="I562" i="5"/>
  <c r="I532" i="5"/>
  <c r="I745" i="5"/>
  <c r="I337" i="5"/>
  <c r="I580" i="5"/>
  <c r="I629" i="5"/>
  <c r="I1796" i="5"/>
  <c r="I13" i="5"/>
  <c r="I171" i="5"/>
  <c r="I1600" i="5"/>
  <c r="I1403" i="5"/>
  <c r="I1533" i="5"/>
  <c r="I133" i="5"/>
  <c r="I1478" i="5"/>
  <c r="I245" i="5"/>
  <c r="I1757" i="5"/>
  <c r="I1451" i="5"/>
  <c r="I1751" i="5"/>
  <c r="I1688" i="5"/>
  <c r="I1399" i="5"/>
  <c r="I1322" i="5"/>
  <c r="I67" i="5"/>
  <c r="I221" i="5"/>
  <c r="I985" i="5"/>
  <c r="I1475" i="5"/>
  <c r="I933" i="5"/>
  <c r="I1719" i="5"/>
  <c r="I1495" i="5"/>
  <c r="I1500" i="5"/>
  <c r="I33" i="5"/>
  <c r="I244" i="5"/>
  <c r="I1070" i="5"/>
  <c r="I32" i="5"/>
  <c r="I121" i="5"/>
  <c r="I1650" i="5"/>
  <c r="I1563" i="5"/>
  <c r="I52" i="5"/>
  <c r="I897" i="5"/>
  <c r="I1314" i="5"/>
  <c r="I748" i="5"/>
  <c r="I1775" i="5"/>
  <c r="I1682" i="5"/>
  <c r="I1624" i="5"/>
  <c r="I1664" i="5"/>
  <c r="I1516" i="5"/>
  <c r="I1376" i="5"/>
  <c r="I1645" i="5"/>
  <c r="I486" i="5"/>
  <c r="I1849" i="5"/>
  <c r="I1068" i="5"/>
  <c r="I1016" i="5"/>
  <c r="I624" i="5"/>
  <c r="I1192" i="5"/>
  <c r="I1856" i="5"/>
  <c r="I1464" i="5"/>
  <c r="I1621" i="5"/>
  <c r="I1585" i="5"/>
  <c r="I924" i="5"/>
  <c r="I1268" i="5"/>
  <c r="I1338" i="5"/>
  <c r="I1088" i="5"/>
  <c r="I1828" i="5"/>
  <c r="I1396" i="5"/>
  <c r="I1569" i="5"/>
  <c r="I1099" i="5"/>
  <c r="I10" i="5"/>
  <c r="I1123" i="5"/>
  <c r="I1208" i="5"/>
  <c r="I1140" i="5"/>
  <c r="I515" i="5"/>
  <c r="I1578" i="5"/>
  <c r="I1354" i="5"/>
  <c r="I847" i="5"/>
  <c r="I1565" i="5"/>
  <c r="I1434" i="5"/>
  <c r="I1739" i="5"/>
  <c r="I874" i="5"/>
  <c r="I1328" i="5"/>
  <c r="I642" i="5"/>
  <c r="I1784" i="5"/>
  <c r="I1552" i="5"/>
  <c r="I1307" i="5"/>
  <c r="I1372" i="5"/>
  <c r="I231" i="5"/>
  <c r="I792" i="5"/>
  <c r="I131" i="5"/>
  <c r="I1334" i="5"/>
  <c r="I1305" i="5"/>
  <c r="I1377" i="5"/>
  <c r="I176" i="5"/>
  <c r="I881" i="5"/>
  <c r="I887" i="5"/>
  <c r="I88" i="5"/>
  <c r="I1734" i="5"/>
  <c r="I1002" i="5"/>
  <c r="I169" i="5"/>
  <c r="I1738" i="5"/>
  <c r="I1774" i="5"/>
  <c r="I1057" i="5"/>
  <c r="I149" i="5"/>
  <c r="I1858" i="5"/>
  <c r="I872" i="5"/>
  <c r="I242" i="5"/>
  <c r="I1047" i="5"/>
  <c r="I1760" i="5"/>
  <c r="I336" i="5"/>
  <c r="I1467" i="5"/>
  <c r="I1077" i="5"/>
  <c r="I846" i="5"/>
  <c r="I159" i="5"/>
  <c r="I25" i="5"/>
  <c r="I86" i="5"/>
  <c r="I1671" i="5"/>
  <c r="I1790" i="5"/>
  <c r="I937" i="5"/>
  <c r="I961" i="5"/>
  <c r="I570" i="5"/>
  <c r="I1513" i="5"/>
  <c r="I207" i="5"/>
  <c r="I102" i="5"/>
  <c r="I227" i="5"/>
  <c r="I142" i="5"/>
  <c r="I156" i="5"/>
  <c r="I42" i="5"/>
  <c r="I1100" i="5"/>
  <c r="I1753" i="5"/>
  <c r="I1092" i="5"/>
  <c r="I488" i="5"/>
  <c r="I1306" i="5"/>
  <c r="I1680" i="5"/>
  <c r="I137" i="5"/>
  <c r="I1723" i="5"/>
  <c r="I1479" i="5"/>
  <c r="I1817" i="5"/>
  <c r="I298" i="5"/>
  <c r="I525" i="5"/>
  <c r="I676" i="5"/>
  <c r="I341" i="5"/>
  <c r="I335" i="5"/>
  <c r="I654" i="5"/>
  <c r="I445" i="5"/>
  <c r="I967" i="5"/>
  <c r="I1147" i="5"/>
  <c r="I1214" i="5"/>
  <c r="I1136" i="5"/>
  <c r="I466" i="5"/>
  <c r="I617" i="5"/>
  <c r="I601" i="5"/>
  <c r="I394" i="5"/>
  <c r="I1785" i="5"/>
  <c r="I70" i="5"/>
  <c r="I1825" i="5"/>
  <c r="I1614" i="5"/>
  <c r="I1413" i="5"/>
  <c r="I1829" i="5"/>
  <c r="I1714" i="5"/>
  <c r="I1350" i="5"/>
  <c r="I734" i="5"/>
  <c r="I1164" i="5"/>
  <c r="I1174" i="5"/>
  <c r="I1241" i="5"/>
  <c r="I1153" i="5"/>
  <c r="I449" i="5"/>
  <c r="I510" i="5"/>
  <c r="I1289" i="5"/>
  <c r="I476" i="5"/>
  <c r="I694" i="5"/>
  <c r="I1824" i="5"/>
  <c r="I109" i="5"/>
  <c r="I1457" i="5"/>
  <c r="I618" i="5"/>
  <c r="I1837" i="5"/>
  <c r="I182" i="5"/>
  <c r="I1781" i="5"/>
  <c r="I1876" i="5"/>
  <c r="I354" i="5"/>
  <c r="I1301" i="5"/>
  <c r="I1530" i="5"/>
  <c r="I1394" i="5"/>
  <c r="I1392" i="5"/>
  <c r="I1627" i="5"/>
  <c r="I1231" i="5"/>
  <c r="I1240" i="5"/>
  <c r="I1199" i="5"/>
  <c r="I303" i="5"/>
  <c r="I542" i="5"/>
  <c r="I371" i="5"/>
  <c r="I1211" i="5"/>
  <c r="I636" i="5"/>
  <c r="I1426" i="5"/>
  <c r="I1691" i="5"/>
  <c r="I1541" i="5"/>
  <c r="I1567" i="5"/>
  <c r="I1345" i="5"/>
  <c r="I1623" i="5"/>
  <c r="I1800" i="5"/>
  <c r="I1014" i="5"/>
  <c r="I1558" i="5"/>
  <c r="I1444" i="5"/>
  <c r="I1400" i="5"/>
  <c r="I1765" i="5"/>
  <c r="I1409" i="5"/>
  <c r="I1271" i="5"/>
  <c r="I1771" i="5"/>
  <c r="I1674" i="5"/>
  <c r="I1608" i="5"/>
  <c r="I722" i="5"/>
  <c r="I191" i="5"/>
  <c r="I1407" i="5"/>
  <c r="I1487" i="5"/>
  <c r="I1365" i="5"/>
  <c r="I241" i="5"/>
  <c r="I1082" i="5"/>
  <c r="I154" i="5"/>
  <c r="I135" i="5"/>
  <c r="I28" i="5"/>
  <c r="I489" i="5"/>
  <c r="I1768" i="5"/>
  <c r="I1395" i="5"/>
  <c r="I1667" i="5"/>
  <c r="I957" i="5"/>
  <c r="I883" i="5"/>
  <c r="I1383" i="5"/>
  <c r="I1180" i="5"/>
  <c r="I446" i="5"/>
  <c r="I831" i="5"/>
  <c r="I1080" i="5"/>
  <c r="I173" i="5"/>
  <c r="I83" i="5"/>
  <c r="I91" i="5"/>
  <c r="I1798" i="5"/>
  <c r="I1662" i="5"/>
  <c r="I1810" i="5"/>
  <c r="I640" i="5"/>
  <c r="I1075" i="5"/>
  <c r="I1593" i="5"/>
  <c r="I1748" i="5"/>
  <c r="I853" i="5"/>
  <c r="I766" i="5"/>
  <c r="I688" i="5"/>
  <c r="I1471" i="5"/>
  <c r="I1055" i="5"/>
  <c r="I925" i="5"/>
  <c r="I147" i="5"/>
  <c r="I66" i="5"/>
  <c r="I79" i="5"/>
  <c r="I1526" i="5"/>
  <c r="I1497" i="5"/>
  <c r="I490" i="5"/>
  <c r="I1722" i="5"/>
  <c r="I1022" i="5"/>
  <c r="I1813" i="5"/>
  <c r="I1807" i="5"/>
  <c r="I1518" i="5"/>
  <c r="I1616" i="5"/>
  <c r="I1735" i="5"/>
  <c r="I1375" i="5"/>
  <c r="I1724" i="5"/>
  <c r="I8" i="5"/>
  <c r="I1256" i="5"/>
  <c r="I214" i="5"/>
  <c r="I1606" i="5"/>
  <c r="I209" i="5"/>
  <c r="I901" i="5"/>
  <c r="I841" i="5"/>
  <c r="I238" i="5"/>
  <c r="I164" i="5"/>
  <c r="I36" i="5"/>
  <c r="I1449" i="5"/>
  <c r="I1832" i="5"/>
  <c r="I1597" i="5"/>
  <c r="I417" i="5"/>
  <c r="I11" i="5"/>
  <c r="I1257" i="5"/>
  <c r="I1069" i="5"/>
  <c r="I1655" i="5"/>
  <c r="I983" i="5"/>
  <c r="I1063" i="5"/>
  <c r="I900" i="5"/>
  <c r="I160" i="5"/>
  <c r="I34" i="5"/>
  <c r="I80" i="5"/>
  <c r="I1286" i="5"/>
  <c r="I1510" i="5"/>
  <c r="I188" i="5"/>
  <c r="I999" i="5"/>
  <c r="I1869" i="5"/>
  <c r="I1511" i="5"/>
  <c r="I1074" i="5"/>
  <c r="I104" i="5"/>
  <c r="I895" i="5"/>
  <c r="I150" i="5"/>
  <c r="I69" i="5"/>
  <c r="I43" i="5"/>
  <c r="I217" i="5"/>
  <c r="I141" i="5"/>
  <c r="I26" i="5"/>
  <c r="I38" i="5"/>
  <c r="I834" i="5"/>
  <c r="I891" i="5"/>
  <c r="I180" i="5"/>
  <c r="I22" i="5"/>
  <c r="I94" i="5"/>
  <c r="I1762" i="5"/>
  <c r="I1540" i="5"/>
  <c r="I1432" i="5"/>
  <c r="I1418" i="5"/>
  <c r="I250" i="5"/>
  <c r="I1043" i="5"/>
  <c r="I1777" i="5"/>
  <c r="I54" i="5"/>
  <c r="I984" i="5"/>
  <c r="I230" i="5"/>
  <c r="I158" i="5"/>
  <c r="I184" i="5"/>
  <c r="I44" i="5"/>
  <c r="I1417" i="5"/>
  <c r="I1124" i="5"/>
  <c r="I1852" i="5"/>
  <c r="I192" i="5"/>
  <c r="I1391" i="5"/>
  <c r="I1119" i="5"/>
  <c r="I65" i="5"/>
  <c r="I845" i="5"/>
  <c r="I215" i="5"/>
  <c r="I219" i="5"/>
  <c r="I148" i="5"/>
  <c r="I56" i="5"/>
  <c r="I31" i="5"/>
  <c r="I1612" i="5"/>
  <c r="I1743" i="5"/>
  <c r="I1149" i="5"/>
  <c r="I1213" i="5"/>
  <c r="I1238" i="5"/>
  <c r="I434" i="5"/>
  <c r="I762" i="5"/>
  <c r="I551" i="5"/>
  <c r="I1728" i="5"/>
  <c r="I971" i="5"/>
  <c r="I1576" i="5"/>
  <c r="I1288" i="5"/>
  <c r="I976" i="5"/>
  <c r="I1297" i="5"/>
  <c r="I1677" i="5"/>
  <c r="I1613" i="5"/>
  <c r="I1521" i="5"/>
  <c r="I869" i="5"/>
  <c r="I1873" i="5"/>
  <c r="I837" i="5"/>
  <c r="I1355" i="5"/>
  <c r="I1529" i="5"/>
  <c r="I1772" i="5"/>
  <c r="I1270" i="5"/>
  <c r="I1587" i="5"/>
  <c r="I1091" i="5"/>
  <c r="I29" i="5"/>
  <c r="I1425" i="5"/>
  <c r="I947" i="5"/>
  <c r="I992" i="5"/>
  <c r="I1410" i="5"/>
  <c r="I1683" i="5"/>
  <c r="I208" i="5"/>
  <c r="I223" i="5"/>
  <c r="I902" i="5"/>
  <c r="I185" i="5"/>
  <c r="I20" i="5"/>
  <c r="I90" i="5"/>
  <c r="I1461" i="5"/>
  <c r="I1041" i="5"/>
  <c r="I757" i="5"/>
  <c r="I1508" i="5"/>
  <c r="I100" i="5"/>
  <c r="I1881" i="5"/>
  <c r="I1205" i="5"/>
  <c r="I1138" i="5"/>
  <c r="I251" i="5"/>
  <c r="I229" i="5"/>
  <c r="I224" i="5"/>
  <c r="I151" i="5"/>
  <c r="I35" i="5"/>
  <c r="I73" i="5"/>
  <c r="I1412" i="5"/>
  <c r="I1349" i="5"/>
  <c r="I1535" i="5"/>
  <c r="I1686" i="5"/>
  <c r="I1598" i="5"/>
  <c r="I1008" i="5"/>
  <c r="I119" i="5"/>
  <c r="I1102" i="5"/>
  <c r="I49" i="5"/>
  <c r="I281" i="5"/>
  <c r="I987" i="5"/>
  <c r="I988" i="5"/>
  <c r="I896" i="5"/>
  <c r="I153" i="5"/>
  <c r="I23" i="5"/>
  <c r="I894" i="5"/>
  <c r="I1446" i="5"/>
  <c r="I651" i="5"/>
  <c r="I1646" i="5"/>
  <c r="I1721" i="5"/>
  <c r="I1590" i="5"/>
  <c r="I1805" i="5"/>
  <c r="I1523" i="5"/>
  <c r="I81" i="5"/>
  <c r="I1507" i="5"/>
  <c r="I1312" i="5"/>
  <c r="I1560" i="5"/>
  <c r="I1029" i="5"/>
  <c r="I857" i="5"/>
  <c r="I659" i="5"/>
  <c r="I19" i="5"/>
  <c r="I1629" i="5"/>
  <c r="I843" i="5"/>
  <c r="I1062" i="5"/>
  <c r="I917" i="5"/>
  <c r="I167" i="5"/>
  <c r="I89" i="5"/>
  <c r="I76" i="5"/>
  <c r="I1750" i="5"/>
  <c r="I1295" i="5"/>
  <c r="I1073" i="5"/>
  <c r="I1848" i="5"/>
  <c r="I859" i="5"/>
  <c r="I40" i="5"/>
  <c r="I348" i="5"/>
  <c r="I1386" i="5"/>
  <c r="I1059" i="5"/>
  <c r="I833" i="5"/>
  <c r="I132" i="5"/>
  <c r="I71" i="5"/>
  <c r="I57" i="5"/>
  <c r="I1359" i="5"/>
  <c r="I1767" i="5"/>
  <c r="I591" i="5"/>
  <c r="I828" i="5"/>
  <c r="I430" i="5"/>
  <c r="I1684" i="5"/>
  <c r="I316" i="5"/>
  <c r="I989" i="5"/>
  <c r="I893" i="5"/>
  <c r="I233" i="5"/>
  <c r="I175" i="5"/>
  <c r="I77" i="5"/>
  <c r="I120" i="5"/>
  <c r="I863" i="5"/>
  <c r="I134" i="5"/>
  <c r="I63" i="5"/>
  <c r="I916" i="5"/>
  <c r="I433" i="5"/>
  <c r="I1128" i="5"/>
  <c r="I1373" i="5"/>
  <c r="I1018" i="5"/>
  <c r="I113" i="5"/>
  <c r="I461" i="5"/>
  <c r="I1101" i="5"/>
  <c r="I611" i="5"/>
  <c r="I1340" i="5"/>
  <c r="I1854" i="5"/>
  <c r="I1337" i="5"/>
  <c r="I1554" i="5"/>
  <c r="I166" i="5"/>
  <c r="I1025" i="5"/>
  <c r="I1277" i="5"/>
  <c r="I1528" i="5"/>
  <c r="I1491" i="5"/>
  <c r="I765" i="5"/>
  <c r="I1321" i="5"/>
  <c r="I1536" i="5"/>
  <c r="I1262" i="5"/>
  <c r="I1490" i="5"/>
  <c r="I1114" i="5"/>
  <c r="I1250" i="5"/>
  <c r="I1134" i="5"/>
  <c r="I708" i="5"/>
  <c r="I633" i="5"/>
  <c r="I287" i="5"/>
  <c r="I441" i="5"/>
  <c r="I1030" i="5"/>
  <c r="I1660" i="5"/>
  <c r="I926" i="5"/>
  <c r="I1874" i="5"/>
  <c r="I1028" i="5"/>
  <c r="I1519" i="5"/>
  <c r="I1443" i="5"/>
  <c r="I1701" i="5"/>
  <c r="I1283" i="5"/>
  <c r="I1663" i="5"/>
  <c r="I1676" i="5"/>
  <c r="I1489" i="5"/>
  <c r="I1610" i="5"/>
  <c r="I426" i="5"/>
  <c r="I1574" i="5"/>
  <c r="I1653" i="5"/>
  <c r="I1687" i="5"/>
  <c r="I1424" i="5"/>
  <c r="I1604" i="5"/>
  <c r="I956" i="5"/>
  <c r="I1071" i="5"/>
  <c r="I908" i="5"/>
  <c r="I1544" i="5"/>
  <c r="I246" i="5"/>
  <c r="I981" i="5"/>
  <c r="I892" i="5"/>
  <c r="I170" i="5"/>
  <c r="I46" i="5"/>
  <c r="I93" i="5"/>
  <c r="I752" i="5"/>
  <c r="I1770" i="5"/>
  <c r="I1644" i="5"/>
  <c r="I1562" i="5"/>
  <c r="I199" i="5"/>
  <c r="I641" i="5"/>
  <c r="I964" i="5"/>
  <c r="I1239" i="5"/>
  <c r="I980" i="5"/>
  <c r="I1056" i="5"/>
  <c r="I232" i="5"/>
  <c r="I140" i="5"/>
  <c r="I72" i="5"/>
  <c r="I1480" i="5"/>
  <c r="I1803" i="5"/>
  <c r="I1364" i="5"/>
  <c r="I1448" i="5"/>
  <c r="I1631" i="5"/>
  <c r="I1592" i="5"/>
  <c r="I1833" i="5"/>
  <c r="I106" i="5"/>
  <c r="I513" i="5"/>
  <c r="I1218" i="5"/>
  <c r="I848" i="5"/>
  <c r="I252" i="5"/>
  <c r="I95" i="5"/>
  <c r="I183" i="5"/>
  <c r="I172" i="5"/>
  <c r="I75" i="5"/>
  <c r="I1619" i="5"/>
  <c r="I1072" i="5"/>
  <c r="I1439" i="5"/>
  <c r="I1859" i="5"/>
  <c r="I1636" i="5"/>
  <c r="I1782" i="5"/>
  <c r="I1311" i="5"/>
  <c r="I802" i="5"/>
  <c r="I1763" i="5"/>
  <c r="I1814" i="5"/>
  <c r="I1872" i="5"/>
  <c r="I1866" i="5"/>
  <c r="I932" i="5"/>
  <c r="I914" i="5"/>
  <c r="I1004" i="5"/>
  <c r="I589" i="5"/>
  <c r="I1819" i="5"/>
  <c r="I842" i="5"/>
  <c r="I247" i="5"/>
  <c r="I890" i="5"/>
  <c r="I163" i="5"/>
  <c r="I39" i="5"/>
  <c r="I37" i="5"/>
  <c r="I1591" i="5"/>
  <c r="I1834" i="5"/>
  <c r="I1599" i="5"/>
  <c r="I1203" i="5"/>
  <c r="I960" i="5"/>
  <c r="I1485" i="5"/>
  <c r="I1870" i="5"/>
  <c r="I1064" i="5"/>
  <c r="I1079" i="5"/>
  <c r="I240" i="5"/>
  <c r="I165" i="5"/>
  <c r="I16" i="5"/>
  <c r="I78" i="5"/>
  <c r="I1865" i="5"/>
  <c r="I1799" i="5"/>
  <c r="I940" i="5"/>
  <c r="I871" i="5"/>
  <c r="I1182" i="5"/>
  <c r="I1144" i="5"/>
  <c r="I1867" i="5"/>
  <c r="I101" i="5"/>
  <c r="I835" i="5"/>
  <c r="I143" i="5"/>
  <c r="I136" i="5"/>
  <c r="I27" i="5"/>
  <c r="I58" i="5"/>
  <c r="M20" i="2"/>
  <c r="R122" i="1" s="1"/>
  <c r="N187" i="5"/>
  <c r="AI12" i="1" s="1"/>
  <c r="AN16" i="1" l="1"/>
  <c r="O10" i="13" s="1"/>
  <c r="P10" i="13" s="1"/>
  <c r="AN15" i="1"/>
  <c r="O9" i="13" s="1"/>
  <c r="P9" i="13" s="1"/>
  <c r="K37" i="9"/>
  <c r="K30" i="9"/>
  <c r="K39" i="9"/>
  <c r="K26" i="9"/>
  <c r="K40" i="9"/>
  <c r="K27" i="9"/>
  <c r="K28" i="9"/>
  <c r="K25" i="9"/>
  <c r="K33" i="9"/>
  <c r="K31" i="9"/>
  <c r="K35" i="9"/>
  <c r="K23" i="9"/>
  <c r="K41" i="9"/>
  <c r="K38" i="9"/>
  <c r="K24" i="9"/>
  <c r="K29" i="9"/>
  <c r="K32" i="9"/>
  <c r="E28" i="14"/>
  <c r="E88" i="14"/>
  <c r="D25" i="14"/>
  <c r="C25" i="14" s="1"/>
  <c r="E27" i="14"/>
  <c r="K43" i="10"/>
  <c r="M23" i="13" s="1"/>
  <c r="N23" i="13" s="1"/>
  <c r="L41" i="10"/>
  <c r="O17" i="13" s="1"/>
  <c r="P17" i="13" s="1"/>
  <c r="L42" i="10"/>
  <c r="O20" i="13" s="1"/>
  <c r="P20" i="13" s="1"/>
  <c r="O24" i="13"/>
  <c r="L32" i="10"/>
  <c r="O16" i="13" s="1"/>
  <c r="P16" i="13" s="1"/>
  <c r="M42" i="10"/>
  <c r="Q20" i="13" s="1"/>
  <c r="R20" i="13" s="1"/>
  <c r="J42" i="10"/>
  <c r="K20" i="13" s="1"/>
  <c r="L20" i="13" s="1"/>
  <c r="K44" i="10"/>
  <c r="M26" i="13" s="1"/>
  <c r="N26" i="13" s="1"/>
  <c r="L43" i="10"/>
  <c r="O23" i="13" s="1"/>
  <c r="P23" i="13" s="1"/>
  <c r="J43" i="10"/>
  <c r="K23" i="13" s="1"/>
  <c r="L23" i="13" s="1"/>
  <c r="L33" i="10"/>
  <c r="O19" i="13" s="1"/>
  <c r="P19" i="13" s="1"/>
  <c r="J41" i="10"/>
  <c r="K17" i="13" s="1"/>
  <c r="L17" i="13" s="1"/>
  <c r="M43" i="10"/>
  <c r="Q23" i="13" s="1"/>
  <c r="R23" i="13" s="1"/>
  <c r="K42" i="10"/>
  <c r="M20" i="13" s="1"/>
  <c r="N20" i="13" s="1"/>
  <c r="K24" i="13"/>
  <c r="M41" i="10"/>
  <c r="Q17" i="13" s="1"/>
  <c r="R17" i="13" s="1"/>
  <c r="J44" i="10"/>
  <c r="K26" i="13" s="1"/>
  <c r="L26" i="13" s="1"/>
  <c r="M44" i="10"/>
  <c r="Q26" i="13" s="1"/>
  <c r="R26" i="13" s="1"/>
  <c r="M32" i="10"/>
  <c r="Q16" i="13" s="1"/>
  <c r="R16" i="13" s="1"/>
  <c r="L44" i="10"/>
  <c r="O26" i="13" s="1"/>
  <c r="P26" i="13" s="1"/>
  <c r="K33" i="10"/>
  <c r="M19" i="13" s="1"/>
  <c r="N19" i="13" s="1"/>
  <c r="Q21" i="13"/>
  <c r="Q24" i="13"/>
  <c r="O21" i="13"/>
  <c r="K34" i="10"/>
  <c r="M22" i="13" s="1"/>
  <c r="N22" i="13" s="1"/>
  <c r="M33" i="10"/>
  <c r="Q19" i="13" s="1"/>
  <c r="R19" i="13" s="1"/>
  <c r="K18" i="13"/>
  <c r="D41" i="14"/>
  <c r="C41" i="14" s="1"/>
  <c r="E26" i="14"/>
  <c r="D30" i="14"/>
  <c r="C30" i="14" s="1"/>
  <c r="D18" i="14"/>
  <c r="C18" i="14" s="1"/>
  <c r="E31" i="14"/>
  <c r="D37" i="14"/>
  <c r="C37" i="14" s="1"/>
  <c r="E59" i="14"/>
  <c r="E25" i="14"/>
  <c r="E24" i="14"/>
  <c r="D28" i="14"/>
  <c r="C28" i="14" s="1"/>
  <c r="D24" i="14"/>
  <c r="C24" i="14" s="1"/>
  <c r="E23" i="14"/>
  <c r="E73" i="14"/>
  <c r="K35" i="10"/>
  <c r="M25" i="13" s="1"/>
  <c r="N25" i="13" s="1"/>
  <c r="D31" i="14"/>
  <c r="C31" i="14" s="1"/>
  <c r="E18" i="14"/>
  <c r="E35" i="14"/>
  <c r="K15" i="13"/>
  <c r="K32" i="10"/>
  <c r="M16" i="13" s="1"/>
  <c r="N16" i="13" s="1"/>
  <c r="M15" i="13"/>
  <c r="K21" i="13"/>
  <c r="D34" i="14"/>
  <c r="C34" i="14" s="1"/>
  <c r="D35" i="14"/>
  <c r="C35" i="14" s="1"/>
  <c r="F35" i="14" s="1"/>
  <c r="E45" i="14"/>
  <c r="E46" i="14"/>
  <c r="D15" i="14"/>
  <c r="C15" i="14" s="1"/>
  <c r="E19" i="14"/>
  <c r="E34" i="14"/>
  <c r="D44" i="14"/>
  <c r="C44" i="14" s="1"/>
  <c r="D11" i="14"/>
  <c r="C11" i="14" s="1"/>
  <c r="D29" i="14"/>
  <c r="D52" i="14"/>
  <c r="C52" i="14" s="1"/>
  <c r="E30" i="14"/>
  <c r="E32" i="14"/>
  <c r="D40" i="14"/>
  <c r="C40" i="14" s="1"/>
  <c r="D73" i="14"/>
  <c r="C73" i="14" s="1"/>
  <c r="E33" i="14"/>
  <c r="E44" i="14"/>
  <c r="D10" i="14"/>
  <c r="C10" i="14" s="1"/>
  <c r="D53" i="14"/>
  <c r="D42" i="14"/>
  <c r="C42" i="14" s="1"/>
  <c r="D102" i="14"/>
  <c r="C102" i="14" s="1"/>
  <c r="E39" i="14"/>
  <c r="E21" i="14"/>
  <c r="E8" i="14"/>
  <c r="E49" i="14"/>
  <c r="E42" i="14"/>
  <c r="E20" i="14"/>
  <c r="E40" i="14"/>
  <c r="E17" i="14"/>
  <c r="E14" i="14"/>
  <c r="D48" i="14"/>
  <c r="C48" i="14" s="1"/>
  <c r="D39" i="14"/>
  <c r="C39" i="14" s="1"/>
  <c r="D38" i="14"/>
  <c r="C38" i="14" s="1"/>
  <c r="D36" i="14"/>
  <c r="D20" i="14"/>
  <c r="C20" i="14" s="1"/>
  <c r="H20" i="14" s="1"/>
  <c r="L20" i="14" s="1"/>
  <c r="D81" i="14"/>
  <c r="C81" i="14" s="1"/>
  <c r="D9" i="14"/>
  <c r="C9" i="14" s="1"/>
  <c r="D12" i="14"/>
  <c r="C12" i="14" s="1"/>
  <c r="H12" i="14" s="1"/>
  <c r="L12" i="14" s="1"/>
  <c r="D14" i="14"/>
  <c r="C14" i="14" s="1"/>
  <c r="F14" i="14" s="1"/>
  <c r="E38" i="14"/>
  <c r="E36" i="14"/>
  <c r="E75" i="14"/>
  <c r="E13" i="14"/>
  <c r="E93" i="14"/>
  <c r="E106" i="14"/>
  <c r="E37" i="14"/>
  <c r="E50" i="14"/>
  <c r="E10" i="14"/>
  <c r="D21" i="14"/>
  <c r="C21" i="14" s="1"/>
  <c r="H21" i="14" s="1"/>
  <c r="L21" i="14" s="1"/>
  <c r="D19" i="14"/>
  <c r="C19" i="14" s="1"/>
  <c r="D46" i="14"/>
  <c r="C46" i="14" s="1"/>
  <c r="D7" i="14"/>
  <c r="D43" i="14"/>
  <c r="C43" i="14" s="1"/>
  <c r="D16" i="14"/>
  <c r="C16" i="14" s="1"/>
  <c r="D65" i="14"/>
  <c r="C65" i="14" s="1"/>
  <c r="H65" i="14" s="1"/>
  <c r="L65" i="14" s="1"/>
  <c r="D50" i="14"/>
  <c r="C50" i="14" s="1"/>
  <c r="H50" i="14" s="1"/>
  <c r="L50" i="14" s="1"/>
  <c r="D47" i="14"/>
  <c r="C47" i="14" s="1"/>
  <c r="E98" i="14"/>
  <c r="E48" i="14"/>
  <c r="E16" i="14"/>
  <c r="E47" i="14"/>
  <c r="E51" i="14"/>
  <c r="E43" i="14"/>
  <c r="E52" i="14"/>
  <c r="D57" i="14"/>
  <c r="C57" i="14" s="1"/>
  <c r="D45" i="14"/>
  <c r="C45" i="14" s="1"/>
  <c r="H45" i="14" s="1"/>
  <c r="L45" i="14" s="1"/>
  <c r="D49" i="14"/>
  <c r="C49" i="14" s="1"/>
  <c r="H49" i="14" s="1"/>
  <c r="L49" i="14" s="1"/>
  <c r="D51" i="14"/>
  <c r="C51" i="14" s="1"/>
  <c r="E29" i="14"/>
  <c r="E53" i="14"/>
  <c r="E12" i="14"/>
  <c r="E55" i="14"/>
  <c r="E9" i="14"/>
  <c r="E11" i="14"/>
  <c r="E41" i="14"/>
  <c r="E15" i="14"/>
  <c r="E22" i="14"/>
  <c r="D23" i="14"/>
  <c r="C23" i="14" s="1"/>
  <c r="H23" i="14" s="1"/>
  <c r="L23" i="14" s="1"/>
  <c r="D22" i="14"/>
  <c r="C22" i="14" s="1"/>
  <c r="D8" i="14"/>
  <c r="C8" i="14" s="1"/>
  <c r="H8" i="14" s="1"/>
  <c r="L8" i="14" s="1"/>
  <c r="D33" i="14"/>
  <c r="AH12" i="1"/>
  <c r="AH10" i="1"/>
  <c r="E66" i="14"/>
  <c r="E77" i="14"/>
  <c r="E63" i="14"/>
  <c r="D27" i="14"/>
  <c r="C27" i="14" s="1"/>
  <c r="D17" i="14"/>
  <c r="D26" i="14"/>
  <c r="C26" i="14" s="1"/>
  <c r="H26" i="14" s="1"/>
  <c r="L26" i="14" s="1"/>
  <c r="D32" i="14"/>
  <c r="D13" i="14"/>
  <c r="C13" i="14" s="1"/>
  <c r="H13" i="14" s="1"/>
  <c r="L13" i="14" s="1"/>
  <c r="D92" i="14"/>
  <c r="C92" i="14" s="1"/>
  <c r="D96" i="14"/>
  <c r="D101" i="14"/>
  <c r="E72" i="14"/>
  <c r="E90" i="14"/>
  <c r="E81" i="14"/>
  <c r="E60" i="14"/>
  <c r="E71" i="14"/>
  <c r="E67" i="14"/>
  <c r="E86" i="14"/>
  <c r="E64" i="14"/>
  <c r="E56" i="14"/>
  <c r="D91" i="14"/>
  <c r="C91" i="14" s="1"/>
  <c r="H91" i="14" s="1"/>
  <c r="L91" i="14" s="1"/>
  <c r="D94" i="14"/>
  <c r="D86" i="14"/>
  <c r="D64" i="14"/>
  <c r="C64" i="14" s="1"/>
  <c r="D72" i="14"/>
  <c r="C72" i="14" s="1"/>
  <c r="D97" i="14"/>
  <c r="C97" i="14" s="1"/>
  <c r="H97" i="14" s="1"/>
  <c r="L97" i="14" s="1"/>
  <c r="D76" i="14"/>
  <c r="C76" i="14" s="1"/>
  <c r="D104" i="14"/>
  <c r="D70" i="14"/>
  <c r="C70" i="14" s="1"/>
  <c r="E97" i="14"/>
  <c r="E105" i="14"/>
  <c r="E89" i="14"/>
  <c r="E99" i="14"/>
  <c r="E83" i="14"/>
  <c r="E70" i="14"/>
  <c r="E80" i="14"/>
  <c r="D68" i="14"/>
  <c r="C68" i="14" s="1"/>
  <c r="D100" i="14"/>
  <c r="C100" i="14" s="1"/>
  <c r="D79" i="14"/>
  <c r="D107" i="14"/>
  <c r="C107" i="14" s="1"/>
  <c r="D98" i="14"/>
  <c r="D84" i="14"/>
  <c r="C84" i="14" s="1"/>
  <c r="D93" i="14"/>
  <c r="D60" i="14"/>
  <c r="C60" i="14" s="1"/>
  <c r="D75" i="14"/>
  <c r="C75" i="14" s="1"/>
  <c r="D58" i="14"/>
  <c r="D99" i="14"/>
  <c r="E96" i="14"/>
  <c r="E100" i="14"/>
  <c r="E95" i="14"/>
  <c r="E68" i="14"/>
  <c r="E102" i="14"/>
  <c r="E74" i="14"/>
  <c r="D54" i="14"/>
  <c r="C54" i="14" s="1"/>
  <c r="D85" i="14"/>
  <c r="C85" i="14" s="1"/>
  <c r="D90" i="14"/>
  <c r="D63" i="14"/>
  <c r="G63" i="14" s="1"/>
  <c r="K63" i="14" s="1"/>
  <c r="D106" i="14"/>
  <c r="D83" i="14"/>
  <c r="D59" i="14"/>
  <c r="D82" i="14"/>
  <c r="C82" i="14" s="1"/>
  <c r="D55" i="14"/>
  <c r="C55" i="14" s="1"/>
  <c r="H55" i="14" s="1"/>
  <c r="L55" i="14" s="1"/>
  <c r="D62" i="14"/>
  <c r="C62" i="14" s="1"/>
  <c r="E69" i="14"/>
  <c r="E78" i="14"/>
  <c r="E92" i="14"/>
  <c r="E7" i="14"/>
  <c r="E101" i="14"/>
  <c r="E82" i="14"/>
  <c r="E85" i="14"/>
  <c r="E103" i="14"/>
  <c r="E65" i="14"/>
  <c r="E76" i="14"/>
  <c r="E57" i="14"/>
  <c r="D78" i="14"/>
  <c r="C78" i="14" s="1"/>
  <c r="D80" i="14"/>
  <c r="D71" i="14"/>
  <c r="D74" i="14"/>
  <c r="D105" i="14"/>
  <c r="D66" i="14"/>
  <c r="C66" i="14" s="1"/>
  <c r="H66" i="14" s="1"/>
  <c r="L66" i="14" s="1"/>
  <c r="D61" i="14"/>
  <c r="C61" i="14" s="1"/>
  <c r="D56" i="14"/>
  <c r="D69" i="14"/>
  <c r="C69" i="14" s="1"/>
  <c r="E54" i="14"/>
  <c r="E94" i="14"/>
  <c r="E58" i="14"/>
  <c r="E91" i="14"/>
  <c r="E84" i="14"/>
  <c r="E62" i="14"/>
  <c r="E61" i="14"/>
  <c r="E79" i="14"/>
  <c r="E107" i="14"/>
  <c r="E87" i="14"/>
  <c r="E104" i="14"/>
  <c r="D88" i="14"/>
  <c r="D89" i="14"/>
  <c r="D103" i="14"/>
  <c r="D77" i="14"/>
  <c r="C77" i="14" s="1"/>
  <c r="D87" i="14"/>
  <c r="D95" i="14"/>
  <c r="D67" i="14"/>
  <c r="M17" i="13"/>
  <c r="N17" i="13" s="1"/>
  <c r="G34" i="14"/>
  <c r="K34" i="14" s="1"/>
  <c r="G92" i="14"/>
  <c r="K92" i="14" s="1"/>
  <c r="H9" i="14"/>
  <c r="L9" i="14" s="1"/>
  <c r="G9" i="14"/>
  <c r="K9" i="14" s="1"/>
  <c r="H25" i="14"/>
  <c r="L25" i="14" s="1"/>
  <c r="G25" i="14"/>
  <c r="K25" i="14" s="1"/>
  <c r="G44" i="14"/>
  <c r="K44" i="14" s="1"/>
  <c r="G37" i="14"/>
  <c r="K37" i="14" s="1"/>
  <c r="F11" i="14"/>
  <c r="G11" i="14"/>
  <c r="K11" i="14" s="1"/>
  <c r="H19" i="14"/>
  <c r="L19" i="14" s="1"/>
  <c r="G19" i="14"/>
  <c r="K19" i="14" s="1"/>
  <c r="G23" i="14"/>
  <c r="K23" i="14" s="1"/>
  <c r="H40" i="14"/>
  <c r="L40" i="14" s="1"/>
  <c r="G40" i="14"/>
  <c r="K40" i="14" s="1"/>
  <c r="G39" i="14"/>
  <c r="K39" i="14" s="1"/>
  <c r="H24" i="14"/>
  <c r="L24" i="14" s="1"/>
  <c r="G24" i="14"/>
  <c r="K24" i="14" s="1"/>
  <c r="G10" i="14"/>
  <c r="K10" i="14" s="1"/>
  <c r="H15" i="14"/>
  <c r="L15" i="14" s="1"/>
  <c r="G15" i="14"/>
  <c r="K15" i="14" s="1"/>
  <c r="H41" i="14"/>
  <c r="L41" i="14" s="1"/>
  <c r="G41" i="14"/>
  <c r="K41" i="14" s="1"/>
  <c r="H42" i="14"/>
  <c r="L42" i="14" s="1"/>
  <c r="G42" i="14"/>
  <c r="K42" i="14" s="1"/>
  <c r="H52" i="14"/>
  <c r="L52" i="14" s="1"/>
  <c r="G52" i="14"/>
  <c r="K52" i="14" s="1"/>
  <c r="G48" i="14"/>
  <c r="K48" i="14" s="1"/>
  <c r="H16" i="14"/>
  <c r="L16" i="14" s="1"/>
  <c r="G73" i="14"/>
  <c r="K73" i="14" s="1"/>
  <c r="G81" i="14"/>
  <c r="K81" i="14" s="1"/>
  <c r="G65" i="14"/>
  <c r="K65" i="14" s="1"/>
  <c r="H31" i="14"/>
  <c r="L31" i="14" s="1"/>
  <c r="G31" i="14"/>
  <c r="K31" i="14" s="1"/>
  <c r="G102" i="14"/>
  <c r="K102" i="14" s="1"/>
  <c r="F18" i="14"/>
  <c r="G18" i="14"/>
  <c r="K18" i="14" s="1"/>
  <c r="H30" i="14"/>
  <c r="L30" i="14" s="1"/>
  <c r="G30" i="14"/>
  <c r="K30" i="14" s="1"/>
  <c r="G35" i="14"/>
  <c r="K35" i="14" s="1"/>
  <c r="H38" i="14"/>
  <c r="L38" i="14" s="1"/>
  <c r="H51" i="14"/>
  <c r="L51" i="14" s="1"/>
  <c r="H28" i="14"/>
  <c r="L28" i="14" s="1"/>
  <c r="G28" i="14"/>
  <c r="K28" i="14" s="1"/>
  <c r="R33" i="1"/>
  <c r="R74" i="1"/>
  <c r="R48" i="1"/>
  <c r="R35" i="1"/>
  <c r="O1076" i="5" s="1"/>
  <c r="R42" i="1"/>
  <c r="R46" i="1"/>
  <c r="O1877" i="5" s="1"/>
  <c r="R37" i="1"/>
  <c r="O129" i="5" s="1"/>
  <c r="R56" i="1"/>
  <c r="O212" i="5" s="1"/>
  <c r="R25" i="1"/>
  <c r="R34" i="1"/>
  <c r="O13" i="5" s="1"/>
  <c r="R36" i="1"/>
  <c r="R58" i="1"/>
  <c r="R53" i="1"/>
  <c r="O128" i="5" s="1"/>
  <c r="R63" i="1"/>
  <c r="O1034" i="5" s="1"/>
  <c r="R41" i="1"/>
  <c r="O884" i="5" s="1"/>
  <c r="R30" i="1"/>
  <c r="R10" i="1"/>
  <c r="R31" i="1"/>
  <c r="R60" i="1"/>
  <c r="O881" i="5" s="1"/>
  <c r="R68" i="1"/>
  <c r="R27" i="1"/>
  <c r="O206" i="5" s="1"/>
  <c r="R51" i="1"/>
  <c r="O8" i="5" s="1"/>
  <c r="R38" i="1"/>
  <c r="R66" i="1"/>
  <c r="R50" i="1"/>
  <c r="R16" i="1"/>
  <c r="R17" i="1"/>
  <c r="R75" i="1"/>
  <c r="R72" i="1"/>
  <c r="R23" i="1"/>
  <c r="O187" i="5" s="1"/>
  <c r="R29" i="1"/>
  <c r="R43" i="1"/>
  <c r="R15" i="1"/>
  <c r="R13" i="1"/>
  <c r="R44" i="1"/>
  <c r="R19" i="1"/>
  <c r="R65" i="1"/>
  <c r="R32" i="1"/>
  <c r="O961" i="5" s="1"/>
  <c r="R14" i="1"/>
  <c r="R62" i="1"/>
  <c r="R70" i="1"/>
  <c r="R47" i="1"/>
  <c r="O1878" i="5" s="1"/>
  <c r="R21" i="1"/>
  <c r="O12" i="5" s="1"/>
  <c r="R20" i="1"/>
  <c r="R12" i="1"/>
  <c r="R45" i="1"/>
  <c r="R71" i="1"/>
  <c r="R54" i="1"/>
  <c r="R40" i="1"/>
  <c r="R39" i="1"/>
  <c r="O250" i="5" s="1"/>
  <c r="R59" i="1"/>
  <c r="O860" i="5" s="1"/>
  <c r="R57" i="1"/>
  <c r="R67" i="1"/>
  <c r="R61" i="1"/>
  <c r="R107" i="1"/>
  <c r="R125" i="1"/>
  <c r="R28" i="1"/>
  <c r="O249" i="5" s="1"/>
  <c r="R22" i="1"/>
  <c r="O105" i="5" s="1"/>
  <c r="R136" i="1"/>
  <c r="R105" i="1"/>
  <c r="R83" i="1"/>
  <c r="R81" i="1"/>
  <c r="R111" i="1"/>
  <c r="R97" i="1"/>
  <c r="R49" i="1"/>
  <c r="R73" i="1"/>
  <c r="R52" i="1"/>
  <c r="O97" i="5" s="1"/>
  <c r="R116" i="1"/>
  <c r="R120" i="1"/>
  <c r="R11" i="1"/>
  <c r="R26" i="1"/>
  <c r="O196" i="5" s="1"/>
  <c r="R55" i="1"/>
  <c r="O199" i="5" s="1"/>
  <c r="R64" i="1"/>
  <c r="O1035" i="5" s="1"/>
  <c r="R103" i="1"/>
  <c r="R95" i="1"/>
  <c r="O1071" i="5"/>
  <c r="O1070" i="5"/>
  <c r="O216" i="5"/>
  <c r="O217" i="5"/>
  <c r="O215" i="5"/>
  <c r="O39" i="5"/>
  <c r="O80" i="5"/>
  <c r="O42" i="5"/>
  <c r="O79" i="5"/>
  <c r="O48" i="5"/>
  <c r="O50" i="5"/>
  <c r="O85" i="5"/>
  <c r="O72" i="5"/>
  <c r="O47" i="5"/>
  <c r="O35" i="5"/>
  <c r="O31" i="5"/>
  <c r="O56" i="5"/>
  <c r="O78" i="5"/>
  <c r="O94" i="5"/>
  <c r="O14" i="5"/>
  <c r="O46" i="5"/>
  <c r="O73" i="5"/>
  <c r="O16" i="5"/>
  <c r="O53" i="5"/>
  <c r="O60" i="5"/>
  <c r="O27" i="5"/>
  <c r="O19" i="5"/>
  <c r="O68" i="5"/>
  <c r="O17" i="5"/>
  <c r="O20" i="5"/>
  <c r="O86" i="5"/>
  <c r="O21" i="5"/>
  <c r="O88" i="5"/>
  <c r="O49" i="5"/>
  <c r="O23" i="5"/>
  <c r="O18" i="5"/>
  <c r="O64" i="5"/>
  <c r="O37" i="5"/>
  <c r="O66" i="5"/>
  <c r="O29" i="5"/>
  <c r="O40" i="5"/>
  <c r="O81" i="5"/>
  <c r="O54" i="5"/>
  <c r="O59" i="5"/>
  <c r="O63" i="5"/>
  <c r="O34" i="5"/>
  <c r="O93" i="5"/>
  <c r="O82" i="5"/>
  <c r="O28" i="5"/>
  <c r="O32" i="5"/>
  <c r="O91" i="5"/>
  <c r="O58" i="5"/>
  <c r="O77" i="5"/>
  <c r="O61" i="5"/>
  <c r="O22" i="5"/>
  <c r="O30" i="5"/>
  <c r="O52" i="5"/>
  <c r="O43" i="5"/>
  <c r="O84" i="5"/>
  <c r="O33" i="5"/>
  <c r="O38" i="5"/>
  <c r="O69" i="5"/>
  <c r="O44" i="5"/>
  <c r="O83" i="5"/>
  <c r="O57" i="5"/>
  <c r="O24" i="5"/>
  <c r="O67" i="5"/>
  <c r="O90" i="5"/>
  <c r="O26" i="5"/>
  <c r="O74" i="5"/>
  <c r="O89" i="5"/>
  <c r="O75" i="5"/>
  <c r="O45" i="5"/>
  <c r="O70" i="5"/>
  <c r="O55" i="5"/>
  <c r="O15" i="5"/>
  <c r="O92" i="5"/>
  <c r="O51" i="5"/>
  <c r="O71" i="5"/>
  <c r="O62" i="5"/>
  <c r="O36" i="5"/>
  <c r="O87" i="5"/>
  <c r="O25" i="5"/>
  <c r="O65" i="5"/>
  <c r="O41" i="5"/>
  <c r="O76" i="5"/>
  <c r="O904" i="5"/>
  <c r="O907" i="5"/>
  <c r="O911" i="5"/>
  <c r="O912" i="5"/>
  <c r="O913" i="5"/>
  <c r="O910" i="5"/>
  <c r="O909" i="5"/>
  <c r="O906" i="5"/>
  <c r="O905" i="5"/>
  <c r="O908" i="5"/>
  <c r="O1196" i="5"/>
  <c r="O1217" i="5"/>
  <c r="O1210" i="5"/>
  <c r="O1135" i="5"/>
  <c r="O1182" i="5"/>
  <c r="O1121" i="5"/>
  <c r="O1176" i="5"/>
  <c r="O1199" i="5"/>
  <c r="O1144" i="5"/>
  <c r="O1132" i="5"/>
  <c r="O1110" i="5"/>
  <c r="O1218" i="5"/>
  <c r="O1175" i="5"/>
  <c r="O1116" i="5"/>
  <c r="O1211" i="5"/>
  <c r="O1139" i="5"/>
  <c r="O1167" i="5"/>
  <c r="O1234" i="5"/>
  <c r="O1241" i="5"/>
  <c r="O1166" i="5"/>
  <c r="O1117" i="5"/>
  <c r="O1115" i="5"/>
  <c r="O1227" i="5"/>
  <c r="O1171" i="5"/>
  <c r="O1238" i="5"/>
  <c r="O1194" i="5"/>
  <c r="O1230" i="5"/>
  <c r="O1242" i="5"/>
  <c r="O1178" i="5"/>
  <c r="O1103" i="5"/>
  <c r="O1113" i="5"/>
  <c r="O1193" i="5"/>
  <c r="O1221" i="5"/>
  <c r="O1205" i="5"/>
  <c r="O1174" i="5"/>
  <c r="O1237" i="5"/>
  <c r="O1107" i="5"/>
  <c r="O1208" i="5"/>
  <c r="O1118" i="5"/>
  <c r="O1216" i="5"/>
  <c r="O1197" i="5"/>
  <c r="O1203" i="5"/>
  <c r="O1160" i="5"/>
  <c r="O1222" i="5"/>
  <c r="O1195" i="5"/>
  <c r="O1215" i="5"/>
  <c r="O1249" i="5"/>
  <c r="O1183" i="5"/>
  <c r="O1145" i="5"/>
  <c r="O1225" i="5"/>
  <c r="O1146" i="5"/>
  <c r="O1158" i="5"/>
  <c r="O1131" i="5"/>
  <c r="O1111" i="5"/>
  <c r="O1120" i="5"/>
  <c r="O1105" i="5"/>
  <c r="O1201" i="5"/>
  <c r="O1246" i="5"/>
  <c r="O1243" i="5"/>
  <c r="O1151" i="5"/>
  <c r="O1233" i="5"/>
  <c r="O1168" i="5"/>
  <c r="O1228" i="5"/>
  <c r="O1186" i="5"/>
  <c r="O1236" i="5"/>
  <c r="O1232" i="5"/>
  <c r="O1179" i="5"/>
  <c r="O1137" i="5"/>
  <c r="O1134" i="5"/>
  <c r="O1119" i="5"/>
  <c r="O1156" i="5"/>
  <c r="O1185" i="5"/>
  <c r="O1252" i="5"/>
  <c r="O1240" i="5"/>
  <c r="O1170" i="5"/>
  <c r="O1212" i="5"/>
  <c r="O1130" i="5"/>
  <c r="O1206" i="5"/>
  <c r="O1198" i="5"/>
  <c r="O1202" i="5"/>
  <c r="O1164" i="5"/>
  <c r="O1188" i="5"/>
  <c r="O1250" i="5"/>
  <c r="O1153" i="5"/>
  <c r="O1104" i="5"/>
  <c r="O1122" i="5"/>
  <c r="O1128" i="5"/>
  <c r="O1148" i="5"/>
  <c r="O1209" i="5"/>
  <c r="O1187" i="5"/>
  <c r="O1140" i="5"/>
  <c r="O1143" i="5"/>
  <c r="O1173" i="5"/>
  <c r="O1161" i="5"/>
  <c r="O1177" i="5"/>
  <c r="O1204" i="5"/>
  <c r="O1190" i="5"/>
  <c r="O1129" i="5"/>
  <c r="O1106" i="5"/>
  <c r="O1248" i="5"/>
  <c r="O1184" i="5"/>
  <c r="O1149" i="5"/>
  <c r="O1244" i="5"/>
  <c r="O1223" i="5"/>
  <c r="O1172" i="5"/>
  <c r="O1247" i="5"/>
  <c r="O1189" i="5"/>
  <c r="O1235" i="5"/>
  <c r="O1159" i="5"/>
  <c r="O1155" i="5"/>
  <c r="O1169" i="5"/>
  <c r="O1239" i="5"/>
  <c r="O1255" i="5"/>
  <c r="O1219" i="5"/>
  <c r="O1200" i="5"/>
  <c r="O1150" i="5"/>
  <c r="O1245" i="5"/>
  <c r="O1253" i="5"/>
  <c r="O1229" i="5"/>
  <c r="O1123" i="5"/>
  <c r="O1254" i="5"/>
  <c r="O1214" i="5"/>
  <c r="O1165" i="5"/>
  <c r="O1231" i="5"/>
  <c r="O1142" i="5"/>
  <c r="O1141" i="5"/>
  <c r="O1108" i="5"/>
  <c r="O1163" i="5"/>
  <c r="O1191" i="5"/>
  <c r="O1133" i="5"/>
  <c r="O1207" i="5"/>
  <c r="O1109" i="5"/>
  <c r="O1251" i="5"/>
  <c r="O1136" i="5"/>
  <c r="O1138" i="5"/>
  <c r="O1162" i="5"/>
  <c r="O1224" i="5"/>
  <c r="O1180" i="5"/>
  <c r="O1213" i="5"/>
  <c r="O1220" i="5"/>
  <c r="O1112" i="5"/>
  <c r="O1127" i="5"/>
  <c r="O1152" i="5"/>
  <c r="O1125" i="5"/>
  <c r="O1157" i="5"/>
  <c r="O1124" i="5"/>
  <c r="O1147" i="5"/>
  <c r="O1192" i="5"/>
  <c r="O1154" i="5"/>
  <c r="O1114" i="5"/>
  <c r="O1226" i="5"/>
  <c r="O1181" i="5"/>
  <c r="O1126" i="5"/>
  <c r="O220" i="5"/>
  <c r="O221" i="5"/>
  <c r="O219" i="5"/>
  <c r="O924" i="5"/>
  <c r="O925" i="5"/>
  <c r="O921" i="5"/>
  <c r="O920" i="5"/>
  <c r="O923" i="5"/>
  <c r="O922" i="5"/>
  <c r="O919" i="5"/>
  <c r="R134" i="1"/>
  <c r="R135" i="1"/>
  <c r="R115" i="1"/>
  <c r="R117" i="1"/>
  <c r="R142" i="1"/>
  <c r="R91" i="1"/>
  <c r="R119" i="1"/>
  <c r="R100" i="1"/>
  <c r="R82" i="1"/>
  <c r="R132" i="1"/>
  <c r="R93" i="1"/>
  <c r="O953" i="5"/>
  <c r="O935" i="5"/>
  <c r="O948" i="5"/>
  <c r="O934" i="5"/>
  <c r="O955" i="5"/>
  <c r="O939" i="5"/>
  <c r="O947" i="5"/>
  <c r="O931" i="5"/>
  <c r="O942" i="5"/>
  <c r="O956" i="5"/>
  <c r="O944" i="5"/>
  <c r="O945" i="5"/>
  <c r="O930" i="5"/>
  <c r="O952" i="5"/>
  <c r="O951" i="5"/>
  <c r="O949" i="5"/>
  <c r="O950" i="5"/>
  <c r="O943" i="5"/>
  <c r="O941" i="5"/>
  <c r="O936" i="5"/>
  <c r="O932" i="5"/>
  <c r="O940" i="5"/>
  <c r="O933" i="5"/>
  <c r="O946" i="5"/>
  <c r="O954" i="5"/>
  <c r="O937" i="5"/>
  <c r="O938" i="5"/>
  <c r="O957" i="5"/>
  <c r="O452" i="5"/>
  <c r="O598" i="5"/>
  <c r="O818" i="5"/>
  <c r="O656" i="5"/>
  <c r="O329" i="5"/>
  <c r="O754" i="5"/>
  <c r="O459" i="5"/>
  <c r="O671" i="5"/>
  <c r="O814" i="5"/>
  <c r="O580" i="5"/>
  <c r="O434" i="5"/>
  <c r="O436" i="5"/>
  <c r="O499" i="5"/>
  <c r="O728" i="5"/>
  <c r="O596" i="5"/>
  <c r="O414" i="5"/>
  <c r="O339" i="5"/>
  <c r="O694" i="5"/>
  <c r="O736" i="5"/>
  <c r="O701" i="5"/>
  <c r="O351" i="5"/>
  <c r="O597" i="5"/>
  <c r="O666" i="5"/>
  <c r="O819" i="5"/>
  <c r="O622" i="5"/>
  <c r="O393" i="5"/>
  <c r="O523" i="5"/>
  <c r="O296" i="5"/>
  <c r="O396" i="5"/>
  <c r="O469" i="5"/>
  <c r="O370" i="5"/>
  <c r="O404" i="5"/>
  <c r="O555" i="5"/>
  <c r="O658" i="5"/>
  <c r="O375" i="5"/>
  <c r="O289" i="5"/>
  <c r="O314" i="5"/>
  <c r="O655" i="5"/>
  <c r="O318" i="5"/>
  <c r="O594" i="5"/>
  <c r="O479" i="5"/>
  <c r="O304" i="5"/>
  <c r="O764" i="5"/>
  <c r="O260" i="5"/>
  <c r="O540" i="5"/>
  <c r="O708" i="5"/>
  <c r="O614" i="5"/>
  <c r="O657" i="5"/>
  <c r="O610" i="5"/>
  <c r="O696" i="5"/>
  <c r="O784" i="5"/>
  <c r="O817" i="5"/>
  <c r="O402" i="5"/>
  <c r="O476" i="5"/>
  <c r="O284" i="5"/>
  <c r="O619" i="5"/>
  <c r="O650" i="5"/>
  <c r="O550" i="5"/>
  <c r="O270" i="5"/>
  <c r="O377" i="5"/>
  <c r="O448" i="5"/>
  <c r="O460" i="5"/>
  <c r="O791" i="5"/>
  <c r="O502" i="5"/>
  <c r="O725" i="5"/>
  <c r="O261" i="5"/>
  <c r="O340" i="5"/>
  <c r="O549" i="5"/>
  <c r="O276" i="5"/>
  <c r="O530" i="5"/>
  <c r="O647" i="5"/>
  <c r="O542" i="5"/>
  <c r="O798" i="5"/>
  <c r="O295" i="5"/>
  <c r="O797" i="5"/>
  <c r="O301" i="5"/>
  <c r="O399" i="5"/>
  <c r="O649" i="5"/>
  <c r="O503" i="5"/>
  <c r="O286" i="5"/>
  <c r="O357" i="5"/>
  <c r="O347" i="5"/>
  <c r="O531" i="5"/>
  <c r="O294" i="5"/>
  <c r="O743" i="5"/>
  <c r="O466" i="5"/>
  <c r="O382" i="5"/>
  <c r="O739" i="5"/>
  <c r="O745" i="5"/>
  <c r="O471" i="5"/>
  <c r="O536" i="5"/>
  <c r="O645" i="5"/>
  <c r="O429" i="5"/>
  <c r="O595" i="5"/>
  <c r="O794" i="5"/>
  <c r="O360" i="5"/>
  <c r="O646" i="5"/>
  <c r="O395" i="5"/>
  <c r="O337" i="5"/>
  <c r="O331" i="5"/>
  <c r="O800" i="5"/>
  <c r="O412" i="5"/>
  <c r="O457" i="5"/>
  <c r="O616" i="5"/>
  <c r="O626" i="5"/>
  <c r="O541" i="5"/>
  <c r="O744" i="5"/>
  <c r="O635" i="5"/>
  <c r="O328" i="5"/>
  <c r="O378" i="5"/>
  <c r="O371" i="5"/>
  <c r="O432" i="5"/>
  <c r="O327" i="5"/>
  <c r="O496" i="5"/>
  <c r="O615" i="5"/>
  <c r="O661" i="5"/>
  <c r="O269" i="5"/>
  <c r="O438" i="5"/>
  <c r="O684" i="5"/>
  <c r="O633" i="5"/>
  <c r="O586" i="5"/>
  <c r="O810" i="5"/>
  <c r="O398" i="5"/>
  <c r="O607" i="5"/>
  <c r="O273" i="5"/>
  <c r="O613" i="5"/>
  <c r="O407" i="5"/>
  <c r="O516" i="5"/>
  <c r="O427" i="5"/>
  <c r="O505" i="5"/>
  <c r="O546" i="5"/>
  <c r="O394" i="5"/>
  <c r="O384" i="5"/>
  <c r="O397" i="5"/>
  <c r="O470" i="5"/>
  <c r="O332" i="5"/>
  <c r="O366" i="5"/>
  <c r="O416" i="5"/>
  <c r="O652" i="5"/>
  <c r="O278" i="5"/>
  <c r="O628" i="5"/>
  <c r="O632" i="5"/>
  <c r="O611" i="5"/>
  <c r="O528" i="5"/>
  <c r="O266" i="5"/>
  <c r="O423" i="5"/>
  <c r="O693" i="5"/>
  <c r="O789" i="5"/>
  <c r="O608" i="5"/>
  <c r="O599" i="5"/>
  <c r="O508" i="5"/>
  <c r="O706" i="5"/>
  <c r="O350" i="5"/>
  <c r="O358" i="5"/>
  <c r="O752" i="5"/>
  <c r="O747" i="5"/>
  <c r="O535" i="5"/>
  <c r="O721" i="5"/>
  <c r="O726" i="5"/>
  <c r="O786" i="5"/>
  <c r="O354" i="5"/>
  <c r="O757" i="5"/>
  <c r="O571" i="5"/>
  <c r="O299" i="5"/>
  <c r="O307" i="5"/>
  <c r="O320" i="5"/>
  <c r="O353" i="5"/>
  <c r="O356" i="5"/>
  <c r="O336" i="5"/>
  <c r="O623" i="5"/>
  <c r="O771" i="5"/>
  <c r="O484" i="5"/>
  <c r="O561" i="5"/>
  <c r="O702" i="5"/>
  <c r="O741" i="5"/>
  <c r="O517" i="5"/>
  <c r="O525" i="5"/>
  <c r="O391" i="5"/>
  <c r="O512" i="5"/>
  <c r="O285" i="5"/>
  <c r="O428" i="5"/>
  <c r="O641" i="5"/>
  <c r="O804" i="5"/>
  <c r="O707" i="5"/>
  <c r="O486" i="5"/>
  <c r="O467" i="5"/>
  <c r="O379" i="5"/>
  <c r="O446" i="5"/>
  <c r="O430" i="5"/>
  <c r="O790" i="5"/>
  <c r="O386" i="5"/>
  <c r="O750" i="5"/>
  <c r="O263" i="5"/>
  <c r="O690" i="5"/>
  <c r="O392" i="5"/>
  <c r="O811" i="5"/>
  <c r="O593" i="5"/>
  <c r="O697" i="5"/>
  <c r="O715" i="5"/>
  <c r="O406" i="5"/>
  <c r="O323" i="5"/>
  <c r="O481" i="5"/>
  <c r="O621" i="5"/>
  <c r="O264" i="5"/>
  <c r="O783" i="5"/>
  <c r="O458" i="5"/>
  <c r="O259" i="5"/>
  <c r="O689" i="5"/>
  <c r="O501" i="5"/>
  <c r="O380" i="5"/>
  <c r="O317" i="5"/>
  <c r="O588" i="5"/>
  <c r="O805" i="5"/>
  <c r="O413" i="5"/>
  <c r="O768" i="5"/>
  <c r="O258" i="5"/>
  <c r="O601" i="5"/>
  <c r="O767" i="5"/>
  <c r="O670" i="5"/>
  <c r="O705" i="5"/>
  <c r="O280" i="5"/>
  <c r="O787" i="5"/>
  <c r="O453" i="5"/>
  <c r="O287" i="5"/>
  <c r="O472" i="5"/>
  <c r="O335" i="5"/>
  <c r="O735" i="5"/>
  <c r="O740" i="5"/>
  <c r="O312" i="5"/>
  <c r="O513" i="5"/>
  <c r="O482" i="5"/>
  <c r="O468" i="5"/>
  <c r="O618" i="5"/>
  <c r="O584" i="5"/>
  <c r="O568" i="5"/>
  <c r="O489" i="5"/>
  <c r="O620" i="5"/>
  <c r="O361" i="5"/>
  <c r="O308" i="5"/>
  <c r="O463" i="5"/>
  <c r="O422" i="5"/>
  <c r="O268" i="5"/>
  <c r="O257" i="5"/>
  <c r="O631" i="5"/>
  <c r="O609" i="5"/>
  <c r="O485" i="5"/>
  <c r="O390" i="5"/>
  <c r="O548" i="5"/>
  <c r="O426" i="5"/>
  <c r="O663" i="5"/>
  <c r="O572" i="5"/>
  <c r="O539" i="5"/>
  <c r="O564" i="5"/>
  <c r="O577" i="5"/>
  <c r="O417" i="5"/>
  <c r="O372" i="5"/>
  <c r="O680" i="5"/>
  <c r="O730" i="5"/>
  <c r="O581" i="5"/>
  <c r="O488" i="5"/>
  <c r="O590" i="5"/>
  <c r="O316" i="5"/>
  <c r="O342" i="5"/>
  <c r="O373" i="5"/>
  <c r="O793" i="5"/>
  <c r="O315" i="5"/>
  <c r="O424" i="5"/>
  <c r="O324" i="5"/>
  <c r="O293" i="5"/>
  <c r="O809" i="5"/>
  <c r="O717" i="5"/>
  <c r="O553" i="5"/>
  <c r="O474" i="5"/>
  <c r="O638" i="5"/>
  <c r="O420" i="5"/>
  <c r="O267" i="5"/>
  <c r="O447" i="5"/>
  <c r="O288" i="5"/>
  <c r="O579" i="5"/>
  <c r="O816" i="5"/>
  <c r="O808" i="5"/>
  <c r="O437" i="5"/>
  <c r="O330" i="5"/>
  <c r="O400" i="5"/>
  <c r="O282" i="5"/>
  <c r="O363" i="5"/>
  <c r="O369" i="5"/>
  <c r="O668" i="5"/>
  <c r="O498" i="5"/>
  <c r="O518" i="5"/>
  <c r="O723" i="5"/>
  <c r="O526" i="5"/>
  <c r="O774" i="5"/>
  <c r="O637" i="5"/>
  <c r="O439" i="5"/>
  <c r="O602" i="5"/>
  <c r="O349" i="5"/>
  <c r="O583" i="5"/>
  <c r="O636" i="5"/>
  <c r="O451" i="5"/>
  <c r="O487" i="5"/>
  <c r="O685" i="5"/>
  <c r="O567" i="5"/>
  <c r="O591" i="5"/>
  <c r="O495" i="5"/>
  <c r="O775" i="5"/>
  <c r="O334" i="5"/>
  <c r="O654" i="5"/>
  <c r="O651" i="5"/>
  <c r="O802" i="5"/>
  <c r="O313" i="5"/>
  <c r="O272" i="5"/>
  <c r="O699" i="5"/>
  <c r="O578" i="5"/>
  <c r="O759" i="5"/>
  <c r="O585" i="5"/>
  <c r="O311" i="5"/>
  <c r="O520" i="5"/>
  <c r="O506" i="5"/>
  <c r="O374" i="5"/>
  <c r="O665" i="5"/>
  <c r="O698" i="5"/>
  <c r="O575" i="5"/>
  <c r="O691" i="5"/>
  <c r="O761" i="5"/>
  <c r="O408" i="5"/>
  <c r="O473" i="5"/>
  <c r="O773" i="5"/>
  <c r="O765" i="5"/>
  <c r="O433" i="5"/>
  <c r="O751" i="5"/>
  <c r="O475" i="5"/>
  <c r="O309" i="5"/>
  <c r="O346" i="5"/>
  <c r="O565" i="5"/>
  <c r="O464" i="5"/>
  <c r="O281" i="5"/>
  <c r="O722" i="5"/>
  <c r="O274" i="5"/>
  <c r="O738" i="5"/>
  <c r="O292" i="5"/>
  <c r="O338" i="5"/>
  <c r="O630" i="5"/>
  <c r="O667" i="5"/>
  <c r="O662" i="5"/>
  <c r="O753" i="5"/>
  <c r="O679" i="5"/>
  <c r="O719" i="5"/>
  <c r="O333" i="5"/>
  <c r="O325" i="5"/>
  <c r="O362" i="5"/>
  <c r="O770" i="5"/>
  <c r="O529" i="5"/>
  <c r="O780" i="5"/>
  <c r="O265" i="5"/>
  <c r="O298" i="5"/>
  <c r="O781" i="5"/>
  <c r="O778" i="5"/>
  <c r="O772" i="5"/>
  <c r="O305" i="5"/>
  <c r="O692" i="5"/>
  <c r="O409" i="5"/>
  <c r="O777" i="5"/>
  <c r="O720" i="5"/>
  <c r="O359" i="5"/>
  <c r="O600" i="5"/>
  <c r="O755" i="5"/>
  <c r="O367" i="5"/>
  <c r="O763" i="5"/>
  <c r="O401" i="5"/>
  <c r="O603" i="5"/>
  <c r="O815" i="5"/>
  <c r="O544" i="5"/>
  <c r="O534" i="5"/>
  <c r="O343" i="5"/>
  <c r="O537" i="5"/>
  <c r="O443" i="5"/>
  <c r="O574" i="5"/>
  <c r="O573" i="5"/>
  <c r="O724" i="5"/>
  <c r="O676" i="5"/>
  <c r="O556" i="5"/>
  <c r="O795" i="5"/>
  <c r="O514" i="5"/>
  <c r="O465" i="5"/>
  <c r="O521" i="5"/>
  <c r="O629" i="5"/>
  <c r="O674" i="5"/>
  <c r="O672" i="5"/>
  <c r="O563" i="5"/>
  <c r="O387" i="5"/>
  <c r="O746" i="5"/>
  <c r="O545" i="5"/>
  <c r="O776" i="5"/>
  <c r="O729" i="5"/>
  <c r="O760" i="5"/>
  <c r="O321" i="5"/>
  <c r="O605" i="5"/>
  <c r="O456" i="5"/>
  <c r="O355" i="5"/>
  <c r="O686" i="5"/>
  <c r="O493" i="5"/>
  <c r="O415" i="5"/>
  <c r="O803" i="5"/>
  <c r="O813" i="5"/>
  <c r="O627" i="5"/>
  <c r="O462" i="5"/>
  <c r="O558" i="5"/>
  <c r="O421" i="5"/>
  <c r="O566" i="5"/>
  <c r="O381" i="5"/>
  <c r="O348" i="5"/>
  <c r="O522" i="5"/>
  <c r="O271" i="5"/>
  <c r="O352" i="5"/>
  <c r="O319" i="5"/>
  <c r="O385" i="5"/>
  <c r="O742" i="5"/>
  <c r="O718" i="5"/>
  <c r="O275" i="5"/>
  <c r="O302" i="5"/>
  <c r="O673" i="5"/>
  <c r="O461" i="5"/>
  <c r="O737" i="5"/>
  <c r="O441" i="5"/>
  <c r="O442" i="5"/>
  <c r="O527" i="5"/>
  <c r="O625" i="5"/>
  <c r="O510" i="5"/>
  <c r="O551" i="5"/>
  <c r="O642" i="5"/>
  <c r="O612" i="5"/>
  <c r="O554" i="5"/>
  <c r="O807" i="5"/>
  <c r="O492" i="5"/>
  <c r="O341" i="5"/>
  <c r="O604" i="5"/>
  <c r="O279" i="5"/>
  <c r="O617" i="5"/>
  <c r="O454" i="5"/>
  <c r="O788" i="5"/>
  <c r="O344" i="5"/>
  <c r="O678" i="5"/>
  <c r="O713" i="5"/>
  <c r="O403" i="5"/>
  <c r="O405" i="5"/>
  <c r="O785" i="5"/>
  <c r="O497" i="5"/>
  <c r="O796" i="5"/>
  <c r="O683" i="5"/>
  <c r="O532" i="5"/>
  <c r="O310" i="5"/>
  <c r="O494" i="5"/>
  <c r="O681" i="5"/>
  <c r="O326" i="5"/>
  <c r="O345" i="5"/>
  <c r="O560" i="5"/>
  <c r="O562" i="5"/>
  <c r="O703" i="5"/>
  <c r="O582" i="5"/>
  <c r="O779" i="5"/>
  <c r="O643" i="5"/>
  <c r="O277" i="5"/>
  <c r="O368" i="5"/>
  <c r="O455" i="5"/>
  <c r="O507" i="5"/>
  <c r="O664" i="5"/>
  <c r="O659" i="5"/>
  <c r="O300" i="5"/>
  <c r="O660" i="5"/>
  <c r="O710" i="5"/>
  <c r="O576" i="5"/>
  <c r="O410" i="5"/>
  <c r="O624" i="5"/>
  <c r="O483" i="5"/>
  <c r="O557" i="5"/>
  <c r="O592" i="5"/>
  <c r="O419" i="5"/>
  <c r="O445" i="5"/>
  <c r="O589" i="5"/>
  <c r="O291" i="5"/>
  <c r="O519" i="5"/>
  <c r="O687" i="5"/>
  <c r="O480" i="5"/>
  <c r="O444" i="5"/>
  <c r="O640" i="5"/>
  <c r="O748" i="5"/>
  <c r="O688" i="5"/>
  <c r="O675" i="5"/>
  <c r="O435" i="5"/>
  <c r="O677" i="5"/>
  <c r="O383" i="5"/>
  <c r="O812" i="5"/>
  <c r="O552" i="5"/>
  <c r="O543" i="5"/>
  <c r="O806" i="5"/>
  <c r="O727" i="5"/>
  <c r="O411" i="5"/>
  <c r="O669" i="5"/>
  <c r="O782" i="5"/>
  <c r="O431" i="5"/>
  <c r="O758" i="5"/>
  <c r="O364" i="5"/>
  <c r="O644" i="5"/>
  <c r="O365" i="5"/>
  <c r="O714" i="5"/>
  <c r="O303" i="5"/>
  <c r="O477" i="5"/>
  <c r="O547" i="5"/>
  <c r="O440" i="5"/>
  <c r="O306" i="5"/>
  <c r="O801" i="5"/>
  <c r="O262" i="5"/>
  <c r="O449" i="5"/>
  <c r="O762" i="5"/>
  <c r="O711" i="5"/>
  <c r="O799" i="5"/>
  <c r="O587" i="5"/>
  <c r="O418" i="5"/>
  <c r="O491" i="5"/>
  <c r="O700" i="5"/>
  <c r="O509" i="5"/>
  <c r="O500" i="5"/>
  <c r="O731" i="5"/>
  <c r="O559" i="5"/>
  <c r="O648" i="5"/>
  <c r="O490" i="5"/>
  <c r="O734" i="5"/>
  <c r="O322" i="5"/>
  <c r="O653" i="5"/>
  <c r="O716" i="5"/>
  <c r="O733" i="5"/>
  <c r="O388" i="5"/>
  <c r="O504" i="5"/>
  <c r="O376" i="5"/>
  <c r="O766" i="5"/>
  <c r="O297" i="5"/>
  <c r="O538" i="5"/>
  <c r="O749" i="5"/>
  <c r="O425" i="5"/>
  <c r="O515" i="5"/>
  <c r="O704" i="5"/>
  <c r="O769" i="5"/>
  <c r="O792" i="5"/>
  <c r="O478" i="5"/>
  <c r="O712" i="5"/>
  <c r="O756" i="5"/>
  <c r="O569" i="5"/>
  <c r="O290" i="5"/>
  <c r="O511" i="5"/>
  <c r="O389" i="5"/>
  <c r="O524" i="5"/>
  <c r="O450" i="5"/>
  <c r="O682" i="5"/>
  <c r="O570" i="5"/>
  <c r="O634" i="5"/>
  <c r="O695" i="5"/>
  <c r="O639" i="5"/>
  <c r="O732" i="5"/>
  <c r="O709" i="5"/>
  <c r="O283" i="5"/>
  <c r="O606" i="5"/>
  <c r="O533" i="5"/>
  <c r="O251" i="5"/>
  <c r="O255" i="5"/>
  <c r="O252" i="5"/>
  <c r="O254" i="5"/>
  <c r="O253" i="5"/>
  <c r="R140" i="1"/>
  <c r="R131" i="1"/>
  <c r="R139" i="1"/>
  <c r="R85" i="1"/>
  <c r="R121" i="1"/>
  <c r="R110" i="1"/>
  <c r="R76" i="1"/>
  <c r="R88" i="1"/>
  <c r="R112" i="1"/>
  <c r="R124" i="1"/>
  <c r="R123" i="1"/>
  <c r="O1258" i="5"/>
  <c r="O1256" i="5"/>
  <c r="O1257" i="5"/>
  <c r="O1259" i="5"/>
  <c r="O876" i="5"/>
  <c r="O873" i="5"/>
  <c r="O877" i="5"/>
  <c r="O872" i="5"/>
  <c r="O879" i="5"/>
  <c r="O874" i="5"/>
  <c r="O875" i="5"/>
  <c r="O878" i="5"/>
  <c r="O1065" i="5"/>
  <c r="O1066" i="5"/>
  <c r="O1068" i="5"/>
  <c r="O1067" i="5"/>
  <c r="O1031" i="5"/>
  <c r="O1029" i="5"/>
  <c r="O1026" i="5"/>
  <c r="O1021" i="5"/>
  <c r="O1024" i="5"/>
  <c r="O1023" i="5"/>
  <c r="O1032" i="5"/>
  <c r="O1033" i="5"/>
  <c r="O1030" i="5"/>
  <c r="O1022" i="5"/>
  <c r="O1027" i="5"/>
  <c r="O1028" i="5"/>
  <c r="O1025" i="5"/>
  <c r="O197" i="5"/>
  <c r="O198" i="5"/>
  <c r="R130" i="1"/>
  <c r="R108" i="1"/>
  <c r="R77" i="1"/>
  <c r="R137" i="1"/>
  <c r="R86" i="1"/>
  <c r="R133" i="1"/>
  <c r="R78" i="1"/>
  <c r="R128" i="1"/>
  <c r="R87" i="1"/>
  <c r="R109" i="1"/>
  <c r="R84" i="1"/>
  <c r="O99" i="5"/>
  <c r="O100" i="5"/>
  <c r="O189" i="5"/>
  <c r="O188" i="5"/>
  <c r="O998" i="5"/>
  <c r="O996" i="5"/>
  <c r="O999" i="5"/>
  <c r="O1000" i="5"/>
  <c r="O995" i="5"/>
  <c r="O997" i="5"/>
  <c r="O868" i="5"/>
  <c r="O866" i="5"/>
  <c r="O865" i="5"/>
  <c r="O870" i="5"/>
  <c r="O864" i="5"/>
  <c r="O869" i="5"/>
  <c r="O867" i="5"/>
  <c r="O848" i="5"/>
  <c r="O849" i="5"/>
  <c r="O847" i="5"/>
  <c r="O977" i="5"/>
  <c r="O978" i="5"/>
  <c r="O976" i="5"/>
  <c r="O975" i="5"/>
  <c r="O979" i="5"/>
  <c r="O974" i="5"/>
  <c r="R127" i="1"/>
  <c r="R98" i="1"/>
  <c r="R138" i="1"/>
  <c r="R129" i="1"/>
  <c r="R90" i="1"/>
  <c r="R113" i="1"/>
  <c r="R114" i="1"/>
  <c r="R80" i="1"/>
  <c r="R118" i="1"/>
  <c r="R94" i="1"/>
  <c r="R126" i="1"/>
  <c r="R101" i="1"/>
  <c r="O971" i="5"/>
  <c r="O963" i="5"/>
  <c r="O967" i="5"/>
  <c r="O966" i="5"/>
  <c r="O964" i="5"/>
  <c r="O972" i="5"/>
  <c r="O970" i="5"/>
  <c r="O969" i="5"/>
  <c r="O973" i="5"/>
  <c r="O968" i="5"/>
  <c r="O965" i="5"/>
  <c r="O959" i="5"/>
  <c r="O960" i="5"/>
  <c r="O823" i="5"/>
  <c r="O826" i="5"/>
  <c r="O825" i="5"/>
  <c r="O824" i="5"/>
  <c r="O821" i="5"/>
  <c r="O820" i="5"/>
  <c r="O822" i="5"/>
  <c r="O248" i="5"/>
  <c r="O247" i="5"/>
  <c r="O246" i="5"/>
  <c r="R24" i="1"/>
  <c r="R69" i="1"/>
  <c r="R18" i="1"/>
  <c r="R106" i="1"/>
  <c r="R92" i="1"/>
  <c r="R89" i="1"/>
  <c r="R102" i="1"/>
  <c r="R104" i="1"/>
  <c r="R96" i="1"/>
  <c r="R99" i="1"/>
  <c r="R79" i="1"/>
  <c r="R141" i="1"/>
  <c r="F34" i="14" l="1"/>
  <c r="G51" i="14"/>
  <c r="K51" i="14" s="1"/>
  <c r="G57" i="14"/>
  <c r="K57" i="14" s="1"/>
  <c r="G8" i="14"/>
  <c r="K8" i="14" s="1"/>
  <c r="G43" i="14"/>
  <c r="K43" i="14" s="1"/>
  <c r="G50" i="14"/>
  <c r="K50" i="14" s="1"/>
  <c r="G12" i="14"/>
  <c r="K12" i="14" s="1"/>
  <c r="G46" i="14"/>
  <c r="K46" i="14" s="1"/>
  <c r="G20" i="14"/>
  <c r="K20" i="14" s="1"/>
  <c r="G14" i="14"/>
  <c r="K14" i="14" s="1"/>
  <c r="H81" i="14"/>
  <c r="L81" i="14" s="1"/>
  <c r="H43" i="14"/>
  <c r="L43" i="14" s="1"/>
  <c r="H48" i="14"/>
  <c r="L48" i="14" s="1"/>
  <c r="G38" i="14"/>
  <c r="K38" i="14" s="1"/>
  <c r="G97" i="14"/>
  <c r="K97" i="14" s="1"/>
  <c r="G47" i="14"/>
  <c r="K47" i="14" s="1"/>
  <c r="G100" i="14"/>
  <c r="K100" i="14" s="1"/>
  <c r="F61" i="14"/>
  <c r="H64" i="14"/>
  <c r="L64" i="14" s="1"/>
  <c r="G91" i="14"/>
  <c r="K91" i="14" s="1"/>
  <c r="G75" i="14"/>
  <c r="K75" i="14" s="1"/>
  <c r="G16" i="14"/>
  <c r="K16" i="14" s="1"/>
  <c r="F46" i="14"/>
  <c r="G72" i="14"/>
  <c r="K72" i="14" s="1"/>
  <c r="F57" i="14"/>
  <c r="F100" i="14"/>
  <c r="F22" i="14"/>
  <c r="F47" i="14"/>
  <c r="G68" i="14"/>
  <c r="K68" i="14" s="1"/>
  <c r="G82" i="14"/>
  <c r="K82" i="14" s="1"/>
  <c r="G45" i="14"/>
  <c r="K45" i="14" s="1"/>
  <c r="G13" i="14"/>
  <c r="K13" i="14" s="1"/>
  <c r="G26" i="14"/>
  <c r="K26" i="14" s="1"/>
  <c r="G22" i="14"/>
  <c r="K22" i="14" s="1"/>
  <c r="G21" i="14"/>
  <c r="K21" i="14" s="1"/>
  <c r="G49" i="14"/>
  <c r="K49" i="14" s="1"/>
  <c r="G64" i="14"/>
  <c r="K64" i="14" s="1"/>
  <c r="H92" i="14"/>
  <c r="L92" i="14" s="1"/>
  <c r="G61" i="14"/>
  <c r="K61" i="14" s="1"/>
  <c r="G77" i="14"/>
  <c r="K77" i="14" s="1"/>
  <c r="G66" i="14"/>
  <c r="K66" i="14" s="1"/>
  <c r="G60" i="14"/>
  <c r="K60" i="14" s="1"/>
  <c r="F84" i="14"/>
  <c r="G84" i="14"/>
  <c r="K84" i="14" s="1"/>
  <c r="C89" i="14"/>
  <c r="F89" i="14" s="1"/>
  <c r="G74" i="14"/>
  <c r="K74" i="14" s="1"/>
  <c r="C74" i="14"/>
  <c r="C59" i="14"/>
  <c r="H59" i="14" s="1"/>
  <c r="L59" i="14" s="1"/>
  <c r="C67" i="14"/>
  <c r="H67" i="14" s="1"/>
  <c r="L67" i="14" s="1"/>
  <c r="C88" i="14"/>
  <c r="F88" i="14" s="1"/>
  <c r="G71" i="14"/>
  <c r="K71" i="14" s="1"/>
  <c r="C71" i="14"/>
  <c r="F71" i="14" s="1"/>
  <c r="C83" i="14"/>
  <c r="H83" i="14" s="1"/>
  <c r="L83" i="14" s="1"/>
  <c r="C99" i="14"/>
  <c r="H99" i="14" s="1"/>
  <c r="L99" i="14" s="1"/>
  <c r="C98" i="14"/>
  <c r="H98" i="14" s="1"/>
  <c r="L98" i="14" s="1"/>
  <c r="G86" i="14"/>
  <c r="K86" i="14" s="1"/>
  <c r="C86" i="14"/>
  <c r="H86" i="14" s="1"/>
  <c r="L86" i="14" s="1"/>
  <c r="C101" i="14"/>
  <c r="H101" i="14" s="1"/>
  <c r="L101" i="14" s="1"/>
  <c r="C17" i="14"/>
  <c r="F17" i="14" s="1"/>
  <c r="C7" i="14"/>
  <c r="H7" i="14" s="1"/>
  <c r="L7" i="14" s="1"/>
  <c r="C36" i="14"/>
  <c r="F36" i="14" s="1"/>
  <c r="C29" i="14"/>
  <c r="H29" i="14" s="1"/>
  <c r="L29" i="14" s="1"/>
  <c r="G55" i="14"/>
  <c r="K55" i="14" s="1"/>
  <c r="C95" i="14"/>
  <c r="F95" i="14" s="1"/>
  <c r="C56" i="14"/>
  <c r="F56" i="14" s="1"/>
  <c r="G80" i="14"/>
  <c r="K80" i="14" s="1"/>
  <c r="C80" i="14"/>
  <c r="H80" i="14" s="1"/>
  <c r="L80" i="14" s="1"/>
  <c r="C106" i="14"/>
  <c r="H106" i="14" s="1"/>
  <c r="L106" i="14" s="1"/>
  <c r="C58" i="14"/>
  <c r="F58" i="14" s="1"/>
  <c r="C104" i="14"/>
  <c r="H104" i="14" s="1"/>
  <c r="L104" i="14" s="1"/>
  <c r="C94" i="14"/>
  <c r="H94" i="14" s="1"/>
  <c r="L94" i="14" s="1"/>
  <c r="C96" i="14"/>
  <c r="H96" i="14" s="1"/>
  <c r="L96" i="14" s="1"/>
  <c r="G33" i="14"/>
  <c r="K33" i="14" s="1"/>
  <c r="C33" i="14"/>
  <c r="F33" i="14" s="1"/>
  <c r="C87" i="14"/>
  <c r="H87" i="14" s="1"/>
  <c r="L87" i="14" s="1"/>
  <c r="C63" i="14"/>
  <c r="H63" i="14" s="1"/>
  <c r="L63" i="14" s="1"/>
  <c r="G79" i="14"/>
  <c r="K79" i="14" s="1"/>
  <c r="C79" i="14"/>
  <c r="H79" i="14" s="1"/>
  <c r="L79" i="14" s="1"/>
  <c r="G89" i="14"/>
  <c r="K89" i="14" s="1"/>
  <c r="G54" i="14"/>
  <c r="K54" i="14" s="1"/>
  <c r="G59" i="14"/>
  <c r="K59" i="14" s="1"/>
  <c r="G90" i="14"/>
  <c r="K90" i="14" s="1"/>
  <c r="C90" i="14"/>
  <c r="G53" i="14"/>
  <c r="K53" i="14" s="1"/>
  <c r="C53" i="14"/>
  <c r="H53" i="14" s="1"/>
  <c r="L53" i="14" s="1"/>
  <c r="C103" i="14"/>
  <c r="H103" i="14" s="1"/>
  <c r="L103" i="14" s="1"/>
  <c r="C105" i="14"/>
  <c r="H105" i="14" s="1"/>
  <c r="L105" i="14" s="1"/>
  <c r="C93" i="14"/>
  <c r="H93" i="14" s="1"/>
  <c r="L93" i="14" s="1"/>
  <c r="G32" i="14"/>
  <c r="K32" i="14" s="1"/>
  <c r="C32" i="14"/>
  <c r="H32" i="14" s="1"/>
  <c r="L32" i="14" s="1"/>
  <c r="H82" i="14"/>
  <c r="L82" i="14" s="1"/>
  <c r="H85" i="14"/>
  <c r="L85" i="14" s="1"/>
  <c r="F107" i="14"/>
  <c r="G56" i="14"/>
  <c r="K56" i="14" s="1"/>
  <c r="G107" i="14"/>
  <c r="K107" i="14" s="1"/>
  <c r="F39" i="14"/>
  <c r="G27" i="14"/>
  <c r="K27" i="14" s="1"/>
  <c r="G29" i="14"/>
  <c r="K29" i="14" s="1"/>
  <c r="G7" i="14"/>
  <c r="K7" i="14" s="1"/>
  <c r="F102" i="14"/>
  <c r="G104" i="14"/>
  <c r="K104" i="14" s="1"/>
  <c r="G96" i="14"/>
  <c r="K96" i="14" s="1"/>
  <c r="G36" i="14"/>
  <c r="K36" i="14" s="1"/>
  <c r="G106" i="14"/>
  <c r="K106" i="14" s="1"/>
  <c r="G94" i="14"/>
  <c r="K94" i="14" s="1"/>
  <c r="F37" i="14"/>
  <c r="F69" i="14"/>
  <c r="G62" i="14"/>
  <c r="K62" i="14" s="1"/>
  <c r="G76" i="14"/>
  <c r="K76" i="14" s="1"/>
  <c r="F68" i="14"/>
  <c r="G87" i="14"/>
  <c r="K87" i="14" s="1"/>
  <c r="G85" i="14"/>
  <c r="K85" i="14" s="1"/>
  <c r="G78" i="14"/>
  <c r="K78" i="14" s="1"/>
  <c r="H62" i="14"/>
  <c r="L62" i="14" s="1"/>
  <c r="G58" i="14"/>
  <c r="K58" i="14" s="1"/>
  <c r="H54" i="14"/>
  <c r="L54" i="14" s="1"/>
  <c r="H78" i="14"/>
  <c r="L78" i="14" s="1"/>
  <c r="F74" i="14"/>
  <c r="G70" i="14"/>
  <c r="K70" i="14" s="1"/>
  <c r="G88" i="14"/>
  <c r="K88" i="14" s="1"/>
  <c r="G17" i="14"/>
  <c r="K17" i="14" s="1"/>
  <c r="G98" i="14"/>
  <c r="K98" i="14" s="1"/>
  <c r="G83" i="14"/>
  <c r="K83" i="14" s="1"/>
  <c r="G67" i="14"/>
  <c r="K67" i="14" s="1"/>
  <c r="G69" i="14"/>
  <c r="K69" i="14" s="1"/>
  <c r="G99" i="14"/>
  <c r="K99" i="14" s="1"/>
  <c r="G101" i="14"/>
  <c r="K101" i="14" s="1"/>
  <c r="E2" i="14"/>
  <c r="G95" i="14"/>
  <c r="K95" i="14" s="1"/>
  <c r="G93" i="14"/>
  <c r="K93" i="14" s="1"/>
  <c r="G103" i="14"/>
  <c r="K103" i="14" s="1"/>
  <c r="G105" i="14"/>
  <c r="K105" i="14" s="1"/>
  <c r="H73" i="14"/>
  <c r="L73" i="14" s="1"/>
  <c r="F73" i="14"/>
  <c r="F52" i="14"/>
  <c r="F16" i="14"/>
  <c r="F25" i="14"/>
  <c r="F81" i="14"/>
  <c r="F8" i="14"/>
  <c r="F54" i="14"/>
  <c r="F85" i="14"/>
  <c r="F20" i="14"/>
  <c r="H77" i="14"/>
  <c r="L77" i="14" s="1"/>
  <c r="F77" i="14"/>
  <c r="F12" i="14"/>
  <c r="F51" i="14"/>
  <c r="F62" i="14"/>
  <c r="F82" i="14"/>
  <c r="F19" i="14"/>
  <c r="F15" i="14"/>
  <c r="F66" i="14"/>
  <c r="F13" i="14"/>
  <c r="H10" i="14"/>
  <c r="L10" i="14" s="1"/>
  <c r="F10" i="14"/>
  <c r="F24" i="14"/>
  <c r="F48" i="14"/>
  <c r="F65" i="14"/>
  <c r="F101" i="14"/>
  <c r="F50" i="14"/>
  <c r="F45" i="14"/>
  <c r="H44" i="14"/>
  <c r="L44" i="14" s="1"/>
  <c r="F44" i="14"/>
  <c r="H75" i="14"/>
  <c r="L75" i="14" s="1"/>
  <c r="F75" i="14"/>
  <c r="F99" i="14"/>
  <c r="F64" i="14"/>
  <c r="F49" i="14"/>
  <c r="F42" i="14"/>
  <c r="F91" i="14"/>
  <c r="F38" i="14"/>
  <c r="H70" i="14"/>
  <c r="L70" i="14" s="1"/>
  <c r="F70" i="14"/>
  <c r="F23" i="14"/>
  <c r="F21" i="14"/>
  <c r="F41" i="14"/>
  <c r="F40" i="14"/>
  <c r="F92" i="14"/>
  <c r="F96" i="14"/>
  <c r="F9" i="14"/>
  <c r="F30" i="14"/>
  <c r="H76" i="14"/>
  <c r="L76" i="14" s="1"/>
  <c r="F76" i="14"/>
  <c r="H72" i="14"/>
  <c r="L72" i="14" s="1"/>
  <c r="F72" i="14"/>
  <c r="H27" i="14"/>
  <c r="L27" i="14" s="1"/>
  <c r="F27" i="14"/>
  <c r="H60" i="14"/>
  <c r="L60" i="14" s="1"/>
  <c r="F60" i="14"/>
  <c r="F31" i="14"/>
  <c r="F97" i="14"/>
  <c r="F43" i="14"/>
  <c r="F28" i="14"/>
  <c r="F26" i="14"/>
  <c r="F78" i="14"/>
  <c r="F55" i="14"/>
  <c r="F59" i="14"/>
  <c r="H39" i="14"/>
  <c r="L39" i="14" s="1"/>
  <c r="H14" i="14"/>
  <c r="L14" i="14" s="1"/>
  <c r="H46" i="14"/>
  <c r="L46" i="14" s="1"/>
  <c r="H69" i="14"/>
  <c r="L69" i="14" s="1"/>
  <c r="H57" i="14"/>
  <c r="L57" i="14" s="1"/>
  <c r="H100" i="14"/>
  <c r="L100" i="14" s="1"/>
  <c r="H47" i="14"/>
  <c r="L47" i="14" s="1"/>
  <c r="H11" i="14"/>
  <c r="L11" i="14" s="1"/>
  <c r="H35" i="14"/>
  <c r="L35" i="14" s="1"/>
  <c r="H18" i="14"/>
  <c r="L18" i="14" s="1"/>
  <c r="H107" i="14"/>
  <c r="L107" i="14" s="1"/>
  <c r="H68" i="14"/>
  <c r="L68" i="14" s="1"/>
  <c r="H102" i="14"/>
  <c r="L102" i="14" s="1"/>
  <c r="H84" i="14"/>
  <c r="L84" i="14" s="1"/>
  <c r="H74" i="14"/>
  <c r="L74" i="14" s="1"/>
  <c r="H22" i="14"/>
  <c r="L22" i="14" s="1"/>
  <c r="H37" i="14"/>
  <c r="L37" i="14" s="1"/>
  <c r="H61" i="14"/>
  <c r="L61" i="14" s="1"/>
  <c r="H89" i="14"/>
  <c r="L89" i="14" s="1"/>
  <c r="H34" i="14"/>
  <c r="L34" i="14" s="1"/>
  <c r="O190" i="5"/>
  <c r="AI11" i="1" s="1"/>
  <c r="O193" i="5"/>
  <c r="O191" i="5"/>
  <c r="O192" i="5"/>
  <c r="F94" i="14" l="1"/>
  <c r="F63" i="14"/>
  <c r="H95" i="14"/>
  <c r="L95" i="14" s="1"/>
  <c r="F29" i="14"/>
  <c r="H88" i="14"/>
  <c r="L88" i="14" s="1"/>
  <c r="F7" i="14"/>
  <c r="F103" i="14"/>
  <c r="F105" i="14"/>
  <c r="F106" i="14"/>
  <c r="F87" i="14"/>
  <c r="H33" i="14"/>
  <c r="L33" i="14" s="1"/>
  <c r="H17" i="14"/>
  <c r="L17" i="14" s="1"/>
  <c r="F53" i="14"/>
  <c r="H58" i="14"/>
  <c r="L58" i="14" s="1"/>
  <c r="H56" i="14"/>
  <c r="L56" i="14" s="1"/>
  <c r="F67" i="14"/>
  <c r="H36" i="14"/>
  <c r="L36" i="14" s="1"/>
  <c r="F98" i="14"/>
  <c r="F93" i="14"/>
  <c r="F104" i="14"/>
  <c r="F83" i="14"/>
  <c r="F32" i="14"/>
  <c r="H71" i="14"/>
  <c r="L71" i="14" s="1"/>
  <c r="AH11" i="1"/>
  <c r="AG17" i="1" s="1"/>
  <c r="I12" i="13" s="1"/>
  <c r="F79" i="14"/>
  <c r="F80" i="14"/>
  <c r="F86" i="14"/>
  <c r="H90" i="14"/>
  <c r="L90" i="14" s="1"/>
  <c r="F90" i="14"/>
</calcChain>
</file>

<file path=xl/sharedStrings.xml><?xml version="1.0" encoding="utf-8"?>
<sst xmlns="http://schemas.openxmlformats.org/spreadsheetml/2006/main" count="29960" uniqueCount="4247">
  <si>
    <t>Source: Xrates on 6/21/2012</t>
  </si>
  <si>
    <t>and xe.com</t>
  </si>
  <si>
    <t>ARS</t>
  </si>
  <si>
    <t>AUD</t>
  </si>
  <si>
    <t>BWP</t>
  </si>
  <si>
    <t>BRL</t>
  </si>
  <si>
    <t>GBP</t>
  </si>
  <si>
    <t>BND</t>
  </si>
  <si>
    <t>BGN</t>
  </si>
  <si>
    <t>CAD</t>
  </si>
  <si>
    <t>CLP</t>
  </si>
  <si>
    <t>CNY</t>
  </si>
  <si>
    <t>COP</t>
  </si>
  <si>
    <t>HRK</t>
  </si>
  <si>
    <t>DKK</t>
  </si>
  <si>
    <t>EUR</t>
  </si>
  <si>
    <t>HKD</t>
  </si>
  <si>
    <t>HUF</t>
  </si>
  <si>
    <t>ISK</t>
  </si>
  <si>
    <t>INR</t>
  </si>
  <si>
    <t>IDR</t>
  </si>
  <si>
    <t>ILS</t>
  </si>
  <si>
    <t>JPY</t>
  </si>
  <si>
    <t>KZT</t>
  </si>
  <si>
    <t>KWD</t>
  </si>
  <si>
    <t>LVL</t>
  </si>
  <si>
    <t>LYD</t>
  </si>
  <si>
    <t>LTL</t>
  </si>
  <si>
    <t>MYR</t>
  </si>
  <si>
    <t>MUR</t>
  </si>
  <si>
    <t>MXN</t>
  </si>
  <si>
    <t>NPR</t>
  </si>
  <si>
    <t>NZD</t>
  </si>
  <si>
    <t>NOK</t>
  </si>
  <si>
    <t>OMR</t>
  </si>
  <si>
    <t>PKR</t>
  </si>
  <si>
    <t>PHP</t>
  </si>
  <si>
    <t>QAR</t>
  </si>
  <si>
    <t>RON</t>
  </si>
  <si>
    <t>RUB</t>
  </si>
  <si>
    <t>SAR</t>
  </si>
  <si>
    <t>SGD</t>
  </si>
  <si>
    <t>ZAR</t>
  </si>
  <si>
    <t>KRW</t>
  </si>
  <si>
    <t>LKR</t>
  </si>
  <si>
    <t>SEK</t>
  </si>
  <si>
    <t>CHF</t>
  </si>
  <si>
    <t>TWD</t>
  </si>
  <si>
    <t>THB</t>
  </si>
  <si>
    <t>TTD</t>
  </si>
  <si>
    <t>TRY</t>
  </si>
  <si>
    <t>VEF</t>
  </si>
  <si>
    <t>UAE Dirham</t>
  </si>
  <si>
    <t>AED</t>
  </si>
  <si>
    <t>Bangladesh Takha</t>
  </si>
  <si>
    <t>BDT</t>
  </si>
  <si>
    <t>Costarican CRC</t>
  </si>
  <si>
    <t>Costarican</t>
  </si>
  <si>
    <t>Egyptian Pound</t>
  </si>
  <si>
    <t>Egypt</t>
  </si>
  <si>
    <t>Nigerian Naira</t>
  </si>
  <si>
    <t>NAIRA</t>
  </si>
  <si>
    <t>Dominican Peso</t>
  </si>
  <si>
    <t>DOP</t>
  </si>
  <si>
    <t>Polish Zloty</t>
  </si>
  <si>
    <t>PLN</t>
  </si>
  <si>
    <t>Kenyan Shilling</t>
  </si>
  <si>
    <t>Kenya</t>
  </si>
  <si>
    <t>Mongolian Tughrik</t>
  </si>
  <si>
    <t>Mongolian</t>
  </si>
  <si>
    <t>Moroccan Dirham</t>
  </si>
  <si>
    <t>MAD</t>
  </si>
  <si>
    <t>Ethiopian Birr</t>
  </si>
  <si>
    <t>ETB</t>
  </si>
  <si>
    <t xml:space="preserve">Argentine Peso </t>
  </si>
  <si>
    <t xml:space="preserve">Australian Dollar </t>
  </si>
  <si>
    <t xml:space="preserve">Botswana Pula </t>
  </si>
  <si>
    <t xml:space="preserve">Brazilian Real </t>
  </si>
  <si>
    <t xml:space="preserve">British Pound </t>
  </si>
  <si>
    <t xml:space="preserve">Brunei dollar </t>
  </si>
  <si>
    <t xml:space="preserve">Bulgarian Lev </t>
  </si>
  <si>
    <t xml:space="preserve">Canadian Dollar </t>
  </si>
  <si>
    <t xml:space="preserve">Chilean Peso </t>
  </si>
  <si>
    <t xml:space="preserve">Chinese Yuan </t>
  </si>
  <si>
    <t xml:space="preserve">Colombian Peso </t>
  </si>
  <si>
    <t xml:space="preserve">Croatian Kuna </t>
  </si>
  <si>
    <t xml:space="preserve">Danish Krone </t>
  </si>
  <si>
    <t xml:space="preserve">Euro </t>
  </si>
  <si>
    <t xml:space="preserve">Hong Kong Dollar </t>
  </si>
  <si>
    <t xml:space="preserve">Hungarian Forint </t>
  </si>
  <si>
    <t xml:space="preserve">Iceland Krona </t>
  </si>
  <si>
    <t xml:space="preserve">Indian Rupee </t>
  </si>
  <si>
    <t xml:space="preserve">Indonesian Rupiah </t>
  </si>
  <si>
    <t xml:space="preserve">Israeli New Shekel </t>
  </si>
  <si>
    <t xml:space="preserve">Japanese Yen </t>
  </si>
  <si>
    <t xml:space="preserve">Kazakhstani Tenge </t>
  </si>
  <si>
    <t xml:space="preserve">Kuwaiti Dinar </t>
  </si>
  <si>
    <t xml:space="preserve">Latvian Lat </t>
  </si>
  <si>
    <t xml:space="preserve">Libyan Dinar </t>
  </si>
  <si>
    <t xml:space="preserve">Lithuanian Litas </t>
  </si>
  <si>
    <t xml:space="preserve">Malaysian Ringgit </t>
  </si>
  <si>
    <t xml:space="preserve">Mauritius Rupee </t>
  </si>
  <si>
    <t xml:space="preserve">Mexican Peso </t>
  </si>
  <si>
    <t xml:space="preserve">Nepalese Rupee </t>
  </si>
  <si>
    <t xml:space="preserve">New Zealand Dollar </t>
  </si>
  <si>
    <t xml:space="preserve">Norwegian Kroner </t>
  </si>
  <si>
    <t xml:space="preserve">Omani Rial </t>
  </si>
  <si>
    <t xml:space="preserve">Pakistan Rupee </t>
  </si>
  <si>
    <t xml:space="preserve">Philippine Peso </t>
  </si>
  <si>
    <t xml:space="preserve">Qatari Rial </t>
  </si>
  <si>
    <t xml:space="preserve">Romanian Leu </t>
  </si>
  <si>
    <t xml:space="preserve">Russian Ruble </t>
  </si>
  <si>
    <t xml:space="preserve">Saudi Riyal </t>
  </si>
  <si>
    <t xml:space="preserve">Singapore Dollar </t>
  </si>
  <si>
    <t xml:space="preserve">South African Rand </t>
  </si>
  <si>
    <t xml:space="preserve">South Korean Won </t>
  </si>
  <si>
    <t xml:space="preserve">Sri Lanka Rupee </t>
  </si>
  <si>
    <t xml:space="preserve">Swedish Krona </t>
  </si>
  <si>
    <t xml:space="preserve">Swiss Franc </t>
  </si>
  <si>
    <t xml:space="preserve">Taiwan Dollar </t>
  </si>
  <si>
    <t xml:space="preserve">Thai Baht </t>
  </si>
  <si>
    <t xml:space="preserve">Trinidad/Tobago Dollar </t>
  </si>
  <si>
    <t xml:space="preserve">Turkish Lira </t>
  </si>
  <si>
    <t xml:space="preserve">Venezuelan Bolivar </t>
  </si>
  <si>
    <t>Code</t>
  </si>
  <si>
    <t>Country</t>
  </si>
  <si>
    <t>Exchange</t>
  </si>
  <si>
    <t>Codes &amp; References</t>
  </si>
  <si>
    <t>Column1</t>
  </si>
  <si>
    <t>Dollar Value of 1 Local Unit</t>
  </si>
  <si>
    <t>US$1 in Local</t>
  </si>
  <si>
    <t>Actual</t>
  </si>
  <si>
    <t>Clean</t>
  </si>
  <si>
    <t>USA</t>
  </si>
  <si>
    <t>India</t>
  </si>
  <si>
    <t>UK</t>
  </si>
  <si>
    <t>Australia</t>
  </si>
  <si>
    <t>Canada</t>
  </si>
  <si>
    <t>Pakistan</t>
  </si>
  <si>
    <t>Germany</t>
  </si>
  <si>
    <t>South Africa</t>
  </si>
  <si>
    <t>Brazil</t>
  </si>
  <si>
    <t>Netherlands</t>
  </si>
  <si>
    <t>UAE</t>
  </si>
  <si>
    <t>Singapore</t>
  </si>
  <si>
    <t>Philippines</t>
  </si>
  <si>
    <t>New Zealand</t>
  </si>
  <si>
    <t>Portugal</t>
  </si>
  <si>
    <t>Spain</t>
  </si>
  <si>
    <t>Russia</t>
  </si>
  <si>
    <t>Saudi Arabia</t>
  </si>
  <si>
    <t>Mexico</t>
  </si>
  <si>
    <t>Indonesia</t>
  </si>
  <si>
    <t>malaysia</t>
  </si>
  <si>
    <t>Norway</t>
  </si>
  <si>
    <t>italy</t>
  </si>
  <si>
    <t>The Netherlands</t>
  </si>
  <si>
    <t>Poland</t>
  </si>
  <si>
    <t>Romania</t>
  </si>
  <si>
    <t>Denmark</t>
  </si>
  <si>
    <t>France</t>
  </si>
  <si>
    <t>Hungary</t>
  </si>
  <si>
    <t>Ireland</t>
  </si>
  <si>
    <t>Israel</t>
  </si>
  <si>
    <t>Belgium</t>
  </si>
  <si>
    <t>Colombia</t>
  </si>
  <si>
    <t>Dubai</t>
  </si>
  <si>
    <t>Sri Lanka</t>
  </si>
  <si>
    <t>Switzerland</t>
  </si>
  <si>
    <t>Ukraine</t>
  </si>
  <si>
    <t>Brasil</t>
  </si>
  <si>
    <t>Europe</t>
  </si>
  <si>
    <t>Finland</t>
  </si>
  <si>
    <t>Greece</t>
  </si>
  <si>
    <t>iran</t>
  </si>
  <si>
    <t>Japan</t>
  </si>
  <si>
    <t>Kuwait</t>
  </si>
  <si>
    <t>nz</t>
  </si>
  <si>
    <t>Nigeria</t>
  </si>
  <si>
    <t>Qatar</t>
  </si>
  <si>
    <t>Bangladesh</t>
  </si>
  <si>
    <t>china</t>
  </si>
  <si>
    <t>Croatia</t>
  </si>
  <si>
    <t>MÃ©xico</t>
  </si>
  <si>
    <t>Panama</t>
  </si>
  <si>
    <t>Sweden</t>
  </si>
  <si>
    <t>Turkey</t>
  </si>
  <si>
    <t>United Arab Emirates</t>
  </si>
  <si>
    <t>Zambia</t>
  </si>
  <si>
    <t>Albania</t>
  </si>
  <si>
    <t>arabian Gulf</t>
  </si>
  <si>
    <t>Argentina</t>
  </si>
  <si>
    <t>Armenia</t>
  </si>
  <si>
    <t>Aruba</t>
  </si>
  <si>
    <t>Asia</t>
  </si>
  <si>
    <t>Austria</t>
  </si>
  <si>
    <t>Azerbaijan</t>
  </si>
  <si>
    <t>Baltic</t>
  </si>
  <si>
    <t>Bermuda</t>
  </si>
  <si>
    <t>Bhutan</t>
  </si>
  <si>
    <t>Bolivia</t>
  </si>
  <si>
    <t>BRA</t>
  </si>
  <si>
    <t>Bulgaria</t>
  </si>
  <si>
    <t>Cambodia</t>
  </si>
  <si>
    <t>Canad</t>
  </si>
  <si>
    <t>CEE</t>
  </si>
  <si>
    <t>Continental Europe</t>
  </si>
  <si>
    <t>Central America</t>
  </si>
  <si>
    <t>Colombia - South America</t>
  </si>
  <si>
    <t>Costa Rica</t>
  </si>
  <si>
    <t>europe/Croatia</t>
  </si>
  <si>
    <t>Czech Republic</t>
  </si>
  <si>
    <t>DK</t>
  </si>
  <si>
    <t>Dominican Republic</t>
  </si>
  <si>
    <t>Estonia</t>
  </si>
  <si>
    <t>Ethiopia</t>
  </si>
  <si>
    <t>mainland Europe (Euro zone)</t>
  </si>
  <si>
    <t>EU</t>
  </si>
  <si>
    <t>FR</t>
  </si>
  <si>
    <t>Ghana</t>
  </si>
  <si>
    <t>Guyana</t>
  </si>
  <si>
    <t>Hong Kong</t>
  </si>
  <si>
    <t>Iceland</t>
  </si>
  <si>
    <t>Inonesia</t>
  </si>
  <si>
    <t xml:space="preserve">Kuwait </t>
  </si>
  <si>
    <t>Latin America</t>
  </si>
  <si>
    <t>Lesotho</t>
  </si>
  <si>
    <t>Libya</t>
  </si>
  <si>
    <t>Lithuania</t>
  </si>
  <si>
    <t>Mauritius</t>
  </si>
  <si>
    <t>Mongolia</t>
  </si>
  <si>
    <t>Montenegro</t>
  </si>
  <si>
    <t>Morocco</t>
  </si>
  <si>
    <t>mozambique</t>
  </si>
  <si>
    <t>Myanmar</t>
  </si>
  <si>
    <t>Myanmar [Burma]</t>
  </si>
  <si>
    <t>MYS</t>
  </si>
  <si>
    <t>NL</t>
  </si>
  <si>
    <t>New  Zealand</t>
  </si>
  <si>
    <t>nld</t>
  </si>
  <si>
    <t>Oman</t>
  </si>
  <si>
    <t>Pakistan, Angola</t>
  </si>
  <si>
    <t>Paraguay</t>
  </si>
  <si>
    <t>Peru</t>
  </si>
  <si>
    <t>Republic of Georgia</t>
  </si>
  <si>
    <t>Republica Dominicana</t>
  </si>
  <si>
    <t>Saudi Arabai</t>
  </si>
  <si>
    <t>Kingdom of Saudi Arabia</t>
  </si>
  <si>
    <t>self-employed</t>
  </si>
  <si>
    <t>Slovakia</t>
  </si>
  <si>
    <t>Slovenia</t>
  </si>
  <si>
    <t>Somalia</t>
  </si>
  <si>
    <t>SouthAfrica</t>
  </si>
  <si>
    <t>RSA</t>
  </si>
  <si>
    <t>srilanka</t>
  </si>
  <si>
    <t>Thailand</t>
  </si>
  <si>
    <t>bangkok</t>
  </si>
  <si>
    <t>Tunisia</t>
  </si>
  <si>
    <t>United Arab Emriate</t>
  </si>
  <si>
    <t>Uganda</t>
  </si>
  <si>
    <t>Uruguay</t>
  </si>
  <si>
    <t>ksa</t>
  </si>
  <si>
    <t>Viet Nam</t>
  </si>
  <si>
    <t>Vietnam</t>
  </si>
  <si>
    <t>Zimbabwe</t>
  </si>
  <si>
    <t>Countries</t>
  </si>
  <si>
    <t>Chandoo's groupings</t>
  </si>
  <si>
    <t>Unique ID</t>
  </si>
  <si>
    <t>Timestamp</t>
  </si>
  <si>
    <t>Your Salary</t>
  </si>
  <si>
    <t>Currency</t>
  </si>
  <si>
    <t>Salary in USD</t>
  </si>
  <si>
    <t>Your Job Title</t>
  </si>
  <si>
    <t>Job Type</t>
  </si>
  <si>
    <t>Where do you work</t>
  </si>
  <si>
    <t>How many hours of a day you work on Excel</t>
  </si>
  <si>
    <t>Years of Experience</t>
  </si>
  <si>
    <t>ID1196</t>
  </si>
  <si>
    <t>KES 4.3 million</t>
  </si>
  <si>
    <t>KENYA</t>
  </si>
  <si>
    <t>Finance Manager</t>
  </si>
  <si>
    <t>Manager</t>
  </si>
  <si>
    <t>4 to 6 hours a day</t>
  </si>
  <si>
    <t>ID0833</t>
  </si>
  <si>
    <t>65000 ron</t>
  </si>
  <si>
    <t>HR Planning Specialist</t>
  </si>
  <si>
    <t>Specialist</t>
  </si>
  <si>
    <t>ID0398</t>
  </si>
  <si>
    <t>120000 BDT</t>
  </si>
  <si>
    <t>Computer Operator</t>
  </si>
  <si>
    <t>Analyst</t>
  </si>
  <si>
    <t>2 to 3 hours per day</t>
  </si>
  <si>
    <t>ID1165</t>
  </si>
  <si>
    <t>Analista de Produccion</t>
  </si>
  <si>
    <t>All the 8 hours baby, all the 8!</t>
  </si>
  <si>
    <t>ID1580</t>
  </si>
  <si>
    <t>120000 MAD</t>
  </si>
  <si>
    <t>Supply chain Controller</t>
  </si>
  <si>
    <t>Controller</t>
  </si>
  <si>
    <t>ID0958</t>
  </si>
  <si>
    <t>2,000,000 Naira</t>
  </si>
  <si>
    <t>Head Business Advisory</t>
  </si>
  <si>
    <t>ID1633</t>
  </si>
  <si>
    <t>24 K mauritian Rupees</t>
  </si>
  <si>
    <t>IT Support Engineer</t>
  </si>
  <si>
    <t>Engineer</t>
  </si>
  <si>
    <t>ID0759</t>
  </si>
  <si>
    <t>Company Systems Integration Manager</t>
  </si>
  <si>
    <t>ID1260</t>
  </si>
  <si>
    <t>MONGOLIAN</t>
  </si>
  <si>
    <t>ID1904</t>
  </si>
  <si>
    <t>52,224.00ETB</t>
  </si>
  <si>
    <t>Project Costing &amp;Dashboard reporting</t>
  </si>
  <si>
    <t>Reporting</t>
  </si>
  <si>
    <t>ID0477</t>
  </si>
  <si>
    <t>Account Executive</t>
  </si>
  <si>
    <t>Accountant</t>
  </si>
  <si>
    <t>ID0655</t>
  </si>
  <si>
    <t>MANAGER</t>
  </si>
  <si>
    <t>ID0376</t>
  </si>
  <si>
    <t>Financial Analyst</t>
  </si>
  <si>
    <t>ID0211</t>
  </si>
  <si>
    <t>USD</t>
  </si>
  <si>
    <t>program manager</t>
  </si>
  <si>
    <t>1 or 2 hours a day</t>
  </si>
  <si>
    <t>ID0318</t>
  </si>
  <si>
    <t>Financial Specialist</t>
  </si>
  <si>
    <t>ID0493</t>
  </si>
  <si>
    <t>Managing Partner</t>
  </si>
  <si>
    <t>CXO or Top Mgmt.</t>
  </si>
  <si>
    <t>ID0584</t>
  </si>
  <si>
    <t>CEO</t>
  </si>
  <si>
    <t>ID1585</t>
  </si>
  <si>
    <t>5.65 lac per annum</t>
  </si>
  <si>
    <t>MIS</t>
  </si>
  <si>
    <t>ID0981</t>
  </si>
  <si>
    <t>CFO</t>
  </si>
  <si>
    <t>ID1489</t>
  </si>
  <si>
    <t>Senior Planning Engineer</t>
  </si>
  <si>
    <t>ID0425</t>
  </si>
  <si>
    <t>250000 to 270000</t>
  </si>
  <si>
    <t>consultant</t>
  </si>
  <si>
    <t>Consultant</t>
  </si>
  <si>
    <t>ID1516</t>
  </si>
  <si>
    <t>ID0532</t>
  </si>
  <si>
    <t>vba specialist</t>
  </si>
  <si>
    <t>ID0309</t>
  </si>
  <si>
    <t>consultant bi</t>
  </si>
  <si>
    <t>The netherlands</t>
  </si>
  <si>
    <t>ID0485</t>
  </si>
  <si>
    <t>Zar 1080000</t>
  </si>
  <si>
    <t>Finance manager</t>
  </si>
  <si>
    <t>South africa</t>
  </si>
  <si>
    <t>ID1656</t>
  </si>
  <si>
    <t>SVP of Acquisitions</t>
  </si>
  <si>
    <t>ID0620</t>
  </si>
  <si>
    <t>Business Analyst</t>
  </si>
  <si>
    <t>ID0374</t>
  </si>
  <si>
    <t>2207,00</t>
  </si>
  <si>
    <t>ID1394</t>
  </si>
  <si>
    <t>MIS Controller</t>
  </si>
  <si>
    <t>ID1825</t>
  </si>
  <si>
    <t>$214,000  USD</t>
  </si>
  <si>
    <t>Assistant Corporate Controller</t>
  </si>
  <si>
    <t>ID0641</t>
  </si>
  <si>
    <t>4500000 inr/pa</t>
  </si>
  <si>
    <t>cmo</t>
  </si>
  <si>
    <t>ID0527</t>
  </si>
  <si>
    <t>COO</t>
  </si>
  <si>
    <t>ID0375</t>
  </si>
  <si>
    <t>director</t>
  </si>
  <si>
    <t>ID1286</t>
  </si>
  <si>
    <t>Publisher</t>
  </si>
  <si>
    <t>ID0804</t>
  </si>
  <si>
    <t>ZAR900,000</t>
  </si>
  <si>
    <t>ID0563</t>
  </si>
  <si>
    <t>Director, Supply Chain Operations</t>
  </si>
  <si>
    <t>ID0441</t>
  </si>
  <si>
    <t>INR 40L</t>
  </si>
  <si>
    <t>Sr Mgr Finance</t>
  </si>
  <si>
    <t>ID0640</t>
  </si>
  <si>
    <t>4000000 INR</t>
  </si>
  <si>
    <t>Senior Executive</t>
  </si>
  <si>
    <t>ID1509</t>
  </si>
  <si>
    <t>4.00 lac</t>
  </si>
  <si>
    <t>Operational Specialist</t>
  </si>
  <si>
    <t>ID1596</t>
  </si>
  <si>
    <t>ID0007</t>
  </si>
  <si>
    <t>senior project manager</t>
  </si>
  <si>
    <t>ID0976</t>
  </si>
  <si>
    <t>AUD$200,000</t>
  </si>
  <si>
    <t>Corporate Finance Manager</t>
  </si>
  <si>
    <t>ID0078</t>
  </si>
  <si>
    <t>ID0844</t>
  </si>
  <si>
    <t>Financial Controller</t>
  </si>
  <si>
    <t>ID1636</t>
  </si>
  <si>
    <t>Rs. 3.70 lacs</t>
  </si>
  <si>
    <t>Senior Officer</t>
  </si>
  <si>
    <t>ID0358</t>
  </si>
  <si>
    <t>170000 usd</t>
  </si>
  <si>
    <t>RS</t>
  </si>
  <si>
    <t>Excel ?!? What Excel?</t>
  </si>
  <si>
    <t>ID1523</t>
  </si>
  <si>
    <t>ID0482</t>
  </si>
  <si>
    <t>US$169,000</t>
  </si>
  <si>
    <t>Category Director (Marketing)</t>
  </si>
  <si>
    <t>ID1320</t>
  </si>
  <si>
    <t>NAF Support Manager</t>
  </si>
  <si>
    <t>ID0608</t>
  </si>
  <si>
    <t>Director, Analytics</t>
  </si>
  <si>
    <t>ID1655</t>
  </si>
  <si>
    <t>Consulting Practice Manager</t>
  </si>
  <si>
    <t>ID1436</t>
  </si>
  <si>
    <t>Rs 3.25 Lacs</t>
  </si>
  <si>
    <t>ISO TS Documentation</t>
  </si>
  <si>
    <t>ID0037</t>
  </si>
  <si>
    <t>Portfolio Manager</t>
  </si>
  <si>
    <t>ID0083</t>
  </si>
  <si>
    <t>Director</t>
  </si>
  <si>
    <t>ID0335</t>
  </si>
  <si>
    <t>financial planning</t>
  </si>
  <si>
    <t>ID0337</t>
  </si>
  <si>
    <t>project manager, project finance consultant</t>
  </si>
  <si>
    <t>ID0470</t>
  </si>
  <si>
    <t>ID0516</t>
  </si>
  <si>
    <t>$150000pa</t>
  </si>
  <si>
    <t>ID0580</t>
  </si>
  <si>
    <t>ID0927</t>
  </si>
  <si>
    <t>ID0963</t>
  </si>
  <si>
    <t>Software Tester</t>
  </si>
  <si>
    <t>ID1393</t>
  </si>
  <si>
    <t>VP, Business Management</t>
  </si>
  <si>
    <t>ID1412</t>
  </si>
  <si>
    <t>Senior Analyst</t>
  </si>
  <si>
    <t>ID1002</t>
  </si>
  <si>
    <t>NZD 180000</t>
  </si>
  <si>
    <t>Commercial Manager</t>
  </si>
  <si>
    <t>ID0633</t>
  </si>
  <si>
    <t>A$170000</t>
  </si>
  <si>
    <t>senior business analyst</t>
  </si>
  <si>
    <t>ID1009</t>
  </si>
  <si>
    <t>Business Consultant</t>
  </si>
  <si>
    <t>ID0167</t>
  </si>
  <si>
    <t>Financialcontroller</t>
  </si>
  <si>
    <t>ID1528</t>
  </si>
  <si>
    <t>Associate</t>
  </si>
  <si>
    <t>ID1492</t>
  </si>
  <si>
    <t>AUD 165000</t>
  </si>
  <si>
    <t>ID0353</t>
  </si>
  <si>
    <t>ID1473</t>
  </si>
  <si>
    <t>Support</t>
  </si>
  <si>
    <t>ID0248</t>
  </si>
  <si>
    <t>ID0565</t>
  </si>
  <si>
    <t>controller</t>
  </si>
  <si>
    <t>ID1296</t>
  </si>
  <si>
    <t>Senior Accountant</t>
  </si>
  <si>
    <t>ID1626</t>
  </si>
  <si>
    <t>sr manager</t>
  </si>
  <si>
    <t>ID0909</t>
  </si>
  <si>
    <t>Financial Modeller</t>
  </si>
  <si>
    <t>ID1085</t>
  </si>
  <si>
    <t>Manufacturing consultant</t>
  </si>
  <si>
    <t>ID1170</t>
  </si>
  <si>
    <t>Â£80000</t>
  </si>
  <si>
    <t>ID1600</t>
  </si>
  <si>
    <t>Owner of Business Improvement Consultancy</t>
  </si>
  <si>
    <t>ID0445</t>
  </si>
  <si>
    <t>INR 30,00,000</t>
  </si>
  <si>
    <t>Management Consultant</t>
  </si>
  <si>
    <t>ID0224</t>
  </si>
  <si>
    <t>US$ 138K</t>
  </si>
  <si>
    <t>Project engineer</t>
  </si>
  <si>
    <t>ID0323</t>
  </si>
  <si>
    <t>director of analytics</t>
  </si>
  <si>
    <t>ID1103</t>
  </si>
  <si>
    <t>Market Analyst</t>
  </si>
  <si>
    <t>ID1398</t>
  </si>
  <si>
    <t>Manager FP and A</t>
  </si>
  <si>
    <t>ID1810</t>
  </si>
  <si>
    <t>Senior Associate Engineer</t>
  </si>
  <si>
    <t>ID0514</t>
  </si>
  <si>
    <t>ID0339</t>
  </si>
  <si>
    <t>Manager of Trade Investment &amp; Analysis</t>
  </si>
  <si>
    <t>ID0870</t>
  </si>
  <si>
    <t>Director, P&amp;A</t>
  </si>
  <si>
    <t>ID0954</t>
  </si>
  <si>
    <t>Marketing Insights Manager</t>
  </si>
  <si>
    <t>ID0569</t>
  </si>
  <si>
    <t>AUD $155,000</t>
  </si>
  <si>
    <t>Finance Manager Business Services</t>
  </si>
  <si>
    <t>ID1543</t>
  </si>
  <si>
    <t>Merchandise Planning Manager</t>
  </si>
  <si>
    <t>ID1237</t>
  </si>
  <si>
    <t>ID1354</t>
  </si>
  <si>
    <t>A$150000</t>
  </si>
  <si>
    <t>Bus Analyst</t>
  </si>
  <si>
    <t>ID0257</t>
  </si>
  <si>
    <t>Senior Project Manager</t>
  </si>
  <si>
    <t>ID0351</t>
  </si>
  <si>
    <t>Sr Staff Engineer</t>
  </si>
  <si>
    <t>ID0370</t>
  </si>
  <si>
    <t>Project Manager</t>
  </si>
  <si>
    <t>ID0725</t>
  </si>
  <si>
    <t>USD130000</t>
  </si>
  <si>
    <t>Modeller</t>
  </si>
  <si>
    <t>ID1401</t>
  </si>
  <si>
    <t>ID1115</t>
  </si>
  <si>
    <t>ID1240</t>
  </si>
  <si>
    <t>ID0746</t>
  </si>
  <si>
    <t>ID0126</t>
  </si>
  <si>
    <t>Actuary</t>
  </si>
  <si>
    <t>ID1522</t>
  </si>
  <si>
    <t>SVP</t>
  </si>
  <si>
    <t>ID0538</t>
  </si>
  <si>
    <t>73,000 GBP</t>
  </si>
  <si>
    <t>ID1739</t>
  </si>
  <si>
    <t>Â£73000</t>
  </si>
  <si>
    <t>ID1816</t>
  </si>
  <si>
    <t>aud145000</t>
  </si>
  <si>
    <t>Financial controller</t>
  </si>
  <si>
    <t>ID0091</t>
  </si>
  <si>
    <t>Director of Marketing</t>
  </si>
  <si>
    <t>ID0314</t>
  </si>
  <si>
    <t xml:space="preserve">Finance, Manager </t>
  </si>
  <si>
    <t>ID0461</t>
  </si>
  <si>
    <t>Prod Mgr</t>
  </si>
  <si>
    <t>ID0634</t>
  </si>
  <si>
    <t>ID0871</t>
  </si>
  <si>
    <t>125 $</t>
  </si>
  <si>
    <t>Project controls manager</t>
  </si>
  <si>
    <t>ID0887</t>
  </si>
  <si>
    <t>$125000 / a excl bonus</t>
  </si>
  <si>
    <t>Commercial Director</t>
  </si>
  <si>
    <t>ID0991</t>
  </si>
  <si>
    <t>VP, Operational Analytics</t>
  </si>
  <si>
    <t>ID1355</t>
  </si>
  <si>
    <t>Vice President of Performance Management</t>
  </si>
  <si>
    <t>ID1364</t>
  </si>
  <si>
    <t>ID1558</t>
  </si>
  <si>
    <t>ID1778</t>
  </si>
  <si>
    <t>project manager</t>
  </si>
  <si>
    <t>ID0134</t>
  </si>
  <si>
    <t>ID1348</t>
  </si>
  <si>
    <t>Â£70000</t>
  </si>
  <si>
    <t>ID1137</t>
  </si>
  <si>
    <t>Finance Director</t>
  </si>
  <si>
    <t>ID1216</t>
  </si>
  <si>
    <t>Practice Manager</t>
  </si>
  <si>
    <t>ID0084</t>
  </si>
  <si>
    <t>Manager, Forecasts &amp; Budgets</t>
  </si>
  <si>
    <t>ID0440</t>
  </si>
  <si>
    <t>ID0535</t>
  </si>
  <si>
    <t>120k</t>
  </si>
  <si>
    <t>manager</t>
  </si>
  <si>
    <t>ID0554</t>
  </si>
  <si>
    <t>ID0592</t>
  </si>
  <si>
    <t>Sr. Analyst</t>
  </si>
  <si>
    <t>ID1262</t>
  </si>
  <si>
    <t>120,000  US$</t>
  </si>
  <si>
    <t>Consultant - Process Improvement</t>
  </si>
  <si>
    <t>ID1385</t>
  </si>
  <si>
    <t>ID1417</t>
  </si>
  <si>
    <t>ID1830</t>
  </si>
  <si>
    <t>Financial Modeler</t>
  </si>
  <si>
    <t>ID1730</t>
  </si>
  <si>
    <t>Senior Production Accountant</t>
  </si>
  <si>
    <t>ID1843</t>
  </si>
  <si>
    <t>AVP</t>
  </si>
  <si>
    <t>ID1081</t>
  </si>
  <si>
    <t>INR 2500000</t>
  </si>
  <si>
    <t>Vice President</t>
  </si>
  <si>
    <t>ID0418</t>
  </si>
  <si>
    <t>US$115000</t>
  </si>
  <si>
    <t>ID0586</t>
  </si>
  <si>
    <t>Mgr Op Excellence</t>
  </si>
  <si>
    <t>ID0873</t>
  </si>
  <si>
    <t>Principal Financial Analyst</t>
  </si>
  <si>
    <t>ID1922</t>
  </si>
  <si>
    <t>ID0419</t>
  </si>
  <si>
    <t>Â£66000</t>
  </si>
  <si>
    <t>IT Project Manager, EMEA</t>
  </si>
  <si>
    <t>ID0232</t>
  </si>
  <si>
    <t>ID0581</t>
  </si>
  <si>
    <t>ID0433</t>
  </si>
  <si>
    <t>Â£65000</t>
  </si>
  <si>
    <t>ID0748</t>
  </si>
  <si>
    <t>compliance manager</t>
  </si>
  <si>
    <t>ID0916</t>
  </si>
  <si>
    <t>ID1865</t>
  </si>
  <si>
    <t>ID0181</t>
  </si>
  <si>
    <t>Director of Analytics</t>
  </si>
  <si>
    <t>ID0918</t>
  </si>
  <si>
    <t>HR Advisor - Systems &amp; MI</t>
  </si>
  <si>
    <t>ID0553</t>
  </si>
  <si>
    <t>Senior Financial Analyst</t>
  </si>
  <si>
    <t>ID1434</t>
  </si>
  <si>
    <t>Project Manager - Finance</t>
  </si>
  <si>
    <t>ID1135</t>
  </si>
  <si>
    <t>Rs 2400000</t>
  </si>
  <si>
    <t>GM Finance</t>
  </si>
  <si>
    <t>ID0087</t>
  </si>
  <si>
    <t>Senior Scheduling Engineer</t>
  </si>
  <si>
    <t>ID0484</t>
  </si>
  <si>
    <t>Senior consultant accounting</t>
  </si>
  <si>
    <t>ID1361</t>
  </si>
  <si>
    <t>Business Analytics Associate</t>
  </si>
  <si>
    <t>ID1556</t>
  </si>
  <si>
    <t>Business Controller</t>
  </si>
  <si>
    <t>ID1919</t>
  </si>
  <si>
    <t>Vice President - Finance</t>
  </si>
  <si>
    <t>ID0822</t>
  </si>
  <si>
    <t>R$3.000,00</t>
  </si>
  <si>
    <t>Market Intelligence Analyst</t>
  </si>
  <si>
    <t>ID1086</t>
  </si>
  <si>
    <t>Â£63000</t>
  </si>
  <si>
    <t>Business Improvement Specialist</t>
  </si>
  <si>
    <t>ID1484</t>
  </si>
  <si>
    <t>Mgr Technology</t>
  </si>
  <si>
    <t>ID1147</t>
  </si>
  <si>
    <t>Management Information Manager</t>
  </si>
  <si>
    <t>ID1867</t>
  </si>
  <si>
    <t>EUR 90000</t>
  </si>
  <si>
    <t>ID0978</t>
  </si>
  <si>
    <t>Director, Informatics</t>
  </si>
  <si>
    <t>ID1475</t>
  </si>
  <si>
    <t>$AUD 125,000 +</t>
  </si>
  <si>
    <t>Financial Application Developer</t>
  </si>
  <si>
    <t>ID0209</t>
  </si>
  <si>
    <t>Sr. Financial Analyst</t>
  </si>
  <si>
    <t>ID1880</t>
  </si>
  <si>
    <t>3r23regedf</t>
  </si>
  <si>
    <t>Misc.</t>
  </si>
  <si>
    <t>ID0331</t>
  </si>
  <si>
    <t>Database Architect</t>
  </si>
  <si>
    <t>ID0496</t>
  </si>
  <si>
    <t>USD 108,000</t>
  </si>
  <si>
    <t>ID0596</t>
  </si>
  <si>
    <t xml:space="preserve">Technology consultant </t>
  </si>
  <si>
    <t>ID0017</t>
  </si>
  <si>
    <t>Business Development</t>
  </si>
  <si>
    <t>ID1266</t>
  </si>
  <si>
    <t>Certified Public Accountant</t>
  </si>
  <si>
    <t>ID1418</t>
  </si>
  <si>
    <t>Tax Manager</t>
  </si>
  <si>
    <t>ID0124</t>
  </si>
  <si>
    <t>Analytics lead</t>
  </si>
  <si>
    <t>ID0712</t>
  </si>
  <si>
    <t>inr 2300000</t>
  </si>
  <si>
    <t>analyst</t>
  </si>
  <si>
    <t>ID0895</t>
  </si>
  <si>
    <t>INR 23 L</t>
  </si>
  <si>
    <t>Manager - Business Planning &amp; Reporting</t>
  </si>
  <si>
    <t>ID1637</t>
  </si>
  <si>
    <t>IT Developer</t>
  </si>
  <si>
    <t>ID0677</t>
  </si>
  <si>
    <t>Senior Consultant</t>
  </si>
  <si>
    <t>ID0930</t>
  </si>
  <si>
    <t>business analyst</t>
  </si>
  <si>
    <t>ID1357</t>
  </si>
  <si>
    <t>Director of Technology</t>
  </si>
  <si>
    <t>ID1534</t>
  </si>
  <si>
    <t>Business Banker</t>
  </si>
  <si>
    <t>ID0989</t>
  </si>
  <si>
    <t>ID0995</t>
  </si>
  <si>
    <t>HSLP Data Analyst</t>
  </si>
  <si>
    <t>ID1587</t>
  </si>
  <si>
    <t>AU $120000</t>
  </si>
  <si>
    <t>Reporting Analyst</t>
  </si>
  <si>
    <t>ID1901</t>
  </si>
  <si>
    <t>ID0143</t>
  </si>
  <si>
    <t>ID0525</t>
  </si>
  <si>
    <t>Vice President, Analyst</t>
  </si>
  <si>
    <t>ID0260</t>
  </si>
  <si>
    <t>Â£60000</t>
  </si>
  <si>
    <t>Decision Analyst &amp; Modeller</t>
  </si>
  <si>
    <t>ID0380</t>
  </si>
  <si>
    <t>Managing Director</t>
  </si>
  <si>
    <t>ID0450</t>
  </si>
  <si>
    <t>Excel Consultant</t>
  </si>
  <si>
    <t>ID1388</t>
  </si>
  <si>
    <t>60000 $</t>
  </si>
  <si>
    <t>ID1634</t>
  </si>
  <si>
    <t>Data Analyst</t>
  </si>
  <si>
    <t>ID0785</t>
  </si>
  <si>
    <t>2.25 lakhs per year(prof income)</t>
  </si>
  <si>
    <t>company secretary</t>
  </si>
  <si>
    <t>ID0270</t>
  </si>
  <si>
    <t>VP / Credit Administrator</t>
  </si>
  <si>
    <t>ID1379</t>
  </si>
  <si>
    <t>ID0486</t>
  </si>
  <si>
    <t>GB Sterling 59k</t>
  </si>
  <si>
    <t>Health and safety advisor</t>
  </si>
  <si>
    <t>ID1366</t>
  </si>
  <si>
    <t>2.21Lac</t>
  </si>
  <si>
    <t>Marketing</t>
  </si>
  <si>
    <t>ID1445</t>
  </si>
  <si>
    <t>Sales Analyst</t>
  </si>
  <si>
    <t>ID1928</t>
  </si>
  <si>
    <t>ID0503</t>
  </si>
  <si>
    <t>Business Modeller</t>
  </si>
  <si>
    <t>ID1102</t>
  </si>
  <si>
    <t>Data analyst</t>
  </si>
  <si>
    <t>ID0050</t>
  </si>
  <si>
    <t>100000 USD</t>
  </si>
  <si>
    <t>Seinor Financial Analyst</t>
  </si>
  <si>
    <t>ID0070</t>
  </si>
  <si>
    <t>Mngr MI</t>
  </si>
  <si>
    <t>ID0158</t>
  </si>
  <si>
    <t>COST ACCOUNTANT</t>
  </si>
  <si>
    <t>ID0204</t>
  </si>
  <si>
    <t>Strategic Sourcing Manager</t>
  </si>
  <si>
    <t>ID0215</t>
  </si>
  <si>
    <t>Director of Finance</t>
  </si>
  <si>
    <t>ID0346</t>
  </si>
  <si>
    <t>100,000 US$ equiv</t>
  </si>
  <si>
    <t>Senior Data Analyst</t>
  </si>
  <si>
    <t>ID0397</t>
  </si>
  <si>
    <t>Sales Operations Analyst</t>
  </si>
  <si>
    <t>ID0505</t>
  </si>
  <si>
    <t>ID0524</t>
  </si>
  <si>
    <t>ID0829</t>
  </si>
  <si>
    <t>ID0893</t>
  </si>
  <si>
    <t>100,000 usd</t>
  </si>
  <si>
    <t>ID1227</t>
  </si>
  <si>
    <t>ID1235</t>
  </si>
  <si>
    <t>ID1305</t>
  </si>
  <si>
    <t>US$ 100,000</t>
  </si>
  <si>
    <t>ID1374</t>
  </si>
  <si>
    <t>$100,000 US</t>
  </si>
  <si>
    <t>ID1382</t>
  </si>
  <si>
    <t>Vice Head of Dpt in Education</t>
  </si>
  <si>
    <t>ID1643</t>
  </si>
  <si>
    <t>ID1723</t>
  </si>
  <si>
    <t>financial analyst (real estate)</t>
  </si>
  <si>
    <t>ID1799</t>
  </si>
  <si>
    <t>ID1884</t>
  </si>
  <si>
    <t>US$100,000</t>
  </si>
  <si>
    <t>Senior Manager MIS</t>
  </si>
  <si>
    <t>ID0394</t>
  </si>
  <si>
    <t>99147 $</t>
  </si>
  <si>
    <t>Chief Specialist of Economics &amp; Planning</t>
  </si>
  <si>
    <t>ID0198</t>
  </si>
  <si>
    <t>US$ 99000</t>
  </si>
  <si>
    <t>ID0275</t>
  </si>
  <si>
    <t>ID1197</t>
  </si>
  <si>
    <t>82.000 Euro (pre-tax)</t>
  </si>
  <si>
    <t>Finance Project Manager</t>
  </si>
  <si>
    <t>ID0446</t>
  </si>
  <si>
    <t>Continuos improvment</t>
  </si>
  <si>
    <t>ID0868</t>
  </si>
  <si>
    <t>supply chain manager</t>
  </si>
  <si>
    <t>indonesia</t>
  </si>
  <si>
    <t>ID0290</t>
  </si>
  <si>
    <t>ID1387</t>
  </si>
  <si>
    <t>97,000 USD</t>
  </si>
  <si>
    <t>Sr. Manager of Finance</t>
  </si>
  <si>
    <t>ID1443</t>
  </si>
  <si>
    <t>Manager, Data Management</t>
  </si>
  <si>
    <t>ID0022</t>
  </si>
  <si>
    <t>ID0152</t>
  </si>
  <si>
    <t>Specialist - Finance Planning and Analysis</t>
  </si>
  <si>
    <t>ID0194</t>
  </si>
  <si>
    <t>Business Process Specialist</t>
  </si>
  <si>
    <t>ID0249</t>
  </si>
  <si>
    <t>US$ 96k</t>
  </si>
  <si>
    <t>Freellance</t>
  </si>
  <si>
    <t>ID0795</t>
  </si>
  <si>
    <t>MIS Executive</t>
  </si>
  <si>
    <t>ID1219</t>
  </si>
  <si>
    <t>ID0166</t>
  </si>
  <si>
    <t>Manager, Asset Optimization</t>
  </si>
  <si>
    <t>ID0983</t>
  </si>
  <si>
    <t>Sustainability Strategy Advisor</t>
  </si>
  <si>
    <t>ID1264</t>
  </si>
  <si>
    <t>ID0820</t>
  </si>
  <si>
    <t>Â£55000</t>
  </si>
  <si>
    <t>ID1087</t>
  </si>
  <si>
    <t>ID0095</t>
  </si>
  <si>
    <t>ID0233</t>
  </si>
  <si>
    <t>VP - Procurment</t>
  </si>
  <si>
    <t>ID0344</t>
  </si>
  <si>
    <t>ID0381</t>
  </si>
  <si>
    <t>ID0531</t>
  </si>
  <si>
    <t>Process Design Consultant</t>
  </si>
  <si>
    <t>ID0536</t>
  </si>
  <si>
    <t>US$95K</t>
  </si>
  <si>
    <t>Director of Supply Chain</t>
  </si>
  <si>
    <t>ID0568</t>
  </si>
  <si>
    <t>95000 USD</t>
  </si>
  <si>
    <t>ID0627</t>
  </si>
  <si>
    <t>Program Manager</t>
  </si>
  <si>
    <t>ID0815</t>
  </si>
  <si>
    <t>ID1376</t>
  </si>
  <si>
    <t>Cost Analyst</t>
  </si>
  <si>
    <t>ID1400</t>
  </si>
  <si>
    <t>Stress Engineer</t>
  </si>
  <si>
    <t>ID1514</t>
  </si>
  <si>
    <t>Sr Financial Analyst</t>
  </si>
  <si>
    <t>ID0987</t>
  </si>
  <si>
    <t>A$107000</t>
  </si>
  <si>
    <t>Management Accountant</t>
  </si>
  <si>
    <t>ID0854</t>
  </si>
  <si>
    <t>Dir of Analytics</t>
  </si>
  <si>
    <t>ID0146</t>
  </si>
  <si>
    <t>Senior Financial &amp; Systems Analyst</t>
  </si>
  <si>
    <t>ID0176</t>
  </si>
  <si>
    <t>Industrial Engineer (Fed)</t>
  </si>
  <si>
    <t>ID0329</t>
  </si>
  <si>
    <t>Sales Analytics Manager</t>
  </si>
  <si>
    <t>ID0480</t>
  </si>
  <si>
    <t>principal engineer</t>
  </si>
  <si>
    <t>ID1431</t>
  </si>
  <si>
    <t>92000 USD</t>
  </si>
  <si>
    <t>ID1668</t>
  </si>
  <si>
    <t>BI director</t>
  </si>
  <si>
    <t>ID1698</t>
  </si>
  <si>
    <t>Anallyst</t>
  </si>
  <si>
    <t>ID0588</t>
  </si>
  <si>
    <t>Pricing and Strategy Specialist</t>
  </si>
  <si>
    <t>ID1764</t>
  </si>
  <si>
    <t>CHF140000</t>
  </si>
  <si>
    <t>Projektleiter</t>
  </si>
  <si>
    <t>ID0256</t>
  </si>
  <si>
    <t>ID0097</t>
  </si>
  <si>
    <t>91,000 USD</t>
  </si>
  <si>
    <t>Channel Marketing Manager</t>
  </si>
  <si>
    <t>ID1684</t>
  </si>
  <si>
    <t>Enterprise Portfolio Manager</t>
  </si>
  <si>
    <t>ID1415</t>
  </si>
  <si>
    <t>216000.00 Saudi Riyak</t>
  </si>
  <si>
    <t>Senior Electrical Engineer</t>
  </si>
  <si>
    <t>ID0955</t>
  </si>
  <si>
    <t>Risk analyst</t>
  </si>
  <si>
    <t>ID1331</t>
  </si>
  <si>
    <t>ID0045</t>
  </si>
  <si>
    <t>Scientist</t>
  </si>
  <si>
    <t>ID0102</t>
  </si>
  <si>
    <t>Product Specialist</t>
  </si>
  <si>
    <t>ID0156</t>
  </si>
  <si>
    <t>90000 USD</t>
  </si>
  <si>
    <t>Senior Data Quality Analyst</t>
  </si>
  <si>
    <t>ID0200</t>
  </si>
  <si>
    <t>ID0244</t>
  </si>
  <si>
    <t>Manager Business Control</t>
  </si>
  <si>
    <t>ID0422</t>
  </si>
  <si>
    <t>ID0435</t>
  </si>
  <si>
    <t>senior analyst</t>
  </si>
  <si>
    <t>ID0573</t>
  </si>
  <si>
    <t>Sales Operations Supervisor</t>
  </si>
  <si>
    <t>ID0579</t>
  </si>
  <si>
    <t>ID0602</t>
  </si>
  <si>
    <t>90 k</t>
  </si>
  <si>
    <t>Operations</t>
  </si>
  <si>
    <t>ID1138</t>
  </si>
  <si>
    <t>Performance manager</t>
  </si>
  <si>
    <t>ID1222</t>
  </si>
  <si>
    <t>ID1564</t>
  </si>
  <si>
    <t>USD90,000</t>
  </si>
  <si>
    <t>Operationsl Regional Manager</t>
  </si>
  <si>
    <t>ID1692</t>
  </si>
  <si>
    <t>Senior QA Tester</t>
  </si>
  <si>
    <t>ID0239</t>
  </si>
  <si>
    <t>retail buyer</t>
  </si>
  <si>
    <t>ID0793</t>
  </si>
  <si>
    <t>VP Infrastructure</t>
  </si>
  <si>
    <t>ID0852</t>
  </si>
  <si>
    <t>Marketing Manager</t>
  </si>
  <si>
    <t>ID0367</t>
  </si>
  <si>
    <t>Quality Assurance Officer</t>
  </si>
  <si>
    <t>ID1519</t>
  </si>
  <si>
    <t>ID1529</t>
  </si>
  <si>
    <t>BI Analyst</t>
  </si>
  <si>
    <t>ID0261</t>
  </si>
  <si>
    <t>ID0585</t>
  </si>
  <si>
    <t>coordinator lismore regional airport</t>
  </si>
  <si>
    <t>ID0147</t>
  </si>
  <si>
    <t>project manager - metrics</t>
  </si>
  <si>
    <t>ID1198</t>
  </si>
  <si>
    <t>Manager, Strategy &amp; Insights</t>
  </si>
  <si>
    <t>ID1413</t>
  </si>
  <si>
    <t>Manager, Financial Planning &amp; Analysis</t>
  </si>
  <si>
    <t>ID1744</t>
  </si>
  <si>
    <t>Senior Fiancial Analyst</t>
  </si>
  <si>
    <t>ID0876</t>
  </si>
  <si>
    <t xml:space="preserve">qa team supervisor </t>
  </si>
  <si>
    <t>ID1807</t>
  </si>
  <si>
    <t>Ð˜Ð¨ Ð¤Ñ‚Ñ„Ð´Ð½Ñ‹Ðµ</t>
  </si>
  <si>
    <t>ID1782</t>
  </si>
  <si>
    <t>regional sales manager</t>
  </si>
  <si>
    <t>croatia</t>
  </si>
  <si>
    <t>ID0073</t>
  </si>
  <si>
    <t>$AUD100000</t>
  </si>
  <si>
    <t>technical trainer</t>
  </si>
  <si>
    <t>ID0609</t>
  </si>
  <si>
    <t>Purchasing Manager</t>
  </si>
  <si>
    <t>ID0626</t>
  </si>
  <si>
    <t>ID0681</t>
  </si>
  <si>
    <t>principal developer</t>
  </si>
  <si>
    <t>ID0969</t>
  </si>
  <si>
    <t>ID0994</t>
  </si>
  <si>
    <t>ID1268</t>
  </si>
  <si>
    <t>Contractor/Consultant</t>
  </si>
  <si>
    <t>ID1356</t>
  </si>
  <si>
    <t>Principal advisor</t>
  </si>
  <si>
    <t>ID1584</t>
  </si>
  <si>
    <t>ID0932</t>
  </si>
  <si>
    <t>50000 GBP</t>
  </si>
  <si>
    <t>Finance Analyst</t>
  </si>
  <si>
    <t>ID1076</t>
  </si>
  <si>
    <t>Â£50</t>
  </si>
  <si>
    <t>Production manager</t>
  </si>
  <si>
    <t>ID1695</t>
  </si>
  <si>
    <t>ID1733</t>
  </si>
  <si>
    <t>Research Analyst</t>
  </si>
  <si>
    <t>ID1838</t>
  </si>
  <si>
    <t>Assistant Financial Accountant</t>
  </si>
  <si>
    <t>ID1650</t>
  </si>
  <si>
    <t>ID1242</t>
  </si>
  <si>
    <t>ID0426</t>
  </si>
  <si>
    <t>Excel trainer</t>
  </si>
  <si>
    <t>ID0068</t>
  </si>
  <si>
    <t>Business Systems Analyst</t>
  </si>
  <si>
    <t>ID0015</t>
  </si>
  <si>
    <t>Project Engineer</t>
  </si>
  <si>
    <t>ID0065</t>
  </si>
  <si>
    <t>ID0111</t>
  </si>
  <si>
    <t>$85,000+</t>
  </si>
  <si>
    <t>Strategic Analyst</t>
  </si>
  <si>
    <t>ID0117</t>
  </si>
  <si>
    <t>ID0308</t>
  </si>
  <si>
    <t>Plant Controller</t>
  </si>
  <si>
    <t>ID0365</t>
  </si>
  <si>
    <t>ID0399</t>
  </si>
  <si>
    <t>ENGINEER</t>
  </si>
  <si>
    <t>ID0806</t>
  </si>
  <si>
    <t>Director, IT/Operations</t>
  </si>
  <si>
    <t>ID0840</t>
  </si>
  <si>
    <t>actuary</t>
  </si>
  <si>
    <t>ID0985</t>
  </si>
  <si>
    <t>USD 85000.00</t>
  </si>
  <si>
    <t>Reporting and DB Analyist</t>
  </si>
  <si>
    <t>ID1248</t>
  </si>
  <si>
    <t>85000 USD</t>
  </si>
  <si>
    <t xml:space="preserve">Senior Executive Compensation Analyst </t>
  </si>
  <si>
    <t>ID1283</t>
  </si>
  <si>
    <t>manager operation</t>
  </si>
  <si>
    <t>ID1381</t>
  </si>
  <si>
    <t>ID1384</t>
  </si>
  <si>
    <t>energy engineer</t>
  </si>
  <si>
    <t>ID1483</t>
  </si>
  <si>
    <t>sr analyst</t>
  </si>
  <si>
    <t>ID1583</t>
  </si>
  <si>
    <t>Sr Report Developer</t>
  </si>
  <si>
    <t>ID1620</t>
  </si>
  <si>
    <t>ID1669</t>
  </si>
  <si>
    <t>Sr Manager</t>
  </si>
  <si>
    <t>ID1694</t>
  </si>
  <si>
    <t>ID1751</t>
  </si>
  <si>
    <t>ID1775</t>
  </si>
  <si>
    <t>purchasing manager</t>
  </si>
  <si>
    <t>ID1809</t>
  </si>
  <si>
    <t>Lead Financial Analyst</t>
  </si>
  <si>
    <t>ID1852</t>
  </si>
  <si>
    <t>US$ 85000</t>
  </si>
  <si>
    <t>Chief Financial Officer</t>
  </si>
  <si>
    <t>ID1150</t>
  </si>
  <si>
    <t>â‚¬70k</t>
  </si>
  <si>
    <t>Construction Planner</t>
  </si>
  <si>
    <t>ID1563</t>
  </si>
  <si>
    <t>70000 â‚¬</t>
  </si>
  <si>
    <t>Specialist Learning Technology</t>
  </si>
  <si>
    <t>ID0498</t>
  </si>
  <si>
    <t>ID1544</t>
  </si>
  <si>
    <t>pricing manager</t>
  </si>
  <si>
    <t>ID1213</t>
  </si>
  <si>
    <t>DKK 625000</t>
  </si>
  <si>
    <t>Manager Business Controlling</t>
  </si>
  <si>
    <t>ID1098</t>
  </si>
  <si>
    <t>Business Operations Co-ordinator</t>
  </si>
  <si>
    <t>ID0205</t>
  </si>
  <si>
    <t>INR18Lacs or US$36000</t>
  </si>
  <si>
    <t>Chief Manager</t>
  </si>
  <si>
    <t>ID0617</t>
  </si>
  <si>
    <t>AGM Finance</t>
  </si>
  <si>
    <t>ID1612</t>
  </si>
  <si>
    <t>ID1383</t>
  </si>
  <si>
    <t xml:space="preserve">$83000 USD </t>
  </si>
  <si>
    <t>Senior Planning Analyst</t>
  </si>
  <si>
    <t>ID0769</t>
  </si>
  <si>
    <t>95000 AUD</t>
  </si>
  <si>
    <t>Data Analyst - Report Writer</t>
  </si>
  <si>
    <t>ID0922</t>
  </si>
  <si>
    <t>Senior Marketing Analyst</t>
  </si>
  <si>
    <t>ID0965</t>
  </si>
  <si>
    <t>financial analyst</t>
  </si>
  <si>
    <t>ID0530</t>
  </si>
  <si>
    <t>Manager - Finance</t>
  </si>
  <si>
    <t>ID0187</t>
  </si>
  <si>
    <t>Consultant - Retail Mkts</t>
  </si>
  <si>
    <t>ID1267</t>
  </si>
  <si>
    <t>Manager - Marketing Analytics</t>
  </si>
  <si>
    <t>ID1325</t>
  </si>
  <si>
    <t>82000 USD</t>
  </si>
  <si>
    <t>ID1164</t>
  </si>
  <si>
    <t>Â£51,000/$81,600</t>
  </si>
  <si>
    <t>Business Analyst - Central Finance</t>
  </si>
  <si>
    <t>ID0986</t>
  </si>
  <si>
    <t>ID1008</t>
  </si>
  <si>
    <t>Principal Analyst</t>
  </si>
  <si>
    <t>ID1021</t>
  </si>
  <si>
    <t>SGD92,000</t>
  </si>
  <si>
    <t>ID0088</t>
  </si>
  <si>
    <t>81,000USD</t>
  </si>
  <si>
    <t>Strategy Consultant</t>
  </si>
  <si>
    <t>ID1420</t>
  </si>
  <si>
    <t>Finance &amp; IT Manager</t>
  </si>
  <si>
    <t>ID1710</t>
  </si>
  <si>
    <t>Contact Operations Analyst</t>
  </si>
  <si>
    <t>ID1427</t>
  </si>
  <si>
    <t>Senior Budget Analyst</t>
  </si>
  <si>
    <t>ID0171</t>
  </si>
  <si>
    <t>Senior Actuarial Analyst</t>
  </si>
  <si>
    <t>ID1890</t>
  </si>
  <si>
    <t>ID0101</t>
  </si>
  <si>
    <t>80k</t>
  </si>
  <si>
    <t>ID0125</t>
  </si>
  <si>
    <t>ID0148</t>
  </si>
  <si>
    <t>Informatics Research Analyst</t>
  </si>
  <si>
    <t>ID0169</t>
  </si>
  <si>
    <t>Consultant, HR Services &amp; Governance</t>
  </si>
  <si>
    <t>ID0189</t>
  </si>
  <si>
    <t>Project Manager (Process Owner)</t>
  </si>
  <si>
    <t>ID0217</t>
  </si>
  <si>
    <t>Marketing Analyst</t>
  </si>
  <si>
    <t>ID0226</t>
  </si>
  <si>
    <t>ID0247</t>
  </si>
  <si>
    <t>ID0273</t>
  </si>
  <si>
    <t>VP</t>
  </si>
  <si>
    <t>ID0278</t>
  </si>
  <si>
    <t>Enterprise Performance Metrics Manager</t>
  </si>
  <si>
    <t>ID0444</t>
  </si>
  <si>
    <t>web analyst</t>
  </si>
  <si>
    <t>ID0458</t>
  </si>
  <si>
    <t>operations tech</t>
  </si>
  <si>
    <t>ID0551</t>
  </si>
  <si>
    <t>80,000 USD</t>
  </si>
  <si>
    <t>ID0618</t>
  </si>
  <si>
    <t>Sales Controller</t>
  </si>
  <si>
    <t>ID0637</t>
  </si>
  <si>
    <t>program coordinator - automotive</t>
  </si>
  <si>
    <t>ID1199</t>
  </si>
  <si>
    <t>Financial/Data Analyst</t>
  </si>
  <si>
    <t>ID1226</t>
  </si>
  <si>
    <t>Snr Business Analyst</t>
  </si>
  <si>
    <t>ID1303</t>
  </si>
  <si>
    <t>ID1352</t>
  </si>
  <si>
    <t>Developer</t>
  </si>
  <si>
    <t>ID1371</t>
  </si>
  <si>
    <t>$80,000 USD</t>
  </si>
  <si>
    <t>Manager of Data Analytics</t>
  </si>
  <si>
    <t>ID1403</t>
  </si>
  <si>
    <t>Sr Process Consultant</t>
  </si>
  <si>
    <t>ID1435</t>
  </si>
  <si>
    <t>Senior analyst, ops support</t>
  </si>
  <si>
    <t>ID1679</t>
  </si>
  <si>
    <t>Data Resource Specialist</t>
  </si>
  <si>
    <t>ID1748</t>
  </si>
  <si>
    <t>Sales / Finance Manager</t>
  </si>
  <si>
    <t>ID1776</t>
  </si>
  <si>
    <t>ID1821</t>
  </si>
  <si>
    <t>Manager, Operations</t>
  </si>
  <si>
    <t>ID1842</t>
  </si>
  <si>
    <t>Project Controller</t>
  </si>
  <si>
    <t>ID0993</t>
  </si>
  <si>
    <t>Finance analyst</t>
  </si>
  <si>
    <t>ID0743</t>
  </si>
  <si>
    <t>66000 â‚¬</t>
  </si>
  <si>
    <t>Logistics Analyst</t>
  </si>
  <si>
    <t>germany</t>
  </si>
  <si>
    <t>ID0243</t>
  </si>
  <si>
    <t>Director of Finance and Accounting</t>
  </si>
  <si>
    <t>ID0973</t>
  </si>
  <si>
    <t>Cost Accountant</t>
  </si>
  <si>
    <t>ID0826</t>
  </si>
  <si>
    <t>INR 1700000</t>
  </si>
  <si>
    <t>Operations Lead</t>
  </si>
  <si>
    <t>ID1592</t>
  </si>
  <si>
    <t>ID1122</t>
  </si>
  <si>
    <t>GBP Â£45200</t>
  </si>
  <si>
    <t>Clinical audit manager</t>
  </si>
  <si>
    <t>ID0305</t>
  </si>
  <si>
    <t>65000 euro</t>
  </si>
  <si>
    <t>ID0522</t>
  </si>
  <si>
    <t>ID0966</t>
  </si>
  <si>
    <t>AUD90000</t>
  </si>
  <si>
    <t>Senior Research Analyst</t>
  </si>
  <si>
    <t>ID1263</t>
  </si>
  <si>
    <t>ID0220</t>
  </si>
  <si>
    <t>Tax Professional</t>
  </si>
  <si>
    <t>ID0453</t>
  </si>
  <si>
    <t>FinanceManager</t>
  </si>
  <si>
    <t>ID1826</t>
  </si>
  <si>
    <t>Data Integration Engenieer</t>
  </si>
  <si>
    <t>ID0235</t>
  </si>
  <si>
    <t>Procurement manager</t>
  </si>
  <si>
    <t>ID1117</t>
  </si>
  <si>
    <t>Â£45000</t>
  </si>
  <si>
    <t>Assistant Director - Performance Information</t>
  </si>
  <si>
    <t>ID1332</t>
  </si>
  <si>
    <t>ID1372</t>
  </si>
  <si>
    <t>ID1690</t>
  </si>
  <si>
    <t>ID1761</t>
  </si>
  <si>
    <t>bUSINESS aNALYST</t>
  </si>
  <si>
    <t>ID0468</t>
  </si>
  <si>
    <t>Business Manager</t>
  </si>
  <si>
    <t>ID1396</t>
  </si>
  <si>
    <t>ID0268</t>
  </si>
  <si>
    <t>$77,000 USD</t>
  </si>
  <si>
    <t>senior accounting coordinator</t>
  </si>
  <si>
    <t>ID0504</t>
  </si>
  <si>
    <t>ID1430</t>
  </si>
  <si>
    <t>Assistant Engineer</t>
  </si>
  <si>
    <t>ID1486</t>
  </si>
  <si>
    <t>Chemical Engineer</t>
  </si>
  <si>
    <t>ID0432</t>
  </si>
  <si>
    <t>ID1158</t>
  </si>
  <si>
    <t>R366252</t>
  </si>
  <si>
    <t>ID0944</t>
  </si>
  <si>
    <t>ID1104</t>
  </si>
  <si>
    <t>ID0269</t>
  </si>
  <si>
    <t>Demand Planning Mgr</t>
  </si>
  <si>
    <t>ID0515</t>
  </si>
  <si>
    <t>Accounting Manager</t>
  </si>
  <si>
    <t>ID1490</t>
  </si>
  <si>
    <t>ID1189</t>
  </si>
  <si>
    <t>216000 AED</t>
  </si>
  <si>
    <t>Financial analyst</t>
  </si>
  <si>
    <t>ID0906</t>
  </si>
  <si>
    <t>Senior Business Analyst</t>
  </si>
  <si>
    <t>ID0016</t>
  </si>
  <si>
    <t>Sr Project Engineer</t>
  </si>
  <si>
    <t>ID0024</t>
  </si>
  <si>
    <t>Marketing Director</t>
  </si>
  <si>
    <t>ID0072</t>
  </si>
  <si>
    <t>Consumer Research Program Manager</t>
  </si>
  <si>
    <t>ID0094</t>
  </si>
  <si>
    <t>ID0161</t>
  </si>
  <si>
    <t>Program Analyst</t>
  </si>
  <si>
    <t>ID0177</t>
  </si>
  <si>
    <t>Informatics specialist</t>
  </si>
  <si>
    <t>ID0277</t>
  </si>
  <si>
    <t>ID0300</t>
  </si>
  <si>
    <t>FA</t>
  </si>
  <si>
    <t>ID0360</t>
  </si>
  <si>
    <t>ID0437</t>
  </si>
  <si>
    <t>Financial Analys</t>
  </si>
  <si>
    <t>ID0589</t>
  </si>
  <si>
    <t>Sr. Human Resources Analyst</t>
  </si>
  <si>
    <t>ID0597</t>
  </si>
  <si>
    <t>ID0824</t>
  </si>
  <si>
    <t>sr financial analyst</t>
  </si>
  <si>
    <t>ID1167</t>
  </si>
  <si>
    <t>ID1188</t>
  </si>
  <si>
    <t>ID1359</t>
  </si>
  <si>
    <t>ID1428</t>
  </si>
  <si>
    <t>HR Cordinator</t>
  </si>
  <si>
    <t>ID1444</t>
  </si>
  <si>
    <t>ID1520</t>
  </si>
  <si>
    <t>ID1594</t>
  </si>
  <si>
    <t>75000 $</t>
  </si>
  <si>
    <t>ID1675</t>
  </si>
  <si>
    <t>ID1697</t>
  </si>
  <si>
    <t>Directer of Sales Support</t>
  </si>
  <si>
    <t>ID1743</t>
  </si>
  <si>
    <t>ID1749</t>
  </si>
  <si>
    <t>ID1915</t>
  </si>
  <si>
    <t>ID1236</t>
  </si>
  <si>
    <t>62.000 euro</t>
  </si>
  <si>
    <t>Stafmember</t>
  </si>
  <si>
    <t>ID1370</t>
  </si>
  <si>
    <t>ID1456</t>
  </si>
  <si>
    <t>data analyst</t>
  </si>
  <si>
    <t>ID0229</t>
  </si>
  <si>
    <t>ServiceDesk Supervisor</t>
  </si>
  <si>
    <t>ID0366</t>
  </si>
  <si>
    <t>ID1176</t>
  </si>
  <si>
    <t>Â£43000</t>
  </si>
  <si>
    <t>Head of Finance</t>
  </si>
  <si>
    <t>ID1251</t>
  </si>
  <si>
    <t>GBP 43,000</t>
  </si>
  <si>
    <t>ID1788</t>
  </si>
  <si>
    <t>Scientist III</t>
  </si>
  <si>
    <t>ID1511</t>
  </si>
  <si>
    <t>Senior Business Research Analyst</t>
  </si>
  <si>
    <t>ID0100</t>
  </si>
  <si>
    <t>ID0449</t>
  </si>
  <si>
    <t>ID1218</t>
  </si>
  <si>
    <t>marketing specialist</t>
  </si>
  <si>
    <t>ID1071</t>
  </si>
  <si>
    <t>1600000Rs</t>
  </si>
  <si>
    <t>Manager Fin</t>
  </si>
  <si>
    <t>ID1345</t>
  </si>
  <si>
    <t>16,00,000</t>
  </si>
  <si>
    <t xml:space="preserve">Senior Associate </t>
  </si>
  <si>
    <t>ID0067</t>
  </si>
  <si>
    <t>head of data</t>
  </si>
  <si>
    <t>ID0543</t>
  </si>
  <si>
    <t>Business analyst</t>
  </si>
  <si>
    <t>ID0623</t>
  </si>
  <si>
    <t>A$85000</t>
  </si>
  <si>
    <t>Trainer</t>
  </si>
  <si>
    <t>ID1537</t>
  </si>
  <si>
    <t>85,000 AUD</t>
  </si>
  <si>
    <t>Demand Planner</t>
  </si>
  <si>
    <t>ID1586</t>
  </si>
  <si>
    <t>Administrator</t>
  </si>
  <si>
    <t>ID1395</t>
  </si>
  <si>
    <t>Senior Underwriting Analyst</t>
  </si>
  <si>
    <t>ID0241</t>
  </si>
  <si>
    <t>ID0263</t>
  </si>
  <si>
    <t>Sr. Global marketing Specialist</t>
  </si>
  <si>
    <t>ID1707</t>
  </si>
  <si>
    <t>process coordinator</t>
  </si>
  <si>
    <t>ID1659</t>
  </si>
  <si>
    <t>ID1662</t>
  </si>
  <si>
    <t>ID0523</t>
  </si>
  <si>
    <t>Accounting Operations Manager</t>
  </si>
  <si>
    <t>ID0223</t>
  </si>
  <si>
    <t>Assistant Controller</t>
  </si>
  <si>
    <t>ID0356</t>
  </si>
  <si>
    <t>Transportation Engineer</t>
  </si>
  <si>
    <t>ID1126</t>
  </si>
  <si>
    <t>Development Manager</t>
  </si>
  <si>
    <t>ID1485</t>
  </si>
  <si>
    <t>60000 Euros</t>
  </si>
  <si>
    <t>Italy</t>
  </si>
  <si>
    <t>ID1542</t>
  </si>
  <si>
    <t>60K â‚¬</t>
  </si>
  <si>
    <t>Trade Marketing</t>
  </si>
  <si>
    <t>ID1555</t>
  </si>
  <si>
    <t>60000 EUR</t>
  </si>
  <si>
    <t>Business Engineer</t>
  </si>
  <si>
    <t>ID1889</t>
  </si>
  <si>
    <t>pm</t>
  </si>
  <si>
    <t>ID1925</t>
  </si>
  <si>
    <t>ID0421</t>
  </si>
  <si>
    <t>IS Director</t>
  </si>
  <si>
    <t>ID0438</t>
  </si>
  <si>
    <t>Sr. Information Systems Analyst</t>
  </si>
  <si>
    <t>ID0533</t>
  </si>
  <si>
    <t xml:space="preserve">Analytical Department Director </t>
  </si>
  <si>
    <t>ID1249</t>
  </si>
  <si>
    <t>USD72000</t>
  </si>
  <si>
    <t>Markets Adviser</t>
  </si>
  <si>
    <t>ID1424</t>
  </si>
  <si>
    <t>ID1432</t>
  </si>
  <si>
    <t>sr. senior analyst</t>
  </si>
  <si>
    <t>ID1769</t>
  </si>
  <si>
    <t>ID1869</t>
  </si>
  <si>
    <t>HR Supervisor</t>
  </si>
  <si>
    <t>ID1561</t>
  </si>
  <si>
    <t>Management Reporting Analyst</t>
  </si>
  <si>
    <t>ID1765</t>
  </si>
  <si>
    <t>Pricing Manager</t>
  </si>
  <si>
    <t>ID0378</t>
  </si>
  <si>
    <t>ID1582</t>
  </si>
  <si>
    <t>Business Operations Analyst</t>
  </si>
  <si>
    <t>ID0135</t>
  </si>
  <si>
    <t>Market Research Analyst</t>
  </si>
  <si>
    <t>ID1554</t>
  </si>
  <si>
    <t>Sr. Risk Analyst</t>
  </si>
  <si>
    <t>ID0721</t>
  </si>
  <si>
    <t>Systems Manager</t>
  </si>
  <si>
    <t>ID1092</t>
  </si>
  <si>
    <t>Policy, Performance and Research Officer</t>
  </si>
  <si>
    <t>ID0122</t>
  </si>
  <si>
    <t>Sr. Acct</t>
  </si>
  <si>
    <t>ID0183</t>
  </si>
  <si>
    <t>Project Speciast</t>
  </si>
  <si>
    <t>ID0196</t>
  </si>
  <si>
    <t>ID0245</t>
  </si>
  <si>
    <t>Manager Pricing</t>
  </si>
  <si>
    <t>ID0283</t>
  </si>
  <si>
    <t>Engineering Tech Sr.</t>
  </si>
  <si>
    <t>ID0317</t>
  </si>
  <si>
    <t>ID0396</t>
  </si>
  <si>
    <t>Management Ananlyst</t>
  </si>
  <si>
    <t>ID0472</t>
  </si>
  <si>
    <t>ID0520</t>
  </si>
  <si>
    <t>Metrics Analyst</t>
  </si>
  <si>
    <t>ID0587</t>
  </si>
  <si>
    <t>ID0606</t>
  </si>
  <si>
    <t>Program/Mgt Analyst</t>
  </si>
  <si>
    <t>ID0874</t>
  </si>
  <si>
    <t>ID0945</t>
  </si>
  <si>
    <t>Client Manager</t>
  </si>
  <si>
    <t>ID1258</t>
  </si>
  <si>
    <t>Develope</t>
  </si>
  <si>
    <t>ID1275</t>
  </si>
  <si>
    <t>ID1654</t>
  </si>
  <si>
    <t>Sr financial analyst</t>
  </si>
  <si>
    <t>ID1824</t>
  </si>
  <si>
    <t>ID1932</t>
  </si>
  <si>
    <t>Administrative Coordinator</t>
  </si>
  <si>
    <t>ID1386</t>
  </si>
  <si>
    <t>Measurement &amp; Verification Engineer</t>
  </si>
  <si>
    <t>ID1805</t>
  </si>
  <si>
    <t>SFA</t>
  </si>
  <si>
    <t>ID0964</t>
  </si>
  <si>
    <t>Billing manager</t>
  </si>
  <si>
    <t>ID1255</t>
  </si>
  <si>
    <t>systems accountant</t>
  </si>
  <si>
    <t>ID1713</t>
  </si>
  <si>
    <t>PPC Search Specialist</t>
  </si>
  <si>
    <t>ID0052</t>
  </si>
  <si>
    <t>ID1107</t>
  </si>
  <si>
    <t>Â£40000</t>
  </si>
  <si>
    <t>Buyer</t>
  </si>
  <si>
    <t>ID1682</t>
  </si>
  <si>
    <t>Technical Specialist</t>
  </si>
  <si>
    <t>ID1724</t>
  </si>
  <si>
    <t>ID1737</t>
  </si>
  <si>
    <t>ID0286</t>
  </si>
  <si>
    <t>INR 15,00,000</t>
  </si>
  <si>
    <t>ID1304</t>
  </si>
  <si>
    <t>Rs 1500000</t>
  </si>
  <si>
    <t>ID1512</t>
  </si>
  <si>
    <t>Senior Consultant - PMO</t>
  </si>
  <si>
    <t>ID0038</t>
  </si>
  <si>
    <t>Design Engineer</t>
  </si>
  <si>
    <t>ID0149</t>
  </si>
  <si>
    <t>Business Technical Consultant</t>
  </si>
  <si>
    <t>ID1159</t>
  </si>
  <si>
    <t>Financial Analysist</t>
  </si>
  <si>
    <t>ID1271</t>
  </si>
  <si>
    <t>master scheduler</t>
  </si>
  <si>
    <t>ID1746</t>
  </si>
  <si>
    <t>Business Analyst II</t>
  </si>
  <si>
    <t>ID1108</t>
  </si>
  <si>
    <t>Spare Part Coordinator</t>
  </si>
  <si>
    <t>ID0061</t>
  </si>
  <si>
    <t>Engineering Data Analyst</t>
  </si>
  <si>
    <t>ID0289</t>
  </si>
  <si>
    <t>management accountant</t>
  </si>
  <si>
    <t>ID0359</t>
  </si>
  <si>
    <t>ID1619</t>
  </si>
  <si>
    <t>Supply Chain Analyst</t>
  </si>
  <si>
    <t>ID1742</t>
  </si>
  <si>
    <t>Tax Associate</t>
  </si>
  <si>
    <t>ID0635</t>
  </si>
  <si>
    <t>Corporate Accountant</t>
  </si>
  <si>
    <t>ID0116</t>
  </si>
  <si>
    <t>Operations Cost Analyst</t>
  </si>
  <si>
    <t>ID0174</t>
  </si>
  <si>
    <t>B.I. Data Analyst II</t>
  </si>
  <si>
    <t>ID0195</t>
  </si>
  <si>
    <t>ID0306</t>
  </si>
  <si>
    <t>HR Analyst</t>
  </si>
  <si>
    <t>ID0552</t>
  </si>
  <si>
    <t>Management Analyst</t>
  </si>
  <si>
    <t>ID1449</t>
  </si>
  <si>
    <t xml:space="preserve">accounting systems manager </t>
  </si>
  <si>
    <t>ID1762</t>
  </si>
  <si>
    <t>ID1766</t>
  </si>
  <si>
    <t>ID1871</t>
  </si>
  <si>
    <t>Sales Compensation Analyst</t>
  </si>
  <si>
    <t>ID0357</t>
  </si>
  <si>
    <t>web marketing analyst</t>
  </si>
  <si>
    <t>canada</t>
  </si>
  <si>
    <t>ID0556</t>
  </si>
  <si>
    <t>Intelligence Analyst</t>
  </si>
  <si>
    <t>ID0157</t>
  </si>
  <si>
    <t>Sr Business Analyst</t>
  </si>
  <si>
    <t>ID0566</t>
  </si>
  <si>
    <t>ID0778</t>
  </si>
  <si>
    <t>ID1553</t>
  </si>
  <si>
    <t>55000 EUR</t>
  </si>
  <si>
    <t>Risk Officer</t>
  </si>
  <si>
    <t>ID0570</t>
  </si>
  <si>
    <t>NZ $80,000</t>
  </si>
  <si>
    <t>Accountant/Analyst</t>
  </si>
  <si>
    <t>ID1335</t>
  </si>
  <si>
    <t>accountant</t>
  </si>
  <si>
    <t>new zealand</t>
  </si>
  <si>
    <t>ID1893</t>
  </si>
  <si>
    <t>$AUD 76300</t>
  </si>
  <si>
    <t>Operations Analyst</t>
  </si>
  <si>
    <t>ID1559</t>
  </si>
  <si>
    <t>ID0108</t>
  </si>
  <si>
    <t>ID1502</t>
  </si>
  <si>
    <t>Director of Business Analytics</t>
  </si>
  <si>
    <t>ID0459</t>
  </si>
  <si>
    <t>Â£38000</t>
  </si>
  <si>
    <t>Commercial Accountant</t>
  </si>
  <si>
    <t>ID0237</t>
  </si>
  <si>
    <t>ID0128</t>
  </si>
  <si>
    <t>sr accountant</t>
  </si>
  <si>
    <t>ID0153</t>
  </si>
  <si>
    <t>Sr Accountant</t>
  </si>
  <si>
    <t>ID0231</t>
  </si>
  <si>
    <t>Sr. Strategic Development Specialist</t>
  </si>
  <si>
    <t>ID0292</t>
  </si>
  <si>
    <t>Software Support</t>
  </si>
  <si>
    <t>ID0327</t>
  </si>
  <si>
    <t>ID0439</t>
  </si>
  <si>
    <t>Senior Claims Analyst</t>
  </si>
  <si>
    <t>ID0488</t>
  </si>
  <si>
    <t>ID0512</t>
  </si>
  <si>
    <t>Retail Store Manager</t>
  </si>
  <si>
    <t>ID0591</t>
  </si>
  <si>
    <t>ID0605</t>
  </si>
  <si>
    <t>Helicopter Mechanic</t>
  </si>
  <si>
    <t>ID0791</t>
  </si>
  <si>
    <t>security analyst</t>
  </si>
  <si>
    <t>ID0866</t>
  </si>
  <si>
    <t>Security Access Governance Analyst</t>
  </si>
  <si>
    <t>ID1025</t>
  </si>
  <si>
    <t>ID1402</t>
  </si>
  <si>
    <t>eeo analyst</t>
  </si>
  <si>
    <t>ID1407</t>
  </si>
  <si>
    <t>ID1696</t>
  </si>
  <si>
    <t>ID1706</t>
  </si>
  <si>
    <t>Actuarial Analyst</t>
  </si>
  <si>
    <t>ID1768</t>
  </si>
  <si>
    <t>Compliance Officer</t>
  </si>
  <si>
    <t>ID1802</t>
  </si>
  <si>
    <t>$65,000 US</t>
  </si>
  <si>
    <t>Sr Financial Systems Analyst</t>
  </si>
  <si>
    <t>ID1803</t>
  </si>
  <si>
    <t>ID1804</t>
  </si>
  <si>
    <t>ID1156</t>
  </si>
  <si>
    <t>Â£37500</t>
  </si>
  <si>
    <t>Corporate Finance Executive</t>
  </si>
  <si>
    <t>ID1638</t>
  </si>
  <si>
    <t>485000 DKK</t>
  </si>
  <si>
    <t>ID0313</t>
  </si>
  <si>
    <t>ID1861</t>
  </si>
  <si>
    <t>Manager - Controlling</t>
  </si>
  <si>
    <t>ID1414</t>
  </si>
  <si>
    <t>Lead Budget/Financial Analyst</t>
  </si>
  <si>
    <t>ID1017</t>
  </si>
  <si>
    <t>R308 500</t>
  </si>
  <si>
    <t>Management Information Consultant</t>
  </si>
  <si>
    <t>ID1515</t>
  </si>
  <si>
    <t>Financial Analst</t>
  </si>
  <si>
    <t>ID0403</t>
  </si>
  <si>
    <t>ID1498</t>
  </si>
  <si>
    <t>operations Administrator</t>
  </si>
  <si>
    <t>ID1906</t>
  </si>
  <si>
    <t>Systems Analyst</t>
  </si>
  <si>
    <t>ID1476</t>
  </si>
  <si>
    <t>Â£37000</t>
  </si>
  <si>
    <t>Planning &amp; Scheduling Manager</t>
  </si>
  <si>
    <t>ID1628</t>
  </si>
  <si>
    <t>37000GBP</t>
  </si>
  <si>
    <t>Technical Web Analyst</t>
  </si>
  <si>
    <t>ID1488</t>
  </si>
  <si>
    <t>ID0408</t>
  </si>
  <si>
    <t>Senior Purchasing Officer</t>
  </si>
  <si>
    <t>ID0529</t>
  </si>
  <si>
    <t>Production Manager</t>
  </si>
  <si>
    <t>ID0343</t>
  </si>
  <si>
    <t>63000 USD</t>
  </si>
  <si>
    <t>ID1254</t>
  </si>
  <si>
    <t>Senior Staff Accountant</t>
  </si>
  <si>
    <t>ID1806</t>
  </si>
  <si>
    <t>ID1874</t>
  </si>
  <si>
    <t>Marketing Database Analyst</t>
  </si>
  <si>
    <t>ID1875</t>
  </si>
  <si>
    <t>ID0361</t>
  </si>
  <si>
    <t>62500.00 USD</t>
  </si>
  <si>
    <t>Director of Payroll</t>
  </si>
  <si>
    <t>ID0043</t>
  </si>
  <si>
    <t>Product Engineer</t>
  </si>
  <si>
    <t>ID0137</t>
  </si>
  <si>
    <t>ID0466</t>
  </si>
  <si>
    <t>CDN $70,000</t>
  </si>
  <si>
    <t>ID1731</t>
  </si>
  <si>
    <t>ID0264</t>
  </si>
  <si>
    <t>financial accountant</t>
  </si>
  <si>
    <t>ID1725</t>
  </si>
  <si>
    <t>36000stg</t>
  </si>
  <si>
    <t>contracts officer</t>
  </si>
  <si>
    <t>ID1835</t>
  </si>
  <si>
    <t>36000 British pounds</t>
  </si>
  <si>
    <t>Senior officer data reporting</t>
  </si>
  <si>
    <t>ID0011</t>
  </si>
  <si>
    <t>â‚¬ 51650</t>
  </si>
  <si>
    <t>Training Specialist</t>
  </si>
  <si>
    <t>ID0962</t>
  </si>
  <si>
    <t>NZ$ 75000</t>
  </si>
  <si>
    <t>Information Analyst</t>
  </si>
  <si>
    <t>ID1639</t>
  </si>
  <si>
    <t>business support analyst</t>
  </si>
  <si>
    <t>New zealand</t>
  </si>
  <si>
    <t>ID1885</t>
  </si>
  <si>
    <t>ID0055</t>
  </si>
  <si>
    <t>ID0764</t>
  </si>
  <si>
    <t xml:space="preserve">System Analyst </t>
  </si>
  <si>
    <t>ID0880</t>
  </si>
  <si>
    <t>62000 USD</t>
  </si>
  <si>
    <t>Deputy Manager Finance</t>
  </si>
  <si>
    <t>ID1391</t>
  </si>
  <si>
    <t>Measurement Specialist</t>
  </si>
  <si>
    <t>ID1525</t>
  </si>
  <si>
    <t>info analyst</t>
  </si>
  <si>
    <t>ID1614</t>
  </si>
  <si>
    <t>ID1688</t>
  </si>
  <si>
    <t>Quality Engineer</t>
  </si>
  <si>
    <t>ID1910</t>
  </si>
  <si>
    <t>ID1700</t>
  </si>
  <si>
    <t>Â£35500</t>
  </si>
  <si>
    <t>Assistant Accountant</t>
  </si>
  <si>
    <t>ID0501</t>
  </si>
  <si>
    <t>ID0063</t>
  </si>
  <si>
    <t>Coordinator Of Costa and Buget</t>
  </si>
  <si>
    <t>ID0332</t>
  </si>
  <si>
    <t>ID0519</t>
  </si>
  <si>
    <t>ID0614</t>
  </si>
  <si>
    <t>Sales ops</t>
  </si>
  <si>
    <t>ID1204</t>
  </si>
  <si>
    <t>ID1429</t>
  </si>
  <si>
    <t>Treasury Analyst</t>
  </si>
  <si>
    <t>ID1439</t>
  </si>
  <si>
    <t>Accounting manager</t>
  </si>
  <si>
    <t>ID1501</t>
  </si>
  <si>
    <t>61K</t>
  </si>
  <si>
    <t>ID1397</t>
  </si>
  <si>
    <t>Data Integrity &amp; Reporting Tool Analyst</t>
  </si>
  <si>
    <t>ID0041</t>
  </si>
  <si>
    <t>ID0984</t>
  </si>
  <si>
    <t>AUD$70,000</t>
  </si>
  <si>
    <t>ID1012</t>
  </si>
  <si>
    <t>ID1442</t>
  </si>
  <si>
    <t>ID0033</t>
  </si>
  <si>
    <t>Â£35000</t>
  </si>
  <si>
    <t>Management Information Analyst</t>
  </si>
  <si>
    <t>ID0409</t>
  </si>
  <si>
    <t>Mgmt Accountant</t>
  </si>
  <si>
    <t>ID1111</t>
  </si>
  <si>
    <t>ID1153</t>
  </si>
  <si>
    <t>MI Analyst</t>
  </si>
  <si>
    <t>ID1552</t>
  </si>
  <si>
    <t>ID1577</t>
  </si>
  <si>
    <t>35000 GBP</t>
  </si>
  <si>
    <t>finance director</t>
  </si>
  <si>
    <t>ID1895</t>
  </si>
  <si>
    <t>Process Analyst</t>
  </si>
  <si>
    <t>ID0208</t>
  </si>
  <si>
    <t>â‚¬ 50000</t>
  </si>
  <si>
    <t>ID0559</t>
  </si>
  <si>
    <t>Proyect Manager</t>
  </si>
  <si>
    <t>ID0595</t>
  </si>
  <si>
    <t>ID1129</t>
  </si>
  <si>
    <t>Network Enginer</t>
  </si>
  <si>
    <t>ID1508</t>
  </si>
  <si>
    <t>ID1608</t>
  </si>
  <si>
    <t>â‚¬ 50k</t>
  </si>
  <si>
    <t>ID1247</t>
  </si>
  <si>
    <t>dkk 450000</t>
  </si>
  <si>
    <t>owner</t>
  </si>
  <si>
    <t>ID0165</t>
  </si>
  <si>
    <t>Rs. 1300000</t>
  </si>
  <si>
    <t>ID0911</t>
  </si>
  <si>
    <t>banker</t>
  </si>
  <si>
    <t>ID1779</t>
  </si>
  <si>
    <t>ID0026</t>
  </si>
  <si>
    <t>Analyst II</t>
  </si>
  <si>
    <t>ID0077</t>
  </si>
  <si>
    <t>US $60,000</t>
  </si>
  <si>
    <t>Statistical Analyst</t>
  </si>
  <si>
    <t>ID0164</t>
  </si>
  <si>
    <t>Telecom Technician</t>
  </si>
  <si>
    <t>ID0186</t>
  </si>
  <si>
    <t>ID0193</t>
  </si>
  <si>
    <t>Accounting/Financial Analyst</t>
  </si>
  <si>
    <t>ID0236</t>
  </si>
  <si>
    <t>Energy Analyst</t>
  </si>
  <si>
    <t>ID0298</t>
  </si>
  <si>
    <t>IS Manager</t>
  </si>
  <si>
    <t>ID0320</t>
  </si>
  <si>
    <t>ID0410</t>
  </si>
  <si>
    <t xml:space="preserve">Sr financial analyst </t>
  </si>
  <si>
    <t>ID0431</t>
  </si>
  <si>
    <t>Planner</t>
  </si>
  <si>
    <t>ID0456</t>
  </si>
  <si>
    <t>Finalcial Reporting Analyst</t>
  </si>
  <si>
    <t>ID0465</t>
  </si>
  <si>
    <t>Business intelligence manager</t>
  </si>
  <si>
    <t>ID0557</t>
  </si>
  <si>
    <t>Marketing Specialist</t>
  </si>
  <si>
    <t>ID0632</t>
  </si>
  <si>
    <t>ID0734</t>
  </si>
  <si>
    <t>ID0811</t>
  </si>
  <si>
    <t>Audit Manager</t>
  </si>
  <si>
    <t>ID0875</t>
  </si>
  <si>
    <t>Store keeper</t>
  </si>
  <si>
    <t>ID0910</t>
  </si>
  <si>
    <t>Cost accountant</t>
  </si>
  <si>
    <t>ID0935</t>
  </si>
  <si>
    <t>ID0970</t>
  </si>
  <si>
    <t>Sales Manager</t>
  </si>
  <si>
    <t>ID1043</t>
  </si>
  <si>
    <t>USD 60000</t>
  </si>
  <si>
    <t>Excel Developer</t>
  </si>
  <si>
    <t>ID1121</t>
  </si>
  <si>
    <t>ID1144</t>
  </si>
  <si>
    <t>Business Anaylyst</t>
  </si>
  <si>
    <t>ID1191</t>
  </si>
  <si>
    <t>Quality Management</t>
  </si>
  <si>
    <t>ID1211</t>
  </si>
  <si>
    <t>Quality Assurance Engineer</t>
  </si>
  <si>
    <t>ID1215</t>
  </si>
  <si>
    <t>sample manager</t>
  </si>
  <si>
    <t>ID1337</t>
  </si>
  <si>
    <t>60000 USD p.a.</t>
  </si>
  <si>
    <t>Controlling Manager</t>
  </si>
  <si>
    <t>ID1365</t>
  </si>
  <si>
    <t>Business Information Analyst</t>
  </si>
  <si>
    <t>ID1375</t>
  </si>
  <si>
    <t>$60,000 USD</t>
  </si>
  <si>
    <t>ID1410</t>
  </si>
  <si>
    <t>ID1459</t>
  </si>
  <si>
    <t>Business Intelligence Supervisor</t>
  </si>
  <si>
    <t>ID1482</t>
  </si>
  <si>
    <t>sales&amp;marketing</t>
  </si>
  <si>
    <t>turkey</t>
  </si>
  <si>
    <t>ID1616</t>
  </si>
  <si>
    <t>ID1631</t>
  </si>
  <si>
    <t>Head of Business</t>
  </si>
  <si>
    <t>ID1705</t>
  </si>
  <si>
    <t>US$60000</t>
  </si>
  <si>
    <t>ID1754</t>
  </si>
  <si>
    <t xml:space="preserve">Project Lead </t>
  </si>
  <si>
    <t>ID1755</t>
  </si>
  <si>
    <t>ID1839</t>
  </si>
  <si>
    <t>ID1844</t>
  </si>
  <si>
    <t>ID1849</t>
  </si>
  <si>
    <t>ID1870</t>
  </si>
  <si>
    <t>Marketing Initatities Analyst</t>
  </si>
  <si>
    <t>ID1897</t>
  </si>
  <si>
    <t>60k usd</t>
  </si>
  <si>
    <t>buyer</t>
  </si>
  <si>
    <t>ID0528</t>
  </si>
  <si>
    <t>EUR 49248</t>
  </si>
  <si>
    <t>Financial Advisor</t>
  </si>
  <si>
    <t>ID0058</t>
  </si>
  <si>
    <t>Project leader</t>
  </si>
  <si>
    <t>ID1168</t>
  </si>
  <si>
    <t>ID1560</t>
  </si>
  <si>
    <t>$59,000 USD</t>
  </si>
  <si>
    <t>Operations Manager</t>
  </si>
  <si>
    <t>ID1673</t>
  </si>
  <si>
    <t>Category Leader</t>
  </si>
  <si>
    <t>ID1306</t>
  </si>
  <si>
    <t>Project Support Officer</t>
  </si>
  <si>
    <t>ID1205</t>
  </si>
  <si>
    <t>investment accountant</t>
  </si>
  <si>
    <t>ID1206</t>
  </si>
  <si>
    <t>ID1246</t>
  </si>
  <si>
    <t>GBP 34000</t>
  </si>
  <si>
    <t>Investment Accountant</t>
  </si>
  <si>
    <t>ID0790</t>
  </si>
  <si>
    <t>CA$66000</t>
  </si>
  <si>
    <t>Programmer-analyst</t>
  </si>
  <si>
    <t>ID1685</t>
  </si>
  <si>
    <t>NZD$71000</t>
  </si>
  <si>
    <t>NZ</t>
  </si>
  <si>
    <t>ID1312</t>
  </si>
  <si>
    <t>â‚¬ 48500</t>
  </si>
  <si>
    <t>Information analyst</t>
  </si>
  <si>
    <t>ID1854</t>
  </si>
  <si>
    <t>Â£33500</t>
  </si>
  <si>
    <t>Senior Manufacturing Engineer</t>
  </si>
  <si>
    <t>ID0003</t>
  </si>
  <si>
    <t>ID0044</t>
  </si>
  <si>
    <t>ID0113</t>
  </si>
  <si>
    <t>$58,000 USD</t>
  </si>
  <si>
    <t>Operations Programs Support</t>
  </si>
  <si>
    <t>ID0162</t>
  </si>
  <si>
    <t>Team Lead - Computer Discounts</t>
  </si>
  <si>
    <t>ID0246</t>
  </si>
  <si>
    <t>Insurance Manager</t>
  </si>
  <si>
    <t>ID0333</t>
  </si>
  <si>
    <t>CAD 65000</t>
  </si>
  <si>
    <t>Product developer</t>
  </si>
  <si>
    <t>CANADA</t>
  </si>
  <si>
    <t>ID1166</t>
  </si>
  <si>
    <t>CAD$65000</t>
  </si>
  <si>
    <t>IT Analyst (Reporting)</t>
  </si>
  <si>
    <t>ID1259</t>
  </si>
  <si>
    <t>it manager</t>
  </si>
  <si>
    <t>ID1426</t>
  </si>
  <si>
    <t>ID1369</t>
  </si>
  <si>
    <t>Planning Supervisor</t>
  </si>
  <si>
    <t>ID0107</t>
  </si>
  <si>
    <t>IT Analyst</t>
  </si>
  <si>
    <t>ID0499</t>
  </si>
  <si>
    <t>LOGISTIC MANAGER</t>
  </si>
  <si>
    <t>ID0051</t>
  </si>
  <si>
    <t>Senior Accounting Supervisor</t>
  </si>
  <si>
    <t>ID0071</t>
  </si>
  <si>
    <t>sales analyst</t>
  </si>
  <si>
    <t>ID0099</t>
  </si>
  <si>
    <t>Production Scheduler</t>
  </si>
  <si>
    <t>ID0144</t>
  </si>
  <si>
    <t>Industrial Engineer</t>
  </si>
  <si>
    <t>ID0518</t>
  </si>
  <si>
    <t>57000 USD</t>
  </si>
  <si>
    <t>project finance manager</t>
  </si>
  <si>
    <t>israel</t>
  </si>
  <si>
    <t>ID0953</t>
  </si>
  <si>
    <t>Construction Engineer</t>
  </si>
  <si>
    <t>ID1840</t>
  </si>
  <si>
    <t>Staff Accountant</t>
  </si>
  <si>
    <t>ID1759</t>
  </si>
  <si>
    <t xml:space="preserve">Financial Analyst </t>
  </si>
  <si>
    <t>ID1796</t>
  </si>
  <si>
    <t>ECommerce Manager</t>
  </si>
  <si>
    <t>ID0674</t>
  </si>
  <si>
    <t>ID0798</t>
  </si>
  <si>
    <t>Aud 65000</t>
  </si>
  <si>
    <t>Market analyst</t>
  </si>
  <si>
    <t>ID0968</t>
  </si>
  <si>
    <t>AU$65</t>
  </si>
  <si>
    <t xml:space="preserve">Business Support </t>
  </si>
  <si>
    <t>ID0979</t>
  </si>
  <si>
    <t>ID0118</t>
  </si>
  <si>
    <t>Utilization Analyst</t>
  </si>
  <si>
    <t>ID0355</t>
  </si>
  <si>
    <t>asset manager</t>
  </si>
  <si>
    <t>ID0413</t>
  </si>
  <si>
    <t xml:space="preserve">Staff assistant </t>
  </si>
  <si>
    <t>ID0417</t>
  </si>
  <si>
    <t>financial management consultant</t>
  </si>
  <si>
    <t>ID1194</t>
  </si>
  <si>
    <t>ID1244</t>
  </si>
  <si>
    <t>ID0159</t>
  </si>
  <si>
    <t>Â£32250</t>
  </si>
  <si>
    <t>project Support</t>
  </si>
  <si>
    <t>ID0506</t>
  </si>
  <si>
    <t>Sr QS</t>
  </si>
  <si>
    <t>ID0047</t>
  </si>
  <si>
    <t>Senior intelligence analyst</t>
  </si>
  <si>
    <t>ID1175</t>
  </si>
  <si>
    <t>Â£32000</t>
  </si>
  <si>
    <t>Service Analyst</t>
  </si>
  <si>
    <t>ID1182</t>
  </si>
  <si>
    <t>GBPÂ£32000</t>
  </si>
  <si>
    <t>Performance Analyst</t>
  </si>
  <si>
    <t>ID1813</t>
  </si>
  <si>
    <t>ID1814</t>
  </si>
  <si>
    <t>ID0238</t>
  </si>
  <si>
    <t>Branch head -sales</t>
  </si>
  <si>
    <t>ID0770</t>
  </si>
  <si>
    <t>Rs 1200000</t>
  </si>
  <si>
    <t xml:space="preserve">Regional Formwork Head </t>
  </si>
  <si>
    <t>ID0845</t>
  </si>
  <si>
    <t>1200000 Rs</t>
  </si>
  <si>
    <t>ID0896</t>
  </si>
  <si>
    <t>rs 100000</t>
  </si>
  <si>
    <t>ASST VICE PREDISDENT</t>
  </si>
  <si>
    <t>ID0999</t>
  </si>
  <si>
    <t>1200000 INR</t>
  </si>
  <si>
    <t>ID1054</t>
  </si>
  <si>
    <t>Rs. 1200000</t>
  </si>
  <si>
    <t>Management Trainee</t>
  </si>
  <si>
    <t>ID1068</t>
  </si>
  <si>
    <t>executive</t>
  </si>
  <si>
    <t>ID1084</t>
  </si>
  <si>
    <t>finance controller</t>
  </si>
  <si>
    <t>ID1110</t>
  </si>
  <si>
    <t>coordinator</t>
  </si>
  <si>
    <t>ID1318</t>
  </si>
  <si>
    <t>Manager - Corporate strategy and Planning</t>
  </si>
  <si>
    <t>ID1342</t>
  </si>
  <si>
    <t>ID1836</t>
  </si>
  <si>
    <t>AM</t>
  </si>
  <si>
    <t>ID0140</t>
  </si>
  <si>
    <t>$62,000 CND</t>
  </si>
  <si>
    <t>Process Technician</t>
  </si>
  <si>
    <t>ID1460</t>
  </si>
  <si>
    <t>zar22000</t>
  </si>
  <si>
    <t>ID1181</t>
  </si>
  <si>
    <t>Network Administrator</t>
  </si>
  <si>
    <t>ID0163</t>
  </si>
  <si>
    <t>Change Architect</t>
  </si>
  <si>
    <t>ID0274</t>
  </si>
  <si>
    <t>ID0319</t>
  </si>
  <si>
    <t>ID0390</t>
  </si>
  <si>
    <t>ID0490</t>
  </si>
  <si>
    <t>ID0547</t>
  </si>
  <si>
    <t>ID0857</t>
  </si>
  <si>
    <t>ID1051</t>
  </si>
  <si>
    <t>55000 usd</t>
  </si>
  <si>
    <t>Economist</t>
  </si>
  <si>
    <t>ID1250</t>
  </si>
  <si>
    <t>ID1408</t>
  </si>
  <si>
    <t>Risk Analyst</t>
  </si>
  <si>
    <t>ID1504</t>
  </si>
  <si>
    <t>Supplier Manager</t>
  </si>
  <si>
    <t>ID1610</t>
  </si>
  <si>
    <t>ID1630</t>
  </si>
  <si>
    <t>ID1674</t>
  </si>
  <si>
    <t>Customer Sales Analyst</t>
  </si>
  <si>
    <t>ID1888</t>
  </si>
  <si>
    <t>AUD63000</t>
  </si>
  <si>
    <t>Financial Modelling adviser</t>
  </si>
  <si>
    <t>ID0049</t>
  </si>
  <si>
    <t>â‚¬ 45</t>
  </si>
  <si>
    <t>Online Traffic Manager / Web Analist</t>
  </si>
  <si>
    <t>ID0957</t>
  </si>
  <si>
    <t>data analist</t>
  </si>
  <si>
    <t>netherlands</t>
  </si>
  <si>
    <t>ID1134</t>
  </si>
  <si>
    <t>â‚¬ 45000</t>
  </si>
  <si>
    <t>Sales Planning</t>
  </si>
  <si>
    <t>ID1367</t>
  </si>
  <si>
    <t>Junior Controller</t>
  </si>
  <si>
    <t>ID1822</t>
  </si>
  <si>
    <t>IT Trainer</t>
  </si>
  <si>
    <t>ID1784</t>
  </si>
  <si>
    <t>Â£31185</t>
  </si>
  <si>
    <t>Data Team Leader</t>
  </si>
  <si>
    <t>ID0005</t>
  </si>
  <si>
    <t>ID0133</t>
  </si>
  <si>
    <t>ID0266</t>
  </si>
  <si>
    <t>Anaylst</t>
  </si>
  <si>
    <t>ID0517</t>
  </si>
  <si>
    <t>ID0560</t>
  </si>
  <si>
    <t>IT Specialist</t>
  </si>
  <si>
    <t>ID1287</t>
  </si>
  <si>
    <t>Resource Planning Analyst</t>
  </si>
  <si>
    <t>ID1642</t>
  </si>
  <si>
    <t>assistant director of finance</t>
  </si>
  <si>
    <t>ID1708</t>
  </si>
  <si>
    <t>ID1872</t>
  </si>
  <si>
    <t>materials</t>
  </si>
  <si>
    <t>ID0980</t>
  </si>
  <si>
    <t>ID0291</t>
  </si>
  <si>
    <t>Â£31000</t>
  </si>
  <si>
    <t>Telecoms Engineer</t>
  </si>
  <si>
    <t>ID0121</t>
  </si>
  <si>
    <t>Web Developer</t>
  </si>
  <si>
    <t>ID0190</t>
  </si>
  <si>
    <t>60000 CAD$</t>
  </si>
  <si>
    <t>Demographer</t>
  </si>
  <si>
    <t>ID0315</t>
  </si>
  <si>
    <t>Sr. Business Analyst</t>
  </si>
  <si>
    <t>ID0796</t>
  </si>
  <si>
    <t>Rs. 8000</t>
  </si>
  <si>
    <t>Cashier</t>
  </si>
  <si>
    <t>ID0688</t>
  </si>
  <si>
    <t>inr 11.5</t>
  </si>
  <si>
    <t>manager portfolio monitoring</t>
  </si>
  <si>
    <t>ID1466</t>
  </si>
  <si>
    <t>Rs. 1150000/-</t>
  </si>
  <si>
    <t>ID0075</t>
  </si>
  <si>
    <t>Process Improvement Specialist</t>
  </si>
  <si>
    <t>ID0142</t>
  </si>
  <si>
    <t>ID0304</t>
  </si>
  <si>
    <t>ID0350</t>
  </si>
  <si>
    <t>General Manager</t>
  </si>
  <si>
    <t>ID0643</t>
  </si>
  <si>
    <t>ID1541</t>
  </si>
  <si>
    <t>Â£30500</t>
  </si>
  <si>
    <t>Construction Estimator</t>
  </si>
  <si>
    <t>ID0234</t>
  </si>
  <si>
    <t>52500.00 USD</t>
  </si>
  <si>
    <t>HRIS Analyst</t>
  </si>
  <si>
    <t>ID0253</t>
  </si>
  <si>
    <t>ID1770</t>
  </si>
  <si>
    <t>Data Management Solutions Supervisor</t>
  </si>
  <si>
    <t>ID1927</t>
  </si>
  <si>
    <t>Business Analist</t>
  </si>
  <si>
    <t>south africa</t>
  </si>
  <si>
    <t>ID1053</t>
  </si>
  <si>
    <t>RRHH</t>
  </si>
  <si>
    <t>SPAIN</t>
  </si>
  <si>
    <t>ID1760</t>
  </si>
  <si>
    <t>ID0534</t>
  </si>
  <si>
    <t>ID1738</t>
  </si>
  <si>
    <t>ID0104</t>
  </si>
  <si>
    <t>sr. project coordinator</t>
  </si>
  <si>
    <t>ID0120</t>
  </si>
  <si>
    <t>ID0405</t>
  </si>
  <si>
    <t>ID0414</t>
  </si>
  <si>
    <t>Sr. Accountant</t>
  </si>
  <si>
    <t>ID0462</t>
  </si>
  <si>
    <t>Graphics/Web Document Designer</t>
  </si>
  <si>
    <t>ID0481</t>
  </si>
  <si>
    <t>budget analyst</t>
  </si>
  <si>
    <t>ID0683</t>
  </si>
  <si>
    <t>Maint Sys Support Specialist</t>
  </si>
  <si>
    <t>ID1593</t>
  </si>
  <si>
    <t>U$52,000/annual</t>
  </si>
  <si>
    <t>ID0082</t>
  </si>
  <si>
    <t>Â£30000</t>
  </si>
  <si>
    <t>Database Manager</t>
  </si>
  <si>
    <t>ID0207</t>
  </si>
  <si>
    <t>Business Intelligence Analyst</t>
  </si>
  <si>
    <t>ID1079</t>
  </si>
  <si>
    <t>ID1097</t>
  </si>
  <si>
    <t>ID1101</t>
  </si>
  <si>
    <t>MDM Executive (Business Analyst)</t>
  </si>
  <si>
    <t>ID1149</t>
  </si>
  <si>
    <t>Reporting Accountant</t>
  </si>
  <si>
    <t>ID1243</t>
  </si>
  <si>
    <t>Infection Prevention Surveillance Specialist</t>
  </si>
  <si>
    <t>ID1349</t>
  </si>
  <si>
    <t>ID1550</t>
  </si>
  <si>
    <t>ID0064</t>
  </si>
  <si>
    <t>SAP consultant</t>
  </si>
  <si>
    <t>ID1322</t>
  </si>
  <si>
    <t>43000 EUR</t>
  </si>
  <si>
    <t>Project manager of IT infrastructure</t>
  </si>
  <si>
    <t>ID0415</t>
  </si>
  <si>
    <t>Air Planning Analyst</t>
  </si>
  <si>
    <t>ID1368</t>
  </si>
  <si>
    <t>4000000 JPY</t>
  </si>
  <si>
    <t>System Analyst (Configuration Mgmt)</t>
  </si>
  <si>
    <t>ID0203</t>
  </si>
  <si>
    <t>Service Line Coordinator</t>
  </si>
  <si>
    <t>ID0259</t>
  </si>
  <si>
    <t>Business Data Analyst I</t>
  </si>
  <si>
    <t>ID0447</t>
  </si>
  <si>
    <t>Direct marketing manager</t>
  </si>
  <si>
    <t>ID1279</t>
  </si>
  <si>
    <t>MYR89500</t>
  </si>
  <si>
    <t>Malaysia</t>
  </si>
  <si>
    <t>ID1253</t>
  </si>
  <si>
    <t>Program &amp; Policy Analyst-Advanced</t>
  </si>
  <si>
    <t>ID0175</t>
  </si>
  <si>
    <t>Rd. 11 lakhs</t>
  </si>
  <si>
    <t>Asst manager investor relations and business analytics</t>
  </si>
  <si>
    <t>ID0443</t>
  </si>
  <si>
    <t>manager - MIS &amp; operations planning</t>
  </si>
  <si>
    <t>ID1203</t>
  </si>
  <si>
    <t>Sr. Consultant</t>
  </si>
  <si>
    <t>ID1256</t>
  </si>
  <si>
    <t>Sr. Systems Analyst</t>
  </si>
  <si>
    <t>ID0830</t>
  </si>
  <si>
    <t>ID0951</t>
  </si>
  <si>
    <t>42000 â‚¬</t>
  </si>
  <si>
    <t>ID1495</t>
  </si>
  <si>
    <t>Business Intelligence Consultant</t>
  </si>
  <si>
    <t>ID0325</t>
  </si>
  <si>
    <t>Â£29000</t>
  </si>
  <si>
    <t>ICT Technical Analyst</t>
  </si>
  <si>
    <t>ID0800</t>
  </si>
  <si>
    <t>Reporting Assistant</t>
  </si>
  <si>
    <t>ID1141</t>
  </si>
  <si>
    <t>ID1233</t>
  </si>
  <si>
    <t>Financial Accountant</t>
  </si>
  <si>
    <t>ID1059</t>
  </si>
  <si>
    <t>ZAR240000</t>
  </si>
  <si>
    <t>Bookkeeper</t>
  </si>
  <si>
    <t>ID0020</t>
  </si>
  <si>
    <t>GM</t>
  </si>
  <si>
    <t>ID0069</t>
  </si>
  <si>
    <t>Financial Analyst II</t>
  </si>
  <si>
    <t>ID0080</t>
  </si>
  <si>
    <t>Exceler</t>
  </si>
  <si>
    <t>ID0112</t>
  </si>
  <si>
    <t>Transportation Specialist</t>
  </si>
  <si>
    <t>ID0123</t>
  </si>
  <si>
    <t>Information Systems Specialist</t>
  </si>
  <si>
    <t>ID0150</t>
  </si>
  <si>
    <t>Business Operations Reporting Analyst</t>
  </si>
  <si>
    <t>ID0210</t>
  </si>
  <si>
    <t>ID0227</t>
  </si>
  <si>
    <t>ID0242</t>
  </si>
  <si>
    <t>ID0295</t>
  </si>
  <si>
    <t>Mathematical Data Analyist</t>
  </si>
  <si>
    <t>ID0334</t>
  </si>
  <si>
    <t>ID0392</t>
  </si>
  <si>
    <t>IR Manager</t>
  </si>
  <si>
    <t>ID0451</t>
  </si>
  <si>
    <t>Wine Analyst</t>
  </si>
  <si>
    <t>ID0471</t>
  </si>
  <si>
    <t>Researcher &amp; Data Analyst</t>
  </si>
  <si>
    <t>ID0487</t>
  </si>
  <si>
    <t>Workforce Analyst</t>
  </si>
  <si>
    <t>ID0537</t>
  </si>
  <si>
    <t>Research Assistant</t>
  </si>
  <si>
    <t>ID0539</t>
  </si>
  <si>
    <t>Excel professional</t>
  </si>
  <si>
    <t>ID0550</t>
  </si>
  <si>
    <t>Quality Compliance Manager</t>
  </si>
  <si>
    <t>ID0583</t>
  </si>
  <si>
    <t>ID0599</t>
  </si>
  <si>
    <t>General manager</t>
  </si>
  <si>
    <t>ID0604</t>
  </si>
  <si>
    <t>Product manager</t>
  </si>
  <si>
    <t>ID0624</t>
  </si>
  <si>
    <t>Project coordinator</t>
  </si>
  <si>
    <t>ID0690</t>
  </si>
  <si>
    <t>AREA SALES MANAGER</t>
  </si>
  <si>
    <t>ID0869</t>
  </si>
  <si>
    <t>Boss</t>
  </si>
  <si>
    <t>ID1070</t>
  </si>
  <si>
    <t>ID1088</t>
  </si>
  <si>
    <t>50000 US $ per year</t>
  </si>
  <si>
    <t>Sr. Manager MIS</t>
  </si>
  <si>
    <t>ID1169</t>
  </si>
  <si>
    <t>$50,000 U.S.</t>
  </si>
  <si>
    <t>ID1185</t>
  </si>
  <si>
    <t>S$50000</t>
  </si>
  <si>
    <t>ID1282</t>
  </si>
  <si>
    <t>ID1378</t>
  </si>
  <si>
    <t>Engineering Intern</t>
  </si>
  <si>
    <t>ID1416</t>
  </si>
  <si>
    <t>Accounting Supervisor</t>
  </si>
  <si>
    <t>ID1425</t>
  </si>
  <si>
    <t>Digital Analyst</t>
  </si>
  <si>
    <t>ID1493</t>
  </si>
  <si>
    <t>50000 US$</t>
  </si>
  <si>
    <t>ID1581</t>
  </si>
  <si>
    <t>ID1603</t>
  </si>
  <si>
    <t>ID1605</t>
  </si>
  <si>
    <t>Catalog Circulation Analyst</t>
  </si>
  <si>
    <t>ID1624</t>
  </si>
  <si>
    <t>50000USD</t>
  </si>
  <si>
    <t>Associate Vice President</t>
  </si>
  <si>
    <t>ID1847</t>
  </si>
  <si>
    <t>Digital Media Analyst</t>
  </si>
  <si>
    <t>ID1920</t>
  </si>
  <si>
    <t xml:space="preserve">Operations Analyst </t>
  </si>
  <si>
    <t>ID0062</t>
  </si>
  <si>
    <t>ID0349</t>
  </si>
  <si>
    <t>Online Analyst</t>
  </si>
  <si>
    <t>ID1666</t>
  </si>
  <si>
    <t>ID0574</t>
  </si>
  <si>
    <t>Â£28800</t>
  </si>
  <si>
    <t>ID1346</t>
  </si>
  <si>
    <t>ID0473</t>
  </si>
  <si>
    <t>Â£28500</t>
  </si>
  <si>
    <t>Data Quality &amp; Analysis Manager</t>
  </si>
  <si>
    <t>ID1120</t>
  </si>
  <si>
    <t>Development (Project &amp; Planning) Manager</t>
  </si>
  <si>
    <t>ID1333</t>
  </si>
  <si>
    <t>41000 â‚¬</t>
  </si>
  <si>
    <t>engineer</t>
  </si>
  <si>
    <t>ID1228</t>
  </si>
  <si>
    <t>Chief Accountant</t>
  </si>
  <si>
    <t>QATAR</t>
  </si>
  <si>
    <t>ID0974</t>
  </si>
  <si>
    <t>Operations Coordinator</t>
  </si>
  <si>
    <t>ID0642</t>
  </si>
  <si>
    <t>ID0363</t>
  </si>
  <si>
    <t>480 000 SEK / 70000 US$</t>
  </si>
  <si>
    <t>IT consultant</t>
  </si>
  <si>
    <t>ID0014</t>
  </si>
  <si>
    <t>ID1406</t>
  </si>
  <si>
    <t>ID1422</t>
  </si>
  <si>
    <t>Clinical Data Specialist</t>
  </si>
  <si>
    <t>ID1672</t>
  </si>
  <si>
    <t>Marketing Data Analyst</t>
  </si>
  <si>
    <t>ID0494</t>
  </si>
  <si>
    <t>Administration Officer</t>
  </si>
  <si>
    <t>ID0131</t>
  </si>
  <si>
    <t>ID0262</t>
  </si>
  <si>
    <t>Ops Adminstrator</t>
  </si>
  <si>
    <t>ID0387</t>
  </si>
  <si>
    <t>Â£28000</t>
  </si>
  <si>
    <t>Central Services Manager</t>
  </si>
  <si>
    <t>ID1062</t>
  </si>
  <si>
    <t>ID0801</t>
  </si>
  <si>
    <t>Loss Prevention Finance Coordinator</t>
  </si>
  <si>
    <t>ID1681</t>
  </si>
  <si>
    <t>Business Systems Analyst I</t>
  </si>
  <si>
    <t>ID0913</t>
  </si>
  <si>
    <t>1050000 INR</t>
  </si>
  <si>
    <t>Manager Market Reesrach</t>
  </si>
  <si>
    <t>ID0882</t>
  </si>
  <si>
    <t>Medical information analist</t>
  </si>
  <si>
    <t>ID1096</t>
  </si>
  <si>
    <t>40000 euro</t>
  </si>
  <si>
    <t>Accounting analyst</t>
  </si>
  <si>
    <t>ID1109</t>
  </si>
  <si>
    <t>ID1358</t>
  </si>
  <si>
    <t>officer</t>
  </si>
  <si>
    <t>ID1699</t>
  </si>
  <si>
    <t>ID0004</t>
  </si>
  <si>
    <t>Quality Control</t>
  </si>
  <si>
    <t>ID0115</t>
  </si>
  <si>
    <t>Asst.Manager Finance</t>
  </si>
  <si>
    <t>ID0383</t>
  </si>
  <si>
    <t>Quality Analyst</t>
  </si>
  <si>
    <t>ID0774</t>
  </si>
  <si>
    <t>ID0808</t>
  </si>
  <si>
    <t>Operations Support Coordinator</t>
  </si>
  <si>
    <t>ID0960</t>
  </si>
  <si>
    <t>48000 $</t>
  </si>
  <si>
    <t>Merchandise planner</t>
  </si>
  <si>
    <t>ID1186</t>
  </si>
  <si>
    <t>Cost Controlling Executive</t>
  </si>
  <si>
    <t>ID1857</t>
  </si>
  <si>
    <t>ID1858</t>
  </si>
  <si>
    <t>ID1900</t>
  </si>
  <si>
    <t>Inventory Analyst</t>
  </si>
  <si>
    <t>ID1911</t>
  </si>
  <si>
    <t>Marketing Analyst Co-op</t>
  </si>
  <si>
    <t>ID0251</t>
  </si>
  <si>
    <t>Customer Operations Analyst</t>
  </si>
  <si>
    <t>ID1677</t>
  </si>
  <si>
    <t>Maintenance Manager</t>
  </si>
  <si>
    <t>ID1440</t>
  </si>
  <si>
    <t>AUD55,000</t>
  </si>
  <si>
    <t>PA</t>
  </si>
  <si>
    <t>ID0369</t>
  </si>
  <si>
    <t>Supervisor, Contracts, Rebates, Chargebacks and Returns</t>
  </si>
  <si>
    <t>ID1177</t>
  </si>
  <si>
    <t>CAD $53,000/-</t>
  </si>
  <si>
    <t>ID0326</t>
  </si>
  <si>
    <t>Sourcing Specialist</t>
  </si>
  <si>
    <t>ID0388</t>
  </si>
  <si>
    <t xml:space="preserve">Trainer </t>
  </si>
  <si>
    <t>ID0400</t>
  </si>
  <si>
    <t>Sr Management Analytst 2</t>
  </si>
  <si>
    <t>ID1703</t>
  </si>
  <si>
    <t>38920EUR</t>
  </si>
  <si>
    <t>functional analyst</t>
  </si>
  <si>
    <t>ID1362</t>
  </si>
  <si>
    <t xml:space="preserve">27,000.GBP 42,353 USD </t>
  </si>
  <si>
    <t>Engineering Tech</t>
  </si>
  <si>
    <t>ID1729</t>
  </si>
  <si>
    <t>Â£27000</t>
  </si>
  <si>
    <t>Network Designer</t>
  </si>
  <si>
    <t>ID1786</t>
  </si>
  <si>
    <t>assistant account manager</t>
  </si>
  <si>
    <t>ID1787</t>
  </si>
  <si>
    <t>ID0173</t>
  </si>
  <si>
    <t>Budget Analyst</t>
  </si>
  <si>
    <t>ID0460</t>
  </si>
  <si>
    <t>52,000 Cdn</t>
  </si>
  <si>
    <t>Office Manager</t>
  </si>
  <si>
    <t>ID1931</t>
  </si>
  <si>
    <t>ID1569</t>
  </si>
  <si>
    <t>Work Force Scheduler for Call Center</t>
  </si>
  <si>
    <t>ID0023</t>
  </si>
  <si>
    <t>ID0321</t>
  </si>
  <si>
    <t>INR 1000000</t>
  </si>
  <si>
    <t>ID0732</t>
  </si>
  <si>
    <t>Ind Rs.10,00,000.00</t>
  </si>
  <si>
    <t>Sr Associate</t>
  </si>
  <si>
    <t>ID0837</t>
  </si>
  <si>
    <t>business analyist</t>
  </si>
  <si>
    <t>ID0850</t>
  </si>
  <si>
    <t>Rs. 10,00,000</t>
  </si>
  <si>
    <t>ID0899</t>
  </si>
  <si>
    <t>Engagement Lead</t>
  </si>
  <si>
    <t>ID0936</t>
  </si>
  <si>
    <t>business</t>
  </si>
  <si>
    <t>ID1004</t>
  </si>
  <si>
    <t>Rs.10,00,000</t>
  </si>
  <si>
    <t>Credit Manager - Loans</t>
  </si>
  <si>
    <t>ID1041</t>
  </si>
  <si>
    <t>10 Lakh</t>
  </si>
  <si>
    <t>Teaching</t>
  </si>
  <si>
    <t>ID1224</t>
  </si>
  <si>
    <t>Asst Manager</t>
  </si>
  <si>
    <t>ID1284</t>
  </si>
  <si>
    <t>Indian Rs 10 Lakhs</t>
  </si>
  <si>
    <t>ID1457</t>
  </si>
  <si>
    <t>project management</t>
  </si>
  <si>
    <t>ID1468</t>
  </si>
  <si>
    <t>Rs 10,00,000</t>
  </si>
  <si>
    <t>ID1551</t>
  </si>
  <si>
    <t>ID1595</t>
  </si>
  <si>
    <t>Rs 1000000</t>
  </si>
  <si>
    <t>ID1641</t>
  </si>
  <si>
    <t>10 lacs INR</t>
  </si>
  <si>
    <t>Category Manager</t>
  </si>
  <si>
    <t>ID1647</t>
  </si>
  <si>
    <t>Senior Associate, Finance</t>
  </si>
  <si>
    <t>ID1833</t>
  </si>
  <si>
    <t>INR 10 lacs p.a.</t>
  </si>
  <si>
    <t>Mnanager- Customer Project finance &amp; recovery</t>
  </si>
  <si>
    <t>ID1864</t>
  </si>
  <si>
    <t>Sr.Manager</t>
  </si>
  <si>
    <t>ID0281</t>
  </si>
  <si>
    <t>University Relations Intern</t>
  </si>
  <si>
    <t>ID0384</t>
  </si>
  <si>
    <t>46000 usd</t>
  </si>
  <si>
    <t>ID0540</t>
  </si>
  <si>
    <t>ID1891</t>
  </si>
  <si>
    <t>AML Analyst</t>
  </si>
  <si>
    <t>ID1921</t>
  </si>
  <si>
    <t>Poultry Analyst</t>
  </si>
  <si>
    <t>ID1789</t>
  </si>
  <si>
    <t>Â£26500</t>
  </si>
  <si>
    <t>Compliance Manager</t>
  </si>
  <si>
    <t>ID0395</t>
  </si>
  <si>
    <t>Campus Budget Officer</t>
  </si>
  <si>
    <t>ID0066</t>
  </si>
  <si>
    <t>â‚¬ 38000</t>
  </si>
  <si>
    <t>busines analist</t>
  </si>
  <si>
    <t>ID0972</t>
  </si>
  <si>
    <t>Assistant Fleet Analyst</t>
  </si>
  <si>
    <t>ID1040</t>
  </si>
  <si>
    <t>ID0990</t>
  </si>
  <si>
    <t>AU$52.000</t>
  </si>
  <si>
    <t>Shipping Administrator</t>
  </si>
  <si>
    <t>ID1055</t>
  </si>
  <si>
    <t>ID1232</t>
  </si>
  <si>
    <t>Â£26000</t>
  </si>
  <si>
    <t>ID1340</t>
  </si>
  <si>
    <t>Web Analyst</t>
  </si>
  <si>
    <t>ID0018</t>
  </si>
  <si>
    <t>Excel Report Writer</t>
  </si>
  <si>
    <t>ID0132</t>
  </si>
  <si>
    <t>DBA</t>
  </si>
  <si>
    <t>ID0145</t>
  </si>
  <si>
    <t>ID0219</t>
  </si>
  <si>
    <t>45k</t>
  </si>
  <si>
    <t>Accounting Assistant</t>
  </si>
  <si>
    <t>ID0296</t>
  </si>
  <si>
    <t>sales support</t>
  </si>
  <si>
    <t>ID0338</t>
  </si>
  <si>
    <t>QC Fabrication Inspector</t>
  </si>
  <si>
    <t>ID0463</t>
  </si>
  <si>
    <t>ID0549</t>
  </si>
  <si>
    <t>Reports Coordinator</t>
  </si>
  <si>
    <t>ID0567</t>
  </si>
  <si>
    <t>Workflow Analyst</t>
  </si>
  <si>
    <t>ID0582</t>
  </si>
  <si>
    <t>ID0600</t>
  </si>
  <si>
    <t>Technical Analyst</t>
  </si>
  <si>
    <t>ID0601</t>
  </si>
  <si>
    <t>Head Accounts</t>
  </si>
  <si>
    <t>ID0777</t>
  </si>
  <si>
    <t>45000 $</t>
  </si>
  <si>
    <t>AGM</t>
  </si>
  <si>
    <t>ID1006</t>
  </si>
  <si>
    <t>$45,000  USD</t>
  </si>
  <si>
    <t>Staff accountant -- Auditing</t>
  </si>
  <si>
    <t>ID1030</t>
  </si>
  <si>
    <t>singapore</t>
  </si>
  <si>
    <t>ID1276</t>
  </si>
  <si>
    <t>Staff Assistant</t>
  </si>
  <si>
    <t>ID1302</t>
  </si>
  <si>
    <t>Financial Analysis</t>
  </si>
  <si>
    <t>ID1421</t>
  </si>
  <si>
    <t>Technical Support Specialist</t>
  </si>
  <si>
    <t>ID1496</t>
  </si>
  <si>
    <t>Data Specialist</t>
  </si>
  <si>
    <t>ID1521</t>
  </si>
  <si>
    <t>Excel Business Analyst</t>
  </si>
  <si>
    <t>ID1527</t>
  </si>
  <si>
    <t>ID1548</t>
  </si>
  <si>
    <t>45.000 USD</t>
  </si>
  <si>
    <t>Junior Reporting Manager</t>
  </si>
  <si>
    <t>ID1701</t>
  </si>
  <si>
    <t>Bussiness Analyst</t>
  </si>
  <si>
    <t>ID1704</t>
  </si>
  <si>
    <t>US$45,000</t>
  </si>
  <si>
    <t>ID1740</t>
  </si>
  <si>
    <t>Sourcing Analyst</t>
  </si>
  <si>
    <t>ID1808</t>
  </si>
  <si>
    <t>ba</t>
  </si>
  <si>
    <t>ID1896</t>
  </si>
  <si>
    <t>ID1252</t>
  </si>
  <si>
    <t>Â£25750</t>
  </si>
  <si>
    <t>ID0138</t>
  </si>
  <si>
    <t>Inventory manger</t>
  </si>
  <si>
    <t>ID1531</t>
  </si>
  <si>
    <t>ID1644</t>
  </si>
  <si>
    <t>Application Developer</t>
  </si>
  <si>
    <t>ID1100</t>
  </si>
  <si>
    <t>Project Control Analyst</t>
  </si>
  <si>
    <t>ID0354</t>
  </si>
  <si>
    <t>Planning and Analysis Supervisor</t>
  </si>
  <si>
    <t>ID0009</t>
  </si>
  <si>
    <t>44000 $</t>
  </si>
  <si>
    <t>ID0127</t>
  </si>
  <si>
    <t>US $44,000</t>
  </si>
  <si>
    <t>School Tech Coordinator</t>
  </si>
  <si>
    <t>ID0389</t>
  </si>
  <si>
    <t>continuous improvement team member</t>
  </si>
  <si>
    <t>ID1392</t>
  </si>
  <si>
    <t>Test engineer</t>
  </si>
  <si>
    <t>ID1589</t>
  </si>
  <si>
    <t>Quality Assurance Analyst</t>
  </si>
  <si>
    <t>ID0660</t>
  </si>
  <si>
    <t>INR 9,50,000</t>
  </si>
  <si>
    <t>Investment Banker</t>
  </si>
  <si>
    <t>ID1752</t>
  </si>
  <si>
    <t>9,50,000</t>
  </si>
  <si>
    <t>Associate Manager, Drug Safety Operations</t>
  </si>
  <si>
    <t>ID0860</t>
  </si>
  <si>
    <t>ID1411</t>
  </si>
  <si>
    <t>36000 euros</t>
  </si>
  <si>
    <t>Data Analytics Consultant</t>
  </si>
  <si>
    <t>ID0977</t>
  </si>
  <si>
    <t>ID1056</t>
  </si>
  <si>
    <t>BA</t>
  </si>
  <si>
    <t>ID0464</t>
  </si>
  <si>
    <t>ID1118</t>
  </si>
  <si>
    <t>Â£25000</t>
  </si>
  <si>
    <t>ID1241</t>
  </si>
  <si>
    <t>Senior Accounts Clerk</t>
  </si>
  <si>
    <t>ID1472</t>
  </si>
  <si>
    <t>ID1562</t>
  </si>
  <si>
    <t>Reporting Team Lead</t>
  </si>
  <si>
    <t>ID1905</t>
  </si>
  <si>
    <t>ID0293</t>
  </si>
  <si>
    <t>Projects Planner</t>
  </si>
  <si>
    <t>ID0212</t>
  </si>
  <si>
    <t>Reporting Analyst Team Lead</t>
  </si>
  <si>
    <t>ID0545</t>
  </si>
  <si>
    <t>ID0888</t>
  </si>
  <si>
    <t>ID1270</t>
  </si>
  <si>
    <t>AUD $43000</t>
  </si>
  <si>
    <t>Operations Support Officer</t>
  </si>
  <si>
    <t>ID1898</t>
  </si>
  <si>
    <t>Performance Improvement Analyst</t>
  </si>
  <si>
    <t>ID1307</t>
  </si>
  <si>
    <t>AUS 49,000</t>
  </si>
  <si>
    <t>Document Control</t>
  </si>
  <si>
    <t>ID1827</t>
  </si>
  <si>
    <t>purchasing operations administrator</t>
  </si>
  <si>
    <t>ID0109</t>
  </si>
  <si>
    <t>Project manager</t>
  </si>
  <si>
    <t>ID1238</t>
  </si>
  <si>
    <t>â‚¬35,000 / â‚¬44,000</t>
  </si>
  <si>
    <t>ID0216</t>
  </si>
  <si>
    <t>Information Analyst II</t>
  </si>
  <si>
    <t>ID0933</t>
  </si>
  <si>
    <t>Credit Controller</t>
  </si>
  <si>
    <t>ID1037</t>
  </si>
  <si>
    <t>Category Operations Supv.</t>
  </si>
  <si>
    <t>ID1480</t>
  </si>
  <si>
    <t>Service Solution Rep</t>
  </si>
  <si>
    <t>ID1618</t>
  </si>
  <si>
    <t>42000 US</t>
  </si>
  <si>
    <t>production clerk</t>
  </si>
  <si>
    <t>ID1712</t>
  </si>
  <si>
    <t>ID1127</t>
  </si>
  <si>
    <t>AED 120000</t>
  </si>
  <si>
    <t>ID0373</t>
  </si>
  <si>
    <t>ID1693</t>
  </si>
  <si>
    <t>400 000 NOK</t>
  </si>
  <si>
    <t>Economic analyst</t>
  </si>
  <si>
    <t>ID0006</t>
  </si>
  <si>
    <t>ID1274</t>
  </si>
  <si>
    <t>48000 $AUD</t>
  </si>
  <si>
    <t>ID0218</t>
  </si>
  <si>
    <t>ID0755</t>
  </si>
  <si>
    <t>Â£ 24000</t>
  </si>
  <si>
    <t>Business Support Specialist</t>
  </si>
  <si>
    <t>ID1351</t>
  </si>
  <si>
    <t>ID0029</t>
  </si>
  <si>
    <t>900000 INR</t>
  </si>
  <si>
    <t>Applications Engineer</t>
  </si>
  <si>
    <t>ID0454</t>
  </si>
  <si>
    <t>Regional Manager</t>
  </si>
  <si>
    <t>ID0839</t>
  </si>
  <si>
    <t>900000 Rs</t>
  </si>
  <si>
    <t>Deputy Manager</t>
  </si>
  <si>
    <t>ID1130</t>
  </si>
  <si>
    <t>Rs. 900000</t>
  </si>
  <si>
    <t>ID1210</t>
  </si>
  <si>
    <t>Manager F &amp; A</t>
  </si>
  <si>
    <t>ID1285</t>
  </si>
  <si>
    <t>INR 900000</t>
  </si>
  <si>
    <t>RENTAL INVENTORY CONTROLLER</t>
  </si>
  <si>
    <t>ID1451</t>
  </si>
  <si>
    <t>Rs. 900000 per annum</t>
  </si>
  <si>
    <t>ID1834</t>
  </si>
  <si>
    <t xml:space="preserve">Lead </t>
  </si>
  <si>
    <t>ID0182</t>
  </si>
  <si>
    <t>Executive Assistant</t>
  </si>
  <si>
    <t>ID1461</t>
  </si>
  <si>
    <t>stress engineer</t>
  </si>
  <si>
    <t>ID0489</t>
  </si>
  <si>
    <t>Sr. Marketing Solutions Analyst</t>
  </si>
  <si>
    <t>ID0031</t>
  </si>
  <si>
    <t>Chief of the department of public budget analisis and forecasting</t>
  </si>
  <si>
    <t>ID0060</t>
  </si>
  <si>
    <t>ID0214</t>
  </si>
  <si>
    <t>Operations Expert</t>
  </si>
  <si>
    <t>ID0312</t>
  </si>
  <si>
    <t>ID0768</t>
  </si>
  <si>
    <t>ID1344</t>
  </si>
  <si>
    <t>41000 $</t>
  </si>
  <si>
    <t>PO/PMO/Planner/PM</t>
  </si>
  <si>
    <t>ID1458</t>
  </si>
  <si>
    <t>ID1575</t>
  </si>
  <si>
    <t>ID0184</t>
  </si>
  <si>
    <t>Sales Coordinator &amp; Analytical Support</t>
  </si>
  <si>
    <t>ID0590</t>
  </si>
  <si>
    <t>ID1500</t>
  </si>
  <si>
    <t>33500 â‚¬</t>
  </si>
  <si>
    <t>Controller / VBA Developet</t>
  </si>
  <si>
    <t>ID0228</t>
  </si>
  <si>
    <t>Technical support specialist</t>
  </si>
  <si>
    <t>ID0025</t>
  </si>
  <si>
    <t>40000 us</t>
  </si>
  <si>
    <t>sales and marketing</t>
  </si>
  <si>
    <t>ID0089</t>
  </si>
  <si>
    <t>Admin</t>
  </si>
  <si>
    <t>ID0098</t>
  </si>
  <si>
    <t xml:space="preserve">Sales and Marketing Analyst </t>
  </si>
  <si>
    <t>ID0139</t>
  </si>
  <si>
    <t>ID0180</t>
  </si>
  <si>
    <t>Senior analyst</t>
  </si>
  <si>
    <t>ID0185</t>
  </si>
  <si>
    <t>ID0254</t>
  </si>
  <si>
    <t>ID0272</t>
  </si>
  <si>
    <t>Analyst 2</t>
  </si>
  <si>
    <t>ID0280</t>
  </si>
  <si>
    <t>ID0310</t>
  </si>
  <si>
    <t>Royalties Coordinator</t>
  </si>
  <si>
    <t>ID0322</t>
  </si>
  <si>
    <t>Dp manager</t>
  </si>
  <si>
    <t>ID0401</t>
  </si>
  <si>
    <t>ID0495</t>
  </si>
  <si>
    <t>BAS</t>
  </si>
  <si>
    <t>ID0737</t>
  </si>
  <si>
    <t>Revenue Manager</t>
  </si>
  <si>
    <t>ID0831</t>
  </si>
  <si>
    <t>High School Teacher</t>
  </si>
  <si>
    <t>ID0858</t>
  </si>
  <si>
    <t>Data Research Assistant</t>
  </si>
  <si>
    <t>ID0867</t>
  </si>
  <si>
    <t>IT Capacity Planner</t>
  </si>
  <si>
    <t>ID0961</t>
  </si>
  <si>
    <t>ID1145</t>
  </si>
  <si>
    <t>ID1220</t>
  </si>
  <si>
    <t>40,000 US</t>
  </si>
  <si>
    <t>ID1231</t>
  </si>
  <si>
    <t>$40K</t>
  </si>
  <si>
    <t>SOX,SAP, Insurance Coordinator</t>
  </si>
  <si>
    <t>ID1265</t>
  </si>
  <si>
    <t>Senior Materials Handler</t>
  </si>
  <si>
    <t>ID1405</t>
  </si>
  <si>
    <t>Transportation Planner</t>
  </si>
  <si>
    <t>ID1409</t>
  </si>
  <si>
    <t>Project Coordinator</t>
  </si>
  <si>
    <t>ID1419</t>
  </si>
  <si>
    <t>ID1566</t>
  </si>
  <si>
    <t>$40,000 USD</t>
  </si>
  <si>
    <t>QA Data Analyst</t>
  </si>
  <si>
    <t>ID1767</t>
  </si>
  <si>
    <t>ID1794</t>
  </si>
  <si>
    <t>Intern</t>
  </si>
  <si>
    <t>ID1841</t>
  </si>
  <si>
    <t>Rates Analyst</t>
  </si>
  <si>
    <t>ID1851</t>
  </si>
  <si>
    <t>Research Support Specialist</t>
  </si>
  <si>
    <t>ID1878</t>
  </si>
  <si>
    <t>Assistant Manager</t>
  </si>
  <si>
    <t>ID1930</t>
  </si>
  <si>
    <t>Corporate Trainer</t>
  </si>
  <si>
    <t>ID1093</t>
  </si>
  <si>
    <t>Â£23000</t>
  </si>
  <si>
    <t>ID1148</t>
  </si>
  <si>
    <t>Data Management Officer</t>
  </si>
  <si>
    <t>ID1691</t>
  </si>
  <si>
    <t>assistant</t>
  </si>
  <si>
    <t>france</t>
  </si>
  <si>
    <t>ID1146</t>
  </si>
  <si>
    <t>INR 853000</t>
  </si>
  <si>
    <t>Lead Research Analyst</t>
  </si>
  <si>
    <t>ID0616</t>
  </si>
  <si>
    <t>INR 850,000</t>
  </si>
  <si>
    <t>ID0805</t>
  </si>
  <si>
    <t>ID0900</t>
  </si>
  <si>
    <t>ID1574</t>
  </si>
  <si>
    <t>INR 850000</t>
  </si>
  <si>
    <t>Sr Business analyst</t>
  </si>
  <si>
    <t>ID0028</t>
  </si>
  <si>
    <t>Project Leader</t>
  </si>
  <si>
    <t>ID0631</t>
  </si>
  <si>
    <t xml:space="preserve">Content Analyst </t>
  </si>
  <si>
    <t>ID1389</t>
  </si>
  <si>
    <t>I.T Manager</t>
  </si>
  <si>
    <t>ID1873</t>
  </si>
  <si>
    <t>Actuarial Specialist</t>
  </si>
  <si>
    <t>ID1783</t>
  </si>
  <si>
    <t>Â£22300</t>
  </si>
  <si>
    <t>Analysis &amp; insight consultant</t>
  </si>
  <si>
    <t>ID1664</t>
  </si>
  <si>
    <t>Â£22k</t>
  </si>
  <si>
    <t>Supply/Demand Planner</t>
  </si>
  <si>
    <t>ID0059</t>
  </si>
  <si>
    <t>ID0572</t>
  </si>
  <si>
    <t>Costing Analysis</t>
  </si>
  <si>
    <t>ID1530</t>
  </si>
  <si>
    <t>ID1611</t>
  </si>
  <si>
    <t>ID0114</t>
  </si>
  <si>
    <t>Accounting Coordinator</t>
  </si>
  <si>
    <t>ID0747</t>
  </si>
  <si>
    <t>GBP21798</t>
  </si>
  <si>
    <t>ID1850</t>
  </si>
  <si>
    <t>ID0090</t>
  </si>
  <si>
    <t>IT Asset Administrator</t>
  </si>
  <si>
    <t>ID0303</t>
  </si>
  <si>
    <t>ID0154</t>
  </si>
  <si>
    <t>ID0971</t>
  </si>
  <si>
    <t>Finance Officer</t>
  </si>
  <si>
    <t>ID1615</t>
  </si>
  <si>
    <t>Â£21500Uk</t>
  </si>
  <si>
    <t>ID0663</t>
  </si>
  <si>
    <t>Cad Engineer</t>
  </si>
  <si>
    <t>ID1404</t>
  </si>
  <si>
    <t>37K</t>
  </si>
  <si>
    <t>Credentialing Coordinator &amp; Productivity Reports "Guru"</t>
  </si>
  <si>
    <t>ID0046</t>
  </si>
  <si>
    <t>Team Lead</t>
  </si>
  <si>
    <t>ID0136</t>
  </si>
  <si>
    <t>Manager : Accounts</t>
  </si>
  <si>
    <t>ID0457</t>
  </si>
  <si>
    <t>800000 rupees</t>
  </si>
  <si>
    <t>Partner</t>
  </si>
  <si>
    <t>ID0650</t>
  </si>
  <si>
    <t>Rs 800000</t>
  </si>
  <si>
    <t>ID0700</t>
  </si>
  <si>
    <t>ID0735</t>
  </si>
  <si>
    <t>8 Lakhs</t>
  </si>
  <si>
    <t>ID1756</t>
  </si>
  <si>
    <t>INR800000</t>
  </si>
  <si>
    <t>ID1757</t>
  </si>
  <si>
    <t>ID0892</t>
  </si>
  <si>
    <t>ID0917</t>
  </si>
  <si>
    <t>ID0575</t>
  </si>
  <si>
    <t>Â£21000</t>
  </si>
  <si>
    <t>ID0920</t>
  </si>
  <si>
    <t>ID0849</t>
  </si>
  <si>
    <t>30000 eur</t>
  </si>
  <si>
    <t>financialcotroller</t>
  </si>
  <si>
    <t>portugal</t>
  </si>
  <si>
    <t>ID1143</t>
  </si>
  <si>
    <t>Translator</t>
  </si>
  <si>
    <t>ID1239</t>
  </si>
  <si>
    <t>education advisor</t>
  </si>
  <si>
    <t>the Netherlands</t>
  </si>
  <si>
    <t>ID1298</t>
  </si>
  <si>
    <t>30000 EUR</t>
  </si>
  <si>
    <t>Employee</t>
  </si>
  <si>
    <t>ID1671</t>
  </si>
  <si>
    <t>30000 â‚¬</t>
  </si>
  <si>
    <t>Safety technician</t>
  </si>
  <si>
    <t>ID0092</t>
  </si>
  <si>
    <t>Graphic Design Manager</t>
  </si>
  <si>
    <t>ID0106</t>
  </si>
  <si>
    <t>ID0129</t>
  </si>
  <si>
    <t>36000 usd</t>
  </si>
  <si>
    <t>senior accountant</t>
  </si>
  <si>
    <t>ID0284</t>
  </si>
  <si>
    <t>36000 $</t>
  </si>
  <si>
    <t>Senior Specialist</t>
  </si>
  <si>
    <t>ID0302</t>
  </si>
  <si>
    <t>36,000 USD</t>
  </si>
  <si>
    <t>PRODUCTION ASSISTANT</t>
  </si>
  <si>
    <t>ID0594</t>
  </si>
  <si>
    <t>$36 000</t>
  </si>
  <si>
    <t>Consulting</t>
  </si>
  <si>
    <t>ID0752</t>
  </si>
  <si>
    <t>uae</t>
  </si>
  <si>
    <t>ID0784</t>
  </si>
  <si>
    <t>AUS$36000</t>
  </si>
  <si>
    <t>Key Expert User</t>
  </si>
  <si>
    <t>ID0914</t>
  </si>
  <si>
    <t>QA Supervisor</t>
  </si>
  <si>
    <t>ID0952</t>
  </si>
  <si>
    <t>ID0988</t>
  </si>
  <si>
    <t>ID1310</t>
  </si>
  <si>
    <t>36K</t>
  </si>
  <si>
    <t>Administrative Assistant</t>
  </si>
  <si>
    <t>ID1380</t>
  </si>
  <si>
    <t>ID1635</t>
  </si>
  <si>
    <t>Environmental Adviser</t>
  </si>
  <si>
    <t>ID1741</t>
  </si>
  <si>
    <t>clerk</t>
  </si>
  <si>
    <t>ID0912</t>
  </si>
  <si>
    <t>ID1800</t>
  </si>
  <si>
    <t>Machine Scheduler</t>
  </si>
  <si>
    <t>ID1882</t>
  </si>
  <si>
    <t>ID1613</t>
  </si>
  <si>
    <t>SAS Adminstrator</t>
  </si>
  <si>
    <t>ID0151</t>
  </si>
  <si>
    <t>Program Services Coordinator</t>
  </si>
  <si>
    <t>ID0368</t>
  </si>
  <si>
    <t>Senior Treasury Analyst</t>
  </si>
  <si>
    <t>ID0416</t>
  </si>
  <si>
    <t>Credit Analyst</t>
  </si>
  <si>
    <t>ID0558</t>
  </si>
  <si>
    <t>ID0562</t>
  </si>
  <si>
    <t>Technical Support Technician</t>
  </si>
  <si>
    <t>ID0704</t>
  </si>
  <si>
    <t>ID0731</t>
  </si>
  <si>
    <t>ID0862</t>
  </si>
  <si>
    <t>ID1152</t>
  </si>
  <si>
    <t>ID1277</t>
  </si>
  <si>
    <t>AVP Securitisation</t>
  </si>
  <si>
    <t>ID0287</t>
  </si>
  <si>
    <t>AED100000</t>
  </si>
  <si>
    <t>ID0311</t>
  </si>
  <si>
    <t>Â£20000/year but i work part time 30h/week</t>
  </si>
  <si>
    <t>Graduate Structural Engineer</t>
  </si>
  <si>
    <t>ID0555</t>
  </si>
  <si>
    <t>Â£20000</t>
  </si>
  <si>
    <t>IT Consultant</t>
  </si>
  <si>
    <t>ID1083</t>
  </si>
  <si>
    <t>finance assistant</t>
  </si>
  <si>
    <t>ID1257</t>
  </si>
  <si>
    <t>Environmental Information Analyst</t>
  </si>
  <si>
    <t>ID1607</t>
  </si>
  <si>
    <t>ID1863</t>
  </si>
  <si>
    <t>ID0393</t>
  </si>
  <si>
    <t>7,50,000 INR</t>
  </si>
  <si>
    <t>ID1217</t>
  </si>
  <si>
    <t>INR 750,000</t>
  </si>
  <si>
    <t>ID1423</t>
  </si>
  <si>
    <t>INR 750000</t>
  </si>
  <si>
    <t>Associate - Indirect Tax</t>
  </si>
  <si>
    <t>ID1907</t>
  </si>
  <si>
    <t>ID0013</t>
  </si>
  <si>
    <t>749000 INR</t>
  </si>
  <si>
    <t>Senion Analyst</t>
  </si>
  <si>
    <t>ID1315</t>
  </si>
  <si>
    <t>â‚¬ 28500</t>
  </si>
  <si>
    <t>Salary Professsional</t>
  </si>
  <si>
    <t>ID1446</t>
  </si>
  <si>
    <t>MYR60000</t>
  </si>
  <si>
    <t>Liquidity Management Executive</t>
  </si>
  <si>
    <t>ID0404</t>
  </si>
  <si>
    <t>Information Research Technician II</t>
  </si>
  <si>
    <t>ID1546</t>
  </si>
  <si>
    <t>Sr Analyst</t>
  </si>
  <si>
    <t>ID0803</t>
  </si>
  <si>
    <t>ID1899</t>
  </si>
  <si>
    <t>ID1797</t>
  </si>
  <si>
    <t>Executive</t>
  </si>
  <si>
    <t>ID1798</t>
  </si>
  <si>
    <t>ID0689</t>
  </si>
  <si>
    <t>33,500 US $</t>
  </si>
  <si>
    <t>Sr. Executive Finance &amp; Accounts</t>
  </si>
  <si>
    <t>ID0074</t>
  </si>
  <si>
    <t>Process Flow Coordinator</t>
  </si>
  <si>
    <t>ID1828</t>
  </si>
  <si>
    <t>Planning and Logistics Coordinator</t>
  </si>
  <si>
    <t>ID1609</t>
  </si>
  <si>
    <t>ID0500</t>
  </si>
  <si>
    <t>Rs. 7,20,000/-</t>
  </si>
  <si>
    <t>Manager Finance</t>
  </si>
  <si>
    <t>ID0630</t>
  </si>
  <si>
    <t>Rs60000</t>
  </si>
  <si>
    <t>Quantity Surveyor</t>
  </si>
  <si>
    <t>ID0705</t>
  </si>
  <si>
    <t>ID0718</t>
  </si>
  <si>
    <t>Inr 60000</t>
  </si>
  <si>
    <t>Asstt manager</t>
  </si>
  <si>
    <t>ID0884</t>
  </si>
  <si>
    <t>Rs.60000/-</t>
  </si>
  <si>
    <t>Article (Internship) - CA</t>
  </si>
  <si>
    <t>ID1478</t>
  </si>
  <si>
    <t>INR 60000</t>
  </si>
  <si>
    <t>DEO</t>
  </si>
  <si>
    <t>ID1373</t>
  </si>
  <si>
    <t>Quality Control Supervisor</t>
  </si>
  <si>
    <t>ID1617</t>
  </si>
  <si>
    <t>ID1157</t>
  </si>
  <si>
    <t>Rs. 59,000 (Per Month)</t>
  </si>
  <si>
    <t>Manager-Operation</t>
  </si>
  <si>
    <t>ID0740</t>
  </si>
  <si>
    <t>EGYPT</t>
  </si>
  <si>
    <t>Estimator</t>
  </si>
  <si>
    <t>ID0761</t>
  </si>
  <si>
    <t>INR 700000</t>
  </si>
  <si>
    <t>Sales Management Analyst</t>
  </si>
  <si>
    <t>ID0928</t>
  </si>
  <si>
    <t>7 Lakhs</t>
  </si>
  <si>
    <t>Business Support Executive</t>
  </si>
  <si>
    <t>ID0937</t>
  </si>
  <si>
    <t>Rs.7,00,000</t>
  </si>
  <si>
    <t>ID1007</t>
  </si>
  <si>
    <t>Asst Manager - Quality</t>
  </si>
  <si>
    <t>ID1049</t>
  </si>
  <si>
    <t>Rs. 700000</t>
  </si>
  <si>
    <t>ID1225</t>
  </si>
  <si>
    <t>700000 INR</t>
  </si>
  <si>
    <t>Lead Executive MIS</t>
  </si>
  <si>
    <t>ID1565</t>
  </si>
  <si>
    <t>Manager - Business Development</t>
  </si>
  <si>
    <t>ID1862</t>
  </si>
  <si>
    <t>Sr. System Analyst</t>
  </si>
  <si>
    <t>ID1881</t>
  </si>
  <si>
    <t>Revenue Focus Manager</t>
  </si>
  <si>
    <t>ID1714</t>
  </si>
  <si>
    <t>data organizer</t>
  </si>
  <si>
    <t>ID0179</t>
  </si>
  <si>
    <t>Trainee Management Accountant</t>
  </si>
  <si>
    <t>ID0856</t>
  </si>
  <si>
    <t>Reporting Manager</t>
  </si>
  <si>
    <t>ID1505</t>
  </si>
  <si>
    <t>Reports Writer</t>
  </si>
  <si>
    <t>ID1629</t>
  </si>
  <si>
    <t>6.8 Lac INR</t>
  </si>
  <si>
    <t>ID0086</t>
  </si>
  <si>
    <t>US $ 31330.00</t>
  </si>
  <si>
    <t>VBA Analyst</t>
  </si>
  <si>
    <t>ID0722</t>
  </si>
  <si>
    <t>Program management</t>
  </si>
  <si>
    <t>ID0996</t>
  </si>
  <si>
    <t>ID1571</t>
  </si>
  <si>
    <t>ID1665</t>
  </si>
  <si>
    <t>2600 $</t>
  </si>
  <si>
    <t>ISRAEL</t>
  </si>
  <si>
    <t>ID1750</t>
  </si>
  <si>
    <t>ID0057</t>
  </si>
  <si>
    <t>Â£18000</t>
  </si>
  <si>
    <t>Building Design and Performance Researcher</t>
  </si>
  <si>
    <t>ID0255</t>
  </si>
  <si>
    <t>$31,000 USD</t>
  </si>
  <si>
    <t>Site Technician</t>
  </si>
  <si>
    <t>ID0299</t>
  </si>
  <si>
    <t xml:space="preserve">Support Specialist </t>
  </si>
  <si>
    <t>ID1190</t>
  </si>
  <si>
    <t>Rupees : 2,000,000</t>
  </si>
  <si>
    <t>Excel Corporate Trainer</t>
  </si>
  <si>
    <t>ID1678</t>
  </si>
  <si>
    <t>US$ 30500</t>
  </si>
  <si>
    <t>ID1329</t>
  </si>
  <si>
    <t>6.6 Lacs</t>
  </si>
  <si>
    <t>AM business Intelligence</t>
  </si>
  <si>
    <t>ID0767</t>
  </si>
  <si>
    <t>Accounts Supervisor</t>
  </si>
  <si>
    <t>KSA</t>
  </si>
  <si>
    <t>ID0814</t>
  </si>
  <si>
    <t>INR 650000</t>
  </si>
  <si>
    <t>ID0851</t>
  </si>
  <si>
    <t>Financial Analyist</t>
  </si>
  <si>
    <t>ID1010</t>
  </si>
  <si>
    <t>Ass Research  Manager</t>
  </si>
  <si>
    <t>ID1507</t>
  </si>
  <si>
    <t>6.5 LAKHS</t>
  </si>
  <si>
    <t>HR/ADMINISTRATION</t>
  </si>
  <si>
    <t>ID1597</t>
  </si>
  <si>
    <t>ID0039</t>
  </si>
  <si>
    <t>Academic Advisor</t>
  </si>
  <si>
    <t>ID0402</t>
  </si>
  <si>
    <t>ceo</t>
  </si>
  <si>
    <t>ID0428</t>
  </si>
  <si>
    <t xml:space="preserve">US $30,000.00 </t>
  </si>
  <si>
    <t>Supervisor</t>
  </si>
  <si>
    <t>ID0429</t>
  </si>
  <si>
    <t>30000 $</t>
  </si>
  <si>
    <t>BI Developer</t>
  </si>
  <si>
    <t>ID0478</t>
  </si>
  <si>
    <t>video production</t>
  </si>
  <si>
    <t>ID0612</t>
  </si>
  <si>
    <t>Sales Assistant</t>
  </si>
  <si>
    <t>ID0827</t>
  </si>
  <si>
    <t>US$30,000</t>
  </si>
  <si>
    <t>Financial Control Section Headm</t>
  </si>
  <si>
    <t>ID0842</t>
  </si>
  <si>
    <t>ID0941</t>
  </si>
  <si>
    <t>Financial Expert</t>
  </si>
  <si>
    <t>Iran</t>
  </si>
  <si>
    <t>ID1162</t>
  </si>
  <si>
    <t>pricing and cost manager</t>
  </si>
  <si>
    <t>mexico</t>
  </si>
  <si>
    <t>ID1273</t>
  </si>
  <si>
    <t>Practice Manager - Business Operations</t>
  </si>
  <si>
    <t>ID1453</t>
  </si>
  <si>
    <t>Accounting Specialist</t>
  </si>
  <si>
    <t>ID1545</t>
  </si>
  <si>
    <t>Marketing Services Manager</t>
  </si>
  <si>
    <t>ID1567</t>
  </si>
  <si>
    <t>SME</t>
  </si>
  <si>
    <t>ID1747</t>
  </si>
  <si>
    <t>Inventory Manager</t>
  </si>
  <si>
    <t>ID1763</t>
  </si>
  <si>
    <t>Customer Service</t>
  </si>
  <si>
    <t>ID1781</t>
  </si>
  <si>
    <t>Teacher</t>
  </si>
  <si>
    <t>ID1853</t>
  </si>
  <si>
    <t>Trainee</t>
  </si>
  <si>
    <t>ID0692</t>
  </si>
  <si>
    <t>4500 rs. per month</t>
  </si>
  <si>
    <t>COMPUTER OPERATOR</t>
  </si>
  <si>
    <t>ID1015</t>
  </si>
  <si>
    <t>Rs.6.4 lakhs</t>
  </si>
  <si>
    <t>Sr.Analyst - Process Excellence</t>
  </si>
  <si>
    <t>ID1470</t>
  </si>
  <si>
    <t>Â£17000</t>
  </si>
  <si>
    <t>Verification Agent</t>
  </si>
  <si>
    <t>ID0412</t>
  </si>
  <si>
    <t>Â¢ 14.000.000,00</t>
  </si>
  <si>
    <t>COSTARICAN</t>
  </si>
  <si>
    <t>Businees Adminstratot</t>
  </si>
  <si>
    <t>ID0713</t>
  </si>
  <si>
    <t>ID0782</t>
  </si>
  <si>
    <t>ID1192</t>
  </si>
  <si>
    <t>5000  PLN   net</t>
  </si>
  <si>
    <t>ID0341</t>
  </si>
  <si>
    <t>Assistant Outside Plant Project Manager</t>
  </si>
  <si>
    <t>ID1855</t>
  </si>
  <si>
    <t>Customer Experence Engineer</t>
  </si>
  <si>
    <t>ID1758</t>
  </si>
  <si>
    <t>ID0053</t>
  </si>
  <si>
    <t>2000 Euros</t>
  </si>
  <si>
    <t>PPC Manager</t>
  </si>
  <si>
    <t>ID1323</t>
  </si>
  <si>
    <t>about 24.000 â‚¬</t>
  </si>
  <si>
    <t>ID0386</t>
  </si>
  <si>
    <t>Rs 6.2 lakhs</t>
  </si>
  <si>
    <t>assistant manager (finance)</t>
  </si>
  <si>
    <t>ID1467</t>
  </si>
  <si>
    <t>Catalog Auditor</t>
  </si>
  <si>
    <t>ID0513</t>
  </si>
  <si>
    <t>Â£16400</t>
  </si>
  <si>
    <t>Job Build analyst</t>
  </si>
  <si>
    <t>ID1027</t>
  </si>
  <si>
    <t>Net- 56000Rs, Gross - 61000Rs</t>
  </si>
  <si>
    <t xml:space="preserve">Asst. Manager </t>
  </si>
  <si>
    <t>ID0865</t>
  </si>
  <si>
    <t>R134000</t>
  </si>
  <si>
    <t>ID0192</t>
  </si>
  <si>
    <t>ID1038</t>
  </si>
  <si>
    <t>BI</t>
  </si>
  <si>
    <t>ID1180</t>
  </si>
  <si>
    <t>Business Intelligence Manager</t>
  </si>
  <si>
    <t>ID1183</t>
  </si>
  <si>
    <t>Data Entry Clerk III</t>
  </si>
  <si>
    <t>ID0030</t>
  </si>
  <si>
    <t>Rs 600000</t>
  </si>
  <si>
    <t>strategy manager</t>
  </si>
  <si>
    <t>ID0508</t>
  </si>
  <si>
    <t>Rs 6L</t>
  </si>
  <si>
    <t>Business Co ordinator</t>
  </si>
  <si>
    <t>ID0526</t>
  </si>
  <si>
    <t>ID0638</t>
  </si>
  <si>
    <t>ID0646</t>
  </si>
  <si>
    <t>6,00,000</t>
  </si>
  <si>
    <t>Organiser</t>
  </si>
  <si>
    <t>ID0706</t>
  </si>
  <si>
    <t>senior executive</t>
  </si>
  <si>
    <t>ID0729</t>
  </si>
  <si>
    <t>Sr Financial Execative</t>
  </si>
  <si>
    <t>ID0736</t>
  </si>
  <si>
    <t>6 Lac Rs</t>
  </si>
  <si>
    <t>ERP Co-Ordinator</t>
  </si>
  <si>
    <t>ID0741</t>
  </si>
  <si>
    <t>50 k per month</t>
  </si>
  <si>
    <t>ID0802</t>
  </si>
  <si>
    <t>MIS Analyst</t>
  </si>
  <si>
    <t>ID0823</t>
  </si>
  <si>
    <t>ID0835</t>
  </si>
  <si>
    <t>Rs.6,00,000/-</t>
  </si>
  <si>
    <t>AO</t>
  </si>
  <si>
    <t>ID0836</t>
  </si>
  <si>
    <t>Rs. 6,00,000</t>
  </si>
  <si>
    <t>ID0885</t>
  </si>
  <si>
    <t>ID0907</t>
  </si>
  <si>
    <t>Rs 600000/-</t>
  </si>
  <si>
    <t>ID0925</t>
  </si>
  <si>
    <t>ID0948</t>
  </si>
  <si>
    <t>INR 600K</t>
  </si>
  <si>
    <t>Asst. Mgr. Finance</t>
  </si>
  <si>
    <t>ID0949</t>
  </si>
  <si>
    <t>600000 INR</t>
  </si>
  <si>
    <t>ID1042</t>
  </si>
  <si>
    <t>ID1091</t>
  </si>
  <si>
    <t>50000 INR</t>
  </si>
  <si>
    <t>Sr.Supervisor</t>
  </si>
  <si>
    <t>ID1113</t>
  </si>
  <si>
    <t>Rs. 600000</t>
  </si>
  <si>
    <t>Company Secretary</t>
  </si>
  <si>
    <t>ID1299</t>
  </si>
  <si>
    <t>6,00,000 INR</t>
  </si>
  <si>
    <t>Senior Business Executive</t>
  </si>
  <si>
    <t>ID1319</t>
  </si>
  <si>
    <t>6lakhs</t>
  </si>
  <si>
    <t>ID1341</t>
  </si>
  <si>
    <t>Rs.6,00,000</t>
  </si>
  <si>
    <t>ID1452</t>
  </si>
  <si>
    <t>Rs  6 lakhs/annum</t>
  </si>
  <si>
    <t>ID1717</t>
  </si>
  <si>
    <t>admin</t>
  </si>
  <si>
    <t>ID1877</t>
  </si>
  <si>
    <t>INR 50000</t>
  </si>
  <si>
    <t>Manager- Customer Support</t>
  </si>
  <si>
    <t>ID0265</t>
  </si>
  <si>
    <t>Software Consultant</t>
  </si>
  <si>
    <t>ID0564</t>
  </si>
  <si>
    <t>ID1001</t>
  </si>
  <si>
    <t>RM48,000</t>
  </si>
  <si>
    <t>Credit Risk Manager</t>
  </si>
  <si>
    <t>ID1072</t>
  </si>
  <si>
    <t>business data analyst</t>
  </si>
  <si>
    <t>ID0213</t>
  </si>
  <si>
    <t>Innovation Analyst</t>
  </si>
  <si>
    <t>ID0680</t>
  </si>
  <si>
    <t>System Manager</t>
  </si>
  <si>
    <t>ID1308</t>
  </si>
  <si>
    <t>5,75,000</t>
  </si>
  <si>
    <t>Asst Manager HR</t>
  </si>
  <si>
    <t>ID0877</t>
  </si>
  <si>
    <t>Supply Chain Administrator</t>
  </si>
  <si>
    <t>ID0781</t>
  </si>
  <si>
    <t>ID1024</t>
  </si>
  <si>
    <t>Rs.5.7 lacs</t>
  </si>
  <si>
    <t>MIS &amp; Analysis</t>
  </si>
  <si>
    <t>ID0081</t>
  </si>
  <si>
    <t>ID1133</t>
  </si>
  <si>
    <t>Â£15000</t>
  </si>
  <si>
    <t>MI Specialist</t>
  </si>
  <si>
    <t>ID0593</t>
  </si>
  <si>
    <t>finance</t>
  </si>
  <si>
    <t>ID1811</t>
  </si>
  <si>
    <t>Associate Manager</t>
  </si>
  <si>
    <t>ID0883</t>
  </si>
  <si>
    <t>US 2130</t>
  </si>
  <si>
    <t>Training Coordinator</t>
  </si>
  <si>
    <t>saudi arabia</t>
  </si>
  <si>
    <t>ID0019</t>
  </si>
  <si>
    <t>ID0832</t>
  </si>
  <si>
    <t>5.5 lakhs</t>
  </si>
  <si>
    <t>ID0855</t>
  </si>
  <si>
    <t>Rs. 550000</t>
  </si>
  <si>
    <t>ID1719</t>
  </si>
  <si>
    <t>Accounts manager</t>
  </si>
  <si>
    <t>ID1598</t>
  </si>
  <si>
    <t>21000EUR</t>
  </si>
  <si>
    <t>Coordenador PeÃ§as Grupo</t>
  </si>
  <si>
    <t>ID1689</t>
  </si>
  <si>
    <t>ID1003</t>
  </si>
  <si>
    <t>Rs.5,45,000</t>
  </si>
  <si>
    <t>ID1060</t>
  </si>
  <si>
    <t>ID0252</t>
  </si>
  <si>
    <t>ID0362</t>
  </si>
  <si>
    <t>ID1437</t>
  </si>
  <si>
    <t>ID1487</t>
  </si>
  <si>
    <t>ID1726</t>
  </si>
  <si>
    <t>exe</t>
  </si>
  <si>
    <t>ID1886</t>
  </si>
  <si>
    <t>ID1908</t>
  </si>
  <si>
    <t>ID0382</t>
  </si>
  <si>
    <t>INR 5,40,000</t>
  </si>
  <si>
    <t>Senior Billing Engineer</t>
  </si>
  <si>
    <t>ID0861</t>
  </si>
  <si>
    <t>Rs. 45000</t>
  </si>
  <si>
    <t>ID1195</t>
  </si>
  <si>
    <t>Rs 5,40,000</t>
  </si>
  <si>
    <t>Business Analyst - Solutions</t>
  </si>
  <si>
    <t>ID1549</t>
  </si>
  <si>
    <t>Brand manager</t>
  </si>
  <si>
    <t>ID1513</t>
  </si>
  <si>
    <t>Rs 5,36,000</t>
  </si>
  <si>
    <t>ID0921</t>
  </si>
  <si>
    <t>C&amp;B Manager</t>
  </si>
  <si>
    <t>ID1063</t>
  </si>
  <si>
    <t xml:space="preserve">INR 530000 </t>
  </si>
  <si>
    <t>Project Administrator</t>
  </si>
  <si>
    <t>ID1208</t>
  </si>
  <si>
    <t>warehouse management</t>
  </si>
  <si>
    <t>GREECE</t>
  </si>
  <si>
    <t>ID0096</t>
  </si>
  <si>
    <t>Paraeducator</t>
  </si>
  <si>
    <t>ID0119</t>
  </si>
  <si>
    <t>Researcher</t>
  </si>
  <si>
    <t>ID0430</t>
  </si>
  <si>
    <t>ID0479</t>
  </si>
  <si>
    <t>ID0670</t>
  </si>
  <si>
    <t>ID0671</t>
  </si>
  <si>
    <t>Us$24000</t>
  </si>
  <si>
    <t>ID0762</t>
  </si>
  <si>
    <t>Asst Production Planner</t>
  </si>
  <si>
    <t>ID0812</t>
  </si>
  <si>
    <t>24000 $</t>
  </si>
  <si>
    <t>Logistic KA Manager</t>
  </si>
  <si>
    <t>ID0931</t>
  </si>
  <si>
    <t>ID0943</t>
  </si>
  <si>
    <t>usd 2000 per month</t>
  </si>
  <si>
    <t>ID1187</t>
  </si>
  <si>
    <t>Administration Manager</t>
  </si>
  <si>
    <t>ID1336</t>
  </si>
  <si>
    <t>Dir. Revenue Mgt</t>
  </si>
  <si>
    <t>ID1377</t>
  </si>
  <si>
    <t>clerk 24 hrs per week</t>
  </si>
  <si>
    <t>ID1438</t>
  </si>
  <si>
    <t>24000 USD</t>
  </si>
  <si>
    <t>inventory controller</t>
  </si>
  <si>
    <t>ID1848</t>
  </si>
  <si>
    <t>ID0816</t>
  </si>
  <si>
    <t>ID0817</t>
  </si>
  <si>
    <t>3500 Rs</t>
  </si>
  <si>
    <t>MNR</t>
  </si>
  <si>
    <t>ID1829</t>
  </si>
  <si>
    <t>1600â‚¬ net monthly</t>
  </si>
  <si>
    <t>bank clerk</t>
  </si>
  <si>
    <t>ID0036</t>
  </si>
  <si>
    <t>ID0085</t>
  </si>
  <si>
    <t>ID0170</t>
  </si>
  <si>
    <t>Rs 5 lakh</t>
  </si>
  <si>
    <t>QA Executive</t>
  </si>
  <si>
    <t>ID0221</t>
  </si>
  <si>
    <t>INR 500000</t>
  </si>
  <si>
    <t>ID0377</t>
  </si>
  <si>
    <t>Rs. 500000</t>
  </si>
  <si>
    <t>Owner</t>
  </si>
  <si>
    <t>ID0452</t>
  </si>
  <si>
    <t>500000 rupees</t>
  </si>
  <si>
    <t>ID0510</t>
  </si>
  <si>
    <t>Rs 500000</t>
  </si>
  <si>
    <t>duty manager</t>
  </si>
  <si>
    <t>ID0548</t>
  </si>
  <si>
    <t>Research Associate</t>
  </si>
  <si>
    <t>ID0716</t>
  </si>
  <si>
    <t xml:space="preserve">mis </t>
  </si>
  <si>
    <t>ID0717</t>
  </si>
  <si>
    <t>ID0891</t>
  </si>
  <si>
    <t>inr 500000</t>
  </si>
  <si>
    <t>team coach</t>
  </si>
  <si>
    <t>ID0898</t>
  </si>
  <si>
    <t>5,00,000 INR</t>
  </si>
  <si>
    <t>Planning Engineer</t>
  </si>
  <si>
    <t>ID1000</t>
  </si>
  <si>
    <t>ID1095</t>
  </si>
  <si>
    <t>Rs500000</t>
  </si>
  <si>
    <t>ID1161</t>
  </si>
  <si>
    <t>Rs.5,00,000</t>
  </si>
  <si>
    <t>ID1172</t>
  </si>
  <si>
    <t>ID1214</t>
  </si>
  <si>
    <t>ID1278</t>
  </si>
  <si>
    <t>Asstt. Manager</t>
  </si>
  <si>
    <t>ID1309</t>
  </si>
  <si>
    <t>500000 Rupees</t>
  </si>
  <si>
    <t>Senior software engineer</t>
  </si>
  <si>
    <t>ID1339</t>
  </si>
  <si>
    <t>support manager</t>
  </si>
  <si>
    <t>ID1454</t>
  </si>
  <si>
    <t>Project Management</t>
  </si>
  <si>
    <t>ID1532</t>
  </si>
  <si>
    <t>ID1572</t>
  </si>
  <si>
    <t>Sr. Associate</t>
  </si>
  <si>
    <t>ID1661</t>
  </si>
  <si>
    <t>Rs. 5 lacs</t>
  </si>
  <si>
    <t>Team Leader</t>
  </si>
  <si>
    <t>ID1716</t>
  </si>
  <si>
    <t>ID1727</t>
  </si>
  <si>
    <t>500000vINR</t>
  </si>
  <si>
    <t>ID1777</t>
  </si>
  <si>
    <t>equity research trainee</t>
  </si>
  <si>
    <t>ID0502</t>
  </si>
  <si>
    <t>23000 USD</t>
  </si>
  <si>
    <t>IT solutions coordinator</t>
  </si>
  <si>
    <t>ID1209</t>
  </si>
  <si>
    <t>ID0168</t>
  </si>
  <si>
    <t xml:space="preserve">Accounting </t>
  </si>
  <si>
    <t>ID0915</t>
  </si>
  <si>
    <t>486000 INR</t>
  </si>
  <si>
    <t>Assistant manager</t>
  </si>
  <si>
    <t>ID0225</t>
  </si>
  <si>
    <t>Cash Officer</t>
  </si>
  <si>
    <t>ID0372</t>
  </si>
  <si>
    <t>480000 Rs.</t>
  </si>
  <si>
    <t>ID0651</t>
  </si>
  <si>
    <t>BI Consultant</t>
  </si>
  <si>
    <t>ID0666</t>
  </si>
  <si>
    <t>Rs 480000</t>
  </si>
  <si>
    <t>PMO</t>
  </si>
  <si>
    <t>ID0709</t>
  </si>
  <si>
    <t>4,80,000 Ruppes</t>
  </si>
  <si>
    <t>ID0730</t>
  </si>
  <si>
    <t>Asst Mngr</t>
  </si>
  <si>
    <t>ID0779</t>
  </si>
  <si>
    <t>Rs 40000</t>
  </si>
  <si>
    <t>Banker</t>
  </si>
  <si>
    <t>ID0946</t>
  </si>
  <si>
    <t>ID1202</t>
  </si>
  <si>
    <t>Documentation Consultant</t>
  </si>
  <si>
    <t>ID1450</t>
  </si>
  <si>
    <t>ID1790</t>
  </si>
  <si>
    <t>Development Analyst</t>
  </si>
  <si>
    <t>ID0288</t>
  </si>
  <si>
    <t>ID0330</t>
  </si>
  <si>
    <t>22000 usd</t>
  </si>
  <si>
    <t>Product Manager Sr</t>
  </si>
  <si>
    <t>ID1526</t>
  </si>
  <si>
    <t>Data Manager</t>
  </si>
  <si>
    <t>ID1722</t>
  </si>
  <si>
    <t>Manager (MIS)</t>
  </si>
  <si>
    <t>ID1044</t>
  </si>
  <si>
    <t>Report Specialist</t>
  </si>
  <si>
    <t>ID0258</t>
  </si>
  <si>
    <t>Rs 470000</t>
  </si>
  <si>
    <t>Web Statistics Analyst</t>
  </si>
  <si>
    <t>ID0679</t>
  </si>
  <si>
    <t>ID0379</t>
  </si>
  <si>
    <t xml:space="preserve">marketing and sales </t>
  </si>
  <si>
    <t>ID0657</t>
  </si>
  <si>
    <t>Asst Mgr</t>
  </si>
  <si>
    <t>ID0103</t>
  </si>
  <si>
    <t>IT support</t>
  </si>
  <si>
    <t>ID0619</t>
  </si>
  <si>
    <t>ID1929</t>
  </si>
  <si>
    <t>eorl</t>
  </si>
  <si>
    <t>ID1116</t>
  </si>
  <si>
    <t>R100,000</t>
  </si>
  <si>
    <t>Q.A.Officer</t>
  </si>
  <si>
    <t>ID0294</t>
  </si>
  <si>
    <t>4.5 lakh INR</t>
  </si>
  <si>
    <t>ID0544</t>
  </si>
  <si>
    <t>deputy manager</t>
  </si>
  <si>
    <t>ID0710</t>
  </si>
  <si>
    <t>Re. 4.5 Lacs Per Annum</t>
  </si>
  <si>
    <t>ID0792</t>
  </si>
  <si>
    <t>Rs 450000</t>
  </si>
  <si>
    <t>Material Planner</t>
  </si>
  <si>
    <t>ID0807</t>
  </si>
  <si>
    <t>Rs. 450000</t>
  </si>
  <si>
    <t>Sr. Executive</t>
  </si>
  <si>
    <t>ID1023</t>
  </si>
  <si>
    <t>INR 4.5 Lac</t>
  </si>
  <si>
    <t>Asst. Manager</t>
  </si>
  <si>
    <t>ID1179</t>
  </si>
  <si>
    <t>4.5 laks</t>
  </si>
  <si>
    <t>ID1223</t>
  </si>
  <si>
    <t>INR 450000</t>
  </si>
  <si>
    <t>ASSISTANT MANAGER</t>
  </si>
  <si>
    <t>ID1363</t>
  </si>
  <si>
    <t xml:space="preserve">Rs. 4.5 lakhs </t>
  </si>
  <si>
    <t>Mechanical Design engineer</t>
  </si>
  <si>
    <t>ID1686</t>
  </si>
  <si>
    <t>Sr Executive - MIS</t>
  </si>
  <si>
    <t>ID1820</t>
  </si>
  <si>
    <t>4.5 Laks</t>
  </si>
  <si>
    <t>ID1846</t>
  </si>
  <si>
    <t>Programme Officer</t>
  </si>
  <si>
    <t>ID0938</t>
  </si>
  <si>
    <t>ID1261</t>
  </si>
  <si>
    <t>RM3000</t>
  </si>
  <si>
    <t>Process Engineering</t>
  </si>
  <si>
    <t>ID1471</t>
  </si>
  <si>
    <t>M &amp; E Officer</t>
  </si>
  <si>
    <t>ID1774</t>
  </si>
  <si>
    <t>account</t>
  </si>
  <si>
    <t>ID1075</t>
  </si>
  <si>
    <t>Rs. 438000</t>
  </si>
  <si>
    <t>Assistant Professor</t>
  </si>
  <si>
    <t>ID0250</t>
  </si>
  <si>
    <t>category manager</t>
  </si>
  <si>
    <t>ID0279</t>
  </si>
  <si>
    <t>ID0474</t>
  </si>
  <si>
    <t>ID0491</t>
  </si>
  <si>
    <t>20000 US$</t>
  </si>
  <si>
    <t>ID0753</t>
  </si>
  <si>
    <t>ID0763</t>
  </si>
  <si>
    <t>Consultat</t>
  </si>
  <si>
    <t>ID0950</t>
  </si>
  <si>
    <t>ID0975</t>
  </si>
  <si>
    <t>ID1019</t>
  </si>
  <si>
    <t>usd 20.000</t>
  </si>
  <si>
    <t>Head of Financial Reporting</t>
  </si>
  <si>
    <t>ID1399</t>
  </si>
  <si>
    <t>Business Operation Specialist</t>
  </si>
  <si>
    <t>ID1455</t>
  </si>
  <si>
    <t>ID1606</t>
  </si>
  <si>
    <t>20000 $</t>
  </si>
  <si>
    <t>ID1823</t>
  </si>
  <si>
    <t>administrator</t>
  </si>
  <si>
    <t>ID1831</t>
  </si>
  <si>
    <t>Personal Assistant</t>
  </si>
  <si>
    <t>ID1918</t>
  </si>
  <si>
    <t>Monitoring and Evaluation Officer</t>
  </si>
  <si>
    <t>ID0652</t>
  </si>
  <si>
    <t>Rs. 4.32 Lakhs</t>
  </si>
  <si>
    <t>Assistant Manager - IT</t>
  </si>
  <si>
    <t>ID1815</t>
  </si>
  <si>
    <t>Manager MIS &amp; Analytics</t>
  </si>
  <si>
    <t>pakistan</t>
  </si>
  <si>
    <t>ID1171</t>
  </si>
  <si>
    <t>R$ 54000</t>
  </si>
  <si>
    <t>Logistics Coordinator</t>
  </si>
  <si>
    <t>ID1837</t>
  </si>
  <si>
    <t>ID1734</t>
  </si>
  <si>
    <t>PMO Analyst</t>
  </si>
  <si>
    <t>ID0160</t>
  </si>
  <si>
    <t>managerial</t>
  </si>
  <si>
    <t>ID0613</t>
  </si>
  <si>
    <t>INR 420000</t>
  </si>
  <si>
    <t>Assistant EDP</t>
  </si>
  <si>
    <t>ID1035</t>
  </si>
  <si>
    <t xml:space="preserve">Rs 4,20,000 </t>
  </si>
  <si>
    <t>ID1909</t>
  </si>
  <si>
    <t>ID1057</t>
  </si>
  <si>
    <t>16000 euro</t>
  </si>
  <si>
    <t>Management Information Systems</t>
  </si>
  <si>
    <t>ID0035</t>
  </si>
  <si>
    <t>1600 $</t>
  </si>
  <si>
    <t>ID0105</t>
  </si>
  <si>
    <t>Sr Administrative Assistant</t>
  </si>
  <si>
    <t>ID0411</t>
  </si>
  <si>
    <t>Department Manager</t>
  </si>
  <si>
    <t>ID0578</t>
  </si>
  <si>
    <t>$22,000 AUD</t>
  </si>
  <si>
    <t>ID0772</t>
  </si>
  <si>
    <t>$1,589.00/per month</t>
  </si>
  <si>
    <t>Accounting Head</t>
  </si>
  <si>
    <t>ID0992</t>
  </si>
  <si>
    <t>China</t>
  </si>
  <si>
    <t>ID1128</t>
  </si>
  <si>
    <t>ID1200</t>
  </si>
  <si>
    <t>ID1119</t>
  </si>
  <si>
    <t>ID0739</t>
  </si>
  <si>
    <t>ID1061</t>
  </si>
  <si>
    <t>Sr Exec - Finance</t>
  </si>
  <si>
    <t>ID0834</t>
  </si>
  <si>
    <t>15600 â‚¬</t>
  </si>
  <si>
    <t>Managment controller</t>
  </si>
  <si>
    <t>ID0040</t>
  </si>
  <si>
    <t>Rs. 400000</t>
  </si>
  <si>
    <t>Coordination</t>
  </si>
  <si>
    <t>ID0336</t>
  </si>
  <si>
    <t>400000 INR</t>
  </si>
  <si>
    <t>Test Analyst</t>
  </si>
  <si>
    <t>ID0407</t>
  </si>
  <si>
    <t>ID0598</t>
  </si>
  <si>
    <t>4,00,000</t>
  </si>
  <si>
    <t>BPO</t>
  </si>
  <si>
    <t>ID0645</t>
  </si>
  <si>
    <t>Rs 4,00,000</t>
  </si>
  <si>
    <t>Sr Processor</t>
  </si>
  <si>
    <t>ID0711</t>
  </si>
  <si>
    <t>ID0724</t>
  </si>
  <si>
    <t xml:space="preserve">Rs.4lk </t>
  </si>
  <si>
    <t>sr. mis executive</t>
  </si>
  <si>
    <t>ID0788</t>
  </si>
  <si>
    <t>INR 400000</t>
  </si>
  <si>
    <t>Asst.Manager</t>
  </si>
  <si>
    <t>ID0889</t>
  </si>
  <si>
    <t>400000 Rs</t>
  </si>
  <si>
    <t>ID0894</t>
  </si>
  <si>
    <t>Accountancy</t>
  </si>
  <si>
    <t>ID1031</t>
  </si>
  <si>
    <t>Rs. 4,00,000/-</t>
  </si>
  <si>
    <t>ID1131</t>
  </si>
  <si>
    <t>Sr. Team Lead - MIS</t>
  </si>
  <si>
    <t>ID1139</t>
  </si>
  <si>
    <t>software engineer</t>
  </si>
  <si>
    <t>ID1234</t>
  </si>
  <si>
    <t>Pmo</t>
  </si>
  <si>
    <t>ID1290</t>
  </si>
  <si>
    <t>400000INR</t>
  </si>
  <si>
    <t>ID1463</t>
  </si>
  <si>
    <t>4 Lakhs INR p.a</t>
  </si>
  <si>
    <t>ID1627</t>
  </si>
  <si>
    <t>application dev</t>
  </si>
  <si>
    <t>ID1702</t>
  </si>
  <si>
    <t>4 lacs INR</t>
  </si>
  <si>
    <t>ID1801</t>
  </si>
  <si>
    <t>ID1883</t>
  </si>
  <si>
    <t>technical analyst</t>
  </si>
  <si>
    <t>ID0507</t>
  </si>
  <si>
    <t>15000 â‚¬</t>
  </si>
  <si>
    <t>Report Analyst</t>
  </si>
  <si>
    <t>ID0797</t>
  </si>
  <si>
    <t>Technician</t>
  </si>
  <si>
    <t>ID0929</t>
  </si>
  <si>
    <t>analytic</t>
  </si>
  <si>
    <t>ID1201</t>
  </si>
  <si>
    <t>Euro 15.000</t>
  </si>
  <si>
    <t>business consultant</t>
  </si>
  <si>
    <t>ID0940</t>
  </si>
  <si>
    <t>Reporting Supervisor</t>
  </si>
  <si>
    <t>ID0728</t>
  </si>
  <si>
    <t>INR 390000 PA</t>
  </si>
  <si>
    <t>ID0079</t>
  </si>
  <si>
    <t>Us$ 18000</t>
  </si>
  <si>
    <t>Operational Analyst</t>
  </si>
  <si>
    <t>ID0371</t>
  </si>
  <si>
    <t>ID0546</t>
  </si>
  <si>
    <t>ID1011</t>
  </si>
  <si>
    <t>ID1033</t>
  </si>
  <si>
    <t>Area Sales Manager</t>
  </si>
  <si>
    <t>ID1064</t>
  </si>
  <si>
    <t>1500 $</t>
  </si>
  <si>
    <t>ID1288</t>
  </si>
  <si>
    <t>ID1343</t>
  </si>
  <si>
    <t>liquidity manager</t>
  </si>
  <si>
    <t>ID1506</t>
  </si>
  <si>
    <t>Process Associate</t>
  </si>
  <si>
    <t>ID1772</t>
  </si>
  <si>
    <t>ID0010</t>
  </si>
  <si>
    <t>PKR 8,000</t>
  </si>
  <si>
    <t xml:space="preserve">Audit Trainee </t>
  </si>
  <si>
    <t>ID1579</t>
  </si>
  <si>
    <t>ID0611</t>
  </si>
  <si>
    <t>Incharge</t>
  </si>
  <si>
    <t>ID0694</t>
  </si>
  <si>
    <t>Team Lead Mis</t>
  </si>
  <si>
    <t>ID1540</t>
  </si>
  <si>
    <t>Rs. 380000</t>
  </si>
  <si>
    <t>reporting analyst</t>
  </si>
  <si>
    <t>ID0799</t>
  </si>
  <si>
    <t>Rs. 377000</t>
  </si>
  <si>
    <t>Team Developer</t>
  </si>
  <si>
    <t>ID1491</t>
  </si>
  <si>
    <t>ID0720</t>
  </si>
  <si>
    <t>ID0352</t>
  </si>
  <si>
    <t>3,70,000</t>
  </si>
  <si>
    <t>Senior Design Associate</t>
  </si>
  <si>
    <t>ID0702</t>
  </si>
  <si>
    <t>370000 inr</t>
  </si>
  <si>
    <t>ID0703</t>
  </si>
  <si>
    <t>ID0316</t>
  </si>
  <si>
    <t>150000 MXN</t>
  </si>
  <si>
    <t>ID0328</t>
  </si>
  <si>
    <t>PhP 456,000</t>
  </si>
  <si>
    <t>Reporting Shared Services Oferring Lead</t>
  </si>
  <si>
    <t>ID1018</t>
  </si>
  <si>
    <t>associate analyst</t>
  </si>
  <si>
    <t>ID0662</t>
  </si>
  <si>
    <t>Assistant</t>
  </si>
  <si>
    <t>ID0032</t>
  </si>
  <si>
    <t>360000 INR</t>
  </si>
  <si>
    <t>ID0340</t>
  </si>
  <si>
    <t>30000 Rs</t>
  </si>
  <si>
    <t>Business Analysit</t>
  </si>
  <si>
    <t>ID0751</t>
  </si>
  <si>
    <t>INR 30000</t>
  </si>
  <si>
    <t>Project Lead</t>
  </si>
  <si>
    <t>ID0828</t>
  </si>
  <si>
    <t>ID1281</t>
  </si>
  <si>
    <t>Rs.3.6 Lakhs pa</t>
  </si>
  <si>
    <t>Team Leader WFM</t>
  </si>
  <si>
    <t>ID1314</t>
  </si>
  <si>
    <t>INR360000</t>
  </si>
  <si>
    <t>Sr. Executive -HR</t>
  </si>
  <si>
    <t>ID1465</t>
  </si>
  <si>
    <t>ID1588</t>
  </si>
  <si>
    <t xml:space="preserve">team leader </t>
  </si>
  <si>
    <t>ID1736</t>
  </si>
  <si>
    <t>Baan ERP Functional Consultant</t>
  </si>
  <si>
    <t>ID1876</t>
  </si>
  <si>
    <t>INR 360000</t>
  </si>
  <si>
    <t>ID0908</t>
  </si>
  <si>
    <t>ID1477</t>
  </si>
  <si>
    <t>ZAR6500</t>
  </si>
  <si>
    <t>Online Stats Controller</t>
  </si>
  <si>
    <t>ID0222</t>
  </si>
  <si>
    <t>INR 350k</t>
  </si>
  <si>
    <t>Jr. Executive Finance</t>
  </si>
  <si>
    <t>ID1013</t>
  </si>
  <si>
    <t>350000 Rs</t>
  </si>
  <si>
    <t>ID1184</t>
  </si>
  <si>
    <t>Rs. 350000</t>
  </si>
  <si>
    <t>officer accounts</t>
  </si>
  <si>
    <t>ID1301</t>
  </si>
  <si>
    <t>3.5 lakhs p.a</t>
  </si>
  <si>
    <t>I dont know</t>
  </si>
  <si>
    <t>ID1879</t>
  </si>
  <si>
    <t>3.5 lac</t>
  </si>
  <si>
    <t>ID1894</t>
  </si>
  <si>
    <t>manager purchase</t>
  </si>
  <si>
    <t>ID1868</t>
  </si>
  <si>
    <t>$US16.110,72</t>
  </si>
  <si>
    <t>INFORMATION ANALIST</t>
  </si>
  <si>
    <t>COLOMBIA</t>
  </si>
  <si>
    <t>ID0301</t>
  </si>
  <si>
    <t>VP of Finance</t>
  </si>
  <si>
    <t>ID0749</t>
  </si>
  <si>
    <t>ID0786</t>
  </si>
  <si>
    <t>Mis executiv</t>
  </si>
  <si>
    <t>ID1573</t>
  </si>
  <si>
    <t>Asistente</t>
  </si>
  <si>
    <t>ID1651</t>
  </si>
  <si>
    <t>ID0276</t>
  </si>
  <si>
    <t>35,000 Philippine Peso</t>
  </si>
  <si>
    <t>Global Problem Management - IT</t>
  </si>
  <si>
    <t>ID0561</t>
  </si>
  <si>
    <t>CONTROLLER</t>
  </si>
  <si>
    <t>ID0903</t>
  </si>
  <si>
    <t xml:space="preserve">Document controller </t>
  </si>
  <si>
    <t>ID0141</t>
  </si>
  <si>
    <t>28000rs</t>
  </si>
  <si>
    <t>MIS Team Leader</t>
  </si>
  <si>
    <t>ID0155</t>
  </si>
  <si>
    <t>Proces auditor</t>
  </si>
  <si>
    <t>ID0821</t>
  </si>
  <si>
    <t>ID0676</t>
  </si>
  <si>
    <t>ID0002</t>
  </si>
  <si>
    <t>15000 usd</t>
  </si>
  <si>
    <t>cost control</t>
  </si>
  <si>
    <t>ID0076</t>
  </si>
  <si>
    <t>Excel Programmer Consultant</t>
  </si>
  <si>
    <t>ID0285</t>
  </si>
  <si>
    <t>moneymaker</t>
  </si>
  <si>
    <t>ID0385</t>
  </si>
  <si>
    <t>ID0521</t>
  </si>
  <si>
    <t>ID0658</t>
  </si>
  <si>
    <t>ID0673</t>
  </si>
  <si>
    <t>TA</t>
  </si>
  <si>
    <t>ID0714</t>
  </si>
  <si>
    <t>15000 USD</t>
  </si>
  <si>
    <t>Audit - senior assistant</t>
  </si>
  <si>
    <t>ID0744</t>
  </si>
  <si>
    <t>PROCSS ASOCIATE</t>
  </si>
  <si>
    <t>ID0967</t>
  </si>
  <si>
    <t>Quality Executive</t>
  </si>
  <si>
    <t>ID1016</t>
  </si>
  <si>
    <t>Operations Management</t>
  </si>
  <si>
    <t>ID1291</t>
  </si>
  <si>
    <t>Monitoring &amp; Evaluation officer</t>
  </si>
  <si>
    <t>ID1499</t>
  </si>
  <si>
    <t>ID1570</t>
  </si>
  <si>
    <t>ID1623</t>
  </si>
  <si>
    <t xml:space="preserve">Business Analysis &amp; MIS </t>
  </si>
  <si>
    <t>ID1646</t>
  </si>
  <si>
    <t>Marketing services</t>
  </si>
  <si>
    <t>ID1832</t>
  </si>
  <si>
    <t>senior associate</t>
  </si>
  <si>
    <t>ID0765</t>
  </si>
  <si>
    <t>14960 $</t>
  </si>
  <si>
    <t>Stock Controller</t>
  </si>
  <si>
    <t>ID1462</t>
  </si>
  <si>
    <t>320000 INR</t>
  </si>
  <si>
    <t>ID1632</t>
  </si>
  <si>
    <t>ID1663</t>
  </si>
  <si>
    <t>INR 3.2 lpa</t>
  </si>
  <si>
    <t>ID0042</t>
  </si>
  <si>
    <t>Business Analsyt</t>
  </si>
  <si>
    <t>ID1324</t>
  </si>
  <si>
    <t>relationship manager</t>
  </si>
  <si>
    <t>ID0240</t>
  </si>
  <si>
    <t>1000 â‚¬</t>
  </si>
  <si>
    <t>HR Specialist</t>
  </si>
  <si>
    <t>ID1557</t>
  </si>
  <si>
    <t>FA /financial Analyst</t>
  </si>
  <si>
    <t>ID1720</t>
  </si>
  <si>
    <t>ID0012</t>
  </si>
  <si>
    <t>quality engineer</t>
  </si>
  <si>
    <t>ID0282</t>
  </si>
  <si>
    <t>Auxiliar Administrativo</t>
  </si>
  <si>
    <t>ID1292</t>
  </si>
  <si>
    <t>us $ 14000</t>
  </si>
  <si>
    <t>Pricing Analyst</t>
  </si>
  <si>
    <t>ID1433</t>
  </si>
  <si>
    <t>ID1812</t>
  </si>
  <si>
    <t>ID0406</t>
  </si>
  <si>
    <t>Sr. Systems Engineer</t>
  </si>
  <si>
    <t>ID0442</t>
  </si>
  <si>
    <t>Rs. 300000</t>
  </si>
  <si>
    <t>Web Portal Manager</t>
  </si>
  <si>
    <t>ID0639</t>
  </si>
  <si>
    <t>Rs 300000</t>
  </si>
  <si>
    <t>ID0644</t>
  </si>
  <si>
    <t>25000 INR</t>
  </si>
  <si>
    <t>ID0664</t>
  </si>
  <si>
    <t>Mis Analyst</t>
  </si>
  <si>
    <t>ID0691</t>
  </si>
  <si>
    <t>govt</t>
  </si>
  <si>
    <t>ID0701</t>
  </si>
  <si>
    <t>25000 rupess</t>
  </si>
  <si>
    <t>ID0773</t>
  </si>
  <si>
    <t>OPEX CONTROL</t>
  </si>
  <si>
    <t>ID0881</t>
  </si>
  <si>
    <t>3 lacs P.A</t>
  </si>
  <si>
    <t>Sales</t>
  </si>
  <si>
    <t>ID0919</t>
  </si>
  <si>
    <t>300000RS</t>
  </si>
  <si>
    <t>ANALYST</t>
  </si>
  <si>
    <t>ID1032</t>
  </si>
  <si>
    <t xml:space="preserve">3 Lakh </t>
  </si>
  <si>
    <t>ACCOUNTS</t>
  </si>
  <si>
    <t>ID1069</t>
  </si>
  <si>
    <t>Rs. 25000</t>
  </si>
  <si>
    <t>Professional consultant-Finance</t>
  </si>
  <si>
    <t>ID1114</t>
  </si>
  <si>
    <t>INR 300000</t>
  </si>
  <si>
    <t>ID1230</t>
  </si>
  <si>
    <t>ID1289</t>
  </si>
  <si>
    <t>3,00,000.00</t>
  </si>
  <si>
    <t>MIS OFFICER</t>
  </si>
  <si>
    <t>ID1338</t>
  </si>
  <si>
    <t>Financial Modelling Analyst</t>
  </si>
  <si>
    <t>ID1448</t>
  </si>
  <si>
    <t>ID1658</t>
  </si>
  <si>
    <t>Store Inventory</t>
  </si>
  <si>
    <t>ID0615</t>
  </si>
  <si>
    <t>1150 $</t>
  </si>
  <si>
    <t>QS</t>
  </si>
  <si>
    <t>ID0188</t>
  </si>
  <si>
    <t>Process Manager</t>
  </si>
  <si>
    <t>ID0021</t>
  </si>
  <si>
    <t>DSE Co-ordinator</t>
  </si>
  <si>
    <t>ID0776</t>
  </si>
  <si>
    <t>ID1155</t>
  </si>
  <si>
    <t>ID1316</t>
  </si>
  <si>
    <t>ID0810</t>
  </si>
  <si>
    <t>ID0342</t>
  </si>
  <si>
    <t>operation-manager</t>
  </si>
  <si>
    <t>ID0686</t>
  </si>
  <si>
    <t>ID0838</t>
  </si>
  <si>
    <t>13000 USD</t>
  </si>
  <si>
    <t>ID1621</t>
  </si>
  <si>
    <t>U$13,000</t>
  </si>
  <si>
    <t>Dss Analyst</t>
  </si>
  <si>
    <t>ID1667</t>
  </si>
  <si>
    <t>logistics analyst</t>
  </si>
  <si>
    <t>ID1818</t>
  </si>
  <si>
    <t>Sales Cordinator</t>
  </si>
  <si>
    <t>ID0698</t>
  </si>
  <si>
    <t>ID1503</t>
  </si>
  <si>
    <t>278000 PA</t>
  </si>
  <si>
    <t>ID0267</t>
  </si>
  <si>
    <t>rs 2.76 lakhs per year</t>
  </si>
  <si>
    <t>ID0669</t>
  </si>
  <si>
    <t>23000 Rupees</t>
  </si>
  <si>
    <t>Education Officer</t>
  </si>
  <si>
    <t>ID1914</t>
  </si>
  <si>
    <t>Rs23000/month</t>
  </si>
  <si>
    <t>MIS specialist</t>
  </si>
  <si>
    <t>ID0201</t>
  </si>
  <si>
    <t>Rs. 275000</t>
  </si>
  <si>
    <t>low level monitoring</t>
  </si>
  <si>
    <t>ID1334</t>
  </si>
  <si>
    <t>TL WFM</t>
  </si>
  <si>
    <t>ID1295</t>
  </si>
  <si>
    <t>ID1860</t>
  </si>
  <si>
    <t>ID0684</t>
  </si>
  <si>
    <t>Rs. 260000</t>
  </si>
  <si>
    <t>ID0008</t>
  </si>
  <si>
    <t>Assistant SP&amp;A</t>
  </si>
  <si>
    <t>ID0048</t>
  </si>
  <si>
    <t>Freelance consultant</t>
  </si>
  <si>
    <t>ID0130</t>
  </si>
  <si>
    <t>Freelance</t>
  </si>
  <si>
    <t>ID0307</t>
  </si>
  <si>
    <t>ID0391</t>
  </si>
  <si>
    <t>MIS Officer</t>
  </si>
  <si>
    <t>ID0424</t>
  </si>
  <si>
    <t>teacher</t>
  </si>
  <si>
    <t>ID0476</t>
  </si>
  <si>
    <t>Resource managment Analyst</t>
  </si>
  <si>
    <t>ID0511</t>
  </si>
  <si>
    <t>ID0715</t>
  </si>
  <si>
    <t>tech operator (oil)</t>
  </si>
  <si>
    <t>ID0825</t>
  </si>
  <si>
    <t>12000 $</t>
  </si>
  <si>
    <t>Investment manager</t>
  </si>
  <si>
    <t>ID0863</t>
  </si>
  <si>
    <t>Guide for About.com</t>
  </si>
  <si>
    <t>ID0878</t>
  </si>
  <si>
    <t>sup</t>
  </si>
  <si>
    <t>ID0997</t>
  </si>
  <si>
    <t>US$12,000/year</t>
  </si>
  <si>
    <t>ID1052</t>
  </si>
  <si>
    <t>planning &amp; Sales Control emploee</t>
  </si>
  <si>
    <t>ID1058</t>
  </si>
  <si>
    <t>ID1297</t>
  </si>
  <si>
    <t>excel prof</t>
  </si>
  <si>
    <t>ID1535</t>
  </si>
  <si>
    <t>Associate Analyst</t>
  </si>
  <si>
    <t>ID1648</t>
  </si>
  <si>
    <t xml:space="preserve">MIS </t>
  </si>
  <si>
    <t>ID1680</t>
  </si>
  <si>
    <t>Waiter</t>
  </si>
  <si>
    <t>ID1780</t>
  </si>
  <si>
    <t xml:space="preserve">project engineer </t>
  </si>
  <si>
    <t>ID1745</t>
  </si>
  <si>
    <t>Rs. 21500</t>
  </si>
  <si>
    <t>Senior Data Associate</t>
  </si>
  <si>
    <t>ID1280</t>
  </si>
  <si>
    <t>USD 11800 (INR 650000)</t>
  </si>
  <si>
    <t>Assistant Data Analyst</t>
  </si>
  <si>
    <t>ID0780</t>
  </si>
  <si>
    <t>Dhs 2800 + Accomodation</t>
  </si>
  <si>
    <t>ID1048</t>
  </si>
  <si>
    <t>Accounts Exec</t>
  </si>
  <si>
    <t>ID1123</t>
  </si>
  <si>
    <t>252000 INR</t>
  </si>
  <si>
    <t>ID0678</t>
  </si>
  <si>
    <t>2.5lakh</t>
  </si>
  <si>
    <t>ASM</t>
  </si>
  <si>
    <t>ID0696</t>
  </si>
  <si>
    <t>250000 rupees</t>
  </si>
  <si>
    <t>MIS executive</t>
  </si>
  <si>
    <t>ID0726</t>
  </si>
  <si>
    <t>Rs. 250000</t>
  </si>
  <si>
    <t>ID1078</t>
  </si>
  <si>
    <t>INR 2.5 Lakh</t>
  </si>
  <si>
    <t xml:space="preserve">SR. MIS </t>
  </si>
  <si>
    <t>ID1090</t>
  </si>
  <si>
    <t>ID1207</t>
  </si>
  <si>
    <t>Officer Production</t>
  </si>
  <si>
    <t>ID1360</t>
  </si>
  <si>
    <t>2.5 per lacks</t>
  </si>
  <si>
    <t>Credit Executive</t>
  </si>
  <si>
    <t>ID1390</t>
  </si>
  <si>
    <t>Rs 250000</t>
  </si>
  <si>
    <t>ID1464</t>
  </si>
  <si>
    <t>Rs.2,50,000.00</t>
  </si>
  <si>
    <t>Manager Commercial</t>
  </si>
  <si>
    <t>ID1590</t>
  </si>
  <si>
    <t>Analytics engineer</t>
  </si>
  <si>
    <t>ID1903</t>
  </si>
  <si>
    <t>MIS EXECUTIVE</t>
  </si>
  <si>
    <t>ID1916</t>
  </si>
  <si>
    <t>research associate</t>
  </si>
  <si>
    <t>ID0348</t>
  </si>
  <si>
    <t>Advisor</t>
  </si>
  <si>
    <t>ID1124</t>
  </si>
  <si>
    <t>ID0427</t>
  </si>
  <si>
    <t>20000 RS</t>
  </si>
  <si>
    <t>WFM Team Lead</t>
  </si>
  <si>
    <t>ID0603</t>
  </si>
  <si>
    <t>Rs. 20000</t>
  </si>
  <si>
    <t>Talati</t>
  </si>
  <si>
    <t>ID0754</t>
  </si>
  <si>
    <t>INR240000</t>
  </si>
  <si>
    <t>SR. ACCOUNTS EXECUTIVE</t>
  </si>
  <si>
    <t>ID0760</t>
  </si>
  <si>
    <t>INR 20000</t>
  </si>
  <si>
    <t>EXECUTIVE</t>
  </si>
  <si>
    <t>ID0787</t>
  </si>
  <si>
    <t>ID0813</t>
  </si>
  <si>
    <t>Rs 20000</t>
  </si>
  <si>
    <t>ID1089</t>
  </si>
  <si>
    <t>ID1099</t>
  </si>
  <si>
    <t>ID1660</t>
  </si>
  <si>
    <t>240000 INR</t>
  </si>
  <si>
    <t>Exicutive TQM</t>
  </si>
  <si>
    <t>ID0756</t>
  </si>
  <si>
    <t>US $ 11,000</t>
  </si>
  <si>
    <t>Assistant Manager - Group MIS</t>
  </si>
  <si>
    <t>ID1576</t>
  </si>
  <si>
    <t>Coordinator</t>
  </si>
  <si>
    <t>ID1670</t>
  </si>
  <si>
    <t>11000 USD</t>
  </si>
  <si>
    <t>Dataminer</t>
  </si>
  <si>
    <t>ID1793</t>
  </si>
  <si>
    <t>ID1866</t>
  </si>
  <si>
    <t>ID1353</t>
  </si>
  <si>
    <t>9 067</t>
  </si>
  <si>
    <t>ID1028</t>
  </si>
  <si>
    <t>Project Managment Office</t>
  </si>
  <si>
    <t>ID0197</t>
  </si>
  <si>
    <t>Asst. Manager (MIS)</t>
  </si>
  <si>
    <t>ID0668</t>
  </si>
  <si>
    <t>230000 INR</t>
  </si>
  <si>
    <t>ID1474</t>
  </si>
  <si>
    <t>Process Assocaite</t>
  </si>
  <si>
    <t>ID0758</t>
  </si>
  <si>
    <t>Rs. 225000</t>
  </si>
  <si>
    <t>ID0675</t>
  </si>
  <si>
    <t>ID0682</t>
  </si>
  <si>
    <t>220000 in INR</t>
  </si>
  <si>
    <t>Accounts Payable Analyst</t>
  </si>
  <si>
    <t>ID0775</t>
  </si>
  <si>
    <t>2.2 lakhs per annum</t>
  </si>
  <si>
    <t>Associate Software Engineer</t>
  </si>
  <si>
    <t>ID0628</t>
  </si>
  <si>
    <t>ID0707</t>
  </si>
  <si>
    <t>ID0745</t>
  </si>
  <si>
    <t>ID0789</t>
  </si>
  <si>
    <t>BDM</t>
  </si>
  <si>
    <t>ID0890</t>
  </si>
  <si>
    <t>Finance Staff</t>
  </si>
  <si>
    <t>ID0905</t>
  </si>
  <si>
    <t>ID1140</t>
  </si>
  <si>
    <t>ID1326</t>
  </si>
  <si>
    <t>ID1510</t>
  </si>
  <si>
    <t>US$ 10000</t>
  </si>
  <si>
    <t>ID1533</t>
  </si>
  <si>
    <t>10000 US$</t>
  </si>
  <si>
    <t>Project management</t>
  </si>
  <si>
    <t>ID1602</t>
  </si>
  <si>
    <t>ID1604</t>
  </si>
  <si>
    <t>dgm</t>
  </si>
  <si>
    <t>ID1653</t>
  </si>
  <si>
    <t>ID1657</t>
  </si>
  <si>
    <t>ID1711</t>
  </si>
  <si>
    <t>Student assistant</t>
  </si>
  <si>
    <t>ID1735</t>
  </si>
  <si>
    <t>AGM - Operations &amp; Customer Support</t>
  </si>
  <si>
    <t>ID1036</t>
  </si>
  <si>
    <t>ID1125</t>
  </si>
  <si>
    <t>information Analyst</t>
  </si>
  <si>
    <t>ID1311</t>
  </si>
  <si>
    <t>210000 per annum</t>
  </si>
  <si>
    <t>MIS cum Purchase Executive</t>
  </si>
  <si>
    <t>ID0727</t>
  </si>
  <si>
    <t>ID1524</t>
  </si>
  <si>
    <t>ID0771</t>
  </si>
  <si>
    <t>BRANCH ACCOUNTANT</t>
  </si>
  <si>
    <t>ID0998</t>
  </si>
  <si>
    <t>Retired Government Officer, having knowledge in excel.</t>
  </si>
  <si>
    <t>ID1330</t>
  </si>
  <si>
    <t>17000 Rs</t>
  </si>
  <si>
    <t>MIS Associate</t>
  </si>
  <si>
    <t>ID0541</t>
  </si>
  <si>
    <t>PKR 50,000</t>
  </si>
  <si>
    <t>ID0230</t>
  </si>
  <si>
    <t>medical biller</t>
  </si>
  <si>
    <t>ID0420</t>
  </si>
  <si>
    <t>INR 200000</t>
  </si>
  <si>
    <t>ID0497</t>
  </si>
  <si>
    <t>200000 Rupees</t>
  </si>
  <si>
    <t>chemist</t>
  </si>
  <si>
    <t>ID0636</t>
  </si>
  <si>
    <t>Rs. 200000</t>
  </si>
  <si>
    <t>Auditor</t>
  </si>
  <si>
    <t>ID0665</t>
  </si>
  <si>
    <t>INR 2 l;acks</t>
  </si>
  <si>
    <t>ID0846</t>
  </si>
  <si>
    <t>2 lac</t>
  </si>
  <si>
    <t>Bio-Statiscian</t>
  </si>
  <si>
    <t>ID0848</t>
  </si>
  <si>
    <t>INR 2,00,000</t>
  </si>
  <si>
    <t>ID1046</t>
  </si>
  <si>
    <t>2,00,000 INR</t>
  </si>
  <si>
    <t>Monitoring &amp; evaluation officer</t>
  </si>
  <si>
    <t>ID1065</t>
  </si>
  <si>
    <t>Rs 200000</t>
  </si>
  <si>
    <t>Business Development Executive</t>
  </si>
  <si>
    <t>ID1066</t>
  </si>
  <si>
    <t>2LAKHS</t>
  </si>
  <si>
    <t>ID1142</t>
  </si>
  <si>
    <t>200000 rupees</t>
  </si>
  <si>
    <t>MIS Sr. Executive</t>
  </si>
  <si>
    <t>ID1178</t>
  </si>
  <si>
    <t>INR 20 Lakhs p.a.</t>
  </si>
  <si>
    <t>ID1313</t>
  </si>
  <si>
    <t>2 LPA</t>
  </si>
  <si>
    <t>ID1469</t>
  </si>
  <si>
    <t>ID1536</t>
  </si>
  <si>
    <t>Rs. 200000/-</t>
  </si>
  <si>
    <t>Accounts Executive</t>
  </si>
  <si>
    <t>ID1687</t>
  </si>
  <si>
    <t>200000 INR</t>
  </si>
  <si>
    <t>ID1229</t>
  </si>
  <si>
    <t>assurance manager</t>
  </si>
  <si>
    <t>ID1327</t>
  </si>
  <si>
    <t>ID1328</t>
  </si>
  <si>
    <t>ID1578</t>
  </si>
  <si>
    <t>IT Coordinator</t>
  </si>
  <si>
    <t>ID0202</t>
  </si>
  <si>
    <t>INR 16000</t>
  </si>
  <si>
    <t>Administrative</t>
  </si>
  <si>
    <t>ID1683</t>
  </si>
  <si>
    <t>Rs 16000</t>
  </si>
  <si>
    <t>ID0672</t>
  </si>
  <si>
    <t>Sales Coordinator</t>
  </si>
  <si>
    <t>ID1173</t>
  </si>
  <si>
    <t>8725 $</t>
  </si>
  <si>
    <t>ID1045</t>
  </si>
  <si>
    <t>Project Controlling (MIS Reports)</t>
  </si>
  <si>
    <t>ID1245</t>
  </si>
  <si>
    <t>IDR 4000000</t>
  </si>
  <si>
    <t>Office Instructor</t>
  </si>
  <si>
    <t>ID1163</t>
  </si>
  <si>
    <t>Catlog associates</t>
  </si>
  <si>
    <t>ID0423</t>
  </si>
  <si>
    <t>8500 USD</t>
  </si>
  <si>
    <t>ID0436</t>
  </si>
  <si>
    <t>Assesor</t>
  </si>
  <si>
    <t>ID0509</t>
  </si>
  <si>
    <t>ID0622</t>
  </si>
  <si>
    <t>SYSTEM MANAGER</t>
  </si>
  <si>
    <t>ID1718</t>
  </si>
  <si>
    <t>gov employee</t>
  </si>
  <si>
    <t>ID1859</t>
  </si>
  <si>
    <t>ID1917</t>
  </si>
  <si>
    <t>Sr. Executive MIS</t>
  </si>
  <si>
    <t>ID0172</t>
  </si>
  <si>
    <t>ID0178</t>
  </si>
  <si>
    <t>ID0297</t>
  </si>
  <si>
    <t xml:space="preserve">Rs.1.8 lakhs </t>
  </si>
  <si>
    <t>Administrative Officer</t>
  </si>
  <si>
    <t>ID0699</t>
  </si>
  <si>
    <t>accounts</t>
  </si>
  <si>
    <t>ID0719</t>
  </si>
  <si>
    <t>Rs 15000</t>
  </si>
  <si>
    <t>Import &amp; Export Documentation Executive</t>
  </si>
  <si>
    <t>ID0733</t>
  </si>
  <si>
    <t>ID0904</t>
  </si>
  <si>
    <t>180000 INR</t>
  </si>
  <si>
    <t>ID0924</t>
  </si>
  <si>
    <t>MIS TEAM MEMBER</t>
  </si>
  <si>
    <t>ID1005</t>
  </si>
  <si>
    <t>Audit executive</t>
  </si>
  <si>
    <t>INDIA</t>
  </si>
  <si>
    <t>ID1047</t>
  </si>
  <si>
    <t>MIS EXCUTIVE</t>
  </si>
  <si>
    <t>ID1112</t>
  </si>
  <si>
    <t>Rs. 15000</t>
  </si>
  <si>
    <t>Logistics Operation Analyst</t>
  </si>
  <si>
    <t>ID1547</t>
  </si>
  <si>
    <t>Rs. 180000</t>
  </si>
  <si>
    <t>Asst Store Manager</t>
  </si>
  <si>
    <t>ID1753</t>
  </si>
  <si>
    <t>15000inr</t>
  </si>
  <si>
    <t>mis</t>
  </si>
  <si>
    <t>ID1924</t>
  </si>
  <si>
    <t>Customer Resolution</t>
  </si>
  <si>
    <t>ID1136</t>
  </si>
  <si>
    <t>PhP 216,000</t>
  </si>
  <si>
    <t>ID0648</t>
  </si>
  <si>
    <t>Quality officer</t>
  </si>
  <si>
    <t>ID0757</t>
  </si>
  <si>
    <t>ID0959</t>
  </si>
  <si>
    <t>ID1294</t>
  </si>
  <si>
    <t>ID1539</t>
  </si>
  <si>
    <t>ID1094</t>
  </si>
  <si>
    <t>ID0809</t>
  </si>
  <si>
    <t>ID0661</t>
  </si>
  <si>
    <t>INR 165000</t>
  </si>
  <si>
    <t>Co-operative bank</t>
  </si>
  <si>
    <t>ID0271</t>
  </si>
  <si>
    <t>DP specialist</t>
  </si>
  <si>
    <t>ID0056</t>
  </si>
  <si>
    <t>ID0455</t>
  </si>
  <si>
    <t>7500 USD</t>
  </si>
  <si>
    <t>HR reporting analyst</t>
  </si>
  <si>
    <t>ID0621</t>
  </si>
  <si>
    <t>1 lakh 60 thousand INR/Year</t>
  </si>
  <si>
    <t>ID1020</t>
  </si>
  <si>
    <t>Softwar Engineer</t>
  </si>
  <si>
    <t>ID1080</t>
  </si>
  <si>
    <t>Data Entry Operator</t>
  </si>
  <si>
    <t>ID1193</t>
  </si>
  <si>
    <t>US$ 7,200</t>
  </si>
  <si>
    <t>Supervisor MIS</t>
  </si>
  <si>
    <t>ID1494</t>
  </si>
  <si>
    <t>7200 USD per year aprox</t>
  </si>
  <si>
    <t>control process auxiliary</t>
  </si>
  <si>
    <t>ID1034</t>
  </si>
  <si>
    <t>PK RS 456000</t>
  </si>
  <si>
    <t>Strategic Planning Executive</t>
  </si>
  <si>
    <t>ID0934</t>
  </si>
  <si>
    <t>R$ 19.200,00</t>
  </si>
  <si>
    <t>Programmer</t>
  </si>
  <si>
    <t>ID0693</t>
  </si>
  <si>
    <t>Business Executive</t>
  </si>
  <si>
    <t>ID1074</t>
  </si>
  <si>
    <t>ID1625</t>
  </si>
  <si>
    <t>M.I.S</t>
  </si>
  <si>
    <t>ID1132</t>
  </si>
  <si>
    <t>KEY</t>
  </si>
  <si>
    <t>ID0649</t>
  </si>
  <si>
    <t>ID0697</t>
  </si>
  <si>
    <t>Rs. 150000</t>
  </si>
  <si>
    <t>Oprations head</t>
  </si>
  <si>
    <t>ID0794</t>
  </si>
  <si>
    <t>ONE LACK FIFTY THOUSAND(INR)</t>
  </si>
  <si>
    <t>WORKING WITH PRODUCT TEAM OF MAKEMYTRIP.COM</t>
  </si>
  <si>
    <t>ID1721</t>
  </si>
  <si>
    <t>1.5 LINR</t>
  </si>
  <si>
    <t>ID1785</t>
  </si>
  <si>
    <t>ID1077</t>
  </si>
  <si>
    <t>ID1845</t>
  </si>
  <si>
    <t>accoutant</t>
  </si>
  <si>
    <t>ID0093</t>
  </si>
  <si>
    <t>Rs. 12,000/-</t>
  </si>
  <si>
    <t>Financial Consultant</t>
  </si>
  <si>
    <t>ID0687</t>
  </si>
  <si>
    <t>Rs. 144000</t>
  </si>
  <si>
    <t>ID0818</t>
  </si>
  <si>
    <t>BPO information process enabler</t>
  </si>
  <si>
    <t>ID0879</t>
  </si>
  <si>
    <t>Cost Trainee</t>
  </si>
  <si>
    <t>ID0923</t>
  </si>
  <si>
    <t>operation supervisor</t>
  </si>
  <si>
    <t>ID0434</t>
  </si>
  <si>
    <t>US $6,629.00</t>
  </si>
  <si>
    <t>ID1347</t>
  </si>
  <si>
    <t>MIS HR,HRIS</t>
  </si>
  <si>
    <t>ID1640</t>
  </si>
  <si>
    <t>ID0886</t>
  </si>
  <si>
    <t>Rs. 35000</t>
  </si>
  <si>
    <t>ID1082</t>
  </si>
  <si>
    <t>ID1773</t>
  </si>
  <si>
    <t>1.40 lac</t>
  </si>
  <si>
    <t>magic</t>
  </si>
  <si>
    <t>ID0901</t>
  </si>
  <si>
    <t>PhP168000</t>
  </si>
  <si>
    <t>Clerk</t>
  </si>
  <si>
    <t>ID0492</t>
  </si>
  <si>
    <t>ID0577</t>
  </si>
  <si>
    <t>In Charge</t>
  </si>
  <si>
    <t>ID0750</t>
  </si>
  <si>
    <t>Merchandiser</t>
  </si>
  <si>
    <t>ID0841</t>
  </si>
  <si>
    <t>Analysis Quality</t>
  </si>
  <si>
    <t>ID1039</t>
  </si>
  <si>
    <t>ID1151</t>
  </si>
  <si>
    <t>ID1160</t>
  </si>
  <si>
    <t>AM Ops</t>
  </si>
  <si>
    <t>ID1601</t>
  </si>
  <si>
    <t>500 USD</t>
  </si>
  <si>
    <t>ID1732</t>
  </si>
  <si>
    <t>6000 US</t>
  </si>
  <si>
    <t>Reporting Coordinator</t>
  </si>
  <si>
    <t>ID0001</t>
  </si>
  <si>
    <t>ID0667</t>
  </si>
  <si>
    <t>Asst. Manager(Commercial)</t>
  </si>
  <si>
    <t>ID0469</t>
  </si>
  <si>
    <t>ID1649</t>
  </si>
  <si>
    <t>Rs. 125000</t>
  </si>
  <si>
    <t>No</t>
  </si>
  <si>
    <t>ID0685</t>
  </si>
  <si>
    <t>1,20,000 INR</t>
  </si>
  <si>
    <t>ID0708</t>
  </si>
  <si>
    <t>Rs 10000</t>
  </si>
  <si>
    <t>ID0766</t>
  </si>
  <si>
    <t>ACCOUNTANT</t>
  </si>
  <si>
    <t>ID0897</t>
  </si>
  <si>
    <t>co ordinator</t>
  </si>
  <si>
    <t>ID1029</t>
  </si>
  <si>
    <t>Audit Assistant</t>
  </si>
  <si>
    <t>ID0654</t>
  </si>
  <si>
    <t>ID1771</t>
  </si>
  <si>
    <t>Officer</t>
  </si>
  <si>
    <t>ID1350</t>
  </si>
  <si>
    <t>USD 5300</t>
  </si>
  <si>
    <t>Asst. Production Manager</t>
  </si>
  <si>
    <t>ID0467</t>
  </si>
  <si>
    <t>5250 $</t>
  </si>
  <si>
    <t>Treasure Specialist</t>
  </si>
  <si>
    <t>ID1067</t>
  </si>
  <si>
    <t>ID0738</t>
  </si>
  <si>
    <t>Accounts analyst</t>
  </si>
  <si>
    <t>ID0448</t>
  </si>
  <si>
    <t>5000 $</t>
  </si>
  <si>
    <t>ID0847</t>
  </si>
  <si>
    <t>Management Intern</t>
  </si>
  <si>
    <t>ID0864</t>
  </si>
  <si>
    <t>Policy advisor</t>
  </si>
  <si>
    <t>ID1497</t>
  </si>
  <si>
    <t>Officer MIS</t>
  </si>
  <si>
    <t>ID1887</t>
  </si>
  <si>
    <t>ID1892</t>
  </si>
  <si>
    <t xml:space="preserve">analyst </t>
  </si>
  <si>
    <t>ID1912</t>
  </si>
  <si>
    <t>abc</t>
  </si>
  <si>
    <t>ID0742</t>
  </si>
  <si>
    <t>4800 $</t>
  </si>
  <si>
    <t>Data Analysis</t>
  </si>
  <si>
    <t>ID1212</t>
  </si>
  <si>
    <t>ID1819</t>
  </si>
  <si>
    <t>Sr Executive</t>
  </si>
  <si>
    <t>ID1026</t>
  </si>
  <si>
    <t>ID0324</t>
  </si>
  <si>
    <t>US$ 4.545</t>
  </si>
  <si>
    <t>Supply Processes Analyst</t>
  </si>
  <si>
    <t>ID0872</t>
  </si>
  <si>
    <t>ID1591</t>
  </si>
  <si>
    <t>Assistant Manger Service Quality Assurance</t>
  </si>
  <si>
    <t>ID1221</t>
  </si>
  <si>
    <t>Manager Corporate Finance</t>
  </si>
  <si>
    <t>ID1447</t>
  </si>
  <si>
    <t>ID0054</t>
  </si>
  <si>
    <t>Financial Planner</t>
  </si>
  <si>
    <t>ID0576</t>
  </si>
  <si>
    <t>USD 4285.00</t>
  </si>
  <si>
    <t>ID0629</t>
  </si>
  <si>
    <t>ID1645</t>
  </si>
  <si>
    <t>Clinical Intake Specialist</t>
  </si>
  <si>
    <t>ID0625</t>
  </si>
  <si>
    <t>ID0647</t>
  </si>
  <si>
    <t>ID0653</t>
  </si>
  <si>
    <t>ID1479</t>
  </si>
  <si>
    <t>M I S Executive</t>
  </si>
  <si>
    <t>ID1902</t>
  </si>
  <si>
    <t>operator</t>
  </si>
  <si>
    <t>ID0347</t>
  </si>
  <si>
    <t>3.8 k</t>
  </si>
  <si>
    <t>ID1795</t>
  </si>
  <si>
    <t>ID1105</t>
  </si>
  <si>
    <t>OFFICER</t>
  </si>
  <si>
    <t>PAKISTAN</t>
  </si>
  <si>
    <t>ID0939</t>
  </si>
  <si>
    <t>Reconciliation Manager in Textile Mill</t>
  </si>
  <si>
    <t>ID1652</t>
  </si>
  <si>
    <t>280$/ month</t>
  </si>
  <si>
    <t>service executive</t>
  </si>
  <si>
    <t>ID1481</t>
  </si>
  <si>
    <t>US $ 3200</t>
  </si>
  <si>
    <t xml:space="preserve">Regional Business Manager </t>
  </si>
  <si>
    <t>ID0723</t>
  </si>
  <si>
    <t>PKR 17000</t>
  </si>
  <si>
    <t>Accounts Manager</t>
  </si>
  <si>
    <t>ID0659</t>
  </si>
  <si>
    <t>Accounts Officer</t>
  </si>
  <si>
    <t>ID0695</t>
  </si>
  <si>
    <t>3000 $</t>
  </si>
  <si>
    <t>Call Centre Consultant</t>
  </si>
  <si>
    <t>ID0859</t>
  </si>
  <si>
    <t>ID1317</t>
  </si>
  <si>
    <t>FANANCE</t>
  </si>
  <si>
    <t>SRI LANKA</t>
  </si>
  <si>
    <t>ID1792</t>
  </si>
  <si>
    <t>ID1014</t>
  </si>
  <si>
    <t>LKR 240000</t>
  </si>
  <si>
    <t>ID0783</t>
  </si>
  <si>
    <t>180000 PKR</t>
  </si>
  <si>
    <t>S&amp;D Reporting &amp; Analysis Team Leader</t>
  </si>
  <si>
    <t>ID1154</t>
  </si>
  <si>
    <t>Accounts Assistant</t>
  </si>
  <si>
    <t>ID1050</t>
  </si>
  <si>
    <t>ID1791</t>
  </si>
  <si>
    <t>computer operator</t>
  </si>
  <si>
    <t>United States Dollar</t>
  </si>
  <si>
    <t>Data</t>
  </si>
  <si>
    <t>Clean Country</t>
  </si>
  <si>
    <t>Responses</t>
  </si>
  <si>
    <t>Salary in Big Macs</t>
  </si>
  <si>
    <t>Big Mac Prices in Local Currency</t>
  </si>
  <si>
    <t>Big Mac in Clean Local</t>
  </si>
  <si>
    <t>Actual dollar exchange rate Jan 2012</t>
  </si>
  <si>
    <t>Big Mac Index</t>
  </si>
  <si>
    <t>Under or Overvalue against the dollar %</t>
  </si>
  <si>
    <t>$ 4.20</t>
  </si>
  <si>
    <t>-</t>
  </si>
  <si>
    <t>Peso 20.0</t>
  </si>
  <si>
    <t>A$4.80</t>
  </si>
  <si>
    <t>Real 10.25</t>
  </si>
  <si>
    <t>C$4.73</t>
  </si>
  <si>
    <t>Peso 2050</t>
  </si>
  <si>
    <t>Yuan 15.4</t>
  </si>
  <si>
    <t>Peso 8400</t>
  </si>
  <si>
    <t>Colones 2050</t>
  </si>
  <si>
    <t>Koruna 70.22</t>
  </si>
  <si>
    <t>DK 31.5</t>
  </si>
  <si>
    <t>Pound 15.5</t>
  </si>
  <si>
    <t>HK$ 16.5</t>
  </si>
  <si>
    <t>Forint 645</t>
  </si>
  <si>
    <t>Rupee 84.0</t>
  </si>
  <si>
    <t>Rupiah 22534</t>
  </si>
  <si>
    <t>Shekel 15.9</t>
  </si>
  <si>
    <t>Yen 320</t>
  </si>
  <si>
    <t>Lats 1.65</t>
  </si>
  <si>
    <t>Litas 7.8</t>
  </si>
  <si>
    <t>Ringgit 7.35</t>
  </si>
  <si>
    <t>Peso 37</t>
  </si>
  <si>
    <t>NZ$ 5.10</t>
  </si>
  <si>
    <t>Kroner 41</t>
  </si>
  <si>
    <t>Rupee 260</t>
  </si>
  <si>
    <t>Sol 10.0</t>
  </si>
  <si>
    <t>Peso 118</t>
  </si>
  <si>
    <t>Zloty 9.10</t>
  </si>
  <si>
    <t>Rouble 81.0</t>
  </si>
  <si>
    <t>Riyal 10.0</t>
  </si>
  <si>
    <t>S$ 4.85</t>
  </si>
  <si>
    <t>Rand 19.95</t>
  </si>
  <si>
    <t>Won 3700</t>
  </si>
  <si>
    <t>Rupee 290</t>
  </si>
  <si>
    <t>SKr 41</t>
  </si>
  <si>
    <t>SFr 6.50</t>
  </si>
  <si>
    <t>NT$ 75.0</t>
  </si>
  <si>
    <t>Baht 78</t>
  </si>
  <si>
    <t>Lira 6.60</t>
  </si>
  <si>
    <t>Dirhams 12</t>
  </si>
  <si>
    <t>Hryvnia 17</t>
  </si>
  <si>
    <t>Peso 90</t>
  </si>
  <si>
    <t>Clean Salary</t>
  </si>
  <si>
    <t>Local Currency Unit</t>
  </si>
  <si>
    <t>KORANA</t>
  </si>
  <si>
    <t>CZK</t>
  </si>
  <si>
    <t>Czech Republic Koruna</t>
  </si>
  <si>
    <t>PEN</t>
  </si>
  <si>
    <t>Peruvian Sol</t>
  </si>
  <si>
    <t>UAH</t>
  </si>
  <si>
    <t>Ukraine Hryvnia</t>
  </si>
  <si>
    <t>UYU</t>
  </si>
  <si>
    <t>Urugray Peso</t>
  </si>
  <si>
    <t>Intensity</t>
  </si>
  <si>
    <t>Time</t>
  </si>
  <si>
    <t>Data Intensity</t>
  </si>
  <si>
    <t>Light</t>
  </si>
  <si>
    <t>Medium</t>
  </si>
  <si>
    <t>Heavy</t>
  </si>
  <si>
    <t>Column Labels</t>
  </si>
  <si>
    <t>Grand Total</t>
  </si>
  <si>
    <t>Row Labels</t>
  </si>
  <si>
    <t>None</t>
  </si>
  <si>
    <t>Very Heavy</t>
  </si>
  <si>
    <t xml:space="preserve">With zero excel </t>
  </si>
  <si>
    <t>Average of Salary in Big Macs</t>
  </si>
  <si>
    <t>All Job Types</t>
  </si>
  <si>
    <t>Type</t>
  </si>
  <si>
    <t>JobTypes</t>
  </si>
  <si>
    <t>RangeJobType</t>
  </si>
  <si>
    <t>SelJobType</t>
  </si>
  <si>
    <t>SelJobTypeCode</t>
  </si>
  <si>
    <t>Total Average of Salary in USD</t>
  </si>
  <si>
    <t>Average of Salary in USD</t>
  </si>
  <si>
    <t>Total Average of Salary in Big Macs</t>
  </si>
  <si>
    <t>US Dollars</t>
  </si>
  <si>
    <t>Big Macs</t>
  </si>
  <si>
    <t>Units</t>
  </si>
  <si>
    <t>RangeUnits</t>
  </si>
  <si>
    <t>SelUnitCode</t>
  </si>
  <si>
    <t>SelUnit</t>
  </si>
  <si>
    <t>Mozambique</t>
  </si>
  <si>
    <t>Arabian Gulf</t>
  </si>
  <si>
    <t>Region</t>
  </si>
  <si>
    <t>Middle East</t>
  </si>
  <si>
    <t>South America</t>
  </si>
  <si>
    <t>Australasia</t>
  </si>
  <si>
    <t>Big Mac Price using Chandoo's Exchange Rate</t>
  </si>
  <si>
    <t>Big Mac Prices in Dollars (Jan 2012)</t>
  </si>
  <si>
    <t/>
  </si>
  <si>
    <t>Implied PPP of the Dollar in Local</t>
  </si>
  <si>
    <t>(Not used)</t>
  </si>
  <si>
    <t>Mac Index</t>
  </si>
  <si>
    <t>MacMark</t>
  </si>
  <si>
    <t>Experience</t>
  </si>
  <si>
    <t>Label</t>
  </si>
  <si>
    <t>0 - 5 Years</t>
  </si>
  <si>
    <t>5 - 10 Years</t>
  </si>
  <si>
    <t>10 - 20 Years</t>
  </si>
  <si>
    <t>20+ Years</t>
  </si>
  <si>
    <t>All Regions</t>
  </si>
  <si>
    <t>Regions</t>
  </si>
  <si>
    <t>All Countries</t>
  </si>
  <si>
    <t>Africa</t>
  </si>
  <si>
    <t>Removed "Self-Employed"</t>
  </si>
  <si>
    <t>North America</t>
  </si>
  <si>
    <t>All Africa</t>
  </si>
  <si>
    <t>All Asia</t>
  </si>
  <si>
    <t>All Australasia</t>
  </si>
  <si>
    <t>All Central America</t>
  </si>
  <si>
    <t>All Europe</t>
  </si>
  <si>
    <t>All Middle East</t>
  </si>
  <si>
    <t>All North America</t>
  </si>
  <si>
    <t>All South America</t>
  </si>
  <si>
    <t>SelRegionCode</t>
  </si>
  <si>
    <t>RangeAfrica</t>
  </si>
  <si>
    <t>RangeAllCountries</t>
  </si>
  <si>
    <t>Range</t>
  </si>
  <si>
    <t>RangeAsia</t>
  </si>
  <si>
    <t>RangeAustralasia</t>
  </si>
  <si>
    <t>RangeCentralAmerica</t>
  </si>
  <si>
    <t>RangeEurope</t>
  </si>
  <si>
    <t>RangeMiddleEast</t>
  </si>
  <si>
    <t>RangeSouthAmerica</t>
  </si>
  <si>
    <t>RangeNorthAmerica</t>
  </si>
  <si>
    <t>SelCountryCode</t>
  </si>
  <si>
    <t>SelCountry</t>
  </si>
  <si>
    <t>Total Max of Salary in USD</t>
  </si>
  <si>
    <t>Max of Salary in USD</t>
  </si>
  <si>
    <t>Total Min of Salary in USD</t>
  </si>
  <si>
    <t>Min of Salary in USD</t>
  </si>
  <si>
    <t>Total Max of Salary in Big Macs</t>
  </si>
  <si>
    <t>Max of Salary in Big Macs</t>
  </si>
  <si>
    <t>Total Min of Salary in Big Macs</t>
  </si>
  <si>
    <t>Min of Salary in Big Macs</t>
  </si>
  <si>
    <t>Macs</t>
  </si>
  <si>
    <t>AllJobTypes</t>
  </si>
  <si>
    <t>The Blues</t>
  </si>
  <si>
    <t>The Red (Selected)</t>
  </si>
  <si>
    <t>Picked off the range</t>
  </si>
  <si>
    <t>Pivot Lookup</t>
  </si>
  <si>
    <t>Graph Labels</t>
  </si>
  <si>
    <t>(Pivot lookup fails on "All Job Types", so a CHOOSE method is employed)</t>
  </si>
  <si>
    <t>Regional Average</t>
  </si>
  <si>
    <t>Worldwide average</t>
  </si>
  <si>
    <t>VALUES TO USE</t>
  </si>
  <si>
    <t>VALUES FOR RANKING</t>
  </si>
  <si>
    <t>Blues</t>
  </si>
  <si>
    <t>Reds</t>
  </si>
  <si>
    <t>Others in Region</t>
  </si>
  <si>
    <t>ConsRegion</t>
  </si>
  <si>
    <t>WorldWide Average</t>
  </si>
  <si>
    <t>Contain</t>
  </si>
  <si>
    <t>Not Selected</t>
  </si>
  <si>
    <t>Selected</t>
  </si>
  <si>
    <t>Related to Selected</t>
  </si>
  <si>
    <t>Regional Averages!</t>
  </si>
  <si>
    <t>Final Choice</t>
  </si>
  <si>
    <t>Final Rank</t>
  </si>
  <si>
    <t>Reds Labels</t>
  </si>
  <si>
    <t>Others Labels</t>
  </si>
  <si>
    <t>Accountant Average of Salary in USD</t>
  </si>
  <si>
    <t>Analyst Average of Salary in USD</t>
  </si>
  <si>
    <t>Consultant Average of Salary in USD</t>
  </si>
  <si>
    <t>Controller Average of Salary in USD</t>
  </si>
  <si>
    <t>CXO or Top Mgmt. Average of Salary in USD</t>
  </si>
  <si>
    <t>Engineer Average of Salary in USD</t>
  </si>
  <si>
    <t>Manager Average of Salary in USD</t>
  </si>
  <si>
    <t>Misc. Average of Salary in USD</t>
  </si>
  <si>
    <t>Reporting Average of Salary in USD</t>
  </si>
  <si>
    <t>Specialist Average of Salary in USD</t>
  </si>
  <si>
    <t>0 - 5 Years Average of Salary in USD</t>
  </si>
  <si>
    <t>10 - 20 Years Average of Salary in USD</t>
  </si>
  <si>
    <t>20+ Years Average of Salary in USD</t>
  </si>
  <si>
    <t>5 - 10 Years Average of Salary in USD</t>
  </si>
  <si>
    <t>Accountant Count of Currency</t>
  </si>
  <si>
    <t>Analyst Count of Currency</t>
  </si>
  <si>
    <t>Consultant Count of Currency</t>
  </si>
  <si>
    <t>Controller Count of Currency</t>
  </si>
  <si>
    <t>CXO or Top Mgmt. Count of Currency</t>
  </si>
  <si>
    <t>Engineer Count of Currency</t>
  </si>
  <si>
    <t>Manager Count of Currency</t>
  </si>
  <si>
    <t>Misc. Count of Currency</t>
  </si>
  <si>
    <t>Reporting Count of Currency</t>
  </si>
  <si>
    <t>Specialist Count of Currency</t>
  </si>
  <si>
    <t>Total Count of Currency</t>
  </si>
  <si>
    <t>0 - 5 Years Count of Currency</t>
  </si>
  <si>
    <t>10 - 20 Years Count of Currency</t>
  </si>
  <si>
    <t>20+ Years Count of Currency</t>
  </si>
  <si>
    <t>5 - 10 Years Count of Currency</t>
  </si>
  <si>
    <t>Count of Currency</t>
  </si>
  <si>
    <t>SelRegion</t>
  </si>
  <si>
    <t>Selected Job</t>
  </si>
  <si>
    <t>AllRegions</t>
  </si>
  <si>
    <t>All Jobs</t>
  </si>
  <si>
    <t>Final Selection!</t>
  </si>
  <si>
    <t>Comparisons with World-Wide Average</t>
  </si>
  <si>
    <t>Comparisons with Regional Average</t>
  </si>
  <si>
    <t>All the 8 hours baby!</t>
  </si>
  <si>
    <t>Excel Intensity</t>
  </si>
  <si>
    <t>SelJob</t>
  </si>
  <si>
    <t>AllRegion</t>
  </si>
  <si>
    <t>Sample Size</t>
  </si>
  <si>
    <t>Single Average</t>
  </si>
  <si>
    <t>Conditional Control</t>
  </si>
  <si>
    <t>CondControl</t>
  </si>
  <si>
    <t>UnitAxisLabel</t>
  </si>
  <si>
    <t>Selected country shown in red, if data is available</t>
  </si>
  <si>
    <t>Clean Range</t>
  </si>
  <si>
    <t>This is the lookup off the SubRange</t>
  </si>
  <si>
    <t>This is not how I would have designed it if I had had the idea at the beginning!</t>
  </si>
  <si>
    <t>Sample</t>
  </si>
  <si>
    <t>I then strip out the (n) for the SelCountry lookup into the data</t>
  </si>
  <si>
    <t>Comparison</t>
  </si>
  <si>
    <t>to worldwide average</t>
  </si>
  <si>
    <t>to regional average</t>
  </si>
  <si>
    <t>Summary Table: Overall Average and Breakdown of Sample (Experience vs Intensity)</t>
  </si>
  <si>
    <t>Purchasing Power: If I move country can I buy more Big Macs than before?</t>
  </si>
  <si>
    <t>SingleAverageBig Macs</t>
  </si>
  <si>
    <t>SingleAverageBigMacs</t>
  </si>
  <si>
    <t>The Orange (Related Region)</t>
  </si>
  <si>
    <t>Selected country in red</t>
  </si>
  <si>
    <t>Appropriate region shown in orange</t>
  </si>
  <si>
    <t>Appropriate region in orange</t>
  </si>
  <si>
    <t>Notes</t>
  </si>
  <si>
    <t>The Canadian millionaire has been removed</t>
  </si>
  <si>
    <t>Those who don't use Excel at all have also been removed</t>
  </si>
  <si>
    <t>Experience data which was left blank has been treated as 0-5 years</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</si>
</sst>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quot;£&quot;* #,##0.00_-;_-&quot;£&quot;* &quot;-&quot;??_-;_-@_-"/>
    <numFmt numFmtId="164" formatCode="_-[$$-409]* #,##0.00_ ;_-[$$-409]* \-#,##0.00\ ;_-[$$-409]* &quot;-&quot;??_ ;_-@_ "/>
    <numFmt numFmtId="165" formatCode="#,##0.00_ ;\-#,##0.00\ "/>
    <numFmt numFmtId="166" formatCode="0.0"/>
  </numFmts>
  <fonts count="24" x14ac:knownFonts="1">
    <font>
      <sz val="11"/>
      <color theme="1"/>
      <name val="Calibri"/>
      <family val="2"/>
      <scheme val="minor"/>
    </font>
    <font>
      <sz val="10"/>
      <color theme="1"/>
      <name val="Calibri"/>
      <family val="2"/>
      <scheme val="minor"/>
    </font>
    <font>
      <b/>
      <sz val="12"/>
      <color theme="0"/>
      <name val="Calibri"/>
      <family val="2"/>
      <scheme val="minor"/>
    </font>
    <font>
      <b/>
      <sz val="10"/>
      <color rgb="FFFF0000"/>
      <name val="Calibri"/>
      <family val="2"/>
      <scheme val="minor"/>
    </font>
    <font>
      <b/>
      <sz val="10"/>
      <color theme="0"/>
      <name val="Calibri"/>
      <family val="2"/>
      <scheme val="minor"/>
    </font>
    <font>
      <sz val="8"/>
      <color theme="1"/>
      <name val="Calibri"/>
      <family val="2"/>
      <scheme val="minor"/>
    </font>
    <font>
      <sz val="8"/>
      <color rgb="FFFF0000"/>
      <name val="Calibri"/>
      <family val="2"/>
      <scheme val="minor"/>
    </font>
    <font>
      <sz val="10"/>
      <color rgb="FF000000"/>
      <name val="Verdana"/>
      <family val="2"/>
    </font>
    <font>
      <sz val="10"/>
      <color rgb="FFFF0000"/>
      <name val="Calibri"/>
      <family val="2"/>
      <scheme val="minor"/>
    </font>
    <font>
      <sz val="10"/>
      <color rgb="FF000000"/>
      <name val="Calibri"/>
      <family val="2"/>
    </font>
    <font>
      <sz val="10"/>
      <name val="Calibri"/>
      <family val="2"/>
      <scheme val="minor"/>
    </font>
    <font>
      <b/>
      <sz val="10"/>
      <color theme="1"/>
      <name val="Calibri"/>
      <family val="2"/>
      <scheme val="minor"/>
    </font>
    <font>
      <i/>
      <sz val="8"/>
      <color theme="0" tint="-0.34998626667073579"/>
      <name val="Calibri"/>
      <family val="2"/>
      <scheme val="minor"/>
    </font>
    <font>
      <sz val="10"/>
      <color theme="0"/>
      <name val="Calibri"/>
      <family val="2"/>
      <scheme val="minor"/>
    </font>
    <font>
      <i/>
      <sz val="8"/>
      <color theme="0" tint="-0.499984740745262"/>
      <name val="Calibri"/>
      <family val="2"/>
      <scheme val="minor"/>
    </font>
    <font>
      <sz val="11"/>
      <color theme="1"/>
      <name val="Calibri"/>
      <family val="2"/>
      <scheme val="minor"/>
    </font>
    <font>
      <b/>
      <sz val="12"/>
      <color theme="1"/>
      <name val="Calibri"/>
      <family val="2"/>
      <scheme val="minor"/>
    </font>
    <font>
      <sz val="8"/>
      <color theme="1" tint="0.499984740745262"/>
      <name val="Calibri"/>
      <family val="2"/>
      <scheme val="minor"/>
    </font>
    <font>
      <b/>
      <sz val="8"/>
      <color theme="1"/>
      <name val="Calibri"/>
      <family val="2"/>
      <scheme val="minor"/>
    </font>
    <font>
      <b/>
      <sz val="10"/>
      <color theme="5" tint="-0.249977111117893"/>
      <name val="Calibri"/>
      <family val="2"/>
      <scheme val="minor"/>
    </font>
    <font>
      <b/>
      <sz val="10"/>
      <color theme="9" tint="-0.249977111117893"/>
      <name val="Calibri"/>
      <family val="2"/>
      <scheme val="minor"/>
    </font>
    <font>
      <b/>
      <sz val="10"/>
      <name val="Calibri"/>
      <family val="2"/>
      <scheme val="minor"/>
    </font>
    <font>
      <i/>
      <sz val="8"/>
      <color rgb="FFFF0000"/>
      <name val="Calibri"/>
      <family val="2"/>
      <scheme val="minor"/>
    </font>
    <font>
      <b/>
      <sz val="10"/>
      <color theme="5"/>
      <name val="Calibri"/>
      <family val="2"/>
      <scheme val="minor"/>
    </font>
  </fonts>
  <fills count="13">
    <fill>
      <patternFill patternType="none"/>
    </fill>
    <fill>
      <patternFill patternType="gray125"/>
    </fill>
    <fill>
      <patternFill patternType="solid">
        <fgColor theme="1"/>
        <bgColor indexed="64"/>
      </patternFill>
    </fill>
    <fill>
      <patternFill patternType="solid">
        <fgColor theme="5"/>
        <bgColor indexed="64"/>
      </patternFill>
    </fill>
    <fill>
      <patternFill patternType="solid">
        <fgColor theme="5" tint="0.59999389629810485"/>
        <bgColor indexed="64"/>
      </patternFill>
    </fill>
    <fill>
      <patternFill patternType="solid">
        <fgColor theme="4"/>
        <bgColor indexed="64"/>
      </patternFill>
    </fill>
    <fill>
      <patternFill patternType="solid">
        <fgColor theme="6"/>
        <bgColor indexed="64"/>
      </patternFill>
    </fill>
    <fill>
      <patternFill patternType="solid">
        <fgColor theme="7"/>
        <bgColor indexed="64"/>
      </patternFill>
    </fill>
    <fill>
      <patternFill patternType="solid">
        <fgColor theme="0" tint="-0.499984740745262"/>
        <bgColor indexed="64"/>
      </patternFill>
    </fill>
    <fill>
      <patternFill patternType="solid">
        <fgColor theme="8"/>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9"/>
        <bgColor indexed="64"/>
      </patternFill>
    </fill>
  </fills>
  <borders count="50">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medium">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right/>
      <top/>
      <bottom style="thin">
        <color indexed="64"/>
      </bottom>
      <diagonal/>
    </border>
    <border>
      <left style="thin">
        <color auto="1"/>
      </left>
      <right/>
      <top style="medium">
        <color auto="1"/>
      </top>
      <bottom style="thin">
        <color auto="1"/>
      </bottom>
      <diagonal/>
    </border>
    <border>
      <left style="thin">
        <color auto="1"/>
      </left>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medium">
        <color auto="1"/>
      </right>
      <top style="thin">
        <color auto="1"/>
      </top>
      <bottom/>
      <diagonal/>
    </border>
    <border>
      <left style="thin">
        <color auto="1"/>
      </left>
      <right/>
      <top style="thin">
        <color auto="1"/>
      </top>
      <bottom style="medium">
        <color auto="1"/>
      </bottom>
      <diagonal/>
    </border>
    <border>
      <left style="hair">
        <color auto="1"/>
      </left>
      <right style="thin">
        <color auto="1"/>
      </right>
      <top style="medium">
        <color auto="1"/>
      </top>
      <bottom style="hair">
        <color auto="1"/>
      </bottom>
      <diagonal/>
    </border>
    <border>
      <left style="thin">
        <color auto="1"/>
      </left>
      <right style="hair">
        <color auto="1"/>
      </right>
      <top style="medium">
        <color auto="1"/>
      </top>
      <bottom style="hair">
        <color auto="1"/>
      </bottom>
      <diagonal/>
    </border>
    <border>
      <left style="medium">
        <color auto="1"/>
      </left>
      <right style="hair">
        <color auto="1"/>
      </right>
      <top style="hair">
        <color auto="1"/>
      </top>
      <bottom style="thin">
        <color auto="1"/>
      </bottom>
      <diagonal/>
    </border>
    <border>
      <left style="hair">
        <color auto="1"/>
      </left>
      <right style="medium">
        <color auto="1"/>
      </right>
      <top style="hair">
        <color auto="1"/>
      </top>
      <bottom style="thin">
        <color auto="1"/>
      </bottom>
      <diagonal/>
    </border>
    <border>
      <left style="medium">
        <color auto="1"/>
      </left>
      <right style="hair">
        <color auto="1"/>
      </right>
      <top style="thin">
        <color auto="1"/>
      </top>
      <bottom style="hair">
        <color auto="1"/>
      </bottom>
      <diagonal/>
    </border>
    <border>
      <left style="hair">
        <color auto="1"/>
      </left>
      <right style="medium">
        <color auto="1"/>
      </right>
      <top style="thin">
        <color auto="1"/>
      </top>
      <bottom style="hair">
        <color auto="1"/>
      </bottom>
      <diagonal/>
    </border>
    <border>
      <left style="hair">
        <color auto="1"/>
      </left>
      <right style="thin">
        <color auto="1"/>
      </right>
      <top style="hair">
        <color auto="1"/>
      </top>
      <bottom style="medium">
        <color auto="1"/>
      </bottom>
      <diagonal/>
    </border>
    <border>
      <left style="thin">
        <color auto="1"/>
      </left>
      <right style="hair">
        <color auto="1"/>
      </right>
      <top style="hair">
        <color auto="1"/>
      </top>
      <bottom style="medium">
        <color auto="1"/>
      </bottom>
      <diagonal/>
    </border>
    <border>
      <left style="thin">
        <color auto="1"/>
      </left>
      <right style="thin">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s>
  <cellStyleXfs count="3">
    <xf numFmtId="0" fontId="0" fillId="0" borderId="0"/>
    <xf numFmtId="44" fontId="15" fillId="0" borderId="0" applyFont="0" applyFill="0" applyBorder="0" applyAlignment="0" applyProtection="0"/>
    <xf numFmtId="9" fontId="15" fillId="0" borderId="0" applyFont="0" applyFill="0" applyBorder="0" applyAlignment="0" applyProtection="0"/>
  </cellStyleXfs>
  <cellXfs count="167">
    <xf numFmtId="0" fontId="0" fillId="0" borderId="0" xfId="0"/>
    <xf numFmtId="0" fontId="1" fillId="0" borderId="0" xfId="0" applyFont="1"/>
    <xf numFmtId="0" fontId="2" fillId="2" borderId="0" xfId="0" applyFont="1" applyFill="1" applyAlignment="1">
      <alignment vertical="center"/>
    </xf>
    <xf numFmtId="0" fontId="3" fillId="0" borderId="0" xfId="0" applyFont="1"/>
    <xf numFmtId="0" fontId="1" fillId="0" borderId="0" xfId="0" applyFont="1" applyAlignment="1">
      <alignment wrapText="1"/>
    </xf>
    <xf numFmtId="0" fontId="1" fillId="0" borderId="0" xfId="0" applyFont="1" applyAlignment="1">
      <alignment vertical="center"/>
    </xf>
    <xf numFmtId="0" fontId="3" fillId="0" borderId="0" xfId="0" applyFont="1" applyAlignment="1">
      <alignment vertical="center"/>
    </xf>
    <xf numFmtId="0" fontId="1" fillId="0" borderId="0" xfId="0" applyFont="1" applyAlignment="1">
      <alignment vertical="center" wrapText="1"/>
    </xf>
    <xf numFmtId="164" fontId="1" fillId="0" borderId="0" xfId="0" applyNumberFormat="1" applyFont="1" applyAlignment="1">
      <alignment vertical="center"/>
    </xf>
    <xf numFmtId="164" fontId="1" fillId="0" borderId="0" xfId="0" applyNumberFormat="1" applyFont="1"/>
    <xf numFmtId="0" fontId="1" fillId="0" borderId="0" xfId="0" applyFont="1" applyAlignment="1">
      <alignment horizontal="left"/>
    </xf>
    <xf numFmtId="3" fontId="1" fillId="0" borderId="0" xfId="0" applyNumberFormat="1" applyFont="1"/>
    <xf numFmtId="0" fontId="1" fillId="0" borderId="0" xfId="0" applyFont="1" applyAlignment="1">
      <alignment horizontal="center" wrapText="1"/>
    </xf>
    <xf numFmtId="0" fontId="1" fillId="0" borderId="0" xfId="0" applyFont="1" applyAlignment="1">
      <alignment horizontal="center"/>
    </xf>
    <xf numFmtId="0" fontId="1" fillId="3" borderId="0" xfId="0" applyFont="1" applyFill="1" applyAlignment="1">
      <alignment vertical="center" wrapText="1"/>
    </xf>
    <xf numFmtId="165" fontId="1" fillId="0" borderId="0" xfId="0" applyNumberFormat="1" applyFont="1" applyAlignment="1">
      <alignment vertical="center"/>
    </xf>
    <xf numFmtId="0" fontId="1" fillId="0" borderId="0" xfId="0" applyNumberFormat="1" applyFont="1" applyAlignment="1">
      <alignment vertical="center"/>
    </xf>
    <xf numFmtId="0" fontId="1" fillId="0" borderId="0" xfId="0" applyNumberFormat="1" applyFont="1" applyAlignment="1">
      <alignment horizontal="left" vertical="center"/>
    </xf>
    <xf numFmtId="0" fontId="2" fillId="2" borderId="0" xfId="0" applyFont="1" applyFill="1" applyAlignment="1">
      <alignment horizontal="center" vertical="center"/>
    </xf>
    <xf numFmtId="0" fontId="3" fillId="0" borderId="0" xfId="0" applyFont="1" applyAlignment="1">
      <alignment horizontal="center" vertical="center"/>
    </xf>
    <xf numFmtId="0" fontId="1" fillId="0" borderId="0" xfId="0" applyFont="1" applyAlignment="1">
      <alignment horizontal="center" vertical="center"/>
    </xf>
    <xf numFmtId="0" fontId="1" fillId="3" borderId="0" xfId="0" applyFont="1" applyFill="1" applyAlignment="1">
      <alignment horizontal="center" vertical="center" wrapText="1"/>
    </xf>
    <xf numFmtId="0" fontId="1" fillId="0" borderId="0" xfId="0" applyNumberFormat="1" applyFont="1" applyAlignment="1">
      <alignment horizontal="center" vertical="center"/>
    </xf>
    <xf numFmtId="0" fontId="1" fillId="2" borderId="0" xfId="0" applyFont="1" applyFill="1" applyAlignment="1">
      <alignment vertical="center" wrapText="1"/>
    </xf>
    <xf numFmtId="0" fontId="5" fillId="0" borderId="0" xfId="0" applyFont="1"/>
    <xf numFmtId="0" fontId="6" fillId="0" borderId="0" xfId="0" applyFont="1"/>
    <xf numFmtId="0" fontId="6" fillId="0" borderId="0" xfId="0" applyFont="1" applyAlignment="1">
      <alignment vertical="center"/>
    </xf>
    <xf numFmtId="0" fontId="7" fillId="0" borderId="0" xfId="0" applyFont="1"/>
    <xf numFmtId="0" fontId="1" fillId="4" borderId="0" xfId="0" applyFont="1" applyFill="1" applyAlignment="1">
      <alignment vertical="center" wrapText="1"/>
    </xf>
    <xf numFmtId="0" fontId="5" fillId="0" borderId="0" xfId="0" applyFont="1" applyAlignment="1">
      <alignment horizontal="center" vertical="center"/>
    </xf>
    <xf numFmtId="166" fontId="1" fillId="0" borderId="0" xfId="0" applyNumberFormat="1" applyFont="1"/>
    <xf numFmtId="3" fontId="1" fillId="0" borderId="0" xfId="0" applyNumberFormat="1" applyFont="1" applyAlignment="1">
      <alignment horizontal="center"/>
    </xf>
    <xf numFmtId="0" fontId="6" fillId="0" borderId="0" xfId="0" applyFont="1" applyAlignment="1">
      <alignment horizontal="center"/>
    </xf>
    <xf numFmtId="0" fontId="9" fillId="0" borderId="0" xfId="0" applyFont="1"/>
    <xf numFmtId="0" fontId="1" fillId="0" borderId="0" xfId="0" applyFont="1" applyAlignment="1">
      <alignment horizontal="center" vertical="center" wrapText="1"/>
    </xf>
    <xf numFmtId="0" fontId="6" fillId="0" borderId="0" xfId="0" applyFont="1" applyAlignment="1">
      <alignment horizontal="center" vertical="center"/>
    </xf>
    <xf numFmtId="0" fontId="3" fillId="0" borderId="0" xfId="0" applyFont="1" applyAlignment="1">
      <alignment horizontal="left" vertical="center"/>
    </xf>
    <xf numFmtId="0" fontId="8" fillId="0" borderId="0" xfId="0" applyFont="1"/>
    <xf numFmtId="0" fontId="10" fillId="0" borderId="0" xfId="0" applyFont="1" applyAlignment="1">
      <alignment vertical="center"/>
    </xf>
    <xf numFmtId="0" fontId="1" fillId="0" borderId="0" xfId="0" pivotButton="1" applyFont="1"/>
    <xf numFmtId="0" fontId="1" fillId="0" borderId="0" xfId="0" applyNumberFormat="1" applyFont="1" applyAlignment="1">
      <alignment horizontal="center"/>
    </xf>
    <xf numFmtId="0" fontId="1" fillId="0" borderId="0" xfId="0" applyFont="1" applyAlignment="1">
      <alignment horizontal="left" indent="1"/>
    </xf>
    <xf numFmtId="0" fontId="1" fillId="0" borderId="0" xfId="0" pivotButton="1" applyFont="1" applyAlignment="1">
      <alignment wrapText="1"/>
    </xf>
    <xf numFmtId="0" fontId="11" fillId="0" borderId="0" xfId="0" applyFont="1" applyAlignment="1">
      <alignment horizontal="center"/>
    </xf>
    <xf numFmtId="0" fontId="11" fillId="0" borderId="0" xfId="0" applyFont="1"/>
    <xf numFmtId="3" fontId="4" fillId="5" borderId="0" xfId="0" applyNumberFormat="1" applyFont="1" applyFill="1" applyAlignment="1">
      <alignment horizontal="center"/>
    </xf>
    <xf numFmtId="164" fontId="4" fillId="5" borderId="0" xfId="0" applyNumberFormat="1" applyFont="1" applyFill="1" applyAlignment="1">
      <alignment horizontal="center"/>
    </xf>
    <xf numFmtId="3" fontId="4" fillId="3" borderId="0" xfId="0" applyNumberFormat="1" applyFont="1" applyFill="1" applyAlignment="1">
      <alignment horizontal="center"/>
    </xf>
    <xf numFmtId="164" fontId="4" fillId="3" borderId="0" xfId="0" applyNumberFormat="1" applyFont="1" applyFill="1" applyAlignment="1">
      <alignment horizontal="center"/>
    </xf>
    <xf numFmtId="0" fontId="4" fillId="2" borderId="0" xfId="0" applyFont="1" applyFill="1" applyAlignment="1">
      <alignment horizontal="center"/>
    </xf>
    <xf numFmtId="0" fontId="4" fillId="2" borderId="0" xfId="0" applyFont="1" applyFill="1"/>
    <xf numFmtId="0" fontId="12" fillId="0" borderId="0" xfId="0" applyFont="1" applyAlignment="1">
      <alignment vertical="center" wrapText="1"/>
    </xf>
    <xf numFmtId="0" fontId="1" fillId="0" borderId="0" xfId="0" applyFont="1" applyAlignment="1">
      <alignment horizontal="center"/>
    </xf>
    <xf numFmtId="0" fontId="13" fillId="2" borderId="0" xfId="0" applyFont="1" applyFill="1"/>
    <xf numFmtId="0" fontId="14" fillId="0" borderId="0" xfId="0" applyFont="1"/>
    <xf numFmtId="165" fontId="1" fillId="0" borderId="0" xfId="0" applyNumberFormat="1" applyFont="1"/>
    <xf numFmtId="0" fontId="1" fillId="0" borderId="0" xfId="0" applyFont="1" applyAlignment="1">
      <alignment horizontal="right"/>
    </xf>
    <xf numFmtId="0" fontId="1" fillId="6" borderId="0" xfId="0" applyFont="1" applyFill="1"/>
    <xf numFmtId="0" fontId="13" fillId="7" borderId="0" xfId="0" applyFont="1" applyFill="1"/>
    <xf numFmtId="3" fontId="13" fillId="8" borderId="0" xfId="0" applyNumberFormat="1" applyFont="1" applyFill="1"/>
    <xf numFmtId="3" fontId="13" fillId="9" borderId="0" xfId="0" applyNumberFormat="1" applyFont="1" applyFill="1"/>
    <xf numFmtId="3" fontId="13" fillId="9" borderId="0" xfId="0" applyNumberFormat="1" applyFont="1" applyFill="1" applyAlignment="1">
      <alignment horizontal="center"/>
    </xf>
    <xf numFmtId="0" fontId="13" fillId="6" borderId="0" xfId="0" applyFont="1" applyFill="1"/>
    <xf numFmtId="44" fontId="1" fillId="0" borderId="0" xfId="1" applyFont="1"/>
    <xf numFmtId="0" fontId="1" fillId="0" borderId="1" xfId="0" applyFont="1" applyBorder="1"/>
    <xf numFmtId="0" fontId="1" fillId="0" borderId="2" xfId="0" applyFont="1" applyBorder="1"/>
    <xf numFmtId="0" fontId="1" fillId="0" borderId="3" xfId="0" applyFont="1" applyBorder="1"/>
    <xf numFmtId="0" fontId="1" fillId="0" borderId="4" xfId="0" applyFont="1" applyBorder="1"/>
    <xf numFmtId="0" fontId="1" fillId="0" borderId="0" xfId="0" applyFont="1" applyBorder="1"/>
    <xf numFmtId="0" fontId="1" fillId="0" borderId="5" xfId="0" applyFont="1" applyBorder="1"/>
    <xf numFmtId="44" fontId="1" fillId="0" borderId="0" xfId="1" applyFont="1" applyBorder="1"/>
    <xf numFmtId="44" fontId="1" fillId="0" borderId="5" xfId="1" applyFont="1" applyBorder="1"/>
    <xf numFmtId="0" fontId="1" fillId="0" borderId="6" xfId="0" applyFont="1" applyBorder="1"/>
    <xf numFmtId="44" fontId="1" fillId="0" borderId="7" xfId="1" applyFont="1" applyBorder="1"/>
    <xf numFmtId="0" fontId="1" fillId="0" borderId="7" xfId="0" applyFont="1" applyBorder="1"/>
    <xf numFmtId="44" fontId="1" fillId="0" borderId="8" xfId="1" applyFont="1" applyBorder="1"/>
    <xf numFmtId="0" fontId="1" fillId="0" borderId="4" xfId="0" applyFont="1" applyBorder="1" applyAlignment="1">
      <alignment wrapText="1"/>
    </xf>
    <xf numFmtId="0" fontId="1" fillId="0" borderId="0" xfId="0" applyFont="1" applyBorder="1" applyAlignment="1">
      <alignment wrapText="1"/>
    </xf>
    <xf numFmtId="0" fontId="1" fillId="0" borderId="5" xfId="0" applyFont="1" applyBorder="1" applyAlignment="1">
      <alignment wrapText="1"/>
    </xf>
    <xf numFmtId="9" fontId="1" fillId="0" borderId="0" xfId="2" applyFont="1"/>
    <xf numFmtId="9" fontId="1" fillId="0" borderId="0" xfId="2" applyFont="1" applyAlignment="1">
      <alignment horizontal="center"/>
    </xf>
    <xf numFmtId="0" fontId="11" fillId="0" borderId="0" xfId="0" applyFont="1" applyAlignment="1">
      <alignment vertical="center"/>
    </xf>
    <xf numFmtId="0" fontId="16" fillId="0" borderId="0" xfId="0" applyFont="1" applyAlignment="1">
      <alignment vertical="center"/>
    </xf>
    <xf numFmtId="9" fontId="17" fillId="0" borderId="11" xfId="1" applyNumberFormat="1" applyFont="1" applyBorder="1" applyAlignment="1">
      <alignment horizontal="center" vertical="center"/>
    </xf>
    <xf numFmtId="9" fontId="17" fillId="0" borderId="13" xfId="0" applyNumberFormat="1" applyFont="1" applyBorder="1" applyAlignment="1">
      <alignment horizontal="center" vertical="center"/>
    </xf>
    <xf numFmtId="0" fontId="5" fillId="0" borderId="0" xfId="0" applyFont="1" applyAlignment="1">
      <alignment vertical="center"/>
    </xf>
    <xf numFmtId="0" fontId="11" fillId="0" borderId="22" xfId="0" applyFont="1" applyBorder="1" applyAlignment="1">
      <alignment vertical="center"/>
    </xf>
    <xf numFmtId="0" fontId="1" fillId="0" borderId="22" xfId="0" applyFont="1" applyBorder="1" applyAlignment="1">
      <alignment vertical="center"/>
    </xf>
    <xf numFmtId="164" fontId="1" fillId="0" borderId="0" xfId="1" applyNumberFormat="1" applyFont="1" applyAlignment="1">
      <alignment vertical="center"/>
    </xf>
    <xf numFmtId="9" fontId="17" fillId="0" borderId="12" xfId="1" applyNumberFormat="1" applyFont="1" applyBorder="1" applyAlignment="1">
      <alignment horizontal="center" vertical="center" wrapText="1"/>
    </xf>
    <xf numFmtId="9" fontId="17" fillId="0" borderId="14" xfId="1" applyNumberFormat="1" applyFont="1" applyBorder="1" applyAlignment="1">
      <alignment horizontal="center" vertical="center" wrapText="1"/>
    </xf>
    <xf numFmtId="9" fontId="17" fillId="0" borderId="29" xfId="1" applyNumberFormat="1" applyFont="1" applyBorder="1" applyAlignment="1">
      <alignment horizontal="center" vertical="center"/>
    </xf>
    <xf numFmtId="9" fontId="17" fillId="0" borderId="30" xfId="1" applyNumberFormat="1" applyFont="1" applyBorder="1" applyAlignment="1">
      <alignment horizontal="center" vertical="center" wrapText="1"/>
    </xf>
    <xf numFmtId="9" fontId="17" fillId="0" borderId="31" xfId="1" applyNumberFormat="1" applyFont="1" applyBorder="1" applyAlignment="1">
      <alignment horizontal="center" vertical="center"/>
    </xf>
    <xf numFmtId="9" fontId="17" fillId="0" borderId="32" xfId="1" applyNumberFormat="1" applyFont="1" applyBorder="1" applyAlignment="1">
      <alignment horizontal="center" vertical="center" wrapText="1"/>
    </xf>
    <xf numFmtId="9" fontId="17" fillId="0" borderId="37" xfId="1" applyNumberFormat="1" applyFont="1" applyBorder="1" applyAlignment="1">
      <alignment horizontal="center" vertical="center"/>
    </xf>
    <xf numFmtId="9" fontId="17" fillId="0" borderId="38" xfId="1" applyNumberFormat="1" applyFont="1" applyBorder="1" applyAlignment="1">
      <alignment horizontal="center" vertical="center" wrapText="1"/>
    </xf>
    <xf numFmtId="9" fontId="17" fillId="0" borderId="41" xfId="1" applyNumberFormat="1" applyFont="1" applyBorder="1" applyAlignment="1">
      <alignment horizontal="center" vertical="center" wrapText="1"/>
    </xf>
    <xf numFmtId="9" fontId="17" fillId="0" borderId="42" xfId="0" applyNumberFormat="1" applyFont="1" applyBorder="1" applyAlignment="1">
      <alignment horizontal="center" vertical="center"/>
    </xf>
    <xf numFmtId="0" fontId="1" fillId="0" borderId="0" xfId="0" applyFont="1" applyAlignment="1"/>
    <xf numFmtId="0" fontId="19" fillId="0" borderId="0" xfId="0" applyFont="1" applyAlignment="1"/>
    <xf numFmtId="0" fontId="20" fillId="0" borderId="0" xfId="0" applyFont="1" applyAlignment="1"/>
    <xf numFmtId="0" fontId="1" fillId="0" borderId="0" xfId="0" applyFont="1" applyAlignment="1">
      <alignment horizontal="center"/>
    </xf>
    <xf numFmtId="0" fontId="3" fillId="0" borderId="0" xfId="0" applyFont="1" applyAlignment="1">
      <alignment horizontal="center"/>
    </xf>
    <xf numFmtId="0" fontId="22" fillId="0" borderId="0" xfId="0" applyFont="1"/>
    <xf numFmtId="164" fontId="1" fillId="0" borderId="0" xfId="0" applyNumberFormat="1" applyFont="1" applyAlignment="1">
      <alignment horizontal="center" vertical="center"/>
    </xf>
    <xf numFmtId="9" fontId="1" fillId="0" borderId="0" xfId="2" applyFont="1" applyAlignment="1">
      <alignment horizontal="center" vertical="center"/>
    </xf>
    <xf numFmtId="9" fontId="17" fillId="0" borderId="16" xfId="0" applyNumberFormat="1" applyFont="1" applyBorder="1" applyAlignment="1">
      <alignment horizontal="center" vertical="center"/>
    </xf>
    <xf numFmtId="9" fontId="17" fillId="0" borderId="43" xfId="0" applyNumberFormat="1" applyFont="1" applyBorder="1" applyAlignment="1">
      <alignment horizontal="center" vertical="center"/>
    </xf>
    <xf numFmtId="3" fontId="1" fillId="0" borderId="0" xfId="1" applyNumberFormat="1" applyFont="1" applyAlignment="1">
      <alignment horizontal="center" vertical="center"/>
    </xf>
    <xf numFmtId="0" fontId="12" fillId="0" borderId="0" xfId="0" applyFont="1" applyAlignment="1">
      <alignment horizontal="center" vertical="center" wrapText="1"/>
    </xf>
    <xf numFmtId="164" fontId="1" fillId="0" borderId="0" xfId="0" applyNumberFormat="1" applyFont="1" applyAlignment="1">
      <alignment horizontal="center"/>
    </xf>
    <xf numFmtId="3" fontId="1" fillId="0" borderId="0" xfId="0" applyNumberFormat="1" applyFont="1" applyAlignment="1">
      <alignment horizontal="center" vertical="center"/>
    </xf>
    <xf numFmtId="0" fontId="11" fillId="0" borderId="0" xfId="0" applyFont="1" applyBorder="1" applyAlignment="1">
      <alignment vertical="center"/>
    </xf>
    <xf numFmtId="164" fontId="4" fillId="12" borderId="0" xfId="0" applyNumberFormat="1" applyFont="1" applyFill="1" applyAlignment="1">
      <alignment horizontal="center"/>
    </xf>
    <xf numFmtId="0" fontId="23" fillId="0" borderId="0" xfId="0" applyFont="1" applyAlignment="1">
      <alignment horizontal="right" vertical="center"/>
    </xf>
    <xf numFmtId="0" fontId="20" fillId="0" borderId="0" xfId="0" applyFont="1" applyAlignment="1">
      <alignment horizontal="right" vertical="center"/>
    </xf>
    <xf numFmtId="164" fontId="1" fillId="0" borderId="39" xfId="1" applyNumberFormat="1" applyFont="1" applyBorder="1" applyAlignment="1">
      <alignment horizontal="center" vertical="center"/>
    </xf>
    <xf numFmtId="164" fontId="1" fillId="0" borderId="28" xfId="1" applyNumberFormat="1" applyFont="1" applyBorder="1" applyAlignment="1">
      <alignment horizontal="center" vertical="center"/>
    </xf>
    <xf numFmtId="164" fontId="1" fillId="0" borderId="9" xfId="1" applyNumberFormat="1" applyFont="1" applyBorder="1" applyAlignment="1">
      <alignment horizontal="center" vertical="center"/>
    </xf>
    <xf numFmtId="164" fontId="1" fillId="0" borderId="35" xfId="1" applyNumberFormat="1" applyFont="1" applyBorder="1" applyAlignment="1">
      <alignment horizontal="center" vertical="center"/>
    </xf>
    <xf numFmtId="164" fontId="1" fillId="0" borderId="36" xfId="1" applyNumberFormat="1" applyFont="1" applyBorder="1" applyAlignment="1">
      <alignment horizontal="center" vertical="center"/>
    </xf>
    <xf numFmtId="164" fontId="1" fillId="0" borderId="10" xfId="1" applyNumberFormat="1" applyFont="1" applyBorder="1" applyAlignment="1">
      <alignment horizontal="center" vertical="center"/>
    </xf>
    <xf numFmtId="164" fontId="1" fillId="0" borderId="27" xfId="1" applyNumberFormat="1" applyFont="1" applyBorder="1" applyAlignment="1">
      <alignment horizontal="center" vertical="center"/>
    </xf>
    <xf numFmtId="164" fontId="1" fillId="0" borderId="40" xfId="1" applyNumberFormat="1" applyFont="1" applyBorder="1" applyAlignment="1">
      <alignment horizontal="center" vertical="center"/>
    </xf>
    <xf numFmtId="0" fontId="21" fillId="10" borderId="15" xfId="0" applyFont="1" applyFill="1" applyBorder="1" applyAlignment="1">
      <alignment horizontal="center" vertical="center" textRotation="90"/>
    </xf>
    <xf numFmtId="0" fontId="21" fillId="10" borderId="18" xfId="0" applyFont="1" applyFill="1" applyBorder="1" applyAlignment="1">
      <alignment horizontal="center" vertical="center" textRotation="90"/>
    </xf>
    <xf numFmtId="0" fontId="21" fillId="10" borderId="21" xfId="0" applyFont="1" applyFill="1" applyBorder="1" applyAlignment="1">
      <alignment horizontal="center" vertical="center" textRotation="90"/>
    </xf>
    <xf numFmtId="0" fontId="21" fillId="10" borderId="15" xfId="0" applyFont="1" applyFill="1" applyBorder="1" applyAlignment="1">
      <alignment horizontal="center" vertical="center"/>
    </xf>
    <xf numFmtId="0" fontId="21" fillId="10" borderId="16" xfId="0" applyFont="1" applyFill="1" applyBorder="1" applyAlignment="1">
      <alignment horizontal="center" vertical="center"/>
    </xf>
    <xf numFmtId="0" fontId="21" fillId="10" borderId="17" xfId="0" applyFont="1" applyFill="1" applyBorder="1" applyAlignment="1">
      <alignment horizontal="center" vertical="center"/>
    </xf>
    <xf numFmtId="0" fontId="18" fillId="0" borderId="0" xfId="0" applyFont="1" applyAlignment="1">
      <alignment horizontal="center"/>
    </xf>
    <xf numFmtId="0" fontId="11" fillId="11" borderId="19" xfId="0" applyFont="1" applyFill="1" applyBorder="1" applyAlignment="1">
      <alignment horizontal="center" vertical="center"/>
    </xf>
    <xf numFmtId="0" fontId="11" fillId="11" borderId="20" xfId="0" applyFont="1" applyFill="1" applyBorder="1" applyAlignment="1">
      <alignment horizontal="center" vertical="center"/>
    </xf>
    <xf numFmtId="0" fontId="5" fillId="11" borderId="26" xfId="0" applyFont="1" applyFill="1" applyBorder="1" applyAlignment="1">
      <alignment horizontal="center" vertical="center" wrapText="1"/>
    </xf>
    <xf numFmtId="0" fontId="5" fillId="11" borderId="33" xfId="0" applyFont="1" applyFill="1" applyBorder="1" applyAlignment="1">
      <alignment horizontal="center" vertical="center" wrapText="1"/>
    </xf>
    <xf numFmtId="0" fontId="5" fillId="11" borderId="25" xfId="0" applyFont="1" applyFill="1" applyBorder="1" applyAlignment="1">
      <alignment horizontal="center" vertical="center" wrapText="1"/>
    </xf>
    <xf numFmtId="0" fontId="11" fillId="11" borderId="24" xfId="0" applyFont="1" applyFill="1" applyBorder="1" applyAlignment="1">
      <alignment horizontal="center" vertical="center" wrapText="1"/>
    </xf>
    <xf numFmtId="0" fontId="11" fillId="11" borderId="34" xfId="0" applyFont="1" applyFill="1" applyBorder="1" applyAlignment="1">
      <alignment horizontal="center" vertical="center" wrapText="1"/>
    </xf>
    <xf numFmtId="0" fontId="11" fillId="11" borderId="23" xfId="0" applyFont="1" applyFill="1" applyBorder="1" applyAlignment="1">
      <alignment horizontal="center" vertical="center" wrapText="1"/>
    </xf>
    <xf numFmtId="0" fontId="11" fillId="11" borderId="18" xfId="0" applyFont="1" applyFill="1" applyBorder="1" applyAlignment="1">
      <alignment horizontal="center" vertical="center"/>
    </xf>
    <xf numFmtId="0" fontId="11" fillId="10" borderId="1" xfId="0" applyFont="1" applyFill="1" applyBorder="1" applyAlignment="1">
      <alignment horizontal="left" vertical="center" wrapText="1"/>
    </xf>
    <xf numFmtId="0" fontId="11" fillId="10" borderId="2" xfId="0" applyFont="1" applyFill="1" applyBorder="1" applyAlignment="1">
      <alignment horizontal="left" vertical="center" wrapText="1"/>
    </xf>
    <xf numFmtId="0" fontId="11" fillId="10" borderId="6" xfId="0" applyFont="1" applyFill="1" applyBorder="1" applyAlignment="1">
      <alignment horizontal="left" vertical="center" wrapText="1"/>
    </xf>
    <xf numFmtId="0" fontId="11" fillId="10" borderId="7" xfId="0" applyFont="1" applyFill="1" applyBorder="1" applyAlignment="1">
      <alignment horizontal="left" vertical="center" wrapText="1"/>
    </xf>
    <xf numFmtId="3" fontId="1" fillId="0" borderId="48" xfId="0" applyNumberFormat="1" applyFont="1" applyBorder="1" applyAlignment="1">
      <alignment horizontal="center" vertical="center" wrapText="1"/>
    </xf>
    <xf numFmtId="3" fontId="1" fillId="0" borderId="49" xfId="0" applyNumberFormat="1" applyFont="1" applyBorder="1" applyAlignment="1">
      <alignment horizontal="center" vertical="center" wrapText="1"/>
    </xf>
    <xf numFmtId="0" fontId="11" fillId="10" borderId="15" xfId="0" applyFont="1" applyFill="1" applyBorder="1" applyAlignment="1">
      <alignment horizontal="left" vertical="center" wrapText="1"/>
    </xf>
    <xf numFmtId="0" fontId="11" fillId="10" borderId="16" xfId="0" applyFont="1" applyFill="1" applyBorder="1" applyAlignment="1">
      <alignment horizontal="left" vertical="center" wrapText="1"/>
    </xf>
    <xf numFmtId="0" fontId="11" fillId="10" borderId="21" xfId="0" applyFont="1" applyFill="1" applyBorder="1" applyAlignment="1">
      <alignment horizontal="left" vertical="center" wrapText="1"/>
    </xf>
    <xf numFmtId="0" fontId="11" fillId="10" borderId="43" xfId="0" applyFont="1" applyFill="1" applyBorder="1" applyAlignment="1">
      <alignment horizontal="left" vertical="center" wrapText="1"/>
    </xf>
    <xf numFmtId="164" fontId="1" fillId="0" borderId="16" xfId="0" applyNumberFormat="1" applyFont="1" applyBorder="1" applyAlignment="1">
      <alignment horizontal="center" vertical="center"/>
    </xf>
    <xf numFmtId="164" fontId="1" fillId="0" borderId="43" xfId="0" applyNumberFormat="1" applyFont="1" applyBorder="1" applyAlignment="1">
      <alignment horizontal="center" vertical="center"/>
    </xf>
    <xf numFmtId="0" fontId="17" fillId="0" borderId="23" xfId="0" applyFont="1" applyBorder="1" applyAlignment="1">
      <alignment horizontal="center" vertical="center"/>
    </xf>
    <xf numFmtId="0" fontId="17" fillId="0" borderId="44" xfId="0" applyFont="1" applyBorder="1" applyAlignment="1">
      <alignment horizontal="center" vertical="center"/>
    </xf>
    <xf numFmtId="0" fontId="17" fillId="0" borderId="45" xfId="0" applyFont="1" applyBorder="1" applyAlignment="1">
      <alignment horizontal="center" vertical="center"/>
    </xf>
    <xf numFmtId="0" fontId="17" fillId="0" borderId="34" xfId="0" applyFont="1" applyBorder="1" applyAlignment="1">
      <alignment horizontal="center" vertical="center"/>
    </xf>
    <xf numFmtId="0" fontId="17" fillId="0" borderId="46" xfId="0" applyFont="1" applyBorder="1" applyAlignment="1">
      <alignment horizontal="center" vertical="center"/>
    </xf>
    <xf numFmtId="0" fontId="17" fillId="0" borderId="47" xfId="0" applyFont="1" applyBorder="1" applyAlignment="1">
      <alignment horizontal="center" vertical="center"/>
    </xf>
    <xf numFmtId="3" fontId="4" fillId="3" borderId="0" xfId="0" applyNumberFormat="1" applyFont="1" applyFill="1" applyAlignment="1">
      <alignment horizontal="center"/>
    </xf>
    <xf numFmtId="3" fontId="4" fillId="5" borderId="0" xfId="0" applyNumberFormat="1" applyFont="1" applyFill="1" applyAlignment="1">
      <alignment horizontal="center"/>
    </xf>
    <xf numFmtId="0" fontId="1" fillId="0" borderId="0" xfId="0" applyFont="1" applyAlignment="1">
      <alignment horizontal="center"/>
    </xf>
    <xf numFmtId="3" fontId="4" fillId="12" borderId="0" xfId="0" applyNumberFormat="1" applyFont="1" applyFill="1" applyAlignment="1">
      <alignment horizontal="center"/>
    </xf>
    <xf numFmtId="0" fontId="13" fillId="7" borderId="0" xfId="0" applyFont="1" applyFill="1" applyAlignment="1">
      <alignment horizontal="center"/>
    </xf>
    <xf numFmtId="0" fontId="13" fillId="6" borderId="0" xfId="0" applyFont="1" applyFill="1" applyAlignment="1">
      <alignment horizontal="center"/>
    </xf>
    <xf numFmtId="3" fontId="13" fillId="9" borderId="0" xfId="0" applyNumberFormat="1" applyFont="1" applyFill="1" applyAlignment="1">
      <alignment horizontal="center"/>
    </xf>
    <xf numFmtId="3" fontId="13" fillId="8" borderId="0" xfId="0" applyNumberFormat="1" applyFont="1" applyFill="1" applyAlignment="1">
      <alignment horizontal="center"/>
    </xf>
  </cellXfs>
  <cellStyles count="3">
    <cellStyle name="Currency" xfId="1" builtinId="4"/>
    <cellStyle name="Normal" xfId="0" builtinId="0"/>
    <cellStyle name="Percent" xfId="2" builtinId="5"/>
  </cellStyles>
  <dxfs count="167">
    <dxf>
      <font>
        <strike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numFmt numFmtId="0" formatCode="General"/>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numFmt numFmtId="0" formatCode="General"/>
    </dxf>
    <dxf>
      <font>
        <b val="0"/>
        <i val="0"/>
        <strike val="0"/>
        <condense val="0"/>
        <extend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numFmt numFmtId="3" formatCode="#,##0"/>
    </dxf>
    <dxf>
      <font>
        <strike val="0"/>
        <outline val="0"/>
        <shadow val="0"/>
        <u val="none"/>
        <vertAlign val="baseline"/>
        <sz val="10"/>
        <color theme="1"/>
        <name val="Calibri"/>
        <scheme val="minor"/>
      </font>
      <numFmt numFmtId="164" formatCode="_-[$$-409]* #,##0.00_ ;_-[$$-409]* \-#,##0.00\ ;_-[$$-409]* &quot;-&quot;??_ ;_-@_ "/>
    </dxf>
    <dxf>
      <font>
        <strike val="0"/>
        <outline val="0"/>
        <shadow val="0"/>
        <u val="none"/>
        <vertAlign val="baseline"/>
        <sz val="10"/>
        <color theme="1"/>
        <name val="Calibri"/>
        <scheme val="minor"/>
      </font>
      <numFmt numFmtId="3" formatCode="#,##0"/>
    </dxf>
    <dxf>
      <font>
        <strike val="0"/>
        <outline val="0"/>
        <shadow val="0"/>
        <u val="none"/>
        <vertAlign val="baseline"/>
        <sz val="10"/>
        <color theme="1"/>
        <name val="Calibri"/>
        <scheme val="minor"/>
      </font>
      <alignment horizontal="left" vertical="bottom" textRotation="0" wrapText="0" indent="0" justifyLastLine="0" shrinkToFit="0" readingOrder="0"/>
    </dxf>
    <dxf>
      <font>
        <strike val="0"/>
        <outline val="0"/>
        <shadow val="0"/>
        <u val="none"/>
        <vertAlign val="baseline"/>
        <sz val="10"/>
        <color theme="1"/>
        <name val="Calibri"/>
        <scheme val="minor"/>
      </font>
      <alignment horizontal="left" vertical="bottom" textRotation="0" wrapText="0" indent="0" justifyLastLine="0" shrinkToFit="0" readingOrder="0"/>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alignment horizontal="general" vertical="center" textRotation="0" wrapText="1" indent="0" justifyLastLine="0" shrinkToFit="0" readingOrder="0"/>
    </dxf>
    <dxf>
      <alignment wrapText="1" readingOrder="0"/>
    </dxf>
    <dxf>
      <alignment wrapText="1" readingOrder="0"/>
    </dxf>
    <dxf>
      <font>
        <sz val="10"/>
      </font>
    </dxf>
    <dxf>
      <alignment horizontal="center" readingOrder="0"/>
    </dxf>
    <dxf>
      <alignment horizont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font>
        <sz val="10"/>
      </font>
    </dxf>
    <dxf>
      <alignment horizontal="center" readingOrder="0"/>
    </dxf>
    <dxf>
      <alignment horizont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font>
        <sz val="10"/>
      </font>
    </dxf>
    <dxf>
      <alignment horizontal="center" readingOrder="0"/>
    </dxf>
    <dxf>
      <alignment horizontal="center" readingOrder="0"/>
    </dxf>
    <dxf>
      <font>
        <strike val="0"/>
        <outline val="0"/>
        <shadow val="0"/>
        <u val="none"/>
        <vertAlign val="baseline"/>
        <sz val="10"/>
        <color theme="1"/>
        <name val="Calibri"/>
        <scheme val="minor"/>
      </font>
      <numFmt numFmtId="0" formatCode="General"/>
      <alignment horizontal="center" vertical="bottom" textRotation="0" wrapText="0" indent="0" justifyLastLine="0" shrinkToFit="0" readingOrder="0"/>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numFmt numFmtId="0" formatCode="General"/>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numFmt numFmtId="0" formatCode="General"/>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numFmt numFmtId="0" formatCode="General"/>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alignment horizontal="center" vertical="bottom" textRotation="0" wrapText="0" indent="0" justifyLastLine="0" shrinkToFit="0" readingOrder="0"/>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numFmt numFmtId="0" formatCode="General"/>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numFmt numFmtId="0" formatCode="General"/>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numFmt numFmtId="0" formatCode="General"/>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alignment horizontal="center" vertical="bottom" textRotation="0" wrapText="0" indent="0" justifyLastLine="0" shrinkToFit="0" readingOrder="0"/>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rgb="FF000000"/>
        <name val="Calibri"/>
        <scheme val="none"/>
      </font>
      <numFmt numFmtId="0" formatCode="General"/>
    </dxf>
    <dxf>
      <font>
        <strike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numFmt numFmtId="0" formatCode="General"/>
    </dxf>
    <dxf>
      <font>
        <strike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numFmt numFmtId="0" formatCode="General"/>
    </dxf>
    <dxf>
      <font>
        <strike val="0"/>
        <outline val="0"/>
        <shadow val="0"/>
        <u val="none"/>
        <vertAlign val="baseline"/>
        <sz val="10"/>
        <color theme="1"/>
        <name val="Calibri"/>
        <scheme val="minor"/>
      </font>
      <numFmt numFmtId="0" formatCode="General"/>
    </dxf>
    <dxf>
      <font>
        <b val="0"/>
        <i val="0"/>
        <strike val="0"/>
        <condense val="0"/>
        <extend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numFmt numFmtId="166" formatCode="0.0"/>
    </dxf>
    <dxf>
      <font>
        <b val="0"/>
        <i val="0"/>
        <strike val="0"/>
        <condense val="0"/>
        <extend val="0"/>
        <outline val="0"/>
        <shadow val="0"/>
        <u val="none"/>
        <vertAlign val="baseline"/>
        <sz val="10"/>
        <color theme="1"/>
        <name val="Calibri"/>
        <scheme val="minor"/>
      </font>
      <numFmt numFmtId="3" formatCode="#,##0"/>
    </dxf>
    <dxf>
      <font>
        <strike val="0"/>
        <outline val="0"/>
        <shadow val="0"/>
        <u val="none"/>
        <vertAlign val="baseline"/>
        <sz val="10"/>
        <color theme="1"/>
        <name val="Calibri"/>
        <scheme val="minor"/>
      </font>
      <numFmt numFmtId="164" formatCode="_-[$$-409]* #,##0.00_ ;_-[$$-409]* \-#,##0.00\ ;_-[$$-409]* &quot;-&quot;??_ ;_-@_ "/>
    </dxf>
    <dxf>
      <font>
        <strike val="0"/>
        <outline val="0"/>
        <shadow val="0"/>
        <u val="none"/>
        <vertAlign val="baseline"/>
        <sz val="10"/>
        <color theme="1"/>
        <name val="Calibri"/>
        <scheme val="minor"/>
      </font>
      <numFmt numFmtId="3" formatCode="#,##0"/>
    </dxf>
    <dxf>
      <font>
        <strike val="0"/>
        <outline val="0"/>
        <shadow val="0"/>
        <u val="none"/>
        <vertAlign val="baseline"/>
        <sz val="10"/>
        <color theme="1"/>
        <name val="Calibri"/>
        <scheme val="minor"/>
      </font>
      <alignment horizontal="left" vertical="bottom" textRotation="0" wrapText="0" indent="0" justifyLastLine="0" shrinkToFit="0" readingOrder="0"/>
    </dxf>
    <dxf>
      <font>
        <strike val="0"/>
        <outline val="0"/>
        <shadow val="0"/>
        <u val="none"/>
        <vertAlign val="baseline"/>
        <sz val="10"/>
        <color theme="1"/>
        <name val="Calibri"/>
        <scheme val="minor"/>
      </font>
      <alignment horizontal="left" vertical="bottom" textRotation="0" wrapText="0" indent="0" justifyLastLine="0" shrinkToFit="0" readingOrder="0"/>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rgb="FF000000"/>
        <name val="Calibri"/>
        <scheme val="none"/>
      </font>
    </dxf>
    <dxf>
      <font>
        <strike val="0"/>
        <outline val="0"/>
        <shadow val="0"/>
        <u val="none"/>
        <vertAlign val="baseline"/>
        <sz val="10"/>
        <color theme="1"/>
        <name val="Calibri"/>
        <scheme val="minor"/>
      </font>
      <alignment horizontal="general" vertical="center" textRotation="0" wrapText="1" indent="0" justifyLastLine="0" shrinkToFit="0" readingOrder="0"/>
    </dxf>
    <dxf>
      <font>
        <b val="0"/>
        <i val="0"/>
        <strike val="0"/>
        <condense val="0"/>
        <extend val="0"/>
        <outline val="0"/>
        <shadow val="0"/>
        <u val="none"/>
        <vertAlign val="baseline"/>
        <sz val="10"/>
        <color theme="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dxf>
    <dxf>
      <font>
        <b val="0"/>
        <i val="0"/>
        <strike val="0"/>
        <condense val="0"/>
        <extend val="0"/>
        <outline val="0"/>
        <shadow val="0"/>
        <u val="none"/>
        <vertAlign val="baseline"/>
        <sz val="10"/>
        <color theme="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dxf>
    <dxf>
      <font>
        <b val="0"/>
        <i val="0"/>
        <strike val="0"/>
        <condense val="0"/>
        <extend val="0"/>
        <outline val="0"/>
        <shadow val="0"/>
        <u val="none"/>
        <vertAlign val="baseline"/>
        <sz val="10"/>
        <color theme="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dxf>
    <dxf>
      <font>
        <b val="0"/>
        <i val="0"/>
        <strike val="0"/>
        <condense val="0"/>
        <extend val="0"/>
        <outline val="0"/>
        <shadow val="0"/>
        <u val="none"/>
        <vertAlign val="baseline"/>
        <sz val="10"/>
        <color theme="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dxf>
    <dxf>
      <font>
        <b val="0"/>
        <i val="0"/>
        <strike val="0"/>
        <condense val="0"/>
        <extend val="0"/>
        <outline val="0"/>
        <shadow val="0"/>
        <u val="none"/>
        <vertAlign val="baseline"/>
        <sz val="10"/>
        <color theme="1"/>
        <name val="Calibri"/>
        <scheme val="minor"/>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dxf>
    <dxf>
      <font>
        <b val="0"/>
        <i val="0"/>
        <strike val="0"/>
        <condense val="0"/>
        <extend val="0"/>
        <outline val="0"/>
        <shadow val="0"/>
        <u val="none"/>
        <vertAlign val="baseline"/>
        <sz val="10"/>
        <color theme="1"/>
        <name val="Calibri"/>
        <scheme val="minor"/>
      </font>
      <numFmt numFmtId="0" formatCode="General"/>
      <alignment horizontal="general" vertical="center" textRotation="0" indent="0" justifyLastLine="0" shrinkToFit="0" readingOrder="0"/>
    </dxf>
    <dxf>
      <font>
        <b val="0"/>
        <i val="0"/>
        <strike val="0"/>
        <condense val="0"/>
        <extend val="0"/>
        <outline val="0"/>
        <shadow val="0"/>
        <u val="none"/>
        <vertAlign val="baseline"/>
        <sz val="10"/>
        <color theme="1"/>
        <name val="Calibri"/>
        <scheme val="minor"/>
      </font>
      <numFmt numFmtId="0" formatCode="General"/>
      <alignment horizontal="general" vertical="center" textRotation="0" indent="0" justifyLastLine="0" shrinkToFit="0" readingOrder="0"/>
    </dxf>
    <dxf>
      <font>
        <b val="0"/>
        <i val="0"/>
        <strike val="0"/>
        <condense val="0"/>
        <extend val="0"/>
        <outline val="0"/>
        <shadow val="0"/>
        <u val="none"/>
        <vertAlign val="baseline"/>
        <sz val="10"/>
        <color theme="1"/>
        <name val="Calibri"/>
        <scheme val="minor"/>
      </font>
      <numFmt numFmtId="165" formatCode="#,##0.00_ ;\-#,##0.00\ "/>
      <alignment horizontal="general" vertical="center" textRotation="0" indent="0" justifyLastLine="0" shrinkToFit="0" readingOrder="0"/>
    </dxf>
    <dxf>
      <font>
        <b val="0"/>
        <i val="0"/>
        <strike val="0"/>
        <condense val="0"/>
        <extend val="0"/>
        <outline val="0"/>
        <shadow val="0"/>
        <u val="none"/>
        <vertAlign val="baseline"/>
        <sz val="10"/>
        <color theme="1"/>
        <name val="Calibri"/>
        <scheme val="minor"/>
      </font>
      <numFmt numFmtId="164" formatCode="_-[$$-409]* #,##0.00_ ;_-[$$-409]* \-#,##0.00\ ;_-[$$-409]* &quot;-&quot;??_ ;_-@_ "/>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numFmt numFmtId="164" formatCode="_-[$$-409]* #,##0.00_ ;_-[$$-409]* \-#,##0.00\ ;_-[$$-409]* &quot;-&quot;??_ ;_-@_ "/>
      <alignment horizontal="general" vertical="center" textRotation="0" indent="0" justifyLastLine="0" shrinkToFit="0" readingOrder="0"/>
    </dxf>
    <dxf>
      <font>
        <b val="0"/>
        <i val="0"/>
        <strike val="0"/>
        <condense val="0"/>
        <extend val="0"/>
        <outline val="0"/>
        <shadow val="0"/>
        <u val="none"/>
        <vertAlign val="baseline"/>
        <sz val="10"/>
        <color theme="1"/>
        <name val="Calibri"/>
        <scheme val="minor"/>
      </font>
      <numFmt numFmtId="0" formatCode="General"/>
      <alignment horizontal="general" vertical="center" textRotation="0" indent="0" justifyLastLine="0" shrinkToFit="0" readingOrder="0"/>
    </dxf>
    <dxf>
      <font>
        <b val="0"/>
        <i val="0"/>
        <strike val="0"/>
        <condense val="0"/>
        <extend val="0"/>
        <outline val="0"/>
        <shadow val="0"/>
        <u val="none"/>
        <vertAlign val="baseline"/>
        <sz val="10"/>
        <color theme="1"/>
        <name val="Calibri"/>
        <scheme val="minor"/>
      </font>
      <numFmt numFmtId="0" formatCode="General"/>
      <alignment horizontal="center" vertical="center" textRotation="0" indent="0" justifyLastLine="0" shrinkToFit="0" readingOrder="0"/>
    </dxf>
    <dxf>
      <font>
        <b val="0"/>
        <i val="0"/>
        <strike val="0"/>
        <condense val="0"/>
        <extend val="0"/>
        <outline val="0"/>
        <shadow val="0"/>
        <u val="none"/>
        <vertAlign val="baseline"/>
        <sz val="10"/>
        <color theme="1"/>
        <name val="Calibri"/>
        <scheme val="minor"/>
      </font>
      <numFmt numFmtId="0" formatCode="General"/>
      <alignment horizontal="left" vertical="center" textRotation="0" wrapText="0" indent="0" justifyLastLine="0" shrinkToFit="0" readingOrder="0"/>
    </dxf>
    <dxf>
      <font>
        <b val="0"/>
        <i val="0"/>
        <strike val="0"/>
        <condense val="0"/>
        <extend val="0"/>
        <outline val="0"/>
        <shadow val="0"/>
        <u val="none"/>
        <vertAlign val="baseline"/>
        <sz val="10"/>
        <color theme="1"/>
        <name val="Calibri"/>
        <scheme val="minor"/>
      </font>
      <numFmt numFmtId="164" formatCode="_-[$$-409]* #,##0.00_ ;_-[$$-409]* \-#,##0.00\ ;_-[$$-409]* &quot;-&quot;??_ ;_-@_ "/>
      <alignment horizontal="general" vertical="center" textRotation="0" indent="0" justifyLastLine="0" shrinkToFit="0" readingOrder="0"/>
    </dxf>
    <dxf>
      <font>
        <b val="0"/>
        <i val="0"/>
        <strike val="0"/>
        <condense val="0"/>
        <extend val="0"/>
        <outline val="0"/>
        <shadow val="0"/>
        <u val="none"/>
        <vertAlign val="baseline"/>
        <sz val="10"/>
        <color theme="1"/>
        <name val="Calibri"/>
        <scheme val="minor"/>
      </font>
      <alignment horizontal="general" vertical="center" textRotation="0" indent="0" justifyLastLine="0" shrinkToFit="0" readingOrder="0"/>
    </dxf>
    <dxf>
      <font>
        <b val="0"/>
        <i val="0"/>
        <strike val="0"/>
        <condense val="0"/>
        <extend val="0"/>
        <outline val="0"/>
        <shadow val="0"/>
        <u val="none"/>
        <vertAlign val="baseline"/>
        <sz val="10"/>
        <color theme="1"/>
        <name val="Calibri"/>
        <scheme val="minor"/>
      </font>
      <alignment horizontal="general" vertical="center" textRotation="0" indent="0" justifyLastLine="0" shrinkToFit="0" readingOrder="0"/>
    </dxf>
    <dxf>
      <font>
        <b val="0"/>
        <i val="0"/>
        <strike val="0"/>
        <condense val="0"/>
        <extend val="0"/>
        <outline val="0"/>
        <shadow val="0"/>
        <u val="none"/>
        <vertAlign val="baseline"/>
        <sz val="10"/>
        <color theme="1"/>
        <name val="Calibri"/>
        <scheme val="minor"/>
      </font>
      <alignment horizontal="general" vertical="center" textRotation="0" indent="0" justifyLastLine="0" shrinkToFit="0" readingOrder="0"/>
    </dxf>
    <dxf>
      <font>
        <b val="0"/>
        <i val="0"/>
        <strike val="0"/>
        <condense val="0"/>
        <extend val="0"/>
        <outline val="0"/>
        <shadow val="0"/>
        <u val="none"/>
        <vertAlign val="baseline"/>
        <sz val="10"/>
        <color theme="1"/>
        <name val="Calibri"/>
        <scheme val="minor"/>
      </font>
      <alignment horizontal="general" vertical="center" textRotation="0" indent="0" justifyLastLine="0" shrinkToFit="0" readingOrder="0"/>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dxf>
    <dxf>
      <fill>
        <patternFill>
          <bgColor theme="0"/>
        </patternFill>
      </fill>
    </dxf>
    <dxf>
      <fill>
        <patternFill>
          <bgColor theme="0"/>
        </patternFill>
      </fill>
    </dxf>
  </dxfs>
  <tableStyles count="0" defaultTableStyle="TableStyleMedium2" defaultPivotStyle="PivotStyleLight16"/>
  <colors>
    <mruColors>
      <color rgb="FFEE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dLbls>
            <c:dLbl>
              <c:idx val="0"/>
              <c:layout/>
              <c:tx>
                <c:strRef>
                  <c:f>'Matrix Calc'!$I$7</c:f>
                  <c:strCache>
                    <c:ptCount val="1"/>
                    <c:pt idx="0">
                      <c:v>Region Average</c:v>
                    </c:pt>
                  </c:strCache>
                </c:strRef>
              </c:tx>
              <c:dLblPos val="t"/>
              <c:showLegendKey val="0"/>
              <c:showVal val="1"/>
              <c:showCatName val="0"/>
              <c:showSerName val="0"/>
              <c:showPercent val="0"/>
              <c:showBubbleSize val="0"/>
            </c:dLbl>
            <c:dLbl>
              <c:idx val="1"/>
              <c:layout/>
              <c:tx>
                <c:strRef>
                  <c:f>'Matrix Calc'!$I$8</c:f>
                  <c:strCache>
                    <c:ptCount val="1"/>
                    <c:pt idx="0">
                      <c:v>Albania</c:v>
                    </c:pt>
                  </c:strCache>
                </c:strRef>
              </c:tx>
              <c:dLblPos val="t"/>
              <c:showLegendKey val="0"/>
              <c:showVal val="1"/>
              <c:showCatName val="0"/>
              <c:showSerName val="0"/>
              <c:showPercent val="0"/>
              <c:showBubbleSize val="0"/>
            </c:dLbl>
            <c:dLbl>
              <c:idx val="2"/>
              <c:layout/>
              <c:tx>
                <c:strRef>
                  <c:f>'Matrix Calc'!$I$9</c:f>
                  <c:strCache>
                    <c:ptCount val="1"/>
                    <c:pt idx="0">
                      <c:v>Arabian Gulf</c:v>
                    </c:pt>
                  </c:strCache>
                </c:strRef>
              </c:tx>
              <c:dLblPos val="t"/>
              <c:showLegendKey val="0"/>
              <c:showVal val="1"/>
              <c:showCatName val="0"/>
              <c:showSerName val="0"/>
              <c:showPercent val="0"/>
              <c:showBubbleSize val="0"/>
            </c:dLbl>
            <c:dLbl>
              <c:idx val="3"/>
              <c:layout/>
              <c:tx>
                <c:strRef>
                  <c:f>'Matrix Calc'!$I$10</c:f>
                  <c:strCache>
                    <c:ptCount val="1"/>
                    <c:pt idx="0">
                      <c:v>Argentina</c:v>
                    </c:pt>
                  </c:strCache>
                </c:strRef>
              </c:tx>
              <c:dLblPos val="t"/>
              <c:showLegendKey val="0"/>
              <c:showVal val="1"/>
              <c:showCatName val="0"/>
              <c:showSerName val="0"/>
              <c:showPercent val="0"/>
              <c:showBubbleSize val="0"/>
            </c:dLbl>
            <c:dLbl>
              <c:idx val="4"/>
              <c:layout/>
              <c:tx>
                <c:strRef>
                  <c:f>'Matrix Calc'!$I$11</c:f>
                  <c:strCache>
                    <c:ptCount val="1"/>
                    <c:pt idx="0">
                      <c:v>Armenia</c:v>
                    </c:pt>
                  </c:strCache>
                </c:strRef>
              </c:tx>
              <c:dLblPos val="t"/>
              <c:showLegendKey val="0"/>
              <c:showVal val="1"/>
              <c:showCatName val="0"/>
              <c:showSerName val="0"/>
              <c:showPercent val="0"/>
              <c:showBubbleSize val="0"/>
            </c:dLbl>
            <c:dLbl>
              <c:idx val="5"/>
              <c:layout/>
              <c:tx>
                <c:strRef>
                  <c:f>'Matrix Calc'!$I$12</c:f>
                  <c:strCache>
                    <c:ptCount val="1"/>
                    <c:pt idx="0">
                      <c:v>Aruba</c:v>
                    </c:pt>
                  </c:strCache>
                </c:strRef>
              </c:tx>
              <c:dLblPos val="t"/>
              <c:showLegendKey val="0"/>
              <c:showVal val="1"/>
              <c:showCatName val="0"/>
              <c:showSerName val="0"/>
              <c:showPercent val="0"/>
              <c:showBubbleSize val="0"/>
            </c:dLbl>
            <c:dLbl>
              <c:idx val="6"/>
              <c:layout/>
              <c:tx>
                <c:strRef>
                  <c:f>'Matrix Calc'!$I$13</c:f>
                  <c:strCache>
                    <c:ptCount val="1"/>
                    <c:pt idx="0">
                      <c:v>Asia</c:v>
                    </c:pt>
                  </c:strCache>
                </c:strRef>
              </c:tx>
              <c:dLblPos val="t"/>
              <c:showLegendKey val="0"/>
              <c:showVal val="1"/>
              <c:showCatName val="0"/>
              <c:showSerName val="0"/>
              <c:showPercent val="0"/>
              <c:showBubbleSize val="0"/>
            </c:dLbl>
            <c:dLbl>
              <c:idx val="7"/>
              <c:layout/>
              <c:tx>
                <c:strRef>
                  <c:f>'Matrix Calc'!$I$14</c:f>
                  <c:strCache>
                    <c:ptCount val="1"/>
                    <c:pt idx="0">
                      <c:v>Australia</c:v>
                    </c:pt>
                  </c:strCache>
                </c:strRef>
              </c:tx>
              <c:dLblPos val="t"/>
              <c:showLegendKey val="0"/>
              <c:showVal val="1"/>
              <c:showCatName val="0"/>
              <c:showSerName val="0"/>
              <c:showPercent val="0"/>
              <c:showBubbleSize val="0"/>
            </c:dLbl>
            <c:dLbl>
              <c:idx val="8"/>
              <c:layout/>
              <c:tx>
                <c:strRef>
                  <c:f>'Matrix Calc'!$I$15</c:f>
                  <c:strCache>
                    <c:ptCount val="1"/>
                    <c:pt idx="0">
                      <c:v>Austria</c:v>
                    </c:pt>
                  </c:strCache>
                </c:strRef>
              </c:tx>
              <c:dLblPos val="t"/>
              <c:showLegendKey val="0"/>
              <c:showVal val="1"/>
              <c:showCatName val="0"/>
              <c:showSerName val="0"/>
              <c:showPercent val="0"/>
              <c:showBubbleSize val="0"/>
            </c:dLbl>
            <c:dLbl>
              <c:idx val="9"/>
              <c:layout/>
              <c:tx>
                <c:strRef>
                  <c:f>'Matrix Calc'!$I$16</c:f>
                  <c:strCache>
                    <c:ptCount val="1"/>
                    <c:pt idx="0">
                      <c:v>Azerbaijan</c:v>
                    </c:pt>
                  </c:strCache>
                </c:strRef>
              </c:tx>
              <c:dLblPos val="t"/>
              <c:showLegendKey val="0"/>
              <c:showVal val="1"/>
              <c:showCatName val="0"/>
              <c:showSerName val="0"/>
              <c:showPercent val="0"/>
              <c:showBubbleSize val="0"/>
            </c:dLbl>
            <c:dLbl>
              <c:idx val="10"/>
              <c:layout/>
              <c:tx>
                <c:strRef>
                  <c:f>'Matrix Calc'!$I$17</c:f>
                  <c:strCache>
                    <c:ptCount val="1"/>
                    <c:pt idx="0">
                      <c:v>Baltic</c:v>
                    </c:pt>
                  </c:strCache>
                </c:strRef>
              </c:tx>
              <c:dLblPos val="t"/>
              <c:showLegendKey val="0"/>
              <c:showVal val="1"/>
              <c:showCatName val="0"/>
              <c:showSerName val="0"/>
              <c:showPercent val="0"/>
              <c:showBubbleSize val="0"/>
            </c:dLbl>
            <c:dLbl>
              <c:idx val="11"/>
              <c:layout/>
              <c:tx>
                <c:strRef>
                  <c:f>'Matrix Calc'!$I$18</c:f>
                  <c:strCache>
                    <c:ptCount val="1"/>
                    <c:pt idx="0">
                      <c:v>Bangladesh</c:v>
                    </c:pt>
                  </c:strCache>
                </c:strRef>
              </c:tx>
              <c:dLblPos val="t"/>
              <c:showLegendKey val="0"/>
              <c:showVal val="1"/>
              <c:showCatName val="0"/>
              <c:showSerName val="0"/>
              <c:showPercent val="0"/>
              <c:showBubbleSize val="0"/>
            </c:dLbl>
            <c:dLbl>
              <c:idx val="12"/>
              <c:layout/>
              <c:tx>
                <c:strRef>
                  <c:f>'Matrix Calc'!$I$19</c:f>
                  <c:strCache>
                    <c:ptCount val="1"/>
                    <c:pt idx="0">
                      <c:v>Belgium</c:v>
                    </c:pt>
                  </c:strCache>
                </c:strRef>
              </c:tx>
              <c:dLblPos val="t"/>
              <c:showLegendKey val="0"/>
              <c:showVal val="1"/>
              <c:showCatName val="0"/>
              <c:showSerName val="0"/>
              <c:showPercent val="0"/>
              <c:showBubbleSize val="0"/>
            </c:dLbl>
            <c:dLbl>
              <c:idx val="13"/>
              <c:layout/>
              <c:tx>
                <c:strRef>
                  <c:f>'Matrix Calc'!$I$20</c:f>
                  <c:strCache>
                    <c:ptCount val="1"/>
                    <c:pt idx="0">
                      <c:v>Bermuda</c:v>
                    </c:pt>
                  </c:strCache>
                </c:strRef>
              </c:tx>
              <c:dLblPos val="t"/>
              <c:showLegendKey val="0"/>
              <c:showVal val="1"/>
              <c:showCatName val="0"/>
              <c:showSerName val="0"/>
              <c:showPercent val="0"/>
              <c:showBubbleSize val="0"/>
            </c:dLbl>
            <c:dLbl>
              <c:idx val="14"/>
              <c:layout/>
              <c:tx>
                <c:strRef>
                  <c:f>'Matrix Calc'!$I$21</c:f>
                  <c:strCache>
                    <c:ptCount val="1"/>
                    <c:pt idx="0">
                      <c:v>Bhutan</c:v>
                    </c:pt>
                  </c:strCache>
                </c:strRef>
              </c:tx>
              <c:dLblPos val="t"/>
              <c:showLegendKey val="0"/>
              <c:showVal val="1"/>
              <c:showCatName val="0"/>
              <c:showSerName val="0"/>
              <c:showPercent val="0"/>
              <c:showBubbleSize val="0"/>
            </c:dLbl>
            <c:dLbl>
              <c:idx val="15"/>
              <c:layout/>
              <c:tx>
                <c:strRef>
                  <c:f>'Matrix Calc'!$I$22</c:f>
                  <c:strCache>
                    <c:ptCount val="1"/>
                    <c:pt idx="0">
                      <c:v>Bolivia</c:v>
                    </c:pt>
                  </c:strCache>
                </c:strRef>
              </c:tx>
              <c:dLblPos val="t"/>
              <c:showLegendKey val="0"/>
              <c:showVal val="1"/>
              <c:showCatName val="0"/>
              <c:showSerName val="0"/>
              <c:showPercent val="0"/>
              <c:showBubbleSize val="0"/>
            </c:dLbl>
            <c:dLbl>
              <c:idx val="16"/>
              <c:layout/>
              <c:tx>
                <c:strRef>
                  <c:f>'Matrix Calc'!$I$23</c:f>
                  <c:strCache>
                    <c:ptCount val="1"/>
                    <c:pt idx="0">
                      <c:v>Brazil</c:v>
                    </c:pt>
                  </c:strCache>
                </c:strRef>
              </c:tx>
              <c:dLblPos val="t"/>
              <c:showLegendKey val="0"/>
              <c:showVal val="1"/>
              <c:showCatName val="0"/>
              <c:showSerName val="0"/>
              <c:showPercent val="0"/>
              <c:showBubbleSize val="0"/>
            </c:dLbl>
            <c:dLbl>
              <c:idx val="17"/>
              <c:layout/>
              <c:tx>
                <c:strRef>
                  <c:f>'Matrix Calc'!$I$24</c:f>
                  <c:strCache>
                    <c:ptCount val="1"/>
                    <c:pt idx="0">
                      <c:v>Bulgaria</c:v>
                    </c:pt>
                  </c:strCache>
                </c:strRef>
              </c:tx>
              <c:dLblPos val="t"/>
              <c:showLegendKey val="0"/>
              <c:showVal val="1"/>
              <c:showCatName val="0"/>
              <c:showSerName val="0"/>
              <c:showPercent val="0"/>
              <c:showBubbleSize val="0"/>
            </c:dLbl>
            <c:dLbl>
              <c:idx val="18"/>
              <c:layout/>
              <c:tx>
                <c:strRef>
                  <c:f>'Matrix Calc'!$I$25</c:f>
                  <c:strCache>
                    <c:ptCount val="1"/>
                    <c:pt idx="0">
                      <c:v>Cambodia</c:v>
                    </c:pt>
                  </c:strCache>
                </c:strRef>
              </c:tx>
              <c:dLblPos val="t"/>
              <c:showLegendKey val="0"/>
              <c:showVal val="1"/>
              <c:showCatName val="0"/>
              <c:showSerName val="0"/>
              <c:showPercent val="0"/>
              <c:showBubbleSize val="0"/>
            </c:dLbl>
            <c:dLbl>
              <c:idx val="19"/>
              <c:layout/>
              <c:tx>
                <c:strRef>
                  <c:f>'Matrix Calc'!$I$26</c:f>
                  <c:strCache>
                    <c:ptCount val="1"/>
                    <c:pt idx="0">
                      <c:v>Canada</c:v>
                    </c:pt>
                  </c:strCache>
                </c:strRef>
              </c:tx>
              <c:dLblPos val="t"/>
              <c:showLegendKey val="0"/>
              <c:showVal val="1"/>
              <c:showCatName val="0"/>
              <c:showSerName val="0"/>
              <c:showPercent val="0"/>
              <c:showBubbleSize val="0"/>
            </c:dLbl>
            <c:dLbl>
              <c:idx val="20"/>
              <c:layout/>
              <c:tx>
                <c:strRef>
                  <c:f>'Matrix Calc'!$I$27</c:f>
                  <c:strCache>
                    <c:ptCount val="1"/>
                    <c:pt idx="0">
                      <c:v>Central America</c:v>
                    </c:pt>
                  </c:strCache>
                </c:strRef>
              </c:tx>
              <c:dLblPos val="t"/>
              <c:showLegendKey val="0"/>
              <c:showVal val="1"/>
              <c:showCatName val="0"/>
              <c:showSerName val="0"/>
              <c:showPercent val="0"/>
              <c:showBubbleSize val="0"/>
            </c:dLbl>
            <c:dLbl>
              <c:idx val="21"/>
              <c:layout/>
              <c:tx>
                <c:strRef>
                  <c:f>'Matrix Calc'!$I$28</c:f>
                  <c:strCache>
                    <c:ptCount val="1"/>
                    <c:pt idx="0">
                      <c:v>China</c:v>
                    </c:pt>
                  </c:strCache>
                </c:strRef>
              </c:tx>
              <c:dLblPos val="t"/>
              <c:showLegendKey val="0"/>
              <c:showVal val="1"/>
              <c:showCatName val="0"/>
              <c:showSerName val="0"/>
              <c:showPercent val="0"/>
              <c:showBubbleSize val="0"/>
            </c:dLbl>
            <c:dLbl>
              <c:idx val="22"/>
              <c:layout/>
              <c:tx>
                <c:strRef>
                  <c:f>'Matrix Calc'!$I$29</c:f>
                  <c:strCache>
                    <c:ptCount val="1"/>
                    <c:pt idx="0">
                      <c:v>Colombia</c:v>
                    </c:pt>
                  </c:strCache>
                </c:strRef>
              </c:tx>
              <c:dLblPos val="t"/>
              <c:showLegendKey val="0"/>
              <c:showVal val="1"/>
              <c:showCatName val="0"/>
              <c:showSerName val="0"/>
              <c:showPercent val="0"/>
              <c:showBubbleSize val="0"/>
            </c:dLbl>
            <c:dLbl>
              <c:idx val="23"/>
              <c:layout/>
              <c:tx>
                <c:strRef>
                  <c:f>'Matrix Calc'!$I$30</c:f>
                  <c:strCache>
                    <c:ptCount val="1"/>
                    <c:pt idx="0">
                      <c:v>Costa Rica</c:v>
                    </c:pt>
                  </c:strCache>
                </c:strRef>
              </c:tx>
              <c:dLblPos val="t"/>
              <c:showLegendKey val="0"/>
              <c:showVal val="1"/>
              <c:showCatName val="0"/>
              <c:showSerName val="0"/>
              <c:showPercent val="0"/>
              <c:showBubbleSize val="0"/>
            </c:dLbl>
            <c:dLbl>
              <c:idx val="24"/>
              <c:layout/>
              <c:tx>
                <c:strRef>
                  <c:f>'Matrix Calc'!$I$31</c:f>
                  <c:strCache>
                    <c:ptCount val="1"/>
                    <c:pt idx="0">
                      <c:v>Croatia</c:v>
                    </c:pt>
                  </c:strCache>
                </c:strRef>
              </c:tx>
              <c:dLblPos val="t"/>
              <c:showLegendKey val="0"/>
              <c:showVal val="1"/>
              <c:showCatName val="0"/>
              <c:showSerName val="0"/>
              <c:showPercent val="0"/>
              <c:showBubbleSize val="0"/>
            </c:dLbl>
            <c:dLbl>
              <c:idx val="25"/>
              <c:layout/>
              <c:tx>
                <c:strRef>
                  <c:f>'Matrix Calc'!$I$32</c:f>
                  <c:strCache>
                    <c:ptCount val="1"/>
                    <c:pt idx="0">
                      <c:v>Czech Republic</c:v>
                    </c:pt>
                  </c:strCache>
                </c:strRef>
              </c:tx>
              <c:dLblPos val="t"/>
              <c:showLegendKey val="0"/>
              <c:showVal val="1"/>
              <c:showCatName val="0"/>
              <c:showSerName val="0"/>
              <c:showPercent val="0"/>
              <c:showBubbleSize val="0"/>
            </c:dLbl>
            <c:dLbl>
              <c:idx val="26"/>
              <c:layout/>
              <c:tx>
                <c:strRef>
                  <c:f>'Matrix Calc'!$I$33</c:f>
                  <c:strCache>
                    <c:ptCount val="1"/>
                    <c:pt idx="0">
                      <c:v>Denmark</c:v>
                    </c:pt>
                  </c:strCache>
                </c:strRef>
              </c:tx>
              <c:dLblPos val="t"/>
              <c:showLegendKey val="0"/>
              <c:showVal val="1"/>
              <c:showCatName val="0"/>
              <c:showSerName val="0"/>
              <c:showPercent val="0"/>
              <c:showBubbleSize val="0"/>
            </c:dLbl>
            <c:dLbl>
              <c:idx val="27"/>
              <c:layout/>
              <c:tx>
                <c:strRef>
                  <c:f>'Matrix Calc'!$I$34</c:f>
                  <c:strCache>
                    <c:ptCount val="1"/>
                    <c:pt idx="0">
                      <c:v>Dominican Republic</c:v>
                    </c:pt>
                  </c:strCache>
                </c:strRef>
              </c:tx>
              <c:dLblPos val="t"/>
              <c:showLegendKey val="0"/>
              <c:showVal val="1"/>
              <c:showCatName val="0"/>
              <c:showSerName val="0"/>
              <c:showPercent val="0"/>
              <c:showBubbleSize val="0"/>
            </c:dLbl>
            <c:dLbl>
              <c:idx val="28"/>
              <c:layout/>
              <c:tx>
                <c:strRef>
                  <c:f>'Matrix Calc'!$I$35</c:f>
                  <c:strCache>
                    <c:ptCount val="1"/>
                    <c:pt idx="0">
                      <c:v>Dubai</c:v>
                    </c:pt>
                  </c:strCache>
                </c:strRef>
              </c:tx>
              <c:dLblPos val="t"/>
              <c:showLegendKey val="0"/>
              <c:showVal val="1"/>
              <c:showCatName val="0"/>
              <c:showSerName val="0"/>
              <c:showPercent val="0"/>
              <c:showBubbleSize val="0"/>
            </c:dLbl>
            <c:dLbl>
              <c:idx val="29"/>
              <c:layout/>
              <c:tx>
                <c:strRef>
                  <c:f>'Matrix Calc'!$I$36</c:f>
                  <c:strCache>
                    <c:ptCount val="1"/>
                    <c:pt idx="0">
                      <c:v>Egypt</c:v>
                    </c:pt>
                  </c:strCache>
                </c:strRef>
              </c:tx>
              <c:dLblPos val="t"/>
              <c:showLegendKey val="0"/>
              <c:showVal val="1"/>
              <c:showCatName val="0"/>
              <c:showSerName val="0"/>
              <c:showPercent val="0"/>
              <c:showBubbleSize val="0"/>
            </c:dLbl>
            <c:dLbl>
              <c:idx val="30"/>
              <c:layout/>
              <c:tx>
                <c:strRef>
                  <c:f>'Matrix Calc'!$I$37</c:f>
                  <c:strCache>
                    <c:ptCount val="1"/>
                    <c:pt idx="0">
                      <c:v>Estonia</c:v>
                    </c:pt>
                  </c:strCache>
                </c:strRef>
              </c:tx>
              <c:dLblPos val="t"/>
              <c:showLegendKey val="0"/>
              <c:showVal val="1"/>
              <c:showCatName val="0"/>
              <c:showSerName val="0"/>
              <c:showPercent val="0"/>
              <c:showBubbleSize val="0"/>
            </c:dLbl>
            <c:dLbl>
              <c:idx val="31"/>
              <c:layout/>
              <c:tx>
                <c:strRef>
                  <c:f>'Matrix Calc'!$I$38</c:f>
                  <c:strCache>
                    <c:ptCount val="1"/>
                    <c:pt idx="0">
                      <c:v>Ethiopia</c:v>
                    </c:pt>
                  </c:strCache>
                </c:strRef>
              </c:tx>
              <c:dLblPos val="t"/>
              <c:showLegendKey val="0"/>
              <c:showVal val="1"/>
              <c:showCatName val="0"/>
              <c:showSerName val="0"/>
              <c:showPercent val="0"/>
              <c:showBubbleSize val="0"/>
            </c:dLbl>
            <c:dLbl>
              <c:idx val="32"/>
              <c:layout/>
              <c:tx>
                <c:strRef>
                  <c:f>'Matrix Calc'!$I$39</c:f>
                  <c:strCache>
                    <c:ptCount val="1"/>
                    <c:pt idx="0">
                      <c:v>Europe</c:v>
                    </c:pt>
                  </c:strCache>
                </c:strRef>
              </c:tx>
              <c:dLblPos val="t"/>
              <c:showLegendKey val="0"/>
              <c:showVal val="1"/>
              <c:showCatName val="0"/>
              <c:showSerName val="0"/>
              <c:showPercent val="0"/>
              <c:showBubbleSize val="0"/>
            </c:dLbl>
            <c:dLbl>
              <c:idx val="33"/>
              <c:layout/>
              <c:tx>
                <c:strRef>
                  <c:f>'Matrix Calc'!$I$40</c:f>
                  <c:strCache>
                    <c:ptCount val="1"/>
                    <c:pt idx="0">
                      <c:v>Finland</c:v>
                    </c:pt>
                  </c:strCache>
                </c:strRef>
              </c:tx>
              <c:dLblPos val="t"/>
              <c:showLegendKey val="0"/>
              <c:showVal val="1"/>
              <c:showCatName val="0"/>
              <c:showSerName val="0"/>
              <c:showPercent val="0"/>
              <c:showBubbleSize val="0"/>
            </c:dLbl>
            <c:dLbl>
              <c:idx val="34"/>
              <c:layout/>
              <c:tx>
                <c:strRef>
                  <c:f>'Matrix Calc'!$I$41</c:f>
                  <c:strCache>
                    <c:ptCount val="1"/>
                    <c:pt idx="0">
                      <c:v>France</c:v>
                    </c:pt>
                  </c:strCache>
                </c:strRef>
              </c:tx>
              <c:dLblPos val="t"/>
              <c:showLegendKey val="0"/>
              <c:showVal val="1"/>
              <c:showCatName val="0"/>
              <c:showSerName val="0"/>
              <c:showPercent val="0"/>
              <c:showBubbleSize val="0"/>
            </c:dLbl>
            <c:dLbl>
              <c:idx val="35"/>
              <c:layout/>
              <c:tx>
                <c:strRef>
                  <c:f>'Matrix Calc'!$I$42</c:f>
                  <c:strCache>
                    <c:ptCount val="1"/>
                    <c:pt idx="0">
                      <c:v>Germany</c:v>
                    </c:pt>
                  </c:strCache>
                </c:strRef>
              </c:tx>
              <c:dLblPos val="t"/>
              <c:showLegendKey val="0"/>
              <c:showVal val="1"/>
              <c:showCatName val="0"/>
              <c:showSerName val="0"/>
              <c:showPercent val="0"/>
              <c:showBubbleSize val="0"/>
            </c:dLbl>
            <c:dLbl>
              <c:idx val="36"/>
              <c:layout/>
              <c:tx>
                <c:strRef>
                  <c:f>'Matrix Calc'!$I$43</c:f>
                  <c:strCache>
                    <c:ptCount val="1"/>
                    <c:pt idx="0">
                      <c:v>Ghana</c:v>
                    </c:pt>
                  </c:strCache>
                </c:strRef>
              </c:tx>
              <c:dLblPos val="t"/>
              <c:showLegendKey val="0"/>
              <c:showVal val="1"/>
              <c:showCatName val="0"/>
              <c:showSerName val="0"/>
              <c:showPercent val="0"/>
              <c:showBubbleSize val="0"/>
            </c:dLbl>
            <c:dLbl>
              <c:idx val="37"/>
              <c:layout/>
              <c:tx>
                <c:strRef>
                  <c:f>'Matrix Calc'!$I$44</c:f>
                  <c:strCache>
                    <c:ptCount val="1"/>
                    <c:pt idx="0">
                      <c:v>Greece</c:v>
                    </c:pt>
                  </c:strCache>
                </c:strRef>
              </c:tx>
              <c:dLblPos val="t"/>
              <c:showLegendKey val="0"/>
              <c:showVal val="1"/>
              <c:showCatName val="0"/>
              <c:showSerName val="0"/>
              <c:showPercent val="0"/>
              <c:showBubbleSize val="0"/>
            </c:dLbl>
            <c:dLbl>
              <c:idx val="38"/>
              <c:layout/>
              <c:tx>
                <c:strRef>
                  <c:f>'Matrix Calc'!$I$45</c:f>
                  <c:strCache>
                    <c:ptCount val="1"/>
                    <c:pt idx="0">
                      <c:v>Guyana</c:v>
                    </c:pt>
                  </c:strCache>
                </c:strRef>
              </c:tx>
              <c:dLblPos val="t"/>
              <c:showLegendKey val="0"/>
              <c:showVal val="1"/>
              <c:showCatName val="0"/>
              <c:showSerName val="0"/>
              <c:showPercent val="0"/>
              <c:showBubbleSize val="0"/>
            </c:dLbl>
            <c:dLbl>
              <c:idx val="39"/>
              <c:layout/>
              <c:tx>
                <c:strRef>
                  <c:f>'Matrix Calc'!$I$46</c:f>
                  <c:strCache>
                    <c:ptCount val="1"/>
                    <c:pt idx="0">
                      <c:v>Hong Kong</c:v>
                    </c:pt>
                  </c:strCache>
                </c:strRef>
              </c:tx>
              <c:dLblPos val="t"/>
              <c:showLegendKey val="0"/>
              <c:showVal val="1"/>
              <c:showCatName val="0"/>
              <c:showSerName val="0"/>
              <c:showPercent val="0"/>
              <c:showBubbleSize val="0"/>
            </c:dLbl>
            <c:dLbl>
              <c:idx val="40"/>
              <c:layout/>
              <c:tx>
                <c:strRef>
                  <c:f>'Matrix Calc'!$I$47</c:f>
                  <c:strCache>
                    <c:ptCount val="1"/>
                    <c:pt idx="0">
                      <c:v>Hungary</c:v>
                    </c:pt>
                  </c:strCache>
                </c:strRef>
              </c:tx>
              <c:dLblPos val="t"/>
              <c:showLegendKey val="0"/>
              <c:showVal val="1"/>
              <c:showCatName val="0"/>
              <c:showSerName val="0"/>
              <c:showPercent val="0"/>
              <c:showBubbleSize val="0"/>
            </c:dLbl>
            <c:dLbl>
              <c:idx val="41"/>
              <c:layout/>
              <c:tx>
                <c:strRef>
                  <c:f>'Matrix Calc'!$I$48</c:f>
                  <c:strCache>
                    <c:ptCount val="1"/>
                    <c:pt idx="0">
                      <c:v>Iceland</c:v>
                    </c:pt>
                  </c:strCache>
                </c:strRef>
              </c:tx>
              <c:dLblPos val="t"/>
              <c:showLegendKey val="0"/>
              <c:showVal val="1"/>
              <c:showCatName val="0"/>
              <c:showSerName val="0"/>
              <c:showPercent val="0"/>
              <c:showBubbleSize val="0"/>
            </c:dLbl>
            <c:dLbl>
              <c:idx val="42"/>
              <c:layout/>
              <c:tx>
                <c:strRef>
                  <c:f>'Matrix Calc'!$I$49</c:f>
                  <c:strCache>
                    <c:ptCount val="1"/>
                    <c:pt idx="0">
                      <c:v>India</c:v>
                    </c:pt>
                  </c:strCache>
                </c:strRef>
              </c:tx>
              <c:dLblPos val="t"/>
              <c:showLegendKey val="0"/>
              <c:showVal val="1"/>
              <c:showCatName val="0"/>
              <c:showSerName val="0"/>
              <c:showPercent val="0"/>
              <c:showBubbleSize val="0"/>
            </c:dLbl>
            <c:dLbl>
              <c:idx val="43"/>
              <c:layout/>
              <c:tx>
                <c:strRef>
                  <c:f>'Matrix Calc'!$I$50</c:f>
                  <c:strCache>
                    <c:ptCount val="1"/>
                    <c:pt idx="0">
                      <c:v>Indonesia</c:v>
                    </c:pt>
                  </c:strCache>
                </c:strRef>
              </c:tx>
              <c:dLblPos val="t"/>
              <c:showLegendKey val="0"/>
              <c:showVal val="1"/>
              <c:showCatName val="0"/>
              <c:showSerName val="0"/>
              <c:showPercent val="0"/>
              <c:showBubbleSize val="0"/>
            </c:dLbl>
            <c:dLbl>
              <c:idx val="44"/>
              <c:layout/>
              <c:tx>
                <c:strRef>
                  <c:f>'Matrix Calc'!$I$51</c:f>
                  <c:strCache>
                    <c:ptCount val="1"/>
                    <c:pt idx="0">
                      <c:v>Iran</c:v>
                    </c:pt>
                  </c:strCache>
                </c:strRef>
              </c:tx>
              <c:dLblPos val="t"/>
              <c:showLegendKey val="0"/>
              <c:showVal val="1"/>
              <c:showCatName val="0"/>
              <c:showSerName val="0"/>
              <c:showPercent val="0"/>
              <c:showBubbleSize val="0"/>
            </c:dLbl>
            <c:dLbl>
              <c:idx val="45"/>
              <c:layout/>
              <c:tx>
                <c:strRef>
                  <c:f>'Matrix Calc'!$I$52</c:f>
                  <c:strCache>
                    <c:ptCount val="1"/>
                    <c:pt idx="0">
                      <c:v>Ireland</c:v>
                    </c:pt>
                  </c:strCache>
                </c:strRef>
              </c:tx>
              <c:dLblPos val="t"/>
              <c:showLegendKey val="0"/>
              <c:showVal val="1"/>
              <c:showCatName val="0"/>
              <c:showSerName val="0"/>
              <c:showPercent val="0"/>
              <c:showBubbleSize val="0"/>
            </c:dLbl>
            <c:dLbl>
              <c:idx val="46"/>
              <c:layout/>
              <c:tx>
                <c:strRef>
                  <c:f>'Matrix Calc'!$I$53</c:f>
                  <c:strCache>
                    <c:ptCount val="1"/>
                    <c:pt idx="0">
                      <c:v>Israel</c:v>
                    </c:pt>
                  </c:strCache>
                </c:strRef>
              </c:tx>
              <c:dLblPos val="t"/>
              <c:showLegendKey val="0"/>
              <c:showVal val="1"/>
              <c:showCatName val="0"/>
              <c:showSerName val="0"/>
              <c:showPercent val="0"/>
              <c:showBubbleSize val="0"/>
            </c:dLbl>
            <c:dLbl>
              <c:idx val="47"/>
              <c:layout/>
              <c:tx>
                <c:strRef>
                  <c:f>'Matrix Calc'!$I$54</c:f>
                  <c:strCache>
                    <c:ptCount val="1"/>
                    <c:pt idx="0">
                      <c:v>Italy</c:v>
                    </c:pt>
                  </c:strCache>
                </c:strRef>
              </c:tx>
              <c:dLblPos val="t"/>
              <c:showLegendKey val="0"/>
              <c:showVal val="1"/>
              <c:showCatName val="0"/>
              <c:showSerName val="0"/>
              <c:showPercent val="0"/>
              <c:showBubbleSize val="0"/>
            </c:dLbl>
            <c:dLbl>
              <c:idx val="48"/>
              <c:layout/>
              <c:tx>
                <c:strRef>
                  <c:f>'Matrix Calc'!$I$55</c:f>
                  <c:strCache>
                    <c:ptCount val="1"/>
                    <c:pt idx="0">
                      <c:v>Japan</c:v>
                    </c:pt>
                  </c:strCache>
                </c:strRef>
              </c:tx>
              <c:dLblPos val="t"/>
              <c:showLegendKey val="0"/>
              <c:showVal val="1"/>
              <c:showCatName val="0"/>
              <c:showSerName val="0"/>
              <c:showPercent val="0"/>
              <c:showBubbleSize val="0"/>
            </c:dLbl>
            <c:dLbl>
              <c:idx val="49"/>
              <c:layout/>
              <c:tx>
                <c:strRef>
                  <c:f>'Matrix Calc'!$I$56</c:f>
                  <c:strCache>
                    <c:ptCount val="1"/>
                    <c:pt idx="0">
                      <c:v>Kenya</c:v>
                    </c:pt>
                  </c:strCache>
                </c:strRef>
              </c:tx>
              <c:dLblPos val="t"/>
              <c:showLegendKey val="0"/>
              <c:showVal val="1"/>
              <c:showCatName val="0"/>
              <c:showSerName val="0"/>
              <c:showPercent val="0"/>
              <c:showBubbleSize val="0"/>
            </c:dLbl>
            <c:dLbl>
              <c:idx val="50"/>
              <c:layout/>
              <c:tx>
                <c:strRef>
                  <c:f>'Matrix Calc'!$I$57</c:f>
                  <c:strCache>
                    <c:ptCount val="1"/>
                    <c:pt idx="0">
                      <c:v>Kuwait</c:v>
                    </c:pt>
                  </c:strCache>
                </c:strRef>
              </c:tx>
              <c:dLblPos val="t"/>
              <c:showLegendKey val="0"/>
              <c:showVal val="1"/>
              <c:showCatName val="0"/>
              <c:showSerName val="0"/>
              <c:showPercent val="0"/>
              <c:showBubbleSize val="0"/>
            </c:dLbl>
            <c:dLbl>
              <c:idx val="51"/>
              <c:layout/>
              <c:tx>
                <c:strRef>
                  <c:f>'Matrix Calc'!$I$58</c:f>
                  <c:strCache>
                    <c:ptCount val="1"/>
                    <c:pt idx="0">
                      <c:v>Latin America</c:v>
                    </c:pt>
                  </c:strCache>
                </c:strRef>
              </c:tx>
              <c:dLblPos val="t"/>
              <c:showLegendKey val="0"/>
              <c:showVal val="1"/>
              <c:showCatName val="0"/>
              <c:showSerName val="0"/>
              <c:showPercent val="0"/>
              <c:showBubbleSize val="0"/>
            </c:dLbl>
            <c:dLbl>
              <c:idx val="52"/>
              <c:layout/>
              <c:tx>
                <c:strRef>
                  <c:f>'Matrix Calc'!$I$59</c:f>
                  <c:strCache>
                    <c:ptCount val="1"/>
                    <c:pt idx="0">
                      <c:v>Lesotho</c:v>
                    </c:pt>
                  </c:strCache>
                </c:strRef>
              </c:tx>
              <c:dLblPos val="t"/>
              <c:showLegendKey val="0"/>
              <c:showVal val="1"/>
              <c:showCatName val="0"/>
              <c:showSerName val="0"/>
              <c:showPercent val="0"/>
              <c:showBubbleSize val="0"/>
            </c:dLbl>
            <c:dLbl>
              <c:idx val="53"/>
              <c:layout/>
              <c:tx>
                <c:strRef>
                  <c:f>'Matrix Calc'!$I$60</c:f>
                  <c:strCache>
                    <c:ptCount val="1"/>
                    <c:pt idx="0">
                      <c:v>Libya</c:v>
                    </c:pt>
                  </c:strCache>
                </c:strRef>
              </c:tx>
              <c:dLblPos val="t"/>
              <c:showLegendKey val="0"/>
              <c:showVal val="1"/>
              <c:showCatName val="0"/>
              <c:showSerName val="0"/>
              <c:showPercent val="0"/>
              <c:showBubbleSize val="0"/>
            </c:dLbl>
            <c:dLbl>
              <c:idx val="54"/>
              <c:layout/>
              <c:tx>
                <c:strRef>
                  <c:f>'Matrix Calc'!$I$61</c:f>
                  <c:strCache>
                    <c:ptCount val="1"/>
                    <c:pt idx="0">
                      <c:v>Lithuania</c:v>
                    </c:pt>
                  </c:strCache>
                </c:strRef>
              </c:tx>
              <c:dLblPos val="t"/>
              <c:showLegendKey val="0"/>
              <c:showVal val="1"/>
              <c:showCatName val="0"/>
              <c:showSerName val="0"/>
              <c:showPercent val="0"/>
              <c:showBubbleSize val="0"/>
            </c:dLbl>
            <c:dLbl>
              <c:idx val="55"/>
              <c:layout/>
              <c:tx>
                <c:strRef>
                  <c:f>'Matrix Calc'!$I$62</c:f>
                  <c:strCache>
                    <c:ptCount val="1"/>
                    <c:pt idx="0">
                      <c:v>Malaysia</c:v>
                    </c:pt>
                  </c:strCache>
                </c:strRef>
              </c:tx>
              <c:dLblPos val="t"/>
              <c:showLegendKey val="0"/>
              <c:showVal val="1"/>
              <c:showCatName val="0"/>
              <c:showSerName val="0"/>
              <c:showPercent val="0"/>
              <c:showBubbleSize val="0"/>
            </c:dLbl>
            <c:dLbl>
              <c:idx val="56"/>
              <c:layout/>
              <c:tx>
                <c:strRef>
                  <c:f>'Matrix Calc'!$I$63</c:f>
                  <c:strCache>
                    <c:ptCount val="1"/>
                    <c:pt idx="0">
                      <c:v>Mauritius</c:v>
                    </c:pt>
                  </c:strCache>
                </c:strRef>
              </c:tx>
              <c:dLblPos val="t"/>
              <c:showLegendKey val="0"/>
              <c:showVal val="1"/>
              <c:showCatName val="0"/>
              <c:showSerName val="0"/>
              <c:showPercent val="0"/>
              <c:showBubbleSize val="0"/>
            </c:dLbl>
            <c:dLbl>
              <c:idx val="57"/>
              <c:layout/>
              <c:tx>
                <c:strRef>
                  <c:f>'Matrix Calc'!$I$64</c:f>
                  <c:strCache>
                    <c:ptCount val="1"/>
                    <c:pt idx="0">
                      <c:v>Mexico</c:v>
                    </c:pt>
                  </c:strCache>
                </c:strRef>
              </c:tx>
              <c:dLblPos val="t"/>
              <c:showLegendKey val="0"/>
              <c:showVal val="1"/>
              <c:showCatName val="0"/>
              <c:showSerName val="0"/>
              <c:showPercent val="0"/>
              <c:showBubbleSize val="0"/>
            </c:dLbl>
            <c:dLbl>
              <c:idx val="58"/>
              <c:layout/>
              <c:tx>
                <c:strRef>
                  <c:f>'Matrix Calc'!$I$65</c:f>
                  <c:strCache>
                    <c:ptCount val="1"/>
                    <c:pt idx="0">
                      <c:v>Mongolia</c:v>
                    </c:pt>
                  </c:strCache>
                </c:strRef>
              </c:tx>
              <c:dLblPos val="t"/>
              <c:showLegendKey val="0"/>
              <c:showVal val="1"/>
              <c:showCatName val="0"/>
              <c:showSerName val="0"/>
              <c:showPercent val="0"/>
              <c:showBubbleSize val="0"/>
            </c:dLbl>
            <c:dLbl>
              <c:idx val="59"/>
              <c:layout/>
              <c:tx>
                <c:strRef>
                  <c:f>'Matrix Calc'!$I$66</c:f>
                  <c:strCache>
                    <c:ptCount val="1"/>
                    <c:pt idx="0">
                      <c:v>Montenegro</c:v>
                    </c:pt>
                  </c:strCache>
                </c:strRef>
              </c:tx>
              <c:dLblPos val="t"/>
              <c:showLegendKey val="0"/>
              <c:showVal val="1"/>
              <c:showCatName val="0"/>
              <c:showSerName val="0"/>
              <c:showPercent val="0"/>
              <c:showBubbleSize val="0"/>
            </c:dLbl>
            <c:dLbl>
              <c:idx val="60"/>
              <c:layout/>
              <c:tx>
                <c:strRef>
                  <c:f>'Matrix Calc'!$I$67</c:f>
                  <c:strCache>
                    <c:ptCount val="1"/>
                    <c:pt idx="0">
                      <c:v>Morocco</c:v>
                    </c:pt>
                  </c:strCache>
                </c:strRef>
              </c:tx>
              <c:dLblPos val="t"/>
              <c:showLegendKey val="0"/>
              <c:showVal val="1"/>
              <c:showCatName val="0"/>
              <c:showSerName val="0"/>
              <c:showPercent val="0"/>
              <c:showBubbleSize val="0"/>
            </c:dLbl>
            <c:dLbl>
              <c:idx val="61"/>
              <c:layout/>
              <c:tx>
                <c:strRef>
                  <c:f>'Matrix Calc'!$I$68</c:f>
                  <c:strCache>
                    <c:ptCount val="1"/>
                    <c:pt idx="0">
                      <c:v>Mozambique</c:v>
                    </c:pt>
                  </c:strCache>
                </c:strRef>
              </c:tx>
              <c:dLblPos val="t"/>
              <c:showLegendKey val="0"/>
              <c:showVal val="1"/>
              <c:showCatName val="0"/>
              <c:showSerName val="0"/>
              <c:showPercent val="0"/>
              <c:showBubbleSize val="0"/>
            </c:dLbl>
            <c:dLbl>
              <c:idx val="62"/>
              <c:layout/>
              <c:tx>
                <c:strRef>
                  <c:f>'Matrix Calc'!$I$69</c:f>
                  <c:strCache>
                    <c:ptCount val="1"/>
                    <c:pt idx="0">
                      <c:v>Myanmar</c:v>
                    </c:pt>
                  </c:strCache>
                </c:strRef>
              </c:tx>
              <c:dLblPos val="t"/>
              <c:showLegendKey val="0"/>
              <c:showVal val="1"/>
              <c:showCatName val="0"/>
              <c:showSerName val="0"/>
              <c:showPercent val="0"/>
              <c:showBubbleSize val="0"/>
            </c:dLbl>
            <c:dLbl>
              <c:idx val="63"/>
              <c:layout/>
              <c:tx>
                <c:strRef>
                  <c:f>'Matrix Calc'!$I$70</c:f>
                  <c:strCache>
                    <c:ptCount val="1"/>
                    <c:pt idx="0">
                      <c:v>Netherlands</c:v>
                    </c:pt>
                  </c:strCache>
                </c:strRef>
              </c:tx>
              <c:dLblPos val="t"/>
              <c:showLegendKey val="0"/>
              <c:showVal val="1"/>
              <c:showCatName val="0"/>
              <c:showSerName val="0"/>
              <c:showPercent val="0"/>
              <c:showBubbleSize val="0"/>
            </c:dLbl>
            <c:dLbl>
              <c:idx val="64"/>
              <c:layout/>
              <c:tx>
                <c:strRef>
                  <c:f>'Matrix Calc'!$I$71</c:f>
                  <c:strCache>
                    <c:ptCount val="1"/>
                    <c:pt idx="0">
                      <c:v>New Zealand</c:v>
                    </c:pt>
                  </c:strCache>
                </c:strRef>
              </c:tx>
              <c:dLblPos val="t"/>
              <c:showLegendKey val="0"/>
              <c:showVal val="1"/>
              <c:showCatName val="0"/>
              <c:showSerName val="0"/>
              <c:showPercent val="0"/>
              <c:showBubbleSize val="0"/>
            </c:dLbl>
            <c:dLbl>
              <c:idx val="65"/>
              <c:layout/>
              <c:tx>
                <c:strRef>
                  <c:f>'Matrix Calc'!$I$72</c:f>
                  <c:strCache>
                    <c:ptCount val="1"/>
                    <c:pt idx="0">
                      <c:v>Nigeria</c:v>
                    </c:pt>
                  </c:strCache>
                </c:strRef>
              </c:tx>
              <c:dLblPos val="t"/>
              <c:showLegendKey val="0"/>
              <c:showVal val="1"/>
              <c:showCatName val="0"/>
              <c:showSerName val="0"/>
              <c:showPercent val="0"/>
              <c:showBubbleSize val="0"/>
            </c:dLbl>
            <c:dLbl>
              <c:idx val="66"/>
              <c:layout/>
              <c:tx>
                <c:strRef>
                  <c:f>'Matrix Calc'!$I$73</c:f>
                  <c:strCache>
                    <c:ptCount val="1"/>
                    <c:pt idx="0">
                      <c:v>Norway</c:v>
                    </c:pt>
                  </c:strCache>
                </c:strRef>
              </c:tx>
              <c:dLblPos val="t"/>
              <c:showLegendKey val="0"/>
              <c:showVal val="1"/>
              <c:showCatName val="0"/>
              <c:showSerName val="0"/>
              <c:showPercent val="0"/>
              <c:showBubbleSize val="0"/>
            </c:dLbl>
            <c:dLbl>
              <c:idx val="67"/>
              <c:layout/>
              <c:tx>
                <c:strRef>
                  <c:f>'Matrix Calc'!$I$74</c:f>
                  <c:strCache>
                    <c:ptCount val="1"/>
                    <c:pt idx="0">
                      <c:v>Oman</c:v>
                    </c:pt>
                  </c:strCache>
                </c:strRef>
              </c:tx>
              <c:dLblPos val="t"/>
              <c:showLegendKey val="0"/>
              <c:showVal val="1"/>
              <c:showCatName val="0"/>
              <c:showSerName val="0"/>
              <c:showPercent val="0"/>
              <c:showBubbleSize val="0"/>
            </c:dLbl>
            <c:dLbl>
              <c:idx val="68"/>
              <c:layout/>
              <c:tx>
                <c:strRef>
                  <c:f>'Matrix Calc'!$I$75</c:f>
                  <c:strCache>
                    <c:ptCount val="1"/>
                    <c:pt idx="0">
                      <c:v>Pakistan</c:v>
                    </c:pt>
                  </c:strCache>
                </c:strRef>
              </c:tx>
              <c:dLblPos val="t"/>
              <c:showLegendKey val="0"/>
              <c:showVal val="1"/>
              <c:showCatName val="0"/>
              <c:showSerName val="0"/>
              <c:showPercent val="0"/>
              <c:showBubbleSize val="0"/>
            </c:dLbl>
            <c:dLbl>
              <c:idx val="69"/>
              <c:layout/>
              <c:tx>
                <c:strRef>
                  <c:f>'Matrix Calc'!$I$76</c:f>
                  <c:strCache>
                    <c:ptCount val="1"/>
                    <c:pt idx="0">
                      <c:v>Panama</c:v>
                    </c:pt>
                  </c:strCache>
                </c:strRef>
              </c:tx>
              <c:dLblPos val="t"/>
              <c:showLegendKey val="0"/>
              <c:showVal val="1"/>
              <c:showCatName val="0"/>
              <c:showSerName val="0"/>
              <c:showPercent val="0"/>
              <c:showBubbleSize val="0"/>
            </c:dLbl>
            <c:dLbl>
              <c:idx val="70"/>
              <c:layout/>
              <c:tx>
                <c:strRef>
                  <c:f>'Matrix Calc'!$I$77</c:f>
                  <c:strCache>
                    <c:ptCount val="1"/>
                    <c:pt idx="0">
                      <c:v>Paraguay</c:v>
                    </c:pt>
                  </c:strCache>
                </c:strRef>
              </c:tx>
              <c:dLblPos val="t"/>
              <c:showLegendKey val="0"/>
              <c:showVal val="1"/>
              <c:showCatName val="0"/>
              <c:showSerName val="0"/>
              <c:showPercent val="0"/>
              <c:showBubbleSize val="0"/>
            </c:dLbl>
            <c:dLbl>
              <c:idx val="71"/>
              <c:layout/>
              <c:tx>
                <c:strRef>
                  <c:f>'Matrix Calc'!$I$78</c:f>
                  <c:strCache>
                    <c:ptCount val="1"/>
                    <c:pt idx="0">
                      <c:v>Peru</c:v>
                    </c:pt>
                  </c:strCache>
                </c:strRef>
              </c:tx>
              <c:dLblPos val="t"/>
              <c:showLegendKey val="0"/>
              <c:showVal val="1"/>
              <c:showCatName val="0"/>
              <c:showSerName val="0"/>
              <c:showPercent val="0"/>
              <c:showBubbleSize val="0"/>
            </c:dLbl>
            <c:dLbl>
              <c:idx val="72"/>
              <c:layout/>
              <c:tx>
                <c:strRef>
                  <c:f>'Matrix Calc'!$I$79</c:f>
                  <c:strCache>
                    <c:ptCount val="1"/>
                    <c:pt idx="0">
                      <c:v>Philippines</c:v>
                    </c:pt>
                  </c:strCache>
                </c:strRef>
              </c:tx>
              <c:dLblPos val="t"/>
              <c:showLegendKey val="0"/>
              <c:showVal val="1"/>
              <c:showCatName val="0"/>
              <c:showSerName val="0"/>
              <c:showPercent val="0"/>
              <c:showBubbleSize val="0"/>
            </c:dLbl>
            <c:dLbl>
              <c:idx val="73"/>
              <c:layout/>
              <c:tx>
                <c:strRef>
                  <c:f>'Matrix Calc'!$I$80</c:f>
                  <c:strCache>
                    <c:ptCount val="1"/>
                    <c:pt idx="0">
                      <c:v>Poland</c:v>
                    </c:pt>
                  </c:strCache>
                </c:strRef>
              </c:tx>
              <c:dLblPos val="t"/>
              <c:showLegendKey val="0"/>
              <c:showVal val="1"/>
              <c:showCatName val="0"/>
              <c:showSerName val="0"/>
              <c:showPercent val="0"/>
              <c:showBubbleSize val="0"/>
            </c:dLbl>
            <c:dLbl>
              <c:idx val="74"/>
              <c:layout/>
              <c:tx>
                <c:strRef>
                  <c:f>'Matrix Calc'!$I$81</c:f>
                  <c:strCache>
                    <c:ptCount val="1"/>
                    <c:pt idx="0">
                      <c:v>Portugal</c:v>
                    </c:pt>
                  </c:strCache>
                </c:strRef>
              </c:tx>
              <c:dLblPos val="t"/>
              <c:showLegendKey val="0"/>
              <c:showVal val="1"/>
              <c:showCatName val="0"/>
              <c:showSerName val="0"/>
              <c:showPercent val="0"/>
              <c:showBubbleSize val="0"/>
            </c:dLbl>
            <c:dLbl>
              <c:idx val="75"/>
              <c:layout/>
              <c:tx>
                <c:strRef>
                  <c:f>'Matrix Calc'!$I$82</c:f>
                  <c:strCache>
                    <c:ptCount val="1"/>
                    <c:pt idx="0">
                      <c:v>Qatar</c:v>
                    </c:pt>
                  </c:strCache>
                </c:strRef>
              </c:tx>
              <c:dLblPos val="t"/>
              <c:showLegendKey val="0"/>
              <c:showVal val="1"/>
              <c:showCatName val="0"/>
              <c:showSerName val="0"/>
              <c:showPercent val="0"/>
              <c:showBubbleSize val="0"/>
            </c:dLbl>
            <c:dLbl>
              <c:idx val="76"/>
              <c:layout/>
              <c:tx>
                <c:strRef>
                  <c:f>'Matrix Calc'!$I$83</c:f>
                  <c:strCache>
                    <c:ptCount val="1"/>
                    <c:pt idx="0">
                      <c:v>Republic of Georgia</c:v>
                    </c:pt>
                  </c:strCache>
                </c:strRef>
              </c:tx>
              <c:dLblPos val="t"/>
              <c:showLegendKey val="0"/>
              <c:showVal val="1"/>
              <c:showCatName val="0"/>
              <c:showSerName val="0"/>
              <c:showPercent val="0"/>
              <c:showBubbleSize val="0"/>
            </c:dLbl>
            <c:dLbl>
              <c:idx val="77"/>
              <c:layout/>
              <c:tx>
                <c:strRef>
                  <c:f>'Matrix Calc'!$I$84</c:f>
                  <c:strCache>
                    <c:ptCount val="1"/>
                    <c:pt idx="0">
                      <c:v>Romania</c:v>
                    </c:pt>
                  </c:strCache>
                </c:strRef>
              </c:tx>
              <c:dLblPos val="t"/>
              <c:showLegendKey val="0"/>
              <c:showVal val="1"/>
              <c:showCatName val="0"/>
              <c:showSerName val="0"/>
              <c:showPercent val="0"/>
              <c:showBubbleSize val="0"/>
            </c:dLbl>
            <c:dLbl>
              <c:idx val="78"/>
              <c:layout/>
              <c:tx>
                <c:strRef>
                  <c:f>'Matrix Calc'!$I$85</c:f>
                  <c:strCache>
                    <c:ptCount val="1"/>
                    <c:pt idx="0">
                      <c:v>Russia</c:v>
                    </c:pt>
                  </c:strCache>
                </c:strRef>
              </c:tx>
              <c:dLblPos val="t"/>
              <c:showLegendKey val="0"/>
              <c:showVal val="1"/>
              <c:showCatName val="0"/>
              <c:showSerName val="0"/>
              <c:showPercent val="0"/>
              <c:showBubbleSize val="0"/>
            </c:dLbl>
            <c:dLbl>
              <c:idx val="79"/>
              <c:layout/>
              <c:tx>
                <c:strRef>
                  <c:f>'Matrix Calc'!$I$86</c:f>
                  <c:strCache>
                    <c:ptCount val="1"/>
                    <c:pt idx="0">
                      <c:v>Saudi Arabia</c:v>
                    </c:pt>
                  </c:strCache>
                </c:strRef>
              </c:tx>
              <c:dLblPos val="t"/>
              <c:showLegendKey val="0"/>
              <c:showVal val="1"/>
              <c:showCatName val="0"/>
              <c:showSerName val="0"/>
              <c:showPercent val="0"/>
              <c:showBubbleSize val="0"/>
            </c:dLbl>
            <c:dLbl>
              <c:idx val="80"/>
              <c:layout/>
              <c:tx>
                <c:strRef>
                  <c:f>'Matrix Calc'!$I$87</c:f>
                  <c:strCache>
                    <c:ptCount val="1"/>
                    <c:pt idx="0">
                      <c:v>Singapore</c:v>
                    </c:pt>
                  </c:strCache>
                </c:strRef>
              </c:tx>
              <c:dLblPos val="t"/>
              <c:showLegendKey val="0"/>
              <c:showVal val="1"/>
              <c:showCatName val="0"/>
              <c:showSerName val="0"/>
              <c:showPercent val="0"/>
              <c:showBubbleSize val="0"/>
            </c:dLbl>
            <c:dLbl>
              <c:idx val="81"/>
              <c:layout/>
              <c:tx>
                <c:strRef>
                  <c:f>'Matrix Calc'!$I$88</c:f>
                  <c:strCache>
                    <c:ptCount val="1"/>
                    <c:pt idx="0">
                      <c:v>Slovakia</c:v>
                    </c:pt>
                  </c:strCache>
                </c:strRef>
              </c:tx>
              <c:dLblPos val="t"/>
              <c:showLegendKey val="0"/>
              <c:showVal val="1"/>
              <c:showCatName val="0"/>
              <c:showSerName val="0"/>
              <c:showPercent val="0"/>
              <c:showBubbleSize val="0"/>
            </c:dLbl>
            <c:dLbl>
              <c:idx val="82"/>
              <c:layout/>
              <c:tx>
                <c:strRef>
                  <c:f>'Matrix Calc'!$I$89</c:f>
                  <c:strCache>
                    <c:ptCount val="1"/>
                    <c:pt idx="0">
                      <c:v>Slovenia</c:v>
                    </c:pt>
                  </c:strCache>
                </c:strRef>
              </c:tx>
              <c:dLblPos val="t"/>
              <c:showLegendKey val="0"/>
              <c:showVal val="1"/>
              <c:showCatName val="0"/>
              <c:showSerName val="0"/>
              <c:showPercent val="0"/>
              <c:showBubbleSize val="0"/>
            </c:dLbl>
            <c:dLbl>
              <c:idx val="83"/>
              <c:layout/>
              <c:tx>
                <c:strRef>
                  <c:f>'Matrix Calc'!$I$90</c:f>
                  <c:strCache>
                    <c:ptCount val="1"/>
                    <c:pt idx="0">
                      <c:v>Somalia</c:v>
                    </c:pt>
                  </c:strCache>
                </c:strRef>
              </c:tx>
              <c:dLblPos val="t"/>
              <c:showLegendKey val="0"/>
              <c:showVal val="1"/>
              <c:showCatName val="0"/>
              <c:showSerName val="0"/>
              <c:showPercent val="0"/>
              <c:showBubbleSize val="0"/>
            </c:dLbl>
            <c:dLbl>
              <c:idx val="84"/>
              <c:layout/>
              <c:tx>
                <c:strRef>
                  <c:f>'Matrix Calc'!$I$91</c:f>
                  <c:strCache>
                    <c:ptCount val="1"/>
                    <c:pt idx="0">
                      <c:v>South Africa</c:v>
                    </c:pt>
                  </c:strCache>
                </c:strRef>
              </c:tx>
              <c:dLblPos val="t"/>
              <c:showLegendKey val="0"/>
              <c:showVal val="1"/>
              <c:showCatName val="0"/>
              <c:showSerName val="0"/>
              <c:showPercent val="0"/>
              <c:showBubbleSize val="0"/>
            </c:dLbl>
            <c:dLbl>
              <c:idx val="85"/>
              <c:layout/>
              <c:tx>
                <c:strRef>
                  <c:f>'Matrix Calc'!$I$92</c:f>
                  <c:strCache>
                    <c:ptCount val="1"/>
                    <c:pt idx="0">
                      <c:v>Spain</c:v>
                    </c:pt>
                  </c:strCache>
                </c:strRef>
              </c:tx>
              <c:dLblPos val="t"/>
              <c:showLegendKey val="0"/>
              <c:showVal val="1"/>
              <c:showCatName val="0"/>
              <c:showSerName val="0"/>
              <c:showPercent val="0"/>
              <c:showBubbleSize val="0"/>
            </c:dLbl>
            <c:dLbl>
              <c:idx val="86"/>
              <c:layout/>
              <c:tx>
                <c:strRef>
                  <c:f>'Matrix Calc'!$I$93</c:f>
                  <c:strCache>
                    <c:ptCount val="1"/>
                    <c:pt idx="0">
                      <c:v>Sri Lanka</c:v>
                    </c:pt>
                  </c:strCache>
                </c:strRef>
              </c:tx>
              <c:dLblPos val="t"/>
              <c:showLegendKey val="0"/>
              <c:showVal val="1"/>
              <c:showCatName val="0"/>
              <c:showSerName val="0"/>
              <c:showPercent val="0"/>
              <c:showBubbleSize val="0"/>
            </c:dLbl>
            <c:dLbl>
              <c:idx val="87"/>
              <c:layout/>
              <c:tx>
                <c:strRef>
                  <c:f>'Matrix Calc'!$I$94</c:f>
                  <c:strCache>
                    <c:ptCount val="1"/>
                    <c:pt idx="0">
                      <c:v>Sweden</c:v>
                    </c:pt>
                  </c:strCache>
                </c:strRef>
              </c:tx>
              <c:dLblPos val="t"/>
              <c:showLegendKey val="0"/>
              <c:showVal val="1"/>
              <c:showCatName val="0"/>
              <c:showSerName val="0"/>
              <c:showPercent val="0"/>
              <c:showBubbleSize val="0"/>
            </c:dLbl>
            <c:dLbl>
              <c:idx val="88"/>
              <c:layout/>
              <c:tx>
                <c:strRef>
                  <c:f>'Matrix Calc'!$I$95</c:f>
                  <c:strCache>
                    <c:ptCount val="1"/>
                    <c:pt idx="0">
                      <c:v>Switzerland</c:v>
                    </c:pt>
                  </c:strCache>
                </c:strRef>
              </c:tx>
              <c:dLblPos val="t"/>
              <c:showLegendKey val="0"/>
              <c:showVal val="1"/>
              <c:showCatName val="0"/>
              <c:showSerName val="0"/>
              <c:showPercent val="0"/>
              <c:showBubbleSize val="0"/>
            </c:dLbl>
            <c:dLbl>
              <c:idx val="89"/>
              <c:layout/>
              <c:tx>
                <c:strRef>
                  <c:f>'Matrix Calc'!$I$96</c:f>
                  <c:strCache>
                    <c:ptCount val="1"/>
                    <c:pt idx="0">
                      <c:v>Thailand</c:v>
                    </c:pt>
                  </c:strCache>
                </c:strRef>
              </c:tx>
              <c:dLblPos val="t"/>
              <c:showLegendKey val="0"/>
              <c:showVal val="1"/>
              <c:showCatName val="0"/>
              <c:showSerName val="0"/>
              <c:showPercent val="0"/>
              <c:showBubbleSize val="0"/>
            </c:dLbl>
            <c:dLbl>
              <c:idx val="90"/>
              <c:layout/>
              <c:tx>
                <c:strRef>
                  <c:f>'Matrix Calc'!$I$97</c:f>
                  <c:strCache>
                    <c:ptCount val="1"/>
                    <c:pt idx="0">
                      <c:v>Tunisia</c:v>
                    </c:pt>
                  </c:strCache>
                </c:strRef>
              </c:tx>
              <c:dLblPos val="t"/>
              <c:showLegendKey val="0"/>
              <c:showVal val="1"/>
              <c:showCatName val="0"/>
              <c:showSerName val="0"/>
              <c:showPercent val="0"/>
              <c:showBubbleSize val="0"/>
            </c:dLbl>
            <c:dLbl>
              <c:idx val="91"/>
              <c:layout/>
              <c:tx>
                <c:strRef>
                  <c:f>'Matrix Calc'!$I$98</c:f>
                  <c:strCache>
                    <c:ptCount val="1"/>
                    <c:pt idx="0">
                      <c:v>Turkey</c:v>
                    </c:pt>
                  </c:strCache>
                </c:strRef>
              </c:tx>
              <c:dLblPos val="t"/>
              <c:showLegendKey val="0"/>
              <c:showVal val="1"/>
              <c:showCatName val="0"/>
              <c:showSerName val="0"/>
              <c:showPercent val="0"/>
              <c:showBubbleSize val="0"/>
            </c:dLbl>
            <c:dLbl>
              <c:idx val="92"/>
              <c:layout/>
              <c:tx>
                <c:strRef>
                  <c:f>'Matrix Calc'!$I$99</c:f>
                  <c:strCache>
                    <c:ptCount val="1"/>
                    <c:pt idx="0">
                      <c:v>UAE</c:v>
                    </c:pt>
                  </c:strCache>
                </c:strRef>
              </c:tx>
              <c:dLblPos val="t"/>
              <c:showLegendKey val="0"/>
              <c:showVal val="1"/>
              <c:showCatName val="0"/>
              <c:showSerName val="0"/>
              <c:showPercent val="0"/>
              <c:showBubbleSize val="0"/>
            </c:dLbl>
            <c:dLbl>
              <c:idx val="93"/>
              <c:layout/>
              <c:tx>
                <c:strRef>
                  <c:f>'Matrix Calc'!$I$100</c:f>
                  <c:strCache>
                    <c:ptCount val="1"/>
                    <c:pt idx="0">
                      <c:v>Uganda</c:v>
                    </c:pt>
                  </c:strCache>
                </c:strRef>
              </c:tx>
              <c:dLblPos val="t"/>
              <c:showLegendKey val="0"/>
              <c:showVal val="1"/>
              <c:showCatName val="0"/>
              <c:showSerName val="0"/>
              <c:showPercent val="0"/>
              <c:showBubbleSize val="0"/>
            </c:dLbl>
            <c:dLbl>
              <c:idx val="94"/>
              <c:layout/>
              <c:tx>
                <c:strRef>
                  <c:f>'Matrix Calc'!$I$101</c:f>
                  <c:strCache>
                    <c:ptCount val="1"/>
                    <c:pt idx="0">
                      <c:v>UK</c:v>
                    </c:pt>
                  </c:strCache>
                </c:strRef>
              </c:tx>
              <c:dLblPos val="t"/>
              <c:showLegendKey val="0"/>
              <c:showVal val="1"/>
              <c:showCatName val="0"/>
              <c:showSerName val="0"/>
              <c:showPercent val="0"/>
              <c:showBubbleSize val="0"/>
            </c:dLbl>
            <c:dLbl>
              <c:idx val="95"/>
              <c:layout/>
              <c:tx>
                <c:strRef>
                  <c:f>'Matrix Calc'!$I$102</c:f>
                  <c:strCache>
                    <c:ptCount val="1"/>
                    <c:pt idx="0">
                      <c:v>Ukraine</c:v>
                    </c:pt>
                  </c:strCache>
                </c:strRef>
              </c:tx>
              <c:dLblPos val="t"/>
              <c:showLegendKey val="0"/>
              <c:showVal val="1"/>
              <c:showCatName val="0"/>
              <c:showSerName val="0"/>
              <c:showPercent val="0"/>
              <c:showBubbleSize val="0"/>
            </c:dLbl>
            <c:dLbl>
              <c:idx val="96"/>
              <c:layout/>
              <c:tx>
                <c:strRef>
                  <c:f>'Matrix Calc'!$I$103</c:f>
                  <c:strCache>
                    <c:ptCount val="1"/>
                    <c:pt idx="0">
                      <c:v>Uruguay</c:v>
                    </c:pt>
                  </c:strCache>
                </c:strRef>
              </c:tx>
              <c:dLblPos val="t"/>
              <c:showLegendKey val="0"/>
              <c:showVal val="1"/>
              <c:showCatName val="0"/>
              <c:showSerName val="0"/>
              <c:showPercent val="0"/>
              <c:showBubbleSize val="0"/>
            </c:dLbl>
            <c:dLbl>
              <c:idx val="97"/>
              <c:layout/>
              <c:tx>
                <c:strRef>
                  <c:f>'Matrix Calc'!$I$104</c:f>
                  <c:strCache>
                    <c:ptCount val="1"/>
                    <c:pt idx="0">
                      <c:v>USA</c:v>
                    </c:pt>
                  </c:strCache>
                </c:strRef>
              </c:tx>
              <c:dLblPos val="t"/>
              <c:showLegendKey val="0"/>
              <c:showVal val="1"/>
              <c:showCatName val="0"/>
              <c:showSerName val="0"/>
              <c:showPercent val="0"/>
              <c:showBubbleSize val="0"/>
            </c:dLbl>
            <c:dLbl>
              <c:idx val="98"/>
              <c:layout/>
              <c:tx>
                <c:strRef>
                  <c:f>'Matrix Calc'!$I$105</c:f>
                  <c:strCache>
                    <c:ptCount val="1"/>
                    <c:pt idx="0">
                      <c:v>Viet Nam</c:v>
                    </c:pt>
                  </c:strCache>
                </c:strRef>
              </c:tx>
              <c:dLblPos val="t"/>
              <c:showLegendKey val="0"/>
              <c:showVal val="1"/>
              <c:showCatName val="0"/>
              <c:showSerName val="0"/>
              <c:showPercent val="0"/>
              <c:showBubbleSize val="0"/>
            </c:dLbl>
            <c:dLbl>
              <c:idx val="99"/>
              <c:layout/>
              <c:tx>
                <c:strRef>
                  <c:f>'Matrix Calc'!$I$106</c:f>
                  <c:strCache>
                    <c:ptCount val="1"/>
                    <c:pt idx="0">
                      <c:v>Vietnam</c:v>
                    </c:pt>
                  </c:strCache>
                </c:strRef>
              </c:tx>
              <c:dLblPos val="t"/>
              <c:showLegendKey val="0"/>
              <c:showVal val="1"/>
              <c:showCatName val="0"/>
              <c:showSerName val="0"/>
              <c:showPercent val="0"/>
              <c:showBubbleSize val="0"/>
            </c:dLbl>
            <c:dLbl>
              <c:idx val="100"/>
              <c:layout/>
              <c:tx>
                <c:strRef>
                  <c:f>'Matrix Calc'!$I$107</c:f>
                  <c:strCache>
                    <c:ptCount val="1"/>
                    <c:pt idx="0">
                      <c:v>Zambia</c:v>
                    </c:pt>
                  </c:strCache>
                </c:strRef>
              </c:tx>
              <c:dLblPos val="t"/>
              <c:showLegendKey val="0"/>
              <c:showVal val="1"/>
              <c:showCatName val="0"/>
              <c:showSerName val="0"/>
              <c:showPercent val="0"/>
              <c:showBubbleSize val="0"/>
            </c:dLbl>
            <c:dLbl>
              <c:idx val="101"/>
              <c:layout/>
              <c:tx>
                <c:strRef>
                  <c:f>'Matrix Calc'!$I$108</c:f>
                  <c:strCache>
                    <c:ptCount val="1"/>
                    <c:pt idx="0">
                      <c:v>Zimbabwe</c:v>
                    </c:pt>
                  </c:strCache>
                </c:strRef>
              </c:tx>
              <c:dLblPos val="t"/>
              <c:showLegendKey val="0"/>
              <c:showVal val="1"/>
              <c:showCatName val="0"/>
              <c:showSerName val="0"/>
              <c:showPercent val="0"/>
              <c:showBubbleSize val="0"/>
            </c:dLbl>
            <c:txPr>
              <a:bodyPr/>
              <a:lstStyle/>
              <a:p>
                <a:pPr>
                  <a:defRPr>
                    <a:solidFill>
                      <a:schemeClr val="accent1"/>
                    </a:solidFill>
                  </a:defRPr>
                </a:pPr>
                <a:endParaRPr lang="en-US"/>
              </a:p>
            </c:txPr>
            <c:showLegendKey val="0"/>
            <c:showVal val="1"/>
            <c:showCatName val="0"/>
            <c:showSerName val="0"/>
            <c:showPercent val="0"/>
            <c:showBubbleSize val="0"/>
            <c:showLeaderLines val="0"/>
          </c:dLbls>
          <c:xVal>
            <c:numRef>
              <c:f>'Matrix Calc'!$J$7:$J$108</c:f>
              <c:numCache>
                <c:formatCode>#,##0</c:formatCode>
                <c:ptCount val="102"/>
                <c:pt idx="0">
                  <c:v>12343.459557278182</c:v>
                </c:pt>
                <c:pt idx="1">
                  <c:v>#N/A</c:v>
                </c:pt>
                <c:pt idx="2">
                  <c:v>#N/A</c:v>
                </c:pt>
                <c:pt idx="3">
                  <c:v>#N/A</c:v>
                </c:pt>
                <c:pt idx="4">
                  <c:v>#N/A</c:v>
                </c:pt>
                <c:pt idx="5">
                  <c:v>#N/A</c:v>
                </c:pt>
                <c:pt idx="6">
                  <c:v>#N/A</c:v>
                </c:pt>
                <c:pt idx="7">
                  <c:v>17515.261982886219</c:v>
                </c:pt>
                <c:pt idx="8">
                  <c:v>#N/A</c:v>
                </c:pt>
                <c:pt idx="9">
                  <c:v>#N/A</c:v>
                </c:pt>
                <c:pt idx="10">
                  <c:v>#N/A</c:v>
                </c:pt>
                <c:pt idx="11">
                  <c:v>#N/A</c:v>
                </c:pt>
                <c:pt idx="12">
                  <c:v>#N/A</c:v>
                </c:pt>
                <c:pt idx="13">
                  <c:v>#N/A</c:v>
                </c:pt>
                <c:pt idx="14">
                  <c:v>#N/A</c:v>
                </c:pt>
                <c:pt idx="15">
                  <c:v>#N/A</c:v>
                </c:pt>
                <c:pt idx="16">
                  <c:v>5688.6450226727256</c:v>
                </c:pt>
                <c:pt idx="17">
                  <c:v>#N/A</c:v>
                </c:pt>
                <c:pt idx="18">
                  <c:v>#N/A</c:v>
                </c:pt>
                <c:pt idx="19">
                  <c:v>13837.372902969493</c:v>
                </c:pt>
                <c:pt idx="20">
                  <c:v>#N/A</c:v>
                </c:pt>
                <c:pt idx="21">
                  <c:v>7786.8852459016398</c:v>
                </c:pt>
                <c:pt idx="22">
                  <c:v>#N/A</c:v>
                </c:pt>
                <c:pt idx="23">
                  <c:v>6992.4446635410441</c:v>
                </c:pt>
                <c:pt idx="24">
                  <c:v>#N/A</c:v>
                </c:pt>
                <c:pt idx="25">
                  <c:v>#N/A</c:v>
                </c:pt>
                <c:pt idx="26">
                  <c:v>#N/A</c:v>
                </c:pt>
                <c:pt idx="27">
                  <c:v>#N/A</c:v>
                </c:pt>
                <c:pt idx="28">
                  <c:v>17981.45258119881</c:v>
                </c:pt>
                <c:pt idx="29">
                  <c:v>7716.5108253001235</c:v>
                </c:pt>
                <c:pt idx="30">
                  <c:v>#N/A</c:v>
                </c:pt>
                <c:pt idx="31">
                  <c:v>#N/A</c:v>
                </c:pt>
                <c:pt idx="32">
                  <c:v>#N/A</c:v>
                </c:pt>
                <c:pt idx="33">
                  <c:v>#N/A</c:v>
                </c:pt>
                <c:pt idx="34">
                  <c:v>#N/A</c:v>
                </c:pt>
                <c:pt idx="35">
                  <c:v>#N/A</c:v>
                </c:pt>
                <c:pt idx="36">
                  <c:v>#N/A</c:v>
                </c:pt>
                <c:pt idx="37">
                  <c:v>#N/A</c:v>
                </c:pt>
                <c:pt idx="38">
                  <c:v>#N/A</c:v>
                </c:pt>
                <c:pt idx="39">
                  <c:v>#N/A</c:v>
                </c:pt>
                <c:pt idx="40">
                  <c:v>#N/A</c:v>
                </c:pt>
                <c:pt idx="41">
                  <c:v>#N/A</c:v>
                </c:pt>
                <c:pt idx="42">
                  <c:v>6975.8976711892747</c:v>
                </c:pt>
                <c:pt idx="43">
                  <c:v>3351.8998352282424</c:v>
                </c:pt>
                <c:pt idx="44">
                  <c:v>#N/A</c:v>
                </c:pt>
                <c:pt idx="45">
                  <c:v>#N/A</c:v>
                </c:pt>
                <c:pt idx="46">
                  <c:v>#N/A</c:v>
                </c:pt>
                <c:pt idx="47">
                  <c:v>#N/A</c:v>
                </c:pt>
                <c:pt idx="48">
                  <c:v>16241.532220287498</c:v>
                </c:pt>
                <c:pt idx="49">
                  <c:v>#N/A</c:v>
                </c:pt>
                <c:pt idx="50">
                  <c:v>#N/A</c:v>
                </c:pt>
                <c:pt idx="51">
                  <c:v>#N/A</c:v>
                </c:pt>
                <c:pt idx="52">
                  <c:v>#N/A</c:v>
                </c:pt>
                <c:pt idx="53">
                  <c:v>#N/A</c:v>
                </c:pt>
                <c:pt idx="54">
                  <c:v>#N/A</c:v>
                </c:pt>
                <c:pt idx="55">
                  <c:v>12820.512820512822</c:v>
                </c:pt>
                <c:pt idx="56">
                  <c:v>#N/A</c:v>
                </c:pt>
                <c:pt idx="57">
                  <c:v>9063.4243412215492</c:v>
                </c:pt>
                <c:pt idx="58">
                  <c:v>#N/A</c:v>
                </c:pt>
                <c:pt idx="59">
                  <c:v>#N/A</c:v>
                </c:pt>
                <c:pt idx="60">
                  <c:v>#N/A</c:v>
                </c:pt>
                <c:pt idx="61">
                  <c:v>#N/A</c:v>
                </c:pt>
                <c:pt idx="62">
                  <c:v>#N/A</c:v>
                </c:pt>
                <c:pt idx="63">
                  <c:v>#N/A</c:v>
                </c:pt>
                <c:pt idx="64">
                  <c:v>13330.920219068239</c:v>
                </c:pt>
                <c:pt idx="65">
                  <c:v>#N/A</c:v>
                </c:pt>
                <c:pt idx="66">
                  <c:v>#N/A</c:v>
                </c:pt>
                <c:pt idx="67">
                  <c:v>#N/A</c:v>
                </c:pt>
                <c:pt idx="68">
                  <c:v>5151.2110726643596</c:v>
                </c:pt>
                <c:pt idx="69">
                  <c:v>#N/A</c:v>
                </c:pt>
                <c:pt idx="70">
                  <c:v>#N/A</c:v>
                </c:pt>
                <c:pt idx="71">
                  <c:v>#N/A</c:v>
                </c:pt>
                <c:pt idx="72">
                  <c:v>16787.770294647078</c:v>
                </c:pt>
                <c:pt idx="73">
                  <c:v>#N/A</c:v>
                </c:pt>
                <c:pt idx="74">
                  <c:v>#N/A</c:v>
                </c:pt>
                <c:pt idx="75">
                  <c:v>#N/A</c:v>
                </c:pt>
                <c:pt idx="76">
                  <c:v>#N/A</c:v>
                </c:pt>
                <c:pt idx="77">
                  <c:v>#N/A</c:v>
                </c:pt>
                <c:pt idx="78">
                  <c:v>27058.823529411766</c:v>
                </c:pt>
                <c:pt idx="79">
                  <c:v>6741.5730337078658</c:v>
                </c:pt>
                <c:pt idx="80">
                  <c:v>11613.333333333332</c:v>
                </c:pt>
                <c:pt idx="81">
                  <c:v>#N/A</c:v>
                </c:pt>
                <c:pt idx="82">
                  <c:v>#N/A</c:v>
                </c:pt>
                <c:pt idx="83">
                  <c:v>#N/A</c:v>
                </c:pt>
                <c:pt idx="84">
                  <c:v>17988.120021392544</c:v>
                </c:pt>
                <c:pt idx="85">
                  <c:v>#N/A</c:v>
                </c:pt>
                <c:pt idx="86">
                  <c:v>#N/A</c:v>
                </c:pt>
                <c:pt idx="87">
                  <c:v>#N/A</c:v>
                </c:pt>
                <c:pt idx="88">
                  <c:v>#N/A</c:v>
                </c:pt>
                <c:pt idx="89">
                  <c:v>#N/A</c:v>
                </c:pt>
                <c:pt idx="90">
                  <c:v>#N/A</c:v>
                </c:pt>
                <c:pt idx="91">
                  <c:v>#N/A</c:v>
                </c:pt>
                <c:pt idx="92">
                  <c:v>9687.3698868126648</c:v>
                </c:pt>
                <c:pt idx="93">
                  <c:v>#N/A</c:v>
                </c:pt>
                <c:pt idx="94">
                  <c:v>#N/A</c:v>
                </c:pt>
                <c:pt idx="95">
                  <c:v>#N/A</c:v>
                </c:pt>
                <c:pt idx="96">
                  <c:v>#N/A</c:v>
                </c:pt>
                <c:pt idx="97">
                  <c:v>14935.730427764318</c:v>
                </c:pt>
                <c:pt idx="98">
                  <c:v>#N/A</c:v>
                </c:pt>
                <c:pt idx="99">
                  <c:v>#N/A</c:v>
                </c:pt>
                <c:pt idx="100">
                  <c:v>#N/A</c:v>
                </c:pt>
                <c:pt idx="101">
                  <c:v>#N/A</c:v>
                </c:pt>
              </c:numCache>
            </c:numRef>
          </c:xVal>
          <c:yVal>
            <c:numRef>
              <c:f>'Matrix Calc'!$K$7:$K$108</c:f>
              <c:numCache>
                <c:formatCode>_-[$$-409]* #,##0.00_ ;_-[$$-409]* \-#,##0.00\ ;_-[$$-409]* "-"??_ ;_-@_ </c:formatCode>
                <c:ptCount val="102"/>
                <c:pt idx="0">
                  <c:v>46176.801908160211</c:v>
                </c:pt>
                <c:pt idx="1">
                  <c:v>#N/A</c:v>
                </c:pt>
                <c:pt idx="2">
                  <c:v>#N/A</c:v>
                </c:pt>
                <c:pt idx="3">
                  <c:v>#N/A</c:v>
                </c:pt>
                <c:pt idx="4">
                  <c:v>#N/A</c:v>
                </c:pt>
                <c:pt idx="5">
                  <c:v>#N/A</c:v>
                </c:pt>
                <c:pt idx="6">
                  <c:v>#N/A</c:v>
                </c:pt>
                <c:pt idx="7">
                  <c:v>86525.394195457935</c:v>
                </c:pt>
                <c:pt idx="8">
                  <c:v>#N/A</c:v>
                </c:pt>
                <c:pt idx="9">
                  <c:v>#N/A</c:v>
                </c:pt>
                <c:pt idx="10">
                  <c:v>#N/A</c:v>
                </c:pt>
                <c:pt idx="11">
                  <c:v>#N/A</c:v>
                </c:pt>
                <c:pt idx="12">
                  <c:v>#N/A</c:v>
                </c:pt>
                <c:pt idx="13">
                  <c:v>#N/A</c:v>
                </c:pt>
                <c:pt idx="14">
                  <c:v>#N/A</c:v>
                </c:pt>
                <c:pt idx="15">
                  <c:v>#N/A</c:v>
                </c:pt>
                <c:pt idx="16">
                  <c:v>32311.503728781077</c:v>
                </c:pt>
                <c:pt idx="17">
                  <c:v>#N/A</c:v>
                </c:pt>
                <c:pt idx="18">
                  <c:v>#N/A</c:v>
                </c:pt>
                <c:pt idx="19">
                  <c:v>63710.5396750246</c:v>
                </c:pt>
                <c:pt idx="20">
                  <c:v>#N/A</c:v>
                </c:pt>
                <c:pt idx="21">
                  <c:v>19000</c:v>
                </c:pt>
                <c:pt idx="22">
                  <c:v>#N/A</c:v>
                </c:pt>
                <c:pt idx="23">
                  <c:v>28109.627547434993</c:v>
                </c:pt>
                <c:pt idx="24">
                  <c:v>#N/A</c:v>
                </c:pt>
                <c:pt idx="25">
                  <c:v>#N/A</c:v>
                </c:pt>
                <c:pt idx="26">
                  <c:v>#N/A</c:v>
                </c:pt>
                <c:pt idx="27">
                  <c:v>#N/A</c:v>
                </c:pt>
                <c:pt idx="28">
                  <c:v>58799.349940520107</c:v>
                </c:pt>
                <c:pt idx="29">
                  <c:v>19831.432821021317</c:v>
                </c:pt>
                <c:pt idx="30">
                  <c:v>#N/A</c:v>
                </c:pt>
                <c:pt idx="31">
                  <c:v>#N/A</c:v>
                </c:pt>
                <c:pt idx="32">
                  <c:v>#N/A</c:v>
                </c:pt>
                <c:pt idx="33">
                  <c:v>#N/A</c:v>
                </c:pt>
                <c:pt idx="34">
                  <c:v>#N/A</c:v>
                </c:pt>
                <c:pt idx="35">
                  <c:v>#N/A</c:v>
                </c:pt>
                <c:pt idx="36">
                  <c:v>#N/A</c:v>
                </c:pt>
                <c:pt idx="37">
                  <c:v>#N/A</c:v>
                </c:pt>
                <c:pt idx="38">
                  <c:v>#N/A</c:v>
                </c:pt>
                <c:pt idx="39">
                  <c:v>#N/A</c:v>
                </c:pt>
                <c:pt idx="40">
                  <c:v>#N/A</c:v>
                </c:pt>
                <c:pt idx="41">
                  <c:v>#N/A</c:v>
                </c:pt>
                <c:pt idx="42">
                  <c:v>11300.954227326614</c:v>
                </c:pt>
                <c:pt idx="43">
                  <c:v>8245.6735946614772</c:v>
                </c:pt>
                <c:pt idx="44">
                  <c:v>#N/A</c:v>
                </c:pt>
                <c:pt idx="45">
                  <c:v>#N/A</c:v>
                </c:pt>
                <c:pt idx="46">
                  <c:v>#N/A</c:v>
                </c:pt>
                <c:pt idx="47">
                  <c:v>#N/A</c:v>
                </c:pt>
                <c:pt idx="48">
                  <c:v>67564.774036395989</c:v>
                </c:pt>
                <c:pt idx="49">
                  <c:v>#N/A</c:v>
                </c:pt>
                <c:pt idx="50">
                  <c:v>#N/A</c:v>
                </c:pt>
                <c:pt idx="51">
                  <c:v>#N/A</c:v>
                </c:pt>
                <c:pt idx="52">
                  <c:v>#N/A</c:v>
                </c:pt>
                <c:pt idx="53">
                  <c:v>#N/A</c:v>
                </c:pt>
                <c:pt idx="54">
                  <c:v>#N/A</c:v>
                </c:pt>
                <c:pt idx="55">
                  <c:v>21000</c:v>
                </c:pt>
                <c:pt idx="56">
                  <c:v>#N/A</c:v>
                </c:pt>
                <c:pt idx="57">
                  <c:v>24471.245721298183</c:v>
                </c:pt>
                <c:pt idx="58">
                  <c:v>#N/A</c:v>
                </c:pt>
                <c:pt idx="59">
                  <c:v>#N/A</c:v>
                </c:pt>
                <c:pt idx="60">
                  <c:v>#N/A</c:v>
                </c:pt>
                <c:pt idx="61">
                  <c:v>#N/A</c:v>
                </c:pt>
                <c:pt idx="62">
                  <c:v>#N/A</c:v>
                </c:pt>
                <c:pt idx="63">
                  <c:v>#N/A</c:v>
                </c:pt>
                <c:pt idx="64">
                  <c:v>53990.226887226374</c:v>
                </c:pt>
                <c:pt idx="65">
                  <c:v>#N/A</c:v>
                </c:pt>
                <c:pt idx="66">
                  <c:v>#N/A</c:v>
                </c:pt>
                <c:pt idx="67">
                  <c:v>#N/A</c:v>
                </c:pt>
                <c:pt idx="68">
                  <c:v>14887</c:v>
                </c:pt>
                <c:pt idx="69">
                  <c:v>#N/A</c:v>
                </c:pt>
                <c:pt idx="70">
                  <c:v>#N/A</c:v>
                </c:pt>
                <c:pt idx="71">
                  <c:v>#N/A</c:v>
                </c:pt>
                <c:pt idx="72">
                  <c:v>44991.224389654169</c:v>
                </c:pt>
                <c:pt idx="73">
                  <c:v>#N/A</c:v>
                </c:pt>
                <c:pt idx="74">
                  <c:v>#N/A</c:v>
                </c:pt>
                <c:pt idx="75">
                  <c:v>#N/A</c:v>
                </c:pt>
                <c:pt idx="76">
                  <c:v>#N/A</c:v>
                </c:pt>
                <c:pt idx="77">
                  <c:v>#N/A</c:v>
                </c:pt>
                <c:pt idx="78">
                  <c:v>69000</c:v>
                </c:pt>
                <c:pt idx="79">
                  <c:v>18000</c:v>
                </c:pt>
                <c:pt idx="80">
                  <c:v>43550</c:v>
                </c:pt>
                <c:pt idx="81">
                  <c:v>#N/A</c:v>
                </c:pt>
                <c:pt idx="82">
                  <c:v>#N/A</c:v>
                </c:pt>
                <c:pt idx="83">
                  <c:v>#N/A</c:v>
                </c:pt>
                <c:pt idx="84">
                  <c:v>44070.894052411735</c:v>
                </c:pt>
                <c:pt idx="85">
                  <c:v>#N/A</c:v>
                </c:pt>
                <c:pt idx="86">
                  <c:v>#N/A</c:v>
                </c:pt>
                <c:pt idx="87">
                  <c:v>#N/A</c:v>
                </c:pt>
                <c:pt idx="88">
                  <c:v>#N/A</c:v>
                </c:pt>
                <c:pt idx="89">
                  <c:v>#N/A</c:v>
                </c:pt>
                <c:pt idx="90">
                  <c:v>#N/A</c:v>
                </c:pt>
                <c:pt idx="91">
                  <c:v>#N/A</c:v>
                </c:pt>
                <c:pt idx="92">
                  <c:v>31677.69952987742</c:v>
                </c:pt>
                <c:pt idx="93">
                  <c:v>#N/A</c:v>
                </c:pt>
                <c:pt idx="94">
                  <c:v>#N/A</c:v>
                </c:pt>
                <c:pt idx="95">
                  <c:v>#N/A</c:v>
                </c:pt>
                <c:pt idx="96">
                  <c:v>#N/A</c:v>
                </c:pt>
                <c:pt idx="97">
                  <c:v>62730.067796610172</c:v>
                </c:pt>
                <c:pt idx="98">
                  <c:v>#N/A</c:v>
                </c:pt>
                <c:pt idx="99">
                  <c:v>#N/A</c:v>
                </c:pt>
                <c:pt idx="100">
                  <c:v>#N/A</c:v>
                </c:pt>
                <c:pt idx="101">
                  <c:v>#N/A</c:v>
                </c:pt>
              </c:numCache>
            </c:numRef>
          </c:yVal>
          <c:smooth val="0"/>
        </c:ser>
        <c:ser>
          <c:idx val="2"/>
          <c:order val="1"/>
          <c:spPr>
            <a:ln w="28575">
              <a:noFill/>
            </a:ln>
          </c:spPr>
          <c:marker>
            <c:symbol val="diamond"/>
            <c:size val="7"/>
            <c:spPr>
              <a:solidFill>
                <a:schemeClr val="accent6"/>
              </a:solidFill>
              <a:ln>
                <a:solidFill>
                  <a:schemeClr val="accent6"/>
                </a:solidFill>
              </a:ln>
            </c:spPr>
          </c:marker>
          <c:dLbls>
            <c:dLbl>
              <c:idx val="0"/>
              <c:layout/>
              <c:tx>
                <c:strRef>
                  <c:f>'Matrix Calc'!$I$7</c:f>
                  <c:strCache>
                    <c:ptCount val="1"/>
                    <c:pt idx="0">
                      <c:v>Region Average</c:v>
                    </c:pt>
                  </c:strCache>
                </c:strRef>
              </c:tx>
              <c:dLblPos val="t"/>
              <c:showLegendKey val="0"/>
              <c:showVal val="1"/>
              <c:showCatName val="0"/>
              <c:showSerName val="0"/>
              <c:showPercent val="0"/>
              <c:showBubbleSize val="0"/>
            </c:dLbl>
            <c:dLbl>
              <c:idx val="1"/>
              <c:layout/>
              <c:tx>
                <c:strRef>
                  <c:f>'Matrix Calc'!$I$8</c:f>
                  <c:strCache>
                    <c:ptCount val="1"/>
                    <c:pt idx="0">
                      <c:v>Albania</c:v>
                    </c:pt>
                  </c:strCache>
                </c:strRef>
              </c:tx>
              <c:dLblPos val="t"/>
              <c:showLegendKey val="0"/>
              <c:showVal val="1"/>
              <c:showCatName val="0"/>
              <c:showSerName val="0"/>
              <c:showPercent val="0"/>
              <c:showBubbleSize val="0"/>
            </c:dLbl>
            <c:dLbl>
              <c:idx val="2"/>
              <c:layout/>
              <c:tx>
                <c:strRef>
                  <c:f>'Matrix Calc'!$I$9</c:f>
                  <c:strCache>
                    <c:ptCount val="1"/>
                    <c:pt idx="0">
                      <c:v>Arabian Gulf</c:v>
                    </c:pt>
                  </c:strCache>
                </c:strRef>
              </c:tx>
              <c:dLblPos val="t"/>
              <c:showLegendKey val="0"/>
              <c:showVal val="1"/>
              <c:showCatName val="0"/>
              <c:showSerName val="0"/>
              <c:showPercent val="0"/>
              <c:showBubbleSize val="0"/>
            </c:dLbl>
            <c:dLbl>
              <c:idx val="3"/>
              <c:layout/>
              <c:tx>
                <c:strRef>
                  <c:f>'Matrix Calc'!$I$10</c:f>
                  <c:strCache>
                    <c:ptCount val="1"/>
                    <c:pt idx="0">
                      <c:v>Argentina</c:v>
                    </c:pt>
                  </c:strCache>
                </c:strRef>
              </c:tx>
              <c:dLblPos val="t"/>
              <c:showLegendKey val="0"/>
              <c:showVal val="1"/>
              <c:showCatName val="0"/>
              <c:showSerName val="0"/>
              <c:showPercent val="0"/>
              <c:showBubbleSize val="0"/>
            </c:dLbl>
            <c:dLbl>
              <c:idx val="4"/>
              <c:layout/>
              <c:tx>
                <c:strRef>
                  <c:f>'Matrix Calc'!$I$11</c:f>
                  <c:strCache>
                    <c:ptCount val="1"/>
                    <c:pt idx="0">
                      <c:v>Armenia</c:v>
                    </c:pt>
                  </c:strCache>
                </c:strRef>
              </c:tx>
              <c:dLblPos val="t"/>
              <c:showLegendKey val="0"/>
              <c:showVal val="1"/>
              <c:showCatName val="0"/>
              <c:showSerName val="0"/>
              <c:showPercent val="0"/>
              <c:showBubbleSize val="0"/>
            </c:dLbl>
            <c:dLbl>
              <c:idx val="5"/>
              <c:layout/>
              <c:tx>
                <c:strRef>
                  <c:f>'Matrix Calc'!$I$12</c:f>
                  <c:strCache>
                    <c:ptCount val="1"/>
                    <c:pt idx="0">
                      <c:v>Aruba</c:v>
                    </c:pt>
                  </c:strCache>
                </c:strRef>
              </c:tx>
              <c:dLblPos val="t"/>
              <c:showLegendKey val="0"/>
              <c:showVal val="1"/>
              <c:showCatName val="0"/>
              <c:showSerName val="0"/>
              <c:showPercent val="0"/>
              <c:showBubbleSize val="0"/>
            </c:dLbl>
            <c:dLbl>
              <c:idx val="6"/>
              <c:layout/>
              <c:tx>
                <c:strRef>
                  <c:f>'Matrix Calc'!$I$13</c:f>
                  <c:strCache>
                    <c:ptCount val="1"/>
                    <c:pt idx="0">
                      <c:v>Asia</c:v>
                    </c:pt>
                  </c:strCache>
                </c:strRef>
              </c:tx>
              <c:dLblPos val="t"/>
              <c:showLegendKey val="0"/>
              <c:showVal val="1"/>
              <c:showCatName val="0"/>
              <c:showSerName val="0"/>
              <c:showPercent val="0"/>
              <c:showBubbleSize val="0"/>
            </c:dLbl>
            <c:dLbl>
              <c:idx val="7"/>
              <c:layout/>
              <c:tx>
                <c:strRef>
                  <c:f>'Matrix Calc'!$I$14</c:f>
                  <c:strCache>
                    <c:ptCount val="1"/>
                    <c:pt idx="0">
                      <c:v>Australia</c:v>
                    </c:pt>
                  </c:strCache>
                </c:strRef>
              </c:tx>
              <c:dLblPos val="t"/>
              <c:showLegendKey val="0"/>
              <c:showVal val="1"/>
              <c:showCatName val="0"/>
              <c:showSerName val="0"/>
              <c:showPercent val="0"/>
              <c:showBubbleSize val="0"/>
            </c:dLbl>
            <c:dLbl>
              <c:idx val="8"/>
              <c:layout/>
              <c:tx>
                <c:strRef>
                  <c:f>'Matrix Calc'!$I$15</c:f>
                  <c:strCache>
                    <c:ptCount val="1"/>
                    <c:pt idx="0">
                      <c:v>Austria</c:v>
                    </c:pt>
                  </c:strCache>
                </c:strRef>
              </c:tx>
              <c:dLblPos val="t"/>
              <c:showLegendKey val="0"/>
              <c:showVal val="1"/>
              <c:showCatName val="0"/>
              <c:showSerName val="0"/>
              <c:showPercent val="0"/>
              <c:showBubbleSize val="0"/>
            </c:dLbl>
            <c:dLbl>
              <c:idx val="9"/>
              <c:layout/>
              <c:tx>
                <c:strRef>
                  <c:f>'Matrix Calc'!$I$16</c:f>
                  <c:strCache>
                    <c:ptCount val="1"/>
                    <c:pt idx="0">
                      <c:v>Azerbaijan</c:v>
                    </c:pt>
                  </c:strCache>
                </c:strRef>
              </c:tx>
              <c:dLblPos val="t"/>
              <c:showLegendKey val="0"/>
              <c:showVal val="1"/>
              <c:showCatName val="0"/>
              <c:showSerName val="0"/>
              <c:showPercent val="0"/>
              <c:showBubbleSize val="0"/>
            </c:dLbl>
            <c:dLbl>
              <c:idx val="10"/>
              <c:layout/>
              <c:tx>
                <c:strRef>
                  <c:f>'Matrix Calc'!$I$17</c:f>
                  <c:strCache>
                    <c:ptCount val="1"/>
                    <c:pt idx="0">
                      <c:v>Baltic</c:v>
                    </c:pt>
                  </c:strCache>
                </c:strRef>
              </c:tx>
              <c:dLblPos val="t"/>
              <c:showLegendKey val="0"/>
              <c:showVal val="1"/>
              <c:showCatName val="0"/>
              <c:showSerName val="0"/>
              <c:showPercent val="0"/>
              <c:showBubbleSize val="0"/>
            </c:dLbl>
            <c:dLbl>
              <c:idx val="11"/>
              <c:layout/>
              <c:tx>
                <c:strRef>
                  <c:f>'Matrix Calc'!$I$18</c:f>
                  <c:strCache>
                    <c:ptCount val="1"/>
                    <c:pt idx="0">
                      <c:v>Bangladesh</c:v>
                    </c:pt>
                  </c:strCache>
                </c:strRef>
              </c:tx>
              <c:dLblPos val="t"/>
              <c:showLegendKey val="0"/>
              <c:showVal val="1"/>
              <c:showCatName val="0"/>
              <c:showSerName val="0"/>
              <c:showPercent val="0"/>
              <c:showBubbleSize val="0"/>
            </c:dLbl>
            <c:dLbl>
              <c:idx val="12"/>
              <c:layout/>
              <c:tx>
                <c:strRef>
                  <c:f>'Matrix Calc'!$I$19</c:f>
                  <c:strCache>
                    <c:ptCount val="1"/>
                    <c:pt idx="0">
                      <c:v>Belgium</c:v>
                    </c:pt>
                  </c:strCache>
                </c:strRef>
              </c:tx>
              <c:dLblPos val="t"/>
              <c:showLegendKey val="0"/>
              <c:showVal val="1"/>
              <c:showCatName val="0"/>
              <c:showSerName val="0"/>
              <c:showPercent val="0"/>
              <c:showBubbleSize val="0"/>
            </c:dLbl>
            <c:dLbl>
              <c:idx val="13"/>
              <c:layout/>
              <c:tx>
                <c:strRef>
                  <c:f>'Matrix Calc'!$I$20</c:f>
                  <c:strCache>
                    <c:ptCount val="1"/>
                    <c:pt idx="0">
                      <c:v>Bermuda</c:v>
                    </c:pt>
                  </c:strCache>
                </c:strRef>
              </c:tx>
              <c:dLblPos val="t"/>
              <c:showLegendKey val="0"/>
              <c:showVal val="1"/>
              <c:showCatName val="0"/>
              <c:showSerName val="0"/>
              <c:showPercent val="0"/>
              <c:showBubbleSize val="0"/>
            </c:dLbl>
            <c:dLbl>
              <c:idx val="14"/>
              <c:layout/>
              <c:tx>
                <c:strRef>
                  <c:f>'Matrix Calc'!$I$21</c:f>
                  <c:strCache>
                    <c:ptCount val="1"/>
                    <c:pt idx="0">
                      <c:v>Bhutan</c:v>
                    </c:pt>
                  </c:strCache>
                </c:strRef>
              </c:tx>
              <c:dLblPos val="t"/>
              <c:showLegendKey val="0"/>
              <c:showVal val="1"/>
              <c:showCatName val="0"/>
              <c:showSerName val="0"/>
              <c:showPercent val="0"/>
              <c:showBubbleSize val="0"/>
            </c:dLbl>
            <c:dLbl>
              <c:idx val="15"/>
              <c:layout/>
              <c:tx>
                <c:strRef>
                  <c:f>'Matrix Calc'!$I$22</c:f>
                  <c:strCache>
                    <c:ptCount val="1"/>
                    <c:pt idx="0">
                      <c:v>Bolivia</c:v>
                    </c:pt>
                  </c:strCache>
                </c:strRef>
              </c:tx>
              <c:dLblPos val="t"/>
              <c:showLegendKey val="0"/>
              <c:showVal val="1"/>
              <c:showCatName val="0"/>
              <c:showSerName val="0"/>
              <c:showPercent val="0"/>
              <c:showBubbleSize val="0"/>
            </c:dLbl>
            <c:dLbl>
              <c:idx val="16"/>
              <c:layout/>
              <c:tx>
                <c:strRef>
                  <c:f>'Matrix Calc'!$I$23</c:f>
                  <c:strCache>
                    <c:ptCount val="1"/>
                    <c:pt idx="0">
                      <c:v>Brazil</c:v>
                    </c:pt>
                  </c:strCache>
                </c:strRef>
              </c:tx>
              <c:dLblPos val="t"/>
              <c:showLegendKey val="0"/>
              <c:showVal val="1"/>
              <c:showCatName val="0"/>
              <c:showSerName val="0"/>
              <c:showPercent val="0"/>
              <c:showBubbleSize val="0"/>
            </c:dLbl>
            <c:dLbl>
              <c:idx val="17"/>
              <c:layout/>
              <c:tx>
                <c:strRef>
                  <c:f>'Matrix Calc'!$I$24</c:f>
                  <c:strCache>
                    <c:ptCount val="1"/>
                    <c:pt idx="0">
                      <c:v>Bulgaria</c:v>
                    </c:pt>
                  </c:strCache>
                </c:strRef>
              </c:tx>
              <c:dLblPos val="t"/>
              <c:showLegendKey val="0"/>
              <c:showVal val="1"/>
              <c:showCatName val="0"/>
              <c:showSerName val="0"/>
              <c:showPercent val="0"/>
              <c:showBubbleSize val="0"/>
            </c:dLbl>
            <c:dLbl>
              <c:idx val="18"/>
              <c:layout/>
              <c:tx>
                <c:strRef>
                  <c:f>'Matrix Calc'!$I$25</c:f>
                  <c:strCache>
                    <c:ptCount val="1"/>
                    <c:pt idx="0">
                      <c:v>Cambodia</c:v>
                    </c:pt>
                  </c:strCache>
                </c:strRef>
              </c:tx>
              <c:dLblPos val="t"/>
              <c:showLegendKey val="0"/>
              <c:showVal val="1"/>
              <c:showCatName val="0"/>
              <c:showSerName val="0"/>
              <c:showPercent val="0"/>
              <c:showBubbleSize val="0"/>
            </c:dLbl>
            <c:dLbl>
              <c:idx val="19"/>
              <c:layout/>
              <c:tx>
                <c:strRef>
                  <c:f>'Matrix Calc'!$I$26</c:f>
                  <c:strCache>
                    <c:ptCount val="1"/>
                    <c:pt idx="0">
                      <c:v>Canada</c:v>
                    </c:pt>
                  </c:strCache>
                </c:strRef>
              </c:tx>
              <c:dLblPos val="t"/>
              <c:showLegendKey val="0"/>
              <c:showVal val="1"/>
              <c:showCatName val="0"/>
              <c:showSerName val="0"/>
              <c:showPercent val="0"/>
              <c:showBubbleSize val="0"/>
            </c:dLbl>
            <c:dLbl>
              <c:idx val="20"/>
              <c:layout/>
              <c:tx>
                <c:strRef>
                  <c:f>'Matrix Calc'!$I$27</c:f>
                  <c:strCache>
                    <c:ptCount val="1"/>
                    <c:pt idx="0">
                      <c:v>Central America</c:v>
                    </c:pt>
                  </c:strCache>
                </c:strRef>
              </c:tx>
              <c:spPr>
                <a:no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21"/>
              <c:layout/>
              <c:tx>
                <c:strRef>
                  <c:f>'Matrix Calc'!$I$28</c:f>
                  <c:strCache>
                    <c:ptCount val="1"/>
                    <c:pt idx="0">
                      <c:v>China</c:v>
                    </c:pt>
                  </c:strCache>
                </c:strRef>
              </c:tx>
              <c:spPr>
                <a:no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22"/>
              <c:layout/>
              <c:tx>
                <c:strRef>
                  <c:f>'Matrix Calc'!$I$29</c:f>
                  <c:strCache>
                    <c:ptCount val="1"/>
                    <c:pt idx="0">
                      <c:v>Colombia</c:v>
                    </c:pt>
                  </c:strCache>
                </c:strRef>
              </c:tx>
              <c:spPr>
                <a:no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23"/>
              <c:layout/>
              <c:tx>
                <c:strRef>
                  <c:f>'Matrix Calc'!$I$30</c:f>
                  <c:strCache>
                    <c:ptCount val="1"/>
                    <c:pt idx="0">
                      <c:v>Costa Rica</c:v>
                    </c:pt>
                  </c:strCache>
                </c:strRef>
              </c:tx>
              <c:spPr>
                <a:no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24"/>
              <c:layout/>
              <c:tx>
                <c:strRef>
                  <c:f>'Matrix Calc'!$I$31</c:f>
                  <c:strCache>
                    <c:ptCount val="1"/>
                    <c:pt idx="0">
                      <c:v>Croatia</c:v>
                    </c:pt>
                  </c:strCache>
                </c:strRef>
              </c:tx>
              <c:spPr>
                <a:no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25"/>
              <c:layout/>
              <c:tx>
                <c:strRef>
                  <c:f>'Matrix Calc'!$I$32</c:f>
                  <c:strCache>
                    <c:ptCount val="1"/>
                    <c:pt idx="0">
                      <c:v>Czech Republic</c:v>
                    </c:pt>
                  </c:strCache>
                </c:strRef>
              </c:tx>
              <c:spPr>
                <a:no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26"/>
              <c:layout/>
              <c:tx>
                <c:strRef>
                  <c:f>'Matrix Calc'!$I$33</c:f>
                  <c:strCache>
                    <c:ptCount val="1"/>
                    <c:pt idx="0">
                      <c:v>Denmark</c:v>
                    </c:pt>
                  </c:strCache>
                </c:strRef>
              </c:tx>
              <c:spPr>
                <a:no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27"/>
              <c:layout/>
              <c:tx>
                <c:strRef>
                  <c:f>'Matrix Calc'!$I$34</c:f>
                  <c:strCache>
                    <c:ptCount val="1"/>
                    <c:pt idx="0">
                      <c:v>Dominican Republic</c:v>
                    </c:pt>
                  </c:strCache>
                </c:strRef>
              </c:tx>
              <c:spPr>
                <a:no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28"/>
              <c:layout/>
              <c:tx>
                <c:strRef>
                  <c:f>'Matrix Calc'!$I$35</c:f>
                  <c:strCache>
                    <c:ptCount val="1"/>
                    <c:pt idx="0">
                      <c:v>Dubai</c:v>
                    </c:pt>
                  </c:strCache>
                </c:strRef>
              </c:tx>
              <c:spPr>
                <a:no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29"/>
              <c:layout/>
              <c:tx>
                <c:strRef>
                  <c:f>'Matrix Calc'!$I$36</c:f>
                  <c:strCache>
                    <c:ptCount val="1"/>
                    <c:pt idx="0">
                      <c:v>Egypt</c:v>
                    </c:pt>
                  </c:strCache>
                </c:strRef>
              </c:tx>
              <c:spPr>
                <a:no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30"/>
              <c:layout/>
              <c:tx>
                <c:strRef>
                  <c:f>'Matrix Calc'!$I$37</c:f>
                  <c:strCache>
                    <c:ptCount val="1"/>
                    <c:pt idx="0">
                      <c:v>Estonia</c:v>
                    </c:pt>
                  </c:strCache>
                </c:strRef>
              </c:tx>
              <c:spPr>
                <a:no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31"/>
              <c:layout/>
              <c:tx>
                <c:strRef>
                  <c:f>'Matrix Calc'!$I$38</c:f>
                  <c:strCache>
                    <c:ptCount val="1"/>
                    <c:pt idx="0">
                      <c:v>Ethiopia</c:v>
                    </c:pt>
                  </c:strCache>
                </c:strRef>
              </c:tx>
              <c:spPr>
                <a:no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32"/>
              <c:layout/>
              <c:tx>
                <c:strRef>
                  <c:f>'Matrix Calc'!$I$39</c:f>
                  <c:strCache>
                    <c:ptCount val="1"/>
                    <c:pt idx="0">
                      <c:v>Europe</c:v>
                    </c:pt>
                  </c:strCache>
                </c:strRef>
              </c:tx>
              <c:spPr>
                <a:no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33"/>
              <c:layout/>
              <c:tx>
                <c:strRef>
                  <c:f>'Matrix Calc'!$I$40</c:f>
                  <c:strCache>
                    <c:ptCount val="1"/>
                    <c:pt idx="0">
                      <c:v>Finland</c:v>
                    </c:pt>
                  </c:strCache>
                </c:strRef>
              </c:tx>
              <c:spPr>
                <a:no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34"/>
              <c:layout/>
              <c:tx>
                <c:strRef>
                  <c:f>'Matrix Calc'!$I$41</c:f>
                  <c:strCache>
                    <c:ptCount val="1"/>
                    <c:pt idx="0">
                      <c:v>France</c:v>
                    </c:pt>
                  </c:strCache>
                </c:strRef>
              </c:tx>
              <c:spPr>
                <a:no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35"/>
              <c:layout/>
              <c:tx>
                <c:strRef>
                  <c:f>'Matrix Calc'!$I$42</c:f>
                  <c:strCache>
                    <c:ptCount val="1"/>
                    <c:pt idx="0">
                      <c:v>Germany</c:v>
                    </c:pt>
                  </c:strCache>
                </c:strRef>
              </c:tx>
              <c:spPr>
                <a:no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36"/>
              <c:layout/>
              <c:tx>
                <c:strRef>
                  <c:f>'Matrix Calc'!$I$43</c:f>
                  <c:strCache>
                    <c:ptCount val="1"/>
                    <c:pt idx="0">
                      <c:v>Ghana</c:v>
                    </c:pt>
                  </c:strCache>
                </c:strRef>
              </c:tx>
              <c:spPr>
                <a:no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37"/>
              <c:layout/>
              <c:tx>
                <c:strRef>
                  <c:f>'Matrix Calc'!$I$44</c:f>
                  <c:strCache>
                    <c:ptCount val="1"/>
                    <c:pt idx="0">
                      <c:v>Greece</c:v>
                    </c:pt>
                  </c:strCache>
                </c:strRef>
              </c:tx>
              <c:spPr>
                <a:no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38"/>
              <c:layout/>
              <c:tx>
                <c:strRef>
                  <c:f>'Matrix Calc'!$I$45</c:f>
                  <c:strCache>
                    <c:ptCount val="1"/>
                    <c:pt idx="0">
                      <c:v>Guyana</c:v>
                    </c:pt>
                  </c:strCache>
                </c:strRef>
              </c:tx>
              <c:spPr>
                <a:no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39"/>
              <c:layout/>
              <c:tx>
                <c:strRef>
                  <c:f>'Matrix Calc'!$I$46</c:f>
                  <c:strCache>
                    <c:ptCount val="1"/>
                    <c:pt idx="0">
                      <c:v>Hong Kong</c:v>
                    </c:pt>
                  </c:strCache>
                </c:strRef>
              </c:tx>
              <c:spPr>
                <a:no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40"/>
              <c:layout/>
              <c:tx>
                <c:strRef>
                  <c:f>'Matrix Calc'!$I$47</c:f>
                  <c:strCache>
                    <c:ptCount val="1"/>
                    <c:pt idx="0">
                      <c:v>Hungary</c:v>
                    </c:pt>
                  </c:strCache>
                </c:strRef>
              </c:tx>
              <c:spPr>
                <a:no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41"/>
              <c:layout/>
              <c:tx>
                <c:strRef>
                  <c:f>'Matrix Calc'!$I$48</c:f>
                  <c:strCache>
                    <c:ptCount val="1"/>
                    <c:pt idx="0">
                      <c:v>Iceland</c:v>
                    </c:pt>
                  </c:strCache>
                </c:strRef>
              </c:tx>
              <c:spPr>
                <a:no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42"/>
              <c:layout/>
              <c:tx>
                <c:strRef>
                  <c:f>'Matrix Calc'!$I$49</c:f>
                  <c:strCache>
                    <c:ptCount val="1"/>
                    <c:pt idx="0">
                      <c:v>India</c:v>
                    </c:pt>
                  </c:strCache>
                </c:strRef>
              </c:tx>
              <c:spPr>
                <a:no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43"/>
              <c:layout/>
              <c:tx>
                <c:strRef>
                  <c:f>'Matrix Calc'!$I$50</c:f>
                  <c:strCache>
                    <c:ptCount val="1"/>
                    <c:pt idx="0">
                      <c:v>Indonesia</c:v>
                    </c:pt>
                  </c:strCache>
                </c:strRef>
              </c:tx>
              <c:spPr>
                <a:no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44"/>
              <c:layout/>
              <c:tx>
                <c:strRef>
                  <c:f>'Matrix Calc'!$I$51</c:f>
                  <c:strCache>
                    <c:ptCount val="1"/>
                    <c:pt idx="0">
                      <c:v>Iran</c:v>
                    </c:pt>
                  </c:strCache>
                </c:strRef>
              </c:tx>
              <c:spPr>
                <a:no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45"/>
              <c:layout/>
              <c:tx>
                <c:strRef>
                  <c:f>'Matrix Calc'!$I$52</c:f>
                  <c:strCache>
                    <c:ptCount val="1"/>
                    <c:pt idx="0">
                      <c:v>Ireland</c:v>
                    </c:pt>
                  </c:strCache>
                </c:strRef>
              </c:tx>
              <c:spPr>
                <a:no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46"/>
              <c:layout/>
              <c:tx>
                <c:strRef>
                  <c:f>'Matrix Calc'!$I$53</c:f>
                  <c:strCache>
                    <c:ptCount val="1"/>
                    <c:pt idx="0">
                      <c:v>Israel</c:v>
                    </c:pt>
                  </c:strCache>
                </c:strRef>
              </c:tx>
              <c:spPr>
                <a:no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47"/>
              <c:layout/>
              <c:tx>
                <c:strRef>
                  <c:f>'Matrix Calc'!$I$54</c:f>
                  <c:strCache>
                    <c:ptCount val="1"/>
                    <c:pt idx="0">
                      <c:v>Italy</c:v>
                    </c:pt>
                  </c:strCache>
                </c:strRef>
              </c:tx>
              <c:spPr>
                <a:no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48"/>
              <c:layout/>
              <c:tx>
                <c:strRef>
                  <c:f>'Matrix Calc'!$I$55</c:f>
                  <c:strCache>
                    <c:ptCount val="1"/>
                    <c:pt idx="0">
                      <c:v>Japan</c:v>
                    </c:pt>
                  </c:strCache>
                </c:strRef>
              </c:tx>
              <c:spPr>
                <a:no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49"/>
              <c:layout/>
              <c:tx>
                <c:strRef>
                  <c:f>'Matrix Calc'!$I$56</c:f>
                  <c:strCache>
                    <c:ptCount val="1"/>
                    <c:pt idx="0">
                      <c:v>Kenya</c:v>
                    </c:pt>
                  </c:strCache>
                </c:strRef>
              </c:tx>
              <c:spPr>
                <a:no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50"/>
              <c:layout/>
              <c:tx>
                <c:strRef>
                  <c:f>'Matrix Calc'!$I$57</c:f>
                  <c:strCache>
                    <c:ptCount val="1"/>
                    <c:pt idx="0">
                      <c:v>Kuwait</c:v>
                    </c:pt>
                  </c:strCache>
                </c:strRef>
              </c:tx>
              <c:spPr>
                <a:no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51"/>
              <c:layout/>
              <c:tx>
                <c:strRef>
                  <c:f>'Matrix Calc'!$I$58</c:f>
                  <c:strCache>
                    <c:ptCount val="1"/>
                    <c:pt idx="0">
                      <c:v>Latin America</c:v>
                    </c:pt>
                  </c:strCache>
                </c:strRef>
              </c:tx>
              <c:spPr>
                <a:no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52"/>
              <c:layout/>
              <c:tx>
                <c:strRef>
                  <c:f>'Matrix Calc'!$I$59</c:f>
                  <c:strCache>
                    <c:ptCount val="1"/>
                    <c:pt idx="0">
                      <c:v>Lesotho</c:v>
                    </c:pt>
                  </c:strCache>
                </c:strRef>
              </c:tx>
              <c:spPr>
                <a:no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53"/>
              <c:layout/>
              <c:tx>
                <c:strRef>
                  <c:f>'Matrix Calc'!$I$60</c:f>
                  <c:strCache>
                    <c:ptCount val="1"/>
                    <c:pt idx="0">
                      <c:v>Libya</c:v>
                    </c:pt>
                  </c:strCache>
                </c:strRef>
              </c:tx>
              <c:spPr>
                <a:no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54"/>
              <c:layout/>
              <c:tx>
                <c:strRef>
                  <c:f>'Matrix Calc'!$I$61</c:f>
                  <c:strCache>
                    <c:ptCount val="1"/>
                    <c:pt idx="0">
                      <c:v>Lithuania</c:v>
                    </c:pt>
                  </c:strCache>
                </c:strRef>
              </c:tx>
              <c:spPr>
                <a:no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55"/>
              <c:layout/>
              <c:tx>
                <c:strRef>
                  <c:f>'Matrix Calc'!$I$62</c:f>
                  <c:strCache>
                    <c:ptCount val="1"/>
                    <c:pt idx="0">
                      <c:v>Malaysia</c:v>
                    </c:pt>
                  </c:strCache>
                </c:strRef>
              </c:tx>
              <c:spPr>
                <a:no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56"/>
              <c:layout/>
              <c:tx>
                <c:strRef>
                  <c:f>'Matrix Calc'!$I$63</c:f>
                  <c:strCache>
                    <c:ptCount val="1"/>
                    <c:pt idx="0">
                      <c:v>Mauritius</c:v>
                    </c:pt>
                  </c:strCache>
                </c:strRef>
              </c:tx>
              <c:spPr>
                <a:no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57"/>
              <c:layout/>
              <c:tx>
                <c:strRef>
                  <c:f>'Matrix Calc'!$I$64</c:f>
                  <c:strCache>
                    <c:ptCount val="1"/>
                    <c:pt idx="0">
                      <c:v>Mexico</c:v>
                    </c:pt>
                  </c:strCache>
                </c:strRef>
              </c:tx>
              <c:spPr>
                <a:no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58"/>
              <c:layout/>
              <c:tx>
                <c:strRef>
                  <c:f>'Matrix Calc'!$I$65</c:f>
                  <c:strCache>
                    <c:ptCount val="1"/>
                    <c:pt idx="0">
                      <c:v>Mongolia</c:v>
                    </c:pt>
                  </c:strCache>
                </c:strRef>
              </c:tx>
              <c:spPr>
                <a:no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59"/>
              <c:layout/>
              <c:tx>
                <c:strRef>
                  <c:f>'Matrix Calc'!$I$66</c:f>
                  <c:strCache>
                    <c:ptCount val="1"/>
                    <c:pt idx="0">
                      <c:v>Montenegro</c:v>
                    </c:pt>
                  </c:strCache>
                </c:strRef>
              </c:tx>
              <c:spPr>
                <a:no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60"/>
              <c:layout/>
              <c:tx>
                <c:strRef>
                  <c:f>'Matrix Calc'!$I$67</c:f>
                  <c:strCache>
                    <c:ptCount val="1"/>
                    <c:pt idx="0">
                      <c:v>Morocco</c:v>
                    </c:pt>
                  </c:strCache>
                </c:strRef>
              </c:tx>
              <c:spPr>
                <a:no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61"/>
              <c:layout/>
              <c:tx>
                <c:strRef>
                  <c:f>'Matrix Calc'!$I$68</c:f>
                  <c:strCache>
                    <c:ptCount val="1"/>
                    <c:pt idx="0">
                      <c:v>Mozambique</c:v>
                    </c:pt>
                  </c:strCache>
                </c:strRef>
              </c:tx>
              <c:spPr>
                <a:no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62"/>
              <c:layout/>
              <c:tx>
                <c:strRef>
                  <c:f>'Matrix Calc'!$I$69</c:f>
                  <c:strCache>
                    <c:ptCount val="1"/>
                    <c:pt idx="0">
                      <c:v>Myanmar</c:v>
                    </c:pt>
                  </c:strCache>
                </c:strRef>
              </c:tx>
              <c:spPr>
                <a:no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63"/>
              <c:layout/>
              <c:tx>
                <c:strRef>
                  <c:f>'Matrix Calc'!$I$70</c:f>
                  <c:strCache>
                    <c:ptCount val="1"/>
                    <c:pt idx="0">
                      <c:v>Netherlands</c:v>
                    </c:pt>
                  </c:strCache>
                </c:strRef>
              </c:tx>
              <c:spPr>
                <a:no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64"/>
              <c:layout/>
              <c:tx>
                <c:strRef>
                  <c:f>'Matrix Calc'!$I$71</c:f>
                  <c:strCache>
                    <c:ptCount val="1"/>
                    <c:pt idx="0">
                      <c:v>New Zealand</c:v>
                    </c:pt>
                  </c:strCache>
                </c:strRef>
              </c:tx>
              <c:spPr>
                <a:no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65"/>
              <c:layout/>
              <c:tx>
                <c:strRef>
                  <c:f>'Matrix Calc'!$I$72</c:f>
                  <c:strCache>
                    <c:ptCount val="1"/>
                    <c:pt idx="0">
                      <c:v>Nigeria</c:v>
                    </c:pt>
                  </c:strCache>
                </c:strRef>
              </c:tx>
              <c:spPr>
                <a:no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66"/>
              <c:layout/>
              <c:tx>
                <c:strRef>
                  <c:f>'Matrix Calc'!$I$73</c:f>
                  <c:strCache>
                    <c:ptCount val="1"/>
                    <c:pt idx="0">
                      <c:v>Norway</c:v>
                    </c:pt>
                  </c:strCache>
                </c:strRef>
              </c:tx>
              <c:spPr>
                <a:no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67"/>
              <c:layout/>
              <c:tx>
                <c:strRef>
                  <c:f>'Matrix Calc'!$I$74</c:f>
                  <c:strCache>
                    <c:ptCount val="1"/>
                    <c:pt idx="0">
                      <c:v>Oman</c:v>
                    </c:pt>
                  </c:strCache>
                </c:strRef>
              </c:tx>
              <c:spPr>
                <a:no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68"/>
              <c:layout/>
              <c:tx>
                <c:strRef>
                  <c:f>'Matrix Calc'!$I$75</c:f>
                  <c:strCache>
                    <c:ptCount val="1"/>
                    <c:pt idx="0">
                      <c:v>Pakistan</c:v>
                    </c:pt>
                  </c:strCache>
                </c:strRef>
              </c:tx>
              <c:spPr>
                <a:no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69"/>
              <c:layout/>
              <c:tx>
                <c:strRef>
                  <c:f>'Matrix Calc'!$I$76</c:f>
                  <c:strCache>
                    <c:ptCount val="1"/>
                    <c:pt idx="0">
                      <c:v>Panama</c:v>
                    </c:pt>
                  </c:strCache>
                </c:strRef>
              </c:tx>
              <c:spPr>
                <a:no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70"/>
              <c:layout/>
              <c:tx>
                <c:strRef>
                  <c:f>'Matrix Calc'!$I$77</c:f>
                  <c:strCache>
                    <c:ptCount val="1"/>
                    <c:pt idx="0">
                      <c:v>Paraguay</c:v>
                    </c:pt>
                  </c:strCache>
                </c:strRef>
              </c:tx>
              <c:spPr>
                <a:no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71"/>
              <c:layout/>
              <c:tx>
                <c:strRef>
                  <c:f>'Matrix Calc'!$I$78</c:f>
                  <c:strCache>
                    <c:ptCount val="1"/>
                    <c:pt idx="0">
                      <c:v>Peru</c:v>
                    </c:pt>
                  </c:strCache>
                </c:strRef>
              </c:tx>
              <c:spPr>
                <a:no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72"/>
              <c:layout/>
              <c:tx>
                <c:strRef>
                  <c:f>'Matrix Calc'!$I$79</c:f>
                  <c:strCache>
                    <c:ptCount val="1"/>
                    <c:pt idx="0">
                      <c:v>Philippines</c:v>
                    </c:pt>
                  </c:strCache>
                </c:strRef>
              </c:tx>
              <c:spPr>
                <a:no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73"/>
              <c:layout/>
              <c:tx>
                <c:strRef>
                  <c:f>'Matrix Calc'!$I$80</c:f>
                  <c:strCache>
                    <c:ptCount val="1"/>
                    <c:pt idx="0">
                      <c:v>Poland</c:v>
                    </c:pt>
                  </c:strCache>
                </c:strRef>
              </c:tx>
              <c:spPr>
                <a:no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74"/>
              <c:layout/>
              <c:tx>
                <c:strRef>
                  <c:f>'Matrix Calc'!$I$81</c:f>
                  <c:strCache>
                    <c:ptCount val="1"/>
                    <c:pt idx="0">
                      <c:v>Portugal</c:v>
                    </c:pt>
                  </c:strCache>
                </c:strRef>
              </c:tx>
              <c:spPr>
                <a:no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75"/>
              <c:layout/>
              <c:tx>
                <c:strRef>
                  <c:f>'Matrix Calc'!$I$82</c:f>
                  <c:strCache>
                    <c:ptCount val="1"/>
                    <c:pt idx="0">
                      <c:v>Qatar</c:v>
                    </c:pt>
                  </c:strCache>
                </c:strRef>
              </c:tx>
              <c:spPr>
                <a:no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76"/>
              <c:layout/>
              <c:tx>
                <c:strRef>
                  <c:f>'Matrix Calc'!$I$83</c:f>
                  <c:strCache>
                    <c:ptCount val="1"/>
                    <c:pt idx="0">
                      <c:v>Republic of Georgia</c:v>
                    </c:pt>
                  </c:strCache>
                </c:strRef>
              </c:tx>
              <c:spPr>
                <a:no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77"/>
              <c:layout/>
              <c:tx>
                <c:strRef>
                  <c:f>'Matrix Calc'!$I$84</c:f>
                  <c:strCache>
                    <c:ptCount val="1"/>
                    <c:pt idx="0">
                      <c:v>Romania</c:v>
                    </c:pt>
                  </c:strCache>
                </c:strRef>
              </c:tx>
              <c:spPr>
                <a:no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78"/>
              <c:layout/>
              <c:tx>
                <c:strRef>
                  <c:f>'Matrix Calc'!$I$85</c:f>
                  <c:strCache>
                    <c:ptCount val="1"/>
                    <c:pt idx="0">
                      <c:v>Russia</c:v>
                    </c:pt>
                  </c:strCache>
                </c:strRef>
              </c:tx>
              <c:spPr>
                <a:no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79"/>
              <c:layout/>
              <c:tx>
                <c:strRef>
                  <c:f>'Matrix Calc'!$I$86</c:f>
                  <c:strCache>
                    <c:ptCount val="1"/>
                    <c:pt idx="0">
                      <c:v>Saudi Arabia</c:v>
                    </c:pt>
                  </c:strCache>
                </c:strRef>
              </c:tx>
              <c:spPr>
                <a:no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80"/>
              <c:layout/>
              <c:tx>
                <c:strRef>
                  <c:f>'Matrix Calc'!$I$87</c:f>
                  <c:strCache>
                    <c:ptCount val="1"/>
                    <c:pt idx="0">
                      <c:v>Singapore</c:v>
                    </c:pt>
                  </c:strCache>
                </c:strRef>
              </c:tx>
              <c:spPr>
                <a:no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81"/>
              <c:layout/>
              <c:tx>
                <c:strRef>
                  <c:f>'Matrix Calc'!$I$88</c:f>
                  <c:strCache>
                    <c:ptCount val="1"/>
                    <c:pt idx="0">
                      <c:v>Slovakia</c:v>
                    </c:pt>
                  </c:strCache>
                </c:strRef>
              </c:tx>
              <c:spPr>
                <a:no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82"/>
              <c:layout/>
              <c:tx>
                <c:strRef>
                  <c:f>'Matrix Calc'!$I$89</c:f>
                  <c:strCache>
                    <c:ptCount val="1"/>
                    <c:pt idx="0">
                      <c:v>Slovenia</c:v>
                    </c:pt>
                  </c:strCache>
                </c:strRef>
              </c:tx>
              <c:spPr>
                <a:no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83"/>
              <c:layout/>
              <c:tx>
                <c:strRef>
                  <c:f>'Matrix Calc'!$I$90</c:f>
                  <c:strCache>
                    <c:ptCount val="1"/>
                    <c:pt idx="0">
                      <c:v>Somalia</c:v>
                    </c:pt>
                  </c:strCache>
                </c:strRef>
              </c:tx>
              <c:spPr>
                <a:no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84"/>
              <c:layout/>
              <c:tx>
                <c:strRef>
                  <c:f>'Matrix Calc'!$I$91</c:f>
                  <c:strCache>
                    <c:ptCount val="1"/>
                    <c:pt idx="0">
                      <c:v>South Africa</c:v>
                    </c:pt>
                  </c:strCache>
                </c:strRef>
              </c:tx>
              <c:spPr>
                <a:no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85"/>
              <c:layout/>
              <c:tx>
                <c:strRef>
                  <c:f>'Matrix Calc'!$I$92</c:f>
                  <c:strCache>
                    <c:ptCount val="1"/>
                    <c:pt idx="0">
                      <c:v>Spain</c:v>
                    </c:pt>
                  </c:strCache>
                </c:strRef>
              </c:tx>
              <c:spPr>
                <a:no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86"/>
              <c:layout/>
              <c:tx>
                <c:strRef>
                  <c:f>'Matrix Calc'!$I$93</c:f>
                  <c:strCache>
                    <c:ptCount val="1"/>
                    <c:pt idx="0">
                      <c:v>Sri Lanka</c:v>
                    </c:pt>
                  </c:strCache>
                </c:strRef>
              </c:tx>
              <c:spPr>
                <a:no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87"/>
              <c:layout/>
              <c:tx>
                <c:strRef>
                  <c:f>'Matrix Calc'!$I$94</c:f>
                  <c:strCache>
                    <c:ptCount val="1"/>
                    <c:pt idx="0">
                      <c:v>Sweden</c:v>
                    </c:pt>
                  </c:strCache>
                </c:strRef>
              </c:tx>
              <c:spPr>
                <a:no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88"/>
              <c:layout/>
              <c:tx>
                <c:strRef>
                  <c:f>'Matrix Calc'!$I$95</c:f>
                  <c:strCache>
                    <c:ptCount val="1"/>
                    <c:pt idx="0">
                      <c:v>Switzerland</c:v>
                    </c:pt>
                  </c:strCache>
                </c:strRef>
              </c:tx>
              <c:spPr>
                <a:no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89"/>
              <c:layout/>
              <c:tx>
                <c:strRef>
                  <c:f>'Matrix Calc'!$I$96</c:f>
                  <c:strCache>
                    <c:ptCount val="1"/>
                    <c:pt idx="0">
                      <c:v>Thailand</c:v>
                    </c:pt>
                  </c:strCache>
                </c:strRef>
              </c:tx>
              <c:spPr>
                <a:no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90"/>
              <c:layout/>
              <c:tx>
                <c:strRef>
                  <c:f>'Matrix Calc'!$I$97</c:f>
                  <c:strCache>
                    <c:ptCount val="1"/>
                    <c:pt idx="0">
                      <c:v>Tunisia</c:v>
                    </c:pt>
                  </c:strCache>
                </c:strRef>
              </c:tx>
              <c:spPr>
                <a:no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91"/>
              <c:layout/>
              <c:tx>
                <c:strRef>
                  <c:f>'Matrix Calc'!$I$98</c:f>
                  <c:strCache>
                    <c:ptCount val="1"/>
                    <c:pt idx="0">
                      <c:v>Turkey</c:v>
                    </c:pt>
                  </c:strCache>
                </c:strRef>
              </c:tx>
              <c:spPr>
                <a:no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92"/>
              <c:layout/>
              <c:tx>
                <c:strRef>
                  <c:f>'Matrix Calc'!$I$99</c:f>
                  <c:strCache>
                    <c:ptCount val="1"/>
                    <c:pt idx="0">
                      <c:v>UAE</c:v>
                    </c:pt>
                  </c:strCache>
                </c:strRef>
              </c:tx>
              <c:spPr>
                <a:no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93"/>
              <c:layout/>
              <c:tx>
                <c:strRef>
                  <c:f>'Matrix Calc'!$I$100</c:f>
                  <c:strCache>
                    <c:ptCount val="1"/>
                    <c:pt idx="0">
                      <c:v>Uganda</c:v>
                    </c:pt>
                  </c:strCache>
                </c:strRef>
              </c:tx>
              <c:spPr>
                <a:no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94"/>
              <c:layout/>
              <c:tx>
                <c:strRef>
                  <c:f>'Matrix Calc'!$I$101</c:f>
                  <c:strCache>
                    <c:ptCount val="1"/>
                    <c:pt idx="0">
                      <c:v>UK</c:v>
                    </c:pt>
                  </c:strCache>
                </c:strRef>
              </c:tx>
              <c:spPr>
                <a:no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95"/>
              <c:layout/>
              <c:tx>
                <c:strRef>
                  <c:f>'Matrix Calc'!$I$102</c:f>
                  <c:strCache>
                    <c:ptCount val="1"/>
                    <c:pt idx="0">
                      <c:v>Ukraine</c:v>
                    </c:pt>
                  </c:strCache>
                </c:strRef>
              </c:tx>
              <c:spPr>
                <a:no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96"/>
              <c:layout/>
              <c:tx>
                <c:strRef>
                  <c:f>'Matrix Calc'!$I$103</c:f>
                  <c:strCache>
                    <c:ptCount val="1"/>
                    <c:pt idx="0">
                      <c:v>Uruguay</c:v>
                    </c:pt>
                  </c:strCache>
                </c:strRef>
              </c:tx>
              <c:spPr>
                <a:no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97"/>
              <c:layout/>
              <c:tx>
                <c:strRef>
                  <c:f>'Matrix Calc'!$I$104</c:f>
                  <c:strCache>
                    <c:ptCount val="1"/>
                    <c:pt idx="0">
                      <c:v>USA</c:v>
                    </c:pt>
                  </c:strCache>
                </c:strRef>
              </c:tx>
              <c:spPr>
                <a:no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98"/>
              <c:layout/>
              <c:tx>
                <c:strRef>
                  <c:f>'Matrix Calc'!$I$105</c:f>
                  <c:strCache>
                    <c:ptCount val="1"/>
                    <c:pt idx="0">
                      <c:v>Viet Nam</c:v>
                    </c:pt>
                  </c:strCache>
                </c:strRef>
              </c:tx>
              <c:spPr>
                <a:no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99"/>
              <c:layout/>
              <c:tx>
                <c:strRef>
                  <c:f>'Matrix Calc'!$I$106</c:f>
                  <c:strCache>
                    <c:ptCount val="1"/>
                    <c:pt idx="0">
                      <c:v>Vietnam</c:v>
                    </c:pt>
                  </c:strCache>
                </c:strRef>
              </c:tx>
              <c:spPr>
                <a:no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100"/>
              <c:layout/>
              <c:tx>
                <c:strRef>
                  <c:f>'Matrix Calc'!$I$107</c:f>
                  <c:strCache>
                    <c:ptCount val="1"/>
                    <c:pt idx="0">
                      <c:v>Zambia</c:v>
                    </c:pt>
                  </c:strCache>
                </c:strRef>
              </c:tx>
              <c:spPr>
                <a:no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101"/>
              <c:layout/>
              <c:tx>
                <c:strRef>
                  <c:f>'Matrix Calc'!$I$108</c:f>
                  <c:strCache>
                    <c:ptCount val="1"/>
                    <c:pt idx="0">
                      <c:v>Zimbabwe</c:v>
                    </c:pt>
                  </c:strCache>
                </c:strRef>
              </c:tx>
              <c:spPr>
                <a:no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spPr>
              <a:noFill/>
            </c:spPr>
            <c:txPr>
              <a:bodyPr/>
              <a:lstStyle/>
              <a:p>
                <a:pPr>
                  <a:defRPr sz="800" b="1">
                    <a:solidFill>
                      <a:schemeClr val="accent6"/>
                    </a:solidFill>
                  </a:defRPr>
                </a:pPr>
                <a:endParaRPr lang="en-US"/>
              </a:p>
            </c:txPr>
            <c:showLegendKey val="0"/>
            <c:showVal val="1"/>
            <c:showCatName val="0"/>
            <c:showSerName val="0"/>
            <c:showPercent val="0"/>
            <c:showBubbleSize val="0"/>
            <c:showLeaderLines val="0"/>
          </c:dLbls>
          <c:xVal>
            <c:numRef>
              <c:f>'Matrix Calc'!$L$7:$L$108</c:f>
              <c:numCache>
                <c:formatCode>_-[$$-409]* #,##0.00_ ;_-[$$-409]* \-#,##0.00\ ;_-[$$-409]* "-"??_ ;_-@_ </c:formatCode>
                <c:ptCount val="102"/>
                <c:pt idx="0" formatCode="#,##0">
                  <c:v>#N/A</c:v>
                </c:pt>
                <c:pt idx="1">
                  <c:v>#N/A</c:v>
                </c:pt>
                <c:pt idx="2">
                  <c:v>#N/A</c:v>
                </c:pt>
                <c:pt idx="3">
                  <c:v>#N/A</c:v>
                </c:pt>
                <c:pt idx="4">
                  <c:v>#N/A</c:v>
                </c:pt>
                <c:pt idx="5">
                  <c:v>#N/A</c:v>
                </c:pt>
                <c:pt idx="6">
                  <c:v>#N/A</c:v>
                </c:pt>
                <c:pt idx="7">
                  <c:v>#N/A</c:v>
                </c:pt>
                <c:pt idx="8">
                  <c:v>#N/A</c:v>
                </c:pt>
                <c:pt idx="9">
                  <c:v>#N/A</c:v>
                </c:pt>
                <c:pt idx="10">
                  <c:v>#N/A</c:v>
                </c:pt>
                <c:pt idx="11">
                  <c:v>#N/A</c:v>
                </c:pt>
                <c:pt idx="12">
                  <c:v>9455.8248687020186</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19739.292364990688</c:v>
                </c:pt>
                <c:pt idx="27">
                  <c:v>#N/A</c:v>
                </c:pt>
                <c:pt idx="28">
                  <c:v>#N/A</c:v>
                </c:pt>
                <c:pt idx="29">
                  <c:v>#N/A</c:v>
                </c:pt>
                <c:pt idx="30">
                  <c:v>2708.8036117381494</c:v>
                </c:pt>
                <c:pt idx="31">
                  <c:v>#N/A</c:v>
                </c:pt>
                <c:pt idx="32">
                  <c:v>33839.082122124091</c:v>
                </c:pt>
                <c:pt idx="33">
                  <c:v>20303.449273274455</c:v>
                </c:pt>
                <c:pt idx="34">
                  <c:v>9463.4721188991098</c:v>
                </c:pt>
                <c:pt idx="35">
                  <c:v>16827.444271032215</c:v>
                </c:pt>
                <c:pt idx="36">
                  <c:v>#N/A</c:v>
                </c:pt>
                <c:pt idx="37">
                  <c:v>#N/A</c:v>
                </c:pt>
                <c:pt idx="38">
                  <c:v>#N/A</c:v>
                </c:pt>
                <c:pt idx="39">
                  <c:v>#N/A</c:v>
                </c:pt>
                <c:pt idx="40">
                  <c:v>2600.1606576381287</c:v>
                </c:pt>
                <c:pt idx="41">
                  <c:v>#N/A</c:v>
                </c:pt>
                <c:pt idx="42">
                  <c:v>#N/A</c:v>
                </c:pt>
                <c:pt idx="43">
                  <c:v>#N/A</c:v>
                </c:pt>
                <c:pt idx="44">
                  <c:v>#N/A</c:v>
                </c:pt>
                <c:pt idx="45">
                  <c:v>11566.465923098913</c:v>
                </c:pt>
                <c:pt idx="46">
                  <c:v>#N/A</c:v>
                </c:pt>
                <c:pt idx="47">
                  <c:v>11356.166542678933</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14015.975751854365</c:v>
                </c:pt>
                <c:pt idx="64">
                  <c:v>#N/A</c:v>
                </c:pt>
                <c:pt idx="65">
                  <c:v>#N/A</c:v>
                </c:pt>
                <c:pt idx="66">
                  <c:v>9970.6115725368909</c:v>
                </c:pt>
                <c:pt idx="67">
                  <c:v>#N/A</c:v>
                </c:pt>
                <c:pt idx="68">
                  <c:v>#N/A</c:v>
                </c:pt>
                <c:pt idx="69">
                  <c:v>#N/A</c:v>
                </c:pt>
                <c:pt idx="70">
                  <c:v>#N/A</c:v>
                </c:pt>
                <c:pt idx="71">
                  <c:v>#N/A</c:v>
                </c:pt>
                <c:pt idx="72">
                  <c:v>#N/A</c:v>
                </c:pt>
                <c:pt idx="73">
                  <c:v>7134.2227119137133</c:v>
                </c:pt>
                <c:pt idx="74">
                  <c:v>6022.2095302085245</c:v>
                </c:pt>
                <c:pt idx="75">
                  <c:v>#N/A</c:v>
                </c:pt>
                <c:pt idx="76">
                  <c:v>#N/A</c:v>
                </c:pt>
                <c:pt idx="77">
                  <c:v>#N/A</c:v>
                </c:pt>
                <c:pt idx="78">
                  <c:v>#N/A</c:v>
                </c:pt>
                <c:pt idx="79">
                  <c:v>#N/A</c:v>
                </c:pt>
                <c:pt idx="80">
                  <c:v>#N/A</c:v>
                </c:pt>
                <c:pt idx="81">
                  <c:v>2934.5372460496615</c:v>
                </c:pt>
                <c:pt idx="82">
                  <c:v>4301.5782358632323</c:v>
                </c:pt>
                <c:pt idx="83">
                  <c:v>#N/A</c:v>
                </c:pt>
                <c:pt idx="84">
                  <c:v>#N/A</c:v>
                </c:pt>
                <c:pt idx="85">
                  <c:v>6954.2181479788915</c:v>
                </c:pt>
                <c:pt idx="86">
                  <c:v>#N/A</c:v>
                </c:pt>
                <c:pt idx="87">
                  <c:v>#N/A</c:v>
                </c:pt>
                <c:pt idx="88">
                  <c:v>22026.431718061674</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numCache>
            </c:numRef>
          </c:xVal>
          <c:yVal>
            <c:numRef>
              <c:f>'Matrix Calc'!$M$7:$M$108</c:f>
              <c:numCache>
                <c:formatCode>_-[$$-409]* #,##0.00_ ;_-[$$-409]* \-#,##0.00\ ;_-[$$-409]* "-"??_ ;_-@_ </c:formatCode>
                <c:ptCount val="102"/>
                <c:pt idx="0">
                  <c:v>#N/A</c:v>
                </c:pt>
                <c:pt idx="1">
                  <c:v>#N/A</c:v>
                </c:pt>
                <c:pt idx="2">
                  <c:v>#N/A</c:v>
                </c:pt>
                <c:pt idx="3">
                  <c:v>#N/A</c:v>
                </c:pt>
                <c:pt idx="4">
                  <c:v>#N/A</c:v>
                </c:pt>
                <c:pt idx="5">
                  <c:v>#N/A</c:v>
                </c:pt>
                <c:pt idx="6">
                  <c:v>#N/A</c:v>
                </c:pt>
                <c:pt idx="7">
                  <c:v>#N/A</c:v>
                </c:pt>
                <c:pt idx="8">
                  <c:v>#N/A</c:v>
                </c:pt>
                <c:pt idx="9">
                  <c:v>#N/A</c:v>
                </c:pt>
                <c:pt idx="10">
                  <c:v>#N/A</c:v>
                </c:pt>
                <c:pt idx="11">
                  <c:v>#N/A</c:v>
                </c:pt>
                <c:pt idx="12">
                  <c:v>41889.304168349947</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106000</c:v>
                </c:pt>
                <c:pt idx="27">
                  <c:v>#N/A</c:v>
                </c:pt>
                <c:pt idx="28">
                  <c:v>#N/A</c:v>
                </c:pt>
                <c:pt idx="29">
                  <c:v>#N/A</c:v>
                </c:pt>
                <c:pt idx="30">
                  <c:v>12000</c:v>
                </c:pt>
                <c:pt idx="31">
                  <c:v>#N/A</c:v>
                </c:pt>
                <c:pt idx="32">
                  <c:v>149907.13380100971</c:v>
                </c:pt>
                <c:pt idx="33">
                  <c:v>89944.280280605832</c:v>
                </c:pt>
                <c:pt idx="34">
                  <c:v>41923.181486723057</c:v>
                </c:pt>
                <c:pt idx="35">
                  <c:v>74545.578120672697</c:v>
                </c:pt>
                <c:pt idx="36">
                  <c:v>#N/A</c:v>
                </c:pt>
                <c:pt idx="37">
                  <c:v>#N/A</c:v>
                </c:pt>
                <c:pt idx="38">
                  <c:v>#N/A</c:v>
                </c:pt>
                <c:pt idx="39">
                  <c:v>#N/A</c:v>
                </c:pt>
                <c:pt idx="40">
                  <c:v>11518.711713336908</c:v>
                </c:pt>
                <c:pt idx="41">
                  <c:v>#N/A</c:v>
                </c:pt>
                <c:pt idx="42">
                  <c:v>#N/A</c:v>
                </c:pt>
                <c:pt idx="43">
                  <c:v>#N/A</c:v>
                </c:pt>
                <c:pt idx="44">
                  <c:v>#N/A</c:v>
                </c:pt>
                <c:pt idx="45">
                  <c:v>51239.444039328177</c:v>
                </c:pt>
                <c:pt idx="46">
                  <c:v>#N/A</c:v>
                </c:pt>
                <c:pt idx="47">
                  <c:v>50307.817784067673</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62090.772580714816</c:v>
                </c:pt>
                <c:pt idx="64">
                  <c:v>#N/A</c:v>
                </c:pt>
                <c:pt idx="65">
                  <c:v>#N/A</c:v>
                </c:pt>
                <c:pt idx="66">
                  <c:v>67700.452577525488</c:v>
                </c:pt>
                <c:pt idx="67">
                  <c:v>#N/A</c:v>
                </c:pt>
                <c:pt idx="68">
                  <c:v>#N/A</c:v>
                </c:pt>
                <c:pt idx="69">
                  <c:v>#N/A</c:v>
                </c:pt>
                <c:pt idx="70">
                  <c:v>#N/A</c:v>
                </c:pt>
                <c:pt idx="71">
                  <c:v>#N/A</c:v>
                </c:pt>
                <c:pt idx="72">
                  <c:v>#N/A</c:v>
                </c:pt>
                <c:pt idx="73">
                  <c:v>18406.294596737382</c:v>
                </c:pt>
                <c:pt idx="74">
                  <c:v>26678.388218823762</c:v>
                </c:pt>
                <c:pt idx="75">
                  <c:v>#N/A</c:v>
                </c:pt>
                <c:pt idx="76">
                  <c:v>#N/A</c:v>
                </c:pt>
                <c:pt idx="77">
                  <c:v>#N/A</c:v>
                </c:pt>
                <c:pt idx="78">
                  <c:v>#N/A</c:v>
                </c:pt>
                <c:pt idx="79">
                  <c:v>#N/A</c:v>
                </c:pt>
                <c:pt idx="80">
                  <c:v>#N/A</c:v>
                </c:pt>
                <c:pt idx="81">
                  <c:v>13000</c:v>
                </c:pt>
                <c:pt idx="82">
                  <c:v>19055.991584874118</c:v>
                </c:pt>
                <c:pt idx="83">
                  <c:v>#N/A</c:v>
                </c:pt>
                <c:pt idx="84">
                  <c:v>#N/A</c:v>
                </c:pt>
                <c:pt idx="85">
                  <c:v>30807.186395546491</c:v>
                </c:pt>
                <c:pt idx="86">
                  <c:v>#N/A</c:v>
                </c:pt>
                <c:pt idx="87">
                  <c:v>#N/A</c:v>
                </c:pt>
                <c:pt idx="88">
                  <c:v>150000</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numCache>
            </c:numRef>
          </c:yVal>
          <c:smooth val="0"/>
        </c:ser>
        <c:ser>
          <c:idx val="1"/>
          <c:order val="2"/>
          <c:tx>
            <c:v>Series2</c:v>
          </c:tx>
          <c:spPr>
            <a:ln w="28575">
              <a:noFill/>
            </a:ln>
          </c:spPr>
          <c:dLbls>
            <c:dLbl>
              <c:idx val="0"/>
              <c:layout/>
              <c:tx>
                <c:strRef>
                  <c:f>'Matrix Calc'!$I$7</c:f>
                  <c:strCache>
                    <c:ptCount val="1"/>
                    <c:pt idx="0">
                      <c:v>Region Average</c:v>
                    </c:pt>
                  </c:strCache>
                </c:strRef>
              </c:tx>
              <c:dLblPos val="t"/>
              <c:showLegendKey val="0"/>
              <c:showVal val="1"/>
              <c:showCatName val="0"/>
              <c:showSerName val="0"/>
              <c:showPercent val="0"/>
              <c:showBubbleSize val="0"/>
            </c:dLbl>
            <c:dLbl>
              <c:idx val="1"/>
              <c:layout/>
              <c:tx>
                <c:strRef>
                  <c:f>'Matrix Calc'!$I$8</c:f>
                  <c:strCache>
                    <c:ptCount val="1"/>
                    <c:pt idx="0">
                      <c:v>Albania</c:v>
                    </c:pt>
                  </c:strCache>
                </c:strRef>
              </c:tx>
              <c:dLblPos val="t"/>
              <c:showLegendKey val="0"/>
              <c:showVal val="1"/>
              <c:showCatName val="0"/>
              <c:showSerName val="0"/>
              <c:showPercent val="0"/>
              <c:showBubbleSize val="0"/>
            </c:dLbl>
            <c:dLbl>
              <c:idx val="2"/>
              <c:layout/>
              <c:tx>
                <c:strRef>
                  <c:f>'Matrix Calc'!$I$9</c:f>
                  <c:strCache>
                    <c:ptCount val="1"/>
                    <c:pt idx="0">
                      <c:v>Arabian Gulf</c:v>
                    </c:pt>
                  </c:strCache>
                </c:strRef>
              </c:tx>
              <c:dLblPos val="t"/>
              <c:showLegendKey val="0"/>
              <c:showVal val="1"/>
              <c:showCatName val="0"/>
              <c:showSerName val="0"/>
              <c:showPercent val="0"/>
              <c:showBubbleSize val="0"/>
            </c:dLbl>
            <c:dLbl>
              <c:idx val="3"/>
              <c:layout/>
              <c:tx>
                <c:strRef>
                  <c:f>'Matrix Calc'!$I$10</c:f>
                  <c:strCache>
                    <c:ptCount val="1"/>
                    <c:pt idx="0">
                      <c:v>Argentina</c:v>
                    </c:pt>
                  </c:strCache>
                </c:strRef>
              </c:tx>
              <c:dLblPos val="t"/>
              <c:showLegendKey val="0"/>
              <c:showVal val="1"/>
              <c:showCatName val="0"/>
              <c:showSerName val="0"/>
              <c:showPercent val="0"/>
              <c:showBubbleSize val="0"/>
            </c:dLbl>
            <c:dLbl>
              <c:idx val="4"/>
              <c:layout/>
              <c:tx>
                <c:strRef>
                  <c:f>'Matrix Calc'!$I$11</c:f>
                  <c:strCache>
                    <c:ptCount val="1"/>
                    <c:pt idx="0">
                      <c:v>Armenia</c:v>
                    </c:pt>
                  </c:strCache>
                </c:strRef>
              </c:tx>
              <c:dLblPos val="t"/>
              <c:showLegendKey val="0"/>
              <c:showVal val="1"/>
              <c:showCatName val="0"/>
              <c:showSerName val="0"/>
              <c:showPercent val="0"/>
              <c:showBubbleSize val="0"/>
            </c:dLbl>
            <c:dLbl>
              <c:idx val="5"/>
              <c:layout/>
              <c:tx>
                <c:strRef>
                  <c:f>'Matrix Calc'!$I$12</c:f>
                  <c:strCache>
                    <c:ptCount val="1"/>
                    <c:pt idx="0">
                      <c:v>Aruba</c:v>
                    </c:pt>
                  </c:strCache>
                </c:strRef>
              </c:tx>
              <c:dLblPos val="t"/>
              <c:showLegendKey val="0"/>
              <c:showVal val="1"/>
              <c:showCatName val="0"/>
              <c:showSerName val="0"/>
              <c:showPercent val="0"/>
              <c:showBubbleSize val="0"/>
            </c:dLbl>
            <c:dLbl>
              <c:idx val="6"/>
              <c:layout/>
              <c:tx>
                <c:strRef>
                  <c:f>'Matrix Calc'!$I$13</c:f>
                  <c:strCache>
                    <c:ptCount val="1"/>
                    <c:pt idx="0">
                      <c:v>Asia</c:v>
                    </c:pt>
                  </c:strCache>
                </c:strRef>
              </c:tx>
              <c:dLblPos val="t"/>
              <c:showLegendKey val="0"/>
              <c:showVal val="1"/>
              <c:showCatName val="0"/>
              <c:showSerName val="0"/>
              <c:showPercent val="0"/>
              <c:showBubbleSize val="0"/>
            </c:dLbl>
            <c:dLbl>
              <c:idx val="7"/>
              <c:layout/>
              <c:tx>
                <c:strRef>
                  <c:f>'Matrix Calc'!$I$14</c:f>
                  <c:strCache>
                    <c:ptCount val="1"/>
                    <c:pt idx="0">
                      <c:v>Australia</c:v>
                    </c:pt>
                  </c:strCache>
                </c:strRef>
              </c:tx>
              <c:dLblPos val="t"/>
              <c:showLegendKey val="0"/>
              <c:showVal val="1"/>
              <c:showCatName val="0"/>
              <c:showSerName val="0"/>
              <c:showPercent val="0"/>
              <c:showBubbleSize val="0"/>
            </c:dLbl>
            <c:dLbl>
              <c:idx val="8"/>
              <c:layout/>
              <c:tx>
                <c:strRef>
                  <c:f>'Matrix Calc'!$I$15</c:f>
                  <c:strCache>
                    <c:ptCount val="1"/>
                    <c:pt idx="0">
                      <c:v>Austria</c:v>
                    </c:pt>
                  </c:strCache>
                </c:strRef>
              </c:tx>
              <c:dLblPos val="t"/>
              <c:showLegendKey val="0"/>
              <c:showVal val="1"/>
              <c:showCatName val="0"/>
              <c:showSerName val="0"/>
              <c:showPercent val="0"/>
              <c:showBubbleSize val="0"/>
            </c:dLbl>
            <c:dLbl>
              <c:idx val="9"/>
              <c:layout/>
              <c:tx>
                <c:strRef>
                  <c:f>'Matrix Calc'!$I$16</c:f>
                  <c:strCache>
                    <c:ptCount val="1"/>
                    <c:pt idx="0">
                      <c:v>Azerbaijan</c:v>
                    </c:pt>
                  </c:strCache>
                </c:strRef>
              </c:tx>
              <c:dLblPos val="t"/>
              <c:showLegendKey val="0"/>
              <c:showVal val="1"/>
              <c:showCatName val="0"/>
              <c:showSerName val="0"/>
              <c:showPercent val="0"/>
              <c:showBubbleSize val="0"/>
            </c:dLbl>
            <c:dLbl>
              <c:idx val="10"/>
              <c:layout/>
              <c:tx>
                <c:strRef>
                  <c:f>'Matrix Calc'!$I$17</c:f>
                  <c:strCache>
                    <c:ptCount val="1"/>
                    <c:pt idx="0">
                      <c:v>Baltic</c:v>
                    </c:pt>
                  </c:strCache>
                </c:strRef>
              </c:tx>
              <c:dLblPos val="t"/>
              <c:showLegendKey val="0"/>
              <c:showVal val="1"/>
              <c:showCatName val="0"/>
              <c:showSerName val="0"/>
              <c:showPercent val="0"/>
              <c:showBubbleSize val="0"/>
            </c:dLbl>
            <c:dLbl>
              <c:idx val="11"/>
              <c:layout/>
              <c:tx>
                <c:strRef>
                  <c:f>'Matrix Calc'!$I$18</c:f>
                  <c:strCache>
                    <c:ptCount val="1"/>
                    <c:pt idx="0">
                      <c:v>Bangladesh</c:v>
                    </c:pt>
                  </c:strCache>
                </c:strRef>
              </c:tx>
              <c:dLblPos val="t"/>
              <c:showLegendKey val="0"/>
              <c:showVal val="1"/>
              <c:showCatName val="0"/>
              <c:showSerName val="0"/>
              <c:showPercent val="0"/>
              <c:showBubbleSize val="0"/>
            </c:dLbl>
            <c:dLbl>
              <c:idx val="12"/>
              <c:layout/>
              <c:tx>
                <c:strRef>
                  <c:f>'Matrix Calc'!$I$19</c:f>
                  <c:strCache>
                    <c:ptCount val="1"/>
                    <c:pt idx="0">
                      <c:v>Belgium</c:v>
                    </c:pt>
                  </c:strCache>
                </c:strRef>
              </c:tx>
              <c:dLblPos val="t"/>
              <c:showLegendKey val="0"/>
              <c:showVal val="1"/>
              <c:showCatName val="0"/>
              <c:showSerName val="0"/>
              <c:showPercent val="0"/>
              <c:showBubbleSize val="0"/>
            </c:dLbl>
            <c:dLbl>
              <c:idx val="13"/>
              <c:layout/>
              <c:tx>
                <c:strRef>
                  <c:f>'Matrix Calc'!$I$20</c:f>
                  <c:strCache>
                    <c:ptCount val="1"/>
                    <c:pt idx="0">
                      <c:v>Bermuda</c:v>
                    </c:pt>
                  </c:strCache>
                </c:strRef>
              </c:tx>
              <c:dLblPos val="t"/>
              <c:showLegendKey val="0"/>
              <c:showVal val="1"/>
              <c:showCatName val="0"/>
              <c:showSerName val="0"/>
              <c:showPercent val="0"/>
              <c:showBubbleSize val="0"/>
            </c:dLbl>
            <c:dLbl>
              <c:idx val="14"/>
              <c:layout/>
              <c:tx>
                <c:strRef>
                  <c:f>'Matrix Calc'!$I$21</c:f>
                  <c:strCache>
                    <c:ptCount val="1"/>
                    <c:pt idx="0">
                      <c:v>Bhutan</c:v>
                    </c:pt>
                  </c:strCache>
                </c:strRef>
              </c:tx>
              <c:dLblPos val="t"/>
              <c:showLegendKey val="0"/>
              <c:showVal val="1"/>
              <c:showCatName val="0"/>
              <c:showSerName val="0"/>
              <c:showPercent val="0"/>
              <c:showBubbleSize val="0"/>
            </c:dLbl>
            <c:dLbl>
              <c:idx val="15"/>
              <c:layout/>
              <c:tx>
                <c:strRef>
                  <c:f>'Matrix Calc'!$I$22</c:f>
                  <c:strCache>
                    <c:ptCount val="1"/>
                    <c:pt idx="0">
                      <c:v>Bolivia</c:v>
                    </c:pt>
                  </c:strCache>
                </c:strRef>
              </c:tx>
              <c:dLblPos val="t"/>
              <c:showLegendKey val="0"/>
              <c:showVal val="1"/>
              <c:showCatName val="0"/>
              <c:showSerName val="0"/>
              <c:showPercent val="0"/>
              <c:showBubbleSize val="0"/>
            </c:dLbl>
            <c:dLbl>
              <c:idx val="16"/>
              <c:layout/>
              <c:tx>
                <c:strRef>
                  <c:f>'Matrix Calc'!$I$23</c:f>
                  <c:strCache>
                    <c:ptCount val="1"/>
                    <c:pt idx="0">
                      <c:v>Brazil</c:v>
                    </c:pt>
                  </c:strCache>
                </c:strRef>
              </c:tx>
              <c:dLblPos val="t"/>
              <c:showLegendKey val="0"/>
              <c:showVal val="1"/>
              <c:showCatName val="0"/>
              <c:showSerName val="0"/>
              <c:showPercent val="0"/>
              <c:showBubbleSize val="0"/>
            </c:dLbl>
            <c:dLbl>
              <c:idx val="17"/>
              <c:layout/>
              <c:tx>
                <c:strRef>
                  <c:f>'Matrix Calc'!$I$24</c:f>
                  <c:strCache>
                    <c:ptCount val="1"/>
                    <c:pt idx="0">
                      <c:v>Bulgaria</c:v>
                    </c:pt>
                  </c:strCache>
                </c:strRef>
              </c:tx>
              <c:dLblPos val="t"/>
              <c:showLegendKey val="0"/>
              <c:showVal val="1"/>
              <c:showCatName val="0"/>
              <c:showSerName val="0"/>
              <c:showPercent val="0"/>
              <c:showBubbleSize val="0"/>
            </c:dLbl>
            <c:dLbl>
              <c:idx val="18"/>
              <c:layout/>
              <c:tx>
                <c:strRef>
                  <c:f>'Matrix Calc'!$I$25</c:f>
                  <c:strCache>
                    <c:ptCount val="1"/>
                    <c:pt idx="0">
                      <c:v>Cambodia</c:v>
                    </c:pt>
                  </c:strCache>
                </c:strRef>
              </c:tx>
              <c:dLblPos val="t"/>
              <c:showLegendKey val="0"/>
              <c:showVal val="1"/>
              <c:showCatName val="0"/>
              <c:showSerName val="0"/>
              <c:showPercent val="0"/>
              <c:showBubbleSize val="0"/>
            </c:dLbl>
            <c:dLbl>
              <c:idx val="19"/>
              <c:layout/>
              <c:tx>
                <c:strRef>
                  <c:f>'Matrix Calc'!$I$26</c:f>
                  <c:strCache>
                    <c:ptCount val="1"/>
                    <c:pt idx="0">
                      <c:v>Canada</c:v>
                    </c:pt>
                  </c:strCache>
                </c:strRef>
              </c:tx>
              <c:dLblPos val="t"/>
              <c:showLegendKey val="0"/>
              <c:showVal val="1"/>
              <c:showCatName val="0"/>
              <c:showSerName val="0"/>
              <c:showPercent val="0"/>
              <c:showBubbleSize val="0"/>
            </c:dLbl>
            <c:dLbl>
              <c:idx val="20"/>
              <c:layout/>
              <c:tx>
                <c:strRef>
                  <c:f>'Matrix Calc'!$I$27</c:f>
                  <c:strCache>
                    <c:ptCount val="1"/>
                    <c:pt idx="0">
                      <c:v>Central America</c:v>
                    </c:pt>
                  </c:strCache>
                </c:strRef>
              </c:tx>
              <c:dLblPos val="t"/>
              <c:showLegendKey val="0"/>
              <c:showVal val="1"/>
              <c:showCatName val="0"/>
              <c:showSerName val="0"/>
              <c:showPercent val="0"/>
              <c:showBubbleSize val="0"/>
            </c:dLbl>
            <c:dLbl>
              <c:idx val="21"/>
              <c:layout/>
              <c:tx>
                <c:strRef>
                  <c:f>'Matrix Calc'!$I$28</c:f>
                  <c:strCache>
                    <c:ptCount val="1"/>
                    <c:pt idx="0">
                      <c:v>China</c:v>
                    </c:pt>
                  </c:strCache>
                </c:strRef>
              </c:tx>
              <c:dLblPos val="t"/>
              <c:showLegendKey val="0"/>
              <c:showVal val="1"/>
              <c:showCatName val="0"/>
              <c:showSerName val="0"/>
              <c:showPercent val="0"/>
              <c:showBubbleSize val="0"/>
            </c:dLbl>
            <c:dLbl>
              <c:idx val="22"/>
              <c:layout/>
              <c:tx>
                <c:strRef>
                  <c:f>'Matrix Calc'!$I$29</c:f>
                  <c:strCache>
                    <c:ptCount val="1"/>
                    <c:pt idx="0">
                      <c:v>Colombia</c:v>
                    </c:pt>
                  </c:strCache>
                </c:strRef>
              </c:tx>
              <c:dLblPos val="t"/>
              <c:showLegendKey val="0"/>
              <c:showVal val="1"/>
              <c:showCatName val="0"/>
              <c:showSerName val="0"/>
              <c:showPercent val="0"/>
              <c:showBubbleSize val="0"/>
            </c:dLbl>
            <c:dLbl>
              <c:idx val="23"/>
              <c:layout/>
              <c:tx>
                <c:strRef>
                  <c:f>'Matrix Calc'!$I$30</c:f>
                  <c:strCache>
                    <c:ptCount val="1"/>
                    <c:pt idx="0">
                      <c:v>Costa Rica</c:v>
                    </c:pt>
                  </c:strCache>
                </c:strRef>
              </c:tx>
              <c:dLblPos val="t"/>
              <c:showLegendKey val="0"/>
              <c:showVal val="1"/>
              <c:showCatName val="0"/>
              <c:showSerName val="0"/>
              <c:showPercent val="0"/>
              <c:showBubbleSize val="0"/>
            </c:dLbl>
            <c:dLbl>
              <c:idx val="24"/>
              <c:layout/>
              <c:tx>
                <c:strRef>
                  <c:f>'Matrix Calc'!$I$31</c:f>
                  <c:strCache>
                    <c:ptCount val="1"/>
                    <c:pt idx="0">
                      <c:v>Croatia</c:v>
                    </c:pt>
                  </c:strCache>
                </c:strRef>
              </c:tx>
              <c:dLblPos val="t"/>
              <c:showLegendKey val="0"/>
              <c:showVal val="1"/>
              <c:showCatName val="0"/>
              <c:showSerName val="0"/>
              <c:showPercent val="0"/>
              <c:showBubbleSize val="0"/>
            </c:dLbl>
            <c:dLbl>
              <c:idx val="25"/>
              <c:layout/>
              <c:tx>
                <c:strRef>
                  <c:f>'Matrix Calc'!$I$32</c:f>
                  <c:strCache>
                    <c:ptCount val="1"/>
                    <c:pt idx="0">
                      <c:v>Czech Republic</c:v>
                    </c:pt>
                  </c:strCache>
                </c:strRef>
              </c:tx>
              <c:dLblPos val="t"/>
              <c:showLegendKey val="0"/>
              <c:showVal val="1"/>
              <c:showCatName val="0"/>
              <c:showSerName val="0"/>
              <c:showPercent val="0"/>
              <c:showBubbleSize val="0"/>
            </c:dLbl>
            <c:dLbl>
              <c:idx val="26"/>
              <c:layout/>
              <c:tx>
                <c:strRef>
                  <c:f>'Matrix Calc'!$I$33</c:f>
                  <c:strCache>
                    <c:ptCount val="1"/>
                    <c:pt idx="0">
                      <c:v>Denmark</c:v>
                    </c:pt>
                  </c:strCache>
                </c:strRef>
              </c:tx>
              <c:dLblPos val="t"/>
              <c:showLegendKey val="0"/>
              <c:showVal val="1"/>
              <c:showCatName val="0"/>
              <c:showSerName val="0"/>
              <c:showPercent val="0"/>
              <c:showBubbleSize val="0"/>
            </c:dLbl>
            <c:dLbl>
              <c:idx val="27"/>
              <c:layout/>
              <c:tx>
                <c:strRef>
                  <c:f>'Matrix Calc'!$I$34</c:f>
                  <c:strCache>
                    <c:ptCount val="1"/>
                    <c:pt idx="0">
                      <c:v>Dominican Republic</c:v>
                    </c:pt>
                  </c:strCache>
                </c:strRef>
              </c:tx>
              <c:dLblPos val="t"/>
              <c:showLegendKey val="0"/>
              <c:showVal val="1"/>
              <c:showCatName val="0"/>
              <c:showSerName val="0"/>
              <c:showPercent val="0"/>
              <c:showBubbleSize val="0"/>
            </c:dLbl>
            <c:dLbl>
              <c:idx val="28"/>
              <c:layout/>
              <c:tx>
                <c:strRef>
                  <c:f>'Matrix Calc'!$I$35</c:f>
                  <c:strCache>
                    <c:ptCount val="1"/>
                    <c:pt idx="0">
                      <c:v>Dubai</c:v>
                    </c:pt>
                  </c:strCache>
                </c:strRef>
              </c:tx>
              <c:dLblPos val="t"/>
              <c:showLegendKey val="0"/>
              <c:showVal val="1"/>
              <c:showCatName val="0"/>
              <c:showSerName val="0"/>
              <c:showPercent val="0"/>
              <c:showBubbleSize val="0"/>
            </c:dLbl>
            <c:dLbl>
              <c:idx val="29"/>
              <c:layout/>
              <c:tx>
                <c:strRef>
                  <c:f>'Matrix Calc'!$I$36</c:f>
                  <c:strCache>
                    <c:ptCount val="1"/>
                    <c:pt idx="0">
                      <c:v>Egypt</c:v>
                    </c:pt>
                  </c:strCache>
                </c:strRef>
              </c:tx>
              <c:dLblPos val="t"/>
              <c:showLegendKey val="0"/>
              <c:showVal val="1"/>
              <c:showCatName val="0"/>
              <c:showSerName val="0"/>
              <c:showPercent val="0"/>
              <c:showBubbleSize val="0"/>
            </c:dLbl>
            <c:dLbl>
              <c:idx val="30"/>
              <c:layout/>
              <c:tx>
                <c:strRef>
                  <c:f>'Matrix Calc'!$I$37</c:f>
                  <c:strCache>
                    <c:ptCount val="1"/>
                    <c:pt idx="0">
                      <c:v>Estonia</c:v>
                    </c:pt>
                  </c:strCache>
                </c:strRef>
              </c:tx>
              <c:dLblPos val="t"/>
              <c:showLegendKey val="0"/>
              <c:showVal val="1"/>
              <c:showCatName val="0"/>
              <c:showSerName val="0"/>
              <c:showPercent val="0"/>
              <c:showBubbleSize val="0"/>
            </c:dLbl>
            <c:dLbl>
              <c:idx val="31"/>
              <c:layout/>
              <c:tx>
                <c:strRef>
                  <c:f>'Matrix Calc'!$I$38</c:f>
                  <c:strCache>
                    <c:ptCount val="1"/>
                    <c:pt idx="0">
                      <c:v>Ethiopia</c:v>
                    </c:pt>
                  </c:strCache>
                </c:strRef>
              </c:tx>
              <c:dLblPos val="t"/>
              <c:showLegendKey val="0"/>
              <c:showVal val="1"/>
              <c:showCatName val="0"/>
              <c:showSerName val="0"/>
              <c:showPercent val="0"/>
              <c:showBubbleSize val="0"/>
            </c:dLbl>
            <c:dLbl>
              <c:idx val="32"/>
              <c:layout/>
              <c:tx>
                <c:strRef>
                  <c:f>'Matrix Calc'!$I$39</c:f>
                  <c:strCache>
                    <c:ptCount val="1"/>
                    <c:pt idx="0">
                      <c:v>Europe</c:v>
                    </c:pt>
                  </c:strCache>
                </c:strRef>
              </c:tx>
              <c:dLblPos val="t"/>
              <c:showLegendKey val="0"/>
              <c:showVal val="1"/>
              <c:showCatName val="0"/>
              <c:showSerName val="0"/>
              <c:showPercent val="0"/>
              <c:showBubbleSize val="0"/>
            </c:dLbl>
            <c:dLbl>
              <c:idx val="33"/>
              <c:layout/>
              <c:tx>
                <c:strRef>
                  <c:f>'Matrix Calc'!$I$40</c:f>
                  <c:strCache>
                    <c:ptCount val="1"/>
                    <c:pt idx="0">
                      <c:v>Finland</c:v>
                    </c:pt>
                  </c:strCache>
                </c:strRef>
              </c:tx>
              <c:dLblPos val="t"/>
              <c:showLegendKey val="0"/>
              <c:showVal val="1"/>
              <c:showCatName val="0"/>
              <c:showSerName val="0"/>
              <c:showPercent val="0"/>
              <c:showBubbleSize val="0"/>
            </c:dLbl>
            <c:dLbl>
              <c:idx val="34"/>
              <c:layout/>
              <c:tx>
                <c:strRef>
                  <c:f>'Matrix Calc'!$I$41</c:f>
                  <c:strCache>
                    <c:ptCount val="1"/>
                    <c:pt idx="0">
                      <c:v>France</c:v>
                    </c:pt>
                  </c:strCache>
                </c:strRef>
              </c:tx>
              <c:dLblPos val="t"/>
              <c:showLegendKey val="0"/>
              <c:showVal val="1"/>
              <c:showCatName val="0"/>
              <c:showSerName val="0"/>
              <c:showPercent val="0"/>
              <c:showBubbleSize val="0"/>
            </c:dLbl>
            <c:dLbl>
              <c:idx val="35"/>
              <c:layout/>
              <c:tx>
                <c:strRef>
                  <c:f>'Matrix Calc'!$I$42</c:f>
                  <c:strCache>
                    <c:ptCount val="1"/>
                    <c:pt idx="0">
                      <c:v>Germany</c:v>
                    </c:pt>
                  </c:strCache>
                </c:strRef>
              </c:tx>
              <c:dLblPos val="t"/>
              <c:showLegendKey val="0"/>
              <c:showVal val="1"/>
              <c:showCatName val="0"/>
              <c:showSerName val="0"/>
              <c:showPercent val="0"/>
              <c:showBubbleSize val="0"/>
            </c:dLbl>
            <c:dLbl>
              <c:idx val="36"/>
              <c:layout/>
              <c:tx>
                <c:strRef>
                  <c:f>'Matrix Calc'!$I$43</c:f>
                  <c:strCache>
                    <c:ptCount val="1"/>
                    <c:pt idx="0">
                      <c:v>Ghana</c:v>
                    </c:pt>
                  </c:strCache>
                </c:strRef>
              </c:tx>
              <c:dLblPos val="t"/>
              <c:showLegendKey val="0"/>
              <c:showVal val="1"/>
              <c:showCatName val="0"/>
              <c:showSerName val="0"/>
              <c:showPercent val="0"/>
              <c:showBubbleSize val="0"/>
            </c:dLbl>
            <c:dLbl>
              <c:idx val="37"/>
              <c:layout/>
              <c:tx>
                <c:strRef>
                  <c:f>'Matrix Calc'!$I$44</c:f>
                  <c:strCache>
                    <c:ptCount val="1"/>
                    <c:pt idx="0">
                      <c:v>Greece</c:v>
                    </c:pt>
                  </c:strCache>
                </c:strRef>
              </c:tx>
              <c:dLblPos val="t"/>
              <c:showLegendKey val="0"/>
              <c:showVal val="1"/>
              <c:showCatName val="0"/>
              <c:showSerName val="0"/>
              <c:showPercent val="0"/>
              <c:showBubbleSize val="0"/>
            </c:dLbl>
            <c:dLbl>
              <c:idx val="38"/>
              <c:layout/>
              <c:tx>
                <c:strRef>
                  <c:f>'Matrix Calc'!$I$45</c:f>
                  <c:strCache>
                    <c:ptCount val="1"/>
                    <c:pt idx="0">
                      <c:v>Guyana</c:v>
                    </c:pt>
                  </c:strCache>
                </c:strRef>
              </c:tx>
              <c:dLblPos val="t"/>
              <c:showLegendKey val="0"/>
              <c:showVal val="1"/>
              <c:showCatName val="0"/>
              <c:showSerName val="0"/>
              <c:showPercent val="0"/>
              <c:showBubbleSize val="0"/>
            </c:dLbl>
            <c:dLbl>
              <c:idx val="39"/>
              <c:layout/>
              <c:tx>
                <c:strRef>
                  <c:f>'Matrix Calc'!$I$46</c:f>
                  <c:strCache>
                    <c:ptCount val="1"/>
                    <c:pt idx="0">
                      <c:v>Hong Kong</c:v>
                    </c:pt>
                  </c:strCache>
                </c:strRef>
              </c:tx>
              <c:dLblPos val="t"/>
              <c:showLegendKey val="0"/>
              <c:showVal val="1"/>
              <c:showCatName val="0"/>
              <c:showSerName val="0"/>
              <c:showPercent val="0"/>
              <c:showBubbleSize val="0"/>
            </c:dLbl>
            <c:dLbl>
              <c:idx val="40"/>
              <c:layout/>
              <c:tx>
                <c:strRef>
                  <c:f>'Matrix Calc'!$I$47</c:f>
                  <c:strCache>
                    <c:ptCount val="1"/>
                    <c:pt idx="0">
                      <c:v>Hungary</c:v>
                    </c:pt>
                  </c:strCache>
                </c:strRef>
              </c:tx>
              <c:dLblPos val="t"/>
              <c:showLegendKey val="0"/>
              <c:showVal val="1"/>
              <c:showCatName val="0"/>
              <c:showSerName val="0"/>
              <c:showPercent val="0"/>
              <c:showBubbleSize val="0"/>
            </c:dLbl>
            <c:dLbl>
              <c:idx val="41"/>
              <c:layout/>
              <c:tx>
                <c:strRef>
                  <c:f>'Matrix Calc'!$I$48</c:f>
                  <c:strCache>
                    <c:ptCount val="1"/>
                    <c:pt idx="0">
                      <c:v>Iceland</c:v>
                    </c:pt>
                  </c:strCache>
                </c:strRef>
              </c:tx>
              <c:dLblPos val="t"/>
              <c:showLegendKey val="0"/>
              <c:showVal val="1"/>
              <c:showCatName val="0"/>
              <c:showSerName val="0"/>
              <c:showPercent val="0"/>
              <c:showBubbleSize val="0"/>
            </c:dLbl>
            <c:dLbl>
              <c:idx val="42"/>
              <c:layout/>
              <c:tx>
                <c:strRef>
                  <c:f>'Matrix Calc'!$I$49</c:f>
                  <c:strCache>
                    <c:ptCount val="1"/>
                    <c:pt idx="0">
                      <c:v>India</c:v>
                    </c:pt>
                  </c:strCache>
                </c:strRef>
              </c:tx>
              <c:dLblPos val="t"/>
              <c:showLegendKey val="0"/>
              <c:showVal val="1"/>
              <c:showCatName val="0"/>
              <c:showSerName val="0"/>
              <c:showPercent val="0"/>
              <c:showBubbleSize val="0"/>
            </c:dLbl>
            <c:dLbl>
              <c:idx val="43"/>
              <c:layout/>
              <c:tx>
                <c:strRef>
                  <c:f>'Matrix Calc'!$I$50</c:f>
                  <c:strCache>
                    <c:ptCount val="1"/>
                    <c:pt idx="0">
                      <c:v>Indonesia</c:v>
                    </c:pt>
                  </c:strCache>
                </c:strRef>
              </c:tx>
              <c:dLblPos val="t"/>
              <c:showLegendKey val="0"/>
              <c:showVal val="1"/>
              <c:showCatName val="0"/>
              <c:showSerName val="0"/>
              <c:showPercent val="0"/>
              <c:showBubbleSize val="0"/>
            </c:dLbl>
            <c:dLbl>
              <c:idx val="44"/>
              <c:layout/>
              <c:tx>
                <c:strRef>
                  <c:f>'Matrix Calc'!$I$51</c:f>
                  <c:strCache>
                    <c:ptCount val="1"/>
                    <c:pt idx="0">
                      <c:v>Iran</c:v>
                    </c:pt>
                  </c:strCache>
                </c:strRef>
              </c:tx>
              <c:dLblPos val="t"/>
              <c:showLegendKey val="0"/>
              <c:showVal val="1"/>
              <c:showCatName val="0"/>
              <c:showSerName val="0"/>
              <c:showPercent val="0"/>
              <c:showBubbleSize val="0"/>
            </c:dLbl>
            <c:dLbl>
              <c:idx val="45"/>
              <c:layout/>
              <c:tx>
                <c:strRef>
                  <c:f>'Matrix Calc'!$I$52</c:f>
                  <c:strCache>
                    <c:ptCount val="1"/>
                    <c:pt idx="0">
                      <c:v>Ireland</c:v>
                    </c:pt>
                  </c:strCache>
                </c:strRef>
              </c:tx>
              <c:dLblPos val="t"/>
              <c:showLegendKey val="0"/>
              <c:showVal val="1"/>
              <c:showCatName val="0"/>
              <c:showSerName val="0"/>
              <c:showPercent val="0"/>
              <c:showBubbleSize val="0"/>
            </c:dLbl>
            <c:dLbl>
              <c:idx val="46"/>
              <c:layout/>
              <c:tx>
                <c:strRef>
                  <c:f>'Matrix Calc'!$I$53</c:f>
                  <c:strCache>
                    <c:ptCount val="1"/>
                    <c:pt idx="0">
                      <c:v>Israel</c:v>
                    </c:pt>
                  </c:strCache>
                </c:strRef>
              </c:tx>
              <c:dLblPos val="t"/>
              <c:showLegendKey val="0"/>
              <c:showVal val="1"/>
              <c:showCatName val="0"/>
              <c:showSerName val="0"/>
              <c:showPercent val="0"/>
              <c:showBubbleSize val="0"/>
            </c:dLbl>
            <c:dLbl>
              <c:idx val="47"/>
              <c:layout/>
              <c:tx>
                <c:strRef>
                  <c:f>'Matrix Calc'!$I$54</c:f>
                  <c:strCache>
                    <c:ptCount val="1"/>
                    <c:pt idx="0">
                      <c:v>Italy</c:v>
                    </c:pt>
                  </c:strCache>
                </c:strRef>
              </c:tx>
              <c:dLblPos val="t"/>
              <c:showLegendKey val="0"/>
              <c:showVal val="1"/>
              <c:showCatName val="0"/>
              <c:showSerName val="0"/>
              <c:showPercent val="0"/>
              <c:showBubbleSize val="0"/>
            </c:dLbl>
            <c:dLbl>
              <c:idx val="48"/>
              <c:layout/>
              <c:tx>
                <c:strRef>
                  <c:f>'Matrix Calc'!$I$55</c:f>
                  <c:strCache>
                    <c:ptCount val="1"/>
                    <c:pt idx="0">
                      <c:v>Japan</c:v>
                    </c:pt>
                  </c:strCache>
                </c:strRef>
              </c:tx>
              <c:dLblPos val="t"/>
              <c:showLegendKey val="0"/>
              <c:showVal val="1"/>
              <c:showCatName val="0"/>
              <c:showSerName val="0"/>
              <c:showPercent val="0"/>
              <c:showBubbleSize val="0"/>
            </c:dLbl>
            <c:dLbl>
              <c:idx val="49"/>
              <c:layout/>
              <c:tx>
                <c:strRef>
                  <c:f>'Matrix Calc'!$I$56</c:f>
                  <c:strCache>
                    <c:ptCount val="1"/>
                    <c:pt idx="0">
                      <c:v>Kenya</c:v>
                    </c:pt>
                  </c:strCache>
                </c:strRef>
              </c:tx>
              <c:dLblPos val="t"/>
              <c:showLegendKey val="0"/>
              <c:showVal val="1"/>
              <c:showCatName val="0"/>
              <c:showSerName val="0"/>
              <c:showPercent val="0"/>
              <c:showBubbleSize val="0"/>
            </c:dLbl>
            <c:dLbl>
              <c:idx val="50"/>
              <c:layout/>
              <c:tx>
                <c:strRef>
                  <c:f>'Matrix Calc'!$I$57</c:f>
                  <c:strCache>
                    <c:ptCount val="1"/>
                    <c:pt idx="0">
                      <c:v>Kuwait</c:v>
                    </c:pt>
                  </c:strCache>
                </c:strRef>
              </c:tx>
              <c:dLblPos val="t"/>
              <c:showLegendKey val="0"/>
              <c:showVal val="1"/>
              <c:showCatName val="0"/>
              <c:showSerName val="0"/>
              <c:showPercent val="0"/>
              <c:showBubbleSize val="0"/>
            </c:dLbl>
            <c:dLbl>
              <c:idx val="51"/>
              <c:layout/>
              <c:tx>
                <c:strRef>
                  <c:f>'Matrix Calc'!$I$58</c:f>
                  <c:strCache>
                    <c:ptCount val="1"/>
                    <c:pt idx="0">
                      <c:v>Latin America</c:v>
                    </c:pt>
                  </c:strCache>
                </c:strRef>
              </c:tx>
              <c:dLblPos val="t"/>
              <c:showLegendKey val="0"/>
              <c:showVal val="1"/>
              <c:showCatName val="0"/>
              <c:showSerName val="0"/>
              <c:showPercent val="0"/>
              <c:showBubbleSize val="0"/>
            </c:dLbl>
            <c:dLbl>
              <c:idx val="52"/>
              <c:layout/>
              <c:tx>
                <c:strRef>
                  <c:f>'Matrix Calc'!$I$59</c:f>
                  <c:strCache>
                    <c:ptCount val="1"/>
                    <c:pt idx="0">
                      <c:v>Lesotho</c:v>
                    </c:pt>
                  </c:strCache>
                </c:strRef>
              </c:tx>
              <c:dLblPos val="t"/>
              <c:showLegendKey val="0"/>
              <c:showVal val="1"/>
              <c:showCatName val="0"/>
              <c:showSerName val="0"/>
              <c:showPercent val="0"/>
              <c:showBubbleSize val="0"/>
            </c:dLbl>
            <c:dLbl>
              <c:idx val="53"/>
              <c:layout/>
              <c:tx>
                <c:strRef>
                  <c:f>'Matrix Calc'!$I$60</c:f>
                  <c:strCache>
                    <c:ptCount val="1"/>
                    <c:pt idx="0">
                      <c:v>Libya</c:v>
                    </c:pt>
                  </c:strCache>
                </c:strRef>
              </c:tx>
              <c:dLblPos val="t"/>
              <c:showLegendKey val="0"/>
              <c:showVal val="1"/>
              <c:showCatName val="0"/>
              <c:showSerName val="0"/>
              <c:showPercent val="0"/>
              <c:showBubbleSize val="0"/>
            </c:dLbl>
            <c:dLbl>
              <c:idx val="54"/>
              <c:layout/>
              <c:tx>
                <c:strRef>
                  <c:f>'Matrix Calc'!$I$61</c:f>
                  <c:strCache>
                    <c:ptCount val="1"/>
                    <c:pt idx="0">
                      <c:v>Lithuania</c:v>
                    </c:pt>
                  </c:strCache>
                </c:strRef>
              </c:tx>
              <c:dLblPos val="t"/>
              <c:showLegendKey val="0"/>
              <c:showVal val="1"/>
              <c:showCatName val="0"/>
              <c:showSerName val="0"/>
              <c:showPercent val="0"/>
              <c:showBubbleSize val="0"/>
            </c:dLbl>
            <c:dLbl>
              <c:idx val="55"/>
              <c:layout/>
              <c:tx>
                <c:strRef>
                  <c:f>'Matrix Calc'!$I$62</c:f>
                  <c:strCache>
                    <c:ptCount val="1"/>
                    <c:pt idx="0">
                      <c:v>Malaysia</c:v>
                    </c:pt>
                  </c:strCache>
                </c:strRef>
              </c:tx>
              <c:dLblPos val="t"/>
              <c:showLegendKey val="0"/>
              <c:showVal val="1"/>
              <c:showCatName val="0"/>
              <c:showSerName val="0"/>
              <c:showPercent val="0"/>
              <c:showBubbleSize val="0"/>
            </c:dLbl>
            <c:dLbl>
              <c:idx val="56"/>
              <c:layout/>
              <c:tx>
                <c:strRef>
                  <c:f>'Matrix Calc'!$I$63</c:f>
                  <c:strCache>
                    <c:ptCount val="1"/>
                    <c:pt idx="0">
                      <c:v>Mauritius</c:v>
                    </c:pt>
                  </c:strCache>
                </c:strRef>
              </c:tx>
              <c:dLblPos val="t"/>
              <c:showLegendKey val="0"/>
              <c:showVal val="1"/>
              <c:showCatName val="0"/>
              <c:showSerName val="0"/>
              <c:showPercent val="0"/>
              <c:showBubbleSize val="0"/>
            </c:dLbl>
            <c:dLbl>
              <c:idx val="57"/>
              <c:layout/>
              <c:tx>
                <c:strRef>
                  <c:f>'Matrix Calc'!$I$64</c:f>
                  <c:strCache>
                    <c:ptCount val="1"/>
                    <c:pt idx="0">
                      <c:v>Mexico</c:v>
                    </c:pt>
                  </c:strCache>
                </c:strRef>
              </c:tx>
              <c:dLblPos val="t"/>
              <c:showLegendKey val="0"/>
              <c:showVal val="1"/>
              <c:showCatName val="0"/>
              <c:showSerName val="0"/>
              <c:showPercent val="0"/>
              <c:showBubbleSize val="0"/>
            </c:dLbl>
            <c:dLbl>
              <c:idx val="58"/>
              <c:layout/>
              <c:tx>
                <c:strRef>
                  <c:f>'Matrix Calc'!$I$65</c:f>
                  <c:strCache>
                    <c:ptCount val="1"/>
                    <c:pt idx="0">
                      <c:v>Mongolia</c:v>
                    </c:pt>
                  </c:strCache>
                </c:strRef>
              </c:tx>
              <c:dLblPos val="t"/>
              <c:showLegendKey val="0"/>
              <c:showVal val="1"/>
              <c:showCatName val="0"/>
              <c:showSerName val="0"/>
              <c:showPercent val="0"/>
              <c:showBubbleSize val="0"/>
            </c:dLbl>
            <c:dLbl>
              <c:idx val="59"/>
              <c:layout/>
              <c:tx>
                <c:strRef>
                  <c:f>'Matrix Calc'!$I$66</c:f>
                  <c:strCache>
                    <c:ptCount val="1"/>
                    <c:pt idx="0">
                      <c:v>Montenegro</c:v>
                    </c:pt>
                  </c:strCache>
                </c:strRef>
              </c:tx>
              <c:dLblPos val="t"/>
              <c:showLegendKey val="0"/>
              <c:showVal val="1"/>
              <c:showCatName val="0"/>
              <c:showSerName val="0"/>
              <c:showPercent val="0"/>
              <c:showBubbleSize val="0"/>
            </c:dLbl>
            <c:dLbl>
              <c:idx val="60"/>
              <c:layout/>
              <c:tx>
                <c:strRef>
                  <c:f>'Matrix Calc'!$I$67</c:f>
                  <c:strCache>
                    <c:ptCount val="1"/>
                    <c:pt idx="0">
                      <c:v>Morocco</c:v>
                    </c:pt>
                  </c:strCache>
                </c:strRef>
              </c:tx>
              <c:dLblPos val="t"/>
              <c:showLegendKey val="0"/>
              <c:showVal val="1"/>
              <c:showCatName val="0"/>
              <c:showSerName val="0"/>
              <c:showPercent val="0"/>
              <c:showBubbleSize val="0"/>
            </c:dLbl>
            <c:dLbl>
              <c:idx val="61"/>
              <c:layout/>
              <c:tx>
                <c:strRef>
                  <c:f>'Matrix Calc'!$I$68</c:f>
                  <c:strCache>
                    <c:ptCount val="1"/>
                    <c:pt idx="0">
                      <c:v>Mozambique</c:v>
                    </c:pt>
                  </c:strCache>
                </c:strRef>
              </c:tx>
              <c:dLblPos val="t"/>
              <c:showLegendKey val="0"/>
              <c:showVal val="1"/>
              <c:showCatName val="0"/>
              <c:showSerName val="0"/>
              <c:showPercent val="0"/>
              <c:showBubbleSize val="0"/>
            </c:dLbl>
            <c:dLbl>
              <c:idx val="62"/>
              <c:layout/>
              <c:tx>
                <c:strRef>
                  <c:f>'Matrix Calc'!$I$69</c:f>
                  <c:strCache>
                    <c:ptCount val="1"/>
                    <c:pt idx="0">
                      <c:v>Myanmar</c:v>
                    </c:pt>
                  </c:strCache>
                </c:strRef>
              </c:tx>
              <c:dLblPos val="t"/>
              <c:showLegendKey val="0"/>
              <c:showVal val="1"/>
              <c:showCatName val="0"/>
              <c:showSerName val="0"/>
              <c:showPercent val="0"/>
              <c:showBubbleSize val="0"/>
            </c:dLbl>
            <c:dLbl>
              <c:idx val="63"/>
              <c:layout/>
              <c:tx>
                <c:strRef>
                  <c:f>'Matrix Calc'!$I$70</c:f>
                  <c:strCache>
                    <c:ptCount val="1"/>
                    <c:pt idx="0">
                      <c:v>Netherlands</c:v>
                    </c:pt>
                  </c:strCache>
                </c:strRef>
              </c:tx>
              <c:dLblPos val="t"/>
              <c:showLegendKey val="0"/>
              <c:showVal val="1"/>
              <c:showCatName val="0"/>
              <c:showSerName val="0"/>
              <c:showPercent val="0"/>
              <c:showBubbleSize val="0"/>
            </c:dLbl>
            <c:dLbl>
              <c:idx val="64"/>
              <c:layout/>
              <c:tx>
                <c:strRef>
                  <c:f>'Matrix Calc'!$I$71</c:f>
                  <c:strCache>
                    <c:ptCount val="1"/>
                    <c:pt idx="0">
                      <c:v>New Zealand</c:v>
                    </c:pt>
                  </c:strCache>
                </c:strRef>
              </c:tx>
              <c:dLblPos val="t"/>
              <c:showLegendKey val="0"/>
              <c:showVal val="1"/>
              <c:showCatName val="0"/>
              <c:showSerName val="0"/>
              <c:showPercent val="0"/>
              <c:showBubbleSize val="0"/>
            </c:dLbl>
            <c:dLbl>
              <c:idx val="65"/>
              <c:layout/>
              <c:tx>
                <c:strRef>
                  <c:f>'Matrix Calc'!$I$72</c:f>
                  <c:strCache>
                    <c:ptCount val="1"/>
                    <c:pt idx="0">
                      <c:v>Nigeria</c:v>
                    </c:pt>
                  </c:strCache>
                </c:strRef>
              </c:tx>
              <c:dLblPos val="t"/>
              <c:showLegendKey val="0"/>
              <c:showVal val="1"/>
              <c:showCatName val="0"/>
              <c:showSerName val="0"/>
              <c:showPercent val="0"/>
              <c:showBubbleSize val="0"/>
            </c:dLbl>
            <c:dLbl>
              <c:idx val="66"/>
              <c:layout/>
              <c:tx>
                <c:strRef>
                  <c:f>'Matrix Calc'!$I$73</c:f>
                  <c:strCache>
                    <c:ptCount val="1"/>
                    <c:pt idx="0">
                      <c:v>Norway</c:v>
                    </c:pt>
                  </c:strCache>
                </c:strRef>
              </c:tx>
              <c:dLblPos val="t"/>
              <c:showLegendKey val="0"/>
              <c:showVal val="1"/>
              <c:showCatName val="0"/>
              <c:showSerName val="0"/>
              <c:showPercent val="0"/>
              <c:showBubbleSize val="0"/>
            </c:dLbl>
            <c:dLbl>
              <c:idx val="67"/>
              <c:layout/>
              <c:tx>
                <c:strRef>
                  <c:f>'Matrix Calc'!$I$74</c:f>
                  <c:strCache>
                    <c:ptCount val="1"/>
                    <c:pt idx="0">
                      <c:v>Oman</c:v>
                    </c:pt>
                  </c:strCache>
                </c:strRef>
              </c:tx>
              <c:dLblPos val="t"/>
              <c:showLegendKey val="0"/>
              <c:showVal val="1"/>
              <c:showCatName val="0"/>
              <c:showSerName val="0"/>
              <c:showPercent val="0"/>
              <c:showBubbleSize val="0"/>
            </c:dLbl>
            <c:dLbl>
              <c:idx val="68"/>
              <c:layout/>
              <c:tx>
                <c:strRef>
                  <c:f>'Matrix Calc'!$I$75</c:f>
                  <c:strCache>
                    <c:ptCount val="1"/>
                    <c:pt idx="0">
                      <c:v>Pakistan</c:v>
                    </c:pt>
                  </c:strCache>
                </c:strRef>
              </c:tx>
              <c:dLblPos val="t"/>
              <c:showLegendKey val="0"/>
              <c:showVal val="1"/>
              <c:showCatName val="0"/>
              <c:showSerName val="0"/>
              <c:showPercent val="0"/>
              <c:showBubbleSize val="0"/>
            </c:dLbl>
            <c:dLbl>
              <c:idx val="69"/>
              <c:layout/>
              <c:tx>
                <c:strRef>
                  <c:f>'Matrix Calc'!$I$76</c:f>
                  <c:strCache>
                    <c:ptCount val="1"/>
                    <c:pt idx="0">
                      <c:v>Panama</c:v>
                    </c:pt>
                  </c:strCache>
                </c:strRef>
              </c:tx>
              <c:dLblPos val="t"/>
              <c:showLegendKey val="0"/>
              <c:showVal val="1"/>
              <c:showCatName val="0"/>
              <c:showSerName val="0"/>
              <c:showPercent val="0"/>
              <c:showBubbleSize val="0"/>
            </c:dLbl>
            <c:dLbl>
              <c:idx val="70"/>
              <c:layout/>
              <c:tx>
                <c:strRef>
                  <c:f>'Matrix Calc'!$I$77</c:f>
                  <c:strCache>
                    <c:ptCount val="1"/>
                    <c:pt idx="0">
                      <c:v>Paraguay</c:v>
                    </c:pt>
                  </c:strCache>
                </c:strRef>
              </c:tx>
              <c:dLblPos val="t"/>
              <c:showLegendKey val="0"/>
              <c:showVal val="1"/>
              <c:showCatName val="0"/>
              <c:showSerName val="0"/>
              <c:showPercent val="0"/>
              <c:showBubbleSize val="0"/>
            </c:dLbl>
            <c:dLbl>
              <c:idx val="71"/>
              <c:layout/>
              <c:tx>
                <c:strRef>
                  <c:f>'Matrix Calc'!$I$78</c:f>
                  <c:strCache>
                    <c:ptCount val="1"/>
                    <c:pt idx="0">
                      <c:v>Peru</c:v>
                    </c:pt>
                  </c:strCache>
                </c:strRef>
              </c:tx>
              <c:dLblPos val="t"/>
              <c:showLegendKey val="0"/>
              <c:showVal val="1"/>
              <c:showCatName val="0"/>
              <c:showSerName val="0"/>
              <c:showPercent val="0"/>
              <c:showBubbleSize val="0"/>
            </c:dLbl>
            <c:dLbl>
              <c:idx val="72"/>
              <c:layout/>
              <c:tx>
                <c:strRef>
                  <c:f>'Matrix Calc'!$I$79</c:f>
                  <c:strCache>
                    <c:ptCount val="1"/>
                    <c:pt idx="0">
                      <c:v>Philippines</c:v>
                    </c:pt>
                  </c:strCache>
                </c:strRef>
              </c:tx>
              <c:dLblPos val="t"/>
              <c:showLegendKey val="0"/>
              <c:showVal val="1"/>
              <c:showCatName val="0"/>
              <c:showSerName val="0"/>
              <c:showPercent val="0"/>
              <c:showBubbleSize val="0"/>
            </c:dLbl>
            <c:dLbl>
              <c:idx val="73"/>
              <c:layout/>
              <c:tx>
                <c:strRef>
                  <c:f>'Matrix Calc'!$I$80</c:f>
                  <c:strCache>
                    <c:ptCount val="1"/>
                    <c:pt idx="0">
                      <c:v>Poland</c:v>
                    </c:pt>
                  </c:strCache>
                </c:strRef>
              </c:tx>
              <c:dLblPos val="t"/>
              <c:showLegendKey val="0"/>
              <c:showVal val="1"/>
              <c:showCatName val="0"/>
              <c:showSerName val="0"/>
              <c:showPercent val="0"/>
              <c:showBubbleSize val="0"/>
            </c:dLbl>
            <c:dLbl>
              <c:idx val="74"/>
              <c:layout/>
              <c:tx>
                <c:strRef>
                  <c:f>'Matrix Calc'!$I$81</c:f>
                  <c:strCache>
                    <c:ptCount val="1"/>
                    <c:pt idx="0">
                      <c:v>Portugal</c:v>
                    </c:pt>
                  </c:strCache>
                </c:strRef>
              </c:tx>
              <c:dLblPos val="t"/>
              <c:showLegendKey val="0"/>
              <c:showVal val="1"/>
              <c:showCatName val="0"/>
              <c:showSerName val="0"/>
              <c:showPercent val="0"/>
              <c:showBubbleSize val="0"/>
            </c:dLbl>
            <c:dLbl>
              <c:idx val="75"/>
              <c:layout/>
              <c:tx>
                <c:strRef>
                  <c:f>'Matrix Calc'!$I$82</c:f>
                  <c:strCache>
                    <c:ptCount val="1"/>
                    <c:pt idx="0">
                      <c:v>Qatar</c:v>
                    </c:pt>
                  </c:strCache>
                </c:strRef>
              </c:tx>
              <c:dLblPos val="t"/>
              <c:showLegendKey val="0"/>
              <c:showVal val="1"/>
              <c:showCatName val="0"/>
              <c:showSerName val="0"/>
              <c:showPercent val="0"/>
              <c:showBubbleSize val="0"/>
            </c:dLbl>
            <c:dLbl>
              <c:idx val="76"/>
              <c:layout/>
              <c:tx>
                <c:strRef>
                  <c:f>'Matrix Calc'!$I$83</c:f>
                  <c:strCache>
                    <c:ptCount val="1"/>
                    <c:pt idx="0">
                      <c:v>Republic of Georgia</c:v>
                    </c:pt>
                  </c:strCache>
                </c:strRef>
              </c:tx>
              <c:dLblPos val="t"/>
              <c:showLegendKey val="0"/>
              <c:showVal val="1"/>
              <c:showCatName val="0"/>
              <c:showSerName val="0"/>
              <c:showPercent val="0"/>
              <c:showBubbleSize val="0"/>
            </c:dLbl>
            <c:dLbl>
              <c:idx val="77"/>
              <c:layout/>
              <c:tx>
                <c:strRef>
                  <c:f>'Matrix Calc'!$I$84</c:f>
                  <c:strCache>
                    <c:ptCount val="1"/>
                    <c:pt idx="0">
                      <c:v>Romania</c:v>
                    </c:pt>
                  </c:strCache>
                </c:strRef>
              </c:tx>
              <c:dLblPos val="t"/>
              <c:showLegendKey val="0"/>
              <c:showVal val="1"/>
              <c:showCatName val="0"/>
              <c:showSerName val="0"/>
              <c:showPercent val="0"/>
              <c:showBubbleSize val="0"/>
            </c:dLbl>
            <c:dLbl>
              <c:idx val="78"/>
              <c:layout/>
              <c:tx>
                <c:strRef>
                  <c:f>'Matrix Calc'!$I$85</c:f>
                  <c:strCache>
                    <c:ptCount val="1"/>
                    <c:pt idx="0">
                      <c:v>Russia</c:v>
                    </c:pt>
                  </c:strCache>
                </c:strRef>
              </c:tx>
              <c:dLblPos val="t"/>
              <c:showLegendKey val="0"/>
              <c:showVal val="1"/>
              <c:showCatName val="0"/>
              <c:showSerName val="0"/>
              <c:showPercent val="0"/>
              <c:showBubbleSize val="0"/>
            </c:dLbl>
            <c:dLbl>
              <c:idx val="79"/>
              <c:layout/>
              <c:tx>
                <c:strRef>
                  <c:f>'Matrix Calc'!$I$86</c:f>
                  <c:strCache>
                    <c:ptCount val="1"/>
                    <c:pt idx="0">
                      <c:v>Saudi Arabia</c:v>
                    </c:pt>
                  </c:strCache>
                </c:strRef>
              </c:tx>
              <c:dLblPos val="t"/>
              <c:showLegendKey val="0"/>
              <c:showVal val="1"/>
              <c:showCatName val="0"/>
              <c:showSerName val="0"/>
              <c:showPercent val="0"/>
              <c:showBubbleSize val="0"/>
            </c:dLbl>
            <c:dLbl>
              <c:idx val="80"/>
              <c:layout/>
              <c:tx>
                <c:strRef>
                  <c:f>'Matrix Calc'!$I$87</c:f>
                  <c:strCache>
                    <c:ptCount val="1"/>
                    <c:pt idx="0">
                      <c:v>Singapore</c:v>
                    </c:pt>
                  </c:strCache>
                </c:strRef>
              </c:tx>
              <c:dLblPos val="t"/>
              <c:showLegendKey val="0"/>
              <c:showVal val="1"/>
              <c:showCatName val="0"/>
              <c:showSerName val="0"/>
              <c:showPercent val="0"/>
              <c:showBubbleSize val="0"/>
            </c:dLbl>
            <c:dLbl>
              <c:idx val="81"/>
              <c:layout/>
              <c:tx>
                <c:strRef>
                  <c:f>'Matrix Calc'!$I$88</c:f>
                  <c:strCache>
                    <c:ptCount val="1"/>
                    <c:pt idx="0">
                      <c:v>Slovakia</c:v>
                    </c:pt>
                  </c:strCache>
                </c:strRef>
              </c:tx>
              <c:dLblPos val="t"/>
              <c:showLegendKey val="0"/>
              <c:showVal val="1"/>
              <c:showCatName val="0"/>
              <c:showSerName val="0"/>
              <c:showPercent val="0"/>
              <c:showBubbleSize val="0"/>
            </c:dLbl>
            <c:dLbl>
              <c:idx val="82"/>
              <c:layout/>
              <c:tx>
                <c:strRef>
                  <c:f>'Matrix Calc'!$I$89</c:f>
                  <c:strCache>
                    <c:ptCount val="1"/>
                    <c:pt idx="0">
                      <c:v>Slovenia</c:v>
                    </c:pt>
                  </c:strCache>
                </c:strRef>
              </c:tx>
              <c:dLblPos val="t"/>
              <c:showLegendKey val="0"/>
              <c:showVal val="1"/>
              <c:showCatName val="0"/>
              <c:showSerName val="0"/>
              <c:showPercent val="0"/>
              <c:showBubbleSize val="0"/>
            </c:dLbl>
            <c:dLbl>
              <c:idx val="83"/>
              <c:layout/>
              <c:tx>
                <c:strRef>
                  <c:f>'Matrix Calc'!$I$90</c:f>
                  <c:strCache>
                    <c:ptCount val="1"/>
                    <c:pt idx="0">
                      <c:v>Somalia</c:v>
                    </c:pt>
                  </c:strCache>
                </c:strRef>
              </c:tx>
              <c:dLblPos val="t"/>
              <c:showLegendKey val="0"/>
              <c:showVal val="1"/>
              <c:showCatName val="0"/>
              <c:showSerName val="0"/>
              <c:showPercent val="0"/>
              <c:showBubbleSize val="0"/>
            </c:dLbl>
            <c:dLbl>
              <c:idx val="84"/>
              <c:layout/>
              <c:tx>
                <c:strRef>
                  <c:f>'Matrix Calc'!$I$91</c:f>
                  <c:strCache>
                    <c:ptCount val="1"/>
                    <c:pt idx="0">
                      <c:v>South Africa</c:v>
                    </c:pt>
                  </c:strCache>
                </c:strRef>
              </c:tx>
              <c:dLblPos val="t"/>
              <c:showLegendKey val="0"/>
              <c:showVal val="1"/>
              <c:showCatName val="0"/>
              <c:showSerName val="0"/>
              <c:showPercent val="0"/>
              <c:showBubbleSize val="0"/>
            </c:dLbl>
            <c:dLbl>
              <c:idx val="85"/>
              <c:layout/>
              <c:tx>
                <c:strRef>
                  <c:f>'Matrix Calc'!$I$92</c:f>
                  <c:strCache>
                    <c:ptCount val="1"/>
                    <c:pt idx="0">
                      <c:v>Spain</c:v>
                    </c:pt>
                  </c:strCache>
                </c:strRef>
              </c:tx>
              <c:dLblPos val="t"/>
              <c:showLegendKey val="0"/>
              <c:showVal val="1"/>
              <c:showCatName val="0"/>
              <c:showSerName val="0"/>
              <c:showPercent val="0"/>
              <c:showBubbleSize val="0"/>
            </c:dLbl>
            <c:dLbl>
              <c:idx val="86"/>
              <c:layout/>
              <c:tx>
                <c:strRef>
                  <c:f>'Matrix Calc'!$I$93</c:f>
                  <c:strCache>
                    <c:ptCount val="1"/>
                    <c:pt idx="0">
                      <c:v>Sri Lanka</c:v>
                    </c:pt>
                  </c:strCache>
                </c:strRef>
              </c:tx>
              <c:dLblPos val="t"/>
              <c:showLegendKey val="0"/>
              <c:showVal val="1"/>
              <c:showCatName val="0"/>
              <c:showSerName val="0"/>
              <c:showPercent val="0"/>
              <c:showBubbleSize val="0"/>
            </c:dLbl>
            <c:dLbl>
              <c:idx val="87"/>
              <c:layout/>
              <c:tx>
                <c:strRef>
                  <c:f>'Matrix Calc'!$I$94</c:f>
                  <c:strCache>
                    <c:ptCount val="1"/>
                    <c:pt idx="0">
                      <c:v>Sweden</c:v>
                    </c:pt>
                  </c:strCache>
                </c:strRef>
              </c:tx>
              <c:dLblPos val="t"/>
              <c:showLegendKey val="0"/>
              <c:showVal val="1"/>
              <c:showCatName val="0"/>
              <c:showSerName val="0"/>
              <c:showPercent val="0"/>
              <c:showBubbleSize val="0"/>
            </c:dLbl>
            <c:dLbl>
              <c:idx val="88"/>
              <c:layout/>
              <c:tx>
                <c:strRef>
                  <c:f>'Matrix Calc'!$I$95</c:f>
                  <c:strCache>
                    <c:ptCount val="1"/>
                    <c:pt idx="0">
                      <c:v>Switzerland</c:v>
                    </c:pt>
                  </c:strCache>
                </c:strRef>
              </c:tx>
              <c:dLblPos val="t"/>
              <c:showLegendKey val="0"/>
              <c:showVal val="1"/>
              <c:showCatName val="0"/>
              <c:showSerName val="0"/>
              <c:showPercent val="0"/>
              <c:showBubbleSize val="0"/>
            </c:dLbl>
            <c:dLbl>
              <c:idx val="89"/>
              <c:layout/>
              <c:tx>
                <c:strRef>
                  <c:f>'Matrix Calc'!$I$96</c:f>
                  <c:strCache>
                    <c:ptCount val="1"/>
                    <c:pt idx="0">
                      <c:v>Thailand</c:v>
                    </c:pt>
                  </c:strCache>
                </c:strRef>
              </c:tx>
              <c:dLblPos val="t"/>
              <c:showLegendKey val="0"/>
              <c:showVal val="1"/>
              <c:showCatName val="0"/>
              <c:showSerName val="0"/>
              <c:showPercent val="0"/>
              <c:showBubbleSize val="0"/>
            </c:dLbl>
            <c:dLbl>
              <c:idx val="90"/>
              <c:layout/>
              <c:tx>
                <c:strRef>
                  <c:f>'Matrix Calc'!$I$97</c:f>
                  <c:strCache>
                    <c:ptCount val="1"/>
                    <c:pt idx="0">
                      <c:v>Tunisia</c:v>
                    </c:pt>
                  </c:strCache>
                </c:strRef>
              </c:tx>
              <c:dLblPos val="t"/>
              <c:showLegendKey val="0"/>
              <c:showVal val="1"/>
              <c:showCatName val="0"/>
              <c:showSerName val="0"/>
              <c:showPercent val="0"/>
              <c:showBubbleSize val="0"/>
            </c:dLbl>
            <c:dLbl>
              <c:idx val="91"/>
              <c:layout/>
              <c:tx>
                <c:strRef>
                  <c:f>'Matrix Calc'!$I$98</c:f>
                  <c:strCache>
                    <c:ptCount val="1"/>
                    <c:pt idx="0">
                      <c:v>Turkey</c:v>
                    </c:pt>
                  </c:strCache>
                </c:strRef>
              </c:tx>
              <c:dLblPos val="t"/>
              <c:showLegendKey val="0"/>
              <c:showVal val="1"/>
              <c:showCatName val="0"/>
              <c:showSerName val="0"/>
              <c:showPercent val="0"/>
              <c:showBubbleSize val="0"/>
            </c:dLbl>
            <c:dLbl>
              <c:idx val="92"/>
              <c:layout/>
              <c:tx>
                <c:strRef>
                  <c:f>'Matrix Calc'!$I$99</c:f>
                  <c:strCache>
                    <c:ptCount val="1"/>
                    <c:pt idx="0">
                      <c:v>UAE</c:v>
                    </c:pt>
                  </c:strCache>
                </c:strRef>
              </c:tx>
              <c:dLblPos val="t"/>
              <c:showLegendKey val="0"/>
              <c:showVal val="1"/>
              <c:showCatName val="0"/>
              <c:showSerName val="0"/>
              <c:showPercent val="0"/>
              <c:showBubbleSize val="0"/>
            </c:dLbl>
            <c:dLbl>
              <c:idx val="93"/>
              <c:layout/>
              <c:tx>
                <c:strRef>
                  <c:f>'Matrix Calc'!$I$100</c:f>
                  <c:strCache>
                    <c:ptCount val="1"/>
                    <c:pt idx="0">
                      <c:v>Uganda</c:v>
                    </c:pt>
                  </c:strCache>
                </c:strRef>
              </c:tx>
              <c:dLblPos val="t"/>
              <c:showLegendKey val="0"/>
              <c:showVal val="1"/>
              <c:showCatName val="0"/>
              <c:showSerName val="0"/>
              <c:showPercent val="0"/>
              <c:showBubbleSize val="0"/>
            </c:dLbl>
            <c:dLbl>
              <c:idx val="94"/>
              <c:layout/>
              <c:tx>
                <c:strRef>
                  <c:f>'Matrix Calc'!$I$101</c:f>
                  <c:strCache>
                    <c:ptCount val="1"/>
                    <c:pt idx="0">
                      <c:v>UK</c:v>
                    </c:pt>
                  </c:strCache>
                </c:strRef>
              </c:tx>
              <c:dLblPos val="t"/>
              <c:showLegendKey val="0"/>
              <c:showVal val="1"/>
              <c:showCatName val="0"/>
              <c:showSerName val="0"/>
              <c:showPercent val="0"/>
              <c:showBubbleSize val="0"/>
            </c:dLbl>
            <c:dLbl>
              <c:idx val="95"/>
              <c:layout/>
              <c:tx>
                <c:strRef>
                  <c:f>'Matrix Calc'!$I$102</c:f>
                  <c:strCache>
                    <c:ptCount val="1"/>
                    <c:pt idx="0">
                      <c:v>Ukraine</c:v>
                    </c:pt>
                  </c:strCache>
                </c:strRef>
              </c:tx>
              <c:dLblPos val="t"/>
              <c:showLegendKey val="0"/>
              <c:showVal val="1"/>
              <c:showCatName val="0"/>
              <c:showSerName val="0"/>
              <c:showPercent val="0"/>
              <c:showBubbleSize val="0"/>
            </c:dLbl>
            <c:dLbl>
              <c:idx val="96"/>
              <c:layout/>
              <c:tx>
                <c:strRef>
                  <c:f>'Matrix Calc'!$I$103</c:f>
                  <c:strCache>
                    <c:ptCount val="1"/>
                    <c:pt idx="0">
                      <c:v>Uruguay</c:v>
                    </c:pt>
                  </c:strCache>
                </c:strRef>
              </c:tx>
              <c:dLblPos val="t"/>
              <c:showLegendKey val="0"/>
              <c:showVal val="1"/>
              <c:showCatName val="0"/>
              <c:showSerName val="0"/>
              <c:showPercent val="0"/>
              <c:showBubbleSize val="0"/>
            </c:dLbl>
            <c:dLbl>
              <c:idx val="97"/>
              <c:layout/>
              <c:tx>
                <c:strRef>
                  <c:f>'Matrix Calc'!$I$104</c:f>
                  <c:strCache>
                    <c:ptCount val="1"/>
                    <c:pt idx="0">
                      <c:v>USA</c:v>
                    </c:pt>
                  </c:strCache>
                </c:strRef>
              </c:tx>
              <c:dLblPos val="t"/>
              <c:showLegendKey val="0"/>
              <c:showVal val="1"/>
              <c:showCatName val="0"/>
              <c:showSerName val="0"/>
              <c:showPercent val="0"/>
              <c:showBubbleSize val="0"/>
            </c:dLbl>
            <c:dLbl>
              <c:idx val="98"/>
              <c:layout/>
              <c:tx>
                <c:strRef>
                  <c:f>'Matrix Calc'!$I$105</c:f>
                  <c:strCache>
                    <c:ptCount val="1"/>
                    <c:pt idx="0">
                      <c:v>Viet Nam</c:v>
                    </c:pt>
                  </c:strCache>
                </c:strRef>
              </c:tx>
              <c:dLblPos val="t"/>
              <c:showLegendKey val="0"/>
              <c:showVal val="1"/>
              <c:showCatName val="0"/>
              <c:showSerName val="0"/>
              <c:showPercent val="0"/>
              <c:showBubbleSize val="0"/>
            </c:dLbl>
            <c:dLbl>
              <c:idx val="99"/>
              <c:layout/>
              <c:tx>
                <c:strRef>
                  <c:f>'Matrix Calc'!$I$106</c:f>
                  <c:strCache>
                    <c:ptCount val="1"/>
                    <c:pt idx="0">
                      <c:v>Vietnam</c:v>
                    </c:pt>
                  </c:strCache>
                </c:strRef>
              </c:tx>
              <c:dLblPos val="t"/>
              <c:showLegendKey val="0"/>
              <c:showVal val="1"/>
              <c:showCatName val="0"/>
              <c:showSerName val="0"/>
              <c:showPercent val="0"/>
              <c:showBubbleSize val="0"/>
            </c:dLbl>
            <c:dLbl>
              <c:idx val="100"/>
              <c:layout/>
              <c:tx>
                <c:strRef>
                  <c:f>'Matrix Calc'!$I$107</c:f>
                  <c:strCache>
                    <c:ptCount val="1"/>
                    <c:pt idx="0">
                      <c:v>Zambia</c:v>
                    </c:pt>
                  </c:strCache>
                </c:strRef>
              </c:tx>
              <c:dLblPos val="t"/>
              <c:showLegendKey val="0"/>
              <c:showVal val="1"/>
              <c:showCatName val="0"/>
              <c:showSerName val="0"/>
              <c:showPercent val="0"/>
              <c:showBubbleSize val="0"/>
            </c:dLbl>
            <c:dLbl>
              <c:idx val="101"/>
              <c:layout/>
              <c:tx>
                <c:strRef>
                  <c:f>'Matrix Calc'!$I$108</c:f>
                  <c:strCache>
                    <c:ptCount val="1"/>
                    <c:pt idx="0">
                      <c:v>Zimbabwe</c:v>
                    </c:pt>
                  </c:strCache>
                </c:strRef>
              </c:tx>
              <c:dLblPos val="t"/>
              <c:showLegendKey val="0"/>
              <c:showVal val="1"/>
              <c:showCatName val="0"/>
              <c:showSerName val="0"/>
              <c:showPercent val="0"/>
              <c:showBubbleSize val="0"/>
            </c:dLbl>
            <c:spPr>
              <a:solidFill>
                <a:schemeClr val="bg1"/>
              </a:solidFill>
            </c:spPr>
            <c:txPr>
              <a:bodyPr/>
              <a:lstStyle/>
              <a:p>
                <a:pPr>
                  <a:defRPr b="1">
                    <a:solidFill>
                      <a:schemeClr val="accent2"/>
                    </a:solidFill>
                  </a:defRPr>
                </a:pPr>
                <a:endParaRPr lang="en-US"/>
              </a:p>
            </c:txPr>
            <c:showLegendKey val="0"/>
            <c:showVal val="1"/>
            <c:showCatName val="0"/>
            <c:showSerName val="0"/>
            <c:showPercent val="0"/>
            <c:showBubbleSize val="0"/>
            <c:showLeaderLines val="0"/>
          </c:dLbls>
          <c:xVal>
            <c:numRef>
              <c:f>'Matrix Calc'!$N$7:$N$108</c:f>
              <c:numCache>
                <c:formatCode>#,##0</c:formatCode>
                <c:ptCount val="102"/>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14527.54691862214</c:v>
                </c:pt>
                <c:pt idx="95">
                  <c:v>#N/A</c:v>
                </c:pt>
                <c:pt idx="96">
                  <c:v>#N/A</c:v>
                </c:pt>
                <c:pt idx="97">
                  <c:v>#N/A</c:v>
                </c:pt>
                <c:pt idx="98">
                  <c:v>#N/A</c:v>
                </c:pt>
                <c:pt idx="99">
                  <c:v>#N/A</c:v>
                </c:pt>
                <c:pt idx="100">
                  <c:v>#N/A</c:v>
                </c:pt>
                <c:pt idx="101">
                  <c:v>#N/A</c:v>
                </c:pt>
              </c:numCache>
            </c:numRef>
          </c:xVal>
          <c:yVal>
            <c:numRef>
              <c:f>'Matrix Calc'!$O$7:$O$108</c:f>
              <c:numCache>
                <c:formatCode>_-[$$-409]* #,##0.00_ ;_-[$$-409]* \-#,##0.00\ ;_-[$$-409]* "-"??_ ;_-@_ </c:formatCode>
                <c:ptCount val="102"/>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55495.229229136581</c:v>
                </c:pt>
                <c:pt idx="95">
                  <c:v>#N/A</c:v>
                </c:pt>
                <c:pt idx="96">
                  <c:v>#N/A</c:v>
                </c:pt>
                <c:pt idx="97">
                  <c:v>#N/A</c:v>
                </c:pt>
                <c:pt idx="98">
                  <c:v>#N/A</c:v>
                </c:pt>
                <c:pt idx="99">
                  <c:v>#N/A</c:v>
                </c:pt>
                <c:pt idx="100">
                  <c:v>#N/A</c:v>
                </c:pt>
                <c:pt idx="101">
                  <c:v>#N/A</c:v>
                </c:pt>
              </c:numCache>
            </c:numRef>
          </c:yVal>
          <c:smooth val="0"/>
        </c:ser>
        <c:dLbls>
          <c:showLegendKey val="0"/>
          <c:showVal val="0"/>
          <c:showCatName val="0"/>
          <c:showSerName val="0"/>
          <c:showPercent val="0"/>
          <c:showBubbleSize val="0"/>
        </c:dLbls>
        <c:axId val="183465856"/>
        <c:axId val="183472128"/>
      </c:scatterChart>
      <c:valAx>
        <c:axId val="183465856"/>
        <c:scaling>
          <c:orientation val="minMax"/>
          <c:min val="0"/>
        </c:scaling>
        <c:delete val="0"/>
        <c:axPos val="b"/>
        <c:title>
          <c:tx>
            <c:rich>
              <a:bodyPr/>
              <a:lstStyle/>
              <a:p>
                <a:pPr>
                  <a:defRPr/>
                </a:pPr>
                <a:r>
                  <a:rPr lang="en-GB"/>
                  <a:t>Purchasing</a:t>
                </a:r>
                <a:r>
                  <a:rPr lang="en-GB" baseline="0"/>
                  <a:t> Power: Number of Big Macs you can buy  locally with annual wage</a:t>
                </a:r>
                <a:endParaRPr lang="en-GB"/>
              </a:p>
            </c:rich>
          </c:tx>
          <c:layout>
            <c:manualLayout>
              <c:xMode val="edge"/>
              <c:yMode val="edge"/>
              <c:x val="0.22752312909040989"/>
              <c:y val="0.93511453236883035"/>
            </c:manualLayout>
          </c:layout>
          <c:overlay val="0"/>
        </c:title>
        <c:numFmt formatCode="#,##0" sourceLinked="1"/>
        <c:majorTickMark val="out"/>
        <c:minorTickMark val="none"/>
        <c:tickLblPos val="nextTo"/>
        <c:crossAx val="183472128"/>
        <c:crosses val="autoZero"/>
        <c:crossBetween val="midCat"/>
      </c:valAx>
      <c:valAx>
        <c:axId val="183472128"/>
        <c:scaling>
          <c:orientation val="minMax"/>
          <c:min val="0"/>
        </c:scaling>
        <c:delete val="0"/>
        <c:axPos val="l"/>
        <c:majorGridlines>
          <c:spPr>
            <a:ln>
              <a:solidFill>
                <a:schemeClr val="bg1">
                  <a:lumMod val="85000"/>
                </a:schemeClr>
              </a:solidFill>
            </a:ln>
          </c:spPr>
        </c:majorGridlines>
        <c:title>
          <c:tx>
            <c:rich>
              <a:bodyPr rot="-5400000" vert="horz"/>
              <a:lstStyle/>
              <a:p>
                <a:pPr>
                  <a:defRPr/>
                </a:pPr>
                <a:r>
                  <a:rPr lang="en-GB"/>
                  <a:t>Wage in US</a:t>
                </a:r>
                <a:r>
                  <a:rPr lang="en-GB" baseline="0"/>
                  <a:t> Dollars</a:t>
                </a:r>
                <a:endParaRPr lang="en-GB"/>
              </a:p>
            </c:rich>
          </c:tx>
          <c:layout>
            <c:manualLayout>
              <c:xMode val="edge"/>
              <c:yMode val="edge"/>
              <c:x val="2.6298482391198825E-3"/>
              <c:y val="0.35536652176240352"/>
            </c:manualLayout>
          </c:layout>
          <c:overlay val="0"/>
        </c:title>
        <c:numFmt formatCode="[$$-409]#,##0.00" sourceLinked="0"/>
        <c:majorTickMark val="out"/>
        <c:minorTickMark val="none"/>
        <c:tickLblPos val="nextTo"/>
        <c:crossAx val="183465856"/>
        <c:crosses val="autoZero"/>
        <c:crossBetween val="midCat"/>
      </c:valAx>
    </c:plotArea>
    <c:plotVisOnly val="1"/>
    <c:dispBlanksAs val="gap"/>
    <c:showDLblsOverMax val="0"/>
  </c:chart>
  <c:spPr>
    <a:noFill/>
    <a:ln>
      <a:noFill/>
    </a:ln>
  </c:spPr>
  <c:txPr>
    <a:bodyPr/>
    <a:lstStyle/>
    <a:p>
      <a:pPr>
        <a:defRPr sz="800">
          <a:solidFill>
            <a:sysClr val="windowText" lastClr="000000"/>
          </a:solidFill>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279334270902898E-2"/>
          <c:y val="0.21792016036297093"/>
          <c:w val="0.73217868541264497"/>
          <c:h val="0.56754347670809568"/>
        </c:manualLayout>
      </c:layout>
      <c:barChart>
        <c:barDir val="col"/>
        <c:grouping val="clustered"/>
        <c:varyColors val="0"/>
        <c:ser>
          <c:idx val="1"/>
          <c:order val="1"/>
          <c:tx>
            <c:v>Blues</c:v>
          </c:tx>
          <c:spPr>
            <a:solidFill>
              <a:schemeClr val="accent1"/>
            </a:solidFill>
          </c:spPr>
          <c:invertIfNegative val="0"/>
          <c:dLbls>
            <c:numFmt formatCode="#,##0;;;" sourceLinked="0"/>
            <c:txPr>
              <a:bodyPr rot="-5400000" vert="horz"/>
              <a:lstStyle/>
              <a:p>
                <a:pPr>
                  <a:defRPr sz="700">
                    <a:solidFill>
                      <a:schemeClr val="accent1"/>
                    </a:solidFill>
                  </a:defRPr>
                </a:pPr>
                <a:endParaRPr lang="en-US"/>
              </a:p>
            </c:txPr>
            <c:showLegendKey val="0"/>
            <c:showVal val="1"/>
            <c:showCatName val="0"/>
            <c:showSerName val="0"/>
            <c:showPercent val="0"/>
            <c:showBubbleSize val="0"/>
            <c:showLeaderLines val="0"/>
          </c:dLbls>
          <c:cat>
            <c:strRef>
              <c:f>Bars!ChrtCountry</c:f>
              <c:strCache>
                <c:ptCount val="62"/>
                <c:pt idx="0">
                  <c:v>Switzerland</c:v>
                </c:pt>
                <c:pt idx="1">
                  <c:v>Europe</c:v>
                </c:pt>
                <c:pt idx="2">
                  <c:v>Denmark</c:v>
                </c:pt>
                <c:pt idx="3">
                  <c:v>Uganda</c:v>
                </c:pt>
                <c:pt idx="4">
                  <c:v>Finland</c:v>
                </c:pt>
                <c:pt idx="5">
                  <c:v>Australia</c:v>
                </c:pt>
                <c:pt idx="6">
                  <c:v>Germany</c:v>
                </c:pt>
                <c:pt idx="7">
                  <c:v>Russia</c:v>
                </c:pt>
                <c:pt idx="8">
                  <c:v>Norway</c:v>
                </c:pt>
                <c:pt idx="9">
                  <c:v>Japan</c:v>
                </c:pt>
                <c:pt idx="10">
                  <c:v>Canada</c:v>
                </c:pt>
                <c:pt idx="11">
                  <c:v>USA</c:v>
                </c:pt>
                <c:pt idx="12">
                  <c:v>Netherlands</c:v>
                </c:pt>
                <c:pt idx="13">
                  <c:v>Turkey</c:v>
                </c:pt>
                <c:pt idx="14">
                  <c:v>Dubai</c:v>
                </c:pt>
                <c:pt idx="15">
                  <c:v>UK</c:v>
                </c:pt>
                <c:pt idx="16">
                  <c:v>New Zealand</c:v>
                </c:pt>
                <c:pt idx="17">
                  <c:v>Ireland</c:v>
                </c:pt>
                <c:pt idx="18">
                  <c:v>Italy</c:v>
                </c:pt>
                <c:pt idx="19">
                  <c:v>Philippines</c:v>
                </c:pt>
                <c:pt idx="20">
                  <c:v>South Africa</c:v>
                </c:pt>
                <c:pt idx="21">
                  <c:v>Singapore</c:v>
                </c:pt>
                <c:pt idx="22">
                  <c:v>Kuwait</c:v>
                </c:pt>
                <c:pt idx="23">
                  <c:v>France</c:v>
                </c:pt>
                <c:pt idx="24">
                  <c:v>Belgium</c:v>
                </c:pt>
                <c:pt idx="25">
                  <c:v>Iceland</c:v>
                </c:pt>
                <c:pt idx="26">
                  <c:v>Zimbabwe</c:v>
                </c:pt>
                <c:pt idx="27">
                  <c:v>Brazil</c:v>
                </c:pt>
                <c:pt idx="28">
                  <c:v>UAE</c:v>
                </c:pt>
                <c:pt idx="29">
                  <c:v>Spain</c:v>
                </c:pt>
                <c:pt idx="30">
                  <c:v>Costa Rica</c:v>
                </c:pt>
                <c:pt idx="31">
                  <c:v>Portugal</c:v>
                </c:pt>
                <c:pt idx="32">
                  <c:v>Panama</c:v>
                </c:pt>
                <c:pt idx="33">
                  <c:v>Mexico</c:v>
                </c:pt>
                <c:pt idx="34">
                  <c:v>Malaysia</c:v>
                </c:pt>
                <c:pt idx="35">
                  <c:v>Arabian Gulf</c:v>
                </c:pt>
                <c:pt idx="36">
                  <c:v>Hong Kong</c:v>
                </c:pt>
                <c:pt idx="37">
                  <c:v>Egypt</c:v>
                </c:pt>
                <c:pt idx="38">
                  <c:v>Slovenia</c:v>
                </c:pt>
                <c:pt idx="39">
                  <c:v>China</c:v>
                </c:pt>
                <c:pt idx="40">
                  <c:v>Nigeria</c:v>
                </c:pt>
                <c:pt idx="41">
                  <c:v>Poland</c:v>
                </c:pt>
                <c:pt idx="42">
                  <c:v>Saudi Arabia</c:v>
                </c:pt>
                <c:pt idx="43">
                  <c:v>Peru</c:v>
                </c:pt>
                <c:pt idx="44">
                  <c:v>Dominican Republic</c:v>
                </c:pt>
                <c:pt idx="45">
                  <c:v>Pakistan</c:v>
                </c:pt>
                <c:pt idx="46">
                  <c:v>Bulgaria</c:v>
                </c:pt>
                <c:pt idx="47">
                  <c:v>Slovakia</c:v>
                </c:pt>
                <c:pt idx="48">
                  <c:v>Estonia</c:v>
                </c:pt>
                <c:pt idx="49">
                  <c:v>Ukraine</c:v>
                </c:pt>
                <c:pt idx="50">
                  <c:v>Iran</c:v>
                </c:pt>
                <c:pt idx="51">
                  <c:v>Hungary</c:v>
                </c:pt>
                <c:pt idx="52">
                  <c:v>India</c:v>
                </c:pt>
                <c:pt idx="53">
                  <c:v>Tunisia</c:v>
                </c:pt>
                <c:pt idx="54">
                  <c:v>Bangladesh</c:v>
                </c:pt>
                <c:pt idx="55">
                  <c:v>Colombia</c:v>
                </c:pt>
                <c:pt idx="56">
                  <c:v>Bolivia</c:v>
                </c:pt>
                <c:pt idx="57">
                  <c:v>Baltic</c:v>
                </c:pt>
                <c:pt idx="58">
                  <c:v>Indonesia</c:v>
                </c:pt>
                <c:pt idx="59">
                  <c:v>Romania</c:v>
                </c:pt>
                <c:pt idx="60">
                  <c:v>Mongolia</c:v>
                </c:pt>
                <c:pt idx="61">
                  <c:v>Bhutan</c:v>
                </c:pt>
              </c:strCache>
            </c:strRef>
          </c:cat>
          <c:val>
            <c:numRef>
              <c:f>Bars!ChrtBlues</c:f>
              <c:numCache>
                <c:formatCode>#,##0.00_ ;\-#,##0.00\ </c:formatCode>
                <c:ptCount val="62"/>
                <c:pt idx="0">
                  <c:v>0</c:v>
                </c:pt>
                <c:pt idx="1">
                  <c:v>0</c:v>
                </c:pt>
                <c:pt idx="2">
                  <c:v>0</c:v>
                </c:pt>
                <c:pt idx="3">
                  <c:v>100000</c:v>
                </c:pt>
                <c:pt idx="4">
                  <c:v>0</c:v>
                </c:pt>
                <c:pt idx="5">
                  <c:v>86525.394195457935</c:v>
                </c:pt>
                <c:pt idx="6">
                  <c:v>0</c:v>
                </c:pt>
                <c:pt idx="7">
                  <c:v>69000</c:v>
                </c:pt>
                <c:pt idx="8">
                  <c:v>0</c:v>
                </c:pt>
                <c:pt idx="9">
                  <c:v>67564.774036395989</c:v>
                </c:pt>
                <c:pt idx="10">
                  <c:v>63710.5396750246</c:v>
                </c:pt>
                <c:pt idx="11">
                  <c:v>62730.067796610172</c:v>
                </c:pt>
                <c:pt idx="12">
                  <c:v>0</c:v>
                </c:pt>
                <c:pt idx="13">
                  <c:v>60000</c:v>
                </c:pt>
                <c:pt idx="14">
                  <c:v>58799.349940520107</c:v>
                </c:pt>
                <c:pt idx="15">
                  <c:v>0</c:v>
                </c:pt>
                <c:pt idx="16">
                  <c:v>53990.226887226374</c:v>
                </c:pt>
                <c:pt idx="17">
                  <c:v>0</c:v>
                </c:pt>
                <c:pt idx="18">
                  <c:v>0</c:v>
                </c:pt>
                <c:pt idx="19">
                  <c:v>44991.224389654169</c:v>
                </c:pt>
                <c:pt idx="20">
                  <c:v>44070.894052411735</c:v>
                </c:pt>
                <c:pt idx="21">
                  <c:v>43550</c:v>
                </c:pt>
                <c:pt idx="22">
                  <c:v>43000</c:v>
                </c:pt>
                <c:pt idx="23">
                  <c:v>0</c:v>
                </c:pt>
                <c:pt idx="24">
                  <c:v>0</c:v>
                </c:pt>
                <c:pt idx="25">
                  <c:v>0</c:v>
                </c:pt>
                <c:pt idx="26">
                  <c:v>36400</c:v>
                </c:pt>
                <c:pt idx="27">
                  <c:v>32311.503728781077</c:v>
                </c:pt>
                <c:pt idx="28">
                  <c:v>31677.69952987742</c:v>
                </c:pt>
                <c:pt idx="29">
                  <c:v>0</c:v>
                </c:pt>
                <c:pt idx="30">
                  <c:v>28109.627547434993</c:v>
                </c:pt>
                <c:pt idx="31">
                  <c:v>0</c:v>
                </c:pt>
                <c:pt idx="32">
                  <c:v>26000</c:v>
                </c:pt>
                <c:pt idx="33">
                  <c:v>24471.245721298183</c:v>
                </c:pt>
                <c:pt idx="34">
                  <c:v>21000</c:v>
                </c:pt>
                <c:pt idx="35">
                  <c:v>21000</c:v>
                </c:pt>
                <c:pt idx="36">
                  <c:v>20000</c:v>
                </c:pt>
                <c:pt idx="37">
                  <c:v>19831.432821021317</c:v>
                </c:pt>
                <c:pt idx="38">
                  <c:v>0</c:v>
                </c:pt>
                <c:pt idx="39">
                  <c:v>19000</c:v>
                </c:pt>
                <c:pt idx="40">
                  <c:v>18987</c:v>
                </c:pt>
                <c:pt idx="41">
                  <c:v>0</c:v>
                </c:pt>
                <c:pt idx="42">
                  <c:v>18000</c:v>
                </c:pt>
                <c:pt idx="43">
                  <c:v>15840</c:v>
                </c:pt>
                <c:pt idx="44">
                  <c:v>15404.364569961488</c:v>
                </c:pt>
                <c:pt idx="45">
                  <c:v>14887</c:v>
                </c:pt>
                <c:pt idx="46">
                  <c:v>0</c:v>
                </c:pt>
                <c:pt idx="47">
                  <c:v>0</c:v>
                </c:pt>
                <c:pt idx="48">
                  <c:v>0</c:v>
                </c:pt>
                <c:pt idx="49">
                  <c:v>0</c:v>
                </c:pt>
                <c:pt idx="50">
                  <c:v>12000</c:v>
                </c:pt>
                <c:pt idx="51">
                  <c:v>0</c:v>
                </c:pt>
                <c:pt idx="52">
                  <c:v>11300.954227326614</c:v>
                </c:pt>
                <c:pt idx="53">
                  <c:v>11000</c:v>
                </c:pt>
                <c:pt idx="54">
                  <c:v>10299.008645025993</c:v>
                </c:pt>
                <c:pt idx="55">
                  <c:v>10203.333333333334</c:v>
                </c:pt>
                <c:pt idx="56">
                  <c:v>9600</c:v>
                </c:pt>
                <c:pt idx="57">
                  <c:v>0</c:v>
                </c:pt>
                <c:pt idx="58">
                  <c:v>8245.6735946614772</c:v>
                </c:pt>
                <c:pt idx="59">
                  <c:v>0</c:v>
                </c:pt>
                <c:pt idx="60">
                  <c:v>7261.724659606657</c:v>
                </c:pt>
                <c:pt idx="61">
                  <c:v>4800</c:v>
                </c:pt>
              </c:numCache>
            </c:numRef>
          </c:val>
        </c:ser>
        <c:ser>
          <c:idx val="2"/>
          <c:order val="2"/>
          <c:tx>
            <c:v>Reds</c:v>
          </c:tx>
          <c:spPr>
            <a:solidFill>
              <a:schemeClr val="accent2"/>
            </a:solidFill>
          </c:spPr>
          <c:invertIfNegative val="0"/>
          <c:dLbls>
            <c:dLbl>
              <c:idx val="0"/>
              <c:layout/>
              <c:tx>
                <c:strRef>
                  <c:f>Bars!$K$7</c:f>
                  <c:strCache>
                    <c:ptCount val="1"/>
                  </c:strCache>
                </c:strRef>
              </c:tx>
              <c:spPr/>
              <c:txPr>
                <a:bodyPr rot="-5400000" vert="horz"/>
                <a:lstStyle/>
                <a:p>
                  <a:pPr>
                    <a:defRPr b="1">
                      <a:solidFill>
                        <a:schemeClr val="accent2"/>
                      </a:solidFill>
                    </a:defRPr>
                  </a:pPr>
                  <a:endParaRPr lang="en-US"/>
                </a:p>
              </c:txPr>
              <c:dLblPos val="outEnd"/>
              <c:showLegendKey val="0"/>
              <c:showVal val="1"/>
              <c:showCatName val="0"/>
              <c:showSerName val="0"/>
              <c:showPercent val="0"/>
              <c:showBubbleSize val="0"/>
            </c:dLbl>
            <c:dLbl>
              <c:idx val="1"/>
              <c:layout/>
              <c:tx>
                <c:strRef>
                  <c:f>Bars!$K$8</c:f>
                  <c:strCache>
                    <c:ptCount val="1"/>
                  </c:strCache>
                </c:strRef>
              </c:tx>
              <c:spPr/>
              <c:txPr>
                <a:bodyPr rot="-5400000" vert="horz"/>
                <a:lstStyle/>
                <a:p>
                  <a:pPr>
                    <a:defRPr b="1">
                      <a:solidFill>
                        <a:schemeClr val="accent2"/>
                      </a:solidFill>
                    </a:defRPr>
                  </a:pPr>
                  <a:endParaRPr lang="en-US"/>
                </a:p>
              </c:txPr>
              <c:dLblPos val="outEnd"/>
              <c:showLegendKey val="0"/>
              <c:showVal val="1"/>
              <c:showCatName val="0"/>
              <c:showSerName val="0"/>
              <c:showPercent val="0"/>
              <c:showBubbleSize val="0"/>
            </c:dLbl>
            <c:dLbl>
              <c:idx val="2"/>
              <c:layout/>
              <c:tx>
                <c:strRef>
                  <c:f>Bars!$K$9</c:f>
                  <c:strCache>
                    <c:ptCount val="1"/>
                  </c:strCache>
                </c:strRef>
              </c:tx>
              <c:spPr/>
              <c:txPr>
                <a:bodyPr rot="-5400000" vert="horz"/>
                <a:lstStyle/>
                <a:p>
                  <a:pPr>
                    <a:defRPr b="1">
                      <a:solidFill>
                        <a:schemeClr val="accent2"/>
                      </a:solidFill>
                    </a:defRPr>
                  </a:pPr>
                  <a:endParaRPr lang="en-US"/>
                </a:p>
              </c:txPr>
              <c:dLblPos val="outEnd"/>
              <c:showLegendKey val="0"/>
              <c:showVal val="1"/>
              <c:showCatName val="0"/>
              <c:showSerName val="0"/>
              <c:showPercent val="0"/>
              <c:showBubbleSize val="0"/>
            </c:dLbl>
            <c:dLbl>
              <c:idx val="3"/>
              <c:layout/>
              <c:tx>
                <c:strRef>
                  <c:f>Bars!$K$10</c:f>
                  <c:strCache>
                    <c:ptCount val="1"/>
                  </c:strCache>
                </c:strRef>
              </c:tx>
              <c:spPr/>
              <c:txPr>
                <a:bodyPr rot="-5400000" vert="horz"/>
                <a:lstStyle/>
                <a:p>
                  <a:pPr>
                    <a:defRPr b="1">
                      <a:solidFill>
                        <a:schemeClr val="accent2"/>
                      </a:solidFill>
                    </a:defRPr>
                  </a:pPr>
                  <a:endParaRPr lang="en-US"/>
                </a:p>
              </c:txPr>
              <c:dLblPos val="outEnd"/>
              <c:showLegendKey val="0"/>
              <c:showVal val="1"/>
              <c:showCatName val="0"/>
              <c:showSerName val="0"/>
              <c:showPercent val="0"/>
              <c:showBubbleSize val="0"/>
            </c:dLbl>
            <c:dLbl>
              <c:idx val="4"/>
              <c:layout/>
              <c:tx>
                <c:strRef>
                  <c:f>Bars!$K$11</c:f>
                  <c:strCache>
                    <c:ptCount val="1"/>
                  </c:strCache>
                </c:strRef>
              </c:tx>
              <c:spPr/>
              <c:txPr>
                <a:bodyPr rot="-5400000" vert="horz"/>
                <a:lstStyle/>
                <a:p>
                  <a:pPr>
                    <a:defRPr b="1">
                      <a:solidFill>
                        <a:schemeClr val="accent2"/>
                      </a:solidFill>
                    </a:defRPr>
                  </a:pPr>
                  <a:endParaRPr lang="en-US"/>
                </a:p>
              </c:txPr>
              <c:dLblPos val="outEnd"/>
              <c:showLegendKey val="0"/>
              <c:showVal val="1"/>
              <c:showCatName val="0"/>
              <c:showSerName val="0"/>
              <c:showPercent val="0"/>
              <c:showBubbleSize val="0"/>
            </c:dLbl>
            <c:dLbl>
              <c:idx val="5"/>
              <c:layout/>
              <c:tx>
                <c:strRef>
                  <c:f>Bars!$K$12</c:f>
                  <c:strCache>
                    <c:ptCount val="1"/>
                  </c:strCache>
                </c:strRef>
              </c:tx>
              <c:spPr/>
              <c:txPr>
                <a:bodyPr rot="-5400000" vert="horz"/>
                <a:lstStyle/>
                <a:p>
                  <a:pPr>
                    <a:defRPr b="1">
                      <a:solidFill>
                        <a:schemeClr val="accent2"/>
                      </a:solidFill>
                    </a:defRPr>
                  </a:pPr>
                  <a:endParaRPr lang="en-US"/>
                </a:p>
              </c:txPr>
              <c:dLblPos val="outEnd"/>
              <c:showLegendKey val="0"/>
              <c:showVal val="1"/>
              <c:showCatName val="0"/>
              <c:showSerName val="0"/>
              <c:showPercent val="0"/>
              <c:showBubbleSize val="0"/>
            </c:dLbl>
            <c:dLbl>
              <c:idx val="6"/>
              <c:layout/>
              <c:tx>
                <c:strRef>
                  <c:f>Bars!$K$13</c:f>
                  <c:strCache>
                    <c:ptCount val="1"/>
                  </c:strCache>
                </c:strRef>
              </c:tx>
              <c:spPr/>
              <c:txPr>
                <a:bodyPr rot="-5400000" vert="horz"/>
                <a:lstStyle/>
                <a:p>
                  <a:pPr>
                    <a:defRPr b="1">
                      <a:solidFill>
                        <a:schemeClr val="accent2"/>
                      </a:solidFill>
                    </a:defRPr>
                  </a:pPr>
                  <a:endParaRPr lang="en-US"/>
                </a:p>
              </c:txPr>
              <c:dLblPos val="outEnd"/>
              <c:showLegendKey val="0"/>
              <c:showVal val="1"/>
              <c:showCatName val="0"/>
              <c:showSerName val="0"/>
              <c:showPercent val="0"/>
              <c:showBubbleSize val="0"/>
            </c:dLbl>
            <c:dLbl>
              <c:idx val="7"/>
              <c:layout/>
              <c:tx>
                <c:strRef>
                  <c:f>Bars!$K$14</c:f>
                  <c:strCache>
                    <c:ptCount val="1"/>
                  </c:strCache>
                </c:strRef>
              </c:tx>
              <c:spPr/>
              <c:txPr>
                <a:bodyPr rot="-5400000" vert="horz"/>
                <a:lstStyle/>
                <a:p>
                  <a:pPr>
                    <a:defRPr b="1">
                      <a:solidFill>
                        <a:schemeClr val="accent2"/>
                      </a:solidFill>
                    </a:defRPr>
                  </a:pPr>
                  <a:endParaRPr lang="en-US"/>
                </a:p>
              </c:txPr>
              <c:dLblPos val="outEnd"/>
              <c:showLegendKey val="0"/>
              <c:showVal val="1"/>
              <c:showCatName val="0"/>
              <c:showSerName val="0"/>
              <c:showPercent val="0"/>
              <c:showBubbleSize val="0"/>
            </c:dLbl>
            <c:dLbl>
              <c:idx val="8"/>
              <c:layout/>
              <c:tx>
                <c:strRef>
                  <c:f>Bars!$K$15</c:f>
                  <c:strCache>
                    <c:ptCount val="1"/>
                  </c:strCache>
                </c:strRef>
              </c:tx>
              <c:spPr/>
              <c:txPr>
                <a:bodyPr rot="-5400000" vert="horz"/>
                <a:lstStyle/>
                <a:p>
                  <a:pPr>
                    <a:defRPr b="1">
                      <a:solidFill>
                        <a:schemeClr val="accent2"/>
                      </a:solidFill>
                    </a:defRPr>
                  </a:pPr>
                  <a:endParaRPr lang="en-US"/>
                </a:p>
              </c:txPr>
              <c:dLblPos val="outEnd"/>
              <c:showLegendKey val="0"/>
              <c:showVal val="1"/>
              <c:showCatName val="0"/>
              <c:showSerName val="0"/>
              <c:showPercent val="0"/>
              <c:showBubbleSize val="0"/>
            </c:dLbl>
            <c:dLbl>
              <c:idx val="9"/>
              <c:layout/>
              <c:tx>
                <c:strRef>
                  <c:f>Bars!$K$16</c:f>
                  <c:strCache>
                    <c:ptCount val="1"/>
                  </c:strCache>
                </c:strRef>
              </c:tx>
              <c:spPr/>
              <c:txPr>
                <a:bodyPr rot="-5400000" vert="horz"/>
                <a:lstStyle/>
                <a:p>
                  <a:pPr>
                    <a:defRPr b="1">
                      <a:solidFill>
                        <a:schemeClr val="accent2"/>
                      </a:solidFill>
                    </a:defRPr>
                  </a:pPr>
                  <a:endParaRPr lang="en-US"/>
                </a:p>
              </c:txPr>
              <c:dLblPos val="outEnd"/>
              <c:showLegendKey val="0"/>
              <c:showVal val="1"/>
              <c:showCatName val="0"/>
              <c:showSerName val="0"/>
              <c:showPercent val="0"/>
              <c:showBubbleSize val="0"/>
            </c:dLbl>
            <c:dLbl>
              <c:idx val="10"/>
              <c:layout/>
              <c:tx>
                <c:strRef>
                  <c:f>Bars!$K$17</c:f>
                  <c:strCache>
                    <c:ptCount val="1"/>
                  </c:strCache>
                </c:strRef>
              </c:tx>
              <c:spPr/>
              <c:txPr>
                <a:bodyPr rot="-5400000" vert="horz"/>
                <a:lstStyle/>
                <a:p>
                  <a:pPr>
                    <a:defRPr b="1">
                      <a:solidFill>
                        <a:schemeClr val="accent2"/>
                      </a:solidFill>
                    </a:defRPr>
                  </a:pPr>
                  <a:endParaRPr lang="en-US"/>
                </a:p>
              </c:txPr>
              <c:dLblPos val="outEnd"/>
              <c:showLegendKey val="0"/>
              <c:showVal val="1"/>
              <c:showCatName val="0"/>
              <c:showSerName val="0"/>
              <c:showPercent val="0"/>
              <c:showBubbleSize val="0"/>
            </c:dLbl>
            <c:dLbl>
              <c:idx val="11"/>
              <c:layout/>
              <c:tx>
                <c:strRef>
                  <c:f>Bars!$K$18</c:f>
                  <c:strCache>
                    <c:ptCount val="1"/>
                  </c:strCache>
                </c:strRef>
              </c:tx>
              <c:spPr/>
              <c:txPr>
                <a:bodyPr rot="-5400000" vert="horz"/>
                <a:lstStyle/>
                <a:p>
                  <a:pPr>
                    <a:defRPr b="1">
                      <a:solidFill>
                        <a:schemeClr val="accent2"/>
                      </a:solidFill>
                    </a:defRPr>
                  </a:pPr>
                  <a:endParaRPr lang="en-US"/>
                </a:p>
              </c:txPr>
              <c:dLblPos val="outEnd"/>
              <c:showLegendKey val="0"/>
              <c:showVal val="1"/>
              <c:showCatName val="0"/>
              <c:showSerName val="0"/>
              <c:showPercent val="0"/>
              <c:showBubbleSize val="0"/>
            </c:dLbl>
            <c:dLbl>
              <c:idx val="12"/>
              <c:layout/>
              <c:tx>
                <c:strRef>
                  <c:f>Bars!$K$19</c:f>
                  <c:strCache>
                    <c:ptCount val="1"/>
                  </c:strCache>
                </c:strRef>
              </c:tx>
              <c:spPr/>
              <c:txPr>
                <a:bodyPr rot="-5400000" vert="horz"/>
                <a:lstStyle/>
                <a:p>
                  <a:pPr>
                    <a:defRPr b="1">
                      <a:solidFill>
                        <a:schemeClr val="accent2"/>
                      </a:solidFill>
                    </a:defRPr>
                  </a:pPr>
                  <a:endParaRPr lang="en-US"/>
                </a:p>
              </c:txPr>
              <c:dLblPos val="outEnd"/>
              <c:showLegendKey val="0"/>
              <c:showVal val="1"/>
              <c:showCatName val="0"/>
              <c:showSerName val="0"/>
              <c:showPercent val="0"/>
              <c:showBubbleSize val="0"/>
            </c:dLbl>
            <c:dLbl>
              <c:idx val="13"/>
              <c:layout/>
              <c:tx>
                <c:strRef>
                  <c:f>Bars!$K$20</c:f>
                  <c:strCache>
                    <c:ptCount val="1"/>
                  </c:strCache>
                </c:strRef>
              </c:tx>
              <c:spPr/>
              <c:txPr>
                <a:bodyPr rot="-5400000" vert="horz"/>
                <a:lstStyle/>
                <a:p>
                  <a:pPr>
                    <a:defRPr b="1">
                      <a:solidFill>
                        <a:schemeClr val="accent2"/>
                      </a:solidFill>
                    </a:defRPr>
                  </a:pPr>
                  <a:endParaRPr lang="en-US"/>
                </a:p>
              </c:txPr>
              <c:dLblPos val="outEnd"/>
              <c:showLegendKey val="0"/>
              <c:showVal val="1"/>
              <c:showCatName val="0"/>
              <c:showSerName val="0"/>
              <c:showPercent val="0"/>
              <c:showBubbleSize val="0"/>
            </c:dLbl>
            <c:dLbl>
              <c:idx val="14"/>
              <c:layout/>
              <c:tx>
                <c:strRef>
                  <c:f>Bars!$K$21</c:f>
                  <c:strCache>
                    <c:ptCount val="1"/>
                  </c:strCache>
                </c:strRef>
              </c:tx>
              <c:spPr/>
              <c:txPr>
                <a:bodyPr rot="-5400000" vert="horz"/>
                <a:lstStyle/>
                <a:p>
                  <a:pPr>
                    <a:defRPr b="1">
                      <a:solidFill>
                        <a:schemeClr val="accent2"/>
                      </a:solidFill>
                    </a:defRPr>
                  </a:pPr>
                  <a:endParaRPr lang="en-US"/>
                </a:p>
              </c:txPr>
              <c:dLblPos val="outEnd"/>
              <c:showLegendKey val="0"/>
              <c:showVal val="1"/>
              <c:showCatName val="0"/>
              <c:showSerName val="0"/>
              <c:showPercent val="0"/>
              <c:showBubbleSize val="0"/>
            </c:dLbl>
            <c:dLbl>
              <c:idx val="15"/>
              <c:layout/>
              <c:tx>
                <c:strRef>
                  <c:f>Bars!$K$22</c:f>
                  <c:strCache>
                    <c:ptCount val="1"/>
                    <c:pt idx="0">
                      <c:v>UK 55,495</c:v>
                    </c:pt>
                  </c:strCache>
                </c:strRef>
              </c:tx>
              <c:spPr/>
              <c:txPr>
                <a:bodyPr rot="-5400000" vert="horz"/>
                <a:lstStyle/>
                <a:p>
                  <a:pPr>
                    <a:defRPr b="1">
                      <a:solidFill>
                        <a:schemeClr val="accent2"/>
                      </a:solidFill>
                    </a:defRPr>
                  </a:pPr>
                  <a:endParaRPr lang="en-US"/>
                </a:p>
              </c:txPr>
              <c:dLblPos val="outEnd"/>
              <c:showLegendKey val="0"/>
              <c:showVal val="1"/>
              <c:showCatName val="0"/>
              <c:showSerName val="0"/>
              <c:showPercent val="0"/>
              <c:showBubbleSize val="0"/>
            </c:dLbl>
            <c:dLbl>
              <c:idx val="16"/>
              <c:layout/>
              <c:tx>
                <c:strRef>
                  <c:f>Bars!$K$23</c:f>
                  <c:strCache>
                    <c:ptCount val="1"/>
                  </c:strCache>
                </c:strRef>
              </c:tx>
              <c:spPr/>
              <c:txPr>
                <a:bodyPr rot="-5400000" vert="horz"/>
                <a:lstStyle/>
                <a:p>
                  <a:pPr>
                    <a:defRPr b="1">
                      <a:solidFill>
                        <a:schemeClr val="accent2"/>
                      </a:solidFill>
                    </a:defRPr>
                  </a:pPr>
                  <a:endParaRPr lang="en-US"/>
                </a:p>
              </c:txPr>
              <c:dLblPos val="outEnd"/>
              <c:showLegendKey val="0"/>
              <c:showVal val="1"/>
              <c:showCatName val="0"/>
              <c:showSerName val="0"/>
              <c:showPercent val="0"/>
              <c:showBubbleSize val="0"/>
            </c:dLbl>
            <c:dLbl>
              <c:idx val="17"/>
              <c:layout/>
              <c:tx>
                <c:strRef>
                  <c:f>Bars!$K$24</c:f>
                  <c:strCache>
                    <c:ptCount val="1"/>
                  </c:strCache>
                </c:strRef>
              </c:tx>
              <c:spPr/>
              <c:txPr>
                <a:bodyPr rot="-5400000" vert="horz"/>
                <a:lstStyle/>
                <a:p>
                  <a:pPr>
                    <a:defRPr b="1">
                      <a:solidFill>
                        <a:schemeClr val="accent2"/>
                      </a:solidFill>
                    </a:defRPr>
                  </a:pPr>
                  <a:endParaRPr lang="en-US"/>
                </a:p>
              </c:txPr>
              <c:dLblPos val="outEnd"/>
              <c:showLegendKey val="0"/>
              <c:showVal val="1"/>
              <c:showCatName val="0"/>
              <c:showSerName val="0"/>
              <c:showPercent val="0"/>
              <c:showBubbleSize val="0"/>
            </c:dLbl>
            <c:dLbl>
              <c:idx val="18"/>
              <c:layout/>
              <c:tx>
                <c:strRef>
                  <c:f>Bars!$K$25</c:f>
                  <c:strCache>
                    <c:ptCount val="1"/>
                  </c:strCache>
                </c:strRef>
              </c:tx>
              <c:spPr/>
              <c:txPr>
                <a:bodyPr rot="-5400000" vert="horz"/>
                <a:lstStyle/>
                <a:p>
                  <a:pPr>
                    <a:defRPr b="1">
                      <a:solidFill>
                        <a:schemeClr val="accent2"/>
                      </a:solidFill>
                    </a:defRPr>
                  </a:pPr>
                  <a:endParaRPr lang="en-US"/>
                </a:p>
              </c:txPr>
              <c:dLblPos val="outEnd"/>
              <c:showLegendKey val="0"/>
              <c:showVal val="1"/>
              <c:showCatName val="0"/>
              <c:showSerName val="0"/>
              <c:showPercent val="0"/>
              <c:showBubbleSize val="0"/>
            </c:dLbl>
            <c:dLbl>
              <c:idx val="19"/>
              <c:layout/>
              <c:tx>
                <c:strRef>
                  <c:f>Bars!$K$26</c:f>
                  <c:strCache>
                    <c:ptCount val="1"/>
                  </c:strCache>
                </c:strRef>
              </c:tx>
              <c:spPr/>
              <c:txPr>
                <a:bodyPr rot="-5400000" vert="horz"/>
                <a:lstStyle/>
                <a:p>
                  <a:pPr>
                    <a:defRPr b="1">
                      <a:solidFill>
                        <a:schemeClr val="accent2"/>
                      </a:solidFill>
                    </a:defRPr>
                  </a:pPr>
                  <a:endParaRPr lang="en-US"/>
                </a:p>
              </c:txPr>
              <c:dLblPos val="outEnd"/>
              <c:showLegendKey val="0"/>
              <c:showVal val="1"/>
              <c:showCatName val="0"/>
              <c:showSerName val="0"/>
              <c:showPercent val="0"/>
              <c:showBubbleSize val="0"/>
            </c:dLbl>
            <c:dLbl>
              <c:idx val="20"/>
              <c:layout/>
              <c:tx>
                <c:strRef>
                  <c:f>Bars!$K$27</c:f>
                  <c:strCache>
                    <c:ptCount val="1"/>
                  </c:strCache>
                </c:strRef>
              </c:tx>
              <c:spPr/>
              <c:txPr>
                <a:bodyPr rot="-5400000" vert="horz"/>
                <a:lstStyle/>
                <a:p>
                  <a:pPr>
                    <a:defRPr b="1">
                      <a:solidFill>
                        <a:schemeClr val="accent2"/>
                      </a:solidFill>
                    </a:defRPr>
                  </a:pPr>
                  <a:endParaRPr lang="en-US"/>
                </a:p>
              </c:txPr>
              <c:dLblPos val="outEnd"/>
              <c:showLegendKey val="0"/>
              <c:showVal val="1"/>
              <c:showCatName val="0"/>
              <c:showSerName val="0"/>
              <c:showPercent val="0"/>
              <c:showBubbleSize val="0"/>
            </c:dLbl>
            <c:dLbl>
              <c:idx val="21"/>
              <c:layout/>
              <c:tx>
                <c:strRef>
                  <c:f>Bars!$K$28</c:f>
                  <c:strCache>
                    <c:ptCount val="1"/>
                  </c:strCache>
                </c:strRef>
              </c:tx>
              <c:spPr/>
              <c:txPr>
                <a:bodyPr rot="-5400000" vert="horz"/>
                <a:lstStyle/>
                <a:p>
                  <a:pPr>
                    <a:defRPr b="1">
                      <a:solidFill>
                        <a:schemeClr val="accent2"/>
                      </a:solidFill>
                    </a:defRPr>
                  </a:pPr>
                  <a:endParaRPr lang="en-US"/>
                </a:p>
              </c:txPr>
              <c:dLblPos val="outEnd"/>
              <c:showLegendKey val="0"/>
              <c:showVal val="1"/>
              <c:showCatName val="0"/>
              <c:showSerName val="0"/>
              <c:showPercent val="0"/>
              <c:showBubbleSize val="0"/>
            </c:dLbl>
            <c:dLbl>
              <c:idx val="22"/>
              <c:layout/>
              <c:tx>
                <c:strRef>
                  <c:f>Bars!$K$29</c:f>
                  <c:strCache>
                    <c:ptCount val="1"/>
                  </c:strCache>
                </c:strRef>
              </c:tx>
              <c:spPr/>
              <c:txPr>
                <a:bodyPr rot="-5400000" vert="horz"/>
                <a:lstStyle/>
                <a:p>
                  <a:pPr>
                    <a:defRPr b="1">
                      <a:solidFill>
                        <a:schemeClr val="accent2"/>
                      </a:solidFill>
                    </a:defRPr>
                  </a:pPr>
                  <a:endParaRPr lang="en-US"/>
                </a:p>
              </c:txPr>
              <c:dLblPos val="outEnd"/>
              <c:showLegendKey val="0"/>
              <c:showVal val="1"/>
              <c:showCatName val="0"/>
              <c:showSerName val="0"/>
              <c:showPercent val="0"/>
              <c:showBubbleSize val="0"/>
            </c:dLbl>
            <c:dLbl>
              <c:idx val="23"/>
              <c:layout/>
              <c:tx>
                <c:strRef>
                  <c:f>Bars!$K$30</c:f>
                  <c:strCache>
                    <c:ptCount val="1"/>
                  </c:strCache>
                </c:strRef>
              </c:tx>
              <c:spPr/>
              <c:txPr>
                <a:bodyPr rot="-5400000" vert="horz"/>
                <a:lstStyle/>
                <a:p>
                  <a:pPr>
                    <a:defRPr b="1">
                      <a:solidFill>
                        <a:schemeClr val="accent2"/>
                      </a:solidFill>
                    </a:defRPr>
                  </a:pPr>
                  <a:endParaRPr lang="en-US"/>
                </a:p>
              </c:txPr>
              <c:dLblPos val="outEnd"/>
              <c:showLegendKey val="0"/>
              <c:showVal val="1"/>
              <c:showCatName val="0"/>
              <c:showSerName val="0"/>
              <c:showPercent val="0"/>
              <c:showBubbleSize val="0"/>
            </c:dLbl>
            <c:dLbl>
              <c:idx val="24"/>
              <c:layout/>
              <c:tx>
                <c:strRef>
                  <c:f>Bars!$K$31</c:f>
                  <c:strCache>
                    <c:ptCount val="1"/>
                  </c:strCache>
                </c:strRef>
              </c:tx>
              <c:spPr/>
              <c:txPr>
                <a:bodyPr rot="-5400000" vert="horz"/>
                <a:lstStyle/>
                <a:p>
                  <a:pPr>
                    <a:defRPr b="1">
                      <a:solidFill>
                        <a:schemeClr val="accent2"/>
                      </a:solidFill>
                    </a:defRPr>
                  </a:pPr>
                  <a:endParaRPr lang="en-US"/>
                </a:p>
              </c:txPr>
              <c:dLblPos val="outEnd"/>
              <c:showLegendKey val="0"/>
              <c:showVal val="1"/>
              <c:showCatName val="0"/>
              <c:showSerName val="0"/>
              <c:showPercent val="0"/>
              <c:showBubbleSize val="0"/>
            </c:dLbl>
            <c:dLbl>
              <c:idx val="25"/>
              <c:layout/>
              <c:tx>
                <c:strRef>
                  <c:f>Bars!$K$32</c:f>
                  <c:strCache>
                    <c:ptCount val="1"/>
                  </c:strCache>
                </c:strRef>
              </c:tx>
              <c:spPr/>
              <c:txPr>
                <a:bodyPr rot="-5400000" vert="horz"/>
                <a:lstStyle/>
                <a:p>
                  <a:pPr>
                    <a:defRPr b="1">
                      <a:solidFill>
                        <a:schemeClr val="accent2"/>
                      </a:solidFill>
                    </a:defRPr>
                  </a:pPr>
                  <a:endParaRPr lang="en-US"/>
                </a:p>
              </c:txPr>
              <c:dLblPos val="outEnd"/>
              <c:showLegendKey val="0"/>
              <c:showVal val="1"/>
              <c:showCatName val="0"/>
              <c:showSerName val="0"/>
              <c:showPercent val="0"/>
              <c:showBubbleSize val="0"/>
            </c:dLbl>
            <c:dLbl>
              <c:idx val="26"/>
              <c:layout/>
              <c:tx>
                <c:strRef>
                  <c:f>Bars!$K$33</c:f>
                  <c:strCache>
                    <c:ptCount val="1"/>
                  </c:strCache>
                </c:strRef>
              </c:tx>
              <c:spPr/>
              <c:txPr>
                <a:bodyPr rot="-5400000" vert="horz"/>
                <a:lstStyle/>
                <a:p>
                  <a:pPr>
                    <a:defRPr b="1">
                      <a:solidFill>
                        <a:schemeClr val="accent2"/>
                      </a:solidFill>
                    </a:defRPr>
                  </a:pPr>
                  <a:endParaRPr lang="en-US"/>
                </a:p>
              </c:txPr>
              <c:dLblPos val="outEnd"/>
              <c:showLegendKey val="0"/>
              <c:showVal val="1"/>
              <c:showCatName val="0"/>
              <c:showSerName val="0"/>
              <c:showPercent val="0"/>
              <c:showBubbleSize val="0"/>
            </c:dLbl>
            <c:dLbl>
              <c:idx val="27"/>
              <c:layout/>
              <c:tx>
                <c:strRef>
                  <c:f>Bars!$K$34</c:f>
                  <c:strCache>
                    <c:ptCount val="1"/>
                  </c:strCache>
                </c:strRef>
              </c:tx>
              <c:spPr/>
              <c:txPr>
                <a:bodyPr rot="-5400000" vert="horz"/>
                <a:lstStyle/>
                <a:p>
                  <a:pPr>
                    <a:defRPr b="1">
                      <a:solidFill>
                        <a:schemeClr val="accent2"/>
                      </a:solidFill>
                    </a:defRPr>
                  </a:pPr>
                  <a:endParaRPr lang="en-US"/>
                </a:p>
              </c:txPr>
              <c:dLblPos val="outEnd"/>
              <c:showLegendKey val="0"/>
              <c:showVal val="1"/>
              <c:showCatName val="0"/>
              <c:showSerName val="0"/>
              <c:showPercent val="0"/>
              <c:showBubbleSize val="0"/>
            </c:dLbl>
            <c:dLbl>
              <c:idx val="28"/>
              <c:layout/>
              <c:tx>
                <c:strRef>
                  <c:f>Bars!$K$35</c:f>
                  <c:strCache>
                    <c:ptCount val="1"/>
                  </c:strCache>
                </c:strRef>
              </c:tx>
              <c:spPr/>
              <c:txPr>
                <a:bodyPr rot="-5400000" vert="horz"/>
                <a:lstStyle/>
                <a:p>
                  <a:pPr>
                    <a:defRPr b="1">
                      <a:solidFill>
                        <a:schemeClr val="accent2"/>
                      </a:solidFill>
                    </a:defRPr>
                  </a:pPr>
                  <a:endParaRPr lang="en-US"/>
                </a:p>
              </c:txPr>
              <c:dLblPos val="outEnd"/>
              <c:showLegendKey val="0"/>
              <c:showVal val="1"/>
              <c:showCatName val="0"/>
              <c:showSerName val="0"/>
              <c:showPercent val="0"/>
              <c:showBubbleSize val="0"/>
            </c:dLbl>
            <c:dLbl>
              <c:idx val="29"/>
              <c:layout/>
              <c:tx>
                <c:strRef>
                  <c:f>Bars!$K$36</c:f>
                  <c:strCache>
                    <c:ptCount val="1"/>
                  </c:strCache>
                </c:strRef>
              </c:tx>
              <c:spPr/>
              <c:txPr>
                <a:bodyPr rot="-5400000" vert="horz"/>
                <a:lstStyle/>
                <a:p>
                  <a:pPr>
                    <a:defRPr b="1">
                      <a:solidFill>
                        <a:schemeClr val="accent2"/>
                      </a:solidFill>
                    </a:defRPr>
                  </a:pPr>
                  <a:endParaRPr lang="en-US"/>
                </a:p>
              </c:txPr>
              <c:dLblPos val="outEnd"/>
              <c:showLegendKey val="0"/>
              <c:showVal val="1"/>
              <c:showCatName val="0"/>
              <c:showSerName val="0"/>
              <c:showPercent val="0"/>
              <c:showBubbleSize val="0"/>
            </c:dLbl>
            <c:dLbl>
              <c:idx val="30"/>
              <c:layout/>
              <c:tx>
                <c:strRef>
                  <c:f>Bars!$K$37</c:f>
                  <c:strCache>
                    <c:ptCount val="1"/>
                  </c:strCache>
                </c:strRef>
              </c:tx>
              <c:spPr/>
              <c:txPr>
                <a:bodyPr rot="-5400000" vert="horz"/>
                <a:lstStyle/>
                <a:p>
                  <a:pPr>
                    <a:defRPr b="1">
                      <a:solidFill>
                        <a:schemeClr val="accent2"/>
                      </a:solidFill>
                    </a:defRPr>
                  </a:pPr>
                  <a:endParaRPr lang="en-US"/>
                </a:p>
              </c:txPr>
              <c:dLblPos val="outEnd"/>
              <c:showLegendKey val="0"/>
              <c:showVal val="1"/>
              <c:showCatName val="0"/>
              <c:showSerName val="0"/>
              <c:showPercent val="0"/>
              <c:showBubbleSize val="0"/>
            </c:dLbl>
            <c:dLbl>
              <c:idx val="31"/>
              <c:layout/>
              <c:tx>
                <c:strRef>
                  <c:f>Bars!$K$38</c:f>
                  <c:strCache>
                    <c:ptCount val="1"/>
                  </c:strCache>
                </c:strRef>
              </c:tx>
              <c:spPr/>
              <c:txPr>
                <a:bodyPr rot="-5400000" vert="horz"/>
                <a:lstStyle/>
                <a:p>
                  <a:pPr>
                    <a:defRPr b="1">
                      <a:solidFill>
                        <a:schemeClr val="accent2"/>
                      </a:solidFill>
                    </a:defRPr>
                  </a:pPr>
                  <a:endParaRPr lang="en-US"/>
                </a:p>
              </c:txPr>
              <c:dLblPos val="outEnd"/>
              <c:showLegendKey val="0"/>
              <c:showVal val="1"/>
              <c:showCatName val="0"/>
              <c:showSerName val="0"/>
              <c:showPercent val="0"/>
              <c:showBubbleSize val="0"/>
            </c:dLbl>
            <c:dLbl>
              <c:idx val="32"/>
              <c:layout/>
              <c:tx>
                <c:strRef>
                  <c:f>Bars!$K$39</c:f>
                  <c:strCache>
                    <c:ptCount val="1"/>
                  </c:strCache>
                </c:strRef>
              </c:tx>
              <c:spPr/>
              <c:txPr>
                <a:bodyPr rot="-5400000" vert="horz"/>
                <a:lstStyle/>
                <a:p>
                  <a:pPr>
                    <a:defRPr b="1">
                      <a:solidFill>
                        <a:schemeClr val="accent2"/>
                      </a:solidFill>
                    </a:defRPr>
                  </a:pPr>
                  <a:endParaRPr lang="en-US"/>
                </a:p>
              </c:txPr>
              <c:dLblPos val="outEnd"/>
              <c:showLegendKey val="0"/>
              <c:showVal val="1"/>
              <c:showCatName val="0"/>
              <c:showSerName val="0"/>
              <c:showPercent val="0"/>
              <c:showBubbleSize val="0"/>
            </c:dLbl>
            <c:dLbl>
              <c:idx val="33"/>
              <c:layout/>
              <c:tx>
                <c:strRef>
                  <c:f>Bars!$K$40</c:f>
                  <c:strCache>
                    <c:ptCount val="1"/>
                  </c:strCache>
                </c:strRef>
              </c:tx>
              <c:spPr/>
              <c:txPr>
                <a:bodyPr rot="-5400000" vert="horz"/>
                <a:lstStyle/>
                <a:p>
                  <a:pPr>
                    <a:defRPr b="1">
                      <a:solidFill>
                        <a:schemeClr val="accent2"/>
                      </a:solidFill>
                    </a:defRPr>
                  </a:pPr>
                  <a:endParaRPr lang="en-US"/>
                </a:p>
              </c:txPr>
              <c:dLblPos val="outEnd"/>
              <c:showLegendKey val="0"/>
              <c:showVal val="1"/>
              <c:showCatName val="0"/>
              <c:showSerName val="0"/>
              <c:showPercent val="0"/>
              <c:showBubbleSize val="0"/>
            </c:dLbl>
            <c:dLbl>
              <c:idx val="34"/>
              <c:layout/>
              <c:tx>
                <c:strRef>
                  <c:f>Bars!$K$41</c:f>
                  <c:strCache>
                    <c:ptCount val="1"/>
                  </c:strCache>
                </c:strRef>
              </c:tx>
              <c:spPr/>
              <c:txPr>
                <a:bodyPr rot="-5400000" vert="horz"/>
                <a:lstStyle/>
                <a:p>
                  <a:pPr>
                    <a:defRPr b="1">
                      <a:solidFill>
                        <a:schemeClr val="accent2"/>
                      </a:solidFill>
                    </a:defRPr>
                  </a:pPr>
                  <a:endParaRPr lang="en-US"/>
                </a:p>
              </c:txPr>
              <c:dLblPos val="outEnd"/>
              <c:showLegendKey val="0"/>
              <c:showVal val="1"/>
              <c:showCatName val="0"/>
              <c:showSerName val="0"/>
              <c:showPercent val="0"/>
              <c:showBubbleSize val="0"/>
            </c:dLbl>
            <c:dLbl>
              <c:idx val="35"/>
              <c:layout/>
              <c:tx>
                <c:strRef>
                  <c:f>Bars!$K$42</c:f>
                  <c:strCache>
                    <c:ptCount val="1"/>
                  </c:strCache>
                </c:strRef>
              </c:tx>
              <c:spPr/>
              <c:txPr>
                <a:bodyPr rot="-5400000" vert="horz"/>
                <a:lstStyle/>
                <a:p>
                  <a:pPr>
                    <a:defRPr b="1">
                      <a:solidFill>
                        <a:schemeClr val="accent2"/>
                      </a:solidFill>
                    </a:defRPr>
                  </a:pPr>
                  <a:endParaRPr lang="en-US"/>
                </a:p>
              </c:txPr>
              <c:dLblPos val="outEnd"/>
              <c:showLegendKey val="0"/>
              <c:showVal val="1"/>
              <c:showCatName val="0"/>
              <c:showSerName val="0"/>
              <c:showPercent val="0"/>
              <c:showBubbleSize val="0"/>
            </c:dLbl>
            <c:dLbl>
              <c:idx val="36"/>
              <c:layout/>
              <c:tx>
                <c:strRef>
                  <c:f>Bars!$K$43</c:f>
                  <c:strCache>
                    <c:ptCount val="1"/>
                  </c:strCache>
                </c:strRef>
              </c:tx>
              <c:spPr/>
              <c:txPr>
                <a:bodyPr rot="-5400000" vert="horz"/>
                <a:lstStyle/>
                <a:p>
                  <a:pPr>
                    <a:defRPr b="1">
                      <a:solidFill>
                        <a:schemeClr val="accent2"/>
                      </a:solidFill>
                    </a:defRPr>
                  </a:pPr>
                  <a:endParaRPr lang="en-US"/>
                </a:p>
              </c:txPr>
              <c:dLblPos val="outEnd"/>
              <c:showLegendKey val="0"/>
              <c:showVal val="1"/>
              <c:showCatName val="0"/>
              <c:showSerName val="0"/>
              <c:showPercent val="0"/>
              <c:showBubbleSize val="0"/>
            </c:dLbl>
            <c:dLbl>
              <c:idx val="37"/>
              <c:layout/>
              <c:tx>
                <c:strRef>
                  <c:f>Bars!$K$44</c:f>
                  <c:strCache>
                    <c:ptCount val="1"/>
                  </c:strCache>
                </c:strRef>
              </c:tx>
              <c:spPr/>
              <c:txPr>
                <a:bodyPr rot="-5400000" vert="horz"/>
                <a:lstStyle/>
                <a:p>
                  <a:pPr>
                    <a:defRPr b="1">
                      <a:solidFill>
                        <a:schemeClr val="accent2"/>
                      </a:solidFill>
                    </a:defRPr>
                  </a:pPr>
                  <a:endParaRPr lang="en-US"/>
                </a:p>
              </c:txPr>
              <c:dLblPos val="outEnd"/>
              <c:showLegendKey val="0"/>
              <c:showVal val="1"/>
              <c:showCatName val="0"/>
              <c:showSerName val="0"/>
              <c:showPercent val="0"/>
              <c:showBubbleSize val="0"/>
            </c:dLbl>
            <c:dLbl>
              <c:idx val="38"/>
              <c:layout/>
              <c:tx>
                <c:strRef>
                  <c:f>Bars!$K$45</c:f>
                  <c:strCache>
                    <c:ptCount val="1"/>
                  </c:strCache>
                </c:strRef>
              </c:tx>
              <c:spPr/>
              <c:txPr>
                <a:bodyPr rot="-5400000" vert="horz"/>
                <a:lstStyle/>
                <a:p>
                  <a:pPr>
                    <a:defRPr b="1">
                      <a:solidFill>
                        <a:schemeClr val="accent2"/>
                      </a:solidFill>
                    </a:defRPr>
                  </a:pPr>
                  <a:endParaRPr lang="en-US"/>
                </a:p>
              </c:txPr>
              <c:dLblPos val="outEnd"/>
              <c:showLegendKey val="0"/>
              <c:showVal val="1"/>
              <c:showCatName val="0"/>
              <c:showSerName val="0"/>
              <c:showPercent val="0"/>
              <c:showBubbleSize val="0"/>
            </c:dLbl>
            <c:dLbl>
              <c:idx val="39"/>
              <c:layout/>
              <c:tx>
                <c:strRef>
                  <c:f>Bars!$K$46</c:f>
                  <c:strCache>
                    <c:ptCount val="1"/>
                  </c:strCache>
                </c:strRef>
              </c:tx>
              <c:spPr/>
              <c:txPr>
                <a:bodyPr rot="-5400000" vert="horz"/>
                <a:lstStyle/>
                <a:p>
                  <a:pPr>
                    <a:defRPr b="1">
                      <a:solidFill>
                        <a:schemeClr val="accent2"/>
                      </a:solidFill>
                    </a:defRPr>
                  </a:pPr>
                  <a:endParaRPr lang="en-US"/>
                </a:p>
              </c:txPr>
              <c:dLblPos val="outEnd"/>
              <c:showLegendKey val="0"/>
              <c:showVal val="1"/>
              <c:showCatName val="0"/>
              <c:showSerName val="0"/>
              <c:showPercent val="0"/>
              <c:showBubbleSize val="0"/>
            </c:dLbl>
            <c:dLbl>
              <c:idx val="40"/>
              <c:layout/>
              <c:tx>
                <c:strRef>
                  <c:f>Bars!$K$47</c:f>
                  <c:strCache>
                    <c:ptCount val="1"/>
                  </c:strCache>
                </c:strRef>
              </c:tx>
              <c:spPr/>
              <c:txPr>
                <a:bodyPr rot="-5400000" vert="horz"/>
                <a:lstStyle/>
                <a:p>
                  <a:pPr>
                    <a:defRPr b="1">
                      <a:solidFill>
                        <a:schemeClr val="accent2"/>
                      </a:solidFill>
                    </a:defRPr>
                  </a:pPr>
                  <a:endParaRPr lang="en-US"/>
                </a:p>
              </c:txPr>
              <c:dLblPos val="outEnd"/>
              <c:showLegendKey val="0"/>
              <c:showVal val="1"/>
              <c:showCatName val="0"/>
              <c:showSerName val="0"/>
              <c:showPercent val="0"/>
              <c:showBubbleSize val="0"/>
            </c:dLbl>
            <c:dLbl>
              <c:idx val="41"/>
              <c:layout/>
              <c:tx>
                <c:strRef>
                  <c:f>Bars!$K$48</c:f>
                  <c:strCache>
                    <c:ptCount val="1"/>
                  </c:strCache>
                </c:strRef>
              </c:tx>
              <c:spPr/>
              <c:txPr>
                <a:bodyPr rot="-5400000" vert="horz"/>
                <a:lstStyle/>
                <a:p>
                  <a:pPr>
                    <a:defRPr b="1">
                      <a:solidFill>
                        <a:schemeClr val="accent2"/>
                      </a:solidFill>
                    </a:defRPr>
                  </a:pPr>
                  <a:endParaRPr lang="en-US"/>
                </a:p>
              </c:txPr>
              <c:dLblPos val="outEnd"/>
              <c:showLegendKey val="0"/>
              <c:showVal val="1"/>
              <c:showCatName val="0"/>
              <c:showSerName val="0"/>
              <c:showPercent val="0"/>
              <c:showBubbleSize val="0"/>
            </c:dLbl>
            <c:dLbl>
              <c:idx val="42"/>
              <c:layout/>
              <c:tx>
                <c:strRef>
                  <c:f>Bars!$K$49</c:f>
                  <c:strCache>
                    <c:ptCount val="1"/>
                  </c:strCache>
                </c:strRef>
              </c:tx>
              <c:spPr/>
              <c:txPr>
                <a:bodyPr rot="-5400000" vert="horz"/>
                <a:lstStyle/>
                <a:p>
                  <a:pPr>
                    <a:defRPr b="1">
                      <a:solidFill>
                        <a:schemeClr val="accent2"/>
                      </a:solidFill>
                    </a:defRPr>
                  </a:pPr>
                  <a:endParaRPr lang="en-US"/>
                </a:p>
              </c:txPr>
              <c:dLblPos val="outEnd"/>
              <c:showLegendKey val="0"/>
              <c:showVal val="1"/>
              <c:showCatName val="0"/>
              <c:showSerName val="0"/>
              <c:showPercent val="0"/>
              <c:showBubbleSize val="0"/>
            </c:dLbl>
            <c:dLbl>
              <c:idx val="43"/>
              <c:layout/>
              <c:tx>
                <c:strRef>
                  <c:f>Bars!$K$50</c:f>
                  <c:strCache>
                    <c:ptCount val="1"/>
                  </c:strCache>
                </c:strRef>
              </c:tx>
              <c:spPr/>
              <c:txPr>
                <a:bodyPr rot="-5400000" vert="horz"/>
                <a:lstStyle/>
                <a:p>
                  <a:pPr>
                    <a:defRPr b="1">
                      <a:solidFill>
                        <a:schemeClr val="accent2"/>
                      </a:solidFill>
                    </a:defRPr>
                  </a:pPr>
                  <a:endParaRPr lang="en-US"/>
                </a:p>
              </c:txPr>
              <c:dLblPos val="outEnd"/>
              <c:showLegendKey val="0"/>
              <c:showVal val="1"/>
              <c:showCatName val="0"/>
              <c:showSerName val="0"/>
              <c:showPercent val="0"/>
              <c:showBubbleSize val="0"/>
            </c:dLbl>
            <c:dLbl>
              <c:idx val="44"/>
              <c:layout/>
              <c:tx>
                <c:strRef>
                  <c:f>Bars!$K$51</c:f>
                  <c:strCache>
                    <c:ptCount val="1"/>
                  </c:strCache>
                </c:strRef>
              </c:tx>
              <c:spPr/>
              <c:txPr>
                <a:bodyPr rot="-5400000" vert="horz"/>
                <a:lstStyle/>
                <a:p>
                  <a:pPr>
                    <a:defRPr b="1">
                      <a:solidFill>
                        <a:schemeClr val="accent2"/>
                      </a:solidFill>
                    </a:defRPr>
                  </a:pPr>
                  <a:endParaRPr lang="en-US"/>
                </a:p>
              </c:txPr>
              <c:dLblPos val="outEnd"/>
              <c:showLegendKey val="0"/>
              <c:showVal val="1"/>
              <c:showCatName val="0"/>
              <c:showSerName val="0"/>
              <c:showPercent val="0"/>
              <c:showBubbleSize val="0"/>
            </c:dLbl>
            <c:dLbl>
              <c:idx val="45"/>
              <c:layout/>
              <c:tx>
                <c:strRef>
                  <c:f>Bars!$K$52</c:f>
                  <c:strCache>
                    <c:ptCount val="1"/>
                  </c:strCache>
                </c:strRef>
              </c:tx>
              <c:spPr/>
              <c:txPr>
                <a:bodyPr rot="-5400000" vert="horz"/>
                <a:lstStyle/>
                <a:p>
                  <a:pPr>
                    <a:defRPr b="1">
                      <a:solidFill>
                        <a:schemeClr val="accent2"/>
                      </a:solidFill>
                    </a:defRPr>
                  </a:pPr>
                  <a:endParaRPr lang="en-US"/>
                </a:p>
              </c:txPr>
              <c:dLblPos val="outEnd"/>
              <c:showLegendKey val="0"/>
              <c:showVal val="1"/>
              <c:showCatName val="0"/>
              <c:showSerName val="0"/>
              <c:showPercent val="0"/>
              <c:showBubbleSize val="0"/>
            </c:dLbl>
            <c:dLbl>
              <c:idx val="46"/>
              <c:layout/>
              <c:tx>
                <c:strRef>
                  <c:f>Bars!$K$53</c:f>
                  <c:strCache>
                    <c:ptCount val="1"/>
                  </c:strCache>
                </c:strRef>
              </c:tx>
              <c:spPr/>
              <c:txPr>
                <a:bodyPr rot="-5400000" vert="horz"/>
                <a:lstStyle/>
                <a:p>
                  <a:pPr>
                    <a:defRPr b="1">
                      <a:solidFill>
                        <a:schemeClr val="accent2"/>
                      </a:solidFill>
                    </a:defRPr>
                  </a:pPr>
                  <a:endParaRPr lang="en-US"/>
                </a:p>
              </c:txPr>
              <c:dLblPos val="outEnd"/>
              <c:showLegendKey val="0"/>
              <c:showVal val="1"/>
              <c:showCatName val="0"/>
              <c:showSerName val="0"/>
              <c:showPercent val="0"/>
              <c:showBubbleSize val="0"/>
            </c:dLbl>
            <c:dLbl>
              <c:idx val="47"/>
              <c:layout/>
              <c:tx>
                <c:strRef>
                  <c:f>Bars!$K$54</c:f>
                  <c:strCache>
                    <c:ptCount val="1"/>
                  </c:strCache>
                </c:strRef>
              </c:tx>
              <c:spPr/>
              <c:txPr>
                <a:bodyPr rot="-5400000" vert="horz"/>
                <a:lstStyle/>
                <a:p>
                  <a:pPr>
                    <a:defRPr b="1">
                      <a:solidFill>
                        <a:schemeClr val="accent2"/>
                      </a:solidFill>
                    </a:defRPr>
                  </a:pPr>
                  <a:endParaRPr lang="en-US"/>
                </a:p>
              </c:txPr>
              <c:dLblPos val="outEnd"/>
              <c:showLegendKey val="0"/>
              <c:showVal val="1"/>
              <c:showCatName val="0"/>
              <c:showSerName val="0"/>
              <c:showPercent val="0"/>
              <c:showBubbleSize val="0"/>
            </c:dLbl>
            <c:dLbl>
              <c:idx val="48"/>
              <c:layout/>
              <c:tx>
                <c:strRef>
                  <c:f>Bars!$K$55</c:f>
                  <c:strCache>
                    <c:ptCount val="1"/>
                  </c:strCache>
                </c:strRef>
              </c:tx>
              <c:spPr/>
              <c:txPr>
                <a:bodyPr rot="-5400000" vert="horz"/>
                <a:lstStyle/>
                <a:p>
                  <a:pPr>
                    <a:defRPr b="1">
                      <a:solidFill>
                        <a:schemeClr val="accent2"/>
                      </a:solidFill>
                    </a:defRPr>
                  </a:pPr>
                  <a:endParaRPr lang="en-US"/>
                </a:p>
              </c:txPr>
              <c:dLblPos val="outEnd"/>
              <c:showLegendKey val="0"/>
              <c:showVal val="1"/>
              <c:showCatName val="0"/>
              <c:showSerName val="0"/>
              <c:showPercent val="0"/>
              <c:showBubbleSize val="0"/>
            </c:dLbl>
            <c:dLbl>
              <c:idx val="49"/>
              <c:layout/>
              <c:tx>
                <c:strRef>
                  <c:f>Bars!$K$56</c:f>
                  <c:strCache>
                    <c:ptCount val="1"/>
                  </c:strCache>
                </c:strRef>
              </c:tx>
              <c:spPr/>
              <c:txPr>
                <a:bodyPr rot="-5400000" vert="horz"/>
                <a:lstStyle/>
                <a:p>
                  <a:pPr>
                    <a:defRPr b="1">
                      <a:solidFill>
                        <a:schemeClr val="accent2"/>
                      </a:solidFill>
                    </a:defRPr>
                  </a:pPr>
                  <a:endParaRPr lang="en-US"/>
                </a:p>
              </c:txPr>
              <c:dLblPos val="outEnd"/>
              <c:showLegendKey val="0"/>
              <c:showVal val="1"/>
              <c:showCatName val="0"/>
              <c:showSerName val="0"/>
              <c:showPercent val="0"/>
              <c:showBubbleSize val="0"/>
            </c:dLbl>
            <c:dLbl>
              <c:idx val="50"/>
              <c:layout/>
              <c:tx>
                <c:strRef>
                  <c:f>Bars!$K$57</c:f>
                  <c:strCache>
                    <c:ptCount val="1"/>
                  </c:strCache>
                </c:strRef>
              </c:tx>
              <c:spPr/>
              <c:txPr>
                <a:bodyPr rot="-5400000" vert="horz"/>
                <a:lstStyle/>
                <a:p>
                  <a:pPr>
                    <a:defRPr b="1">
                      <a:solidFill>
                        <a:schemeClr val="accent2"/>
                      </a:solidFill>
                    </a:defRPr>
                  </a:pPr>
                  <a:endParaRPr lang="en-US"/>
                </a:p>
              </c:txPr>
              <c:dLblPos val="outEnd"/>
              <c:showLegendKey val="0"/>
              <c:showVal val="1"/>
              <c:showCatName val="0"/>
              <c:showSerName val="0"/>
              <c:showPercent val="0"/>
              <c:showBubbleSize val="0"/>
            </c:dLbl>
            <c:dLbl>
              <c:idx val="51"/>
              <c:layout/>
              <c:tx>
                <c:strRef>
                  <c:f>Bars!$K$58</c:f>
                  <c:strCache>
                    <c:ptCount val="1"/>
                  </c:strCache>
                </c:strRef>
              </c:tx>
              <c:spPr/>
              <c:txPr>
                <a:bodyPr rot="-5400000" vert="horz"/>
                <a:lstStyle/>
                <a:p>
                  <a:pPr>
                    <a:defRPr b="1">
                      <a:solidFill>
                        <a:schemeClr val="accent2"/>
                      </a:solidFill>
                    </a:defRPr>
                  </a:pPr>
                  <a:endParaRPr lang="en-US"/>
                </a:p>
              </c:txPr>
              <c:dLblPos val="outEnd"/>
              <c:showLegendKey val="0"/>
              <c:showVal val="1"/>
              <c:showCatName val="0"/>
              <c:showSerName val="0"/>
              <c:showPercent val="0"/>
              <c:showBubbleSize val="0"/>
            </c:dLbl>
            <c:dLbl>
              <c:idx val="52"/>
              <c:layout/>
              <c:tx>
                <c:strRef>
                  <c:f>Bars!$K$59</c:f>
                  <c:strCache>
                    <c:ptCount val="1"/>
                  </c:strCache>
                </c:strRef>
              </c:tx>
              <c:spPr/>
              <c:txPr>
                <a:bodyPr rot="-5400000" vert="horz"/>
                <a:lstStyle/>
                <a:p>
                  <a:pPr>
                    <a:defRPr b="1">
                      <a:solidFill>
                        <a:schemeClr val="accent2"/>
                      </a:solidFill>
                    </a:defRPr>
                  </a:pPr>
                  <a:endParaRPr lang="en-US"/>
                </a:p>
              </c:txPr>
              <c:dLblPos val="outEnd"/>
              <c:showLegendKey val="0"/>
              <c:showVal val="1"/>
              <c:showCatName val="0"/>
              <c:showSerName val="0"/>
              <c:showPercent val="0"/>
              <c:showBubbleSize val="0"/>
            </c:dLbl>
            <c:dLbl>
              <c:idx val="53"/>
              <c:layout/>
              <c:tx>
                <c:strRef>
                  <c:f>Bars!$K$60</c:f>
                  <c:strCache>
                    <c:ptCount val="1"/>
                  </c:strCache>
                </c:strRef>
              </c:tx>
              <c:spPr/>
              <c:txPr>
                <a:bodyPr rot="-5400000" vert="horz"/>
                <a:lstStyle/>
                <a:p>
                  <a:pPr>
                    <a:defRPr b="1">
                      <a:solidFill>
                        <a:schemeClr val="accent2"/>
                      </a:solidFill>
                    </a:defRPr>
                  </a:pPr>
                  <a:endParaRPr lang="en-US"/>
                </a:p>
              </c:txPr>
              <c:dLblPos val="outEnd"/>
              <c:showLegendKey val="0"/>
              <c:showVal val="1"/>
              <c:showCatName val="0"/>
              <c:showSerName val="0"/>
              <c:showPercent val="0"/>
              <c:showBubbleSize val="0"/>
            </c:dLbl>
            <c:dLbl>
              <c:idx val="54"/>
              <c:layout/>
              <c:tx>
                <c:strRef>
                  <c:f>Bars!$K$61</c:f>
                  <c:strCache>
                    <c:ptCount val="1"/>
                  </c:strCache>
                </c:strRef>
              </c:tx>
              <c:spPr/>
              <c:txPr>
                <a:bodyPr rot="-5400000" vert="horz"/>
                <a:lstStyle/>
                <a:p>
                  <a:pPr>
                    <a:defRPr b="1">
                      <a:solidFill>
                        <a:schemeClr val="accent2"/>
                      </a:solidFill>
                    </a:defRPr>
                  </a:pPr>
                  <a:endParaRPr lang="en-US"/>
                </a:p>
              </c:txPr>
              <c:dLblPos val="outEnd"/>
              <c:showLegendKey val="0"/>
              <c:showVal val="1"/>
              <c:showCatName val="0"/>
              <c:showSerName val="0"/>
              <c:showPercent val="0"/>
              <c:showBubbleSize val="0"/>
            </c:dLbl>
            <c:dLbl>
              <c:idx val="55"/>
              <c:layout/>
              <c:tx>
                <c:strRef>
                  <c:f>Bars!$K$62</c:f>
                  <c:strCache>
                    <c:ptCount val="1"/>
                  </c:strCache>
                </c:strRef>
              </c:tx>
              <c:spPr/>
              <c:txPr>
                <a:bodyPr rot="-5400000" vert="horz"/>
                <a:lstStyle/>
                <a:p>
                  <a:pPr>
                    <a:defRPr b="1">
                      <a:solidFill>
                        <a:schemeClr val="accent2"/>
                      </a:solidFill>
                    </a:defRPr>
                  </a:pPr>
                  <a:endParaRPr lang="en-US"/>
                </a:p>
              </c:txPr>
              <c:dLblPos val="outEnd"/>
              <c:showLegendKey val="0"/>
              <c:showVal val="1"/>
              <c:showCatName val="0"/>
              <c:showSerName val="0"/>
              <c:showPercent val="0"/>
              <c:showBubbleSize val="0"/>
            </c:dLbl>
            <c:dLbl>
              <c:idx val="56"/>
              <c:layout/>
              <c:tx>
                <c:strRef>
                  <c:f>Bars!$K$63</c:f>
                  <c:strCache>
                    <c:ptCount val="1"/>
                  </c:strCache>
                </c:strRef>
              </c:tx>
              <c:spPr/>
              <c:txPr>
                <a:bodyPr rot="-5400000" vert="horz"/>
                <a:lstStyle/>
                <a:p>
                  <a:pPr>
                    <a:defRPr b="1">
                      <a:solidFill>
                        <a:schemeClr val="accent2"/>
                      </a:solidFill>
                    </a:defRPr>
                  </a:pPr>
                  <a:endParaRPr lang="en-US"/>
                </a:p>
              </c:txPr>
              <c:dLblPos val="outEnd"/>
              <c:showLegendKey val="0"/>
              <c:showVal val="1"/>
              <c:showCatName val="0"/>
              <c:showSerName val="0"/>
              <c:showPercent val="0"/>
              <c:showBubbleSize val="0"/>
            </c:dLbl>
            <c:dLbl>
              <c:idx val="57"/>
              <c:layout/>
              <c:tx>
                <c:strRef>
                  <c:f>Bars!$K$64</c:f>
                  <c:strCache>
                    <c:ptCount val="1"/>
                  </c:strCache>
                </c:strRef>
              </c:tx>
              <c:spPr/>
              <c:txPr>
                <a:bodyPr rot="-5400000" vert="horz"/>
                <a:lstStyle/>
                <a:p>
                  <a:pPr>
                    <a:defRPr b="1">
                      <a:solidFill>
                        <a:schemeClr val="accent2"/>
                      </a:solidFill>
                    </a:defRPr>
                  </a:pPr>
                  <a:endParaRPr lang="en-US"/>
                </a:p>
              </c:txPr>
              <c:dLblPos val="outEnd"/>
              <c:showLegendKey val="0"/>
              <c:showVal val="1"/>
              <c:showCatName val="0"/>
              <c:showSerName val="0"/>
              <c:showPercent val="0"/>
              <c:showBubbleSize val="0"/>
            </c:dLbl>
            <c:dLbl>
              <c:idx val="58"/>
              <c:layout/>
              <c:tx>
                <c:strRef>
                  <c:f>Bars!$K$65</c:f>
                  <c:strCache>
                    <c:ptCount val="1"/>
                  </c:strCache>
                </c:strRef>
              </c:tx>
              <c:spPr/>
              <c:txPr>
                <a:bodyPr rot="-5400000" vert="horz"/>
                <a:lstStyle/>
                <a:p>
                  <a:pPr>
                    <a:defRPr b="1">
                      <a:solidFill>
                        <a:schemeClr val="accent2"/>
                      </a:solidFill>
                    </a:defRPr>
                  </a:pPr>
                  <a:endParaRPr lang="en-US"/>
                </a:p>
              </c:txPr>
              <c:dLblPos val="outEnd"/>
              <c:showLegendKey val="0"/>
              <c:showVal val="1"/>
              <c:showCatName val="0"/>
              <c:showSerName val="0"/>
              <c:showPercent val="0"/>
              <c:showBubbleSize val="0"/>
            </c:dLbl>
            <c:dLbl>
              <c:idx val="59"/>
              <c:layout/>
              <c:tx>
                <c:strRef>
                  <c:f>Bars!$K$66</c:f>
                  <c:strCache>
                    <c:ptCount val="1"/>
                  </c:strCache>
                </c:strRef>
              </c:tx>
              <c:spPr/>
              <c:txPr>
                <a:bodyPr rot="-5400000" vert="horz"/>
                <a:lstStyle/>
                <a:p>
                  <a:pPr>
                    <a:defRPr b="1">
                      <a:solidFill>
                        <a:schemeClr val="accent2"/>
                      </a:solidFill>
                    </a:defRPr>
                  </a:pPr>
                  <a:endParaRPr lang="en-US"/>
                </a:p>
              </c:txPr>
              <c:dLblPos val="outEnd"/>
              <c:showLegendKey val="0"/>
              <c:showVal val="1"/>
              <c:showCatName val="0"/>
              <c:showSerName val="0"/>
              <c:showPercent val="0"/>
              <c:showBubbleSize val="0"/>
            </c:dLbl>
            <c:dLbl>
              <c:idx val="60"/>
              <c:layout/>
              <c:tx>
                <c:strRef>
                  <c:f>Bars!$K$67</c:f>
                  <c:strCache>
                    <c:ptCount val="1"/>
                  </c:strCache>
                </c:strRef>
              </c:tx>
              <c:spPr/>
              <c:txPr>
                <a:bodyPr rot="-5400000" vert="horz"/>
                <a:lstStyle/>
                <a:p>
                  <a:pPr>
                    <a:defRPr b="1">
                      <a:solidFill>
                        <a:schemeClr val="accent2"/>
                      </a:solidFill>
                    </a:defRPr>
                  </a:pPr>
                  <a:endParaRPr lang="en-US"/>
                </a:p>
              </c:txPr>
              <c:dLblPos val="outEnd"/>
              <c:showLegendKey val="0"/>
              <c:showVal val="1"/>
              <c:showCatName val="0"/>
              <c:showSerName val="0"/>
              <c:showPercent val="0"/>
              <c:showBubbleSize val="0"/>
            </c:dLbl>
            <c:dLbl>
              <c:idx val="61"/>
              <c:layout/>
              <c:tx>
                <c:strRef>
                  <c:f>Bars!$K$68</c:f>
                  <c:strCache>
                    <c:ptCount val="1"/>
                  </c:strCache>
                </c:strRef>
              </c:tx>
              <c:spPr/>
              <c:txPr>
                <a:bodyPr rot="-5400000" vert="horz"/>
                <a:lstStyle/>
                <a:p>
                  <a:pPr>
                    <a:defRPr b="1">
                      <a:solidFill>
                        <a:schemeClr val="accent2"/>
                      </a:solidFill>
                    </a:defRPr>
                  </a:pPr>
                  <a:endParaRPr lang="en-US"/>
                </a:p>
              </c:txPr>
              <c:dLblPos val="outEnd"/>
              <c:showLegendKey val="0"/>
              <c:showVal val="1"/>
              <c:showCatName val="0"/>
              <c:showSerName val="0"/>
              <c:showPercent val="0"/>
              <c:showBubbleSize val="0"/>
            </c:dLbl>
            <c:dLbl>
              <c:idx val="62"/>
              <c:tx>
                <c:strRef>
                  <c:f>Bars!$K$69</c:f>
                  <c:strCache>
                    <c:ptCount val="1"/>
                  </c:strCache>
                </c:strRef>
              </c:tx>
              <c:spPr/>
              <c:txPr>
                <a:bodyPr rot="-5400000" vert="horz"/>
                <a:lstStyle/>
                <a:p>
                  <a:pPr>
                    <a:defRPr b="1">
                      <a:solidFill>
                        <a:schemeClr val="accent2"/>
                      </a:solidFill>
                    </a:defRPr>
                  </a:pPr>
                  <a:endParaRPr lang="en-US"/>
                </a:p>
              </c:txPr>
              <c:dLblPos val="outEnd"/>
              <c:showLegendKey val="0"/>
              <c:showVal val="1"/>
              <c:showCatName val="0"/>
              <c:showSerName val="0"/>
              <c:showPercent val="0"/>
              <c:showBubbleSize val="0"/>
            </c:dLbl>
            <c:dLbl>
              <c:idx val="63"/>
              <c:tx>
                <c:strRef>
                  <c:f>Bars!$K$70</c:f>
                  <c:strCache>
                    <c:ptCount val="1"/>
                  </c:strCache>
                </c:strRef>
              </c:tx>
              <c:spPr/>
              <c:txPr>
                <a:bodyPr rot="-5400000" vert="horz"/>
                <a:lstStyle/>
                <a:p>
                  <a:pPr>
                    <a:defRPr b="1">
                      <a:solidFill>
                        <a:schemeClr val="accent2"/>
                      </a:solidFill>
                    </a:defRPr>
                  </a:pPr>
                  <a:endParaRPr lang="en-US"/>
                </a:p>
              </c:txPr>
              <c:dLblPos val="outEnd"/>
              <c:showLegendKey val="0"/>
              <c:showVal val="1"/>
              <c:showCatName val="0"/>
              <c:showSerName val="0"/>
              <c:showPercent val="0"/>
              <c:showBubbleSize val="0"/>
            </c:dLbl>
            <c:dLbl>
              <c:idx val="64"/>
              <c:tx>
                <c:strRef>
                  <c:f>Bars!$K$71</c:f>
                  <c:strCache>
                    <c:ptCount val="1"/>
                  </c:strCache>
                </c:strRef>
              </c:tx>
              <c:spPr/>
              <c:txPr>
                <a:bodyPr rot="-5400000" vert="horz"/>
                <a:lstStyle/>
                <a:p>
                  <a:pPr>
                    <a:defRPr b="1">
                      <a:solidFill>
                        <a:schemeClr val="accent2"/>
                      </a:solidFill>
                    </a:defRPr>
                  </a:pPr>
                  <a:endParaRPr lang="en-US"/>
                </a:p>
              </c:txPr>
              <c:dLblPos val="outEnd"/>
              <c:showLegendKey val="0"/>
              <c:showVal val="1"/>
              <c:showCatName val="0"/>
              <c:showSerName val="0"/>
              <c:showPercent val="0"/>
              <c:showBubbleSize val="0"/>
            </c:dLbl>
            <c:dLbl>
              <c:idx val="65"/>
              <c:tx>
                <c:strRef>
                  <c:f>Bars!$K$72</c:f>
                  <c:strCache>
                    <c:ptCount val="1"/>
                  </c:strCache>
                </c:strRef>
              </c:tx>
              <c:spPr/>
              <c:txPr>
                <a:bodyPr rot="-5400000" vert="horz"/>
                <a:lstStyle/>
                <a:p>
                  <a:pPr>
                    <a:defRPr b="1">
                      <a:solidFill>
                        <a:schemeClr val="accent2"/>
                      </a:solidFill>
                    </a:defRPr>
                  </a:pPr>
                  <a:endParaRPr lang="en-US"/>
                </a:p>
              </c:txPr>
              <c:dLblPos val="outEnd"/>
              <c:showLegendKey val="0"/>
              <c:showVal val="1"/>
              <c:showCatName val="0"/>
              <c:showSerName val="0"/>
              <c:showPercent val="0"/>
              <c:showBubbleSize val="0"/>
            </c:dLbl>
            <c:dLbl>
              <c:idx val="66"/>
              <c:tx>
                <c:strRef>
                  <c:f>Bars!$K$73</c:f>
                  <c:strCache>
                    <c:ptCount val="1"/>
                  </c:strCache>
                </c:strRef>
              </c:tx>
              <c:spPr/>
              <c:txPr>
                <a:bodyPr rot="-5400000" vert="horz"/>
                <a:lstStyle/>
                <a:p>
                  <a:pPr>
                    <a:defRPr b="1">
                      <a:solidFill>
                        <a:schemeClr val="accent2"/>
                      </a:solidFill>
                    </a:defRPr>
                  </a:pPr>
                  <a:endParaRPr lang="en-US"/>
                </a:p>
              </c:txPr>
              <c:dLblPos val="outEnd"/>
              <c:showLegendKey val="0"/>
              <c:showVal val="1"/>
              <c:showCatName val="0"/>
              <c:showSerName val="0"/>
              <c:showPercent val="0"/>
              <c:showBubbleSize val="0"/>
            </c:dLbl>
            <c:dLbl>
              <c:idx val="67"/>
              <c:tx>
                <c:strRef>
                  <c:f>Bars!$K$74</c:f>
                  <c:strCache>
                    <c:ptCount val="1"/>
                  </c:strCache>
                </c:strRef>
              </c:tx>
              <c:spPr/>
              <c:txPr>
                <a:bodyPr rot="-5400000" vert="horz"/>
                <a:lstStyle/>
                <a:p>
                  <a:pPr>
                    <a:defRPr b="1">
                      <a:solidFill>
                        <a:schemeClr val="accent2"/>
                      </a:solidFill>
                    </a:defRPr>
                  </a:pPr>
                  <a:endParaRPr lang="en-US"/>
                </a:p>
              </c:txPr>
              <c:dLblPos val="outEnd"/>
              <c:showLegendKey val="0"/>
              <c:showVal val="1"/>
              <c:showCatName val="0"/>
              <c:showSerName val="0"/>
              <c:showPercent val="0"/>
              <c:showBubbleSize val="0"/>
            </c:dLbl>
            <c:dLbl>
              <c:idx val="68"/>
              <c:tx>
                <c:strRef>
                  <c:f>Bars!$K$75</c:f>
                  <c:strCache>
                    <c:ptCount val="1"/>
                  </c:strCache>
                </c:strRef>
              </c:tx>
              <c:spPr/>
              <c:txPr>
                <a:bodyPr rot="-5400000" vert="horz"/>
                <a:lstStyle/>
                <a:p>
                  <a:pPr>
                    <a:defRPr b="1">
                      <a:solidFill>
                        <a:schemeClr val="accent2"/>
                      </a:solidFill>
                    </a:defRPr>
                  </a:pPr>
                  <a:endParaRPr lang="en-US"/>
                </a:p>
              </c:txPr>
              <c:dLblPos val="outEnd"/>
              <c:showLegendKey val="0"/>
              <c:showVal val="1"/>
              <c:showCatName val="0"/>
              <c:showSerName val="0"/>
              <c:showPercent val="0"/>
              <c:showBubbleSize val="0"/>
            </c:dLbl>
            <c:dLbl>
              <c:idx val="69"/>
              <c:tx>
                <c:strRef>
                  <c:f>Bars!$K$76</c:f>
                  <c:strCache>
                    <c:ptCount val="1"/>
                  </c:strCache>
                </c:strRef>
              </c:tx>
              <c:spPr/>
              <c:txPr>
                <a:bodyPr rot="-5400000" vert="horz"/>
                <a:lstStyle/>
                <a:p>
                  <a:pPr>
                    <a:defRPr b="1">
                      <a:solidFill>
                        <a:schemeClr val="accent2"/>
                      </a:solidFill>
                    </a:defRPr>
                  </a:pPr>
                  <a:endParaRPr lang="en-US"/>
                </a:p>
              </c:txPr>
              <c:dLblPos val="outEnd"/>
              <c:showLegendKey val="0"/>
              <c:showVal val="1"/>
              <c:showCatName val="0"/>
              <c:showSerName val="0"/>
              <c:showPercent val="0"/>
              <c:showBubbleSize val="0"/>
            </c:dLbl>
            <c:dLbl>
              <c:idx val="70"/>
              <c:tx>
                <c:strRef>
                  <c:f>Bars!$K$77</c:f>
                  <c:strCache>
                    <c:ptCount val="1"/>
                  </c:strCache>
                </c:strRef>
              </c:tx>
              <c:spPr/>
              <c:txPr>
                <a:bodyPr rot="-5400000" vert="horz"/>
                <a:lstStyle/>
                <a:p>
                  <a:pPr>
                    <a:defRPr b="1">
                      <a:solidFill>
                        <a:schemeClr val="accent2"/>
                      </a:solidFill>
                    </a:defRPr>
                  </a:pPr>
                  <a:endParaRPr lang="en-US"/>
                </a:p>
              </c:txPr>
              <c:dLblPos val="outEnd"/>
              <c:showLegendKey val="0"/>
              <c:showVal val="1"/>
              <c:showCatName val="0"/>
              <c:showSerName val="0"/>
              <c:showPercent val="0"/>
              <c:showBubbleSize val="0"/>
            </c:dLbl>
            <c:dLbl>
              <c:idx val="71"/>
              <c:tx>
                <c:strRef>
                  <c:f>Bars!$K$78</c:f>
                  <c:strCache>
                    <c:ptCount val="1"/>
                  </c:strCache>
                </c:strRef>
              </c:tx>
              <c:spPr/>
              <c:txPr>
                <a:bodyPr rot="-5400000" vert="horz"/>
                <a:lstStyle/>
                <a:p>
                  <a:pPr>
                    <a:defRPr b="1">
                      <a:solidFill>
                        <a:schemeClr val="accent2"/>
                      </a:solidFill>
                    </a:defRPr>
                  </a:pPr>
                  <a:endParaRPr lang="en-US"/>
                </a:p>
              </c:txPr>
              <c:dLblPos val="outEnd"/>
              <c:showLegendKey val="0"/>
              <c:showVal val="1"/>
              <c:showCatName val="0"/>
              <c:showSerName val="0"/>
              <c:showPercent val="0"/>
              <c:showBubbleSize val="0"/>
            </c:dLbl>
            <c:dLbl>
              <c:idx val="72"/>
              <c:tx>
                <c:strRef>
                  <c:f>Bars!$K$79</c:f>
                  <c:strCache>
                    <c:ptCount val="1"/>
                  </c:strCache>
                </c:strRef>
              </c:tx>
              <c:spPr/>
              <c:txPr>
                <a:bodyPr rot="-5400000" vert="horz"/>
                <a:lstStyle/>
                <a:p>
                  <a:pPr>
                    <a:defRPr b="1">
                      <a:solidFill>
                        <a:schemeClr val="accent2"/>
                      </a:solidFill>
                    </a:defRPr>
                  </a:pPr>
                  <a:endParaRPr lang="en-US"/>
                </a:p>
              </c:txPr>
              <c:dLblPos val="outEnd"/>
              <c:showLegendKey val="0"/>
              <c:showVal val="1"/>
              <c:showCatName val="0"/>
              <c:showSerName val="0"/>
              <c:showPercent val="0"/>
              <c:showBubbleSize val="0"/>
            </c:dLbl>
            <c:dLbl>
              <c:idx val="73"/>
              <c:tx>
                <c:strRef>
                  <c:f>Bars!$K$80</c:f>
                  <c:strCache>
                    <c:ptCount val="1"/>
                  </c:strCache>
                </c:strRef>
              </c:tx>
              <c:spPr/>
              <c:txPr>
                <a:bodyPr rot="-5400000" vert="horz"/>
                <a:lstStyle/>
                <a:p>
                  <a:pPr>
                    <a:defRPr b="1">
                      <a:solidFill>
                        <a:schemeClr val="accent2"/>
                      </a:solidFill>
                    </a:defRPr>
                  </a:pPr>
                  <a:endParaRPr lang="en-US"/>
                </a:p>
              </c:txPr>
              <c:dLblPos val="outEnd"/>
              <c:showLegendKey val="0"/>
              <c:showVal val="1"/>
              <c:showCatName val="0"/>
              <c:showSerName val="0"/>
              <c:showPercent val="0"/>
              <c:showBubbleSize val="0"/>
            </c:dLbl>
            <c:dLbl>
              <c:idx val="74"/>
              <c:tx>
                <c:strRef>
                  <c:f>Bars!$K$81</c:f>
                  <c:strCache>
                    <c:ptCount val="1"/>
                  </c:strCache>
                </c:strRef>
              </c:tx>
              <c:spPr/>
              <c:txPr>
                <a:bodyPr rot="-5400000" vert="horz"/>
                <a:lstStyle/>
                <a:p>
                  <a:pPr>
                    <a:defRPr b="1">
                      <a:solidFill>
                        <a:schemeClr val="accent2"/>
                      </a:solidFill>
                    </a:defRPr>
                  </a:pPr>
                  <a:endParaRPr lang="en-US"/>
                </a:p>
              </c:txPr>
              <c:dLblPos val="outEnd"/>
              <c:showLegendKey val="0"/>
              <c:showVal val="1"/>
              <c:showCatName val="0"/>
              <c:showSerName val="0"/>
              <c:showPercent val="0"/>
              <c:showBubbleSize val="0"/>
            </c:dLbl>
            <c:dLbl>
              <c:idx val="75"/>
              <c:tx>
                <c:strRef>
                  <c:f>Bars!$K$82</c:f>
                  <c:strCache>
                    <c:ptCount val="1"/>
                  </c:strCache>
                </c:strRef>
              </c:tx>
              <c:spPr/>
              <c:txPr>
                <a:bodyPr rot="-5400000" vert="horz"/>
                <a:lstStyle/>
                <a:p>
                  <a:pPr>
                    <a:defRPr b="1">
                      <a:solidFill>
                        <a:schemeClr val="accent2"/>
                      </a:solidFill>
                    </a:defRPr>
                  </a:pPr>
                  <a:endParaRPr lang="en-US"/>
                </a:p>
              </c:txPr>
              <c:dLblPos val="outEnd"/>
              <c:showLegendKey val="0"/>
              <c:showVal val="1"/>
              <c:showCatName val="0"/>
              <c:showSerName val="0"/>
              <c:showPercent val="0"/>
              <c:showBubbleSize val="0"/>
            </c:dLbl>
            <c:dLbl>
              <c:idx val="76"/>
              <c:tx>
                <c:strRef>
                  <c:f>Bars!$K$83</c:f>
                  <c:strCache>
                    <c:ptCount val="1"/>
                  </c:strCache>
                </c:strRef>
              </c:tx>
              <c:spPr/>
              <c:txPr>
                <a:bodyPr rot="-5400000" vert="horz"/>
                <a:lstStyle/>
                <a:p>
                  <a:pPr>
                    <a:defRPr b="1">
                      <a:solidFill>
                        <a:schemeClr val="accent2"/>
                      </a:solidFill>
                    </a:defRPr>
                  </a:pPr>
                  <a:endParaRPr lang="en-US"/>
                </a:p>
              </c:txPr>
              <c:dLblPos val="outEnd"/>
              <c:showLegendKey val="0"/>
              <c:showVal val="1"/>
              <c:showCatName val="0"/>
              <c:showSerName val="0"/>
              <c:showPercent val="0"/>
              <c:showBubbleSize val="0"/>
            </c:dLbl>
            <c:dLbl>
              <c:idx val="77"/>
              <c:tx>
                <c:strRef>
                  <c:f>Bars!$K$84</c:f>
                  <c:strCache>
                    <c:ptCount val="1"/>
                  </c:strCache>
                </c:strRef>
              </c:tx>
              <c:spPr/>
              <c:txPr>
                <a:bodyPr rot="-5400000" vert="horz"/>
                <a:lstStyle/>
                <a:p>
                  <a:pPr>
                    <a:defRPr b="1">
                      <a:solidFill>
                        <a:schemeClr val="accent2"/>
                      </a:solidFill>
                    </a:defRPr>
                  </a:pPr>
                  <a:endParaRPr lang="en-US"/>
                </a:p>
              </c:txPr>
              <c:dLblPos val="outEnd"/>
              <c:showLegendKey val="0"/>
              <c:showVal val="1"/>
              <c:showCatName val="0"/>
              <c:showSerName val="0"/>
              <c:showPercent val="0"/>
              <c:showBubbleSize val="0"/>
            </c:dLbl>
            <c:dLbl>
              <c:idx val="78"/>
              <c:tx>
                <c:strRef>
                  <c:f>Bars!$K$85</c:f>
                  <c:strCache>
                    <c:ptCount val="1"/>
                  </c:strCache>
                </c:strRef>
              </c:tx>
              <c:spPr/>
              <c:txPr>
                <a:bodyPr rot="-5400000" vert="horz"/>
                <a:lstStyle/>
                <a:p>
                  <a:pPr>
                    <a:defRPr b="1">
                      <a:solidFill>
                        <a:schemeClr val="accent2"/>
                      </a:solidFill>
                    </a:defRPr>
                  </a:pPr>
                  <a:endParaRPr lang="en-US"/>
                </a:p>
              </c:txPr>
              <c:dLblPos val="outEnd"/>
              <c:showLegendKey val="0"/>
              <c:showVal val="1"/>
              <c:showCatName val="0"/>
              <c:showSerName val="0"/>
              <c:showPercent val="0"/>
              <c:showBubbleSize val="0"/>
            </c:dLbl>
            <c:dLbl>
              <c:idx val="79"/>
              <c:tx>
                <c:strRef>
                  <c:f>Bars!$K$86</c:f>
                  <c:strCache>
                    <c:ptCount val="1"/>
                  </c:strCache>
                </c:strRef>
              </c:tx>
              <c:spPr/>
              <c:txPr>
                <a:bodyPr rot="-5400000" vert="horz"/>
                <a:lstStyle/>
                <a:p>
                  <a:pPr>
                    <a:defRPr b="1">
                      <a:solidFill>
                        <a:schemeClr val="accent2"/>
                      </a:solidFill>
                    </a:defRPr>
                  </a:pPr>
                  <a:endParaRPr lang="en-US"/>
                </a:p>
              </c:txPr>
              <c:dLblPos val="outEnd"/>
              <c:showLegendKey val="0"/>
              <c:showVal val="1"/>
              <c:showCatName val="0"/>
              <c:showSerName val="0"/>
              <c:showPercent val="0"/>
              <c:showBubbleSize val="0"/>
            </c:dLbl>
            <c:dLbl>
              <c:idx val="80"/>
              <c:tx>
                <c:strRef>
                  <c:f>Bars!$K$87</c:f>
                  <c:strCache>
                    <c:ptCount val="1"/>
                  </c:strCache>
                </c:strRef>
              </c:tx>
              <c:spPr/>
              <c:txPr>
                <a:bodyPr rot="-5400000" vert="horz"/>
                <a:lstStyle/>
                <a:p>
                  <a:pPr>
                    <a:defRPr b="1">
                      <a:solidFill>
                        <a:schemeClr val="accent2"/>
                      </a:solidFill>
                    </a:defRPr>
                  </a:pPr>
                  <a:endParaRPr lang="en-US"/>
                </a:p>
              </c:txPr>
              <c:dLblPos val="outEnd"/>
              <c:showLegendKey val="0"/>
              <c:showVal val="1"/>
              <c:showCatName val="0"/>
              <c:showSerName val="0"/>
              <c:showPercent val="0"/>
              <c:showBubbleSize val="0"/>
            </c:dLbl>
            <c:dLbl>
              <c:idx val="81"/>
              <c:tx>
                <c:strRef>
                  <c:f>Bars!$K$88</c:f>
                  <c:strCache>
                    <c:ptCount val="1"/>
                  </c:strCache>
                </c:strRef>
              </c:tx>
              <c:spPr/>
              <c:txPr>
                <a:bodyPr rot="-5400000" vert="horz"/>
                <a:lstStyle/>
                <a:p>
                  <a:pPr>
                    <a:defRPr b="1">
                      <a:solidFill>
                        <a:schemeClr val="accent2"/>
                      </a:solidFill>
                    </a:defRPr>
                  </a:pPr>
                  <a:endParaRPr lang="en-US"/>
                </a:p>
              </c:txPr>
              <c:dLblPos val="outEnd"/>
              <c:showLegendKey val="0"/>
              <c:showVal val="1"/>
              <c:showCatName val="0"/>
              <c:showSerName val="0"/>
              <c:showPercent val="0"/>
              <c:showBubbleSize val="0"/>
            </c:dLbl>
            <c:dLbl>
              <c:idx val="82"/>
              <c:tx>
                <c:strRef>
                  <c:f>Bars!$K$89</c:f>
                  <c:strCache>
                    <c:ptCount val="1"/>
                  </c:strCache>
                </c:strRef>
              </c:tx>
              <c:spPr/>
              <c:txPr>
                <a:bodyPr rot="-5400000" vert="horz"/>
                <a:lstStyle/>
                <a:p>
                  <a:pPr>
                    <a:defRPr b="1">
                      <a:solidFill>
                        <a:schemeClr val="accent2"/>
                      </a:solidFill>
                    </a:defRPr>
                  </a:pPr>
                  <a:endParaRPr lang="en-US"/>
                </a:p>
              </c:txPr>
              <c:dLblPos val="outEnd"/>
              <c:showLegendKey val="0"/>
              <c:showVal val="1"/>
              <c:showCatName val="0"/>
              <c:showSerName val="0"/>
              <c:showPercent val="0"/>
              <c:showBubbleSize val="0"/>
            </c:dLbl>
            <c:dLbl>
              <c:idx val="83"/>
              <c:tx>
                <c:strRef>
                  <c:f>Bars!$K$90</c:f>
                  <c:strCache>
                    <c:ptCount val="1"/>
                  </c:strCache>
                </c:strRef>
              </c:tx>
              <c:spPr/>
              <c:txPr>
                <a:bodyPr rot="-5400000" vert="horz"/>
                <a:lstStyle/>
                <a:p>
                  <a:pPr>
                    <a:defRPr b="1">
                      <a:solidFill>
                        <a:schemeClr val="accent2"/>
                      </a:solidFill>
                    </a:defRPr>
                  </a:pPr>
                  <a:endParaRPr lang="en-US"/>
                </a:p>
              </c:txPr>
              <c:dLblPos val="outEnd"/>
              <c:showLegendKey val="0"/>
              <c:showVal val="1"/>
              <c:showCatName val="0"/>
              <c:showSerName val="0"/>
              <c:showPercent val="0"/>
              <c:showBubbleSize val="0"/>
            </c:dLbl>
            <c:dLbl>
              <c:idx val="84"/>
              <c:tx>
                <c:strRef>
                  <c:f>Bars!$K$91</c:f>
                  <c:strCache>
                    <c:ptCount val="1"/>
                  </c:strCache>
                </c:strRef>
              </c:tx>
              <c:spPr/>
              <c:txPr>
                <a:bodyPr rot="-5400000" vert="horz"/>
                <a:lstStyle/>
                <a:p>
                  <a:pPr>
                    <a:defRPr b="1">
                      <a:solidFill>
                        <a:schemeClr val="accent2"/>
                      </a:solidFill>
                    </a:defRPr>
                  </a:pPr>
                  <a:endParaRPr lang="en-US"/>
                </a:p>
              </c:txPr>
              <c:dLblPos val="outEnd"/>
              <c:showLegendKey val="0"/>
              <c:showVal val="1"/>
              <c:showCatName val="0"/>
              <c:showSerName val="0"/>
              <c:showPercent val="0"/>
              <c:showBubbleSize val="0"/>
            </c:dLbl>
            <c:dLbl>
              <c:idx val="85"/>
              <c:tx>
                <c:strRef>
                  <c:f>Bars!$K$92</c:f>
                  <c:strCache>
                    <c:ptCount val="1"/>
                  </c:strCache>
                </c:strRef>
              </c:tx>
              <c:spPr/>
              <c:txPr>
                <a:bodyPr rot="-5400000" vert="horz"/>
                <a:lstStyle/>
                <a:p>
                  <a:pPr>
                    <a:defRPr b="1">
                      <a:solidFill>
                        <a:schemeClr val="accent2"/>
                      </a:solidFill>
                    </a:defRPr>
                  </a:pPr>
                  <a:endParaRPr lang="en-US"/>
                </a:p>
              </c:txPr>
              <c:dLblPos val="outEnd"/>
              <c:showLegendKey val="0"/>
              <c:showVal val="1"/>
              <c:showCatName val="0"/>
              <c:showSerName val="0"/>
              <c:showPercent val="0"/>
              <c:showBubbleSize val="0"/>
            </c:dLbl>
            <c:dLbl>
              <c:idx val="86"/>
              <c:tx>
                <c:strRef>
                  <c:f>Bars!$K$93</c:f>
                  <c:strCache>
                    <c:ptCount val="1"/>
                  </c:strCache>
                </c:strRef>
              </c:tx>
              <c:spPr/>
              <c:txPr>
                <a:bodyPr rot="-5400000" vert="horz"/>
                <a:lstStyle/>
                <a:p>
                  <a:pPr>
                    <a:defRPr b="1">
                      <a:solidFill>
                        <a:schemeClr val="accent2"/>
                      </a:solidFill>
                    </a:defRPr>
                  </a:pPr>
                  <a:endParaRPr lang="en-US"/>
                </a:p>
              </c:txPr>
              <c:dLblPos val="outEnd"/>
              <c:showLegendKey val="0"/>
              <c:showVal val="1"/>
              <c:showCatName val="0"/>
              <c:showSerName val="0"/>
              <c:showPercent val="0"/>
              <c:showBubbleSize val="0"/>
            </c:dLbl>
            <c:dLbl>
              <c:idx val="87"/>
              <c:tx>
                <c:strRef>
                  <c:f>Bars!$K$94</c:f>
                  <c:strCache>
                    <c:ptCount val="1"/>
                  </c:strCache>
                </c:strRef>
              </c:tx>
              <c:spPr/>
              <c:txPr>
                <a:bodyPr rot="-5400000" vert="horz"/>
                <a:lstStyle/>
                <a:p>
                  <a:pPr>
                    <a:defRPr b="1">
                      <a:solidFill>
                        <a:schemeClr val="accent2"/>
                      </a:solidFill>
                    </a:defRPr>
                  </a:pPr>
                  <a:endParaRPr lang="en-US"/>
                </a:p>
              </c:txPr>
              <c:dLblPos val="outEnd"/>
              <c:showLegendKey val="0"/>
              <c:showVal val="1"/>
              <c:showCatName val="0"/>
              <c:showSerName val="0"/>
              <c:showPercent val="0"/>
              <c:showBubbleSize val="0"/>
            </c:dLbl>
            <c:dLbl>
              <c:idx val="88"/>
              <c:tx>
                <c:strRef>
                  <c:f>Bars!$K$95</c:f>
                  <c:strCache>
                    <c:ptCount val="1"/>
                  </c:strCache>
                </c:strRef>
              </c:tx>
              <c:spPr/>
              <c:txPr>
                <a:bodyPr rot="-5400000" vert="horz"/>
                <a:lstStyle/>
                <a:p>
                  <a:pPr>
                    <a:defRPr b="1">
                      <a:solidFill>
                        <a:schemeClr val="accent2"/>
                      </a:solidFill>
                    </a:defRPr>
                  </a:pPr>
                  <a:endParaRPr lang="en-US"/>
                </a:p>
              </c:txPr>
              <c:dLblPos val="outEnd"/>
              <c:showLegendKey val="0"/>
              <c:showVal val="1"/>
              <c:showCatName val="0"/>
              <c:showSerName val="0"/>
              <c:showPercent val="0"/>
              <c:showBubbleSize val="0"/>
            </c:dLbl>
            <c:dLbl>
              <c:idx val="89"/>
              <c:tx>
                <c:strRef>
                  <c:f>Bars!$K$96</c:f>
                  <c:strCache>
                    <c:ptCount val="1"/>
                  </c:strCache>
                </c:strRef>
              </c:tx>
              <c:spPr/>
              <c:txPr>
                <a:bodyPr rot="-5400000" vert="horz"/>
                <a:lstStyle/>
                <a:p>
                  <a:pPr>
                    <a:defRPr b="1">
                      <a:solidFill>
                        <a:schemeClr val="accent2"/>
                      </a:solidFill>
                    </a:defRPr>
                  </a:pPr>
                  <a:endParaRPr lang="en-US"/>
                </a:p>
              </c:txPr>
              <c:dLblPos val="outEnd"/>
              <c:showLegendKey val="0"/>
              <c:showVal val="1"/>
              <c:showCatName val="0"/>
              <c:showSerName val="0"/>
              <c:showPercent val="0"/>
              <c:showBubbleSize val="0"/>
            </c:dLbl>
            <c:dLbl>
              <c:idx val="90"/>
              <c:tx>
                <c:strRef>
                  <c:f>Bars!$K$97</c:f>
                  <c:strCache>
                    <c:ptCount val="1"/>
                  </c:strCache>
                </c:strRef>
              </c:tx>
              <c:spPr/>
              <c:txPr>
                <a:bodyPr rot="-5400000" vert="horz"/>
                <a:lstStyle/>
                <a:p>
                  <a:pPr>
                    <a:defRPr b="1">
                      <a:solidFill>
                        <a:schemeClr val="accent2"/>
                      </a:solidFill>
                    </a:defRPr>
                  </a:pPr>
                  <a:endParaRPr lang="en-US"/>
                </a:p>
              </c:txPr>
              <c:dLblPos val="outEnd"/>
              <c:showLegendKey val="0"/>
              <c:showVal val="1"/>
              <c:showCatName val="0"/>
              <c:showSerName val="0"/>
              <c:showPercent val="0"/>
              <c:showBubbleSize val="0"/>
            </c:dLbl>
            <c:dLbl>
              <c:idx val="91"/>
              <c:tx>
                <c:strRef>
                  <c:f>Bars!$K$98</c:f>
                  <c:strCache>
                    <c:ptCount val="1"/>
                  </c:strCache>
                </c:strRef>
              </c:tx>
              <c:spPr/>
              <c:txPr>
                <a:bodyPr rot="-5400000" vert="horz"/>
                <a:lstStyle/>
                <a:p>
                  <a:pPr>
                    <a:defRPr b="1">
                      <a:solidFill>
                        <a:schemeClr val="accent2"/>
                      </a:solidFill>
                    </a:defRPr>
                  </a:pPr>
                  <a:endParaRPr lang="en-US"/>
                </a:p>
              </c:txPr>
              <c:dLblPos val="outEnd"/>
              <c:showLegendKey val="0"/>
              <c:showVal val="1"/>
              <c:showCatName val="0"/>
              <c:showSerName val="0"/>
              <c:showPercent val="0"/>
              <c:showBubbleSize val="0"/>
            </c:dLbl>
            <c:dLbl>
              <c:idx val="92"/>
              <c:tx>
                <c:strRef>
                  <c:f>Bars!$K$99</c:f>
                  <c:strCache>
                    <c:ptCount val="1"/>
                  </c:strCache>
                </c:strRef>
              </c:tx>
              <c:spPr/>
              <c:txPr>
                <a:bodyPr rot="-5400000" vert="horz"/>
                <a:lstStyle/>
                <a:p>
                  <a:pPr>
                    <a:defRPr b="1">
                      <a:solidFill>
                        <a:schemeClr val="accent2"/>
                      </a:solidFill>
                    </a:defRPr>
                  </a:pPr>
                  <a:endParaRPr lang="en-US"/>
                </a:p>
              </c:txPr>
              <c:dLblPos val="outEnd"/>
              <c:showLegendKey val="0"/>
              <c:showVal val="1"/>
              <c:showCatName val="0"/>
              <c:showSerName val="0"/>
              <c:showPercent val="0"/>
              <c:showBubbleSize val="0"/>
            </c:dLbl>
            <c:dLbl>
              <c:idx val="93"/>
              <c:tx>
                <c:strRef>
                  <c:f>Bars!$K$100</c:f>
                  <c:strCache>
                    <c:ptCount val="1"/>
                  </c:strCache>
                </c:strRef>
              </c:tx>
              <c:spPr/>
              <c:txPr>
                <a:bodyPr rot="-5400000" vert="horz"/>
                <a:lstStyle/>
                <a:p>
                  <a:pPr>
                    <a:defRPr b="1">
                      <a:solidFill>
                        <a:schemeClr val="accent2"/>
                      </a:solidFill>
                    </a:defRPr>
                  </a:pPr>
                  <a:endParaRPr lang="en-US"/>
                </a:p>
              </c:txPr>
              <c:dLblPos val="outEnd"/>
              <c:showLegendKey val="0"/>
              <c:showVal val="1"/>
              <c:showCatName val="0"/>
              <c:showSerName val="0"/>
              <c:showPercent val="0"/>
              <c:showBubbleSize val="0"/>
            </c:dLbl>
            <c:dLbl>
              <c:idx val="94"/>
              <c:tx>
                <c:strRef>
                  <c:f>Bars!$K$101</c:f>
                  <c:strCache>
                    <c:ptCount val="1"/>
                  </c:strCache>
                </c:strRef>
              </c:tx>
              <c:spPr/>
              <c:txPr>
                <a:bodyPr rot="-5400000" vert="horz"/>
                <a:lstStyle/>
                <a:p>
                  <a:pPr>
                    <a:defRPr b="1">
                      <a:solidFill>
                        <a:schemeClr val="accent2"/>
                      </a:solidFill>
                    </a:defRPr>
                  </a:pPr>
                  <a:endParaRPr lang="en-US"/>
                </a:p>
              </c:txPr>
              <c:dLblPos val="outEnd"/>
              <c:showLegendKey val="0"/>
              <c:showVal val="1"/>
              <c:showCatName val="0"/>
              <c:showSerName val="0"/>
              <c:showPercent val="0"/>
              <c:showBubbleSize val="0"/>
            </c:dLbl>
            <c:dLbl>
              <c:idx val="95"/>
              <c:tx>
                <c:strRef>
                  <c:f>Bars!$K$102</c:f>
                  <c:strCache>
                    <c:ptCount val="1"/>
                  </c:strCache>
                </c:strRef>
              </c:tx>
              <c:spPr/>
              <c:txPr>
                <a:bodyPr rot="-5400000" vert="horz"/>
                <a:lstStyle/>
                <a:p>
                  <a:pPr>
                    <a:defRPr b="1">
                      <a:solidFill>
                        <a:schemeClr val="accent2"/>
                      </a:solidFill>
                    </a:defRPr>
                  </a:pPr>
                  <a:endParaRPr lang="en-US"/>
                </a:p>
              </c:txPr>
              <c:dLblPos val="outEnd"/>
              <c:showLegendKey val="0"/>
              <c:showVal val="1"/>
              <c:showCatName val="0"/>
              <c:showSerName val="0"/>
              <c:showPercent val="0"/>
              <c:showBubbleSize val="0"/>
            </c:dLbl>
            <c:dLbl>
              <c:idx val="96"/>
              <c:tx>
                <c:strRef>
                  <c:f>Bars!$K$103</c:f>
                  <c:strCache>
                    <c:ptCount val="1"/>
                  </c:strCache>
                </c:strRef>
              </c:tx>
              <c:spPr/>
              <c:txPr>
                <a:bodyPr rot="-5400000" vert="horz"/>
                <a:lstStyle/>
                <a:p>
                  <a:pPr>
                    <a:defRPr b="1">
                      <a:solidFill>
                        <a:schemeClr val="accent2"/>
                      </a:solidFill>
                    </a:defRPr>
                  </a:pPr>
                  <a:endParaRPr lang="en-US"/>
                </a:p>
              </c:txPr>
              <c:dLblPos val="outEnd"/>
              <c:showLegendKey val="0"/>
              <c:showVal val="1"/>
              <c:showCatName val="0"/>
              <c:showSerName val="0"/>
              <c:showPercent val="0"/>
              <c:showBubbleSize val="0"/>
            </c:dLbl>
            <c:dLbl>
              <c:idx val="97"/>
              <c:tx>
                <c:strRef>
                  <c:f>Bars!$K$104</c:f>
                  <c:strCache>
                    <c:ptCount val="1"/>
                  </c:strCache>
                </c:strRef>
              </c:tx>
              <c:spPr/>
              <c:txPr>
                <a:bodyPr rot="-5400000" vert="horz"/>
                <a:lstStyle/>
                <a:p>
                  <a:pPr>
                    <a:defRPr b="1">
                      <a:solidFill>
                        <a:schemeClr val="accent2"/>
                      </a:solidFill>
                    </a:defRPr>
                  </a:pPr>
                  <a:endParaRPr lang="en-US"/>
                </a:p>
              </c:txPr>
              <c:dLblPos val="outEnd"/>
              <c:showLegendKey val="0"/>
              <c:showVal val="1"/>
              <c:showCatName val="0"/>
              <c:showSerName val="0"/>
              <c:showPercent val="0"/>
              <c:showBubbleSize val="0"/>
            </c:dLbl>
            <c:dLbl>
              <c:idx val="98"/>
              <c:tx>
                <c:strRef>
                  <c:f>Bars!$K$105</c:f>
                  <c:strCache>
                    <c:ptCount val="1"/>
                  </c:strCache>
                </c:strRef>
              </c:tx>
              <c:spPr/>
              <c:txPr>
                <a:bodyPr rot="-5400000" vert="horz"/>
                <a:lstStyle/>
                <a:p>
                  <a:pPr>
                    <a:defRPr b="1">
                      <a:solidFill>
                        <a:schemeClr val="accent2"/>
                      </a:solidFill>
                    </a:defRPr>
                  </a:pPr>
                  <a:endParaRPr lang="en-US"/>
                </a:p>
              </c:txPr>
              <c:dLblPos val="outEnd"/>
              <c:showLegendKey val="0"/>
              <c:showVal val="1"/>
              <c:showCatName val="0"/>
              <c:showSerName val="0"/>
              <c:showPercent val="0"/>
              <c:showBubbleSize val="0"/>
            </c:dLbl>
            <c:dLbl>
              <c:idx val="99"/>
              <c:tx>
                <c:strRef>
                  <c:f>Bars!$K$106</c:f>
                  <c:strCache>
                    <c:ptCount val="1"/>
                  </c:strCache>
                </c:strRef>
              </c:tx>
              <c:spPr/>
              <c:txPr>
                <a:bodyPr rot="-5400000" vert="horz"/>
                <a:lstStyle/>
                <a:p>
                  <a:pPr>
                    <a:defRPr b="1">
                      <a:solidFill>
                        <a:schemeClr val="accent2"/>
                      </a:solidFill>
                    </a:defRPr>
                  </a:pPr>
                  <a:endParaRPr lang="en-US"/>
                </a:p>
              </c:txPr>
              <c:dLblPos val="outEnd"/>
              <c:showLegendKey val="0"/>
              <c:showVal val="1"/>
              <c:showCatName val="0"/>
              <c:showSerName val="0"/>
              <c:showPercent val="0"/>
              <c:showBubbleSize val="0"/>
            </c:dLbl>
            <c:dLbl>
              <c:idx val="100"/>
              <c:tx>
                <c:strRef>
                  <c:f>Bars!$K$107</c:f>
                  <c:strCache>
                    <c:ptCount val="1"/>
                  </c:strCache>
                </c:strRef>
              </c:tx>
              <c:spPr/>
              <c:txPr>
                <a:bodyPr rot="-5400000" vert="horz"/>
                <a:lstStyle/>
                <a:p>
                  <a:pPr>
                    <a:defRPr b="1">
                      <a:solidFill>
                        <a:schemeClr val="accent2"/>
                      </a:solidFill>
                    </a:defRPr>
                  </a:pPr>
                  <a:endParaRPr lang="en-US"/>
                </a:p>
              </c:txPr>
              <c:dLblPos val="outEnd"/>
              <c:showLegendKey val="0"/>
              <c:showVal val="1"/>
              <c:showCatName val="0"/>
              <c:showSerName val="0"/>
              <c:showPercent val="0"/>
              <c:showBubbleSize val="0"/>
            </c:dLbl>
            <c:numFmt formatCode="#,##0;;;" sourceLinked="0"/>
            <c:txPr>
              <a:bodyPr rot="-5400000" vert="horz"/>
              <a:lstStyle/>
              <a:p>
                <a:pPr>
                  <a:defRPr b="1">
                    <a:solidFill>
                      <a:schemeClr val="accent2"/>
                    </a:solidFill>
                  </a:defRPr>
                </a:pPr>
                <a:endParaRPr lang="en-US"/>
              </a:p>
            </c:txPr>
            <c:showLegendKey val="0"/>
            <c:showVal val="1"/>
            <c:showCatName val="0"/>
            <c:showSerName val="0"/>
            <c:showPercent val="0"/>
            <c:showBubbleSize val="0"/>
            <c:showLeaderLines val="0"/>
          </c:dLbls>
          <c:cat>
            <c:strRef>
              <c:f>Bars!ChrtCountry</c:f>
              <c:strCache>
                <c:ptCount val="62"/>
                <c:pt idx="0">
                  <c:v>Switzerland</c:v>
                </c:pt>
                <c:pt idx="1">
                  <c:v>Europe</c:v>
                </c:pt>
                <c:pt idx="2">
                  <c:v>Denmark</c:v>
                </c:pt>
                <c:pt idx="3">
                  <c:v>Uganda</c:v>
                </c:pt>
                <c:pt idx="4">
                  <c:v>Finland</c:v>
                </c:pt>
                <c:pt idx="5">
                  <c:v>Australia</c:v>
                </c:pt>
                <c:pt idx="6">
                  <c:v>Germany</c:v>
                </c:pt>
                <c:pt idx="7">
                  <c:v>Russia</c:v>
                </c:pt>
                <c:pt idx="8">
                  <c:v>Norway</c:v>
                </c:pt>
                <c:pt idx="9">
                  <c:v>Japan</c:v>
                </c:pt>
                <c:pt idx="10">
                  <c:v>Canada</c:v>
                </c:pt>
                <c:pt idx="11">
                  <c:v>USA</c:v>
                </c:pt>
                <c:pt idx="12">
                  <c:v>Netherlands</c:v>
                </c:pt>
                <c:pt idx="13">
                  <c:v>Turkey</c:v>
                </c:pt>
                <c:pt idx="14">
                  <c:v>Dubai</c:v>
                </c:pt>
                <c:pt idx="15">
                  <c:v>UK</c:v>
                </c:pt>
                <c:pt idx="16">
                  <c:v>New Zealand</c:v>
                </c:pt>
                <c:pt idx="17">
                  <c:v>Ireland</c:v>
                </c:pt>
                <c:pt idx="18">
                  <c:v>Italy</c:v>
                </c:pt>
                <c:pt idx="19">
                  <c:v>Philippines</c:v>
                </c:pt>
                <c:pt idx="20">
                  <c:v>South Africa</c:v>
                </c:pt>
                <c:pt idx="21">
                  <c:v>Singapore</c:v>
                </c:pt>
                <c:pt idx="22">
                  <c:v>Kuwait</c:v>
                </c:pt>
                <c:pt idx="23">
                  <c:v>France</c:v>
                </c:pt>
                <c:pt idx="24">
                  <c:v>Belgium</c:v>
                </c:pt>
                <c:pt idx="25">
                  <c:v>Iceland</c:v>
                </c:pt>
                <c:pt idx="26">
                  <c:v>Zimbabwe</c:v>
                </c:pt>
                <c:pt idx="27">
                  <c:v>Brazil</c:v>
                </c:pt>
                <c:pt idx="28">
                  <c:v>UAE</c:v>
                </c:pt>
                <c:pt idx="29">
                  <c:v>Spain</c:v>
                </c:pt>
                <c:pt idx="30">
                  <c:v>Costa Rica</c:v>
                </c:pt>
                <c:pt idx="31">
                  <c:v>Portugal</c:v>
                </c:pt>
                <c:pt idx="32">
                  <c:v>Panama</c:v>
                </c:pt>
                <c:pt idx="33">
                  <c:v>Mexico</c:v>
                </c:pt>
                <c:pt idx="34">
                  <c:v>Malaysia</c:v>
                </c:pt>
                <c:pt idx="35">
                  <c:v>Arabian Gulf</c:v>
                </c:pt>
                <c:pt idx="36">
                  <c:v>Hong Kong</c:v>
                </c:pt>
                <c:pt idx="37">
                  <c:v>Egypt</c:v>
                </c:pt>
                <c:pt idx="38">
                  <c:v>Slovenia</c:v>
                </c:pt>
                <c:pt idx="39">
                  <c:v>China</c:v>
                </c:pt>
                <c:pt idx="40">
                  <c:v>Nigeria</c:v>
                </c:pt>
                <c:pt idx="41">
                  <c:v>Poland</c:v>
                </c:pt>
                <c:pt idx="42">
                  <c:v>Saudi Arabia</c:v>
                </c:pt>
                <c:pt idx="43">
                  <c:v>Peru</c:v>
                </c:pt>
                <c:pt idx="44">
                  <c:v>Dominican Republic</c:v>
                </c:pt>
                <c:pt idx="45">
                  <c:v>Pakistan</c:v>
                </c:pt>
                <c:pt idx="46">
                  <c:v>Bulgaria</c:v>
                </c:pt>
                <c:pt idx="47">
                  <c:v>Slovakia</c:v>
                </c:pt>
                <c:pt idx="48">
                  <c:v>Estonia</c:v>
                </c:pt>
                <c:pt idx="49">
                  <c:v>Ukraine</c:v>
                </c:pt>
                <c:pt idx="50">
                  <c:v>Iran</c:v>
                </c:pt>
                <c:pt idx="51">
                  <c:v>Hungary</c:v>
                </c:pt>
                <c:pt idx="52">
                  <c:v>India</c:v>
                </c:pt>
                <c:pt idx="53">
                  <c:v>Tunisia</c:v>
                </c:pt>
                <c:pt idx="54">
                  <c:v>Bangladesh</c:v>
                </c:pt>
                <c:pt idx="55">
                  <c:v>Colombia</c:v>
                </c:pt>
                <c:pt idx="56">
                  <c:v>Bolivia</c:v>
                </c:pt>
                <c:pt idx="57">
                  <c:v>Baltic</c:v>
                </c:pt>
                <c:pt idx="58">
                  <c:v>Indonesia</c:v>
                </c:pt>
                <c:pt idx="59">
                  <c:v>Romania</c:v>
                </c:pt>
                <c:pt idx="60">
                  <c:v>Mongolia</c:v>
                </c:pt>
                <c:pt idx="61">
                  <c:v>Bhutan</c:v>
                </c:pt>
              </c:strCache>
            </c:strRef>
          </c:cat>
          <c:val>
            <c:numRef>
              <c:f>Bars!ChrtReds</c:f>
              <c:numCache>
                <c:formatCode>#,##0.00_ ;\-#,##0.00\ </c:formatCode>
                <c:ptCount val="6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55495.229229136581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Cache>
            </c:numRef>
          </c:val>
        </c:ser>
        <c:ser>
          <c:idx val="3"/>
          <c:order val="3"/>
          <c:tx>
            <c:v>Others</c:v>
          </c:tx>
          <c:spPr>
            <a:solidFill>
              <a:schemeClr val="accent6"/>
            </a:solidFill>
          </c:spPr>
          <c:invertIfNegative val="0"/>
          <c:dLbls>
            <c:dLbl>
              <c:idx val="0"/>
              <c:layout/>
              <c:tx>
                <c:strRef>
                  <c:f>Bars!$L$7</c:f>
                  <c:strCache>
                    <c:ptCount val="1"/>
                    <c:pt idx="0">
                      <c:v>Switzerland 150,000</c:v>
                    </c:pt>
                  </c:strCache>
                </c:strRef>
              </c:tx>
              <c:dLblPos val="outEnd"/>
              <c:showLegendKey val="0"/>
              <c:showVal val="1"/>
              <c:showCatName val="0"/>
              <c:showSerName val="0"/>
              <c:showPercent val="0"/>
              <c:showBubbleSize val="0"/>
            </c:dLbl>
            <c:dLbl>
              <c:idx val="1"/>
              <c:layout/>
              <c:tx>
                <c:strRef>
                  <c:f>Bars!$L$8</c:f>
                  <c:strCache>
                    <c:ptCount val="1"/>
                    <c:pt idx="0">
                      <c:v>Europe 149,907</c:v>
                    </c:pt>
                  </c:strCache>
                </c:strRef>
              </c:tx>
              <c:dLblPos val="outEnd"/>
              <c:showLegendKey val="0"/>
              <c:showVal val="1"/>
              <c:showCatName val="0"/>
              <c:showSerName val="0"/>
              <c:showPercent val="0"/>
              <c:showBubbleSize val="0"/>
            </c:dLbl>
            <c:dLbl>
              <c:idx val="2"/>
              <c:layout/>
              <c:tx>
                <c:strRef>
                  <c:f>Bars!$L$9</c:f>
                  <c:strCache>
                    <c:ptCount val="1"/>
                    <c:pt idx="0">
                      <c:v>Denmark 106,000</c:v>
                    </c:pt>
                  </c:strCache>
                </c:strRef>
              </c:tx>
              <c:dLblPos val="outEnd"/>
              <c:showLegendKey val="0"/>
              <c:showVal val="1"/>
              <c:showCatName val="0"/>
              <c:showSerName val="0"/>
              <c:showPercent val="0"/>
              <c:showBubbleSize val="0"/>
            </c:dLbl>
            <c:dLbl>
              <c:idx val="3"/>
              <c:layout/>
              <c:tx>
                <c:strRef>
                  <c:f>Bars!$L$10</c:f>
                  <c:strCache>
                    <c:ptCount val="1"/>
                  </c:strCache>
                </c:strRef>
              </c:tx>
              <c:dLblPos val="outEnd"/>
              <c:showLegendKey val="0"/>
              <c:showVal val="1"/>
              <c:showCatName val="0"/>
              <c:showSerName val="0"/>
              <c:showPercent val="0"/>
              <c:showBubbleSize val="0"/>
            </c:dLbl>
            <c:dLbl>
              <c:idx val="4"/>
              <c:layout/>
              <c:tx>
                <c:strRef>
                  <c:f>Bars!$L$11</c:f>
                  <c:strCache>
                    <c:ptCount val="1"/>
                    <c:pt idx="0">
                      <c:v>Finland 89,944</c:v>
                    </c:pt>
                  </c:strCache>
                </c:strRef>
              </c:tx>
              <c:dLblPos val="outEnd"/>
              <c:showLegendKey val="0"/>
              <c:showVal val="1"/>
              <c:showCatName val="0"/>
              <c:showSerName val="0"/>
              <c:showPercent val="0"/>
              <c:showBubbleSize val="0"/>
            </c:dLbl>
            <c:dLbl>
              <c:idx val="5"/>
              <c:layout/>
              <c:tx>
                <c:strRef>
                  <c:f>Bars!$L$12</c:f>
                  <c:strCache>
                    <c:ptCount val="1"/>
                  </c:strCache>
                </c:strRef>
              </c:tx>
              <c:dLblPos val="outEnd"/>
              <c:showLegendKey val="0"/>
              <c:showVal val="1"/>
              <c:showCatName val="0"/>
              <c:showSerName val="0"/>
              <c:showPercent val="0"/>
              <c:showBubbleSize val="0"/>
            </c:dLbl>
            <c:dLbl>
              <c:idx val="6"/>
              <c:layout/>
              <c:tx>
                <c:strRef>
                  <c:f>Bars!$L$13</c:f>
                  <c:strCache>
                    <c:ptCount val="1"/>
                    <c:pt idx="0">
                      <c:v>Germany 74,546</c:v>
                    </c:pt>
                  </c:strCache>
                </c:strRef>
              </c:tx>
              <c:dLblPos val="outEnd"/>
              <c:showLegendKey val="0"/>
              <c:showVal val="1"/>
              <c:showCatName val="0"/>
              <c:showSerName val="0"/>
              <c:showPercent val="0"/>
              <c:showBubbleSize val="0"/>
            </c:dLbl>
            <c:dLbl>
              <c:idx val="7"/>
              <c:layout/>
              <c:tx>
                <c:strRef>
                  <c:f>Bars!$L$14</c:f>
                  <c:strCache>
                    <c:ptCount val="1"/>
                  </c:strCache>
                </c:strRef>
              </c:tx>
              <c:dLblPos val="outEnd"/>
              <c:showLegendKey val="0"/>
              <c:showVal val="1"/>
              <c:showCatName val="0"/>
              <c:showSerName val="0"/>
              <c:showPercent val="0"/>
              <c:showBubbleSize val="0"/>
            </c:dLbl>
            <c:dLbl>
              <c:idx val="8"/>
              <c:layout/>
              <c:tx>
                <c:strRef>
                  <c:f>Bars!$L$15</c:f>
                  <c:strCache>
                    <c:ptCount val="1"/>
                    <c:pt idx="0">
                      <c:v>Norway 67,700</c:v>
                    </c:pt>
                  </c:strCache>
                </c:strRef>
              </c:tx>
              <c:dLblPos val="outEnd"/>
              <c:showLegendKey val="0"/>
              <c:showVal val="1"/>
              <c:showCatName val="0"/>
              <c:showSerName val="0"/>
              <c:showPercent val="0"/>
              <c:showBubbleSize val="0"/>
            </c:dLbl>
            <c:dLbl>
              <c:idx val="9"/>
              <c:layout/>
              <c:tx>
                <c:strRef>
                  <c:f>Bars!$L$16</c:f>
                  <c:strCache>
                    <c:ptCount val="1"/>
                  </c:strCache>
                </c:strRef>
              </c:tx>
              <c:dLblPos val="outEnd"/>
              <c:showLegendKey val="0"/>
              <c:showVal val="1"/>
              <c:showCatName val="0"/>
              <c:showSerName val="0"/>
              <c:showPercent val="0"/>
              <c:showBubbleSize val="0"/>
            </c:dLbl>
            <c:dLbl>
              <c:idx val="10"/>
              <c:layout/>
              <c:tx>
                <c:strRef>
                  <c:f>Bars!$L$17</c:f>
                  <c:strCache>
                    <c:ptCount val="1"/>
                  </c:strCache>
                </c:strRef>
              </c:tx>
              <c:dLblPos val="outEnd"/>
              <c:showLegendKey val="0"/>
              <c:showVal val="1"/>
              <c:showCatName val="0"/>
              <c:showSerName val="0"/>
              <c:showPercent val="0"/>
              <c:showBubbleSize val="0"/>
            </c:dLbl>
            <c:dLbl>
              <c:idx val="11"/>
              <c:layout/>
              <c:tx>
                <c:strRef>
                  <c:f>Bars!$L$18</c:f>
                  <c:strCache>
                    <c:ptCount val="1"/>
                  </c:strCache>
                </c:strRef>
              </c:tx>
              <c:dLblPos val="outEnd"/>
              <c:showLegendKey val="0"/>
              <c:showVal val="1"/>
              <c:showCatName val="0"/>
              <c:showSerName val="0"/>
              <c:showPercent val="0"/>
              <c:showBubbleSize val="0"/>
            </c:dLbl>
            <c:dLbl>
              <c:idx val="12"/>
              <c:layout/>
              <c:tx>
                <c:strRef>
                  <c:f>Bars!$L$19</c:f>
                  <c:strCache>
                    <c:ptCount val="1"/>
                    <c:pt idx="0">
                      <c:v>Netherlands 62,091</c:v>
                    </c:pt>
                  </c:strCache>
                </c:strRef>
              </c:tx>
              <c:dLblPos val="outEnd"/>
              <c:showLegendKey val="0"/>
              <c:showVal val="1"/>
              <c:showCatName val="0"/>
              <c:showSerName val="0"/>
              <c:showPercent val="0"/>
              <c:showBubbleSize val="0"/>
            </c:dLbl>
            <c:dLbl>
              <c:idx val="13"/>
              <c:layout/>
              <c:tx>
                <c:strRef>
                  <c:f>Bars!$L$20</c:f>
                  <c:strCache>
                    <c:ptCount val="1"/>
                  </c:strCache>
                </c:strRef>
              </c:tx>
              <c:dLblPos val="outEnd"/>
              <c:showLegendKey val="0"/>
              <c:showVal val="1"/>
              <c:showCatName val="0"/>
              <c:showSerName val="0"/>
              <c:showPercent val="0"/>
              <c:showBubbleSize val="0"/>
            </c:dLbl>
            <c:dLbl>
              <c:idx val="14"/>
              <c:layout/>
              <c:tx>
                <c:strRef>
                  <c:f>Bars!$L$21</c:f>
                  <c:strCache>
                    <c:ptCount val="1"/>
                  </c:strCache>
                </c:strRef>
              </c:tx>
              <c:dLblPos val="outEnd"/>
              <c:showLegendKey val="0"/>
              <c:showVal val="1"/>
              <c:showCatName val="0"/>
              <c:showSerName val="0"/>
              <c:showPercent val="0"/>
              <c:showBubbleSize val="0"/>
            </c:dLbl>
            <c:dLbl>
              <c:idx val="15"/>
              <c:layout/>
              <c:tx>
                <c:strRef>
                  <c:f>Bars!$L$22</c:f>
                  <c:strCache>
                    <c:ptCount val="1"/>
                  </c:strCache>
                </c:strRef>
              </c:tx>
              <c:dLblPos val="outEnd"/>
              <c:showLegendKey val="0"/>
              <c:showVal val="1"/>
              <c:showCatName val="0"/>
              <c:showSerName val="0"/>
              <c:showPercent val="0"/>
              <c:showBubbleSize val="0"/>
            </c:dLbl>
            <c:dLbl>
              <c:idx val="16"/>
              <c:layout/>
              <c:tx>
                <c:strRef>
                  <c:f>Bars!$L$23</c:f>
                  <c:strCache>
                    <c:ptCount val="1"/>
                  </c:strCache>
                </c:strRef>
              </c:tx>
              <c:dLblPos val="outEnd"/>
              <c:showLegendKey val="0"/>
              <c:showVal val="1"/>
              <c:showCatName val="0"/>
              <c:showSerName val="0"/>
              <c:showPercent val="0"/>
              <c:showBubbleSize val="0"/>
            </c:dLbl>
            <c:dLbl>
              <c:idx val="17"/>
              <c:layout/>
              <c:tx>
                <c:strRef>
                  <c:f>Bars!$L$24</c:f>
                  <c:strCache>
                    <c:ptCount val="1"/>
                    <c:pt idx="0">
                      <c:v>Ireland 51,239</c:v>
                    </c:pt>
                  </c:strCache>
                </c:strRef>
              </c:tx>
              <c:dLblPos val="outEnd"/>
              <c:showLegendKey val="0"/>
              <c:showVal val="1"/>
              <c:showCatName val="0"/>
              <c:showSerName val="0"/>
              <c:showPercent val="0"/>
              <c:showBubbleSize val="0"/>
            </c:dLbl>
            <c:dLbl>
              <c:idx val="18"/>
              <c:layout/>
              <c:tx>
                <c:strRef>
                  <c:f>Bars!$L$25</c:f>
                  <c:strCache>
                    <c:ptCount val="1"/>
                    <c:pt idx="0">
                      <c:v>Italy 50,308</c:v>
                    </c:pt>
                  </c:strCache>
                </c:strRef>
              </c:tx>
              <c:dLblPos val="outEnd"/>
              <c:showLegendKey val="0"/>
              <c:showVal val="1"/>
              <c:showCatName val="0"/>
              <c:showSerName val="0"/>
              <c:showPercent val="0"/>
              <c:showBubbleSize val="0"/>
            </c:dLbl>
            <c:dLbl>
              <c:idx val="19"/>
              <c:layout/>
              <c:tx>
                <c:strRef>
                  <c:f>Bars!$L$26</c:f>
                  <c:strCache>
                    <c:ptCount val="1"/>
                  </c:strCache>
                </c:strRef>
              </c:tx>
              <c:dLblPos val="outEnd"/>
              <c:showLegendKey val="0"/>
              <c:showVal val="1"/>
              <c:showCatName val="0"/>
              <c:showSerName val="0"/>
              <c:showPercent val="0"/>
              <c:showBubbleSize val="0"/>
            </c:dLbl>
            <c:dLbl>
              <c:idx val="20"/>
              <c:layout/>
              <c:tx>
                <c:strRef>
                  <c:f>Bars!$L$27</c:f>
                  <c:strCache>
                    <c:ptCount val="1"/>
                  </c:strCache>
                </c:strRef>
              </c:tx>
              <c:dLblPos val="outEnd"/>
              <c:showLegendKey val="0"/>
              <c:showVal val="1"/>
              <c:showCatName val="0"/>
              <c:showSerName val="0"/>
              <c:showPercent val="0"/>
              <c:showBubbleSize val="0"/>
            </c:dLbl>
            <c:dLbl>
              <c:idx val="21"/>
              <c:layout/>
              <c:tx>
                <c:strRef>
                  <c:f>Bars!$L$28</c:f>
                  <c:strCache>
                    <c:ptCount val="1"/>
                  </c:strCache>
                </c:strRef>
              </c:tx>
              <c:dLblPos val="outEnd"/>
              <c:showLegendKey val="0"/>
              <c:showVal val="1"/>
              <c:showCatName val="0"/>
              <c:showSerName val="0"/>
              <c:showPercent val="0"/>
              <c:showBubbleSize val="0"/>
            </c:dLbl>
            <c:dLbl>
              <c:idx val="22"/>
              <c:layout/>
              <c:tx>
                <c:strRef>
                  <c:f>Bars!$L$29</c:f>
                  <c:strCache>
                    <c:ptCount val="1"/>
                  </c:strCache>
                </c:strRef>
              </c:tx>
              <c:dLblPos val="outEnd"/>
              <c:showLegendKey val="0"/>
              <c:showVal val="1"/>
              <c:showCatName val="0"/>
              <c:showSerName val="0"/>
              <c:showPercent val="0"/>
              <c:showBubbleSize val="0"/>
            </c:dLbl>
            <c:dLbl>
              <c:idx val="23"/>
              <c:layout/>
              <c:tx>
                <c:strRef>
                  <c:f>Bars!$L$30</c:f>
                  <c:strCache>
                    <c:ptCount val="1"/>
                    <c:pt idx="0">
                      <c:v>France 41,923</c:v>
                    </c:pt>
                  </c:strCache>
                </c:strRef>
              </c:tx>
              <c:dLblPos val="outEnd"/>
              <c:showLegendKey val="0"/>
              <c:showVal val="1"/>
              <c:showCatName val="0"/>
              <c:showSerName val="0"/>
              <c:showPercent val="0"/>
              <c:showBubbleSize val="0"/>
            </c:dLbl>
            <c:dLbl>
              <c:idx val="24"/>
              <c:layout/>
              <c:tx>
                <c:strRef>
                  <c:f>Bars!$L$31</c:f>
                  <c:strCache>
                    <c:ptCount val="1"/>
                    <c:pt idx="0">
                      <c:v>Belgium 41,889</c:v>
                    </c:pt>
                  </c:strCache>
                </c:strRef>
              </c:tx>
              <c:dLblPos val="outEnd"/>
              <c:showLegendKey val="0"/>
              <c:showVal val="1"/>
              <c:showCatName val="0"/>
              <c:showSerName val="0"/>
              <c:showPercent val="0"/>
              <c:showBubbleSize val="0"/>
            </c:dLbl>
            <c:dLbl>
              <c:idx val="25"/>
              <c:layout/>
              <c:tx>
                <c:strRef>
                  <c:f>Bars!$L$32</c:f>
                  <c:strCache>
                    <c:ptCount val="1"/>
                    <c:pt idx="0">
                      <c:v>Iceland 41,731</c:v>
                    </c:pt>
                  </c:strCache>
                </c:strRef>
              </c:tx>
              <c:dLblPos val="outEnd"/>
              <c:showLegendKey val="0"/>
              <c:showVal val="1"/>
              <c:showCatName val="0"/>
              <c:showSerName val="0"/>
              <c:showPercent val="0"/>
              <c:showBubbleSize val="0"/>
            </c:dLbl>
            <c:dLbl>
              <c:idx val="26"/>
              <c:layout/>
              <c:tx>
                <c:strRef>
                  <c:f>Bars!$L$33</c:f>
                  <c:strCache>
                    <c:ptCount val="1"/>
                  </c:strCache>
                </c:strRef>
              </c:tx>
              <c:dLblPos val="outEnd"/>
              <c:showLegendKey val="0"/>
              <c:showVal val="1"/>
              <c:showCatName val="0"/>
              <c:showSerName val="0"/>
              <c:showPercent val="0"/>
              <c:showBubbleSize val="0"/>
            </c:dLbl>
            <c:dLbl>
              <c:idx val="27"/>
              <c:layout/>
              <c:tx>
                <c:strRef>
                  <c:f>Bars!$L$34</c:f>
                  <c:strCache>
                    <c:ptCount val="1"/>
                  </c:strCache>
                </c:strRef>
              </c:tx>
              <c:dLblPos val="outEnd"/>
              <c:showLegendKey val="0"/>
              <c:showVal val="1"/>
              <c:showCatName val="0"/>
              <c:showSerName val="0"/>
              <c:showPercent val="0"/>
              <c:showBubbleSize val="0"/>
            </c:dLbl>
            <c:dLbl>
              <c:idx val="28"/>
              <c:layout/>
              <c:tx>
                <c:strRef>
                  <c:f>Bars!$L$35</c:f>
                  <c:strCache>
                    <c:ptCount val="1"/>
                  </c:strCache>
                </c:strRef>
              </c:tx>
              <c:dLblPos val="outEnd"/>
              <c:showLegendKey val="0"/>
              <c:showVal val="1"/>
              <c:showCatName val="0"/>
              <c:showSerName val="0"/>
              <c:showPercent val="0"/>
              <c:showBubbleSize val="0"/>
            </c:dLbl>
            <c:dLbl>
              <c:idx val="29"/>
              <c:layout/>
              <c:tx>
                <c:strRef>
                  <c:f>Bars!$L$36</c:f>
                  <c:strCache>
                    <c:ptCount val="1"/>
                    <c:pt idx="0">
                      <c:v>Spain 30,807</c:v>
                    </c:pt>
                  </c:strCache>
                </c:strRef>
              </c:tx>
              <c:dLblPos val="outEnd"/>
              <c:showLegendKey val="0"/>
              <c:showVal val="1"/>
              <c:showCatName val="0"/>
              <c:showSerName val="0"/>
              <c:showPercent val="0"/>
              <c:showBubbleSize val="0"/>
            </c:dLbl>
            <c:dLbl>
              <c:idx val="30"/>
              <c:layout/>
              <c:tx>
                <c:strRef>
                  <c:f>Bars!$L$37</c:f>
                  <c:strCache>
                    <c:ptCount val="1"/>
                  </c:strCache>
                </c:strRef>
              </c:tx>
              <c:dLblPos val="outEnd"/>
              <c:showLegendKey val="0"/>
              <c:showVal val="1"/>
              <c:showCatName val="0"/>
              <c:showSerName val="0"/>
              <c:showPercent val="0"/>
              <c:showBubbleSize val="0"/>
            </c:dLbl>
            <c:dLbl>
              <c:idx val="31"/>
              <c:layout/>
              <c:tx>
                <c:strRef>
                  <c:f>Bars!$L$38</c:f>
                  <c:strCache>
                    <c:ptCount val="1"/>
                    <c:pt idx="0">
                      <c:v>Portugal 26,678</c:v>
                    </c:pt>
                  </c:strCache>
                </c:strRef>
              </c:tx>
              <c:dLblPos val="outEnd"/>
              <c:showLegendKey val="0"/>
              <c:showVal val="1"/>
              <c:showCatName val="0"/>
              <c:showSerName val="0"/>
              <c:showPercent val="0"/>
              <c:showBubbleSize val="0"/>
            </c:dLbl>
            <c:dLbl>
              <c:idx val="32"/>
              <c:layout/>
              <c:tx>
                <c:strRef>
                  <c:f>Bars!$L$39</c:f>
                  <c:strCache>
                    <c:ptCount val="1"/>
                  </c:strCache>
                </c:strRef>
              </c:tx>
              <c:dLblPos val="outEnd"/>
              <c:showLegendKey val="0"/>
              <c:showVal val="1"/>
              <c:showCatName val="0"/>
              <c:showSerName val="0"/>
              <c:showPercent val="0"/>
              <c:showBubbleSize val="0"/>
            </c:dLbl>
            <c:dLbl>
              <c:idx val="33"/>
              <c:layout/>
              <c:tx>
                <c:strRef>
                  <c:f>Bars!$L$40</c:f>
                  <c:strCache>
                    <c:ptCount val="1"/>
                  </c:strCache>
                </c:strRef>
              </c:tx>
              <c:dLblPos val="outEnd"/>
              <c:showLegendKey val="0"/>
              <c:showVal val="1"/>
              <c:showCatName val="0"/>
              <c:showSerName val="0"/>
              <c:showPercent val="0"/>
              <c:showBubbleSize val="0"/>
            </c:dLbl>
            <c:dLbl>
              <c:idx val="34"/>
              <c:layout/>
              <c:tx>
                <c:strRef>
                  <c:f>Bars!$L$41</c:f>
                  <c:strCache>
                    <c:ptCount val="1"/>
                  </c:strCache>
                </c:strRef>
              </c:tx>
              <c:dLblPos val="outEnd"/>
              <c:showLegendKey val="0"/>
              <c:showVal val="1"/>
              <c:showCatName val="0"/>
              <c:showSerName val="0"/>
              <c:showPercent val="0"/>
              <c:showBubbleSize val="0"/>
            </c:dLbl>
            <c:dLbl>
              <c:idx val="35"/>
              <c:layout/>
              <c:tx>
                <c:strRef>
                  <c:f>Bars!$L$42</c:f>
                  <c:strCache>
                    <c:ptCount val="1"/>
                  </c:strCache>
                </c:strRef>
              </c:tx>
              <c:dLblPos val="outEnd"/>
              <c:showLegendKey val="0"/>
              <c:showVal val="1"/>
              <c:showCatName val="0"/>
              <c:showSerName val="0"/>
              <c:showPercent val="0"/>
              <c:showBubbleSize val="0"/>
            </c:dLbl>
            <c:dLbl>
              <c:idx val="36"/>
              <c:layout/>
              <c:tx>
                <c:strRef>
                  <c:f>Bars!$L$43</c:f>
                  <c:strCache>
                    <c:ptCount val="1"/>
                  </c:strCache>
                </c:strRef>
              </c:tx>
              <c:dLblPos val="outEnd"/>
              <c:showLegendKey val="0"/>
              <c:showVal val="1"/>
              <c:showCatName val="0"/>
              <c:showSerName val="0"/>
              <c:showPercent val="0"/>
              <c:showBubbleSize val="0"/>
            </c:dLbl>
            <c:dLbl>
              <c:idx val="37"/>
              <c:layout/>
              <c:tx>
                <c:strRef>
                  <c:f>Bars!$L$44</c:f>
                  <c:strCache>
                    <c:ptCount val="1"/>
                  </c:strCache>
                </c:strRef>
              </c:tx>
              <c:dLblPos val="outEnd"/>
              <c:showLegendKey val="0"/>
              <c:showVal val="1"/>
              <c:showCatName val="0"/>
              <c:showSerName val="0"/>
              <c:showPercent val="0"/>
              <c:showBubbleSize val="0"/>
            </c:dLbl>
            <c:dLbl>
              <c:idx val="38"/>
              <c:layout/>
              <c:tx>
                <c:strRef>
                  <c:f>Bars!$L$45</c:f>
                  <c:strCache>
                    <c:ptCount val="1"/>
                    <c:pt idx="0">
                      <c:v>Slovenia 19,056</c:v>
                    </c:pt>
                  </c:strCache>
                </c:strRef>
              </c:tx>
              <c:dLblPos val="outEnd"/>
              <c:showLegendKey val="0"/>
              <c:showVal val="1"/>
              <c:showCatName val="0"/>
              <c:showSerName val="0"/>
              <c:showPercent val="0"/>
              <c:showBubbleSize val="0"/>
            </c:dLbl>
            <c:dLbl>
              <c:idx val="39"/>
              <c:layout/>
              <c:tx>
                <c:strRef>
                  <c:f>Bars!$L$46</c:f>
                  <c:strCache>
                    <c:ptCount val="1"/>
                  </c:strCache>
                </c:strRef>
              </c:tx>
              <c:dLblPos val="outEnd"/>
              <c:showLegendKey val="0"/>
              <c:showVal val="1"/>
              <c:showCatName val="0"/>
              <c:showSerName val="0"/>
              <c:showPercent val="0"/>
              <c:showBubbleSize val="0"/>
            </c:dLbl>
            <c:dLbl>
              <c:idx val="40"/>
              <c:layout/>
              <c:tx>
                <c:strRef>
                  <c:f>Bars!$L$47</c:f>
                  <c:strCache>
                    <c:ptCount val="1"/>
                  </c:strCache>
                </c:strRef>
              </c:tx>
              <c:dLblPos val="outEnd"/>
              <c:showLegendKey val="0"/>
              <c:showVal val="1"/>
              <c:showCatName val="0"/>
              <c:showSerName val="0"/>
              <c:showPercent val="0"/>
              <c:showBubbleSize val="0"/>
            </c:dLbl>
            <c:dLbl>
              <c:idx val="41"/>
              <c:layout/>
              <c:tx>
                <c:strRef>
                  <c:f>Bars!$L$48</c:f>
                  <c:strCache>
                    <c:ptCount val="1"/>
                    <c:pt idx="0">
                      <c:v>Poland 18,406</c:v>
                    </c:pt>
                  </c:strCache>
                </c:strRef>
              </c:tx>
              <c:dLblPos val="outEnd"/>
              <c:showLegendKey val="0"/>
              <c:showVal val="1"/>
              <c:showCatName val="0"/>
              <c:showSerName val="0"/>
              <c:showPercent val="0"/>
              <c:showBubbleSize val="0"/>
            </c:dLbl>
            <c:dLbl>
              <c:idx val="42"/>
              <c:layout/>
              <c:tx>
                <c:strRef>
                  <c:f>Bars!$L$49</c:f>
                  <c:strCache>
                    <c:ptCount val="1"/>
                  </c:strCache>
                </c:strRef>
              </c:tx>
              <c:dLblPos val="outEnd"/>
              <c:showLegendKey val="0"/>
              <c:showVal val="1"/>
              <c:showCatName val="0"/>
              <c:showSerName val="0"/>
              <c:showPercent val="0"/>
              <c:showBubbleSize val="0"/>
            </c:dLbl>
            <c:dLbl>
              <c:idx val="43"/>
              <c:layout/>
              <c:tx>
                <c:strRef>
                  <c:f>Bars!$L$50</c:f>
                  <c:strCache>
                    <c:ptCount val="1"/>
                  </c:strCache>
                </c:strRef>
              </c:tx>
              <c:dLblPos val="outEnd"/>
              <c:showLegendKey val="0"/>
              <c:showVal val="1"/>
              <c:showCatName val="0"/>
              <c:showSerName val="0"/>
              <c:showPercent val="0"/>
              <c:showBubbleSize val="0"/>
            </c:dLbl>
            <c:dLbl>
              <c:idx val="44"/>
              <c:layout/>
              <c:tx>
                <c:strRef>
                  <c:f>Bars!$L$51</c:f>
                  <c:strCache>
                    <c:ptCount val="1"/>
                  </c:strCache>
                </c:strRef>
              </c:tx>
              <c:dLblPos val="outEnd"/>
              <c:showLegendKey val="0"/>
              <c:showVal val="1"/>
              <c:showCatName val="0"/>
              <c:showSerName val="0"/>
              <c:showPercent val="0"/>
              <c:showBubbleSize val="0"/>
            </c:dLbl>
            <c:dLbl>
              <c:idx val="45"/>
              <c:layout/>
              <c:tx>
                <c:strRef>
                  <c:f>Bars!$L$52</c:f>
                  <c:strCache>
                    <c:ptCount val="1"/>
                  </c:strCache>
                </c:strRef>
              </c:tx>
              <c:dLblPos val="outEnd"/>
              <c:showLegendKey val="0"/>
              <c:showVal val="1"/>
              <c:showCatName val="0"/>
              <c:showSerName val="0"/>
              <c:showPercent val="0"/>
              <c:showBubbleSize val="0"/>
            </c:dLbl>
            <c:dLbl>
              <c:idx val="46"/>
              <c:layout/>
              <c:tx>
                <c:strRef>
                  <c:f>Bars!$L$53</c:f>
                  <c:strCache>
                    <c:ptCount val="1"/>
                    <c:pt idx="0">
                      <c:v>Bulgaria 14,400</c:v>
                    </c:pt>
                  </c:strCache>
                </c:strRef>
              </c:tx>
              <c:dLblPos val="outEnd"/>
              <c:showLegendKey val="0"/>
              <c:showVal val="1"/>
              <c:showCatName val="0"/>
              <c:showSerName val="0"/>
              <c:showPercent val="0"/>
              <c:showBubbleSize val="0"/>
            </c:dLbl>
            <c:dLbl>
              <c:idx val="47"/>
              <c:layout/>
              <c:tx>
                <c:strRef>
                  <c:f>Bars!$L$54</c:f>
                  <c:strCache>
                    <c:ptCount val="1"/>
                    <c:pt idx="0">
                      <c:v>Slovakia 13,000</c:v>
                    </c:pt>
                  </c:strCache>
                </c:strRef>
              </c:tx>
              <c:dLblPos val="outEnd"/>
              <c:showLegendKey val="0"/>
              <c:showVal val="1"/>
              <c:showCatName val="0"/>
              <c:showSerName val="0"/>
              <c:showPercent val="0"/>
              <c:showBubbleSize val="0"/>
            </c:dLbl>
            <c:dLbl>
              <c:idx val="48"/>
              <c:layout/>
              <c:tx>
                <c:strRef>
                  <c:f>Bars!$L$55</c:f>
                  <c:strCache>
                    <c:ptCount val="1"/>
                    <c:pt idx="0">
                      <c:v>Estonia 12,000</c:v>
                    </c:pt>
                  </c:strCache>
                </c:strRef>
              </c:tx>
              <c:dLblPos val="outEnd"/>
              <c:showLegendKey val="0"/>
              <c:showVal val="1"/>
              <c:showCatName val="0"/>
              <c:showSerName val="0"/>
              <c:showPercent val="0"/>
              <c:showBubbleSize val="0"/>
            </c:dLbl>
            <c:dLbl>
              <c:idx val="49"/>
              <c:layout/>
              <c:tx>
                <c:strRef>
                  <c:f>Bars!$L$56</c:f>
                  <c:strCache>
                    <c:ptCount val="1"/>
                    <c:pt idx="0">
                      <c:v>Ukraine 12,000</c:v>
                    </c:pt>
                  </c:strCache>
                </c:strRef>
              </c:tx>
              <c:dLblPos val="outEnd"/>
              <c:showLegendKey val="0"/>
              <c:showVal val="1"/>
              <c:showCatName val="0"/>
              <c:showSerName val="0"/>
              <c:showPercent val="0"/>
              <c:showBubbleSize val="0"/>
            </c:dLbl>
            <c:dLbl>
              <c:idx val="50"/>
              <c:layout/>
              <c:tx>
                <c:strRef>
                  <c:f>Bars!$L$57</c:f>
                  <c:strCache>
                    <c:ptCount val="1"/>
                  </c:strCache>
                </c:strRef>
              </c:tx>
              <c:dLblPos val="outEnd"/>
              <c:showLegendKey val="0"/>
              <c:showVal val="1"/>
              <c:showCatName val="0"/>
              <c:showSerName val="0"/>
              <c:showPercent val="0"/>
              <c:showBubbleSize val="0"/>
            </c:dLbl>
            <c:dLbl>
              <c:idx val="51"/>
              <c:layout/>
              <c:tx>
                <c:strRef>
                  <c:f>Bars!$L$58</c:f>
                  <c:strCache>
                    <c:ptCount val="1"/>
                    <c:pt idx="0">
                      <c:v>Hungary 11,519</c:v>
                    </c:pt>
                  </c:strCache>
                </c:strRef>
              </c:tx>
              <c:dLblPos val="outEnd"/>
              <c:showLegendKey val="0"/>
              <c:showVal val="1"/>
              <c:showCatName val="0"/>
              <c:showSerName val="0"/>
              <c:showPercent val="0"/>
              <c:showBubbleSize val="0"/>
            </c:dLbl>
            <c:dLbl>
              <c:idx val="52"/>
              <c:layout/>
              <c:tx>
                <c:strRef>
                  <c:f>Bars!$L$59</c:f>
                  <c:strCache>
                    <c:ptCount val="1"/>
                  </c:strCache>
                </c:strRef>
              </c:tx>
              <c:dLblPos val="outEnd"/>
              <c:showLegendKey val="0"/>
              <c:showVal val="1"/>
              <c:showCatName val="0"/>
              <c:showSerName val="0"/>
              <c:showPercent val="0"/>
              <c:showBubbleSize val="0"/>
            </c:dLbl>
            <c:dLbl>
              <c:idx val="53"/>
              <c:layout/>
              <c:tx>
                <c:strRef>
                  <c:f>Bars!$L$60</c:f>
                  <c:strCache>
                    <c:ptCount val="1"/>
                  </c:strCache>
                </c:strRef>
              </c:tx>
              <c:dLblPos val="outEnd"/>
              <c:showLegendKey val="0"/>
              <c:showVal val="1"/>
              <c:showCatName val="0"/>
              <c:showSerName val="0"/>
              <c:showPercent val="0"/>
              <c:showBubbleSize val="0"/>
            </c:dLbl>
            <c:dLbl>
              <c:idx val="54"/>
              <c:layout/>
              <c:tx>
                <c:strRef>
                  <c:f>Bars!$L$61</c:f>
                  <c:strCache>
                    <c:ptCount val="1"/>
                  </c:strCache>
                </c:strRef>
              </c:tx>
              <c:dLblPos val="outEnd"/>
              <c:showLegendKey val="0"/>
              <c:showVal val="1"/>
              <c:showCatName val="0"/>
              <c:showSerName val="0"/>
              <c:showPercent val="0"/>
              <c:showBubbleSize val="0"/>
            </c:dLbl>
            <c:dLbl>
              <c:idx val="55"/>
              <c:layout/>
              <c:tx>
                <c:strRef>
                  <c:f>Bars!$L$62</c:f>
                  <c:strCache>
                    <c:ptCount val="1"/>
                  </c:strCache>
                </c:strRef>
              </c:tx>
              <c:dLblPos val="outEnd"/>
              <c:showLegendKey val="0"/>
              <c:showVal val="1"/>
              <c:showCatName val="0"/>
              <c:showSerName val="0"/>
              <c:showPercent val="0"/>
              <c:showBubbleSize val="0"/>
            </c:dLbl>
            <c:dLbl>
              <c:idx val="56"/>
              <c:layout/>
              <c:tx>
                <c:strRef>
                  <c:f>Bars!$L$63</c:f>
                  <c:strCache>
                    <c:ptCount val="1"/>
                  </c:strCache>
                </c:strRef>
              </c:tx>
              <c:dLblPos val="outEnd"/>
              <c:showLegendKey val="0"/>
              <c:showVal val="1"/>
              <c:showCatName val="0"/>
              <c:showSerName val="0"/>
              <c:showPercent val="0"/>
              <c:showBubbleSize val="0"/>
            </c:dLbl>
            <c:dLbl>
              <c:idx val="57"/>
              <c:layout/>
              <c:tx>
                <c:strRef>
                  <c:f>Bars!$L$64</c:f>
                  <c:strCache>
                    <c:ptCount val="1"/>
                    <c:pt idx="0">
                      <c:v>Baltic 8,400</c:v>
                    </c:pt>
                  </c:strCache>
                </c:strRef>
              </c:tx>
              <c:dLblPos val="outEnd"/>
              <c:showLegendKey val="0"/>
              <c:showVal val="1"/>
              <c:showCatName val="0"/>
              <c:showSerName val="0"/>
              <c:showPercent val="0"/>
              <c:showBubbleSize val="0"/>
            </c:dLbl>
            <c:dLbl>
              <c:idx val="58"/>
              <c:layout/>
              <c:tx>
                <c:strRef>
                  <c:f>Bars!$L$65</c:f>
                  <c:strCache>
                    <c:ptCount val="1"/>
                  </c:strCache>
                </c:strRef>
              </c:tx>
              <c:dLblPos val="outEnd"/>
              <c:showLegendKey val="0"/>
              <c:showVal val="1"/>
              <c:showCatName val="0"/>
              <c:showSerName val="0"/>
              <c:showPercent val="0"/>
              <c:showBubbleSize val="0"/>
            </c:dLbl>
            <c:dLbl>
              <c:idx val="59"/>
              <c:layout/>
              <c:tx>
                <c:strRef>
                  <c:f>Bars!$L$66</c:f>
                  <c:strCache>
                    <c:ptCount val="1"/>
                    <c:pt idx="0">
                      <c:v>Romania 7,500</c:v>
                    </c:pt>
                  </c:strCache>
                </c:strRef>
              </c:tx>
              <c:dLblPos val="outEnd"/>
              <c:showLegendKey val="0"/>
              <c:showVal val="1"/>
              <c:showCatName val="0"/>
              <c:showSerName val="0"/>
              <c:showPercent val="0"/>
              <c:showBubbleSize val="0"/>
            </c:dLbl>
            <c:dLbl>
              <c:idx val="60"/>
              <c:layout/>
              <c:tx>
                <c:strRef>
                  <c:f>Bars!$L$67</c:f>
                  <c:strCache>
                    <c:ptCount val="1"/>
                  </c:strCache>
                </c:strRef>
              </c:tx>
              <c:dLblPos val="outEnd"/>
              <c:showLegendKey val="0"/>
              <c:showVal val="1"/>
              <c:showCatName val="0"/>
              <c:showSerName val="0"/>
              <c:showPercent val="0"/>
              <c:showBubbleSize val="0"/>
            </c:dLbl>
            <c:dLbl>
              <c:idx val="61"/>
              <c:layout/>
              <c:tx>
                <c:strRef>
                  <c:f>Bars!$L$68</c:f>
                  <c:strCache>
                    <c:ptCount val="1"/>
                  </c:strCache>
                </c:strRef>
              </c:tx>
              <c:dLblPos val="outEnd"/>
              <c:showLegendKey val="0"/>
              <c:showVal val="1"/>
              <c:showCatName val="0"/>
              <c:showSerName val="0"/>
              <c:showPercent val="0"/>
              <c:showBubbleSize val="0"/>
            </c:dLbl>
            <c:dLbl>
              <c:idx val="62"/>
              <c:tx>
                <c:strRef>
                  <c:f>Bars!$L$69</c:f>
                  <c:strCache>
                    <c:ptCount val="1"/>
                  </c:strCache>
                </c:strRef>
              </c:tx>
              <c:dLblPos val="outEnd"/>
              <c:showLegendKey val="0"/>
              <c:showVal val="1"/>
              <c:showCatName val="0"/>
              <c:showSerName val="0"/>
              <c:showPercent val="0"/>
              <c:showBubbleSize val="0"/>
            </c:dLbl>
            <c:dLbl>
              <c:idx val="63"/>
              <c:tx>
                <c:strRef>
                  <c:f>Bars!$L$70</c:f>
                  <c:strCache>
                    <c:ptCount val="1"/>
                  </c:strCache>
                </c:strRef>
              </c:tx>
              <c:dLblPos val="outEnd"/>
              <c:showLegendKey val="0"/>
              <c:showVal val="1"/>
              <c:showCatName val="0"/>
              <c:showSerName val="0"/>
              <c:showPercent val="0"/>
              <c:showBubbleSize val="0"/>
            </c:dLbl>
            <c:dLbl>
              <c:idx val="64"/>
              <c:tx>
                <c:strRef>
                  <c:f>Bars!$L$71</c:f>
                  <c:strCache>
                    <c:ptCount val="1"/>
                  </c:strCache>
                </c:strRef>
              </c:tx>
              <c:dLblPos val="outEnd"/>
              <c:showLegendKey val="0"/>
              <c:showVal val="1"/>
              <c:showCatName val="0"/>
              <c:showSerName val="0"/>
              <c:showPercent val="0"/>
              <c:showBubbleSize val="0"/>
            </c:dLbl>
            <c:dLbl>
              <c:idx val="65"/>
              <c:tx>
                <c:strRef>
                  <c:f>Bars!$L$72</c:f>
                  <c:strCache>
                    <c:ptCount val="1"/>
                  </c:strCache>
                </c:strRef>
              </c:tx>
              <c:dLblPos val="outEnd"/>
              <c:showLegendKey val="0"/>
              <c:showVal val="1"/>
              <c:showCatName val="0"/>
              <c:showSerName val="0"/>
              <c:showPercent val="0"/>
              <c:showBubbleSize val="0"/>
            </c:dLbl>
            <c:dLbl>
              <c:idx val="66"/>
              <c:tx>
                <c:strRef>
                  <c:f>Bars!$L$73</c:f>
                  <c:strCache>
                    <c:ptCount val="1"/>
                  </c:strCache>
                </c:strRef>
              </c:tx>
              <c:dLblPos val="outEnd"/>
              <c:showLegendKey val="0"/>
              <c:showVal val="1"/>
              <c:showCatName val="0"/>
              <c:showSerName val="0"/>
              <c:showPercent val="0"/>
              <c:showBubbleSize val="0"/>
            </c:dLbl>
            <c:dLbl>
              <c:idx val="67"/>
              <c:tx>
                <c:strRef>
                  <c:f>Bars!$L$74</c:f>
                  <c:strCache>
                    <c:ptCount val="1"/>
                  </c:strCache>
                </c:strRef>
              </c:tx>
              <c:dLblPos val="outEnd"/>
              <c:showLegendKey val="0"/>
              <c:showVal val="1"/>
              <c:showCatName val="0"/>
              <c:showSerName val="0"/>
              <c:showPercent val="0"/>
              <c:showBubbleSize val="0"/>
            </c:dLbl>
            <c:dLbl>
              <c:idx val="68"/>
              <c:tx>
                <c:strRef>
                  <c:f>Bars!$L$75</c:f>
                  <c:strCache>
                    <c:ptCount val="1"/>
                  </c:strCache>
                </c:strRef>
              </c:tx>
              <c:dLblPos val="outEnd"/>
              <c:showLegendKey val="0"/>
              <c:showVal val="1"/>
              <c:showCatName val="0"/>
              <c:showSerName val="0"/>
              <c:showPercent val="0"/>
              <c:showBubbleSize val="0"/>
            </c:dLbl>
            <c:dLbl>
              <c:idx val="69"/>
              <c:tx>
                <c:strRef>
                  <c:f>Bars!$L$76</c:f>
                  <c:strCache>
                    <c:ptCount val="1"/>
                  </c:strCache>
                </c:strRef>
              </c:tx>
              <c:dLblPos val="outEnd"/>
              <c:showLegendKey val="0"/>
              <c:showVal val="1"/>
              <c:showCatName val="0"/>
              <c:showSerName val="0"/>
              <c:showPercent val="0"/>
              <c:showBubbleSize val="0"/>
            </c:dLbl>
            <c:dLbl>
              <c:idx val="70"/>
              <c:tx>
                <c:strRef>
                  <c:f>Bars!$L$77</c:f>
                  <c:strCache>
                    <c:ptCount val="1"/>
                  </c:strCache>
                </c:strRef>
              </c:tx>
              <c:dLblPos val="outEnd"/>
              <c:showLegendKey val="0"/>
              <c:showVal val="1"/>
              <c:showCatName val="0"/>
              <c:showSerName val="0"/>
              <c:showPercent val="0"/>
              <c:showBubbleSize val="0"/>
            </c:dLbl>
            <c:dLbl>
              <c:idx val="71"/>
              <c:tx>
                <c:strRef>
                  <c:f>Bars!$L$78</c:f>
                  <c:strCache>
                    <c:ptCount val="1"/>
                  </c:strCache>
                </c:strRef>
              </c:tx>
              <c:dLblPos val="outEnd"/>
              <c:showLegendKey val="0"/>
              <c:showVal val="1"/>
              <c:showCatName val="0"/>
              <c:showSerName val="0"/>
              <c:showPercent val="0"/>
              <c:showBubbleSize val="0"/>
            </c:dLbl>
            <c:dLbl>
              <c:idx val="72"/>
              <c:tx>
                <c:strRef>
                  <c:f>Bars!$L$79</c:f>
                  <c:strCache>
                    <c:ptCount val="1"/>
                  </c:strCache>
                </c:strRef>
              </c:tx>
              <c:dLblPos val="outEnd"/>
              <c:showLegendKey val="0"/>
              <c:showVal val="1"/>
              <c:showCatName val="0"/>
              <c:showSerName val="0"/>
              <c:showPercent val="0"/>
              <c:showBubbleSize val="0"/>
            </c:dLbl>
            <c:dLbl>
              <c:idx val="73"/>
              <c:tx>
                <c:strRef>
                  <c:f>Bars!$L$80</c:f>
                  <c:strCache>
                    <c:ptCount val="1"/>
                  </c:strCache>
                </c:strRef>
              </c:tx>
              <c:dLblPos val="outEnd"/>
              <c:showLegendKey val="0"/>
              <c:showVal val="1"/>
              <c:showCatName val="0"/>
              <c:showSerName val="0"/>
              <c:showPercent val="0"/>
              <c:showBubbleSize val="0"/>
            </c:dLbl>
            <c:dLbl>
              <c:idx val="74"/>
              <c:tx>
                <c:strRef>
                  <c:f>Bars!$L$81</c:f>
                  <c:strCache>
                    <c:ptCount val="1"/>
                  </c:strCache>
                </c:strRef>
              </c:tx>
              <c:dLblPos val="outEnd"/>
              <c:showLegendKey val="0"/>
              <c:showVal val="1"/>
              <c:showCatName val="0"/>
              <c:showSerName val="0"/>
              <c:showPercent val="0"/>
              <c:showBubbleSize val="0"/>
            </c:dLbl>
            <c:dLbl>
              <c:idx val="75"/>
              <c:tx>
                <c:strRef>
                  <c:f>Bars!$L$82</c:f>
                  <c:strCache>
                    <c:ptCount val="1"/>
                  </c:strCache>
                </c:strRef>
              </c:tx>
              <c:dLblPos val="outEnd"/>
              <c:showLegendKey val="0"/>
              <c:showVal val="1"/>
              <c:showCatName val="0"/>
              <c:showSerName val="0"/>
              <c:showPercent val="0"/>
              <c:showBubbleSize val="0"/>
            </c:dLbl>
            <c:dLbl>
              <c:idx val="76"/>
              <c:tx>
                <c:strRef>
                  <c:f>Bars!$L$83</c:f>
                  <c:strCache>
                    <c:ptCount val="1"/>
                  </c:strCache>
                </c:strRef>
              </c:tx>
              <c:dLblPos val="outEnd"/>
              <c:showLegendKey val="0"/>
              <c:showVal val="1"/>
              <c:showCatName val="0"/>
              <c:showSerName val="0"/>
              <c:showPercent val="0"/>
              <c:showBubbleSize val="0"/>
            </c:dLbl>
            <c:dLbl>
              <c:idx val="77"/>
              <c:tx>
                <c:strRef>
                  <c:f>Bars!$L$84</c:f>
                  <c:strCache>
                    <c:ptCount val="1"/>
                  </c:strCache>
                </c:strRef>
              </c:tx>
              <c:dLblPos val="outEnd"/>
              <c:showLegendKey val="0"/>
              <c:showVal val="1"/>
              <c:showCatName val="0"/>
              <c:showSerName val="0"/>
              <c:showPercent val="0"/>
              <c:showBubbleSize val="0"/>
            </c:dLbl>
            <c:dLbl>
              <c:idx val="78"/>
              <c:tx>
                <c:strRef>
                  <c:f>Bars!$L$85</c:f>
                  <c:strCache>
                    <c:ptCount val="1"/>
                  </c:strCache>
                </c:strRef>
              </c:tx>
              <c:dLblPos val="outEnd"/>
              <c:showLegendKey val="0"/>
              <c:showVal val="1"/>
              <c:showCatName val="0"/>
              <c:showSerName val="0"/>
              <c:showPercent val="0"/>
              <c:showBubbleSize val="0"/>
            </c:dLbl>
            <c:dLbl>
              <c:idx val="79"/>
              <c:tx>
                <c:strRef>
                  <c:f>Bars!$L$86</c:f>
                  <c:strCache>
                    <c:ptCount val="1"/>
                  </c:strCache>
                </c:strRef>
              </c:tx>
              <c:dLblPos val="outEnd"/>
              <c:showLegendKey val="0"/>
              <c:showVal val="1"/>
              <c:showCatName val="0"/>
              <c:showSerName val="0"/>
              <c:showPercent val="0"/>
              <c:showBubbleSize val="0"/>
            </c:dLbl>
            <c:dLbl>
              <c:idx val="80"/>
              <c:tx>
                <c:strRef>
                  <c:f>Bars!$L$87</c:f>
                  <c:strCache>
                    <c:ptCount val="1"/>
                  </c:strCache>
                </c:strRef>
              </c:tx>
              <c:dLblPos val="outEnd"/>
              <c:showLegendKey val="0"/>
              <c:showVal val="1"/>
              <c:showCatName val="0"/>
              <c:showSerName val="0"/>
              <c:showPercent val="0"/>
              <c:showBubbleSize val="0"/>
            </c:dLbl>
            <c:dLbl>
              <c:idx val="81"/>
              <c:tx>
                <c:strRef>
                  <c:f>Bars!$L$88</c:f>
                  <c:strCache>
                    <c:ptCount val="1"/>
                  </c:strCache>
                </c:strRef>
              </c:tx>
              <c:dLblPos val="outEnd"/>
              <c:showLegendKey val="0"/>
              <c:showVal val="1"/>
              <c:showCatName val="0"/>
              <c:showSerName val="0"/>
              <c:showPercent val="0"/>
              <c:showBubbleSize val="0"/>
            </c:dLbl>
            <c:dLbl>
              <c:idx val="82"/>
              <c:tx>
                <c:strRef>
                  <c:f>Bars!$L$89</c:f>
                  <c:strCache>
                    <c:ptCount val="1"/>
                  </c:strCache>
                </c:strRef>
              </c:tx>
              <c:dLblPos val="outEnd"/>
              <c:showLegendKey val="0"/>
              <c:showVal val="1"/>
              <c:showCatName val="0"/>
              <c:showSerName val="0"/>
              <c:showPercent val="0"/>
              <c:showBubbleSize val="0"/>
            </c:dLbl>
            <c:dLbl>
              <c:idx val="83"/>
              <c:tx>
                <c:strRef>
                  <c:f>Bars!$L$90</c:f>
                  <c:strCache>
                    <c:ptCount val="1"/>
                  </c:strCache>
                </c:strRef>
              </c:tx>
              <c:dLblPos val="outEnd"/>
              <c:showLegendKey val="0"/>
              <c:showVal val="1"/>
              <c:showCatName val="0"/>
              <c:showSerName val="0"/>
              <c:showPercent val="0"/>
              <c:showBubbleSize val="0"/>
            </c:dLbl>
            <c:dLbl>
              <c:idx val="84"/>
              <c:tx>
                <c:strRef>
                  <c:f>Bars!$L$91</c:f>
                  <c:strCache>
                    <c:ptCount val="1"/>
                  </c:strCache>
                </c:strRef>
              </c:tx>
              <c:dLblPos val="outEnd"/>
              <c:showLegendKey val="0"/>
              <c:showVal val="1"/>
              <c:showCatName val="0"/>
              <c:showSerName val="0"/>
              <c:showPercent val="0"/>
              <c:showBubbleSize val="0"/>
            </c:dLbl>
            <c:dLbl>
              <c:idx val="85"/>
              <c:tx>
                <c:strRef>
                  <c:f>Bars!$L$92</c:f>
                  <c:strCache>
                    <c:ptCount val="1"/>
                  </c:strCache>
                </c:strRef>
              </c:tx>
              <c:dLblPos val="outEnd"/>
              <c:showLegendKey val="0"/>
              <c:showVal val="1"/>
              <c:showCatName val="0"/>
              <c:showSerName val="0"/>
              <c:showPercent val="0"/>
              <c:showBubbleSize val="0"/>
            </c:dLbl>
            <c:dLbl>
              <c:idx val="86"/>
              <c:tx>
                <c:strRef>
                  <c:f>Bars!$L$93</c:f>
                  <c:strCache>
                    <c:ptCount val="1"/>
                  </c:strCache>
                </c:strRef>
              </c:tx>
              <c:dLblPos val="outEnd"/>
              <c:showLegendKey val="0"/>
              <c:showVal val="1"/>
              <c:showCatName val="0"/>
              <c:showSerName val="0"/>
              <c:showPercent val="0"/>
              <c:showBubbleSize val="0"/>
            </c:dLbl>
            <c:dLbl>
              <c:idx val="87"/>
              <c:tx>
                <c:strRef>
                  <c:f>Bars!$L$94</c:f>
                  <c:strCache>
                    <c:ptCount val="1"/>
                  </c:strCache>
                </c:strRef>
              </c:tx>
              <c:dLblPos val="outEnd"/>
              <c:showLegendKey val="0"/>
              <c:showVal val="1"/>
              <c:showCatName val="0"/>
              <c:showSerName val="0"/>
              <c:showPercent val="0"/>
              <c:showBubbleSize val="0"/>
            </c:dLbl>
            <c:dLbl>
              <c:idx val="88"/>
              <c:tx>
                <c:strRef>
                  <c:f>Bars!$L$95</c:f>
                  <c:strCache>
                    <c:ptCount val="1"/>
                  </c:strCache>
                </c:strRef>
              </c:tx>
              <c:dLblPos val="outEnd"/>
              <c:showLegendKey val="0"/>
              <c:showVal val="1"/>
              <c:showCatName val="0"/>
              <c:showSerName val="0"/>
              <c:showPercent val="0"/>
              <c:showBubbleSize val="0"/>
            </c:dLbl>
            <c:dLbl>
              <c:idx val="89"/>
              <c:tx>
                <c:strRef>
                  <c:f>Bars!$L$96</c:f>
                  <c:strCache>
                    <c:ptCount val="1"/>
                  </c:strCache>
                </c:strRef>
              </c:tx>
              <c:dLblPos val="outEnd"/>
              <c:showLegendKey val="0"/>
              <c:showVal val="1"/>
              <c:showCatName val="0"/>
              <c:showSerName val="0"/>
              <c:showPercent val="0"/>
              <c:showBubbleSize val="0"/>
            </c:dLbl>
            <c:dLbl>
              <c:idx val="90"/>
              <c:tx>
                <c:strRef>
                  <c:f>Bars!$L$97</c:f>
                  <c:strCache>
                    <c:ptCount val="1"/>
                  </c:strCache>
                </c:strRef>
              </c:tx>
              <c:dLblPos val="outEnd"/>
              <c:showLegendKey val="0"/>
              <c:showVal val="1"/>
              <c:showCatName val="0"/>
              <c:showSerName val="0"/>
              <c:showPercent val="0"/>
              <c:showBubbleSize val="0"/>
            </c:dLbl>
            <c:dLbl>
              <c:idx val="91"/>
              <c:tx>
                <c:strRef>
                  <c:f>Bars!$L$98</c:f>
                  <c:strCache>
                    <c:ptCount val="1"/>
                  </c:strCache>
                </c:strRef>
              </c:tx>
              <c:dLblPos val="outEnd"/>
              <c:showLegendKey val="0"/>
              <c:showVal val="1"/>
              <c:showCatName val="0"/>
              <c:showSerName val="0"/>
              <c:showPercent val="0"/>
              <c:showBubbleSize val="0"/>
            </c:dLbl>
            <c:dLbl>
              <c:idx val="92"/>
              <c:tx>
                <c:strRef>
                  <c:f>Bars!$L$99</c:f>
                  <c:strCache>
                    <c:ptCount val="1"/>
                  </c:strCache>
                </c:strRef>
              </c:tx>
              <c:dLblPos val="outEnd"/>
              <c:showLegendKey val="0"/>
              <c:showVal val="1"/>
              <c:showCatName val="0"/>
              <c:showSerName val="0"/>
              <c:showPercent val="0"/>
              <c:showBubbleSize val="0"/>
            </c:dLbl>
            <c:dLbl>
              <c:idx val="93"/>
              <c:tx>
                <c:strRef>
                  <c:f>Bars!$L$100</c:f>
                  <c:strCache>
                    <c:ptCount val="1"/>
                  </c:strCache>
                </c:strRef>
              </c:tx>
              <c:dLblPos val="outEnd"/>
              <c:showLegendKey val="0"/>
              <c:showVal val="1"/>
              <c:showCatName val="0"/>
              <c:showSerName val="0"/>
              <c:showPercent val="0"/>
              <c:showBubbleSize val="0"/>
            </c:dLbl>
            <c:dLbl>
              <c:idx val="94"/>
              <c:tx>
                <c:strRef>
                  <c:f>Bars!$L$101</c:f>
                  <c:strCache>
                    <c:ptCount val="1"/>
                  </c:strCache>
                </c:strRef>
              </c:tx>
              <c:dLblPos val="outEnd"/>
              <c:showLegendKey val="0"/>
              <c:showVal val="1"/>
              <c:showCatName val="0"/>
              <c:showSerName val="0"/>
              <c:showPercent val="0"/>
              <c:showBubbleSize val="0"/>
            </c:dLbl>
            <c:dLbl>
              <c:idx val="95"/>
              <c:tx>
                <c:strRef>
                  <c:f>Bars!$L$102</c:f>
                  <c:strCache>
                    <c:ptCount val="1"/>
                  </c:strCache>
                </c:strRef>
              </c:tx>
              <c:dLblPos val="outEnd"/>
              <c:showLegendKey val="0"/>
              <c:showVal val="1"/>
              <c:showCatName val="0"/>
              <c:showSerName val="0"/>
              <c:showPercent val="0"/>
              <c:showBubbleSize val="0"/>
            </c:dLbl>
            <c:dLbl>
              <c:idx val="96"/>
              <c:tx>
                <c:strRef>
                  <c:f>Bars!$L$103</c:f>
                  <c:strCache>
                    <c:ptCount val="1"/>
                  </c:strCache>
                </c:strRef>
              </c:tx>
              <c:dLblPos val="outEnd"/>
              <c:showLegendKey val="0"/>
              <c:showVal val="1"/>
              <c:showCatName val="0"/>
              <c:showSerName val="0"/>
              <c:showPercent val="0"/>
              <c:showBubbleSize val="0"/>
            </c:dLbl>
            <c:dLbl>
              <c:idx val="97"/>
              <c:tx>
                <c:strRef>
                  <c:f>Bars!$L$104</c:f>
                  <c:strCache>
                    <c:ptCount val="1"/>
                  </c:strCache>
                </c:strRef>
              </c:tx>
              <c:dLblPos val="outEnd"/>
              <c:showLegendKey val="0"/>
              <c:showVal val="1"/>
              <c:showCatName val="0"/>
              <c:showSerName val="0"/>
              <c:showPercent val="0"/>
              <c:showBubbleSize val="0"/>
            </c:dLbl>
            <c:dLbl>
              <c:idx val="98"/>
              <c:tx>
                <c:strRef>
                  <c:f>Bars!$L$105</c:f>
                  <c:strCache>
                    <c:ptCount val="1"/>
                  </c:strCache>
                </c:strRef>
              </c:tx>
              <c:dLblPos val="outEnd"/>
              <c:showLegendKey val="0"/>
              <c:showVal val="1"/>
              <c:showCatName val="0"/>
              <c:showSerName val="0"/>
              <c:showPercent val="0"/>
              <c:showBubbleSize val="0"/>
            </c:dLbl>
            <c:dLbl>
              <c:idx val="99"/>
              <c:tx>
                <c:strRef>
                  <c:f>Bars!$L$106</c:f>
                  <c:strCache>
                    <c:ptCount val="1"/>
                  </c:strCache>
                </c:strRef>
              </c:tx>
              <c:dLblPos val="outEnd"/>
              <c:showLegendKey val="0"/>
              <c:showVal val="1"/>
              <c:showCatName val="0"/>
              <c:showSerName val="0"/>
              <c:showPercent val="0"/>
              <c:showBubbleSize val="0"/>
            </c:dLbl>
            <c:dLbl>
              <c:idx val="100"/>
              <c:tx>
                <c:strRef>
                  <c:f>Bars!$L$107</c:f>
                  <c:strCache>
                    <c:ptCount val="1"/>
                  </c:strCache>
                </c:strRef>
              </c:tx>
              <c:dLblPos val="outEnd"/>
              <c:showLegendKey val="0"/>
              <c:showVal val="1"/>
              <c:showCatName val="0"/>
              <c:showSerName val="0"/>
              <c:showPercent val="0"/>
              <c:showBubbleSize val="0"/>
            </c:dLbl>
            <c:txPr>
              <a:bodyPr rot="-5400000" vert="horz"/>
              <a:lstStyle/>
              <a:p>
                <a:pPr>
                  <a:defRPr>
                    <a:solidFill>
                      <a:schemeClr val="accent6">
                        <a:lumMod val="75000"/>
                      </a:schemeClr>
                    </a:solidFill>
                  </a:defRPr>
                </a:pPr>
                <a:endParaRPr lang="en-US"/>
              </a:p>
            </c:txPr>
            <c:showLegendKey val="0"/>
            <c:showVal val="1"/>
            <c:showCatName val="0"/>
            <c:showSerName val="0"/>
            <c:showPercent val="0"/>
            <c:showBubbleSize val="0"/>
            <c:showLeaderLines val="0"/>
          </c:dLbls>
          <c:cat>
            <c:strRef>
              <c:f>Bars!ChrtCountry</c:f>
              <c:strCache>
                <c:ptCount val="62"/>
                <c:pt idx="0">
                  <c:v>Switzerland</c:v>
                </c:pt>
                <c:pt idx="1">
                  <c:v>Europe</c:v>
                </c:pt>
                <c:pt idx="2">
                  <c:v>Denmark</c:v>
                </c:pt>
                <c:pt idx="3">
                  <c:v>Uganda</c:v>
                </c:pt>
                <c:pt idx="4">
                  <c:v>Finland</c:v>
                </c:pt>
                <c:pt idx="5">
                  <c:v>Australia</c:v>
                </c:pt>
                <c:pt idx="6">
                  <c:v>Germany</c:v>
                </c:pt>
                <c:pt idx="7">
                  <c:v>Russia</c:v>
                </c:pt>
                <c:pt idx="8">
                  <c:v>Norway</c:v>
                </c:pt>
                <c:pt idx="9">
                  <c:v>Japan</c:v>
                </c:pt>
                <c:pt idx="10">
                  <c:v>Canada</c:v>
                </c:pt>
                <c:pt idx="11">
                  <c:v>USA</c:v>
                </c:pt>
                <c:pt idx="12">
                  <c:v>Netherlands</c:v>
                </c:pt>
                <c:pt idx="13">
                  <c:v>Turkey</c:v>
                </c:pt>
                <c:pt idx="14">
                  <c:v>Dubai</c:v>
                </c:pt>
                <c:pt idx="15">
                  <c:v>UK</c:v>
                </c:pt>
                <c:pt idx="16">
                  <c:v>New Zealand</c:v>
                </c:pt>
                <c:pt idx="17">
                  <c:v>Ireland</c:v>
                </c:pt>
                <c:pt idx="18">
                  <c:v>Italy</c:v>
                </c:pt>
                <c:pt idx="19">
                  <c:v>Philippines</c:v>
                </c:pt>
                <c:pt idx="20">
                  <c:v>South Africa</c:v>
                </c:pt>
                <c:pt idx="21">
                  <c:v>Singapore</c:v>
                </c:pt>
                <c:pt idx="22">
                  <c:v>Kuwait</c:v>
                </c:pt>
                <c:pt idx="23">
                  <c:v>France</c:v>
                </c:pt>
                <c:pt idx="24">
                  <c:v>Belgium</c:v>
                </c:pt>
                <c:pt idx="25">
                  <c:v>Iceland</c:v>
                </c:pt>
                <c:pt idx="26">
                  <c:v>Zimbabwe</c:v>
                </c:pt>
                <c:pt idx="27">
                  <c:v>Brazil</c:v>
                </c:pt>
                <c:pt idx="28">
                  <c:v>UAE</c:v>
                </c:pt>
                <c:pt idx="29">
                  <c:v>Spain</c:v>
                </c:pt>
                <c:pt idx="30">
                  <c:v>Costa Rica</c:v>
                </c:pt>
                <c:pt idx="31">
                  <c:v>Portugal</c:v>
                </c:pt>
                <c:pt idx="32">
                  <c:v>Panama</c:v>
                </c:pt>
                <c:pt idx="33">
                  <c:v>Mexico</c:v>
                </c:pt>
                <c:pt idx="34">
                  <c:v>Malaysia</c:v>
                </c:pt>
                <c:pt idx="35">
                  <c:v>Arabian Gulf</c:v>
                </c:pt>
                <c:pt idx="36">
                  <c:v>Hong Kong</c:v>
                </c:pt>
                <c:pt idx="37">
                  <c:v>Egypt</c:v>
                </c:pt>
                <c:pt idx="38">
                  <c:v>Slovenia</c:v>
                </c:pt>
                <c:pt idx="39">
                  <c:v>China</c:v>
                </c:pt>
                <c:pt idx="40">
                  <c:v>Nigeria</c:v>
                </c:pt>
                <c:pt idx="41">
                  <c:v>Poland</c:v>
                </c:pt>
                <c:pt idx="42">
                  <c:v>Saudi Arabia</c:v>
                </c:pt>
                <c:pt idx="43">
                  <c:v>Peru</c:v>
                </c:pt>
                <c:pt idx="44">
                  <c:v>Dominican Republic</c:v>
                </c:pt>
                <c:pt idx="45">
                  <c:v>Pakistan</c:v>
                </c:pt>
                <c:pt idx="46">
                  <c:v>Bulgaria</c:v>
                </c:pt>
                <c:pt idx="47">
                  <c:v>Slovakia</c:v>
                </c:pt>
                <c:pt idx="48">
                  <c:v>Estonia</c:v>
                </c:pt>
                <c:pt idx="49">
                  <c:v>Ukraine</c:v>
                </c:pt>
                <c:pt idx="50">
                  <c:v>Iran</c:v>
                </c:pt>
                <c:pt idx="51">
                  <c:v>Hungary</c:v>
                </c:pt>
                <c:pt idx="52">
                  <c:v>India</c:v>
                </c:pt>
                <c:pt idx="53">
                  <c:v>Tunisia</c:v>
                </c:pt>
                <c:pt idx="54">
                  <c:v>Bangladesh</c:v>
                </c:pt>
                <c:pt idx="55">
                  <c:v>Colombia</c:v>
                </c:pt>
                <c:pt idx="56">
                  <c:v>Bolivia</c:v>
                </c:pt>
                <c:pt idx="57">
                  <c:v>Baltic</c:v>
                </c:pt>
                <c:pt idx="58">
                  <c:v>Indonesia</c:v>
                </c:pt>
                <c:pt idx="59">
                  <c:v>Romania</c:v>
                </c:pt>
                <c:pt idx="60">
                  <c:v>Mongolia</c:v>
                </c:pt>
                <c:pt idx="61">
                  <c:v>Bhutan</c:v>
                </c:pt>
              </c:strCache>
            </c:strRef>
          </c:cat>
          <c:val>
            <c:numRef>
              <c:f>Bars!ChrtOthers</c:f>
              <c:numCache>
                <c:formatCode>#,##0.00_ ;\-#,##0.00\ </c:formatCode>
                <c:ptCount val="62"/>
                <c:pt idx="0">
                  <c:v>150000</c:v>
                </c:pt>
                <c:pt idx="1">
                  <c:v>149907.13380100971</c:v>
                </c:pt>
                <c:pt idx="2">
                  <c:v>106000</c:v>
                </c:pt>
                <c:pt idx="3">
                  <c:v>0</c:v>
                </c:pt>
                <c:pt idx="4">
                  <c:v>89944.280280605832</c:v>
                </c:pt>
                <c:pt idx="5">
                  <c:v>0</c:v>
                </c:pt>
                <c:pt idx="6">
                  <c:v>74545.578120672697</c:v>
                </c:pt>
                <c:pt idx="7">
                  <c:v>0</c:v>
                </c:pt>
                <c:pt idx="8">
                  <c:v>67700.452577525488</c:v>
                </c:pt>
                <c:pt idx="9">
                  <c:v>0</c:v>
                </c:pt>
                <c:pt idx="10">
                  <c:v>0</c:v>
                </c:pt>
                <c:pt idx="11">
                  <c:v>0</c:v>
                </c:pt>
                <c:pt idx="12">
                  <c:v>62090.772580714816</c:v>
                </c:pt>
                <c:pt idx="13">
                  <c:v>0</c:v>
                </c:pt>
                <c:pt idx="14">
                  <c:v>0</c:v>
                </c:pt>
                <c:pt idx="15">
                  <c:v>0</c:v>
                </c:pt>
                <c:pt idx="16">
                  <c:v>0</c:v>
                </c:pt>
                <c:pt idx="17">
                  <c:v>51239.444039328177</c:v>
                </c:pt>
                <c:pt idx="18">
                  <c:v>50307.817784067673</c:v>
                </c:pt>
                <c:pt idx="19">
                  <c:v>0</c:v>
                </c:pt>
                <c:pt idx="20">
                  <c:v>0</c:v>
                </c:pt>
                <c:pt idx="21">
                  <c:v>0</c:v>
                </c:pt>
                <c:pt idx="22">
                  <c:v>0</c:v>
                </c:pt>
                <c:pt idx="23">
                  <c:v>41923.181486723057</c:v>
                </c:pt>
                <c:pt idx="24">
                  <c:v>41889.304168349947</c:v>
                </c:pt>
                <c:pt idx="25">
                  <c:v>41731</c:v>
                </c:pt>
                <c:pt idx="26">
                  <c:v>0</c:v>
                </c:pt>
                <c:pt idx="27">
                  <c:v>0</c:v>
                </c:pt>
                <c:pt idx="28">
                  <c:v>0</c:v>
                </c:pt>
                <c:pt idx="29">
                  <c:v>30807.186395546491</c:v>
                </c:pt>
                <c:pt idx="30">
                  <c:v>0</c:v>
                </c:pt>
                <c:pt idx="31">
                  <c:v>26678.388218823762</c:v>
                </c:pt>
                <c:pt idx="32">
                  <c:v>0</c:v>
                </c:pt>
                <c:pt idx="33">
                  <c:v>0</c:v>
                </c:pt>
                <c:pt idx="34">
                  <c:v>0</c:v>
                </c:pt>
                <c:pt idx="35">
                  <c:v>0</c:v>
                </c:pt>
                <c:pt idx="36">
                  <c:v>0</c:v>
                </c:pt>
                <c:pt idx="37">
                  <c:v>0</c:v>
                </c:pt>
                <c:pt idx="38">
                  <c:v>19055.991584874118</c:v>
                </c:pt>
                <c:pt idx="39">
                  <c:v>0</c:v>
                </c:pt>
                <c:pt idx="40">
                  <c:v>0</c:v>
                </c:pt>
                <c:pt idx="41">
                  <c:v>18406.294596737382</c:v>
                </c:pt>
                <c:pt idx="42">
                  <c:v>0</c:v>
                </c:pt>
                <c:pt idx="43">
                  <c:v>0</c:v>
                </c:pt>
                <c:pt idx="44">
                  <c:v>0</c:v>
                </c:pt>
                <c:pt idx="45">
                  <c:v>0</c:v>
                </c:pt>
                <c:pt idx="46">
                  <c:v>14400</c:v>
                </c:pt>
                <c:pt idx="47">
                  <c:v>13000</c:v>
                </c:pt>
                <c:pt idx="48">
                  <c:v>12000</c:v>
                </c:pt>
                <c:pt idx="49">
                  <c:v>12000</c:v>
                </c:pt>
                <c:pt idx="50">
                  <c:v>0</c:v>
                </c:pt>
                <c:pt idx="51">
                  <c:v>11518.711713336908</c:v>
                </c:pt>
                <c:pt idx="52">
                  <c:v>0</c:v>
                </c:pt>
                <c:pt idx="53">
                  <c:v>0</c:v>
                </c:pt>
                <c:pt idx="54">
                  <c:v>0</c:v>
                </c:pt>
                <c:pt idx="55">
                  <c:v>0</c:v>
                </c:pt>
                <c:pt idx="56">
                  <c:v>0</c:v>
                </c:pt>
                <c:pt idx="57">
                  <c:v>8400</c:v>
                </c:pt>
                <c:pt idx="58">
                  <c:v>0</c:v>
                </c:pt>
                <c:pt idx="59">
                  <c:v>7500</c:v>
                </c:pt>
                <c:pt idx="60">
                  <c:v>0</c:v>
                </c:pt>
                <c:pt idx="61">
                  <c:v>0</c:v>
                </c:pt>
              </c:numCache>
            </c:numRef>
          </c:val>
        </c:ser>
        <c:dLbls>
          <c:showLegendKey val="0"/>
          <c:showVal val="0"/>
          <c:showCatName val="0"/>
          <c:showSerName val="0"/>
          <c:showPercent val="0"/>
          <c:showBubbleSize val="0"/>
        </c:dLbls>
        <c:gapWidth val="30"/>
        <c:overlap val="100"/>
        <c:axId val="183875072"/>
        <c:axId val="183876608"/>
      </c:barChart>
      <c:lineChart>
        <c:grouping val="standard"/>
        <c:varyColors val="0"/>
        <c:ser>
          <c:idx val="0"/>
          <c:order val="0"/>
          <c:tx>
            <c:v>USD</c:v>
          </c:tx>
          <c:spPr>
            <a:ln>
              <a:noFill/>
            </a:ln>
          </c:spPr>
          <c:marker>
            <c:symbol val="none"/>
          </c:marker>
          <c:cat>
            <c:strRef>
              <c:f>Bars!ChrtCountry</c:f>
              <c:strCache>
                <c:ptCount val="62"/>
                <c:pt idx="0">
                  <c:v>Switzerland</c:v>
                </c:pt>
                <c:pt idx="1">
                  <c:v>Europe</c:v>
                </c:pt>
                <c:pt idx="2">
                  <c:v>Denmark</c:v>
                </c:pt>
                <c:pt idx="3">
                  <c:v>Uganda</c:v>
                </c:pt>
                <c:pt idx="4">
                  <c:v>Finland</c:v>
                </c:pt>
                <c:pt idx="5">
                  <c:v>Australia</c:v>
                </c:pt>
                <c:pt idx="6">
                  <c:v>Germany</c:v>
                </c:pt>
                <c:pt idx="7">
                  <c:v>Russia</c:v>
                </c:pt>
                <c:pt idx="8">
                  <c:v>Norway</c:v>
                </c:pt>
                <c:pt idx="9">
                  <c:v>Japan</c:v>
                </c:pt>
                <c:pt idx="10">
                  <c:v>Canada</c:v>
                </c:pt>
                <c:pt idx="11">
                  <c:v>USA</c:v>
                </c:pt>
                <c:pt idx="12">
                  <c:v>Netherlands</c:v>
                </c:pt>
                <c:pt idx="13">
                  <c:v>Turkey</c:v>
                </c:pt>
                <c:pt idx="14">
                  <c:v>Dubai</c:v>
                </c:pt>
                <c:pt idx="15">
                  <c:v>UK</c:v>
                </c:pt>
                <c:pt idx="16">
                  <c:v>New Zealand</c:v>
                </c:pt>
                <c:pt idx="17">
                  <c:v>Ireland</c:v>
                </c:pt>
                <c:pt idx="18">
                  <c:v>Italy</c:v>
                </c:pt>
                <c:pt idx="19">
                  <c:v>Philippines</c:v>
                </c:pt>
                <c:pt idx="20">
                  <c:v>South Africa</c:v>
                </c:pt>
                <c:pt idx="21">
                  <c:v>Singapore</c:v>
                </c:pt>
                <c:pt idx="22">
                  <c:v>Kuwait</c:v>
                </c:pt>
                <c:pt idx="23">
                  <c:v>France</c:v>
                </c:pt>
                <c:pt idx="24">
                  <c:v>Belgium</c:v>
                </c:pt>
                <c:pt idx="25">
                  <c:v>Iceland</c:v>
                </c:pt>
                <c:pt idx="26">
                  <c:v>Zimbabwe</c:v>
                </c:pt>
                <c:pt idx="27">
                  <c:v>Brazil</c:v>
                </c:pt>
                <c:pt idx="28">
                  <c:v>UAE</c:v>
                </c:pt>
                <c:pt idx="29">
                  <c:v>Spain</c:v>
                </c:pt>
                <c:pt idx="30">
                  <c:v>Costa Rica</c:v>
                </c:pt>
                <c:pt idx="31">
                  <c:v>Portugal</c:v>
                </c:pt>
                <c:pt idx="32">
                  <c:v>Panama</c:v>
                </c:pt>
                <c:pt idx="33">
                  <c:v>Mexico</c:v>
                </c:pt>
                <c:pt idx="34">
                  <c:v>Malaysia</c:v>
                </c:pt>
                <c:pt idx="35">
                  <c:v>Arabian Gulf</c:v>
                </c:pt>
                <c:pt idx="36">
                  <c:v>Hong Kong</c:v>
                </c:pt>
                <c:pt idx="37">
                  <c:v>Egypt</c:v>
                </c:pt>
                <c:pt idx="38">
                  <c:v>Slovenia</c:v>
                </c:pt>
                <c:pt idx="39">
                  <c:v>China</c:v>
                </c:pt>
                <c:pt idx="40">
                  <c:v>Nigeria</c:v>
                </c:pt>
                <c:pt idx="41">
                  <c:v>Poland</c:v>
                </c:pt>
                <c:pt idx="42">
                  <c:v>Saudi Arabia</c:v>
                </c:pt>
                <c:pt idx="43">
                  <c:v>Peru</c:v>
                </c:pt>
                <c:pt idx="44">
                  <c:v>Dominican Republic</c:v>
                </c:pt>
                <c:pt idx="45">
                  <c:v>Pakistan</c:v>
                </c:pt>
                <c:pt idx="46">
                  <c:v>Bulgaria</c:v>
                </c:pt>
                <c:pt idx="47">
                  <c:v>Slovakia</c:v>
                </c:pt>
                <c:pt idx="48">
                  <c:v>Estonia</c:v>
                </c:pt>
                <c:pt idx="49">
                  <c:v>Ukraine</c:v>
                </c:pt>
                <c:pt idx="50">
                  <c:v>Iran</c:v>
                </c:pt>
                <c:pt idx="51">
                  <c:v>Hungary</c:v>
                </c:pt>
                <c:pt idx="52">
                  <c:v>India</c:v>
                </c:pt>
                <c:pt idx="53">
                  <c:v>Tunisia</c:v>
                </c:pt>
                <c:pt idx="54">
                  <c:v>Bangladesh</c:v>
                </c:pt>
                <c:pt idx="55">
                  <c:v>Colombia</c:v>
                </c:pt>
                <c:pt idx="56">
                  <c:v>Bolivia</c:v>
                </c:pt>
                <c:pt idx="57">
                  <c:v>Baltic</c:v>
                </c:pt>
                <c:pt idx="58">
                  <c:v>Indonesia</c:v>
                </c:pt>
                <c:pt idx="59">
                  <c:v>Romania</c:v>
                </c:pt>
                <c:pt idx="60">
                  <c:v>Mongolia</c:v>
                </c:pt>
                <c:pt idx="61">
                  <c:v>Bhutan</c:v>
                </c:pt>
              </c:strCache>
            </c:strRef>
          </c:cat>
          <c:val>
            <c:numRef>
              <c:f>Bars!ChrtUSD</c:f>
              <c:numCache>
                <c:formatCode>#,##0.00_ ;\-#,##0.00\ </c:formatCode>
                <c:ptCount val="62"/>
                <c:pt idx="0">
                  <c:v>150000</c:v>
                </c:pt>
                <c:pt idx="1">
                  <c:v>149907.13380100971</c:v>
                </c:pt>
                <c:pt idx="2">
                  <c:v>106000</c:v>
                </c:pt>
                <c:pt idx="3">
                  <c:v>100000</c:v>
                </c:pt>
                <c:pt idx="4">
                  <c:v>89944.280280605832</c:v>
                </c:pt>
                <c:pt idx="5">
                  <c:v>86525.394195457935</c:v>
                </c:pt>
                <c:pt idx="6">
                  <c:v>74545.578120672697</c:v>
                </c:pt>
                <c:pt idx="7">
                  <c:v>69000</c:v>
                </c:pt>
                <c:pt idx="8">
                  <c:v>67700.452577525488</c:v>
                </c:pt>
                <c:pt idx="9">
                  <c:v>67564.774036395989</c:v>
                </c:pt>
                <c:pt idx="10">
                  <c:v>63710.5396750246</c:v>
                </c:pt>
                <c:pt idx="11">
                  <c:v>62730.067796610172</c:v>
                </c:pt>
                <c:pt idx="12">
                  <c:v>62090.772580714816</c:v>
                </c:pt>
                <c:pt idx="13">
                  <c:v>60000</c:v>
                </c:pt>
                <c:pt idx="14">
                  <c:v>58799.349940520107</c:v>
                </c:pt>
                <c:pt idx="15">
                  <c:v>55495.229229136581</c:v>
                </c:pt>
                <c:pt idx="16">
                  <c:v>53990.226887226374</c:v>
                </c:pt>
                <c:pt idx="17">
                  <c:v>51239.444039328177</c:v>
                </c:pt>
                <c:pt idx="18">
                  <c:v>50307.817784067673</c:v>
                </c:pt>
                <c:pt idx="19">
                  <c:v>44991.224389654169</c:v>
                </c:pt>
                <c:pt idx="20">
                  <c:v>44070.894052411735</c:v>
                </c:pt>
                <c:pt idx="21">
                  <c:v>43550</c:v>
                </c:pt>
                <c:pt idx="22">
                  <c:v>43000</c:v>
                </c:pt>
                <c:pt idx="23">
                  <c:v>41923.181486723057</c:v>
                </c:pt>
                <c:pt idx="24">
                  <c:v>41889.304168349947</c:v>
                </c:pt>
                <c:pt idx="25">
                  <c:v>41731</c:v>
                </c:pt>
                <c:pt idx="26">
                  <c:v>36400</c:v>
                </c:pt>
                <c:pt idx="27">
                  <c:v>32311.503728781077</c:v>
                </c:pt>
                <c:pt idx="28">
                  <c:v>31677.69952987742</c:v>
                </c:pt>
                <c:pt idx="29">
                  <c:v>30807.186395546491</c:v>
                </c:pt>
                <c:pt idx="30">
                  <c:v>28109.627547434993</c:v>
                </c:pt>
                <c:pt idx="31">
                  <c:v>26678.388218823762</c:v>
                </c:pt>
                <c:pt idx="32">
                  <c:v>26000</c:v>
                </c:pt>
                <c:pt idx="33">
                  <c:v>24471.245721298183</c:v>
                </c:pt>
                <c:pt idx="34">
                  <c:v>21000</c:v>
                </c:pt>
                <c:pt idx="35">
                  <c:v>21000</c:v>
                </c:pt>
                <c:pt idx="36">
                  <c:v>20000</c:v>
                </c:pt>
                <c:pt idx="37">
                  <c:v>19831.432821021317</c:v>
                </c:pt>
                <c:pt idx="38">
                  <c:v>19055.991584874118</c:v>
                </c:pt>
                <c:pt idx="39">
                  <c:v>19000</c:v>
                </c:pt>
                <c:pt idx="40">
                  <c:v>18987</c:v>
                </c:pt>
                <c:pt idx="41">
                  <c:v>18406.294596737382</c:v>
                </c:pt>
                <c:pt idx="42">
                  <c:v>18000</c:v>
                </c:pt>
                <c:pt idx="43">
                  <c:v>15840</c:v>
                </c:pt>
                <c:pt idx="44">
                  <c:v>15404.364569961488</c:v>
                </c:pt>
                <c:pt idx="45">
                  <c:v>14887</c:v>
                </c:pt>
                <c:pt idx="46">
                  <c:v>14400</c:v>
                </c:pt>
                <c:pt idx="47">
                  <c:v>13000</c:v>
                </c:pt>
                <c:pt idx="48">
                  <c:v>12000</c:v>
                </c:pt>
                <c:pt idx="49">
                  <c:v>12000</c:v>
                </c:pt>
                <c:pt idx="50">
                  <c:v>12000</c:v>
                </c:pt>
                <c:pt idx="51">
                  <c:v>11518.711713336908</c:v>
                </c:pt>
                <c:pt idx="52">
                  <c:v>11300.954227326614</c:v>
                </c:pt>
                <c:pt idx="53">
                  <c:v>11000</c:v>
                </c:pt>
                <c:pt idx="54">
                  <c:v>10299.008645025993</c:v>
                </c:pt>
                <c:pt idx="55">
                  <c:v>10203.333333333334</c:v>
                </c:pt>
                <c:pt idx="56">
                  <c:v>9600</c:v>
                </c:pt>
                <c:pt idx="57">
                  <c:v>8400</c:v>
                </c:pt>
                <c:pt idx="58">
                  <c:v>8245.6735946614772</c:v>
                </c:pt>
                <c:pt idx="59">
                  <c:v>7500</c:v>
                </c:pt>
                <c:pt idx="60">
                  <c:v>7261.724659606657</c:v>
                </c:pt>
                <c:pt idx="61">
                  <c:v>4800</c:v>
                </c:pt>
              </c:numCache>
            </c:numRef>
          </c:val>
          <c:smooth val="0"/>
        </c:ser>
        <c:ser>
          <c:idx val="4"/>
          <c:order val="4"/>
          <c:tx>
            <c:v>Regional</c:v>
          </c:tx>
          <c:spPr>
            <a:ln w="15875">
              <a:solidFill>
                <a:schemeClr val="accent6">
                  <a:lumMod val="50000"/>
                </a:schemeClr>
              </a:solidFill>
              <a:prstDash val="dash"/>
            </a:ln>
          </c:spPr>
          <c:marker>
            <c:symbol val="none"/>
          </c:marker>
          <c:cat>
            <c:strRef>
              <c:f>Bars!ChrtCountry</c:f>
              <c:strCache>
                <c:ptCount val="62"/>
                <c:pt idx="0">
                  <c:v>Switzerland</c:v>
                </c:pt>
                <c:pt idx="1">
                  <c:v>Europe</c:v>
                </c:pt>
                <c:pt idx="2">
                  <c:v>Denmark</c:v>
                </c:pt>
                <c:pt idx="3">
                  <c:v>Uganda</c:v>
                </c:pt>
                <c:pt idx="4">
                  <c:v>Finland</c:v>
                </c:pt>
                <c:pt idx="5">
                  <c:v>Australia</c:v>
                </c:pt>
                <c:pt idx="6">
                  <c:v>Germany</c:v>
                </c:pt>
                <c:pt idx="7">
                  <c:v>Russia</c:v>
                </c:pt>
                <c:pt idx="8">
                  <c:v>Norway</c:v>
                </c:pt>
                <c:pt idx="9">
                  <c:v>Japan</c:v>
                </c:pt>
                <c:pt idx="10">
                  <c:v>Canada</c:v>
                </c:pt>
                <c:pt idx="11">
                  <c:v>USA</c:v>
                </c:pt>
                <c:pt idx="12">
                  <c:v>Netherlands</c:v>
                </c:pt>
                <c:pt idx="13">
                  <c:v>Turkey</c:v>
                </c:pt>
                <c:pt idx="14">
                  <c:v>Dubai</c:v>
                </c:pt>
                <c:pt idx="15">
                  <c:v>UK</c:v>
                </c:pt>
                <c:pt idx="16">
                  <c:v>New Zealand</c:v>
                </c:pt>
                <c:pt idx="17">
                  <c:v>Ireland</c:v>
                </c:pt>
                <c:pt idx="18">
                  <c:v>Italy</c:v>
                </c:pt>
                <c:pt idx="19">
                  <c:v>Philippines</c:v>
                </c:pt>
                <c:pt idx="20">
                  <c:v>South Africa</c:v>
                </c:pt>
                <c:pt idx="21">
                  <c:v>Singapore</c:v>
                </c:pt>
                <c:pt idx="22">
                  <c:v>Kuwait</c:v>
                </c:pt>
                <c:pt idx="23">
                  <c:v>France</c:v>
                </c:pt>
                <c:pt idx="24">
                  <c:v>Belgium</c:v>
                </c:pt>
                <c:pt idx="25">
                  <c:v>Iceland</c:v>
                </c:pt>
                <c:pt idx="26">
                  <c:v>Zimbabwe</c:v>
                </c:pt>
                <c:pt idx="27">
                  <c:v>Brazil</c:v>
                </c:pt>
                <c:pt idx="28">
                  <c:v>UAE</c:v>
                </c:pt>
                <c:pt idx="29">
                  <c:v>Spain</c:v>
                </c:pt>
                <c:pt idx="30">
                  <c:v>Costa Rica</c:v>
                </c:pt>
                <c:pt idx="31">
                  <c:v>Portugal</c:v>
                </c:pt>
                <c:pt idx="32">
                  <c:v>Panama</c:v>
                </c:pt>
                <c:pt idx="33">
                  <c:v>Mexico</c:v>
                </c:pt>
                <c:pt idx="34">
                  <c:v>Malaysia</c:v>
                </c:pt>
                <c:pt idx="35">
                  <c:v>Arabian Gulf</c:v>
                </c:pt>
                <c:pt idx="36">
                  <c:v>Hong Kong</c:v>
                </c:pt>
                <c:pt idx="37">
                  <c:v>Egypt</c:v>
                </c:pt>
                <c:pt idx="38">
                  <c:v>Slovenia</c:v>
                </c:pt>
                <c:pt idx="39">
                  <c:v>China</c:v>
                </c:pt>
                <c:pt idx="40">
                  <c:v>Nigeria</c:v>
                </c:pt>
                <c:pt idx="41">
                  <c:v>Poland</c:v>
                </c:pt>
                <c:pt idx="42">
                  <c:v>Saudi Arabia</c:v>
                </c:pt>
                <c:pt idx="43">
                  <c:v>Peru</c:v>
                </c:pt>
                <c:pt idx="44">
                  <c:v>Dominican Republic</c:v>
                </c:pt>
                <c:pt idx="45">
                  <c:v>Pakistan</c:v>
                </c:pt>
                <c:pt idx="46">
                  <c:v>Bulgaria</c:v>
                </c:pt>
                <c:pt idx="47">
                  <c:v>Slovakia</c:v>
                </c:pt>
                <c:pt idx="48">
                  <c:v>Estonia</c:v>
                </c:pt>
                <c:pt idx="49">
                  <c:v>Ukraine</c:v>
                </c:pt>
                <c:pt idx="50">
                  <c:v>Iran</c:v>
                </c:pt>
                <c:pt idx="51">
                  <c:v>Hungary</c:v>
                </c:pt>
                <c:pt idx="52">
                  <c:v>India</c:v>
                </c:pt>
                <c:pt idx="53">
                  <c:v>Tunisia</c:v>
                </c:pt>
                <c:pt idx="54">
                  <c:v>Bangladesh</c:v>
                </c:pt>
                <c:pt idx="55">
                  <c:v>Colombia</c:v>
                </c:pt>
                <c:pt idx="56">
                  <c:v>Bolivia</c:v>
                </c:pt>
                <c:pt idx="57">
                  <c:v>Baltic</c:v>
                </c:pt>
                <c:pt idx="58">
                  <c:v>Indonesia</c:v>
                </c:pt>
                <c:pt idx="59">
                  <c:v>Romania</c:v>
                </c:pt>
                <c:pt idx="60">
                  <c:v>Mongolia</c:v>
                </c:pt>
                <c:pt idx="61">
                  <c:v>Bhutan</c:v>
                </c:pt>
              </c:strCache>
            </c:strRef>
          </c:cat>
          <c:val>
            <c:numRef>
              <c:f>Bars!ChrtRegionalAverage</c:f>
              <c:numCache>
                <c:formatCode>#,##0.00_ ;\-#,##0.00\ </c:formatCode>
                <c:ptCount val="62"/>
                <c:pt idx="0">
                  <c:v>53237.579795562706</c:v>
                </c:pt>
                <c:pt idx="1">
                  <c:v>53237.579795562706</c:v>
                </c:pt>
                <c:pt idx="2">
                  <c:v>53237.579795562706</c:v>
                </c:pt>
                <c:pt idx="3">
                  <c:v>53237.579795562706</c:v>
                </c:pt>
                <c:pt idx="4">
                  <c:v>53237.579795562706</c:v>
                </c:pt>
                <c:pt idx="5">
                  <c:v>53237.579795562706</c:v>
                </c:pt>
                <c:pt idx="6">
                  <c:v>53237.579795562706</c:v>
                </c:pt>
                <c:pt idx="7">
                  <c:v>53237.579795562706</c:v>
                </c:pt>
                <c:pt idx="8">
                  <c:v>53237.579795562706</c:v>
                </c:pt>
                <c:pt idx="9">
                  <c:v>53237.579795562706</c:v>
                </c:pt>
                <c:pt idx="10">
                  <c:v>53237.579795562706</c:v>
                </c:pt>
                <c:pt idx="11">
                  <c:v>53237.579795562706</c:v>
                </c:pt>
                <c:pt idx="12">
                  <c:v>53237.579795562706</c:v>
                </c:pt>
                <c:pt idx="13">
                  <c:v>53237.579795562706</c:v>
                </c:pt>
                <c:pt idx="14">
                  <c:v>53237.579795562706</c:v>
                </c:pt>
                <c:pt idx="15">
                  <c:v>53237.579795562706</c:v>
                </c:pt>
                <c:pt idx="16">
                  <c:v>53237.579795562706</c:v>
                </c:pt>
                <c:pt idx="17">
                  <c:v>53237.579795562706</c:v>
                </c:pt>
                <c:pt idx="18">
                  <c:v>53237.579795562706</c:v>
                </c:pt>
                <c:pt idx="19">
                  <c:v>53237.579795562706</c:v>
                </c:pt>
                <c:pt idx="20">
                  <c:v>53237.579795562706</c:v>
                </c:pt>
                <c:pt idx="21">
                  <c:v>53237.579795562706</c:v>
                </c:pt>
                <c:pt idx="22">
                  <c:v>53237.579795562706</c:v>
                </c:pt>
                <c:pt idx="23">
                  <c:v>53237.579795562706</c:v>
                </c:pt>
                <c:pt idx="24">
                  <c:v>53237.579795562706</c:v>
                </c:pt>
                <c:pt idx="25">
                  <c:v>53237.579795562706</c:v>
                </c:pt>
                <c:pt idx="26">
                  <c:v>53237.579795562706</c:v>
                </c:pt>
                <c:pt idx="27">
                  <c:v>53237.579795562706</c:v>
                </c:pt>
                <c:pt idx="28">
                  <c:v>53237.579795562706</c:v>
                </c:pt>
                <c:pt idx="29">
                  <c:v>53237.579795562706</c:v>
                </c:pt>
                <c:pt idx="30">
                  <c:v>53237.579795562706</c:v>
                </c:pt>
                <c:pt idx="31">
                  <c:v>53237.579795562706</c:v>
                </c:pt>
                <c:pt idx="32">
                  <c:v>53237.579795562706</c:v>
                </c:pt>
                <c:pt idx="33">
                  <c:v>53237.579795562706</c:v>
                </c:pt>
                <c:pt idx="34">
                  <c:v>53237.579795562706</c:v>
                </c:pt>
                <c:pt idx="35">
                  <c:v>53237.579795562706</c:v>
                </c:pt>
                <c:pt idx="36">
                  <c:v>53237.579795562706</c:v>
                </c:pt>
                <c:pt idx="37">
                  <c:v>53237.579795562706</c:v>
                </c:pt>
                <c:pt idx="38">
                  <c:v>53237.579795562706</c:v>
                </c:pt>
                <c:pt idx="39">
                  <c:v>53237.579795562706</c:v>
                </c:pt>
                <c:pt idx="40">
                  <c:v>53237.579795562706</c:v>
                </c:pt>
                <c:pt idx="41">
                  <c:v>53237.579795562706</c:v>
                </c:pt>
                <c:pt idx="42">
                  <c:v>53237.579795562706</c:v>
                </c:pt>
                <c:pt idx="43">
                  <c:v>53237.579795562706</c:v>
                </c:pt>
                <c:pt idx="44">
                  <c:v>53237.579795562706</c:v>
                </c:pt>
                <c:pt idx="45">
                  <c:v>53237.579795562706</c:v>
                </c:pt>
                <c:pt idx="46">
                  <c:v>53237.579795562706</c:v>
                </c:pt>
                <c:pt idx="47">
                  <c:v>53237.579795562706</c:v>
                </c:pt>
                <c:pt idx="48">
                  <c:v>53237.579795562706</c:v>
                </c:pt>
                <c:pt idx="49">
                  <c:v>53237.579795562706</c:v>
                </c:pt>
                <c:pt idx="50">
                  <c:v>53237.579795562706</c:v>
                </c:pt>
                <c:pt idx="51">
                  <c:v>53237.579795562706</c:v>
                </c:pt>
                <c:pt idx="52">
                  <c:v>53237.579795562706</c:v>
                </c:pt>
                <c:pt idx="53">
                  <c:v>53237.579795562706</c:v>
                </c:pt>
                <c:pt idx="54">
                  <c:v>53237.579795562706</c:v>
                </c:pt>
                <c:pt idx="55">
                  <c:v>53237.579795562706</c:v>
                </c:pt>
                <c:pt idx="56">
                  <c:v>53237.579795562706</c:v>
                </c:pt>
                <c:pt idx="57">
                  <c:v>53237.579795562706</c:v>
                </c:pt>
                <c:pt idx="58">
                  <c:v>53237.579795562706</c:v>
                </c:pt>
                <c:pt idx="59">
                  <c:v>53237.579795562706</c:v>
                </c:pt>
                <c:pt idx="60">
                  <c:v>53237.579795562706</c:v>
                </c:pt>
                <c:pt idx="61">
                  <c:v>53237.579795562706</c:v>
                </c:pt>
              </c:numCache>
            </c:numRef>
          </c:val>
          <c:smooth val="0"/>
        </c:ser>
        <c:ser>
          <c:idx val="5"/>
          <c:order val="5"/>
          <c:tx>
            <c:v>Worldwide</c:v>
          </c:tx>
          <c:spPr>
            <a:ln w="15875">
              <a:solidFill>
                <a:schemeClr val="tx1"/>
              </a:solidFill>
              <a:prstDash val="dash"/>
            </a:ln>
          </c:spPr>
          <c:marker>
            <c:symbol val="none"/>
          </c:marker>
          <c:cat>
            <c:strRef>
              <c:f>Bars!ChrtCountry</c:f>
              <c:strCache>
                <c:ptCount val="62"/>
                <c:pt idx="0">
                  <c:v>Switzerland</c:v>
                </c:pt>
                <c:pt idx="1">
                  <c:v>Europe</c:v>
                </c:pt>
                <c:pt idx="2">
                  <c:v>Denmark</c:v>
                </c:pt>
                <c:pt idx="3">
                  <c:v>Uganda</c:v>
                </c:pt>
                <c:pt idx="4">
                  <c:v>Finland</c:v>
                </c:pt>
                <c:pt idx="5">
                  <c:v>Australia</c:v>
                </c:pt>
                <c:pt idx="6">
                  <c:v>Germany</c:v>
                </c:pt>
                <c:pt idx="7">
                  <c:v>Russia</c:v>
                </c:pt>
                <c:pt idx="8">
                  <c:v>Norway</c:v>
                </c:pt>
                <c:pt idx="9">
                  <c:v>Japan</c:v>
                </c:pt>
                <c:pt idx="10">
                  <c:v>Canada</c:v>
                </c:pt>
                <c:pt idx="11">
                  <c:v>USA</c:v>
                </c:pt>
                <c:pt idx="12">
                  <c:v>Netherlands</c:v>
                </c:pt>
                <c:pt idx="13">
                  <c:v>Turkey</c:v>
                </c:pt>
                <c:pt idx="14">
                  <c:v>Dubai</c:v>
                </c:pt>
                <c:pt idx="15">
                  <c:v>UK</c:v>
                </c:pt>
                <c:pt idx="16">
                  <c:v>New Zealand</c:v>
                </c:pt>
                <c:pt idx="17">
                  <c:v>Ireland</c:v>
                </c:pt>
                <c:pt idx="18">
                  <c:v>Italy</c:v>
                </c:pt>
                <c:pt idx="19">
                  <c:v>Philippines</c:v>
                </c:pt>
                <c:pt idx="20">
                  <c:v>South Africa</c:v>
                </c:pt>
                <c:pt idx="21">
                  <c:v>Singapore</c:v>
                </c:pt>
                <c:pt idx="22">
                  <c:v>Kuwait</c:v>
                </c:pt>
                <c:pt idx="23">
                  <c:v>France</c:v>
                </c:pt>
                <c:pt idx="24">
                  <c:v>Belgium</c:v>
                </c:pt>
                <c:pt idx="25">
                  <c:v>Iceland</c:v>
                </c:pt>
                <c:pt idx="26">
                  <c:v>Zimbabwe</c:v>
                </c:pt>
                <c:pt idx="27">
                  <c:v>Brazil</c:v>
                </c:pt>
                <c:pt idx="28">
                  <c:v>UAE</c:v>
                </c:pt>
                <c:pt idx="29">
                  <c:v>Spain</c:v>
                </c:pt>
                <c:pt idx="30">
                  <c:v>Costa Rica</c:v>
                </c:pt>
                <c:pt idx="31">
                  <c:v>Portugal</c:v>
                </c:pt>
                <c:pt idx="32">
                  <c:v>Panama</c:v>
                </c:pt>
                <c:pt idx="33">
                  <c:v>Mexico</c:v>
                </c:pt>
                <c:pt idx="34">
                  <c:v>Malaysia</c:v>
                </c:pt>
                <c:pt idx="35">
                  <c:v>Arabian Gulf</c:v>
                </c:pt>
                <c:pt idx="36">
                  <c:v>Hong Kong</c:v>
                </c:pt>
                <c:pt idx="37">
                  <c:v>Egypt</c:v>
                </c:pt>
                <c:pt idx="38">
                  <c:v>Slovenia</c:v>
                </c:pt>
                <c:pt idx="39">
                  <c:v>China</c:v>
                </c:pt>
                <c:pt idx="40">
                  <c:v>Nigeria</c:v>
                </c:pt>
                <c:pt idx="41">
                  <c:v>Poland</c:v>
                </c:pt>
                <c:pt idx="42">
                  <c:v>Saudi Arabia</c:v>
                </c:pt>
                <c:pt idx="43">
                  <c:v>Peru</c:v>
                </c:pt>
                <c:pt idx="44">
                  <c:v>Dominican Republic</c:v>
                </c:pt>
                <c:pt idx="45">
                  <c:v>Pakistan</c:v>
                </c:pt>
                <c:pt idx="46">
                  <c:v>Bulgaria</c:v>
                </c:pt>
                <c:pt idx="47">
                  <c:v>Slovakia</c:v>
                </c:pt>
                <c:pt idx="48">
                  <c:v>Estonia</c:v>
                </c:pt>
                <c:pt idx="49">
                  <c:v>Ukraine</c:v>
                </c:pt>
                <c:pt idx="50">
                  <c:v>Iran</c:v>
                </c:pt>
                <c:pt idx="51">
                  <c:v>Hungary</c:v>
                </c:pt>
                <c:pt idx="52">
                  <c:v>India</c:v>
                </c:pt>
                <c:pt idx="53">
                  <c:v>Tunisia</c:v>
                </c:pt>
                <c:pt idx="54">
                  <c:v>Bangladesh</c:v>
                </c:pt>
                <c:pt idx="55">
                  <c:v>Colombia</c:v>
                </c:pt>
                <c:pt idx="56">
                  <c:v>Bolivia</c:v>
                </c:pt>
                <c:pt idx="57">
                  <c:v>Baltic</c:v>
                </c:pt>
                <c:pt idx="58">
                  <c:v>Indonesia</c:v>
                </c:pt>
                <c:pt idx="59">
                  <c:v>Romania</c:v>
                </c:pt>
                <c:pt idx="60">
                  <c:v>Mongolia</c:v>
                </c:pt>
                <c:pt idx="61">
                  <c:v>Bhutan</c:v>
                </c:pt>
              </c:strCache>
            </c:strRef>
          </c:cat>
          <c:val>
            <c:numRef>
              <c:f>Bars!ChrtWorldwideAverage</c:f>
              <c:numCache>
                <c:formatCode>#,##0.00_ ;\-#,##0.00\ </c:formatCode>
                <c:ptCount val="62"/>
                <c:pt idx="0">
                  <c:v>46176.801908160211</c:v>
                </c:pt>
                <c:pt idx="1">
                  <c:v>46176.801908160211</c:v>
                </c:pt>
                <c:pt idx="2">
                  <c:v>46176.801908160211</c:v>
                </c:pt>
                <c:pt idx="3">
                  <c:v>46176.801908160211</c:v>
                </c:pt>
                <c:pt idx="4">
                  <c:v>46176.801908160211</c:v>
                </c:pt>
                <c:pt idx="5">
                  <c:v>46176.801908160211</c:v>
                </c:pt>
                <c:pt idx="6">
                  <c:v>46176.801908160211</c:v>
                </c:pt>
                <c:pt idx="7">
                  <c:v>46176.801908160211</c:v>
                </c:pt>
                <c:pt idx="8">
                  <c:v>46176.801908160211</c:v>
                </c:pt>
                <c:pt idx="9">
                  <c:v>46176.801908160211</c:v>
                </c:pt>
                <c:pt idx="10">
                  <c:v>46176.801908160211</c:v>
                </c:pt>
                <c:pt idx="11">
                  <c:v>46176.801908160211</c:v>
                </c:pt>
                <c:pt idx="12">
                  <c:v>46176.801908160211</c:v>
                </c:pt>
                <c:pt idx="13">
                  <c:v>46176.801908160211</c:v>
                </c:pt>
                <c:pt idx="14">
                  <c:v>46176.801908160211</c:v>
                </c:pt>
                <c:pt idx="15">
                  <c:v>46176.801908160211</c:v>
                </c:pt>
                <c:pt idx="16">
                  <c:v>46176.801908160211</c:v>
                </c:pt>
                <c:pt idx="17">
                  <c:v>46176.801908160211</c:v>
                </c:pt>
                <c:pt idx="18">
                  <c:v>46176.801908160211</c:v>
                </c:pt>
                <c:pt idx="19">
                  <c:v>46176.801908160211</c:v>
                </c:pt>
                <c:pt idx="20">
                  <c:v>46176.801908160211</c:v>
                </c:pt>
                <c:pt idx="21">
                  <c:v>46176.801908160211</c:v>
                </c:pt>
                <c:pt idx="22">
                  <c:v>46176.801908160211</c:v>
                </c:pt>
                <c:pt idx="23">
                  <c:v>46176.801908160211</c:v>
                </c:pt>
                <c:pt idx="24">
                  <c:v>46176.801908160211</c:v>
                </c:pt>
                <c:pt idx="25">
                  <c:v>46176.801908160211</c:v>
                </c:pt>
                <c:pt idx="26">
                  <c:v>46176.801908160211</c:v>
                </c:pt>
                <c:pt idx="27">
                  <c:v>46176.801908160211</c:v>
                </c:pt>
                <c:pt idx="28">
                  <c:v>46176.801908160211</c:v>
                </c:pt>
                <c:pt idx="29">
                  <c:v>46176.801908160211</c:v>
                </c:pt>
                <c:pt idx="30">
                  <c:v>46176.801908160211</c:v>
                </c:pt>
                <c:pt idx="31">
                  <c:v>46176.801908160211</c:v>
                </c:pt>
                <c:pt idx="32">
                  <c:v>46176.801908160211</c:v>
                </c:pt>
                <c:pt idx="33">
                  <c:v>46176.801908160211</c:v>
                </c:pt>
                <c:pt idx="34">
                  <c:v>46176.801908160211</c:v>
                </c:pt>
                <c:pt idx="35">
                  <c:v>46176.801908160211</c:v>
                </c:pt>
                <c:pt idx="36">
                  <c:v>46176.801908160211</c:v>
                </c:pt>
                <c:pt idx="37">
                  <c:v>46176.801908160211</c:v>
                </c:pt>
                <c:pt idx="38">
                  <c:v>46176.801908160211</c:v>
                </c:pt>
                <c:pt idx="39">
                  <c:v>46176.801908160211</c:v>
                </c:pt>
                <c:pt idx="40">
                  <c:v>46176.801908160211</c:v>
                </c:pt>
                <c:pt idx="41">
                  <c:v>46176.801908160211</c:v>
                </c:pt>
                <c:pt idx="42">
                  <c:v>46176.801908160211</c:v>
                </c:pt>
                <c:pt idx="43">
                  <c:v>46176.801908160211</c:v>
                </c:pt>
                <c:pt idx="44">
                  <c:v>46176.801908160211</c:v>
                </c:pt>
                <c:pt idx="45">
                  <c:v>46176.801908160211</c:v>
                </c:pt>
                <c:pt idx="46">
                  <c:v>46176.801908160211</c:v>
                </c:pt>
                <c:pt idx="47">
                  <c:v>46176.801908160211</c:v>
                </c:pt>
                <c:pt idx="48">
                  <c:v>46176.801908160211</c:v>
                </c:pt>
                <c:pt idx="49">
                  <c:v>46176.801908160211</c:v>
                </c:pt>
                <c:pt idx="50">
                  <c:v>46176.801908160211</c:v>
                </c:pt>
                <c:pt idx="51">
                  <c:v>46176.801908160211</c:v>
                </c:pt>
                <c:pt idx="52">
                  <c:v>46176.801908160211</c:v>
                </c:pt>
                <c:pt idx="53">
                  <c:v>46176.801908160211</c:v>
                </c:pt>
                <c:pt idx="54">
                  <c:v>46176.801908160211</c:v>
                </c:pt>
                <c:pt idx="55">
                  <c:v>46176.801908160211</c:v>
                </c:pt>
                <c:pt idx="56">
                  <c:v>46176.801908160211</c:v>
                </c:pt>
                <c:pt idx="57">
                  <c:v>46176.801908160211</c:v>
                </c:pt>
                <c:pt idx="58">
                  <c:v>46176.801908160211</c:v>
                </c:pt>
                <c:pt idx="59">
                  <c:v>46176.801908160211</c:v>
                </c:pt>
                <c:pt idx="60">
                  <c:v>46176.801908160211</c:v>
                </c:pt>
                <c:pt idx="61">
                  <c:v>46176.801908160211</c:v>
                </c:pt>
              </c:numCache>
            </c:numRef>
          </c:val>
          <c:smooth val="0"/>
        </c:ser>
        <c:dLbls>
          <c:showLegendKey val="0"/>
          <c:showVal val="0"/>
          <c:showCatName val="0"/>
          <c:showSerName val="0"/>
          <c:showPercent val="0"/>
          <c:showBubbleSize val="0"/>
        </c:dLbls>
        <c:marker val="1"/>
        <c:smooth val="0"/>
        <c:axId val="183875072"/>
        <c:axId val="183876608"/>
      </c:lineChart>
      <c:catAx>
        <c:axId val="183875072"/>
        <c:scaling>
          <c:orientation val="minMax"/>
        </c:scaling>
        <c:delete val="0"/>
        <c:axPos val="b"/>
        <c:majorTickMark val="out"/>
        <c:minorTickMark val="none"/>
        <c:tickLblPos val="nextTo"/>
        <c:txPr>
          <a:bodyPr rot="-2700000"/>
          <a:lstStyle/>
          <a:p>
            <a:pPr>
              <a:defRPr/>
            </a:pPr>
            <a:endParaRPr lang="en-US"/>
          </a:p>
        </c:txPr>
        <c:crossAx val="183876608"/>
        <c:crosses val="autoZero"/>
        <c:auto val="1"/>
        <c:lblAlgn val="ctr"/>
        <c:lblOffset val="100"/>
        <c:noMultiLvlLbl val="0"/>
      </c:catAx>
      <c:valAx>
        <c:axId val="183876608"/>
        <c:scaling>
          <c:orientation val="minMax"/>
        </c:scaling>
        <c:delete val="0"/>
        <c:axPos val="l"/>
        <c:majorGridlines>
          <c:spPr>
            <a:ln>
              <a:solidFill>
                <a:schemeClr val="bg1">
                  <a:lumMod val="85000"/>
                </a:schemeClr>
              </a:solidFill>
            </a:ln>
          </c:spPr>
        </c:majorGridlines>
        <c:numFmt formatCode="#,##0.00_ ;\-#,##0.00\ " sourceLinked="1"/>
        <c:majorTickMark val="out"/>
        <c:minorTickMark val="none"/>
        <c:tickLblPos val="nextTo"/>
        <c:crossAx val="183875072"/>
        <c:crosses val="autoZero"/>
        <c:crossBetween val="between"/>
      </c:valAx>
    </c:plotArea>
    <c:legend>
      <c:legendPos val="t"/>
      <c:legendEntry>
        <c:idx val="0"/>
        <c:delete val="1"/>
      </c:legendEntry>
      <c:legendEntry>
        <c:idx val="1"/>
        <c:delete val="1"/>
      </c:legendEntry>
      <c:legendEntry>
        <c:idx val="2"/>
        <c:delete val="1"/>
      </c:legendEntry>
      <c:legendEntry>
        <c:idx val="3"/>
        <c:delete val="1"/>
      </c:legendEntry>
      <c:layout>
        <c:manualLayout>
          <c:xMode val="edge"/>
          <c:yMode val="edge"/>
          <c:x val="0.66667295397092741"/>
          <c:y val="5.9328046473130551E-2"/>
          <c:w val="0.11187355717997317"/>
          <c:h val="9.5713909830972138E-2"/>
        </c:manualLayout>
      </c:layout>
      <c:overlay val="0"/>
    </c:legend>
    <c:plotVisOnly val="1"/>
    <c:dispBlanksAs val="gap"/>
    <c:showDLblsOverMax val="0"/>
  </c:chart>
  <c:spPr>
    <a:noFill/>
    <a:ln>
      <a:noFill/>
    </a:ln>
  </c:spPr>
  <c:txPr>
    <a:bodyPr/>
    <a:lstStyle/>
    <a:p>
      <a:pPr>
        <a:defRPr sz="800"/>
      </a:pPr>
      <a:endParaRPr lang="en-US"/>
    </a:p>
  </c:txPr>
  <c:printSettings>
    <c:headerFooter/>
    <c:pageMargins b="0.75000000000000011" l="0.70000000000000007" r="0.70000000000000007" t="0.75000000000000011" header="0.30000000000000004" footer="0.30000000000000004"/>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dLbls>
            <c:dLbl>
              <c:idx val="0"/>
              <c:tx>
                <c:strRef>
                  <c:f>'Matrix Calc'!$I$7</c:f>
                  <c:strCache>
                    <c:ptCount val="1"/>
                    <c:pt idx="0">
                      <c:v>Region Average</c:v>
                    </c:pt>
                  </c:strCache>
                </c:strRef>
              </c:tx>
              <c:dLblPos val="t"/>
              <c:showLegendKey val="0"/>
              <c:showVal val="1"/>
              <c:showCatName val="0"/>
              <c:showSerName val="0"/>
              <c:showPercent val="0"/>
              <c:showBubbleSize val="0"/>
            </c:dLbl>
            <c:dLbl>
              <c:idx val="1"/>
              <c:tx>
                <c:strRef>
                  <c:f>'Matrix Calc'!$I$8</c:f>
                  <c:strCache>
                    <c:ptCount val="1"/>
                    <c:pt idx="0">
                      <c:v>Albania</c:v>
                    </c:pt>
                  </c:strCache>
                </c:strRef>
              </c:tx>
              <c:dLblPos val="t"/>
              <c:showLegendKey val="0"/>
              <c:showVal val="1"/>
              <c:showCatName val="0"/>
              <c:showSerName val="0"/>
              <c:showPercent val="0"/>
              <c:showBubbleSize val="0"/>
            </c:dLbl>
            <c:dLbl>
              <c:idx val="2"/>
              <c:tx>
                <c:strRef>
                  <c:f>'Matrix Calc'!$I$9</c:f>
                  <c:strCache>
                    <c:ptCount val="1"/>
                    <c:pt idx="0">
                      <c:v>Arabian Gulf</c:v>
                    </c:pt>
                  </c:strCache>
                </c:strRef>
              </c:tx>
              <c:dLblPos val="t"/>
              <c:showLegendKey val="0"/>
              <c:showVal val="1"/>
              <c:showCatName val="0"/>
              <c:showSerName val="0"/>
              <c:showPercent val="0"/>
              <c:showBubbleSize val="0"/>
            </c:dLbl>
            <c:dLbl>
              <c:idx val="3"/>
              <c:tx>
                <c:strRef>
                  <c:f>'Matrix Calc'!$I$10</c:f>
                  <c:strCache>
                    <c:ptCount val="1"/>
                    <c:pt idx="0">
                      <c:v>Argentina</c:v>
                    </c:pt>
                  </c:strCache>
                </c:strRef>
              </c:tx>
              <c:dLblPos val="t"/>
              <c:showLegendKey val="0"/>
              <c:showVal val="1"/>
              <c:showCatName val="0"/>
              <c:showSerName val="0"/>
              <c:showPercent val="0"/>
              <c:showBubbleSize val="0"/>
            </c:dLbl>
            <c:dLbl>
              <c:idx val="4"/>
              <c:tx>
                <c:strRef>
                  <c:f>'Matrix Calc'!$I$11</c:f>
                  <c:strCache>
                    <c:ptCount val="1"/>
                    <c:pt idx="0">
                      <c:v>Armenia</c:v>
                    </c:pt>
                  </c:strCache>
                </c:strRef>
              </c:tx>
              <c:dLblPos val="t"/>
              <c:showLegendKey val="0"/>
              <c:showVal val="1"/>
              <c:showCatName val="0"/>
              <c:showSerName val="0"/>
              <c:showPercent val="0"/>
              <c:showBubbleSize val="0"/>
            </c:dLbl>
            <c:dLbl>
              <c:idx val="5"/>
              <c:tx>
                <c:strRef>
                  <c:f>'Matrix Calc'!$I$12</c:f>
                  <c:strCache>
                    <c:ptCount val="1"/>
                    <c:pt idx="0">
                      <c:v>Aruba</c:v>
                    </c:pt>
                  </c:strCache>
                </c:strRef>
              </c:tx>
              <c:dLblPos val="t"/>
              <c:showLegendKey val="0"/>
              <c:showVal val="1"/>
              <c:showCatName val="0"/>
              <c:showSerName val="0"/>
              <c:showPercent val="0"/>
              <c:showBubbleSize val="0"/>
            </c:dLbl>
            <c:dLbl>
              <c:idx val="6"/>
              <c:tx>
                <c:strRef>
                  <c:f>'Matrix Calc'!$I$13</c:f>
                  <c:strCache>
                    <c:ptCount val="1"/>
                    <c:pt idx="0">
                      <c:v>Asia</c:v>
                    </c:pt>
                  </c:strCache>
                </c:strRef>
              </c:tx>
              <c:dLblPos val="t"/>
              <c:showLegendKey val="0"/>
              <c:showVal val="1"/>
              <c:showCatName val="0"/>
              <c:showSerName val="0"/>
              <c:showPercent val="0"/>
              <c:showBubbleSize val="0"/>
            </c:dLbl>
            <c:dLbl>
              <c:idx val="7"/>
              <c:tx>
                <c:strRef>
                  <c:f>'Matrix Calc'!$I$14</c:f>
                  <c:strCache>
                    <c:ptCount val="1"/>
                    <c:pt idx="0">
                      <c:v>Australia</c:v>
                    </c:pt>
                  </c:strCache>
                </c:strRef>
              </c:tx>
              <c:dLblPos val="t"/>
              <c:showLegendKey val="0"/>
              <c:showVal val="1"/>
              <c:showCatName val="0"/>
              <c:showSerName val="0"/>
              <c:showPercent val="0"/>
              <c:showBubbleSize val="0"/>
            </c:dLbl>
            <c:dLbl>
              <c:idx val="8"/>
              <c:tx>
                <c:strRef>
                  <c:f>'Matrix Calc'!$I$15</c:f>
                  <c:strCache>
                    <c:ptCount val="1"/>
                    <c:pt idx="0">
                      <c:v>Austria</c:v>
                    </c:pt>
                  </c:strCache>
                </c:strRef>
              </c:tx>
              <c:dLblPos val="t"/>
              <c:showLegendKey val="0"/>
              <c:showVal val="1"/>
              <c:showCatName val="0"/>
              <c:showSerName val="0"/>
              <c:showPercent val="0"/>
              <c:showBubbleSize val="0"/>
            </c:dLbl>
            <c:dLbl>
              <c:idx val="9"/>
              <c:tx>
                <c:strRef>
                  <c:f>'Matrix Calc'!$I$16</c:f>
                  <c:strCache>
                    <c:ptCount val="1"/>
                    <c:pt idx="0">
                      <c:v>Azerbaijan</c:v>
                    </c:pt>
                  </c:strCache>
                </c:strRef>
              </c:tx>
              <c:dLblPos val="t"/>
              <c:showLegendKey val="0"/>
              <c:showVal val="1"/>
              <c:showCatName val="0"/>
              <c:showSerName val="0"/>
              <c:showPercent val="0"/>
              <c:showBubbleSize val="0"/>
            </c:dLbl>
            <c:dLbl>
              <c:idx val="10"/>
              <c:tx>
                <c:strRef>
                  <c:f>'Matrix Calc'!$I$17</c:f>
                  <c:strCache>
                    <c:ptCount val="1"/>
                    <c:pt idx="0">
                      <c:v>Baltic</c:v>
                    </c:pt>
                  </c:strCache>
                </c:strRef>
              </c:tx>
              <c:dLblPos val="t"/>
              <c:showLegendKey val="0"/>
              <c:showVal val="1"/>
              <c:showCatName val="0"/>
              <c:showSerName val="0"/>
              <c:showPercent val="0"/>
              <c:showBubbleSize val="0"/>
            </c:dLbl>
            <c:dLbl>
              <c:idx val="11"/>
              <c:tx>
                <c:strRef>
                  <c:f>'Matrix Calc'!$I$18</c:f>
                  <c:strCache>
                    <c:ptCount val="1"/>
                    <c:pt idx="0">
                      <c:v>Bangladesh</c:v>
                    </c:pt>
                  </c:strCache>
                </c:strRef>
              </c:tx>
              <c:dLblPos val="t"/>
              <c:showLegendKey val="0"/>
              <c:showVal val="1"/>
              <c:showCatName val="0"/>
              <c:showSerName val="0"/>
              <c:showPercent val="0"/>
              <c:showBubbleSize val="0"/>
            </c:dLbl>
            <c:dLbl>
              <c:idx val="12"/>
              <c:tx>
                <c:strRef>
                  <c:f>'Matrix Calc'!$I$19</c:f>
                  <c:strCache>
                    <c:ptCount val="1"/>
                    <c:pt idx="0">
                      <c:v>Belgium</c:v>
                    </c:pt>
                  </c:strCache>
                </c:strRef>
              </c:tx>
              <c:dLblPos val="t"/>
              <c:showLegendKey val="0"/>
              <c:showVal val="1"/>
              <c:showCatName val="0"/>
              <c:showSerName val="0"/>
              <c:showPercent val="0"/>
              <c:showBubbleSize val="0"/>
            </c:dLbl>
            <c:dLbl>
              <c:idx val="13"/>
              <c:tx>
                <c:strRef>
                  <c:f>'Matrix Calc'!$I$20</c:f>
                  <c:strCache>
                    <c:ptCount val="1"/>
                    <c:pt idx="0">
                      <c:v>Bermuda</c:v>
                    </c:pt>
                  </c:strCache>
                </c:strRef>
              </c:tx>
              <c:dLblPos val="t"/>
              <c:showLegendKey val="0"/>
              <c:showVal val="1"/>
              <c:showCatName val="0"/>
              <c:showSerName val="0"/>
              <c:showPercent val="0"/>
              <c:showBubbleSize val="0"/>
            </c:dLbl>
            <c:dLbl>
              <c:idx val="14"/>
              <c:tx>
                <c:strRef>
                  <c:f>'Matrix Calc'!$I$21</c:f>
                  <c:strCache>
                    <c:ptCount val="1"/>
                    <c:pt idx="0">
                      <c:v>Bhutan</c:v>
                    </c:pt>
                  </c:strCache>
                </c:strRef>
              </c:tx>
              <c:dLblPos val="t"/>
              <c:showLegendKey val="0"/>
              <c:showVal val="1"/>
              <c:showCatName val="0"/>
              <c:showSerName val="0"/>
              <c:showPercent val="0"/>
              <c:showBubbleSize val="0"/>
            </c:dLbl>
            <c:dLbl>
              <c:idx val="15"/>
              <c:tx>
                <c:strRef>
                  <c:f>'Matrix Calc'!$I$22</c:f>
                  <c:strCache>
                    <c:ptCount val="1"/>
                    <c:pt idx="0">
                      <c:v>Bolivia</c:v>
                    </c:pt>
                  </c:strCache>
                </c:strRef>
              </c:tx>
              <c:dLblPos val="t"/>
              <c:showLegendKey val="0"/>
              <c:showVal val="1"/>
              <c:showCatName val="0"/>
              <c:showSerName val="0"/>
              <c:showPercent val="0"/>
              <c:showBubbleSize val="0"/>
            </c:dLbl>
            <c:dLbl>
              <c:idx val="16"/>
              <c:tx>
                <c:strRef>
                  <c:f>'Matrix Calc'!$I$23</c:f>
                  <c:strCache>
                    <c:ptCount val="1"/>
                    <c:pt idx="0">
                      <c:v>Brazil</c:v>
                    </c:pt>
                  </c:strCache>
                </c:strRef>
              </c:tx>
              <c:dLblPos val="t"/>
              <c:showLegendKey val="0"/>
              <c:showVal val="1"/>
              <c:showCatName val="0"/>
              <c:showSerName val="0"/>
              <c:showPercent val="0"/>
              <c:showBubbleSize val="0"/>
            </c:dLbl>
            <c:dLbl>
              <c:idx val="17"/>
              <c:tx>
                <c:strRef>
                  <c:f>'Matrix Calc'!$I$24</c:f>
                  <c:strCache>
                    <c:ptCount val="1"/>
                    <c:pt idx="0">
                      <c:v>Bulgaria</c:v>
                    </c:pt>
                  </c:strCache>
                </c:strRef>
              </c:tx>
              <c:dLblPos val="t"/>
              <c:showLegendKey val="0"/>
              <c:showVal val="1"/>
              <c:showCatName val="0"/>
              <c:showSerName val="0"/>
              <c:showPercent val="0"/>
              <c:showBubbleSize val="0"/>
            </c:dLbl>
            <c:dLbl>
              <c:idx val="18"/>
              <c:tx>
                <c:strRef>
                  <c:f>'Matrix Calc'!$I$25</c:f>
                  <c:strCache>
                    <c:ptCount val="1"/>
                    <c:pt idx="0">
                      <c:v>Cambodia</c:v>
                    </c:pt>
                  </c:strCache>
                </c:strRef>
              </c:tx>
              <c:dLblPos val="t"/>
              <c:showLegendKey val="0"/>
              <c:showVal val="1"/>
              <c:showCatName val="0"/>
              <c:showSerName val="0"/>
              <c:showPercent val="0"/>
              <c:showBubbleSize val="0"/>
            </c:dLbl>
            <c:dLbl>
              <c:idx val="19"/>
              <c:tx>
                <c:strRef>
                  <c:f>'Matrix Calc'!$I$26</c:f>
                  <c:strCache>
                    <c:ptCount val="1"/>
                    <c:pt idx="0">
                      <c:v>Canada</c:v>
                    </c:pt>
                  </c:strCache>
                </c:strRef>
              </c:tx>
              <c:dLblPos val="t"/>
              <c:showLegendKey val="0"/>
              <c:showVal val="1"/>
              <c:showCatName val="0"/>
              <c:showSerName val="0"/>
              <c:showPercent val="0"/>
              <c:showBubbleSize val="0"/>
            </c:dLbl>
            <c:dLbl>
              <c:idx val="20"/>
              <c:tx>
                <c:strRef>
                  <c:f>'Matrix Calc'!$I$27</c:f>
                  <c:strCache>
                    <c:ptCount val="1"/>
                    <c:pt idx="0">
                      <c:v>Central America</c:v>
                    </c:pt>
                  </c:strCache>
                </c:strRef>
              </c:tx>
              <c:dLblPos val="t"/>
              <c:showLegendKey val="0"/>
              <c:showVal val="1"/>
              <c:showCatName val="0"/>
              <c:showSerName val="0"/>
              <c:showPercent val="0"/>
              <c:showBubbleSize val="0"/>
            </c:dLbl>
            <c:dLbl>
              <c:idx val="21"/>
              <c:tx>
                <c:strRef>
                  <c:f>'Matrix Calc'!$I$28</c:f>
                  <c:strCache>
                    <c:ptCount val="1"/>
                    <c:pt idx="0">
                      <c:v>China</c:v>
                    </c:pt>
                  </c:strCache>
                </c:strRef>
              </c:tx>
              <c:dLblPos val="t"/>
              <c:showLegendKey val="0"/>
              <c:showVal val="1"/>
              <c:showCatName val="0"/>
              <c:showSerName val="0"/>
              <c:showPercent val="0"/>
              <c:showBubbleSize val="0"/>
            </c:dLbl>
            <c:dLbl>
              <c:idx val="22"/>
              <c:tx>
                <c:strRef>
                  <c:f>'Matrix Calc'!$I$29</c:f>
                  <c:strCache>
                    <c:ptCount val="1"/>
                    <c:pt idx="0">
                      <c:v>Colombia</c:v>
                    </c:pt>
                  </c:strCache>
                </c:strRef>
              </c:tx>
              <c:dLblPos val="t"/>
              <c:showLegendKey val="0"/>
              <c:showVal val="1"/>
              <c:showCatName val="0"/>
              <c:showSerName val="0"/>
              <c:showPercent val="0"/>
              <c:showBubbleSize val="0"/>
            </c:dLbl>
            <c:dLbl>
              <c:idx val="23"/>
              <c:tx>
                <c:strRef>
                  <c:f>'Matrix Calc'!$I$30</c:f>
                  <c:strCache>
                    <c:ptCount val="1"/>
                    <c:pt idx="0">
                      <c:v>Costa Rica</c:v>
                    </c:pt>
                  </c:strCache>
                </c:strRef>
              </c:tx>
              <c:dLblPos val="t"/>
              <c:showLegendKey val="0"/>
              <c:showVal val="1"/>
              <c:showCatName val="0"/>
              <c:showSerName val="0"/>
              <c:showPercent val="0"/>
              <c:showBubbleSize val="0"/>
            </c:dLbl>
            <c:dLbl>
              <c:idx val="24"/>
              <c:tx>
                <c:strRef>
                  <c:f>'Matrix Calc'!$I$31</c:f>
                  <c:strCache>
                    <c:ptCount val="1"/>
                    <c:pt idx="0">
                      <c:v>Croatia</c:v>
                    </c:pt>
                  </c:strCache>
                </c:strRef>
              </c:tx>
              <c:dLblPos val="t"/>
              <c:showLegendKey val="0"/>
              <c:showVal val="1"/>
              <c:showCatName val="0"/>
              <c:showSerName val="0"/>
              <c:showPercent val="0"/>
              <c:showBubbleSize val="0"/>
            </c:dLbl>
            <c:dLbl>
              <c:idx val="25"/>
              <c:tx>
                <c:strRef>
                  <c:f>'Matrix Calc'!$I$32</c:f>
                  <c:strCache>
                    <c:ptCount val="1"/>
                    <c:pt idx="0">
                      <c:v>Czech Republic</c:v>
                    </c:pt>
                  </c:strCache>
                </c:strRef>
              </c:tx>
              <c:dLblPos val="t"/>
              <c:showLegendKey val="0"/>
              <c:showVal val="1"/>
              <c:showCatName val="0"/>
              <c:showSerName val="0"/>
              <c:showPercent val="0"/>
              <c:showBubbleSize val="0"/>
            </c:dLbl>
            <c:dLbl>
              <c:idx val="26"/>
              <c:tx>
                <c:strRef>
                  <c:f>'Matrix Calc'!$I$33</c:f>
                  <c:strCache>
                    <c:ptCount val="1"/>
                    <c:pt idx="0">
                      <c:v>Denmark</c:v>
                    </c:pt>
                  </c:strCache>
                </c:strRef>
              </c:tx>
              <c:dLblPos val="t"/>
              <c:showLegendKey val="0"/>
              <c:showVal val="1"/>
              <c:showCatName val="0"/>
              <c:showSerName val="0"/>
              <c:showPercent val="0"/>
              <c:showBubbleSize val="0"/>
            </c:dLbl>
            <c:dLbl>
              <c:idx val="27"/>
              <c:tx>
                <c:strRef>
                  <c:f>'Matrix Calc'!$I$34</c:f>
                  <c:strCache>
                    <c:ptCount val="1"/>
                    <c:pt idx="0">
                      <c:v>Dominican Republic</c:v>
                    </c:pt>
                  </c:strCache>
                </c:strRef>
              </c:tx>
              <c:dLblPos val="t"/>
              <c:showLegendKey val="0"/>
              <c:showVal val="1"/>
              <c:showCatName val="0"/>
              <c:showSerName val="0"/>
              <c:showPercent val="0"/>
              <c:showBubbleSize val="0"/>
            </c:dLbl>
            <c:dLbl>
              <c:idx val="28"/>
              <c:tx>
                <c:strRef>
                  <c:f>'Matrix Calc'!$I$35</c:f>
                  <c:strCache>
                    <c:ptCount val="1"/>
                    <c:pt idx="0">
                      <c:v>Dubai</c:v>
                    </c:pt>
                  </c:strCache>
                </c:strRef>
              </c:tx>
              <c:dLblPos val="t"/>
              <c:showLegendKey val="0"/>
              <c:showVal val="1"/>
              <c:showCatName val="0"/>
              <c:showSerName val="0"/>
              <c:showPercent val="0"/>
              <c:showBubbleSize val="0"/>
            </c:dLbl>
            <c:dLbl>
              <c:idx val="29"/>
              <c:tx>
                <c:strRef>
                  <c:f>'Matrix Calc'!$I$36</c:f>
                  <c:strCache>
                    <c:ptCount val="1"/>
                    <c:pt idx="0">
                      <c:v>Egypt</c:v>
                    </c:pt>
                  </c:strCache>
                </c:strRef>
              </c:tx>
              <c:dLblPos val="t"/>
              <c:showLegendKey val="0"/>
              <c:showVal val="1"/>
              <c:showCatName val="0"/>
              <c:showSerName val="0"/>
              <c:showPercent val="0"/>
              <c:showBubbleSize val="0"/>
            </c:dLbl>
            <c:dLbl>
              <c:idx val="30"/>
              <c:tx>
                <c:strRef>
                  <c:f>'Matrix Calc'!$I$37</c:f>
                  <c:strCache>
                    <c:ptCount val="1"/>
                    <c:pt idx="0">
                      <c:v>Estonia</c:v>
                    </c:pt>
                  </c:strCache>
                </c:strRef>
              </c:tx>
              <c:dLblPos val="t"/>
              <c:showLegendKey val="0"/>
              <c:showVal val="1"/>
              <c:showCatName val="0"/>
              <c:showSerName val="0"/>
              <c:showPercent val="0"/>
              <c:showBubbleSize val="0"/>
            </c:dLbl>
            <c:dLbl>
              <c:idx val="31"/>
              <c:tx>
                <c:strRef>
                  <c:f>'Matrix Calc'!$I$38</c:f>
                  <c:strCache>
                    <c:ptCount val="1"/>
                    <c:pt idx="0">
                      <c:v>Ethiopia</c:v>
                    </c:pt>
                  </c:strCache>
                </c:strRef>
              </c:tx>
              <c:dLblPos val="t"/>
              <c:showLegendKey val="0"/>
              <c:showVal val="1"/>
              <c:showCatName val="0"/>
              <c:showSerName val="0"/>
              <c:showPercent val="0"/>
              <c:showBubbleSize val="0"/>
            </c:dLbl>
            <c:dLbl>
              <c:idx val="32"/>
              <c:tx>
                <c:strRef>
                  <c:f>'Matrix Calc'!$I$39</c:f>
                  <c:strCache>
                    <c:ptCount val="1"/>
                    <c:pt idx="0">
                      <c:v>Europe</c:v>
                    </c:pt>
                  </c:strCache>
                </c:strRef>
              </c:tx>
              <c:dLblPos val="t"/>
              <c:showLegendKey val="0"/>
              <c:showVal val="1"/>
              <c:showCatName val="0"/>
              <c:showSerName val="0"/>
              <c:showPercent val="0"/>
              <c:showBubbleSize val="0"/>
            </c:dLbl>
            <c:dLbl>
              <c:idx val="33"/>
              <c:tx>
                <c:strRef>
                  <c:f>'Matrix Calc'!$I$40</c:f>
                  <c:strCache>
                    <c:ptCount val="1"/>
                    <c:pt idx="0">
                      <c:v>Finland</c:v>
                    </c:pt>
                  </c:strCache>
                </c:strRef>
              </c:tx>
              <c:dLblPos val="t"/>
              <c:showLegendKey val="0"/>
              <c:showVal val="1"/>
              <c:showCatName val="0"/>
              <c:showSerName val="0"/>
              <c:showPercent val="0"/>
              <c:showBubbleSize val="0"/>
            </c:dLbl>
            <c:dLbl>
              <c:idx val="34"/>
              <c:tx>
                <c:strRef>
                  <c:f>'Matrix Calc'!$I$41</c:f>
                  <c:strCache>
                    <c:ptCount val="1"/>
                    <c:pt idx="0">
                      <c:v>France</c:v>
                    </c:pt>
                  </c:strCache>
                </c:strRef>
              </c:tx>
              <c:dLblPos val="t"/>
              <c:showLegendKey val="0"/>
              <c:showVal val="1"/>
              <c:showCatName val="0"/>
              <c:showSerName val="0"/>
              <c:showPercent val="0"/>
              <c:showBubbleSize val="0"/>
            </c:dLbl>
            <c:dLbl>
              <c:idx val="35"/>
              <c:tx>
                <c:strRef>
                  <c:f>'Matrix Calc'!$I$42</c:f>
                  <c:strCache>
                    <c:ptCount val="1"/>
                    <c:pt idx="0">
                      <c:v>Germany</c:v>
                    </c:pt>
                  </c:strCache>
                </c:strRef>
              </c:tx>
              <c:dLblPos val="t"/>
              <c:showLegendKey val="0"/>
              <c:showVal val="1"/>
              <c:showCatName val="0"/>
              <c:showSerName val="0"/>
              <c:showPercent val="0"/>
              <c:showBubbleSize val="0"/>
            </c:dLbl>
            <c:dLbl>
              <c:idx val="36"/>
              <c:tx>
                <c:strRef>
                  <c:f>'Matrix Calc'!$I$43</c:f>
                  <c:strCache>
                    <c:ptCount val="1"/>
                    <c:pt idx="0">
                      <c:v>Ghana</c:v>
                    </c:pt>
                  </c:strCache>
                </c:strRef>
              </c:tx>
              <c:dLblPos val="t"/>
              <c:showLegendKey val="0"/>
              <c:showVal val="1"/>
              <c:showCatName val="0"/>
              <c:showSerName val="0"/>
              <c:showPercent val="0"/>
              <c:showBubbleSize val="0"/>
            </c:dLbl>
            <c:dLbl>
              <c:idx val="37"/>
              <c:tx>
                <c:strRef>
                  <c:f>'Matrix Calc'!$I$44</c:f>
                  <c:strCache>
                    <c:ptCount val="1"/>
                    <c:pt idx="0">
                      <c:v>Greece</c:v>
                    </c:pt>
                  </c:strCache>
                </c:strRef>
              </c:tx>
              <c:dLblPos val="t"/>
              <c:showLegendKey val="0"/>
              <c:showVal val="1"/>
              <c:showCatName val="0"/>
              <c:showSerName val="0"/>
              <c:showPercent val="0"/>
              <c:showBubbleSize val="0"/>
            </c:dLbl>
            <c:dLbl>
              <c:idx val="38"/>
              <c:tx>
                <c:strRef>
                  <c:f>'Matrix Calc'!$I$45</c:f>
                  <c:strCache>
                    <c:ptCount val="1"/>
                    <c:pt idx="0">
                      <c:v>Guyana</c:v>
                    </c:pt>
                  </c:strCache>
                </c:strRef>
              </c:tx>
              <c:dLblPos val="t"/>
              <c:showLegendKey val="0"/>
              <c:showVal val="1"/>
              <c:showCatName val="0"/>
              <c:showSerName val="0"/>
              <c:showPercent val="0"/>
              <c:showBubbleSize val="0"/>
            </c:dLbl>
            <c:dLbl>
              <c:idx val="39"/>
              <c:tx>
                <c:strRef>
                  <c:f>'Matrix Calc'!$I$46</c:f>
                  <c:strCache>
                    <c:ptCount val="1"/>
                    <c:pt idx="0">
                      <c:v>Hong Kong</c:v>
                    </c:pt>
                  </c:strCache>
                </c:strRef>
              </c:tx>
              <c:dLblPos val="t"/>
              <c:showLegendKey val="0"/>
              <c:showVal val="1"/>
              <c:showCatName val="0"/>
              <c:showSerName val="0"/>
              <c:showPercent val="0"/>
              <c:showBubbleSize val="0"/>
            </c:dLbl>
            <c:dLbl>
              <c:idx val="40"/>
              <c:tx>
                <c:strRef>
                  <c:f>'Matrix Calc'!$I$47</c:f>
                  <c:strCache>
                    <c:ptCount val="1"/>
                    <c:pt idx="0">
                      <c:v>Hungary</c:v>
                    </c:pt>
                  </c:strCache>
                </c:strRef>
              </c:tx>
              <c:dLblPos val="t"/>
              <c:showLegendKey val="0"/>
              <c:showVal val="1"/>
              <c:showCatName val="0"/>
              <c:showSerName val="0"/>
              <c:showPercent val="0"/>
              <c:showBubbleSize val="0"/>
            </c:dLbl>
            <c:dLbl>
              <c:idx val="41"/>
              <c:tx>
                <c:strRef>
                  <c:f>'Matrix Calc'!$I$48</c:f>
                  <c:strCache>
                    <c:ptCount val="1"/>
                    <c:pt idx="0">
                      <c:v>Iceland</c:v>
                    </c:pt>
                  </c:strCache>
                </c:strRef>
              </c:tx>
              <c:dLblPos val="t"/>
              <c:showLegendKey val="0"/>
              <c:showVal val="1"/>
              <c:showCatName val="0"/>
              <c:showSerName val="0"/>
              <c:showPercent val="0"/>
              <c:showBubbleSize val="0"/>
            </c:dLbl>
            <c:dLbl>
              <c:idx val="42"/>
              <c:tx>
                <c:strRef>
                  <c:f>'Matrix Calc'!$I$49</c:f>
                  <c:strCache>
                    <c:ptCount val="1"/>
                    <c:pt idx="0">
                      <c:v>India</c:v>
                    </c:pt>
                  </c:strCache>
                </c:strRef>
              </c:tx>
              <c:dLblPos val="t"/>
              <c:showLegendKey val="0"/>
              <c:showVal val="1"/>
              <c:showCatName val="0"/>
              <c:showSerName val="0"/>
              <c:showPercent val="0"/>
              <c:showBubbleSize val="0"/>
            </c:dLbl>
            <c:dLbl>
              <c:idx val="43"/>
              <c:tx>
                <c:strRef>
                  <c:f>'Matrix Calc'!$I$50</c:f>
                  <c:strCache>
                    <c:ptCount val="1"/>
                    <c:pt idx="0">
                      <c:v>Indonesia</c:v>
                    </c:pt>
                  </c:strCache>
                </c:strRef>
              </c:tx>
              <c:dLblPos val="t"/>
              <c:showLegendKey val="0"/>
              <c:showVal val="1"/>
              <c:showCatName val="0"/>
              <c:showSerName val="0"/>
              <c:showPercent val="0"/>
              <c:showBubbleSize val="0"/>
            </c:dLbl>
            <c:dLbl>
              <c:idx val="44"/>
              <c:tx>
                <c:strRef>
                  <c:f>'Matrix Calc'!$I$51</c:f>
                  <c:strCache>
                    <c:ptCount val="1"/>
                    <c:pt idx="0">
                      <c:v>Iran</c:v>
                    </c:pt>
                  </c:strCache>
                </c:strRef>
              </c:tx>
              <c:dLblPos val="t"/>
              <c:showLegendKey val="0"/>
              <c:showVal val="1"/>
              <c:showCatName val="0"/>
              <c:showSerName val="0"/>
              <c:showPercent val="0"/>
              <c:showBubbleSize val="0"/>
            </c:dLbl>
            <c:dLbl>
              <c:idx val="45"/>
              <c:tx>
                <c:strRef>
                  <c:f>'Matrix Calc'!$I$52</c:f>
                  <c:strCache>
                    <c:ptCount val="1"/>
                    <c:pt idx="0">
                      <c:v>Ireland</c:v>
                    </c:pt>
                  </c:strCache>
                </c:strRef>
              </c:tx>
              <c:dLblPos val="t"/>
              <c:showLegendKey val="0"/>
              <c:showVal val="1"/>
              <c:showCatName val="0"/>
              <c:showSerName val="0"/>
              <c:showPercent val="0"/>
              <c:showBubbleSize val="0"/>
            </c:dLbl>
            <c:dLbl>
              <c:idx val="46"/>
              <c:tx>
                <c:strRef>
                  <c:f>'Matrix Calc'!$I$53</c:f>
                  <c:strCache>
                    <c:ptCount val="1"/>
                    <c:pt idx="0">
                      <c:v>Israel</c:v>
                    </c:pt>
                  </c:strCache>
                </c:strRef>
              </c:tx>
              <c:dLblPos val="t"/>
              <c:showLegendKey val="0"/>
              <c:showVal val="1"/>
              <c:showCatName val="0"/>
              <c:showSerName val="0"/>
              <c:showPercent val="0"/>
              <c:showBubbleSize val="0"/>
            </c:dLbl>
            <c:dLbl>
              <c:idx val="47"/>
              <c:tx>
                <c:strRef>
                  <c:f>'Matrix Calc'!$I$54</c:f>
                  <c:strCache>
                    <c:ptCount val="1"/>
                    <c:pt idx="0">
                      <c:v>Italy</c:v>
                    </c:pt>
                  </c:strCache>
                </c:strRef>
              </c:tx>
              <c:dLblPos val="t"/>
              <c:showLegendKey val="0"/>
              <c:showVal val="1"/>
              <c:showCatName val="0"/>
              <c:showSerName val="0"/>
              <c:showPercent val="0"/>
              <c:showBubbleSize val="0"/>
            </c:dLbl>
            <c:dLbl>
              <c:idx val="48"/>
              <c:tx>
                <c:strRef>
                  <c:f>'Matrix Calc'!$I$55</c:f>
                  <c:strCache>
                    <c:ptCount val="1"/>
                    <c:pt idx="0">
                      <c:v>Japan</c:v>
                    </c:pt>
                  </c:strCache>
                </c:strRef>
              </c:tx>
              <c:dLblPos val="t"/>
              <c:showLegendKey val="0"/>
              <c:showVal val="1"/>
              <c:showCatName val="0"/>
              <c:showSerName val="0"/>
              <c:showPercent val="0"/>
              <c:showBubbleSize val="0"/>
            </c:dLbl>
            <c:dLbl>
              <c:idx val="49"/>
              <c:tx>
                <c:strRef>
                  <c:f>'Matrix Calc'!$I$56</c:f>
                  <c:strCache>
                    <c:ptCount val="1"/>
                    <c:pt idx="0">
                      <c:v>Kenya</c:v>
                    </c:pt>
                  </c:strCache>
                </c:strRef>
              </c:tx>
              <c:dLblPos val="t"/>
              <c:showLegendKey val="0"/>
              <c:showVal val="1"/>
              <c:showCatName val="0"/>
              <c:showSerName val="0"/>
              <c:showPercent val="0"/>
              <c:showBubbleSize val="0"/>
            </c:dLbl>
            <c:dLbl>
              <c:idx val="50"/>
              <c:tx>
                <c:strRef>
                  <c:f>'Matrix Calc'!$I$57</c:f>
                  <c:strCache>
                    <c:ptCount val="1"/>
                    <c:pt idx="0">
                      <c:v>Kuwait</c:v>
                    </c:pt>
                  </c:strCache>
                </c:strRef>
              </c:tx>
              <c:dLblPos val="t"/>
              <c:showLegendKey val="0"/>
              <c:showVal val="1"/>
              <c:showCatName val="0"/>
              <c:showSerName val="0"/>
              <c:showPercent val="0"/>
              <c:showBubbleSize val="0"/>
            </c:dLbl>
            <c:dLbl>
              <c:idx val="51"/>
              <c:tx>
                <c:strRef>
                  <c:f>'Matrix Calc'!$I$58</c:f>
                  <c:strCache>
                    <c:ptCount val="1"/>
                    <c:pt idx="0">
                      <c:v>Latin America</c:v>
                    </c:pt>
                  </c:strCache>
                </c:strRef>
              </c:tx>
              <c:dLblPos val="t"/>
              <c:showLegendKey val="0"/>
              <c:showVal val="1"/>
              <c:showCatName val="0"/>
              <c:showSerName val="0"/>
              <c:showPercent val="0"/>
              <c:showBubbleSize val="0"/>
            </c:dLbl>
            <c:dLbl>
              <c:idx val="52"/>
              <c:tx>
                <c:strRef>
                  <c:f>'Matrix Calc'!$I$59</c:f>
                  <c:strCache>
                    <c:ptCount val="1"/>
                    <c:pt idx="0">
                      <c:v>Lesotho</c:v>
                    </c:pt>
                  </c:strCache>
                </c:strRef>
              </c:tx>
              <c:dLblPos val="t"/>
              <c:showLegendKey val="0"/>
              <c:showVal val="1"/>
              <c:showCatName val="0"/>
              <c:showSerName val="0"/>
              <c:showPercent val="0"/>
              <c:showBubbleSize val="0"/>
            </c:dLbl>
            <c:dLbl>
              <c:idx val="53"/>
              <c:tx>
                <c:strRef>
                  <c:f>'Matrix Calc'!$I$60</c:f>
                  <c:strCache>
                    <c:ptCount val="1"/>
                    <c:pt idx="0">
                      <c:v>Libya</c:v>
                    </c:pt>
                  </c:strCache>
                </c:strRef>
              </c:tx>
              <c:dLblPos val="t"/>
              <c:showLegendKey val="0"/>
              <c:showVal val="1"/>
              <c:showCatName val="0"/>
              <c:showSerName val="0"/>
              <c:showPercent val="0"/>
              <c:showBubbleSize val="0"/>
            </c:dLbl>
            <c:dLbl>
              <c:idx val="54"/>
              <c:tx>
                <c:strRef>
                  <c:f>'Matrix Calc'!$I$61</c:f>
                  <c:strCache>
                    <c:ptCount val="1"/>
                    <c:pt idx="0">
                      <c:v>Lithuania</c:v>
                    </c:pt>
                  </c:strCache>
                </c:strRef>
              </c:tx>
              <c:dLblPos val="t"/>
              <c:showLegendKey val="0"/>
              <c:showVal val="1"/>
              <c:showCatName val="0"/>
              <c:showSerName val="0"/>
              <c:showPercent val="0"/>
              <c:showBubbleSize val="0"/>
            </c:dLbl>
            <c:dLbl>
              <c:idx val="55"/>
              <c:tx>
                <c:strRef>
                  <c:f>'Matrix Calc'!$I$62</c:f>
                  <c:strCache>
                    <c:ptCount val="1"/>
                    <c:pt idx="0">
                      <c:v>Malaysia</c:v>
                    </c:pt>
                  </c:strCache>
                </c:strRef>
              </c:tx>
              <c:dLblPos val="t"/>
              <c:showLegendKey val="0"/>
              <c:showVal val="1"/>
              <c:showCatName val="0"/>
              <c:showSerName val="0"/>
              <c:showPercent val="0"/>
              <c:showBubbleSize val="0"/>
            </c:dLbl>
            <c:dLbl>
              <c:idx val="56"/>
              <c:tx>
                <c:strRef>
                  <c:f>'Matrix Calc'!$I$63</c:f>
                  <c:strCache>
                    <c:ptCount val="1"/>
                    <c:pt idx="0">
                      <c:v>Mauritius</c:v>
                    </c:pt>
                  </c:strCache>
                </c:strRef>
              </c:tx>
              <c:dLblPos val="t"/>
              <c:showLegendKey val="0"/>
              <c:showVal val="1"/>
              <c:showCatName val="0"/>
              <c:showSerName val="0"/>
              <c:showPercent val="0"/>
              <c:showBubbleSize val="0"/>
            </c:dLbl>
            <c:dLbl>
              <c:idx val="57"/>
              <c:tx>
                <c:strRef>
                  <c:f>'Matrix Calc'!$I$64</c:f>
                  <c:strCache>
                    <c:ptCount val="1"/>
                    <c:pt idx="0">
                      <c:v>Mexico</c:v>
                    </c:pt>
                  </c:strCache>
                </c:strRef>
              </c:tx>
              <c:dLblPos val="t"/>
              <c:showLegendKey val="0"/>
              <c:showVal val="1"/>
              <c:showCatName val="0"/>
              <c:showSerName val="0"/>
              <c:showPercent val="0"/>
              <c:showBubbleSize val="0"/>
            </c:dLbl>
            <c:dLbl>
              <c:idx val="58"/>
              <c:tx>
                <c:strRef>
                  <c:f>'Matrix Calc'!$I$65</c:f>
                  <c:strCache>
                    <c:ptCount val="1"/>
                    <c:pt idx="0">
                      <c:v>Mongolia</c:v>
                    </c:pt>
                  </c:strCache>
                </c:strRef>
              </c:tx>
              <c:dLblPos val="t"/>
              <c:showLegendKey val="0"/>
              <c:showVal val="1"/>
              <c:showCatName val="0"/>
              <c:showSerName val="0"/>
              <c:showPercent val="0"/>
              <c:showBubbleSize val="0"/>
            </c:dLbl>
            <c:dLbl>
              <c:idx val="59"/>
              <c:tx>
                <c:strRef>
                  <c:f>'Matrix Calc'!$I$66</c:f>
                  <c:strCache>
                    <c:ptCount val="1"/>
                    <c:pt idx="0">
                      <c:v>Montenegro</c:v>
                    </c:pt>
                  </c:strCache>
                </c:strRef>
              </c:tx>
              <c:dLblPos val="t"/>
              <c:showLegendKey val="0"/>
              <c:showVal val="1"/>
              <c:showCatName val="0"/>
              <c:showSerName val="0"/>
              <c:showPercent val="0"/>
              <c:showBubbleSize val="0"/>
            </c:dLbl>
            <c:dLbl>
              <c:idx val="60"/>
              <c:tx>
                <c:strRef>
                  <c:f>'Matrix Calc'!$I$67</c:f>
                  <c:strCache>
                    <c:ptCount val="1"/>
                    <c:pt idx="0">
                      <c:v>Morocco</c:v>
                    </c:pt>
                  </c:strCache>
                </c:strRef>
              </c:tx>
              <c:dLblPos val="t"/>
              <c:showLegendKey val="0"/>
              <c:showVal val="1"/>
              <c:showCatName val="0"/>
              <c:showSerName val="0"/>
              <c:showPercent val="0"/>
              <c:showBubbleSize val="0"/>
            </c:dLbl>
            <c:dLbl>
              <c:idx val="61"/>
              <c:tx>
                <c:strRef>
                  <c:f>'Matrix Calc'!$I$68</c:f>
                  <c:strCache>
                    <c:ptCount val="1"/>
                    <c:pt idx="0">
                      <c:v>Mozambique</c:v>
                    </c:pt>
                  </c:strCache>
                </c:strRef>
              </c:tx>
              <c:dLblPos val="t"/>
              <c:showLegendKey val="0"/>
              <c:showVal val="1"/>
              <c:showCatName val="0"/>
              <c:showSerName val="0"/>
              <c:showPercent val="0"/>
              <c:showBubbleSize val="0"/>
            </c:dLbl>
            <c:dLbl>
              <c:idx val="62"/>
              <c:tx>
                <c:strRef>
                  <c:f>'Matrix Calc'!$I$69</c:f>
                  <c:strCache>
                    <c:ptCount val="1"/>
                    <c:pt idx="0">
                      <c:v>Myanmar</c:v>
                    </c:pt>
                  </c:strCache>
                </c:strRef>
              </c:tx>
              <c:dLblPos val="t"/>
              <c:showLegendKey val="0"/>
              <c:showVal val="1"/>
              <c:showCatName val="0"/>
              <c:showSerName val="0"/>
              <c:showPercent val="0"/>
              <c:showBubbleSize val="0"/>
            </c:dLbl>
            <c:dLbl>
              <c:idx val="63"/>
              <c:tx>
                <c:strRef>
                  <c:f>'Matrix Calc'!$I$70</c:f>
                  <c:strCache>
                    <c:ptCount val="1"/>
                    <c:pt idx="0">
                      <c:v>Netherlands</c:v>
                    </c:pt>
                  </c:strCache>
                </c:strRef>
              </c:tx>
              <c:dLblPos val="t"/>
              <c:showLegendKey val="0"/>
              <c:showVal val="1"/>
              <c:showCatName val="0"/>
              <c:showSerName val="0"/>
              <c:showPercent val="0"/>
              <c:showBubbleSize val="0"/>
            </c:dLbl>
            <c:dLbl>
              <c:idx val="64"/>
              <c:tx>
                <c:strRef>
                  <c:f>'Matrix Calc'!$I$71</c:f>
                  <c:strCache>
                    <c:ptCount val="1"/>
                    <c:pt idx="0">
                      <c:v>New Zealand</c:v>
                    </c:pt>
                  </c:strCache>
                </c:strRef>
              </c:tx>
              <c:dLblPos val="t"/>
              <c:showLegendKey val="0"/>
              <c:showVal val="1"/>
              <c:showCatName val="0"/>
              <c:showSerName val="0"/>
              <c:showPercent val="0"/>
              <c:showBubbleSize val="0"/>
            </c:dLbl>
            <c:dLbl>
              <c:idx val="65"/>
              <c:tx>
                <c:strRef>
                  <c:f>'Matrix Calc'!$I$72</c:f>
                  <c:strCache>
                    <c:ptCount val="1"/>
                    <c:pt idx="0">
                      <c:v>Nigeria</c:v>
                    </c:pt>
                  </c:strCache>
                </c:strRef>
              </c:tx>
              <c:dLblPos val="t"/>
              <c:showLegendKey val="0"/>
              <c:showVal val="1"/>
              <c:showCatName val="0"/>
              <c:showSerName val="0"/>
              <c:showPercent val="0"/>
              <c:showBubbleSize val="0"/>
            </c:dLbl>
            <c:dLbl>
              <c:idx val="66"/>
              <c:tx>
                <c:strRef>
                  <c:f>'Matrix Calc'!$I$73</c:f>
                  <c:strCache>
                    <c:ptCount val="1"/>
                    <c:pt idx="0">
                      <c:v>Norway</c:v>
                    </c:pt>
                  </c:strCache>
                </c:strRef>
              </c:tx>
              <c:dLblPos val="t"/>
              <c:showLegendKey val="0"/>
              <c:showVal val="1"/>
              <c:showCatName val="0"/>
              <c:showSerName val="0"/>
              <c:showPercent val="0"/>
              <c:showBubbleSize val="0"/>
            </c:dLbl>
            <c:dLbl>
              <c:idx val="67"/>
              <c:tx>
                <c:strRef>
                  <c:f>'Matrix Calc'!$I$74</c:f>
                  <c:strCache>
                    <c:ptCount val="1"/>
                    <c:pt idx="0">
                      <c:v>Oman</c:v>
                    </c:pt>
                  </c:strCache>
                </c:strRef>
              </c:tx>
              <c:dLblPos val="t"/>
              <c:showLegendKey val="0"/>
              <c:showVal val="1"/>
              <c:showCatName val="0"/>
              <c:showSerName val="0"/>
              <c:showPercent val="0"/>
              <c:showBubbleSize val="0"/>
            </c:dLbl>
            <c:dLbl>
              <c:idx val="68"/>
              <c:tx>
                <c:strRef>
                  <c:f>'Matrix Calc'!$I$75</c:f>
                  <c:strCache>
                    <c:ptCount val="1"/>
                    <c:pt idx="0">
                      <c:v>Pakistan</c:v>
                    </c:pt>
                  </c:strCache>
                </c:strRef>
              </c:tx>
              <c:dLblPos val="t"/>
              <c:showLegendKey val="0"/>
              <c:showVal val="1"/>
              <c:showCatName val="0"/>
              <c:showSerName val="0"/>
              <c:showPercent val="0"/>
              <c:showBubbleSize val="0"/>
            </c:dLbl>
            <c:dLbl>
              <c:idx val="69"/>
              <c:tx>
                <c:strRef>
                  <c:f>'Matrix Calc'!$I$76</c:f>
                  <c:strCache>
                    <c:ptCount val="1"/>
                    <c:pt idx="0">
                      <c:v>Panama</c:v>
                    </c:pt>
                  </c:strCache>
                </c:strRef>
              </c:tx>
              <c:dLblPos val="t"/>
              <c:showLegendKey val="0"/>
              <c:showVal val="1"/>
              <c:showCatName val="0"/>
              <c:showSerName val="0"/>
              <c:showPercent val="0"/>
              <c:showBubbleSize val="0"/>
            </c:dLbl>
            <c:dLbl>
              <c:idx val="70"/>
              <c:tx>
                <c:strRef>
                  <c:f>'Matrix Calc'!$I$77</c:f>
                  <c:strCache>
                    <c:ptCount val="1"/>
                    <c:pt idx="0">
                      <c:v>Paraguay</c:v>
                    </c:pt>
                  </c:strCache>
                </c:strRef>
              </c:tx>
              <c:dLblPos val="t"/>
              <c:showLegendKey val="0"/>
              <c:showVal val="1"/>
              <c:showCatName val="0"/>
              <c:showSerName val="0"/>
              <c:showPercent val="0"/>
              <c:showBubbleSize val="0"/>
            </c:dLbl>
            <c:dLbl>
              <c:idx val="71"/>
              <c:tx>
                <c:strRef>
                  <c:f>'Matrix Calc'!$I$78</c:f>
                  <c:strCache>
                    <c:ptCount val="1"/>
                    <c:pt idx="0">
                      <c:v>Peru</c:v>
                    </c:pt>
                  </c:strCache>
                </c:strRef>
              </c:tx>
              <c:dLblPos val="t"/>
              <c:showLegendKey val="0"/>
              <c:showVal val="1"/>
              <c:showCatName val="0"/>
              <c:showSerName val="0"/>
              <c:showPercent val="0"/>
              <c:showBubbleSize val="0"/>
            </c:dLbl>
            <c:dLbl>
              <c:idx val="72"/>
              <c:tx>
                <c:strRef>
                  <c:f>'Matrix Calc'!$I$79</c:f>
                  <c:strCache>
                    <c:ptCount val="1"/>
                    <c:pt idx="0">
                      <c:v>Philippines</c:v>
                    </c:pt>
                  </c:strCache>
                </c:strRef>
              </c:tx>
              <c:dLblPos val="t"/>
              <c:showLegendKey val="0"/>
              <c:showVal val="1"/>
              <c:showCatName val="0"/>
              <c:showSerName val="0"/>
              <c:showPercent val="0"/>
              <c:showBubbleSize val="0"/>
            </c:dLbl>
            <c:dLbl>
              <c:idx val="73"/>
              <c:tx>
                <c:strRef>
                  <c:f>'Matrix Calc'!$I$80</c:f>
                  <c:strCache>
                    <c:ptCount val="1"/>
                    <c:pt idx="0">
                      <c:v>Poland</c:v>
                    </c:pt>
                  </c:strCache>
                </c:strRef>
              </c:tx>
              <c:dLblPos val="t"/>
              <c:showLegendKey val="0"/>
              <c:showVal val="1"/>
              <c:showCatName val="0"/>
              <c:showSerName val="0"/>
              <c:showPercent val="0"/>
              <c:showBubbleSize val="0"/>
            </c:dLbl>
            <c:dLbl>
              <c:idx val="74"/>
              <c:tx>
                <c:strRef>
                  <c:f>'Matrix Calc'!$I$81</c:f>
                  <c:strCache>
                    <c:ptCount val="1"/>
                    <c:pt idx="0">
                      <c:v>Portugal</c:v>
                    </c:pt>
                  </c:strCache>
                </c:strRef>
              </c:tx>
              <c:dLblPos val="t"/>
              <c:showLegendKey val="0"/>
              <c:showVal val="1"/>
              <c:showCatName val="0"/>
              <c:showSerName val="0"/>
              <c:showPercent val="0"/>
              <c:showBubbleSize val="0"/>
            </c:dLbl>
            <c:dLbl>
              <c:idx val="75"/>
              <c:tx>
                <c:strRef>
                  <c:f>'Matrix Calc'!$I$82</c:f>
                  <c:strCache>
                    <c:ptCount val="1"/>
                    <c:pt idx="0">
                      <c:v>Qatar</c:v>
                    </c:pt>
                  </c:strCache>
                </c:strRef>
              </c:tx>
              <c:dLblPos val="t"/>
              <c:showLegendKey val="0"/>
              <c:showVal val="1"/>
              <c:showCatName val="0"/>
              <c:showSerName val="0"/>
              <c:showPercent val="0"/>
              <c:showBubbleSize val="0"/>
            </c:dLbl>
            <c:dLbl>
              <c:idx val="76"/>
              <c:tx>
                <c:strRef>
                  <c:f>'Matrix Calc'!$I$83</c:f>
                  <c:strCache>
                    <c:ptCount val="1"/>
                    <c:pt idx="0">
                      <c:v>Republic of Georgia</c:v>
                    </c:pt>
                  </c:strCache>
                </c:strRef>
              </c:tx>
              <c:dLblPos val="t"/>
              <c:showLegendKey val="0"/>
              <c:showVal val="1"/>
              <c:showCatName val="0"/>
              <c:showSerName val="0"/>
              <c:showPercent val="0"/>
              <c:showBubbleSize val="0"/>
            </c:dLbl>
            <c:dLbl>
              <c:idx val="77"/>
              <c:tx>
                <c:strRef>
                  <c:f>'Matrix Calc'!$I$84</c:f>
                  <c:strCache>
                    <c:ptCount val="1"/>
                    <c:pt idx="0">
                      <c:v>Romania</c:v>
                    </c:pt>
                  </c:strCache>
                </c:strRef>
              </c:tx>
              <c:dLblPos val="t"/>
              <c:showLegendKey val="0"/>
              <c:showVal val="1"/>
              <c:showCatName val="0"/>
              <c:showSerName val="0"/>
              <c:showPercent val="0"/>
              <c:showBubbleSize val="0"/>
            </c:dLbl>
            <c:dLbl>
              <c:idx val="78"/>
              <c:tx>
                <c:strRef>
                  <c:f>'Matrix Calc'!$I$85</c:f>
                  <c:strCache>
                    <c:ptCount val="1"/>
                    <c:pt idx="0">
                      <c:v>Russia</c:v>
                    </c:pt>
                  </c:strCache>
                </c:strRef>
              </c:tx>
              <c:dLblPos val="t"/>
              <c:showLegendKey val="0"/>
              <c:showVal val="1"/>
              <c:showCatName val="0"/>
              <c:showSerName val="0"/>
              <c:showPercent val="0"/>
              <c:showBubbleSize val="0"/>
            </c:dLbl>
            <c:dLbl>
              <c:idx val="79"/>
              <c:tx>
                <c:strRef>
                  <c:f>'Matrix Calc'!$I$86</c:f>
                  <c:strCache>
                    <c:ptCount val="1"/>
                    <c:pt idx="0">
                      <c:v>Saudi Arabia</c:v>
                    </c:pt>
                  </c:strCache>
                </c:strRef>
              </c:tx>
              <c:dLblPos val="t"/>
              <c:showLegendKey val="0"/>
              <c:showVal val="1"/>
              <c:showCatName val="0"/>
              <c:showSerName val="0"/>
              <c:showPercent val="0"/>
              <c:showBubbleSize val="0"/>
            </c:dLbl>
            <c:dLbl>
              <c:idx val="80"/>
              <c:tx>
                <c:strRef>
                  <c:f>'Matrix Calc'!$I$87</c:f>
                  <c:strCache>
                    <c:ptCount val="1"/>
                    <c:pt idx="0">
                      <c:v>Singapore</c:v>
                    </c:pt>
                  </c:strCache>
                </c:strRef>
              </c:tx>
              <c:dLblPos val="t"/>
              <c:showLegendKey val="0"/>
              <c:showVal val="1"/>
              <c:showCatName val="0"/>
              <c:showSerName val="0"/>
              <c:showPercent val="0"/>
              <c:showBubbleSize val="0"/>
            </c:dLbl>
            <c:dLbl>
              <c:idx val="81"/>
              <c:tx>
                <c:strRef>
                  <c:f>'Matrix Calc'!$I$88</c:f>
                  <c:strCache>
                    <c:ptCount val="1"/>
                    <c:pt idx="0">
                      <c:v>Slovakia</c:v>
                    </c:pt>
                  </c:strCache>
                </c:strRef>
              </c:tx>
              <c:dLblPos val="t"/>
              <c:showLegendKey val="0"/>
              <c:showVal val="1"/>
              <c:showCatName val="0"/>
              <c:showSerName val="0"/>
              <c:showPercent val="0"/>
              <c:showBubbleSize val="0"/>
            </c:dLbl>
            <c:dLbl>
              <c:idx val="82"/>
              <c:tx>
                <c:strRef>
                  <c:f>'Matrix Calc'!$I$89</c:f>
                  <c:strCache>
                    <c:ptCount val="1"/>
                    <c:pt idx="0">
                      <c:v>Slovenia</c:v>
                    </c:pt>
                  </c:strCache>
                </c:strRef>
              </c:tx>
              <c:dLblPos val="t"/>
              <c:showLegendKey val="0"/>
              <c:showVal val="1"/>
              <c:showCatName val="0"/>
              <c:showSerName val="0"/>
              <c:showPercent val="0"/>
              <c:showBubbleSize val="0"/>
            </c:dLbl>
            <c:dLbl>
              <c:idx val="83"/>
              <c:tx>
                <c:strRef>
                  <c:f>'Matrix Calc'!$I$90</c:f>
                  <c:strCache>
                    <c:ptCount val="1"/>
                    <c:pt idx="0">
                      <c:v>Somalia</c:v>
                    </c:pt>
                  </c:strCache>
                </c:strRef>
              </c:tx>
              <c:dLblPos val="t"/>
              <c:showLegendKey val="0"/>
              <c:showVal val="1"/>
              <c:showCatName val="0"/>
              <c:showSerName val="0"/>
              <c:showPercent val="0"/>
              <c:showBubbleSize val="0"/>
            </c:dLbl>
            <c:dLbl>
              <c:idx val="84"/>
              <c:tx>
                <c:strRef>
                  <c:f>'Matrix Calc'!$I$91</c:f>
                  <c:strCache>
                    <c:ptCount val="1"/>
                    <c:pt idx="0">
                      <c:v>South Africa</c:v>
                    </c:pt>
                  </c:strCache>
                </c:strRef>
              </c:tx>
              <c:dLblPos val="t"/>
              <c:showLegendKey val="0"/>
              <c:showVal val="1"/>
              <c:showCatName val="0"/>
              <c:showSerName val="0"/>
              <c:showPercent val="0"/>
              <c:showBubbleSize val="0"/>
            </c:dLbl>
            <c:dLbl>
              <c:idx val="85"/>
              <c:tx>
                <c:strRef>
                  <c:f>'Matrix Calc'!$I$92</c:f>
                  <c:strCache>
                    <c:ptCount val="1"/>
                    <c:pt idx="0">
                      <c:v>Spain</c:v>
                    </c:pt>
                  </c:strCache>
                </c:strRef>
              </c:tx>
              <c:dLblPos val="t"/>
              <c:showLegendKey val="0"/>
              <c:showVal val="1"/>
              <c:showCatName val="0"/>
              <c:showSerName val="0"/>
              <c:showPercent val="0"/>
              <c:showBubbleSize val="0"/>
            </c:dLbl>
            <c:dLbl>
              <c:idx val="86"/>
              <c:tx>
                <c:strRef>
                  <c:f>'Matrix Calc'!$I$93</c:f>
                  <c:strCache>
                    <c:ptCount val="1"/>
                    <c:pt idx="0">
                      <c:v>Sri Lanka</c:v>
                    </c:pt>
                  </c:strCache>
                </c:strRef>
              </c:tx>
              <c:dLblPos val="t"/>
              <c:showLegendKey val="0"/>
              <c:showVal val="1"/>
              <c:showCatName val="0"/>
              <c:showSerName val="0"/>
              <c:showPercent val="0"/>
              <c:showBubbleSize val="0"/>
            </c:dLbl>
            <c:dLbl>
              <c:idx val="87"/>
              <c:tx>
                <c:strRef>
                  <c:f>'Matrix Calc'!$I$94</c:f>
                  <c:strCache>
                    <c:ptCount val="1"/>
                    <c:pt idx="0">
                      <c:v>Sweden</c:v>
                    </c:pt>
                  </c:strCache>
                </c:strRef>
              </c:tx>
              <c:dLblPos val="t"/>
              <c:showLegendKey val="0"/>
              <c:showVal val="1"/>
              <c:showCatName val="0"/>
              <c:showSerName val="0"/>
              <c:showPercent val="0"/>
              <c:showBubbleSize val="0"/>
            </c:dLbl>
            <c:dLbl>
              <c:idx val="88"/>
              <c:tx>
                <c:strRef>
                  <c:f>'Matrix Calc'!$I$95</c:f>
                  <c:strCache>
                    <c:ptCount val="1"/>
                    <c:pt idx="0">
                      <c:v>Switzerland</c:v>
                    </c:pt>
                  </c:strCache>
                </c:strRef>
              </c:tx>
              <c:dLblPos val="t"/>
              <c:showLegendKey val="0"/>
              <c:showVal val="1"/>
              <c:showCatName val="0"/>
              <c:showSerName val="0"/>
              <c:showPercent val="0"/>
              <c:showBubbleSize val="0"/>
            </c:dLbl>
            <c:dLbl>
              <c:idx val="89"/>
              <c:tx>
                <c:strRef>
                  <c:f>'Matrix Calc'!$I$96</c:f>
                  <c:strCache>
                    <c:ptCount val="1"/>
                    <c:pt idx="0">
                      <c:v>Thailand</c:v>
                    </c:pt>
                  </c:strCache>
                </c:strRef>
              </c:tx>
              <c:dLblPos val="t"/>
              <c:showLegendKey val="0"/>
              <c:showVal val="1"/>
              <c:showCatName val="0"/>
              <c:showSerName val="0"/>
              <c:showPercent val="0"/>
              <c:showBubbleSize val="0"/>
            </c:dLbl>
            <c:dLbl>
              <c:idx val="90"/>
              <c:tx>
                <c:strRef>
                  <c:f>'Matrix Calc'!$I$97</c:f>
                  <c:strCache>
                    <c:ptCount val="1"/>
                    <c:pt idx="0">
                      <c:v>Tunisia</c:v>
                    </c:pt>
                  </c:strCache>
                </c:strRef>
              </c:tx>
              <c:dLblPos val="t"/>
              <c:showLegendKey val="0"/>
              <c:showVal val="1"/>
              <c:showCatName val="0"/>
              <c:showSerName val="0"/>
              <c:showPercent val="0"/>
              <c:showBubbleSize val="0"/>
            </c:dLbl>
            <c:dLbl>
              <c:idx val="91"/>
              <c:tx>
                <c:strRef>
                  <c:f>'Matrix Calc'!$I$98</c:f>
                  <c:strCache>
                    <c:ptCount val="1"/>
                    <c:pt idx="0">
                      <c:v>Turkey</c:v>
                    </c:pt>
                  </c:strCache>
                </c:strRef>
              </c:tx>
              <c:dLblPos val="t"/>
              <c:showLegendKey val="0"/>
              <c:showVal val="1"/>
              <c:showCatName val="0"/>
              <c:showSerName val="0"/>
              <c:showPercent val="0"/>
              <c:showBubbleSize val="0"/>
            </c:dLbl>
            <c:dLbl>
              <c:idx val="92"/>
              <c:tx>
                <c:strRef>
                  <c:f>'Matrix Calc'!$I$99</c:f>
                  <c:strCache>
                    <c:ptCount val="1"/>
                    <c:pt idx="0">
                      <c:v>UAE</c:v>
                    </c:pt>
                  </c:strCache>
                </c:strRef>
              </c:tx>
              <c:dLblPos val="t"/>
              <c:showLegendKey val="0"/>
              <c:showVal val="1"/>
              <c:showCatName val="0"/>
              <c:showSerName val="0"/>
              <c:showPercent val="0"/>
              <c:showBubbleSize val="0"/>
            </c:dLbl>
            <c:dLbl>
              <c:idx val="93"/>
              <c:tx>
                <c:strRef>
                  <c:f>'Matrix Calc'!$I$100</c:f>
                  <c:strCache>
                    <c:ptCount val="1"/>
                    <c:pt idx="0">
                      <c:v>Uganda</c:v>
                    </c:pt>
                  </c:strCache>
                </c:strRef>
              </c:tx>
              <c:dLblPos val="t"/>
              <c:showLegendKey val="0"/>
              <c:showVal val="1"/>
              <c:showCatName val="0"/>
              <c:showSerName val="0"/>
              <c:showPercent val="0"/>
              <c:showBubbleSize val="0"/>
            </c:dLbl>
            <c:dLbl>
              <c:idx val="94"/>
              <c:tx>
                <c:strRef>
                  <c:f>'Matrix Calc'!$I$101</c:f>
                  <c:strCache>
                    <c:ptCount val="1"/>
                    <c:pt idx="0">
                      <c:v>UK</c:v>
                    </c:pt>
                  </c:strCache>
                </c:strRef>
              </c:tx>
              <c:dLblPos val="t"/>
              <c:showLegendKey val="0"/>
              <c:showVal val="1"/>
              <c:showCatName val="0"/>
              <c:showSerName val="0"/>
              <c:showPercent val="0"/>
              <c:showBubbleSize val="0"/>
            </c:dLbl>
            <c:dLbl>
              <c:idx val="95"/>
              <c:tx>
                <c:strRef>
                  <c:f>'Matrix Calc'!$I$102</c:f>
                  <c:strCache>
                    <c:ptCount val="1"/>
                    <c:pt idx="0">
                      <c:v>Ukraine</c:v>
                    </c:pt>
                  </c:strCache>
                </c:strRef>
              </c:tx>
              <c:dLblPos val="t"/>
              <c:showLegendKey val="0"/>
              <c:showVal val="1"/>
              <c:showCatName val="0"/>
              <c:showSerName val="0"/>
              <c:showPercent val="0"/>
              <c:showBubbleSize val="0"/>
            </c:dLbl>
            <c:dLbl>
              <c:idx val="96"/>
              <c:tx>
                <c:strRef>
                  <c:f>'Matrix Calc'!$I$103</c:f>
                  <c:strCache>
                    <c:ptCount val="1"/>
                    <c:pt idx="0">
                      <c:v>Uruguay</c:v>
                    </c:pt>
                  </c:strCache>
                </c:strRef>
              </c:tx>
              <c:dLblPos val="t"/>
              <c:showLegendKey val="0"/>
              <c:showVal val="1"/>
              <c:showCatName val="0"/>
              <c:showSerName val="0"/>
              <c:showPercent val="0"/>
              <c:showBubbleSize val="0"/>
            </c:dLbl>
            <c:dLbl>
              <c:idx val="97"/>
              <c:tx>
                <c:strRef>
                  <c:f>'Matrix Calc'!$I$104</c:f>
                  <c:strCache>
                    <c:ptCount val="1"/>
                    <c:pt idx="0">
                      <c:v>USA</c:v>
                    </c:pt>
                  </c:strCache>
                </c:strRef>
              </c:tx>
              <c:dLblPos val="t"/>
              <c:showLegendKey val="0"/>
              <c:showVal val="1"/>
              <c:showCatName val="0"/>
              <c:showSerName val="0"/>
              <c:showPercent val="0"/>
              <c:showBubbleSize val="0"/>
            </c:dLbl>
            <c:dLbl>
              <c:idx val="98"/>
              <c:tx>
                <c:strRef>
                  <c:f>'Matrix Calc'!$I$105</c:f>
                  <c:strCache>
                    <c:ptCount val="1"/>
                    <c:pt idx="0">
                      <c:v>Viet Nam</c:v>
                    </c:pt>
                  </c:strCache>
                </c:strRef>
              </c:tx>
              <c:dLblPos val="t"/>
              <c:showLegendKey val="0"/>
              <c:showVal val="1"/>
              <c:showCatName val="0"/>
              <c:showSerName val="0"/>
              <c:showPercent val="0"/>
              <c:showBubbleSize val="0"/>
            </c:dLbl>
            <c:dLbl>
              <c:idx val="99"/>
              <c:tx>
                <c:strRef>
                  <c:f>'Matrix Calc'!$I$106</c:f>
                  <c:strCache>
                    <c:ptCount val="1"/>
                    <c:pt idx="0">
                      <c:v>Vietnam</c:v>
                    </c:pt>
                  </c:strCache>
                </c:strRef>
              </c:tx>
              <c:dLblPos val="t"/>
              <c:showLegendKey val="0"/>
              <c:showVal val="1"/>
              <c:showCatName val="0"/>
              <c:showSerName val="0"/>
              <c:showPercent val="0"/>
              <c:showBubbleSize val="0"/>
            </c:dLbl>
            <c:dLbl>
              <c:idx val="100"/>
              <c:tx>
                <c:strRef>
                  <c:f>'Matrix Calc'!$I$107</c:f>
                  <c:strCache>
                    <c:ptCount val="1"/>
                    <c:pt idx="0">
                      <c:v>Zambia</c:v>
                    </c:pt>
                  </c:strCache>
                </c:strRef>
              </c:tx>
              <c:dLblPos val="t"/>
              <c:showLegendKey val="0"/>
              <c:showVal val="1"/>
              <c:showCatName val="0"/>
              <c:showSerName val="0"/>
              <c:showPercent val="0"/>
              <c:showBubbleSize val="0"/>
            </c:dLbl>
            <c:dLbl>
              <c:idx val="101"/>
              <c:tx>
                <c:strRef>
                  <c:f>'Matrix Calc'!$I$108</c:f>
                  <c:strCache>
                    <c:ptCount val="1"/>
                    <c:pt idx="0">
                      <c:v>Zimbabwe</c:v>
                    </c:pt>
                  </c:strCache>
                </c:strRef>
              </c:tx>
              <c:dLblPos val="t"/>
              <c:showLegendKey val="0"/>
              <c:showVal val="1"/>
              <c:showCatName val="0"/>
              <c:showSerName val="0"/>
              <c:showPercent val="0"/>
              <c:showBubbleSize val="0"/>
            </c:dLbl>
            <c:txPr>
              <a:bodyPr/>
              <a:lstStyle/>
              <a:p>
                <a:pPr>
                  <a:defRPr>
                    <a:solidFill>
                      <a:schemeClr val="accent1"/>
                    </a:solidFill>
                  </a:defRPr>
                </a:pPr>
                <a:endParaRPr lang="en-US"/>
              </a:p>
            </c:txPr>
            <c:showLegendKey val="0"/>
            <c:showVal val="1"/>
            <c:showCatName val="0"/>
            <c:showSerName val="0"/>
            <c:showPercent val="0"/>
            <c:showBubbleSize val="0"/>
            <c:showLeaderLines val="0"/>
          </c:dLbls>
          <c:xVal>
            <c:numRef>
              <c:f>'Matrix Calc'!$J$7:$J$108</c:f>
              <c:numCache>
                <c:formatCode>#,##0</c:formatCode>
                <c:ptCount val="102"/>
                <c:pt idx="0">
                  <c:v>12343.459557278182</c:v>
                </c:pt>
                <c:pt idx="1">
                  <c:v>#N/A</c:v>
                </c:pt>
                <c:pt idx="2">
                  <c:v>#N/A</c:v>
                </c:pt>
                <c:pt idx="3">
                  <c:v>#N/A</c:v>
                </c:pt>
                <c:pt idx="4">
                  <c:v>#N/A</c:v>
                </c:pt>
                <c:pt idx="5">
                  <c:v>#N/A</c:v>
                </c:pt>
                <c:pt idx="6">
                  <c:v>#N/A</c:v>
                </c:pt>
                <c:pt idx="7">
                  <c:v>17515.261982886219</c:v>
                </c:pt>
                <c:pt idx="8">
                  <c:v>#N/A</c:v>
                </c:pt>
                <c:pt idx="9">
                  <c:v>#N/A</c:v>
                </c:pt>
                <c:pt idx="10">
                  <c:v>#N/A</c:v>
                </c:pt>
                <c:pt idx="11">
                  <c:v>#N/A</c:v>
                </c:pt>
                <c:pt idx="12">
                  <c:v>#N/A</c:v>
                </c:pt>
                <c:pt idx="13">
                  <c:v>#N/A</c:v>
                </c:pt>
                <c:pt idx="14">
                  <c:v>#N/A</c:v>
                </c:pt>
                <c:pt idx="15">
                  <c:v>#N/A</c:v>
                </c:pt>
                <c:pt idx="16">
                  <c:v>5688.6450226727256</c:v>
                </c:pt>
                <c:pt idx="17">
                  <c:v>#N/A</c:v>
                </c:pt>
                <c:pt idx="18">
                  <c:v>#N/A</c:v>
                </c:pt>
                <c:pt idx="19">
                  <c:v>13837.372902969493</c:v>
                </c:pt>
                <c:pt idx="20">
                  <c:v>#N/A</c:v>
                </c:pt>
                <c:pt idx="21">
                  <c:v>7786.8852459016398</c:v>
                </c:pt>
                <c:pt idx="22">
                  <c:v>#N/A</c:v>
                </c:pt>
                <c:pt idx="23">
                  <c:v>6992.4446635410441</c:v>
                </c:pt>
                <c:pt idx="24">
                  <c:v>#N/A</c:v>
                </c:pt>
                <c:pt idx="25">
                  <c:v>#N/A</c:v>
                </c:pt>
                <c:pt idx="26">
                  <c:v>#N/A</c:v>
                </c:pt>
                <c:pt idx="27">
                  <c:v>#N/A</c:v>
                </c:pt>
                <c:pt idx="28">
                  <c:v>17981.45258119881</c:v>
                </c:pt>
                <c:pt idx="29">
                  <c:v>7716.5108253001235</c:v>
                </c:pt>
                <c:pt idx="30">
                  <c:v>#N/A</c:v>
                </c:pt>
                <c:pt idx="31">
                  <c:v>#N/A</c:v>
                </c:pt>
                <c:pt idx="32">
                  <c:v>#N/A</c:v>
                </c:pt>
                <c:pt idx="33">
                  <c:v>#N/A</c:v>
                </c:pt>
                <c:pt idx="34">
                  <c:v>#N/A</c:v>
                </c:pt>
                <c:pt idx="35">
                  <c:v>#N/A</c:v>
                </c:pt>
                <c:pt idx="36">
                  <c:v>#N/A</c:v>
                </c:pt>
                <c:pt idx="37">
                  <c:v>#N/A</c:v>
                </c:pt>
                <c:pt idx="38">
                  <c:v>#N/A</c:v>
                </c:pt>
                <c:pt idx="39">
                  <c:v>#N/A</c:v>
                </c:pt>
                <c:pt idx="40">
                  <c:v>#N/A</c:v>
                </c:pt>
                <c:pt idx="41">
                  <c:v>#N/A</c:v>
                </c:pt>
                <c:pt idx="42">
                  <c:v>6975.8976711892747</c:v>
                </c:pt>
                <c:pt idx="43">
                  <c:v>3351.8998352282424</c:v>
                </c:pt>
                <c:pt idx="44">
                  <c:v>#N/A</c:v>
                </c:pt>
                <c:pt idx="45">
                  <c:v>#N/A</c:v>
                </c:pt>
                <c:pt idx="46">
                  <c:v>#N/A</c:v>
                </c:pt>
                <c:pt idx="47">
                  <c:v>#N/A</c:v>
                </c:pt>
                <c:pt idx="48">
                  <c:v>16241.532220287498</c:v>
                </c:pt>
                <c:pt idx="49">
                  <c:v>#N/A</c:v>
                </c:pt>
                <c:pt idx="50">
                  <c:v>#N/A</c:v>
                </c:pt>
                <c:pt idx="51">
                  <c:v>#N/A</c:v>
                </c:pt>
                <c:pt idx="52">
                  <c:v>#N/A</c:v>
                </c:pt>
                <c:pt idx="53">
                  <c:v>#N/A</c:v>
                </c:pt>
                <c:pt idx="54">
                  <c:v>#N/A</c:v>
                </c:pt>
                <c:pt idx="55">
                  <c:v>12820.512820512822</c:v>
                </c:pt>
                <c:pt idx="56">
                  <c:v>#N/A</c:v>
                </c:pt>
                <c:pt idx="57">
                  <c:v>9063.4243412215492</c:v>
                </c:pt>
                <c:pt idx="58">
                  <c:v>#N/A</c:v>
                </c:pt>
                <c:pt idx="59">
                  <c:v>#N/A</c:v>
                </c:pt>
                <c:pt idx="60">
                  <c:v>#N/A</c:v>
                </c:pt>
                <c:pt idx="61">
                  <c:v>#N/A</c:v>
                </c:pt>
                <c:pt idx="62">
                  <c:v>#N/A</c:v>
                </c:pt>
                <c:pt idx="63">
                  <c:v>#N/A</c:v>
                </c:pt>
                <c:pt idx="64">
                  <c:v>13330.920219068239</c:v>
                </c:pt>
                <c:pt idx="65">
                  <c:v>#N/A</c:v>
                </c:pt>
                <c:pt idx="66">
                  <c:v>#N/A</c:v>
                </c:pt>
                <c:pt idx="67">
                  <c:v>#N/A</c:v>
                </c:pt>
                <c:pt idx="68">
                  <c:v>5151.2110726643596</c:v>
                </c:pt>
                <c:pt idx="69">
                  <c:v>#N/A</c:v>
                </c:pt>
                <c:pt idx="70">
                  <c:v>#N/A</c:v>
                </c:pt>
                <c:pt idx="71">
                  <c:v>#N/A</c:v>
                </c:pt>
                <c:pt idx="72">
                  <c:v>16787.770294647078</c:v>
                </c:pt>
                <c:pt idx="73">
                  <c:v>#N/A</c:v>
                </c:pt>
                <c:pt idx="74">
                  <c:v>#N/A</c:v>
                </c:pt>
                <c:pt idx="75">
                  <c:v>#N/A</c:v>
                </c:pt>
                <c:pt idx="76">
                  <c:v>#N/A</c:v>
                </c:pt>
                <c:pt idx="77">
                  <c:v>#N/A</c:v>
                </c:pt>
                <c:pt idx="78">
                  <c:v>27058.823529411766</c:v>
                </c:pt>
                <c:pt idx="79">
                  <c:v>6741.5730337078658</c:v>
                </c:pt>
                <c:pt idx="80">
                  <c:v>11613.333333333332</c:v>
                </c:pt>
                <c:pt idx="81">
                  <c:v>#N/A</c:v>
                </c:pt>
                <c:pt idx="82">
                  <c:v>#N/A</c:v>
                </c:pt>
                <c:pt idx="83">
                  <c:v>#N/A</c:v>
                </c:pt>
                <c:pt idx="84">
                  <c:v>17988.120021392544</c:v>
                </c:pt>
                <c:pt idx="85">
                  <c:v>#N/A</c:v>
                </c:pt>
                <c:pt idx="86">
                  <c:v>#N/A</c:v>
                </c:pt>
                <c:pt idx="87">
                  <c:v>#N/A</c:v>
                </c:pt>
                <c:pt idx="88">
                  <c:v>#N/A</c:v>
                </c:pt>
                <c:pt idx="89">
                  <c:v>#N/A</c:v>
                </c:pt>
                <c:pt idx="90">
                  <c:v>#N/A</c:v>
                </c:pt>
                <c:pt idx="91">
                  <c:v>#N/A</c:v>
                </c:pt>
                <c:pt idx="92">
                  <c:v>9687.3698868126648</c:v>
                </c:pt>
                <c:pt idx="93">
                  <c:v>#N/A</c:v>
                </c:pt>
                <c:pt idx="94">
                  <c:v>#N/A</c:v>
                </c:pt>
                <c:pt idx="95">
                  <c:v>#N/A</c:v>
                </c:pt>
                <c:pt idx="96">
                  <c:v>#N/A</c:v>
                </c:pt>
                <c:pt idx="97">
                  <c:v>14935.730427764318</c:v>
                </c:pt>
                <c:pt idx="98">
                  <c:v>#N/A</c:v>
                </c:pt>
                <c:pt idx="99">
                  <c:v>#N/A</c:v>
                </c:pt>
                <c:pt idx="100">
                  <c:v>#N/A</c:v>
                </c:pt>
                <c:pt idx="101">
                  <c:v>#N/A</c:v>
                </c:pt>
              </c:numCache>
            </c:numRef>
          </c:xVal>
          <c:yVal>
            <c:numRef>
              <c:f>'Matrix Calc'!$K$7:$K$108</c:f>
              <c:numCache>
                <c:formatCode>_-[$$-409]* #,##0.00_ ;_-[$$-409]* \-#,##0.00\ ;_-[$$-409]* "-"??_ ;_-@_ </c:formatCode>
                <c:ptCount val="102"/>
                <c:pt idx="0">
                  <c:v>46176.801908160211</c:v>
                </c:pt>
                <c:pt idx="1">
                  <c:v>#N/A</c:v>
                </c:pt>
                <c:pt idx="2">
                  <c:v>#N/A</c:v>
                </c:pt>
                <c:pt idx="3">
                  <c:v>#N/A</c:v>
                </c:pt>
                <c:pt idx="4">
                  <c:v>#N/A</c:v>
                </c:pt>
                <c:pt idx="5">
                  <c:v>#N/A</c:v>
                </c:pt>
                <c:pt idx="6">
                  <c:v>#N/A</c:v>
                </c:pt>
                <c:pt idx="7">
                  <c:v>86525.394195457935</c:v>
                </c:pt>
                <c:pt idx="8">
                  <c:v>#N/A</c:v>
                </c:pt>
                <c:pt idx="9">
                  <c:v>#N/A</c:v>
                </c:pt>
                <c:pt idx="10">
                  <c:v>#N/A</c:v>
                </c:pt>
                <c:pt idx="11">
                  <c:v>#N/A</c:v>
                </c:pt>
                <c:pt idx="12">
                  <c:v>#N/A</c:v>
                </c:pt>
                <c:pt idx="13">
                  <c:v>#N/A</c:v>
                </c:pt>
                <c:pt idx="14">
                  <c:v>#N/A</c:v>
                </c:pt>
                <c:pt idx="15">
                  <c:v>#N/A</c:v>
                </c:pt>
                <c:pt idx="16">
                  <c:v>32311.503728781077</c:v>
                </c:pt>
                <c:pt idx="17">
                  <c:v>#N/A</c:v>
                </c:pt>
                <c:pt idx="18">
                  <c:v>#N/A</c:v>
                </c:pt>
                <c:pt idx="19">
                  <c:v>63710.5396750246</c:v>
                </c:pt>
                <c:pt idx="20">
                  <c:v>#N/A</c:v>
                </c:pt>
                <c:pt idx="21">
                  <c:v>19000</c:v>
                </c:pt>
                <c:pt idx="22">
                  <c:v>#N/A</c:v>
                </c:pt>
                <c:pt idx="23">
                  <c:v>28109.627547434993</c:v>
                </c:pt>
                <c:pt idx="24">
                  <c:v>#N/A</c:v>
                </c:pt>
                <c:pt idx="25">
                  <c:v>#N/A</c:v>
                </c:pt>
                <c:pt idx="26">
                  <c:v>#N/A</c:v>
                </c:pt>
                <c:pt idx="27">
                  <c:v>#N/A</c:v>
                </c:pt>
                <c:pt idx="28">
                  <c:v>58799.349940520107</c:v>
                </c:pt>
                <c:pt idx="29">
                  <c:v>19831.432821021317</c:v>
                </c:pt>
                <c:pt idx="30">
                  <c:v>#N/A</c:v>
                </c:pt>
                <c:pt idx="31">
                  <c:v>#N/A</c:v>
                </c:pt>
                <c:pt idx="32">
                  <c:v>#N/A</c:v>
                </c:pt>
                <c:pt idx="33">
                  <c:v>#N/A</c:v>
                </c:pt>
                <c:pt idx="34">
                  <c:v>#N/A</c:v>
                </c:pt>
                <c:pt idx="35">
                  <c:v>#N/A</c:v>
                </c:pt>
                <c:pt idx="36">
                  <c:v>#N/A</c:v>
                </c:pt>
                <c:pt idx="37">
                  <c:v>#N/A</c:v>
                </c:pt>
                <c:pt idx="38">
                  <c:v>#N/A</c:v>
                </c:pt>
                <c:pt idx="39">
                  <c:v>#N/A</c:v>
                </c:pt>
                <c:pt idx="40">
                  <c:v>#N/A</c:v>
                </c:pt>
                <c:pt idx="41">
                  <c:v>#N/A</c:v>
                </c:pt>
                <c:pt idx="42">
                  <c:v>11300.954227326614</c:v>
                </c:pt>
                <c:pt idx="43">
                  <c:v>8245.6735946614772</c:v>
                </c:pt>
                <c:pt idx="44">
                  <c:v>#N/A</c:v>
                </c:pt>
                <c:pt idx="45">
                  <c:v>#N/A</c:v>
                </c:pt>
                <c:pt idx="46">
                  <c:v>#N/A</c:v>
                </c:pt>
                <c:pt idx="47">
                  <c:v>#N/A</c:v>
                </c:pt>
                <c:pt idx="48">
                  <c:v>67564.774036395989</c:v>
                </c:pt>
                <c:pt idx="49">
                  <c:v>#N/A</c:v>
                </c:pt>
                <c:pt idx="50">
                  <c:v>#N/A</c:v>
                </c:pt>
                <c:pt idx="51">
                  <c:v>#N/A</c:v>
                </c:pt>
                <c:pt idx="52">
                  <c:v>#N/A</c:v>
                </c:pt>
                <c:pt idx="53">
                  <c:v>#N/A</c:v>
                </c:pt>
                <c:pt idx="54">
                  <c:v>#N/A</c:v>
                </c:pt>
                <c:pt idx="55">
                  <c:v>21000</c:v>
                </c:pt>
                <c:pt idx="56">
                  <c:v>#N/A</c:v>
                </c:pt>
                <c:pt idx="57">
                  <c:v>24471.245721298183</c:v>
                </c:pt>
                <c:pt idx="58">
                  <c:v>#N/A</c:v>
                </c:pt>
                <c:pt idx="59">
                  <c:v>#N/A</c:v>
                </c:pt>
                <c:pt idx="60">
                  <c:v>#N/A</c:v>
                </c:pt>
                <c:pt idx="61">
                  <c:v>#N/A</c:v>
                </c:pt>
                <c:pt idx="62">
                  <c:v>#N/A</c:v>
                </c:pt>
                <c:pt idx="63">
                  <c:v>#N/A</c:v>
                </c:pt>
                <c:pt idx="64">
                  <c:v>53990.226887226374</c:v>
                </c:pt>
                <c:pt idx="65">
                  <c:v>#N/A</c:v>
                </c:pt>
                <c:pt idx="66">
                  <c:v>#N/A</c:v>
                </c:pt>
                <c:pt idx="67">
                  <c:v>#N/A</c:v>
                </c:pt>
                <c:pt idx="68">
                  <c:v>14887</c:v>
                </c:pt>
                <c:pt idx="69">
                  <c:v>#N/A</c:v>
                </c:pt>
                <c:pt idx="70">
                  <c:v>#N/A</c:v>
                </c:pt>
                <c:pt idx="71">
                  <c:v>#N/A</c:v>
                </c:pt>
                <c:pt idx="72">
                  <c:v>44991.224389654169</c:v>
                </c:pt>
                <c:pt idx="73">
                  <c:v>#N/A</c:v>
                </c:pt>
                <c:pt idx="74">
                  <c:v>#N/A</c:v>
                </c:pt>
                <c:pt idx="75">
                  <c:v>#N/A</c:v>
                </c:pt>
                <c:pt idx="76">
                  <c:v>#N/A</c:v>
                </c:pt>
                <c:pt idx="77">
                  <c:v>#N/A</c:v>
                </c:pt>
                <c:pt idx="78">
                  <c:v>69000</c:v>
                </c:pt>
                <c:pt idx="79">
                  <c:v>18000</c:v>
                </c:pt>
                <c:pt idx="80">
                  <c:v>43550</c:v>
                </c:pt>
                <c:pt idx="81">
                  <c:v>#N/A</c:v>
                </c:pt>
                <c:pt idx="82">
                  <c:v>#N/A</c:v>
                </c:pt>
                <c:pt idx="83">
                  <c:v>#N/A</c:v>
                </c:pt>
                <c:pt idx="84">
                  <c:v>44070.894052411735</c:v>
                </c:pt>
                <c:pt idx="85">
                  <c:v>#N/A</c:v>
                </c:pt>
                <c:pt idx="86">
                  <c:v>#N/A</c:v>
                </c:pt>
                <c:pt idx="87">
                  <c:v>#N/A</c:v>
                </c:pt>
                <c:pt idx="88">
                  <c:v>#N/A</c:v>
                </c:pt>
                <c:pt idx="89">
                  <c:v>#N/A</c:v>
                </c:pt>
                <c:pt idx="90">
                  <c:v>#N/A</c:v>
                </c:pt>
                <c:pt idx="91">
                  <c:v>#N/A</c:v>
                </c:pt>
                <c:pt idx="92">
                  <c:v>31677.69952987742</c:v>
                </c:pt>
                <c:pt idx="93">
                  <c:v>#N/A</c:v>
                </c:pt>
                <c:pt idx="94">
                  <c:v>#N/A</c:v>
                </c:pt>
                <c:pt idx="95">
                  <c:v>#N/A</c:v>
                </c:pt>
                <c:pt idx="96">
                  <c:v>#N/A</c:v>
                </c:pt>
                <c:pt idx="97">
                  <c:v>62730.067796610172</c:v>
                </c:pt>
                <c:pt idx="98">
                  <c:v>#N/A</c:v>
                </c:pt>
                <c:pt idx="99">
                  <c:v>#N/A</c:v>
                </c:pt>
                <c:pt idx="100">
                  <c:v>#N/A</c:v>
                </c:pt>
                <c:pt idx="101">
                  <c:v>#N/A</c:v>
                </c:pt>
              </c:numCache>
            </c:numRef>
          </c:yVal>
          <c:smooth val="0"/>
        </c:ser>
        <c:ser>
          <c:idx val="1"/>
          <c:order val="1"/>
          <c:tx>
            <c:v>Series2</c:v>
          </c:tx>
          <c:spPr>
            <a:ln w="28575">
              <a:noFill/>
            </a:ln>
          </c:spPr>
          <c:dLbls>
            <c:dLbl>
              <c:idx val="0"/>
              <c:tx>
                <c:strRef>
                  <c:f>'Matrix Calc'!$I$7</c:f>
                  <c:strCache>
                    <c:ptCount val="1"/>
                    <c:pt idx="0">
                      <c:v>Region Average</c:v>
                    </c:pt>
                  </c:strCache>
                </c:strRef>
              </c:tx>
              <c:dLblPos val="t"/>
              <c:showLegendKey val="0"/>
              <c:showVal val="1"/>
              <c:showCatName val="0"/>
              <c:showSerName val="0"/>
              <c:showPercent val="0"/>
              <c:showBubbleSize val="0"/>
            </c:dLbl>
            <c:dLbl>
              <c:idx val="1"/>
              <c:tx>
                <c:strRef>
                  <c:f>'Matrix Calc'!$I$8</c:f>
                  <c:strCache>
                    <c:ptCount val="1"/>
                    <c:pt idx="0">
                      <c:v>Albania</c:v>
                    </c:pt>
                  </c:strCache>
                </c:strRef>
              </c:tx>
              <c:dLblPos val="t"/>
              <c:showLegendKey val="0"/>
              <c:showVal val="1"/>
              <c:showCatName val="0"/>
              <c:showSerName val="0"/>
              <c:showPercent val="0"/>
              <c:showBubbleSize val="0"/>
            </c:dLbl>
            <c:dLbl>
              <c:idx val="2"/>
              <c:tx>
                <c:strRef>
                  <c:f>'Matrix Calc'!$I$9</c:f>
                  <c:strCache>
                    <c:ptCount val="1"/>
                    <c:pt idx="0">
                      <c:v>Arabian Gulf</c:v>
                    </c:pt>
                  </c:strCache>
                </c:strRef>
              </c:tx>
              <c:dLblPos val="t"/>
              <c:showLegendKey val="0"/>
              <c:showVal val="1"/>
              <c:showCatName val="0"/>
              <c:showSerName val="0"/>
              <c:showPercent val="0"/>
              <c:showBubbleSize val="0"/>
            </c:dLbl>
            <c:dLbl>
              <c:idx val="3"/>
              <c:tx>
                <c:strRef>
                  <c:f>'Matrix Calc'!$I$10</c:f>
                  <c:strCache>
                    <c:ptCount val="1"/>
                    <c:pt idx="0">
                      <c:v>Argentina</c:v>
                    </c:pt>
                  </c:strCache>
                </c:strRef>
              </c:tx>
              <c:dLblPos val="t"/>
              <c:showLegendKey val="0"/>
              <c:showVal val="1"/>
              <c:showCatName val="0"/>
              <c:showSerName val="0"/>
              <c:showPercent val="0"/>
              <c:showBubbleSize val="0"/>
            </c:dLbl>
            <c:dLbl>
              <c:idx val="4"/>
              <c:tx>
                <c:strRef>
                  <c:f>'Matrix Calc'!$I$11</c:f>
                  <c:strCache>
                    <c:ptCount val="1"/>
                    <c:pt idx="0">
                      <c:v>Armenia</c:v>
                    </c:pt>
                  </c:strCache>
                </c:strRef>
              </c:tx>
              <c:dLblPos val="t"/>
              <c:showLegendKey val="0"/>
              <c:showVal val="1"/>
              <c:showCatName val="0"/>
              <c:showSerName val="0"/>
              <c:showPercent val="0"/>
              <c:showBubbleSize val="0"/>
            </c:dLbl>
            <c:dLbl>
              <c:idx val="5"/>
              <c:tx>
                <c:strRef>
                  <c:f>'Matrix Calc'!$I$12</c:f>
                  <c:strCache>
                    <c:ptCount val="1"/>
                    <c:pt idx="0">
                      <c:v>Aruba</c:v>
                    </c:pt>
                  </c:strCache>
                </c:strRef>
              </c:tx>
              <c:dLblPos val="t"/>
              <c:showLegendKey val="0"/>
              <c:showVal val="1"/>
              <c:showCatName val="0"/>
              <c:showSerName val="0"/>
              <c:showPercent val="0"/>
              <c:showBubbleSize val="0"/>
            </c:dLbl>
            <c:dLbl>
              <c:idx val="6"/>
              <c:tx>
                <c:strRef>
                  <c:f>'Matrix Calc'!$I$13</c:f>
                  <c:strCache>
                    <c:ptCount val="1"/>
                    <c:pt idx="0">
                      <c:v>Asia</c:v>
                    </c:pt>
                  </c:strCache>
                </c:strRef>
              </c:tx>
              <c:dLblPos val="t"/>
              <c:showLegendKey val="0"/>
              <c:showVal val="1"/>
              <c:showCatName val="0"/>
              <c:showSerName val="0"/>
              <c:showPercent val="0"/>
              <c:showBubbleSize val="0"/>
            </c:dLbl>
            <c:dLbl>
              <c:idx val="7"/>
              <c:tx>
                <c:strRef>
                  <c:f>'Matrix Calc'!$I$14</c:f>
                  <c:strCache>
                    <c:ptCount val="1"/>
                    <c:pt idx="0">
                      <c:v>Australia</c:v>
                    </c:pt>
                  </c:strCache>
                </c:strRef>
              </c:tx>
              <c:dLblPos val="t"/>
              <c:showLegendKey val="0"/>
              <c:showVal val="1"/>
              <c:showCatName val="0"/>
              <c:showSerName val="0"/>
              <c:showPercent val="0"/>
              <c:showBubbleSize val="0"/>
            </c:dLbl>
            <c:dLbl>
              <c:idx val="8"/>
              <c:tx>
                <c:strRef>
                  <c:f>'Matrix Calc'!$I$15</c:f>
                  <c:strCache>
                    <c:ptCount val="1"/>
                    <c:pt idx="0">
                      <c:v>Austria</c:v>
                    </c:pt>
                  </c:strCache>
                </c:strRef>
              </c:tx>
              <c:dLblPos val="t"/>
              <c:showLegendKey val="0"/>
              <c:showVal val="1"/>
              <c:showCatName val="0"/>
              <c:showSerName val="0"/>
              <c:showPercent val="0"/>
              <c:showBubbleSize val="0"/>
            </c:dLbl>
            <c:dLbl>
              <c:idx val="9"/>
              <c:tx>
                <c:strRef>
                  <c:f>'Matrix Calc'!$I$16</c:f>
                  <c:strCache>
                    <c:ptCount val="1"/>
                    <c:pt idx="0">
                      <c:v>Azerbaijan</c:v>
                    </c:pt>
                  </c:strCache>
                </c:strRef>
              </c:tx>
              <c:dLblPos val="t"/>
              <c:showLegendKey val="0"/>
              <c:showVal val="1"/>
              <c:showCatName val="0"/>
              <c:showSerName val="0"/>
              <c:showPercent val="0"/>
              <c:showBubbleSize val="0"/>
            </c:dLbl>
            <c:dLbl>
              <c:idx val="10"/>
              <c:tx>
                <c:strRef>
                  <c:f>'Matrix Calc'!$I$17</c:f>
                  <c:strCache>
                    <c:ptCount val="1"/>
                    <c:pt idx="0">
                      <c:v>Baltic</c:v>
                    </c:pt>
                  </c:strCache>
                </c:strRef>
              </c:tx>
              <c:dLblPos val="t"/>
              <c:showLegendKey val="0"/>
              <c:showVal val="1"/>
              <c:showCatName val="0"/>
              <c:showSerName val="0"/>
              <c:showPercent val="0"/>
              <c:showBubbleSize val="0"/>
            </c:dLbl>
            <c:dLbl>
              <c:idx val="11"/>
              <c:tx>
                <c:strRef>
                  <c:f>'Matrix Calc'!$I$18</c:f>
                  <c:strCache>
                    <c:ptCount val="1"/>
                    <c:pt idx="0">
                      <c:v>Bangladesh</c:v>
                    </c:pt>
                  </c:strCache>
                </c:strRef>
              </c:tx>
              <c:dLblPos val="t"/>
              <c:showLegendKey val="0"/>
              <c:showVal val="1"/>
              <c:showCatName val="0"/>
              <c:showSerName val="0"/>
              <c:showPercent val="0"/>
              <c:showBubbleSize val="0"/>
            </c:dLbl>
            <c:dLbl>
              <c:idx val="12"/>
              <c:tx>
                <c:strRef>
                  <c:f>'Matrix Calc'!$I$19</c:f>
                  <c:strCache>
                    <c:ptCount val="1"/>
                    <c:pt idx="0">
                      <c:v>Belgium</c:v>
                    </c:pt>
                  </c:strCache>
                </c:strRef>
              </c:tx>
              <c:dLblPos val="t"/>
              <c:showLegendKey val="0"/>
              <c:showVal val="1"/>
              <c:showCatName val="0"/>
              <c:showSerName val="0"/>
              <c:showPercent val="0"/>
              <c:showBubbleSize val="0"/>
            </c:dLbl>
            <c:dLbl>
              <c:idx val="13"/>
              <c:tx>
                <c:strRef>
                  <c:f>'Matrix Calc'!$I$20</c:f>
                  <c:strCache>
                    <c:ptCount val="1"/>
                    <c:pt idx="0">
                      <c:v>Bermuda</c:v>
                    </c:pt>
                  </c:strCache>
                </c:strRef>
              </c:tx>
              <c:dLblPos val="t"/>
              <c:showLegendKey val="0"/>
              <c:showVal val="1"/>
              <c:showCatName val="0"/>
              <c:showSerName val="0"/>
              <c:showPercent val="0"/>
              <c:showBubbleSize val="0"/>
            </c:dLbl>
            <c:dLbl>
              <c:idx val="14"/>
              <c:tx>
                <c:strRef>
                  <c:f>'Matrix Calc'!$I$21</c:f>
                  <c:strCache>
                    <c:ptCount val="1"/>
                    <c:pt idx="0">
                      <c:v>Bhutan</c:v>
                    </c:pt>
                  </c:strCache>
                </c:strRef>
              </c:tx>
              <c:dLblPos val="t"/>
              <c:showLegendKey val="0"/>
              <c:showVal val="1"/>
              <c:showCatName val="0"/>
              <c:showSerName val="0"/>
              <c:showPercent val="0"/>
              <c:showBubbleSize val="0"/>
            </c:dLbl>
            <c:dLbl>
              <c:idx val="15"/>
              <c:tx>
                <c:strRef>
                  <c:f>'Matrix Calc'!$I$22</c:f>
                  <c:strCache>
                    <c:ptCount val="1"/>
                    <c:pt idx="0">
                      <c:v>Bolivia</c:v>
                    </c:pt>
                  </c:strCache>
                </c:strRef>
              </c:tx>
              <c:dLblPos val="t"/>
              <c:showLegendKey val="0"/>
              <c:showVal val="1"/>
              <c:showCatName val="0"/>
              <c:showSerName val="0"/>
              <c:showPercent val="0"/>
              <c:showBubbleSize val="0"/>
            </c:dLbl>
            <c:dLbl>
              <c:idx val="16"/>
              <c:tx>
                <c:strRef>
                  <c:f>'Matrix Calc'!$I$23</c:f>
                  <c:strCache>
                    <c:ptCount val="1"/>
                    <c:pt idx="0">
                      <c:v>Brazil</c:v>
                    </c:pt>
                  </c:strCache>
                </c:strRef>
              </c:tx>
              <c:dLblPos val="t"/>
              <c:showLegendKey val="0"/>
              <c:showVal val="1"/>
              <c:showCatName val="0"/>
              <c:showSerName val="0"/>
              <c:showPercent val="0"/>
              <c:showBubbleSize val="0"/>
            </c:dLbl>
            <c:dLbl>
              <c:idx val="17"/>
              <c:tx>
                <c:strRef>
                  <c:f>'Matrix Calc'!$I$24</c:f>
                  <c:strCache>
                    <c:ptCount val="1"/>
                    <c:pt idx="0">
                      <c:v>Bulgaria</c:v>
                    </c:pt>
                  </c:strCache>
                </c:strRef>
              </c:tx>
              <c:dLblPos val="t"/>
              <c:showLegendKey val="0"/>
              <c:showVal val="1"/>
              <c:showCatName val="0"/>
              <c:showSerName val="0"/>
              <c:showPercent val="0"/>
              <c:showBubbleSize val="0"/>
            </c:dLbl>
            <c:dLbl>
              <c:idx val="18"/>
              <c:tx>
                <c:strRef>
                  <c:f>'Matrix Calc'!$I$25</c:f>
                  <c:strCache>
                    <c:ptCount val="1"/>
                    <c:pt idx="0">
                      <c:v>Cambodia</c:v>
                    </c:pt>
                  </c:strCache>
                </c:strRef>
              </c:tx>
              <c:dLblPos val="t"/>
              <c:showLegendKey val="0"/>
              <c:showVal val="1"/>
              <c:showCatName val="0"/>
              <c:showSerName val="0"/>
              <c:showPercent val="0"/>
              <c:showBubbleSize val="0"/>
            </c:dLbl>
            <c:dLbl>
              <c:idx val="19"/>
              <c:tx>
                <c:strRef>
                  <c:f>'Matrix Calc'!$I$26</c:f>
                  <c:strCache>
                    <c:ptCount val="1"/>
                    <c:pt idx="0">
                      <c:v>Canada</c:v>
                    </c:pt>
                  </c:strCache>
                </c:strRef>
              </c:tx>
              <c:dLblPos val="t"/>
              <c:showLegendKey val="0"/>
              <c:showVal val="1"/>
              <c:showCatName val="0"/>
              <c:showSerName val="0"/>
              <c:showPercent val="0"/>
              <c:showBubbleSize val="0"/>
            </c:dLbl>
            <c:dLbl>
              <c:idx val="20"/>
              <c:tx>
                <c:strRef>
                  <c:f>'Matrix Calc'!$I$27</c:f>
                  <c:strCache>
                    <c:ptCount val="1"/>
                    <c:pt idx="0">
                      <c:v>Central America</c:v>
                    </c:pt>
                  </c:strCache>
                </c:strRef>
              </c:tx>
              <c:dLblPos val="t"/>
              <c:showLegendKey val="0"/>
              <c:showVal val="1"/>
              <c:showCatName val="0"/>
              <c:showSerName val="0"/>
              <c:showPercent val="0"/>
              <c:showBubbleSize val="0"/>
            </c:dLbl>
            <c:dLbl>
              <c:idx val="21"/>
              <c:tx>
                <c:strRef>
                  <c:f>'Matrix Calc'!$I$28</c:f>
                  <c:strCache>
                    <c:ptCount val="1"/>
                    <c:pt idx="0">
                      <c:v>China</c:v>
                    </c:pt>
                  </c:strCache>
                </c:strRef>
              </c:tx>
              <c:dLblPos val="t"/>
              <c:showLegendKey val="0"/>
              <c:showVal val="1"/>
              <c:showCatName val="0"/>
              <c:showSerName val="0"/>
              <c:showPercent val="0"/>
              <c:showBubbleSize val="0"/>
            </c:dLbl>
            <c:dLbl>
              <c:idx val="22"/>
              <c:tx>
                <c:strRef>
                  <c:f>'Matrix Calc'!$I$29</c:f>
                  <c:strCache>
                    <c:ptCount val="1"/>
                    <c:pt idx="0">
                      <c:v>Colombia</c:v>
                    </c:pt>
                  </c:strCache>
                </c:strRef>
              </c:tx>
              <c:dLblPos val="t"/>
              <c:showLegendKey val="0"/>
              <c:showVal val="1"/>
              <c:showCatName val="0"/>
              <c:showSerName val="0"/>
              <c:showPercent val="0"/>
              <c:showBubbleSize val="0"/>
            </c:dLbl>
            <c:dLbl>
              <c:idx val="23"/>
              <c:tx>
                <c:strRef>
                  <c:f>'Matrix Calc'!$I$30</c:f>
                  <c:strCache>
                    <c:ptCount val="1"/>
                    <c:pt idx="0">
                      <c:v>Costa Rica</c:v>
                    </c:pt>
                  </c:strCache>
                </c:strRef>
              </c:tx>
              <c:dLblPos val="t"/>
              <c:showLegendKey val="0"/>
              <c:showVal val="1"/>
              <c:showCatName val="0"/>
              <c:showSerName val="0"/>
              <c:showPercent val="0"/>
              <c:showBubbleSize val="0"/>
            </c:dLbl>
            <c:dLbl>
              <c:idx val="24"/>
              <c:tx>
                <c:strRef>
                  <c:f>'Matrix Calc'!$I$31</c:f>
                  <c:strCache>
                    <c:ptCount val="1"/>
                    <c:pt idx="0">
                      <c:v>Croatia</c:v>
                    </c:pt>
                  </c:strCache>
                </c:strRef>
              </c:tx>
              <c:dLblPos val="t"/>
              <c:showLegendKey val="0"/>
              <c:showVal val="1"/>
              <c:showCatName val="0"/>
              <c:showSerName val="0"/>
              <c:showPercent val="0"/>
              <c:showBubbleSize val="0"/>
            </c:dLbl>
            <c:dLbl>
              <c:idx val="25"/>
              <c:tx>
                <c:strRef>
                  <c:f>'Matrix Calc'!$I$32</c:f>
                  <c:strCache>
                    <c:ptCount val="1"/>
                    <c:pt idx="0">
                      <c:v>Czech Republic</c:v>
                    </c:pt>
                  </c:strCache>
                </c:strRef>
              </c:tx>
              <c:dLblPos val="t"/>
              <c:showLegendKey val="0"/>
              <c:showVal val="1"/>
              <c:showCatName val="0"/>
              <c:showSerName val="0"/>
              <c:showPercent val="0"/>
              <c:showBubbleSize val="0"/>
            </c:dLbl>
            <c:dLbl>
              <c:idx val="26"/>
              <c:tx>
                <c:strRef>
                  <c:f>'Matrix Calc'!$I$33</c:f>
                  <c:strCache>
                    <c:ptCount val="1"/>
                    <c:pt idx="0">
                      <c:v>Denmark</c:v>
                    </c:pt>
                  </c:strCache>
                </c:strRef>
              </c:tx>
              <c:dLblPos val="t"/>
              <c:showLegendKey val="0"/>
              <c:showVal val="1"/>
              <c:showCatName val="0"/>
              <c:showSerName val="0"/>
              <c:showPercent val="0"/>
              <c:showBubbleSize val="0"/>
            </c:dLbl>
            <c:dLbl>
              <c:idx val="27"/>
              <c:tx>
                <c:strRef>
                  <c:f>'Matrix Calc'!$I$34</c:f>
                  <c:strCache>
                    <c:ptCount val="1"/>
                    <c:pt idx="0">
                      <c:v>Dominican Republic</c:v>
                    </c:pt>
                  </c:strCache>
                </c:strRef>
              </c:tx>
              <c:dLblPos val="t"/>
              <c:showLegendKey val="0"/>
              <c:showVal val="1"/>
              <c:showCatName val="0"/>
              <c:showSerName val="0"/>
              <c:showPercent val="0"/>
              <c:showBubbleSize val="0"/>
            </c:dLbl>
            <c:dLbl>
              <c:idx val="28"/>
              <c:tx>
                <c:strRef>
                  <c:f>'Matrix Calc'!$I$35</c:f>
                  <c:strCache>
                    <c:ptCount val="1"/>
                    <c:pt idx="0">
                      <c:v>Dubai</c:v>
                    </c:pt>
                  </c:strCache>
                </c:strRef>
              </c:tx>
              <c:dLblPos val="t"/>
              <c:showLegendKey val="0"/>
              <c:showVal val="1"/>
              <c:showCatName val="0"/>
              <c:showSerName val="0"/>
              <c:showPercent val="0"/>
              <c:showBubbleSize val="0"/>
            </c:dLbl>
            <c:dLbl>
              <c:idx val="29"/>
              <c:tx>
                <c:strRef>
                  <c:f>'Matrix Calc'!$I$36</c:f>
                  <c:strCache>
                    <c:ptCount val="1"/>
                    <c:pt idx="0">
                      <c:v>Egypt</c:v>
                    </c:pt>
                  </c:strCache>
                </c:strRef>
              </c:tx>
              <c:dLblPos val="t"/>
              <c:showLegendKey val="0"/>
              <c:showVal val="1"/>
              <c:showCatName val="0"/>
              <c:showSerName val="0"/>
              <c:showPercent val="0"/>
              <c:showBubbleSize val="0"/>
            </c:dLbl>
            <c:dLbl>
              <c:idx val="30"/>
              <c:tx>
                <c:strRef>
                  <c:f>'Matrix Calc'!$I$37</c:f>
                  <c:strCache>
                    <c:ptCount val="1"/>
                    <c:pt idx="0">
                      <c:v>Estonia</c:v>
                    </c:pt>
                  </c:strCache>
                </c:strRef>
              </c:tx>
              <c:dLblPos val="t"/>
              <c:showLegendKey val="0"/>
              <c:showVal val="1"/>
              <c:showCatName val="0"/>
              <c:showSerName val="0"/>
              <c:showPercent val="0"/>
              <c:showBubbleSize val="0"/>
            </c:dLbl>
            <c:dLbl>
              <c:idx val="31"/>
              <c:tx>
                <c:strRef>
                  <c:f>'Matrix Calc'!$I$38</c:f>
                  <c:strCache>
                    <c:ptCount val="1"/>
                    <c:pt idx="0">
                      <c:v>Ethiopia</c:v>
                    </c:pt>
                  </c:strCache>
                </c:strRef>
              </c:tx>
              <c:dLblPos val="t"/>
              <c:showLegendKey val="0"/>
              <c:showVal val="1"/>
              <c:showCatName val="0"/>
              <c:showSerName val="0"/>
              <c:showPercent val="0"/>
              <c:showBubbleSize val="0"/>
            </c:dLbl>
            <c:dLbl>
              <c:idx val="32"/>
              <c:tx>
                <c:strRef>
                  <c:f>'Matrix Calc'!$I$39</c:f>
                  <c:strCache>
                    <c:ptCount val="1"/>
                    <c:pt idx="0">
                      <c:v>Europe</c:v>
                    </c:pt>
                  </c:strCache>
                </c:strRef>
              </c:tx>
              <c:dLblPos val="t"/>
              <c:showLegendKey val="0"/>
              <c:showVal val="1"/>
              <c:showCatName val="0"/>
              <c:showSerName val="0"/>
              <c:showPercent val="0"/>
              <c:showBubbleSize val="0"/>
            </c:dLbl>
            <c:dLbl>
              <c:idx val="33"/>
              <c:tx>
                <c:strRef>
                  <c:f>'Matrix Calc'!$I$40</c:f>
                  <c:strCache>
                    <c:ptCount val="1"/>
                    <c:pt idx="0">
                      <c:v>Finland</c:v>
                    </c:pt>
                  </c:strCache>
                </c:strRef>
              </c:tx>
              <c:dLblPos val="t"/>
              <c:showLegendKey val="0"/>
              <c:showVal val="1"/>
              <c:showCatName val="0"/>
              <c:showSerName val="0"/>
              <c:showPercent val="0"/>
              <c:showBubbleSize val="0"/>
            </c:dLbl>
            <c:dLbl>
              <c:idx val="34"/>
              <c:tx>
                <c:strRef>
                  <c:f>'Matrix Calc'!$I$41</c:f>
                  <c:strCache>
                    <c:ptCount val="1"/>
                    <c:pt idx="0">
                      <c:v>France</c:v>
                    </c:pt>
                  </c:strCache>
                </c:strRef>
              </c:tx>
              <c:dLblPos val="t"/>
              <c:showLegendKey val="0"/>
              <c:showVal val="1"/>
              <c:showCatName val="0"/>
              <c:showSerName val="0"/>
              <c:showPercent val="0"/>
              <c:showBubbleSize val="0"/>
            </c:dLbl>
            <c:dLbl>
              <c:idx val="35"/>
              <c:tx>
                <c:strRef>
                  <c:f>'Matrix Calc'!$I$42</c:f>
                  <c:strCache>
                    <c:ptCount val="1"/>
                    <c:pt idx="0">
                      <c:v>Germany</c:v>
                    </c:pt>
                  </c:strCache>
                </c:strRef>
              </c:tx>
              <c:dLblPos val="t"/>
              <c:showLegendKey val="0"/>
              <c:showVal val="1"/>
              <c:showCatName val="0"/>
              <c:showSerName val="0"/>
              <c:showPercent val="0"/>
              <c:showBubbleSize val="0"/>
            </c:dLbl>
            <c:dLbl>
              <c:idx val="36"/>
              <c:tx>
                <c:strRef>
                  <c:f>'Matrix Calc'!$I$43</c:f>
                  <c:strCache>
                    <c:ptCount val="1"/>
                    <c:pt idx="0">
                      <c:v>Ghana</c:v>
                    </c:pt>
                  </c:strCache>
                </c:strRef>
              </c:tx>
              <c:dLblPos val="t"/>
              <c:showLegendKey val="0"/>
              <c:showVal val="1"/>
              <c:showCatName val="0"/>
              <c:showSerName val="0"/>
              <c:showPercent val="0"/>
              <c:showBubbleSize val="0"/>
            </c:dLbl>
            <c:dLbl>
              <c:idx val="37"/>
              <c:tx>
                <c:strRef>
                  <c:f>'Matrix Calc'!$I$44</c:f>
                  <c:strCache>
                    <c:ptCount val="1"/>
                    <c:pt idx="0">
                      <c:v>Greece</c:v>
                    </c:pt>
                  </c:strCache>
                </c:strRef>
              </c:tx>
              <c:dLblPos val="t"/>
              <c:showLegendKey val="0"/>
              <c:showVal val="1"/>
              <c:showCatName val="0"/>
              <c:showSerName val="0"/>
              <c:showPercent val="0"/>
              <c:showBubbleSize val="0"/>
            </c:dLbl>
            <c:dLbl>
              <c:idx val="38"/>
              <c:tx>
                <c:strRef>
                  <c:f>'Matrix Calc'!$I$45</c:f>
                  <c:strCache>
                    <c:ptCount val="1"/>
                    <c:pt idx="0">
                      <c:v>Guyana</c:v>
                    </c:pt>
                  </c:strCache>
                </c:strRef>
              </c:tx>
              <c:dLblPos val="t"/>
              <c:showLegendKey val="0"/>
              <c:showVal val="1"/>
              <c:showCatName val="0"/>
              <c:showSerName val="0"/>
              <c:showPercent val="0"/>
              <c:showBubbleSize val="0"/>
            </c:dLbl>
            <c:dLbl>
              <c:idx val="39"/>
              <c:tx>
                <c:strRef>
                  <c:f>'Matrix Calc'!$I$46</c:f>
                  <c:strCache>
                    <c:ptCount val="1"/>
                    <c:pt idx="0">
                      <c:v>Hong Kong</c:v>
                    </c:pt>
                  </c:strCache>
                </c:strRef>
              </c:tx>
              <c:dLblPos val="t"/>
              <c:showLegendKey val="0"/>
              <c:showVal val="1"/>
              <c:showCatName val="0"/>
              <c:showSerName val="0"/>
              <c:showPercent val="0"/>
              <c:showBubbleSize val="0"/>
            </c:dLbl>
            <c:dLbl>
              <c:idx val="40"/>
              <c:tx>
                <c:strRef>
                  <c:f>'Matrix Calc'!$I$47</c:f>
                  <c:strCache>
                    <c:ptCount val="1"/>
                    <c:pt idx="0">
                      <c:v>Hungary</c:v>
                    </c:pt>
                  </c:strCache>
                </c:strRef>
              </c:tx>
              <c:dLblPos val="t"/>
              <c:showLegendKey val="0"/>
              <c:showVal val="1"/>
              <c:showCatName val="0"/>
              <c:showSerName val="0"/>
              <c:showPercent val="0"/>
              <c:showBubbleSize val="0"/>
            </c:dLbl>
            <c:dLbl>
              <c:idx val="41"/>
              <c:tx>
                <c:strRef>
                  <c:f>'Matrix Calc'!$I$48</c:f>
                  <c:strCache>
                    <c:ptCount val="1"/>
                    <c:pt idx="0">
                      <c:v>Iceland</c:v>
                    </c:pt>
                  </c:strCache>
                </c:strRef>
              </c:tx>
              <c:dLblPos val="t"/>
              <c:showLegendKey val="0"/>
              <c:showVal val="1"/>
              <c:showCatName val="0"/>
              <c:showSerName val="0"/>
              <c:showPercent val="0"/>
              <c:showBubbleSize val="0"/>
            </c:dLbl>
            <c:dLbl>
              <c:idx val="42"/>
              <c:tx>
                <c:strRef>
                  <c:f>'Matrix Calc'!$I$49</c:f>
                  <c:strCache>
                    <c:ptCount val="1"/>
                    <c:pt idx="0">
                      <c:v>India</c:v>
                    </c:pt>
                  </c:strCache>
                </c:strRef>
              </c:tx>
              <c:dLblPos val="t"/>
              <c:showLegendKey val="0"/>
              <c:showVal val="1"/>
              <c:showCatName val="0"/>
              <c:showSerName val="0"/>
              <c:showPercent val="0"/>
              <c:showBubbleSize val="0"/>
            </c:dLbl>
            <c:dLbl>
              <c:idx val="43"/>
              <c:tx>
                <c:strRef>
                  <c:f>'Matrix Calc'!$I$50</c:f>
                  <c:strCache>
                    <c:ptCount val="1"/>
                    <c:pt idx="0">
                      <c:v>Indonesia</c:v>
                    </c:pt>
                  </c:strCache>
                </c:strRef>
              </c:tx>
              <c:dLblPos val="t"/>
              <c:showLegendKey val="0"/>
              <c:showVal val="1"/>
              <c:showCatName val="0"/>
              <c:showSerName val="0"/>
              <c:showPercent val="0"/>
              <c:showBubbleSize val="0"/>
            </c:dLbl>
            <c:dLbl>
              <c:idx val="44"/>
              <c:tx>
                <c:strRef>
                  <c:f>'Matrix Calc'!$I$51</c:f>
                  <c:strCache>
                    <c:ptCount val="1"/>
                    <c:pt idx="0">
                      <c:v>Iran</c:v>
                    </c:pt>
                  </c:strCache>
                </c:strRef>
              </c:tx>
              <c:dLblPos val="t"/>
              <c:showLegendKey val="0"/>
              <c:showVal val="1"/>
              <c:showCatName val="0"/>
              <c:showSerName val="0"/>
              <c:showPercent val="0"/>
              <c:showBubbleSize val="0"/>
            </c:dLbl>
            <c:dLbl>
              <c:idx val="45"/>
              <c:tx>
                <c:strRef>
                  <c:f>'Matrix Calc'!$I$52</c:f>
                  <c:strCache>
                    <c:ptCount val="1"/>
                    <c:pt idx="0">
                      <c:v>Ireland</c:v>
                    </c:pt>
                  </c:strCache>
                </c:strRef>
              </c:tx>
              <c:dLblPos val="t"/>
              <c:showLegendKey val="0"/>
              <c:showVal val="1"/>
              <c:showCatName val="0"/>
              <c:showSerName val="0"/>
              <c:showPercent val="0"/>
              <c:showBubbleSize val="0"/>
            </c:dLbl>
            <c:dLbl>
              <c:idx val="46"/>
              <c:tx>
                <c:strRef>
                  <c:f>'Matrix Calc'!$I$53</c:f>
                  <c:strCache>
                    <c:ptCount val="1"/>
                    <c:pt idx="0">
                      <c:v>Israel</c:v>
                    </c:pt>
                  </c:strCache>
                </c:strRef>
              </c:tx>
              <c:dLblPos val="t"/>
              <c:showLegendKey val="0"/>
              <c:showVal val="1"/>
              <c:showCatName val="0"/>
              <c:showSerName val="0"/>
              <c:showPercent val="0"/>
              <c:showBubbleSize val="0"/>
            </c:dLbl>
            <c:dLbl>
              <c:idx val="47"/>
              <c:tx>
                <c:strRef>
                  <c:f>'Matrix Calc'!$I$54</c:f>
                  <c:strCache>
                    <c:ptCount val="1"/>
                    <c:pt idx="0">
                      <c:v>Italy</c:v>
                    </c:pt>
                  </c:strCache>
                </c:strRef>
              </c:tx>
              <c:dLblPos val="t"/>
              <c:showLegendKey val="0"/>
              <c:showVal val="1"/>
              <c:showCatName val="0"/>
              <c:showSerName val="0"/>
              <c:showPercent val="0"/>
              <c:showBubbleSize val="0"/>
            </c:dLbl>
            <c:dLbl>
              <c:idx val="48"/>
              <c:tx>
                <c:strRef>
                  <c:f>'Matrix Calc'!$I$55</c:f>
                  <c:strCache>
                    <c:ptCount val="1"/>
                    <c:pt idx="0">
                      <c:v>Japan</c:v>
                    </c:pt>
                  </c:strCache>
                </c:strRef>
              </c:tx>
              <c:dLblPos val="t"/>
              <c:showLegendKey val="0"/>
              <c:showVal val="1"/>
              <c:showCatName val="0"/>
              <c:showSerName val="0"/>
              <c:showPercent val="0"/>
              <c:showBubbleSize val="0"/>
            </c:dLbl>
            <c:dLbl>
              <c:idx val="49"/>
              <c:tx>
                <c:strRef>
                  <c:f>'Matrix Calc'!$I$56</c:f>
                  <c:strCache>
                    <c:ptCount val="1"/>
                    <c:pt idx="0">
                      <c:v>Kenya</c:v>
                    </c:pt>
                  </c:strCache>
                </c:strRef>
              </c:tx>
              <c:dLblPos val="t"/>
              <c:showLegendKey val="0"/>
              <c:showVal val="1"/>
              <c:showCatName val="0"/>
              <c:showSerName val="0"/>
              <c:showPercent val="0"/>
              <c:showBubbleSize val="0"/>
            </c:dLbl>
            <c:dLbl>
              <c:idx val="50"/>
              <c:tx>
                <c:strRef>
                  <c:f>'Matrix Calc'!$I$57</c:f>
                  <c:strCache>
                    <c:ptCount val="1"/>
                    <c:pt idx="0">
                      <c:v>Kuwait</c:v>
                    </c:pt>
                  </c:strCache>
                </c:strRef>
              </c:tx>
              <c:dLblPos val="t"/>
              <c:showLegendKey val="0"/>
              <c:showVal val="1"/>
              <c:showCatName val="0"/>
              <c:showSerName val="0"/>
              <c:showPercent val="0"/>
              <c:showBubbleSize val="0"/>
            </c:dLbl>
            <c:dLbl>
              <c:idx val="51"/>
              <c:tx>
                <c:strRef>
                  <c:f>'Matrix Calc'!$I$58</c:f>
                  <c:strCache>
                    <c:ptCount val="1"/>
                    <c:pt idx="0">
                      <c:v>Latin America</c:v>
                    </c:pt>
                  </c:strCache>
                </c:strRef>
              </c:tx>
              <c:dLblPos val="t"/>
              <c:showLegendKey val="0"/>
              <c:showVal val="1"/>
              <c:showCatName val="0"/>
              <c:showSerName val="0"/>
              <c:showPercent val="0"/>
              <c:showBubbleSize val="0"/>
            </c:dLbl>
            <c:dLbl>
              <c:idx val="52"/>
              <c:tx>
                <c:strRef>
                  <c:f>'Matrix Calc'!$I$59</c:f>
                  <c:strCache>
                    <c:ptCount val="1"/>
                    <c:pt idx="0">
                      <c:v>Lesotho</c:v>
                    </c:pt>
                  </c:strCache>
                </c:strRef>
              </c:tx>
              <c:dLblPos val="t"/>
              <c:showLegendKey val="0"/>
              <c:showVal val="1"/>
              <c:showCatName val="0"/>
              <c:showSerName val="0"/>
              <c:showPercent val="0"/>
              <c:showBubbleSize val="0"/>
            </c:dLbl>
            <c:dLbl>
              <c:idx val="53"/>
              <c:tx>
                <c:strRef>
                  <c:f>'Matrix Calc'!$I$60</c:f>
                  <c:strCache>
                    <c:ptCount val="1"/>
                    <c:pt idx="0">
                      <c:v>Libya</c:v>
                    </c:pt>
                  </c:strCache>
                </c:strRef>
              </c:tx>
              <c:dLblPos val="t"/>
              <c:showLegendKey val="0"/>
              <c:showVal val="1"/>
              <c:showCatName val="0"/>
              <c:showSerName val="0"/>
              <c:showPercent val="0"/>
              <c:showBubbleSize val="0"/>
            </c:dLbl>
            <c:dLbl>
              <c:idx val="54"/>
              <c:tx>
                <c:strRef>
                  <c:f>'Matrix Calc'!$I$61</c:f>
                  <c:strCache>
                    <c:ptCount val="1"/>
                    <c:pt idx="0">
                      <c:v>Lithuania</c:v>
                    </c:pt>
                  </c:strCache>
                </c:strRef>
              </c:tx>
              <c:dLblPos val="t"/>
              <c:showLegendKey val="0"/>
              <c:showVal val="1"/>
              <c:showCatName val="0"/>
              <c:showSerName val="0"/>
              <c:showPercent val="0"/>
              <c:showBubbleSize val="0"/>
            </c:dLbl>
            <c:dLbl>
              <c:idx val="55"/>
              <c:tx>
                <c:strRef>
                  <c:f>'Matrix Calc'!$I$62</c:f>
                  <c:strCache>
                    <c:ptCount val="1"/>
                    <c:pt idx="0">
                      <c:v>Malaysia</c:v>
                    </c:pt>
                  </c:strCache>
                </c:strRef>
              </c:tx>
              <c:dLblPos val="t"/>
              <c:showLegendKey val="0"/>
              <c:showVal val="1"/>
              <c:showCatName val="0"/>
              <c:showSerName val="0"/>
              <c:showPercent val="0"/>
              <c:showBubbleSize val="0"/>
            </c:dLbl>
            <c:dLbl>
              <c:idx val="56"/>
              <c:tx>
                <c:strRef>
                  <c:f>'Matrix Calc'!$I$63</c:f>
                  <c:strCache>
                    <c:ptCount val="1"/>
                    <c:pt idx="0">
                      <c:v>Mauritius</c:v>
                    </c:pt>
                  </c:strCache>
                </c:strRef>
              </c:tx>
              <c:dLblPos val="t"/>
              <c:showLegendKey val="0"/>
              <c:showVal val="1"/>
              <c:showCatName val="0"/>
              <c:showSerName val="0"/>
              <c:showPercent val="0"/>
              <c:showBubbleSize val="0"/>
            </c:dLbl>
            <c:dLbl>
              <c:idx val="57"/>
              <c:tx>
                <c:strRef>
                  <c:f>'Matrix Calc'!$I$64</c:f>
                  <c:strCache>
                    <c:ptCount val="1"/>
                    <c:pt idx="0">
                      <c:v>Mexico</c:v>
                    </c:pt>
                  </c:strCache>
                </c:strRef>
              </c:tx>
              <c:dLblPos val="t"/>
              <c:showLegendKey val="0"/>
              <c:showVal val="1"/>
              <c:showCatName val="0"/>
              <c:showSerName val="0"/>
              <c:showPercent val="0"/>
              <c:showBubbleSize val="0"/>
            </c:dLbl>
            <c:dLbl>
              <c:idx val="58"/>
              <c:tx>
                <c:strRef>
                  <c:f>'Matrix Calc'!$I$65</c:f>
                  <c:strCache>
                    <c:ptCount val="1"/>
                    <c:pt idx="0">
                      <c:v>Mongolia</c:v>
                    </c:pt>
                  </c:strCache>
                </c:strRef>
              </c:tx>
              <c:dLblPos val="t"/>
              <c:showLegendKey val="0"/>
              <c:showVal val="1"/>
              <c:showCatName val="0"/>
              <c:showSerName val="0"/>
              <c:showPercent val="0"/>
              <c:showBubbleSize val="0"/>
            </c:dLbl>
            <c:dLbl>
              <c:idx val="59"/>
              <c:tx>
                <c:strRef>
                  <c:f>'Matrix Calc'!$I$66</c:f>
                  <c:strCache>
                    <c:ptCount val="1"/>
                    <c:pt idx="0">
                      <c:v>Montenegro</c:v>
                    </c:pt>
                  </c:strCache>
                </c:strRef>
              </c:tx>
              <c:dLblPos val="t"/>
              <c:showLegendKey val="0"/>
              <c:showVal val="1"/>
              <c:showCatName val="0"/>
              <c:showSerName val="0"/>
              <c:showPercent val="0"/>
              <c:showBubbleSize val="0"/>
            </c:dLbl>
            <c:dLbl>
              <c:idx val="60"/>
              <c:tx>
                <c:strRef>
                  <c:f>'Matrix Calc'!$I$67</c:f>
                  <c:strCache>
                    <c:ptCount val="1"/>
                    <c:pt idx="0">
                      <c:v>Morocco</c:v>
                    </c:pt>
                  </c:strCache>
                </c:strRef>
              </c:tx>
              <c:dLblPos val="t"/>
              <c:showLegendKey val="0"/>
              <c:showVal val="1"/>
              <c:showCatName val="0"/>
              <c:showSerName val="0"/>
              <c:showPercent val="0"/>
              <c:showBubbleSize val="0"/>
            </c:dLbl>
            <c:dLbl>
              <c:idx val="61"/>
              <c:tx>
                <c:strRef>
                  <c:f>'Matrix Calc'!$I$68</c:f>
                  <c:strCache>
                    <c:ptCount val="1"/>
                    <c:pt idx="0">
                      <c:v>Mozambique</c:v>
                    </c:pt>
                  </c:strCache>
                </c:strRef>
              </c:tx>
              <c:dLblPos val="t"/>
              <c:showLegendKey val="0"/>
              <c:showVal val="1"/>
              <c:showCatName val="0"/>
              <c:showSerName val="0"/>
              <c:showPercent val="0"/>
              <c:showBubbleSize val="0"/>
            </c:dLbl>
            <c:dLbl>
              <c:idx val="62"/>
              <c:tx>
                <c:strRef>
                  <c:f>'Matrix Calc'!$I$69</c:f>
                  <c:strCache>
                    <c:ptCount val="1"/>
                    <c:pt idx="0">
                      <c:v>Myanmar</c:v>
                    </c:pt>
                  </c:strCache>
                </c:strRef>
              </c:tx>
              <c:dLblPos val="t"/>
              <c:showLegendKey val="0"/>
              <c:showVal val="1"/>
              <c:showCatName val="0"/>
              <c:showSerName val="0"/>
              <c:showPercent val="0"/>
              <c:showBubbleSize val="0"/>
            </c:dLbl>
            <c:dLbl>
              <c:idx val="63"/>
              <c:tx>
                <c:strRef>
                  <c:f>'Matrix Calc'!$I$70</c:f>
                  <c:strCache>
                    <c:ptCount val="1"/>
                    <c:pt idx="0">
                      <c:v>Netherlands</c:v>
                    </c:pt>
                  </c:strCache>
                </c:strRef>
              </c:tx>
              <c:dLblPos val="t"/>
              <c:showLegendKey val="0"/>
              <c:showVal val="1"/>
              <c:showCatName val="0"/>
              <c:showSerName val="0"/>
              <c:showPercent val="0"/>
              <c:showBubbleSize val="0"/>
            </c:dLbl>
            <c:dLbl>
              <c:idx val="64"/>
              <c:tx>
                <c:strRef>
                  <c:f>'Matrix Calc'!$I$71</c:f>
                  <c:strCache>
                    <c:ptCount val="1"/>
                    <c:pt idx="0">
                      <c:v>New Zealand</c:v>
                    </c:pt>
                  </c:strCache>
                </c:strRef>
              </c:tx>
              <c:dLblPos val="t"/>
              <c:showLegendKey val="0"/>
              <c:showVal val="1"/>
              <c:showCatName val="0"/>
              <c:showSerName val="0"/>
              <c:showPercent val="0"/>
              <c:showBubbleSize val="0"/>
            </c:dLbl>
            <c:dLbl>
              <c:idx val="65"/>
              <c:tx>
                <c:strRef>
                  <c:f>'Matrix Calc'!$I$72</c:f>
                  <c:strCache>
                    <c:ptCount val="1"/>
                    <c:pt idx="0">
                      <c:v>Nigeria</c:v>
                    </c:pt>
                  </c:strCache>
                </c:strRef>
              </c:tx>
              <c:dLblPos val="t"/>
              <c:showLegendKey val="0"/>
              <c:showVal val="1"/>
              <c:showCatName val="0"/>
              <c:showSerName val="0"/>
              <c:showPercent val="0"/>
              <c:showBubbleSize val="0"/>
            </c:dLbl>
            <c:dLbl>
              <c:idx val="66"/>
              <c:tx>
                <c:strRef>
                  <c:f>'Matrix Calc'!$I$73</c:f>
                  <c:strCache>
                    <c:ptCount val="1"/>
                    <c:pt idx="0">
                      <c:v>Norway</c:v>
                    </c:pt>
                  </c:strCache>
                </c:strRef>
              </c:tx>
              <c:dLblPos val="t"/>
              <c:showLegendKey val="0"/>
              <c:showVal val="1"/>
              <c:showCatName val="0"/>
              <c:showSerName val="0"/>
              <c:showPercent val="0"/>
              <c:showBubbleSize val="0"/>
            </c:dLbl>
            <c:dLbl>
              <c:idx val="67"/>
              <c:tx>
                <c:strRef>
                  <c:f>'Matrix Calc'!$I$74</c:f>
                  <c:strCache>
                    <c:ptCount val="1"/>
                    <c:pt idx="0">
                      <c:v>Oman</c:v>
                    </c:pt>
                  </c:strCache>
                </c:strRef>
              </c:tx>
              <c:dLblPos val="t"/>
              <c:showLegendKey val="0"/>
              <c:showVal val="1"/>
              <c:showCatName val="0"/>
              <c:showSerName val="0"/>
              <c:showPercent val="0"/>
              <c:showBubbleSize val="0"/>
            </c:dLbl>
            <c:dLbl>
              <c:idx val="68"/>
              <c:tx>
                <c:strRef>
                  <c:f>'Matrix Calc'!$I$75</c:f>
                  <c:strCache>
                    <c:ptCount val="1"/>
                    <c:pt idx="0">
                      <c:v>Pakistan</c:v>
                    </c:pt>
                  </c:strCache>
                </c:strRef>
              </c:tx>
              <c:dLblPos val="t"/>
              <c:showLegendKey val="0"/>
              <c:showVal val="1"/>
              <c:showCatName val="0"/>
              <c:showSerName val="0"/>
              <c:showPercent val="0"/>
              <c:showBubbleSize val="0"/>
            </c:dLbl>
            <c:dLbl>
              <c:idx val="69"/>
              <c:tx>
                <c:strRef>
                  <c:f>'Matrix Calc'!$I$76</c:f>
                  <c:strCache>
                    <c:ptCount val="1"/>
                    <c:pt idx="0">
                      <c:v>Panama</c:v>
                    </c:pt>
                  </c:strCache>
                </c:strRef>
              </c:tx>
              <c:dLblPos val="t"/>
              <c:showLegendKey val="0"/>
              <c:showVal val="1"/>
              <c:showCatName val="0"/>
              <c:showSerName val="0"/>
              <c:showPercent val="0"/>
              <c:showBubbleSize val="0"/>
            </c:dLbl>
            <c:dLbl>
              <c:idx val="70"/>
              <c:tx>
                <c:strRef>
                  <c:f>'Matrix Calc'!$I$77</c:f>
                  <c:strCache>
                    <c:ptCount val="1"/>
                    <c:pt idx="0">
                      <c:v>Paraguay</c:v>
                    </c:pt>
                  </c:strCache>
                </c:strRef>
              </c:tx>
              <c:dLblPos val="t"/>
              <c:showLegendKey val="0"/>
              <c:showVal val="1"/>
              <c:showCatName val="0"/>
              <c:showSerName val="0"/>
              <c:showPercent val="0"/>
              <c:showBubbleSize val="0"/>
            </c:dLbl>
            <c:dLbl>
              <c:idx val="71"/>
              <c:tx>
                <c:strRef>
                  <c:f>'Matrix Calc'!$I$78</c:f>
                  <c:strCache>
                    <c:ptCount val="1"/>
                    <c:pt idx="0">
                      <c:v>Peru</c:v>
                    </c:pt>
                  </c:strCache>
                </c:strRef>
              </c:tx>
              <c:dLblPos val="t"/>
              <c:showLegendKey val="0"/>
              <c:showVal val="1"/>
              <c:showCatName val="0"/>
              <c:showSerName val="0"/>
              <c:showPercent val="0"/>
              <c:showBubbleSize val="0"/>
            </c:dLbl>
            <c:dLbl>
              <c:idx val="72"/>
              <c:tx>
                <c:strRef>
                  <c:f>'Matrix Calc'!$I$79</c:f>
                  <c:strCache>
                    <c:ptCount val="1"/>
                    <c:pt idx="0">
                      <c:v>Philippines</c:v>
                    </c:pt>
                  </c:strCache>
                </c:strRef>
              </c:tx>
              <c:dLblPos val="t"/>
              <c:showLegendKey val="0"/>
              <c:showVal val="1"/>
              <c:showCatName val="0"/>
              <c:showSerName val="0"/>
              <c:showPercent val="0"/>
              <c:showBubbleSize val="0"/>
            </c:dLbl>
            <c:dLbl>
              <c:idx val="73"/>
              <c:tx>
                <c:strRef>
                  <c:f>'Matrix Calc'!$I$80</c:f>
                  <c:strCache>
                    <c:ptCount val="1"/>
                    <c:pt idx="0">
                      <c:v>Poland</c:v>
                    </c:pt>
                  </c:strCache>
                </c:strRef>
              </c:tx>
              <c:dLblPos val="t"/>
              <c:showLegendKey val="0"/>
              <c:showVal val="1"/>
              <c:showCatName val="0"/>
              <c:showSerName val="0"/>
              <c:showPercent val="0"/>
              <c:showBubbleSize val="0"/>
            </c:dLbl>
            <c:dLbl>
              <c:idx val="74"/>
              <c:tx>
                <c:strRef>
                  <c:f>'Matrix Calc'!$I$81</c:f>
                  <c:strCache>
                    <c:ptCount val="1"/>
                    <c:pt idx="0">
                      <c:v>Portugal</c:v>
                    </c:pt>
                  </c:strCache>
                </c:strRef>
              </c:tx>
              <c:dLblPos val="t"/>
              <c:showLegendKey val="0"/>
              <c:showVal val="1"/>
              <c:showCatName val="0"/>
              <c:showSerName val="0"/>
              <c:showPercent val="0"/>
              <c:showBubbleSize val="0"/>
            </c:dLbl>
            <c:dLbl>
              <c:idx val="75"/>
              <c:tx>
                <c:strRef>
                  <c:f>'Matrix Calc'!$I$82</c:f>
                  <c:strCache>
                    <c:ptCount val="1"/>
                    <c:pt idx="0">
                      <c:v>Qatar</c:v>
                    </c:pt>
                  </c:strCache>
                </c:strRef>
              </c:tx>
              <c:dLblPos val="t"/>
              <c:showLegendKey val="0"/>
              <c:showVal val="1"/>
              <c:showCatName val="0"/>
              <c:showSerName val="0"/>
              <c:showPercent val="0"/>
              <c:showBubbleSize val="0"/>
            </c:dLbl>
            <c:dLbl>
              <c:idx val="76"/>
              <c:tx>
                <c:strRef>
                  <c:f>'Matrix Calc'!$I$83</c:f>
                  <c:strCache>
                    <c:ptCount val="1"/>
                    <c:pt idx="0">
                      <c:v>Republic of Georgia</c:v>
                    </c:pt>
                  </c:strCache>
                </c:strRef>
              </c:tx>
              <c:dLblPos val="t"/>
              <c:showLegendKey val="0"/>
              <c:showVal val="1"/>
              <c:showCatName val="0"/>
              <c:showSerName val="0"/>
              <c:showPercent val="0"/>
              <c:showBubbleSize val="0"/>
            </c:dLbl>
            <c:dLbl>
              <c:idx val="77"/>
              <c:tx>
                <c:strRef>
                  <c:f>'Matrix Calc'!$I$84</c:f>
                  <c:strCache>
                    <c:ptCount val="1"/>
                    <c:pt idx="0">
                      <c:v>Romania</c:v>
                    </c:pt>
                  </c:strCache>
                </c:strRef>
              </c:tx>
              <c:dLblPos val="t"/>
              <c:showLegendKey val="0"/>
              <c:showVal val="1"/>
              <c:showCatName val="0"/>
              <c:showSerName val="0"/>
              <c:showPercent val="0"/>
              <c:showBubbleSize val="0"/>
            </c:dLbl>
            <c:dLbl>
              <c:idx val="78"/>
              <c:tx>
                <c:strRef>
                  <c:f>'Matrix Calc'!$I$85</c:f>
                  <c:strCache>
                    <c:ptCount val="1"/>
                    <c:pt idx="0">
                      <c:v>Russia</c:v>
                    </c:pt>
                  </c:strCache>
                </c:strRef>
              </c:tx>
              <c:dLblPos val="t"/>
              <c:showLegendKey val="0"/>
              <c:showVal val="1"/>
              <c:showCatName val="0"/>
              <c:showSerName val="0"/>
              <c:showPercent val="0"/>
              <c:showBubbleSize val="0"/>
            </c:dLbl>
            <c:dLbl>
              <c:idx val="79"/>
              <c:tx>
                <c:strRef>
                  <c:f>'Matrix Calc'!$I$86</c:f>
                  <c:strCache>
                    <c:ptCount val="1"/>
                    <c:pt idx="0">
                      <c:v>Saudi Arabia</c:v>
                    </c:pt>
                  </c:strCache>
                </c:strRef>
              </c:tx>
              <c:dLblPos val="t"/>
              <c:showLegendKey val="0"/>
              <c:showVal val="1"/>
              <c:showCatName val="0"/>
              <c:showSerName val="0"/>
              <c:showPercent val="0"/>
              <c:showBubbleSize val="0"/>
            </c:dLbl>
            <c:dLbl>
              <c:idx val="80"/>
              <c:tx>
                <c:strRef>
                  <c:f>'Matrix Calc'!$I$87</c:f>
                  <c:strCache>
                    <c:ptCount val="1"/>
                    <c:pt idx="0">
                      <c:v>Singapore</c:v>
                    </c:pt>
                  </c:strCache>
                </c:strRef>
              </c:tx>
              <c:dLblPos val="t"/>
              <c:showLegendKey val="0"/>
              <c:showVal val="1"/>
              <c:showCatName val="0"/>
              <c:showSerName val="0"/>
              <c:showPercent val="0"/>
              <c:showBubbleSize val="0"/>
            </c:dLbl>
            <c:dLbl>
              <c:idx val="81"/>
              <c:tx>
                <c:strRef>
                  <c:f>'Matrix Calc'!$I$88</c:f>
                  <c:strCache>
                    <c:ptCount val="1"/>
                    <c:pt idx="0">
                      <c:v>Slovakia</c:v>
                    </c:pt>
                  </c:strCache>
                </c:strRef>
              </c:tx>
              <c:dLblPos val="t"/>
              <c:showLegendKey val="0"/>
              <c:showVal val="1"/>
              <c:showCatName val="0"/>
              <c:showSerName val="0"/>
              <c:showPercent val="0"/>
              <c:showBubbleSize val="0"/>
            </c:dLbl>
            <c:dLbl>
              <c:idx val="82"/>
              <c:tx>
                <c:strRef>
                  <c:f>'Matrix Calc'!$I$89</c:f>
                  <c:strCache>
                    <c:ptCount val="1"/>
                    <c:pt idx="0">
                      <c:v>Slovenia</c:v>
                    </c:pt>
                  </c:strCache>
                </c:strRef>
              </c:tx>
              <c:dLblPos val="t"/>
              <c:showLegendKey val="0"/>
              <c:showVal val="1"/>
              <c:showCatName val="0"/>
              <c:showSerName val="0"/>
              <c:showPercent val="0"/>
              <c:showBubbleSize val="0"/>
            </c:dLbl>
            <c:dLbl>
              <c:idx val="83"/>
              <c:tx>
                <c:strRef>
                  <c:f>'Matrix Calc'!$I$90</c:f>
                  <c:strCache>
                    <c:ptCount val="1"/>
                    <c:pt idx="0">
                      <c:v>Somalia</c:v>
                    </c:pt>
                  </c:strCache>
                </c:strRef>
              </c:tx>
              <c:dLblPos val="t"/>
              <c:showLegendKey val="0"/>
              <c:showVal val="1"/>
              <c:showCatName val="0"/>
              <c:showSerName val="0"/>
              <c:showPercent val="0"/>
              <c:showBubbleSize val="0"/>
            </c:dLbl>
            <c:dLbl>
              <c:idx val="84"/>
              <c:tx>
                <c:strRef>
                  <c:f>'Matrix Calc'!$I$91</c:f>
                  <c:strCache>
                    <c:ptCount val="1"/>
                    <c:pt idx="0">
                      <c:v>South Africa</c:v>
                    </c:pt>
                  </c:strCache>
                </c:strRef>
              </c:tx>
              <c:dLblPos val="t"/>
              <c:showLegendKey val="0"/>
              <c:showVal val="1"/>
              <c:showCatName val="0"/>
              <c:showSerName val="0"/>
              <c:showPercent val="0"/>
              <c:showBubbleSize val="0"/>
            </c:dLbl>
            <c:dLbl>
              <c:idx val="85"/>
              <c:tx>
                <c:strRef>
                  <c:f>'Matrix Calc'!$I$92</c:f>
                  <c:strCache>
                    <c:ptCount val="1"/>
                    <c:pt idx="0">
                      <c:v>Spain</c:v>
                    </c:pt>
                  </c:strCache>
                </c:strRef>
              </c:tx>
              <c:dLblPos val="t"/>
              <c:showLegendKey val="0"/>
              <c:showVal val="1"/>
              <c:showCatName val="0"/>
              <c:showSerName val="0"/>
              <c:showPercent val="0"/>
              <c:showBubbleSize val="0"/>
            </c:dLbl>
            <c:dLbl>
              <c:idx val="86"/>
              <c:tx>
                <c:strRef>
                  <c:f>'Matrix Calc'!$I$93</c:f>
                  <c:strCache>
                    <c:ptCount val="1"/>
                    <c:pt idx="0">
                      <c:v>Sri Lanka</c:v>
                    </c:pt>
                  </c:strCache>
                </c:strRef>
              </c:tx>
              <c:dLblPos val="t"/>
              <c:showLegendKey val="0"/>
              <c:showVal val="1"/>
              <c:showCatName val="0"/>
              <c:showSerName val="0"/>
              <c:showPercent val="0"/>
              <c:showBubbleSize val="0"/>
            </c:dLbl>
            <c:dLbl>
              <c:idx val="87"/>
              <c:tx>
                <c:strRef>
                  <c:f>'Matrix Calc'!$I$94</c:f>
                  <c:strCache>
                    <c:ptCount val="1"/>
                    <c:pt idx="0">
                      <c:v>Sweden</c:v>
                    </c:pt>
                  </c:strCache>
                </c:strRef>
              </c:tx>
              <c:dLblPos val="t"/>
              <c:showLegendKey val="0"/>
              <c:showVal val="1"/>
              <c:showCatName val="0"/>
              <c:showSerName val="0"/>
              <c:showPercent val="0"/>
              <c:showBubbleSize val="0"/>
            </c:dLbl>
            <c:dLbl>
              <c:idx val="88"/>
              <c:tx>
                <c:strRef>
                  <c:f>'Matrix Calc'!$I$95</c:f>
                  <c:strCache>
                    <c:ptCount val="1"/>
                    <c:pt idx="0">
                      <c:v>Switzerland</c:v>
                    </c:pt>
                  </c:strCache>
                </c:strRef>
              </c:tx>
              <c:dLblPos val="t"/>
              <c:showLegendKey val="0"/>
              <c:showVal val="1"/>
              <c:showCatName val="0"/>
              <c:showSerName val="0"/>
              <c:showPercent val="0"/>
              <c:showBubbleSize val="0"/>
            </c:dLbl>
            <c:dLbl>
              <c:idx val="89"/>
              <c:tx>
                <c:strRef>
                  <c:f>'Matrix Calc'!$I$96</c:f>
                  <c:strCache>
                    <c:ptCount val="1"/>
                    <c:pt idx="0">
                      <c:v>Thailand</c:v>
                    </c:pt>
                  </c:strCache>
                </c:strRef>
              </c:tx>
              <c:dLblPos val="t"/>
              <c:showLegendKey val="0"/>
              <c:showVal val="1"/>
              <c:showCatName val="0"/>
              <c:showSerName val="0"/>
              <c:showPercent val="0"/>
              <c:showBubbleSize val="0"/>
            </c:dLbl>
            <c:dLbl>
              <c:idx val="90"/>
              <c:tx>
                <c:strRef>
                  <c:f>'Matrix Calc'!$I$97</c:f>
                  <c:strCache>
                    <c:ptCount val="1"/>
                    <c:pt idx="0">
                      <c:v>Tunisia</c:v>
                    </c:pt>
                  </c:strCache>
                </c:strRef>
              </c:tx>
              <c:dLblPos val="t"/>
              <c:showLegendKey val="0"/>
              <c:showVal val="1"/>
              <c:showCatName val="0"/>
              <c:showSerName val="0"/>
              <c:showPercent val="0"/>
              <c:showBubbleSize val="0"/>
            </c:dLbl>
            <c:dLbl>
              <c:idx val="91"/>
              <c:tx>
                <c:strRef>
                  <c:f>'Matrix Calc'!$I$98</c:f>
                  <c:strCache>
                    <c:ptCount val="1"/>
                    <c:pt idx="0">
                      <c:v>Turkey</c:v>
                    </c:pt>
                  </c:strCache>
                </c:strRef>
              </c:tx>
              <c:dLblPos val="t"/>
              <c:showLegendKey val="0"/>
              <c:showVal val="1"/>
              <c:showCatName val="0"/>
              <c:showSerName val="0"/>
              <c:showPercent val="0"/>
              <c:showBubbleSize val="0"/>
            </c:dLbl>
            <c:dLbl>
              <c:idx val="92"/>
              <c:tx>
                <c:strRef>
                  <c:f>'Matrix Calc'!$I$99</c:f>
                  <c:strCache>
                    <c:ptCount val="1"/>
                    <c:pt idx="0">
                      <c:v>UAE</c:v>
                    </c:pt>
                  </c:strCache>
                </c:strRef>
              </c:tx>
              <c:dLblPos val="t"/>
              <c:showLegendKey val="0"/>
              <c:showVal val="1"/>
              <c:showCatName val="0"/>
              <c:showSerName val="0"/>
              <c:showPercent val="0"/>
              <c:showBubbleSize val="0"/>
            </c:dLbl>
            <c:dLbl>
              <c:idx val="93"/>
              <c:tx>
                <c:strRef>
                  <c:f>'Matrix Calc'!$I$100</c:f>
                  <c:strCache>
                    <c:ptCount val="1"/>
                    <c:pt idx="0">
                      <c:v>Uganda</c:v>
                    </c:pt>
                  </c:strCache>
                </c:strRef>
              </c:tx>
              <c:dLblPos val="t"/>
              <c:showLegendKey val="0"/>
              <c:showVal val="1"/>
              <c:showCatName val="0"/>
              <c:showSerName val="0"/>
              <c:showPercent val="0"/>
              <c:showBubbleSize val="0"/>
            </c:dLbl>
            <c:dLbl>
              <c:idx val="94"/>
              <c:tx>
                <c:strRef>
                  <c:f>'Matrix Calc'!$I$101</c:f>
                  <c:strCache>
                    <c:ptCount val="1"/>
                    <c:pt idx="0">
                      <c:v>UK</c:v>
                    </c:pt>
                  </c:strCache>
                </c:strRef>
              </c:tx>
              <c:dLblPos val="t"/>
              <c:showLegendKey val="0"/>
              <c:showVal val="1"/>
              <c:showCatName val="0"/>
              <c:showSerName val="0"/>
              <c:showPercent val="0"/>
              <c:showBubbleSize val="0"/>
            </c:dLbl>
            <c:dLbl>
              <c:idx val="95"/>
              <c:tx>
                <c:strRef>
                  <c:f>'Matrix Calc'!$I$102</c:f>
                  <c:strCache>
                    <c:ptCount val="1"/>
                    <c:pt idx="0">
                      <c:v>Ukraine</c:v>
                    </c:pt>
                  </c:strCache>
                </c:strRef>
              </c:tx>
              <c:dLblPos val="t"/>
              <c:showLegendKey val="0"/>
              <c:showVal val="1"/>
              <c:showCatName val="0"/>
              <c:showSerName val="0"/>
              <c:showPercent val="0"/>
              <c:showBubbleSize val="0"/>
            </c:dLbl>
            <c:dLbl>
              <c:idx val="96"/>
              <c:tx>
                <c:strRef>
                  <c:f>'Matrix Calc'!$I$103</c:f>
                  <c:strCache>
                    <c:ptCount val="1"/>
                    <c:pt idx="0">
                      <c:v>Uruguay</c:v>
                    </c:pt>
                  </c:strCache>
                </c:strRef>
              </c:tx>
              <c:dLblPos val="t"/>
              <c:showLegendKey val="0"/>
              <c:showVal val="1"/>
              <c:showCatName val="0"/>
              <c:showSerName val="0"/>
              <c:showPercent val="0"/>
              <c:showBubbleSize val="0"/>
            </c:dLbl>
            <c:dLbl>
              <c:idx val="97"/>
              <c:tx>
                <c:strRef>
                  <c:f>'Matrix Calc'!$I$104</c:f>
                  <c:strCache>
                    <c:ptCount val="1"/>
                    <c:pt idx="0">
                      <c:v>USA</c:v>
                    </c:pt>
                  </c:strCache>
                </c:strRef>
              </c:tx>
              <c:dLblPos val="t"/>
              <c:showLegendKey val="0"/>
              <c:showVal val="1"/>
              <c:showCatName val="0"/>
              <c:showSerName val="0"/>
              <c:showPercent val="0"/>
              <c:showBubbleSize val="0"/>
            </c:dLbl>
            <c:dLbl>
              <c:idx val="98"/>
              <c:tx>
                <c:strRef>
                  <c:f>'Matrix Calc'!$I$105</c:f>
                  <c:strCache>
                    <c:ptCount val="1"/>
                    <c:pt idx="0">
                      <c:v>Viet Nam</c:v>
                    </c:pt>
                  </c:strCache>
                </c:strRef>
              </c:tx>
              <c:dLblPos val="t"/>
              <c:showLegendKey val="0"/>
              <c:showVal val="1"/>
              <c:showCatName val="0"/>
              <c:showSerName val="0"/>
              <c:showPercent val="0"/>
              <c:showBubbleSize val="0"/>
            </c:dLbl>
            <c:dLbl>
              <c:idx val="99"/>
              <c:tx>
                <c:strRef>
                  <c:f>'Matrix Calc'!$I$106</c:f>
                  <c:strCache>
                    <c:ptCount val="1"/>
                    <c:pt idx="0">
                      <c:v>Vietnam</c:v>
                    </c:pt>
                  </c:strCache>
                </c:strRef>
              </c:tx>
              <c:dLblPos val="t"/>
              <c:showLegendKey val="0"/>
              <c:showVal val="1"/>
              <c:showCatName val="0"/>
              <c:showSerName val="0"/>
              <c:showPercent val="0"/>
              <c:showBubbleSize val="0"/>
            </c:dLbl>
            <c:dLbl>
              <c:idx val="100"/>
              <c:tx>
                <c:strRef>
                  <c:f>'Matrix Calc'!$I$107</c:f>
                  <c:strCache>
                    <c:ptCount val="1"/>
                    <c:pt idx="0">
                      <c:v>Zambia</c:v>
                    </c:pt>
                  </c:strCache>
                </c:strRef>
              </c:tx>
              <c:dLblPos val="t"/>
              <c:showLegendKey val="0"/>
              <c:showVal val="1"/>
              <c:showCatName val="0"/>
              <c:showSerName val="0"/>
              <c:showPercent val="0"/>
              <c:showBubbleSize val="0"/>
            </c:dLbl>
            <c:dLbl>
              <c:idx val="101"/>
              <c:tx>
                <c:strRef>
                  <c:f>'Matrix Calc'!$I$108</c:f>
                  <c:strCache>
                    <c:ptCount val="1"/>
                    <c:pt idx="0">
                      <c:v>Zimbabwe</c:v>
                    </c:pt>
                  </c:strCache>
                </c:strRef>
              </c:tx>
              <c:dLblPos val="t"/>
              <c:showLegendKey val="0"/>
              <c:showVal val="1"/>
              <c:showCatName val="0"/>
              <c:showSerName val="0"/>
              <c:showPercent val="0"/>
              <c:showBubbleSize val="0"/>
            </c:dLbl>
            <c:spPr>
              <a:solidFill>
                <a:schemeClr val="bg1"/>
              </a:solidFill>
            </c:spPr>
            <c:txPr>
              <a:bodyPr/>
              <a:lstStyle/>
              <a:p>
                <a:pPr>
                  <a:defRPr b="1">
                    <a:solidFill>
                      <a:schemeClr val="accent2"/>
                    </a:solidFill>
                  </a:defRPr>
                </a:pPr>
                <a:endParaRPr lang="en-US"/>
              </a:p>
            </c:txPr>
            <c:showLegendKey val="0"/>
            <c:showVal val="1"/>
            <c:showCatName val="0"/>
            <c:showSerName val="0"/>
            <c:showPercent val="0"/>
            <c:showBubbleSize val="0"/>
            <c:showLeaderLines val="0"/>
          </c:dLbls>
          <c:xVal>
            <c:numRef>
              <c:f>'Matrix Calc'!$N$7:$N$108</c:f>
              <c:numCache>
                <c:formatCode>#,##0</c:formatCode>
                <c:ptCount val="102"/>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14527.54691862214</c:v>
                </c:pt>
                <c:pt idx="95">
                  <c:v>#N/A</c:v>
                </c:pt>
                <c:pt idx="96">
                  <c:v>#N/A</c:v>
                </c:pt>
                <c:pt idx="97">
                  <c:v>#N/A</c:v>
                </c:pt>
                <c:pt idx="98">
                  <c:v>#N/A</c:v>
                </c:pt>
                <c:pt idx="99">
                  <c:v>#N/A</c:v>
                </c:pt>
                <c:pt idx="100">
                  <c:v>#N/A</c:v>
                </c:pt>
                <c:pt idx="101">
                  <c:v>#N/A</c:v>
                </c:pt>
              </c:numCache>
            </c:numRef>
          </c:xVal>
          <c:yVal>
            <c:numRef>
              <c:f>'Matrix Calc'!$O$7:$O$108</c:f>
              <c:numCache>
                <c:formatCode>_-[$$-409]* #,##0.00_ ;_-[$$-409]* \-#,##0.00\ ;_-[$$-409]* "-"??_ ;_-@_ </c:formatCode>
                <c:ptCount val="102"/>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55495.229229136581</c:v>
                </c:pt>
                <c:pt idx="95">
                  <c:v>#N/A</c:v>
                </c:pt>
                <c:pt idx="96">
                  <c:v>#N/A</c:v>
                </c:pt>
                <c:pt idx="97">
                  <c:v>#N/A</c:v>
                </c:pt>
                <c:pt idx="98">
                  <c:v>#N/A</c:v>
                </c:pt>
                <c:pt idx="99">
                  <c:v>#N/A</c:v>
                </c:pt>
                <c:pt idx="100">
                  <c:v>#N/A</c:v>
                </c:pt>
                <c:pt idx="101">
                  <c:v>#N/A</c:v>
                </c:pt>
              </c:numCache>
            </c:numRef>
          </c:yVal>
          <c:smooth val="0"/>
        </c:ser>
        <c:ser>
          <c:idx val="2"/>
          <c:order val="2"/>
          <c:spPr>
            <a:ln w="28575">
              <a:noFill/>
            </a:ln>
          </c:spPr>
          <c:marker>
            <c:symbol val="diamond"/>
            <c:size val="7"/>
            <c:spPr>
              <a:solidFill>
                <a:schemeClr val="accent6"/>
              </a:solidFill>
              <a:ln>
                <a:solidFill>
                  <a:schemeClr val="accent6"/>
                </a:solidFill>
              </a:ln>
            </c:spPr>
          </c:marker>
          <c:dLbls>
            <c:dLbl>
              <c:idx val="0"/>
              <c:tx>
                <c:strRef>
                  <c:f>'Matrix Calc'!$I$7</c:f>
                  <c:strCache>
                    <c:ptCount val="1"/>
                    <c:pt idx="0">
                      <c:v>Region Average</c:v>
                    </c:pt>
                  </c:strCache>
                </c:strRef>
              </c:tx>
              <c:dLblPos val="t"/>
              <c:showLegendKey val="0"/>
              <c:showVal val="1"/>
              <c:showCatName val="0"/>
              <c:showSerName val="0"/>
              <c:showPercent val="0"/>
              <c:showBubbleSize val="0"/>
            </c:dLbl>
            <c:dLbl>
              <c:idx val="1"/>
              <c:tx>
                <c:strRef>
                  <c:f>'Matrix Calc'!$I$8</c:f>
                  <c:strCache>
                    <c:ptCount val="1"/>
                    <c:pt idx="0">
                      <c:v>Albania</c:v>
                    </c:pt>
                  </c:strCache>
                </c:strRef>
              </c:tx>
              <c:dLblPos val="t"/>
              <c:showLegendKey val="0"/>
              <c:showVal val="1"/>
              <c:showCatName val="0"/>
              <c:showSerName val="0"/>
              <c:showPercent val="0"/>
              <c:showBubbleSize val="0"/>
            </c:dLbl>
            <c:dLbl>
              <c:idx val="2"/>
              <c:tx>
                <c:strRef>
                  <c:f>'Matrix Calc'!$I$9</c:f>
                  <c:strCache>
                    <c:ptCount val="1"/>
                    <c:pt idx="0">
                      <c:v>Arabian Gulf</c:v>
                    </c:pt>
                  </c:strCache>
                </c:strRef>
              </c:tx>
              <c:dLblPos val="t"/>
              <c:showLegendKey val="0"/>
              <c:showVal val="1"/>
              <c:showCatName val="0"/>
              <c:showSerName val="0"/>
              <c:showPercent val="0"/>
              <c:showBubbleSize val="0"/>
            </c:dLbl>
            <c:dLbl>
              <c:idx val="3"/>
              <c:tx>
                <c:strRef>
                  <c:f>'Matrix Calc'!$I$10</c:f>
                  <c:strCache>
                    <c:ptCount val="1"/>
                    <c:pt idx="0">
                      <c:v>Argentina</c:v>
                    </c:pt>
                  </c:strCache>
                </c:strRef>
              </c:tx>
              <c:dLblPos val="t"/>
              <c:showLegendKey val="0"/>
              <c:showVal val="1"/>
              <c:showCatName val="0"/>
              <c:showSerName val="0"/>
              <c:showPercent val="0"/>
              <c:showBubbleSize val="0"/>
            </c:dLbl>
            <c:dLbl>
              <c:idx val="4"/>
              <c:tx>
                <c:strRef>
                  <c:f>'Matrix Calc'!$I$11</c:f>
                  <c:strCache>
                    <c:ptCount val="1"/>
                    <c:pt idx="0">
                      <c:v>Armenia</c:v>
                    </c:pt>
                  </c:strCache>
                </c:strRef>
              </c:tx>
              <c:dLblPos val="t"/>
              <c:showLegendKey val="0"/>
              <c:showVal val="1"/>
              <c:showCatName val="0"/>
              <c:showSerName val="0"/>
              <c:showPercent val="0"/>
              <c:showBubbleSize val="0"/>
            </c:dLbl>
            <c:dLbl>
              <c:idx val="5"/>
              <c:tx>
                <c:strRef>
                  <c:f>'Matrix Calc'!$I$12</c:f>
                  <c:strCache>
                    <c:ptCount val="1"/>
                    <c:pt idx="0">
                      <c:v>Aruba</c:v>
                    </c:pt>
                  </c:strCache>
                </c:strRef>
              </c:tx>
              <c:dLblPos val="t"/>
              <c:showLegendKey val="0"/>
              <c:showVal val="1"/>
              <c:showCatName val="0"/>
              <c:showSerName val="0"/>
              <c:showPercent val="0"/>
              <c:showBubbleSize val="0"/>
            </c:dLbl>
            <c:dLbl>
              <c:idx val="6"/>
              <c:tx>
                <c:strRef>
                  <c:f>'Matrix Calc'!$I$13</c:f>
                  <c:strCache>
                    <c:ptCount val="1"/>
                    <c:pt idx="0">
                      <c:v>Asia</c:v>
                    </c:pt>
                  </c:strCache>
                </c:strRef>
              </c:tx>
              <c:dLblPos val="t"/>
              <c:showLegendKey val="0"/>
              <c:showVal val="1"/>
              <c:showCatName val="0"/>
              <c:showSerName val="0"/>
              <c:showPercent val="0"/>
              <c:showBubbleSize val="0"/>
            </c:dLbl>
            <c:dLbl>
              <c:idx val="7"/>
              <c:tx>
                <c:strRef>
                  <c:f>'Matrix Calc'!$I$14</c:f>
                  <c:strCache>
                    <c:ptCount val="1"/>
                    <c:pt idx="0">
                      <c:v>Australia</c:v>
                    </c:pt>
                  </c:strCache>
                </c:strRef>
              </c:tx>
              <c:dLblPos val="t"/>
              <c:showLegendKey val="0"/>
              <c:showVal val="1"/>
              <c:showCatName val="0"/>
              <c:showSerName val="0"/>
              <c:showPercent val="0"/>
              <c:showBubbleSize val="0"/>
            </c:dLbl>
            <c:dLbl>
              <c:idx val="8"/>
              <c:tx>
                <c:strRef>
                  <c:f>'Matrix Calc'!$I$15</c:f>
                  <c:strCache>
                    <c:ptCount val="1"/>
                    <c:pt idx="0">
                      <c:v>Austria</c:v>
                    </c:pt>
                  </c:strCache>
                </c:strRef>
              </c:tx>
              <c:dLblPos val="t"/>
              <c:showLegendKey val="0"/>
              <c:showVal val="1"/>
              <c:showCatName val="0"/>
              <c:showSerName val="0"/>
              <c:showPercent val="0"/>
              <c:showBubbleSize val="0"/>
            </c:dLbl>
            <c:dLbl>
              <c:idx val="9"/>
              <c:tx>
                <c:strRef>
                  <c:f>'Matrix Calc'!$I$16</c:f>
                  <c:strCache>
                    <c:ptCount val="1"/>
                    <c:pt idx="0">
                      <c:v>Azerbaijan</c:v>
                    </c:pt>
                  </c:strCache>
                </c:strRef>
              </c:tx>
              <c:dLblPos val="t"/>
              <c:showLegendKey val="0"/>
              <c:showVal val="1"/>
              <c:showCatName val="0"/>
              <c:showSerName val="0"/>
              <c:showPercent val="0"/>
              <c:showBubbleSize val="0"/>
            </c:dLbl>
            <c:dLbl>
              <c:idx val="10"/>
              <c:tx>
                <c:strRef>
                  <c:f>'Matrix Calc'!$I$17</c:f>
                  <c:strCache>
                    <c:ptCount val="1"/>
                    <c:pt idx="0">
                      <c:v>Baltic</c:v>
                    </c:pt>
                  </c:strCache>
                </c:strRef>
              </c:tx>
              <c:dLblPos val="t"/>
              <c:showLegendKey val="0"/>
              <c:showVal val="1"/>
              <c:showCatName val="0"/>
              <c:showSerName val="0"/>
              <c:showPercent val="0"/>
              <c:showBubbleSize val="0"/>
            </c:dLbl>
            <c:dLbl>
              <c:idx val="11"/>
              <c:tx>
                <c:strRef>
                  <c:f>'Matrix Calc'!$I$18</c:f>
                  <c:strCache>
                    <c:ptCount val="1"/>
                    <c:pt idx="0">
                      <c:v>Bangladesh</c:v>
                    </c:pt>
                  </c:strCache>
                </c:strRef>
              </c:tx>
              <c:dLblPos val="t"/>
              <c:showLegendKey val="0"/>
              <c:showVal val="1"/>
              <c:showCatName val="0"/>
              <c:showSerName val="0"/>
              <c:showPercent val="0"/>
              <c:showBubbleSize val="0"/>
            </c:dLbl>
            <c:dLbl>
              <c:idx val="12"/>
              <c:tx>
                <c:strRef>
                  <c:f>'Matrix Calc'!$I$19</c:f>
                  <c:strCache>
                    <c:ptCount val="1"/>
                    <c:pt idx="0">
                      <c:v>Belgium</c:v>
                    </c:pt>
                  </c:strCache>
                </c:strRef>
              </c:tx>
              <c:dLblPos val="t"/>
              <c:showLegendKey val="0"/>
              <c:showVal val="1"/>
              <c:showCatName val="0"/>
              <c:showSerName val="0"/>
              <c:showPercent val="0"/>
              <c:showBubbleSize val="0"/>
            </c:dLbl>
            <c:dLbl>
              <c:idx val="13"/>
              <c:tx>
                <c:strRef>
                  <c:f>'Matrix Calc'!$I$20</c:f>
                  <c:strCache>
                    <c:ptCount val="1"/>
                    <c:pt idx="0">
                      <c:v>Bermuda</c:v>
                    </c:pt>
                  </c:strCache>
                </c:strRef>
              </c:tx>
              <c:dLblPos val="t"/>
              <c:showLegendKey val="0"/>
              <c:showVal val="1"/>
              <c:showCatName val="0"/>
              <c:showSerName val="0"/>
              <c:showPercent val="0"/>
              <c:showBubbleSize val="0"/>
            </c:dLbl>
            <c:dLbl>
              <c:idx val="14"/>
              <c:tx>
                <c:strRef>
                  <c:f>'Matrix Calc'!$I$21</c:f>
                  <c:strCache>
                    <c:ptCount val="1"/>
                    <c:pt idx="0">
                      <c:v>Bhutan</c:v>
                    </c:pt>
                  </c:strCache>
                </c:strRef>
              </c:tx>
              <c:dLblPos val="t"/>
              <c:showLegendKey val="0"/>
              <c:showVal val="1"/>
              <c:showCatName val="0"/>
              <c:showSerName val="0"/>
              <c:showPercent val="0"/>
              <c:showBubbleSize val="0"/>
            </c:dLbl>
            <c:dLbl>
              <c:idx val="15"/>
              <c:tx>
                <c:strRef>
                  <c:f>'Matrix Calc'!$I$22</c:f>
                  <c:strCache>
                    <c:ptCount val="1"/>
                    <c:pt idx="0">
                      <c:v>Bolivia</c:v>
                    </c:pt>
                  </c:strCache>
                </c:strRef>
              </c:tx>
              <c:dLblPos val="t"/>
              <c:showLegendKey val="0"/>
              <c:showVal val="1"/>
              <c:showCatName val="0"/>
              <c:showSerName val="0"/>
              <c:showPercent val="0"/>
              <c:showBubbleSize val="0"/>
            </c:dLbl>
            <c:dLbl>
              <c:idx val="16"/>
              <c:tx>
                <c:strRef>
                  <c:f>'Matrix Calc'!$I$23</c:f>
                  <c:strCache>
                    <c:ptCount val="1"/>
                    <c:pt idx="0">
                      <c:v>Brazil</c:v>
                    </c:pt>
                  </c:strCache>
                </c:strRef>
              </c:tx>
              <c:dLblPos val="t"/>
              <c:showLegendKey val="0"/>
              <c:showVal val="1"/>
              <c:showCatName val="0"/>
              <c:showSerName val="0"/>
              <c:showPercent val="0"/>
              <c:showBubbleSize val="0"/>
            </c:dLbl>
            <c:dLbl>
              <c:idx val="17"/>
              <c:tx>
                <c:strRef>
                  <c:f>'Matrix Calc'!$I$24</c:f>
                  <c:strCache>
                    <c:ptCount val="1"/>
                    <c:pt idx="0">
                      <c:v>Bulgaria</c:v>
                    </c:pt>
                  </c:strCache>
                </c:strRef>
              </c:tx>
              <c:dLblPos val="t"/>
              <c:showLegendKey val="0"/>
              <c:showVal val="1"/>
              <c:showCatName val="0"/>
              <c:showSerName val="0"/>
              <c:showPercent val="0"/>
              <c:showBubbleSize val="0"/>
            </c:dLbl>
            <c:dLbl>
              <c:idx val="18"/>
              <c:tx>
                <c:strRef>
                  <c:f>'Matrix Calc'!$I$25</c:f>
                  <c:strCache>
                    <c:ptCount val="1"/>
                    <c:pt idx="0">
                      <c:v>Cambodia</c:v>
                    </c:pt>
                  </c:strCache>
                </c:strRef>
              </c:tx>
              <c:dLblPos val="t"/>
              <c:showLegendKey val="0"/>
              <c:showVal val="1"/>
              <c:showCatName val="0"/>
              <c:showSerName val="0"/>
              <c:showPercent val="0"/>
              <c:showBubbleSize val="0"/>
            </c:dLbl>
            <c:dLbl>
              <c:idx val="19"/>
              <c:tx>
                <c:strRef>
                  <c:f>'Matrix Calc'!$I$26</c:f>
                  <c:strCache>
                    <c:ptCount val="1"/>
                    <c:pt idx="0">
                      <c:v>Canada</c:v>
                    </c:pt>
                  </c:strCache>
                </c:strRef>
              </c:tx>
              <c:dLblPos val="t"/>
              <c:showLegendKey val="0"/>
              <c:showVal val="1"/>
              <c:showCatName val="0"/>
              <c:showSerName val="0"/>
              <c:showPercent val="0"/>
              <c:showBubbleSize val="0"/>
            </c:dLbl>
            <c:dLbl>
              <c:idx val="20"/>
              <c:tx>
                <c:strRef>
                  <c:f>'Matrix Calc'!$I$27</c:f>
                  <c:strCache>
                    <c:ptCount val="1"/>
                    <c:pt idx="0">
                      <c:v>Central America</c:v>
                    </c:pt>
                  </c:strCache>
                </c:strRef>
              </c:tx>
              <c:spPr>
                <a:solidFill>
                  <a:schemeClr val="bg1">
                    <a:alpha val="70000"/>
                  </a:schemeClr>
                </a:solid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21"/>
              <c:tx>
                <c:strRef>
                  <c:f>'Matrix Calc'!$I$28</c:f>
                  <c:strCache>
                    <c:ptCount val="1"/>
                    <c:pt idx="0">
                      <c:v>China</c:v>
                    </c:pt>
                  </c:strCache>
                </c:strRef>
              </c:tx>
              <c:spPr>
                <a:solidFill>
                  <a:schemeClr val="bg1">
                    <a:alpha val="70000"/>
                  </a:schemeClr>
                </a:solid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22"/>
              <c:tx>
                <c:strRef>
                  <c:f>'Matrix Calc'!$I$29</c:f>
                  <c:strCache>
                    <c:ptCount val="1"/>
                    <c:pt idx="0">
                      <c:v>Colombia</c:v>
                    </c:pt>
                  </c:strCache>
                </c:strRef>
              </c:tx>
              <c:spPr>
                <a:solidFill>
                  <a:schemeClr val="bg1">
                    <a:alpha val="70000"/>
                  </a:schemeClr>
                </a:solid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23"/>
              <c:tx>
                <c:strRef>
                  <c:f>'Matrix Calc'!$I$30</c:f>
                  <c:strCache>
                    <c:ptCount val="1"/>
                    <c:pt idx="0">
                      <c:v>Costa Rica</c:v>
                    </c:pt>
                  </c:strCache>
                </c:strRef>
              </c:tx>
              <c:spPr>
                <a:solidFill>
                  <a:schemeClr val="bg1">
                    <a:alpha val="70000"/>
                  </a:schemeClr>
                </a:solid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24"/>
              <c:tx>
                <c:strRef>
                  <c:f>'Matrix Calc'!$I$31</c:f>
                  <c:strCache>
                    <c:ptCount val="1"/>
                    <c:pt idx="0">
                      <c:v>Croatia</c:v>
                    </c:pt>
                  </c:strCache>
                </c:strRef>
              </c:tx>
              <c:spPr>
                <a:solidFill>
                  <a:schemeClr val="bg1">
                    <a:alpha val="70000"/>
                  </a:schemeClr>
                </a:solid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25"/>
              <c:tx>
                <c:strRef>
                  <c:f>'Matrix Calc'!$I$32</c:f>
                  <c:strCache>
                    <c:ptCount val="1"/>
                    <c:pt idx="0">
                      <c:v>Czech Republic</c:v>
                    </c:pt>
                  </c:strCache>
                </c:strRef>
              </c:tx>
              <c:spPr>
                <a:solidFill>
                  <a:schemeClr val="bg1">
                    <a:alpha val="70000"/>
                  </a:schemeClr>
                </a:solid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26"/>
              <c:tx>
                <c:strRef>
                  <c:f>'Matrix Calc'!$I$33</c:f>
                  <c:strCache>
                    <c:ptCount val="1"/>
                    <c:pt idx="0">
                      <c:v>Denmark</c:v>
                    </c:pt>
                  </c:strCache>
                </c:strRef>
              </c:tx>
              <c:spPr>
                <a:solidFill>
                  <a:schemeClr val="bg1">
                    <a:alpha val="70000"/>
                  </a:schemeClr>
                </a:solid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27"/>
              <c:tx>
                <c:strRef>
                  <c:f>'Matrix Calc'!$I$34</c:f>
                  <c:strCache>
                    <c:ptCount val="1"/>
                    <c:pt idx="0">
                      <c:v>Dominican Republic</c:v>
                    </c:pt>
                  </c:strCache>
                </c:strRef>
              </c:tx>
              <c:spPr>
                <a:solidFill>
                  <a:schemeClr val="bg1">
                    <a:alpha val="70000"/>
                  </a:schemeClr>
                </a:solid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28"/>
              <c:tx>
                <c:strRef>
                  <c:f>'Matrix Calc'!$I$35</c:f>
                  <c:strCache>
                    <c:ptCount val="1"/>
                    <c:pt idx="0">
                      <c:v>Dubai</c:v>
                    </c:pt>
                  </c:strCache>
                </c:strRef>
              </c:tx>
              <c:spPr>
                <a:solidFill>
                  <a:schemeClr val="bg1">
                    <a:alpha val="70000"/>
                  </a:schemeClr>
                </a:solid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29"/>
              <c:tx>
                <c:strRef>
                  <c:f>'Matrix Calc'!$I$36</c:f>
                  <c:strCache>
                    <c:ptCount val="1"/>
                    <c:pt idx="0">
                      <c:v>Egypt</c:v>
                    </c:pt>
                  </c:strCache>
                </c:strRef>
              </c:tx>
              <c:spPr>
                <a:solidFill>
                  <a:schemeClr val="bg1">
                    <a:alpha val="70000"/>
                  </a:schemeClr>
                </a:solid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30"/>
              <c:tx>
                <c:strRef>
                  <c:f>'Matrix Calc'!$I$37</c:f>
                  <c:strCache>
                    <c:ptCount val="1"/>
                    <c:pt idx="0">
                      <c:v>Estonia</c:v>
                    </c:pt>
                  </c:strCache>
                </c:strRef>
              </c:tx>
              <c:spPr>
                <a:solidFill>
                  <a:schemeClr val="bg1">
                    <a:alpha val="70000"/>
                  </a:schemeClr>
                </a:solid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31"/>
              <c:tx>
                <c:strRef>
                  <c:f>'Matrix Calc'!$I$38</c:f>
                  <c:strCache>
                    <c:ptCount val="1"/>
                    <c:pt idx="0">
                      <c:v>Ethiopia</c:v>
                    </c:pt>
                  </c:strCache>
                </c:strRef>
              </c:tx>
              <c:spPr>
                <a:solidFill>
                  <a:schemeClr val="bg1">
                    <a:alpha val="70000"/>
                  </a:schemeClr>
                </a:solid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32"/>
              <c:tx>
                <c:strRef>
                  <c:f>'Matrix Calc'!$I$39</c:f>
                  <c:strCache>
                    <c:ptCount val="1"/>
                    <c:pt idx="0">
                      <c:v>Europe</c:v>
                    </c:pt>
                  </c:strCache>
                </c:strRef>
              </c:tx>
              <c:spPr>
                <a:solidFill>
                  <a:schemeClr val="bg1">
                    <a:alpha val="70000"/>
                  </a:schemeClr>
                </a:solid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33"/>
              <c:tx>
                <c:strRef>
                  <c:f>'Matrix Calc'!$I$40</c:f>
                  <c:strCache>
                    <c:ptCount val="1"/>
                    <c:pt idx="0">
                      <c:v>Finland</c:v>
                    </c:pt>
                  </c:strCache>
                </c:strRef>
              </c:tx>
              <c:spPr>
                <a:solidFill>
                  <a:schemeClr val="bg1">
                    <a:alpha val="70000"/>
                  </a:schemeClr>
                </a:solid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34"/>
              <c:tx>
                <c:strRef>
                  <c:f>'Matrix Calc'!$I$41</c:f>
                  <c:strCache>
                    <c:ptCount val="1"/>
                    <c:pt idx="0">
                      <c:v>France</c:v>
                    </c:pt>
                  </c:strCache>
                </c:strRef>
              </c:tx>
              <c:spPr>
                <a:solidFill>
                  <a:schemeClr val="bg1">
                    <a:alpha val="70000"/>
                  </a:schemeClr>
                </a:solid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35"/>
              <c:tx>
                <c:strRef>
                  <c:f>'Matrix Calc'!$I$42</c:f>
                  <c:strCache>
                    <c:ptCount val="1"/>
                    <c:pt idx="0">
                      <c:v>Germany</c:v>
                    </c:pt>
                  </c:strCache>
                </c:strRef>
              </c:tx>
              <c:spPr>
                <a:solidFill>
                  <a:schemeClr val="bg1">
                    <a:alpha val="70000"/>
                  </a:schemeClr>
                </a:solid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36"/>
              <c:tx>
                <c:strRef>
                  <c:f>'Matrix Calc'!$I$43</c:f>
                  <c:strCache>
                    <c:ptCount val="1"/>
                    <c:pt idx="0">
                      <c:v>Ghana</c:v>
                    </c:pt>
                  </c:strCache>
                </c:strRef>
              </c:tx>
              <c:spPr>
                <a:solidFill>
                  <a:schemeClr val="bg1">
                    <a:alpha val="70000"/>
                  </a:schemeClr>
                </a:solid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37"/>
              <c:tx>
                <c:strRef>
                  <c:f>'Matrix Calc'!$I$44</c:f>
                  <c:strCache>
                    <c:ptCount val="1"/>
                    <c:pt idx="0">
                      <c:v>Greece</c:v>
                    </c:pt>
                  </c:strCache>
                </c:strRef>
              </c:tx>
              <c:spPr>
                <a:solidFill>
                  <a:schemeClr val="bg1">
                    <a:alpha val="70000"/>
                  </a:schemeClr>
                </a:solid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38"/>
              <c:tx>
                <c:strRef>
                  <c:f>'Matrix Calc'!$I$45</c:f>
                  <c:strCache>
                    <c:ptCount val="1"/>
                    <c:pt idx="0">
                      <c:v>Guyana</c:v>
                    </c:pt>
                  </c:strCache>
                </c:strRef>
              </c:tx>
              <c:spPr>
                <a:solidFill>
                  <a:schemeClr val="bg1">
                    <a:alpha val="70000"/>
                  </a:schemeClr>
                </a:solid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39"/>
              <c:tx>
                <c:strRef>
                  <c:f>'Matrix Calc'!$I$46</c:f>
                  <c:strCache>
                    <c:ptCount val="1"/>
                    <c:pt idx="0">
                      <c:v>Hong Kong</c:v>
                    </c:pt>
                  </c:strCache>
                </c:strRef>
              </c:tx>
              <c:spPr>
                <a:solidFill>
                  <a:schemeClr val="bg1">
                    <a:alpha val="70000"/>
                  </a:schemeClr>
                </a:solid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40"/>
              <c:tx>
                <c:strRef>
                  <c:f>'Matrix Calc'!$I$47</c:f>
                  <c:strCache>
                    <c:ptCount val="1"/>
                    <c:pt idx="0">
                      <c:v>Hungary</c:v>
                    </c:pt>
                  </c:strCache>
                </c:strRef>
              </c:tx>
              <c:spPr>
                <a:solidFill>
                  <a:schemeClr val="bg1">
                    <a:alpha val="70000"/>
                  </a:schemeClr>
                </a:solid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41"/>
              <c:tx>
                <c:strRef>
                  <c:f>'Matrix Calc'!$I$48</c:f>
                  <c:strCache>
                    <c:ptCount val="1"/>
                    <c:pt idx="0">
                      <c:v>Iceland</c:v>
                    </c:pt>
                  </c:strCache>
                </c:strRef>
              </c:tx>
              <c:spPr>
                <a:solidFill>
                  <a:schemeClr val="bg1">
                    <a:alpha val="70000"/>
                  </a:schemeClr>
                </a:solid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42"/>
              <c:tx>
                <c:strRef>
                  <c:f>'Matrix Calc'!$I$49</c:f>
                  <c:strCache>
                    <c:ptCount val="1"/>
                    <c:pt idx="0">
                      <c:v>India</c:v>
                    </c:pt>
                  </c:strCache>
                </c:strRef>
              </c:tx>
              <c:spPr>
                <a:solidFill>
                  <a:schemeClr val="bg1">
                    <a:alpha val="70000"/>
                  </a:schemeClr>
                </a:solid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43"/>
              <c:tx>
                <c:strRef>
                  <c:f>'Matrix Calc'!$I$50</c:f>
                  <c:strCache>
                    <c:ptCount val="1"/>
                    <c:pt idx="0">
                      <c:v>Indonesia</c:v>
                    </c:pt>
                  </c:strCache>
                </c:strRef>
              </c:tx>
              <c:spPr>
                <a:solidFill>
                  <a:schemeClr val="bg1">
                    <a:alpha val="70000"/>
                  </a:schemeClr>
                </a:solid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44"/>
              <c:tx>
                <c:strRef>
                  <c:f>'Matrix Calc'!$I$51</c:f>
                  <c:strCache>
                    <c:ptCount val="1"/>
                    <c:pt idx="0">
                      <c:v>Iran</c:v>
                    </c:pt>
                  </c:strCache>
                </c:strRef>
              </c:tx>
              <c:spPr>
                <a:solidFill>
                  <a:schemeClr val="bg1">
                    <a:alpha val="70000"/>
                  </a:schemeClr>
                </a:solid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45"/>
              <c:tx>
                <c:strRef>
                  <c:f>'Matrix Calc'!$I$52</c:f>
                  <c:strCache>
                    <c:ptCount val="1"/>
                    <c:pt idx="0">
                      <c:v>Ireland</c:v>
                    </c:pt>
                  </c:strCache>
                </c:strRef>
              </c:tx>
              <c:spPr>
                <a:solidFill>
                  <a:schemeClr val="bg1">
                    <a:alpha val="70000"/>
                  </a:schemeClr>
                </a:solid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46"/>
              <c:tx>
                <c:strRef>
                  <c:f>'Matrix Calc'!$I$53</c:f>
                  <c:strCache>
                    <c:ptCount val="1"/>
                    <c:pt idx="0">
                      <c:v>Israel</c:v>
                    </c:pt>
                  </c:strCache>
                </c:strRef>
              </c:tx>
              <c:spPr>
                <a:solidFill>
                  <a:schemeClr val="bg1">
                    <a:alpha val="70000"/>
                  </a:schemeClr>
                </a:solid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47"/>
              <c:tx>
                <c:strRef>
                  <c:f>'Matrix Calc'!$I$54</c:f>
                  <c:strCache>
                    <c:ptCount val="1"/>
                    <c:pt idx="0">
                      <c:v>Italy</c:v>
                    </c:pt>
                  </c:strCache>
                </c:strRef>
              </c:tx>
              <c:spPr>
                <a:solidFill>
                  <a:schemeClr val="bg1">
                    <a:alpha val="70000"/>
                  </a:schemeClr>
                </a:solid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48"/>
              <c:tx>
                <c:strRef>
                  <c:f>'Matrix Calc'!$I$55</c:f>
                  <c:strCache>
                    <c:ptCount val="1"/>
                    <c:pt idx="0">
                      <c:v>Japan</c:v>
                    </c:pt>
                  </c:strCache>
                </c:strRef>
              </c:tx>
              <c:spPr>
                <a:solidFill>
                  <a:schemeClr val="bg1">
                    <a:alpha val="70000"/>
                  </a:schemeClr>
                </a:solid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49"/>
              <c:tx>
                <c:strRef>
                  <c:f>'Matrix Calc'!$I$56</c:f>
                  <c:strCache>
                    <c:ptCount val="1"/>
                    <c:pt idx="0">
                      <c:v>Kenya</c:v>
                    </c:pt>
                  </c:strCache>
                </c:strRef>
              </c:tx>
              <c:spPr>
                <a:solidFill>
                  <a:schemeClr val="bg1">
                    <a:alpha val="70000"/>
                  </a:schemeClr>
                </a:solid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50"/>
              <c:tx>
                <c:strRef>
                  <c:f>'Matrix Calc'!$I$57</c:f>
                  <c:strCache>
                    <c:ptCount val="1"/>
                    <c:pt idx="0">
                      <c:v>Kuwait</c:v>
                    </c:pt>
                  </c:strCache>
                </c:strRef>
              </c:tx>
              <c:spPr>
                <a:solidFill>
                  <a:schemeClr val="bg1">
                    <a:alpha val="70000"/>
                  </a:schemeClr>
                </a:solid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51"/>
              <c:tx>
                <c:strRef>
                  <c:f>'Matrix Calc'!$I$58</c:f>
                  <c:strCache>
                    <c:ptCount val="1"/>
                    <c:pt idx="0">
                      <c:v>Latin America</c:v>
                    </c:pt>
                  </c:strCache>
                </c:strRef>
              </c:tx>
              <c:spPr>
                <a:solidFill>
                  <a:schemeClr val="bg1">
                    <a:alpha val="70000"/>
                  </a:schemeClr>
                </a:solid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52"/>
              <c:tx>
                <c:strRef>
                  <c:f>'Matrix Calc'!$I$59</c:f>
                  <c:strCache>
                    <c:ptCount val="1"/>
                    <c:pt idx="0">
                      <c:v>Lesotho</c:v>
                    </c:pt>
                  </c:strCache>
                </c:strRef>
              </c:tx>
              <c:spPr>
                <a:solidFill>
                  <a:schemeClr val="bg1">
                    <a:alpha val="70000"/>
                  </a:schemeClr>
                </a:solid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53"/>
              <c:tx>
                <c:strRef>
                  <c:f>'Matrix Calc'!$I$60</c:f>
                  <c:strCache>
                    <c:ptCount val="1"/>
                    <c:pt idx="0">
                      <c:v>Libya</c:v>
                    </c:pt>
                  </c:strCache>
                </c:strRef>
              </c:tx>
              <c:spPr>
                <a:solidFill>
                  <a:schemeClr val="bg1">
                    <a:alpha val="70000"/>
                  </a:schemeClr>
                </a:solid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54"/>
              <c:tx>
                <c:strRef>
                  <c:f>'Matrix Calc'!$I$61</c:f>
                  <c:strCache>
                    <c:ptCount val="1"/>
                    <c:pt idx="0">
                      <c:v>Lithuania</c:v>
                    </c:pt>
                  </c:strCache>
                </c:strRef>
              </c:tx>
              <c:spPr>
                <a:solidFill>
                  <a:schemeClr val="bg1">
                    <a:alpha val="70000"/>
                  </a:schemeClr>
                </a:solid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55"/>
              <c:tx>
                <c:strRef>
                  <c:f>'Matrix Calc'!$I$62</c:f>
                  <c:strCache>
                    <c:ptCount val="1"/>
                    <c:pt idx="0">
                      <c:v>Malaysia</c:v>
                    </c:pt>
                  </c:strCache>
                </c:strRef>
              </c:tx>
              <c:spPr>
                <a:solidFill>
                  <a:schemeClr val="bg1">
                    <a:alpha val="70000"/>
                  </a:schemeClr>
                </a:solid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56"/>
              <c:tx>
                <c:strRef>
                  <c:f>'Matrix Calc'!$I$63</c:f>
                  <c:strCache>
                    <c:ptCount val="1"/>
                    <c:pt idx="0">
                      <c:v>Mauritius</c:v>
                    </c:pt>
                  </c:strCache>
                </c:strRef>
              </c:tx>
              <c:spPr>
                <a:solidFill>
                  <a:schemeClr val="bg1">
                    <a:alpha val="70000"/>
                  </a:schemeClr>
                </a:solid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57"/>
              <c:tx>
                <c:strRef>
                  <c:f>'Matrix Calc'!$I$64</c:f>
                  <c:strCache>
                    <c:ptCount val="1"/>
                    <c:pt idx="0">
                      <c:v>Mexico</c:v>
                    </c:pt>
                  </c:strCache>
                </c:strRef>
              </c:tx>
              <c:spPr>
                <a:solidFill>
                  <a:schemeClr val="bg1">
                    <a:alpha val="70000"/>
                  </a:schemeClr>
                </a:solid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58"/>
              <c:tx>
                <c:strRef>
                  <c:f>'Matrix Calc'!$I$65</c:f>
                  <c:strCache>
                    <c:ptCount val="1"/>
                    <c:pt idx="0">
                      <c:v>Mongolia</c:v>
                    </c:pt>
                  </c:strCache>
                </c:strRef>
              </c:tx>
              <c:spPr>
                <a:solidFill>
                  <a:schemeClr val="bg1">
                    <a:alpha val="70000"/>
                  </a:schemeClr>
                </a:solid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59"/>
              <c:tx>
                <c:strRef>
                  <c:f>'Matrix Calc'!$I$66</c:f>
                  <c:strCache>
                    <c:ptCount val="1"/>
                    <c:pt idx="0">
                      <c:v>Montenegro</c:v>
                    </c:pt>
                  </c:strCache>
                </c:strRef>
              </c:tx>
              <c:spPr>
                <a:solidFill>
                  <a:schemeClr val="bg1">
                    <a:alpha val="70000"/>
                  </a:schemeClr>
                </a:solid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60"/>
              <c:tx>
                <c:strRef>
                  <c:f>'Matrix Calc'!$I$67</c:f>
                  <c:strCache>
                    <c:ptCount val="1"/>
                    <c:pt idx="0">
                      <c:v>Morocco</c:v>
                    </c:pt>
                  </c:strCache>
                </c:strRef>
              </c:tx>
              <c:spPr>
                <a:solidFill>
                  <a:schemeClr val="bg1">
                    <a:alpha val="70000"/>
                  </a:schemeClr>
                </a:solid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61"/>
              <c:tx>
                <c:strRef>
                  <c:f>'Matrix Calc'!$I$68</c:f>
                  <c:strCache>
                    <c:ptCount val="1"/>
                    <c:pt idx="0">
                      <c:v>Mozambique</c:v>
                    </c:pt>
                  </c:strCache>
                </c:strRef>
              </c:tx>
              <c:spPr>
                <a:solidFill>
                  <a:schemeClr val="bg1">
                    <a:alpha val="70000"/>
                  </a:schemeClr>
                </a:solid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62"/>
              <c:tx>
                <c:strRef>
                  <c:f>'Matrix Calc'!$I$69</c:f>
                  <c:strCache>
                    <c:ptCount val="1"/>
                    <c:pt idx="0">
                      <c:v>Myanmar</c:v>
                    </c:pt>
                  </c:strCache>
                </c:strRef>
              </c:tx>
              <c:spPr>
                <a:solidFill>
                  <a:schemeClr val="bg1">
                    <a:alpha val="70000"/>
                  </a:schemeClr>
                </a:solid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63"/>
              <c:tx>
                <c:strRef>
                  <c:f>'Matrix Calc'!$I$70</c:f>
                  <c:strCache>
                    <c:ptCount val="1"/>
                    <c:pt idx="0">
                      <c:v>Netherlands</c:v>
                    </c:pt>
                  </c:strCache>
                </c:strRef>
              </c:tx>
              <c:spPr>
                <a:solidFill>
                  <a:schemeClr val="bg1">
                    <a:alpha val="70000"/>
                  </a:schemeClr>
                </a:solid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64"/>
              <c:tx>
                <c:strRef>
                  <c:f>'Matrix Calc'!$I$71</c:f>
                  <c:strCache>
                    <c:ptCount val="1"/>
                    <c:pt idx="0">
                      <c:v>New Zealand</c:v>
                    </c:pt>
                  </c:strCache>
                </c:strRef>
              </c:tx>
              <c:spPr>
                <a:solidFill>
                  <a:schemeClr val="bg1">
                    <a:alpha val="70000"/>
                  </a:schemeClr>
                </a:solid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65"/>
              <c:tx>
                <c:strRef>
                  <c:f>'Matrix Calc'!$I$72</c:f>
                  <c:strCache>
                    <c:ptCount val="1"/>
                    <c:pt idx="0">
                      <c:v>Nigeria</c:v>
                    </c:pt>
                  </c:strCache>
                </c:strRef>
              </c:tx>
              <c:spPr>
                <a:solidFill>
                  <a:schemeClr val="bg1">
                    <a:alpha val="70000"/>
                  </a:schemeClr>
                </a:solid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66"/>
              <c:tx>
                <c:strRef>
                  <c:f>'Matrix Calc'!$I$73</c:f>
                  <c:strCache>
                    <c:ptCount val="1"/>
                    <c:pt idx="0">
                      <c:v>Norway</c:v>
                    </c:pt>
                  </c:strCache>
                </c:strRef>
              </c:tx>
              <c:spPr>
                <a:solidFill>
                  <a:schemeClr val="bg1">
                    <a:alpha val="70000"/>
                  </a:schemeClr>
                </a:solid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67"/>
              <c:tx>
                <c:strRef>
                  <c:f>'Matrix Calc'!$I$74</c:f>
                  <c:strCache>
                    <c:ptCount val="1"/>
                    <c:pt idx="0">
                      <c:v>Oman</c:v>
                    </c:pt>
                  </c:strCache>
                </c:strRef>
              </c:tx>
              <c:spPr>
                <a:solidFill>
                  <a:schemeClr val="bg1">
                    <a:alpha val="70000"/>
                  </a:schemeClr>
                </a:solid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68"/>
              <c:tx>
                <c:strRef>
                  <c:f>'Matrix Calc'!$I$75</c:f>
                  <c:strCache>
                    <c:ptCount val="1"/>
                    <c:pt idx="0">
                      <c:v>Pakistan</c:v>
                    </c:pt>
                  </c:strCache>
                </c:strRef>
              </c:tx>
              <c:spPr>
                <a:solidFill>
                  <a:schemeClr val="bg1">
                    <a:alpha val="70000"/>
                  </a:schemeClr>
                </a:solid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69"/>
              <c:tx>
                <c:strRef>
                  <c:f>'Matrix Calc'!$I$76</c:f>
                  <c:strCache>
                    <c:ptCount val="1"/>
                    <c:pt idx="0">
                      <c:v>Panama</c:v>
                    </c:pt>
                  </c:strCache>
                </c:strRef>
              </c:tx>
              <c:spPr>
                <a:solidFill>
                  <a:schemeClr val="bg1">
                    <a:alpha val="70000"/>
                  </a:schemeClr>
                </a:solid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70"/>
              <c:tx>
                <c:strRef>
                  <c:f>'Matrix Calc'!$I$77</c:f>
                  <c:strCache>
                    <c:ptCount val="1"/>
                    <c:pt idx="0">
                      <c:v>Paraguay</c:v>
                    </c:pt>
                  </c:strCache>
                </c:strRef>
              </c:tx>
              <c:spPr>
                <a:solidFill>
                  <a:schemeClr val="bg1">
                    <a:alpha val="70000"/>
                  </a:schemeClr>
                </a:solid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71"/>
              <c:tx>
                <c:strRef>
                  <c:f>'Matrix Calc'!$I$78</c:f>
                  <c:strCache>
                    <c:ptCount val="1"/>
                    <c:pt idx="0">
                      <c:v>Peru</c:v>
                    </c:pt>
                  </c:strCache>
                </c:strRef>
              </c:tx>
              <c:spPr>
                <a:solidFill>
                  <a:schemeClr val="bg1">
                    <a:alpha val="70000"/>
                  </a:schemeClr>
                </a:solid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72"/>
              <c:tx>
                <c:strRef>
                  <c:f>'Matrix Calc'!$I$79</c:f>
                  <c:strCache>
                    <c:ptCount val="1"/>
                    <c:pt idx="0">
                      <c:v>Philippines</c:v>
                    </c:pt>
                  </c:strCache>
                </c:strRef>
              </c:tx>
              <c:spPr>
                <a:solidFill>
                  <a:schemeClr val="bg1">
                    <a:alpha val="70000"/>
                  </a:schemeClr>
                </a:solid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73"/>
              <c:tx>
                <c:strRef>
                  <c:f>'Matrix Calc'!$I$80</c:f>
                  <c:strCache>
                    <c:ptCount val="1"/>
                    <c:pt idx="0">
                      <c:v>Poland</c:v>
                    </c:pt>
                  </c:strCache>
                </c:strRef>
              </c:tx>
              <c:spPr>
                <a:solidFill>
                  <a:schemeClr val="bg1">
                    <a:alpha val="70000"/>
                  </a:schemeClr>
                </a:solid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74"/>
              <c:tx>
                <c:strRef>
                  <c:f>'Matrix Calc'!$I$81</c:f>
                  <c:strCache>
                    <c:ptCount val="1"/>
                    <c:pt idx="0">
                      <c:v>Portugal</c:v>
                    </c:pt>
                  </c:strCache>
                </c:strRef>
              </c:tx>
              <c:spPr>
                <a:solidFill>
                  <a:schemeClr val="bg1">
                    <a:alpha val="70000"/>
                  </a:schemeClr>
                </a:solid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75"/>
              <c:tx>
                <c:strRef>
                  <c:f>'Matrix Calc'!$I$82</c:f>
                  <c:strCache>
                    <c:ptCount val="1"/>
                    <c:pt idx="0">
                      <c:v>Qatar</c:v>
                    </c:pt>
                  </c:strCache>
                </c:strRef>
              </c:tx>
              <c:spPr>
                <a:solidFill>
                  <a:schemeClr val="bg1">
                    <a:alpha val="70000"/>
                  </a:schemeClr>
                </a:solid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76"/>
              <c:tx>
                <c:strRef>
                  <c:f>'Matrix Calc'!$I$83</c:f>
                  <c:strCache>
                    <c:ptCount val="1"/>
                    <c:pt idx="0">
                      <c:v>Republic of Georgia</c:v>
                    </c:pt>
                  </c:strCache>
                </c:strRef>
              </c:tx>
              <c:spPr>
                <a:solidFill>
                  <a:schemeClr val="bg1">
                    <a:alpha val="70000"/>
                  </a:schemeClr>
                </a:solid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77"/>
              <c:tx>
                <c:strRef>
                  <c:f>'Matrix Calc'!$I$84</c:f>
                  <c:strCache>
                    <c:ptCount val="1"/>
                    <c:pt idx="0">
                      <c:v>Romania</c:v>
                    </c:pt>
                  </c:strCache>
                </c:strRef>
              </c:tx>
              <c:spPr>
                <a:solidFill>
                  <a:schemeClr val="bg1">
                    <a:alpha val="70000"/>
                  </a:schemeClr>
                </a:solid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78"/>
              <c:tx>
                <c:strRef>
                  <c:f>'Matrix Calc'!$I$85</c:f>
                  <c:strCache>
                    <c:ptCount val="1"/>
                    <c:pt idx="0">
                      <c:v>Russia</c:v>
                    </c:pt>
                  </c:strCache>
                </c:strRef>
              </c:tx>
              <c:spPr>
                <a:solidFill>
                  <a:schemeClr val="bg1">
                    <a:alpha val="70000"/>
                  </a:schemeClr>
                </a:solid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79"/>
              <c:tx>
                <c:strRef>
                  <c:f>'Matrix Calc'!$I$86</c:f>
                  <c:strCache>
                    <c:ptCount val="1"/>
                    <c:pt idx="0">
                      <c:v>Saudi Arabia</c:v>
                    </c:pt>
                  </c:strCache>
                </c:strRef>
              </c:tx>
              <c:spPr>
                <a:solidFill>
                  <a:schemeClr val="bg1">
                    <a:alpha val="70000"/>
                  </a:schemeClr>
                </a:solid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80"/>
              <c:tx>
                <c:strRef>
                  <c:f>'Matrix Calc'!$I$87</c:f>
                  <c:strCache>
                    <c:ptCount val="1"/>
                    <c:pt idx="0">
                      <c:v>Singapore</c:v>
                    </c:pt>
                  </c:strCache>
                </c:strRef>
              </c:tx>
              <c:spPr>
                <a:solidFill>
                  <a:schemeClr val="bg1">
                    <a:alpha val="70000"/>
                  </a:schemeClr>
                </a:solid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81"/>
              <c:tx>
                <c:strRef>
                  <c:f>'Matrix Calc'!$I$88</c:f>
                  <c:strCache>
                    <c:ptCount val="1"/>
                    <c:pt idx="0">
                      <c:v>Slovakia</c:v>
                    </c:pt>
                  </c:strCache>
                </c:strRef>
              </c:tx>
              <c:spPr>
                <a:solidFill>
                  <a:schemeClr val="bg1">
                    <a:alpha val="70000"/>
                  </a:schemeClr>
                </a:solid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82"/>
              <c:tx>
                <c:strRef>
                  <c:f>'Matrix Calc'!$I$89</c:f>
                  <c:strCache>
                    <c:ptCount val="1"/>
                    <c:pt idx="0">
                      <c:v>Slovenia</c:v>
                    </c:pt>
                  </c:strCache>
                </c:strRef>
              </c:tx>
              <c:spPr>
                <a:solidFill>
                  <a:schemeClr val="bg1">
                    <a:alpha val="70000"/>
                  </a:schemeClr>
                </a:solid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83"/>
              <c:tx>
                <c:strRef>
                  <c:f>'Matrix Calc'!$I$90</c:f>
                  <c:strCache>
                    <c:ptCount val="1"/>
                    <c:pt idx="0">
                      <c:v>Somalia</c:v>
                    </c:pt>
                  </c:strCache>
                </c:strRef>
              </c:tx>
              <c:spPr>
                <a:solidFill>
                  <a:schemeClr val="bg1">
                    <a:alpha val="70000"/>
                  </a:schemeClr>
                </a:solid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84"/>
              <c:tx>
                <c:strRef>
                  <c:f>'Matrix Calc'!$I$91</c:f>
                  <c:strCache>
                    <c:ptCount val="1"/>
                    <c:pt idx="0">
                      <c:v>South Africa</c:v>
                    </c:pt>
                  </c:strCache>
                </c:strRef>
              </c:tx>
              <c:spPr>
                <a:solidFill>
                  <a:schemeClr val="bg1">
                    <a:alpha val="70000"/>
                  </a:schemeClr>
                </a:solid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85"/>
              <c:tx>
                <c:strRef>
                  <c:f>'Matrix Calc'!$I$92</c:f>
                  <c:strCache>
                    <c:ptCount val="1"/>
                    <c:pt idx="0">
                      <c:v>Spain</c:v>
                    </c:pt>
                  </c:strCache>
                </c:strRef>
              </c:tx>
              <c:spPr>
                <a:solidFill>
                  <a:schemeClr val="bg1">
                    <a:alpha val="70000"/>
                  </a:schemeClr>
                </a:solid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86"/>
              <c:tx>
                <c:strRef>
                  <c:f>'Matrix Calc'!$I$93</c:f>
                  <c:strCache>
                    <c:ptCount val="1"/>
                    <c:pt idx="0">
                      <c:v>Sri Lanka</c:v>
                    </c:pt>
                  </c:strCache>
                </c:strRef>
              </c:tx>
              <c:spPr>
                <a:solidFill>
                  <a:schemeClr val="bg1">
                    <a:alpha val="70000"/>
                  </a:schemeClr>
                </a:solid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87"/>
              <c:tx>
                <c:strRef>
                  <c:f>'Matrix Calc'!$I$94</c:f>
                  <c:strCache>
                    <c:ptCount val="1"/>
                    <c:pt idx="0">
                      <c:v>Sweden</c:v>
                    </c:pt>
                  </c:strCache>
                </c:strRef>
              </c:tx>
              <c:spPr>
                <a:solidFill>
                  <a:schemeClr val="bg1">
                    <a:alpha val="70000"/>
                  </a:schemeClr>
                </a:solid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88"/>
              <c:tx>
                <c:strRef>
                  <c:f>'Matrix Calc'!$I$95</c:f>
                  <c:strCache>
                    <c:ptCount val="1"/>
                    <c:pt idx="0">
                      <c:v>Switzerland</c:v>
                    </c:pt>
                  </c:strCache>
                </c:strRef>
              </c:tx>
              <c:spPr>
                <a:solidFill>
                  <a:schemeClr val="bg1">
                    <a:alpha val="70000"/>
                  </a:schemeClr>
                </a:solid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89"/>
              <c:tx>
                <c:strRef>
                  <c:f>'Matrix Calc'!$I$96</c:f>
                  <c:strCache>
                    <c:ptCount val="1"/>
                    <c:pt idx="0">
                      <c:v>Thailand</c:v>
                    </c:pt>
                  </c:strCache>
                </c:strRef>
              </c:tx>
              <c:spPr>
                <a:solidFill>
                  <a:schemeClr val="bg1">
                    <a:alpha val="70000"/>
                  </a:schemeClr>
                </a:solid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90"/>
              <c:tx>
                <c:strRef>
                  <c:f>'Matrix Calc'!$I$97</c:f>
                  <c:strCache>
                    <c:ptCount val="1"/>
                    <c:pt idx="0">
                      <c:v>Tunisia</c:v>
                    </c:pt>
                  </c:strCache>
                </c:strRef>
              </c:tx>
              <c:spPr>
                <a:solidFill>
                  <a:schemeClr val="bg1">
                    <a:alpha val="70000"/>
                  </a:schemeClr>
                </a:solid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91"/>
              <c:tx>
                <c:strRef>
                  <c:f>'Matrix Calc'!$I$98</c:f>
                  <c:strCache>
                    <c:ptCount val="1"/>
                    <c:pt idx="0">
                      <c:v>Turkey</c:v>
                    </c:pt>
                  </c:strCache>
                </c:strRef>
              </c:tx>
              <c:spPr>
                <a:solidFill>
                  <a:schemeClr val="bg1">
                    <a:alpha val="70000"/>
                  </a:schemeClr>
                </a:solid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92"/>
              <c:tx>
                <c:strRef>
                  <c:f>'Matrix Calc'!$I$99</c:f>
                  <c:strCache>
                    <c:ptCount val="1"/>
                    <c:pt idx="0">
                      <c:v>UAE</c:v>
                    </c:pt>
                  </c:strCache>
                </c:strRef>
              </c:tx>
              <c:spPr>
                <a:solidFill>
                  <a:schemeClr val="bg1">
                    <a:alpha val="70000"/>
                  </a:schemeClr>
                </a:solid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93"/>
              <c:tx>
                <c:strRef>
                  <c:f>'Matrix Calc'!$I$100</c:f>
                  <c:strCache>
                    <c:ptCount val="1"/>
                    <c:pt idx="0">
                      <c:v>Uganda</c:v>
                    </c:pt>
                  </c:strCache>
                </c:strRef>
              </c:tx>
              <c:spPr>
                <a:solidFill>
                  <a:schemeClr val="bg1">
                    <a:alpha val="70000"/>
                  </a:schemeClr>
                </a:solid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94"/>
              <c:tx>
                <c:strRef>
                  <c:f>'Matrix Calc'!$I$101</c:f>
                  <c:strCache>
                    <c:ptCount val="1"/>
                    <c:pt idx="0">
                      <c:v>UK</c:v>
                    </c:pt>
                  </c:strCache>
                </c:strRef>
              </c:tx>
              <c:spPr>
                <a:solidFill>
                  <a:schemeClr val="bg1">
                    <a:alpha val="70000"/>
                  </a:schemeClr>
                </a:solid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95"/>
              <c:tx>
                <c:strRef>
                  <c:f>'Matrix Calc'!$I$102</c:f>
                  <c:strCache>
                    <c:ptCount val="1"/>
                    <c:pt idx="0">
                      <c:v>Ukraine</c:v>
                    </c:pt>
                  </c:strCache>
                </c:strRef>
              </c:tx>
              <c:spPr>
                <a:solidFill>
                  <a:schemeClr val="bg1">
                    <a:alpha val="70000"/>
                  </a:schemeClr>
                </a:solid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96"/>
              <c:tx>
                <c:strRef>
                  <c:f>'Matrix Calc'!$I$103</c:f>
                  <c:strCache>
                    <c:ptCount val="1"/>
                    <c:pt idx="0">
                      <c:v>Uruguay</c:v>
                    </c:pt>
                  </c:strCache>
                </c:strRef>
              </c:tx>
              <c:spPr>
                <a:solidFill>
                  <a:schemeClr val="bg1">
                    <a:alpha val="70000"/>
                  </a:schemeClr>
                </a:solid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97"/>
              <c:tx>
                <c:strRef>
                  <c:f>'Matrix Calc'!$I$104</c:f>
                  <c:strCache>
                    <c:ptCount val="1"/>
                    <c:pt idx="0">
                      <c:v>USA</c:v>
                    </c:pt>
                  </c:strCache>
                </c:strRef>
              </c:tx>
              <c:spPr>
                <a:solidFill>
                  <a:schemeClr val="bg1">
                    <a:alpha val="70000"/>
                  </a:schemeClr>
                </a:solid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98"/>
              <c:tx>
                <c:strRef>
                  <c:f>'Matrix Calc'!$I$105</c:f>
                  <c:strCache>
                    <c:ptCount val="1"/>
                    <c:pt idx="0">
                      <c:v>Viet Nam</c:v>
                    </c:pt>
                  </c:strCache>
                </c:strRef>
              </c:tx>
              <c:spPr>
                <a:solidFill>
                  <a:schemeClr val="bg1">
                    <a:alpha val="70000"/>
                  </a:schemeClr>
                </a:solid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99"/>
              <c:tx>
                <c:strRef>
                  <c:f>'Matrix Calc'!$I$106</c:f>
                  <c:strCache>
                    <c:ptCount val="1"/>
                    <c:pt idx="0">
                      <c:v>Vietnam</c:v>
                    </c:pt>
                  </c:strCache>
                </c:strRef>
              </c:tx>
              <c:spPr>
                <a:solidFill>
                  <a:schemeClr val="bg1">
                    <a:alpha val="70000"/>
                  </a:schemeClr>
                </a:solid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100"/>
              <c:tx>
                <c:strRef>
                  <c:f>'Matrix Calc'!$I$107</c:f>
                  <c:strCache>
                    <c:ptCount val="1"/>
                    <c:pt idx="0">
                      <c:v>Zambia</c:v>
                    </c:pt>
                  </c:strCache>
                </c:strRef>
              </c:tx>
              <c:spPr>
                <a:solidFill>
                  <a:schemeClr val="bg1">
                    <a:alpha val="70000"/>
                  </a:schemeClr>
                </a:solid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dLbl>
              <c:idx val="101"/>
              <c:tx>
                <c:strRef>
                  <c:f>'Matrix Calc'!$I$108</c:f>
                  <c:strCache>
                    <c:ptCount val="1"/>
                    <c:pt idx="0">
                      <c:v>Zimbabwe</c:v>
                    </c:pt>
                  </c:strCache>
                </c:strRef>
              </c:tx>
              <c:spPr>
                <a:solidFill>
                  <a:schemeClr val="bg1">
                    <a:alpha val="70000"/>
                  </a:schemeClr>
                </a:solidFill>
              </c:spPr>
              <c:txPr>
                <a:bodyPr/>
                <a:lstStyle/>
                <a:p>
                  <a:pPr>
                    <a:defRPr sz="800" b="1" i="0" strike="noStrike">
                      <a:solidFill>
                        <a:schemeClr val="accent6"/>
                      </a:solidFill>
                      <a:latin typeface="Calibri"/>
                    </a:defRPr>
                  </a:pPr>
                  <a:endParaRPr lang="en-US"/>
                </a:p>
              </c:txPr>
              <c:dLblPos val="t"/>
              <c:showLegendKey val="0"/>
              <c:showVal val="1"/>
              <c:showCatName val="0"/>
              <c:showSerName val="0"/>
              <c:showPercent val="0"/>
              <c:showBubbleSize val="0"/>
            </c:dLbl>
            <c:spPr>
              <a:solidFill>
                <a:schemeClr val="bg1">
                  <a:alpha val="70000"/>
                </a:schemeClr>
              </a:solidFill>
            </c:spPr>
            <c:txPr>
              <a:bodyPr/>
              <a:lstStyle/>
              <a:p>
                <a:pPr>
                  <a:defRPr sz="800" b="1">
                    <a:solidFill>
                      <a:schemeClr val="accent6"/>
                    </a:solidFill>
                  </a:defRPr>
                </a:pPr>
                <a:endParaRPr lang="en-US"/>
              </a:p>
            </c:txPr>
            <c:showLegendKey val="0"/>
            <c:showVal val="1"/>
            <c:showCatName val="0"/>
            <c:showSerName val="0"/>
            <c:showPercent val="0"/>
            <c:showBubbleSize val="0"/>
            <c:showLeaderLines val="0"/>
          </c:dLbls>
          <c:xVal>
            <c:numRef>
              <c:f>'Matrix Calc'!$L$7:$L$108</c:f>
              <c:numCache>
                <c:formatCode>_-[$$-409]* #,##0.00_ ;_-[$$-409]* \-#,##0.00\ ;_-[$$-409]* "-"??_ ;_-@_ </c:formatCode>
                <c:ptCount val="102"/>
                <c:pt idx="0" formatCode="#,##0">
                  <c:v>#N/A</c:v>
                </c:pt>
                <c:pt idx="1">
                  <c:v>#N/A</c:v>
                </c:pt>
                <c:pt idx="2">
                  <c:v>#N/A</c:v>
                </c:pt>
                <c:pt idx="3">
                  <c:v>#N/A</c:v>
                </c:pt>
                <c:pt idx="4">
                  <c:v>#N/A</c:v>
                </c:pt>
                <c:pt idx="5">
                  <c:v>#N/A</c:v>
                </c:pt>
                <c:pt idx="6">
                  <c:v>#N/A</c:v>
                </c:pt>
                <c:pt idx="7">
                  <c:v>#N/A</c:v>
                </c:pt>
                <c:pt idx="8">
                  <c:v>#N/A</c:v>
                </c:pt>
                <c:pt idx="9">
                  <c:v>#N/A</c:v>
                </c:pt>
                <c:pt idx="10">
                  <c:v>#N/A</c:v>
                </c:pt>
                <c:pt idx="11">
                  <c:v>#N/A</c:v>
                </c:pt>
                <c:pt idx="12">
                  <c:v>9455.8248687020186</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19739.292364990688</c:v>
                </c:pt>
                <c:pt idx="27">
                  <c:v>#N/A</c:v>
                </c:pt>
                <c:pt idx="28">
                  <c:v>#N/A</c:v>
                </c:pt>
                <c:pt idx="29">
                  <c:v>#N/A</c:v>
                </c:pt>
                <c:pt idx="30">
                  <c:v>2708.8036117381494</c:v>
                </c:pt>
                <c:pt idx="31">
                  <c:v>#N/A</c:v>
                </c:pt>
                <c:pt idx="32">
                  <c:v>33839.082122124091</c:v>
                </c:pt>
                <c:pt idx="33">
                  <c:v>20303.449273274455</c:v>
                </c:pt>
                <c:pt idx="34">
                  <c:v>9463.4721188991098</c:v>
                </c:pt>
                <c:pt idx="35">
                  <c:v>16827.444271032215</c:v>
                </c:pt>
                <c:pt idx="36">
                  <c:v>#N/A</c:v>
                </c:pt>
                <c:pt idx="37">
                  <c:v>#N/A</c:v>
                </c:pt>
                <c:pt idx="38">
                  <c:v>#N/A</c:v>
                </c:pt>
                <c:pt idx="39">
                  <c:v>#N/A</c:v>
                </c:pt>
                <c:pt idx="40">
                  <c:v>2600.1606576381287</c:v>
                </c:pt>
                <c:pt idx="41">
                  <c:v>#N/A</c:v>
                </c:pt>
                <c:pt idx="42">
                  <c:v>#N/A</c:v>
                </c:pt>
                <c:pt idx="43">
                  <c:v>#N/A</c:v>
                </c:pt>
                <c:pt idx="44">
                  <c:v>#N/A</c:v>
                </c:pt>
                <c:pt idx="45">
                  <c:v>11566.465923098913</c:v>
                </c:pt>
                <c:pt idx="46">
                  <c:v>#N/A</c:v>
                </c:pt>
                <c:pt idx="47">
                  <c:v>11356.166542678933</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14015.975751854365</c:v>
                </c:pt>
                <c:pt idx="64">
                  <c:v>#N/A</c:v>
                </c:pt>
                <c:pt idx="65">
                  <c:v>#N/A</c:v>
                </c:pt>
                <c:pt idx="66">
                  <c:v>9970.6115725368909</c:v>
                </c:pt>
                <c:pt idx="67">
                  <c:v>#N/A</c:v>
                </c:pt>
                <c:pt idx="68">
                  <c:v>#N/A</c:v>
                </c:pt>
                <c:pt idx="69">
                  <c:v>#N/A</c:v>
                </c:pt>
                <c:pt idx="70">
                  <c:v>#N/A</c:v>
                </c:pt>
                <c:pt idx="71">
                  <c:v>#N/A</c:v>
                </c:pt>
                <c:pt idx="72">
                  <c:v>#N/A</c:v>
                </c:pt>
                <c:pt idx="73">
                  <c:v>7134.2227119137133</c:v>
                </c:pt>
                <c:pt idx="74">
                  <c:v>6022.2095302085245</c:v>
                </c:pt>
                <c:pt idx="75">
                  <c:v>#N/A</c:v>
                </c:pt>
                <c:pt idx="76">
                  <c:v>#N/A</c:v>
                </c:pt>
                <c:pt idx="77">
                  <c:v>#N/A</c:v>
                </c:pt>
                <c:pt idx="78">
                  <c:v>#N/A</c:v>
                </c:pt>
                <c:pt idx="79">
                  <c:v>#N/A</c:v>
                </c:pt>
                <c:pt idx="80">
                  <c:v>#N/A</c:v>
                </c:pt>
                <c:pt idx="81">
                  <c:v>2934.5372460496615</c:v>
                </c:pt>
                <c:pt idx="82">
                  <c:v>4301.5782358632323</c:v>
                </c:pt>
                <c:pt idx="83">
                  <c:v>#N/A</c:v>
                </c:pt>
                <c:pt idx="84">
                  <c:v>#N/A</c:v>
                </c:pt>
                <c:pt idx="85">
                  <c:v>6954.2181479788915</c:v>
                </c:pt>
                <c:pt idx="86">
                  <c:v>#N/A</c:v>
                </c:pt>
                <c:pt idx="87">
                  <c:v>#N/A</c:v>
                </c:pt>
                <c:pt idx="88">
                  <c:v>22026.431718061674</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numCache>
            </c:numRef>
          </c:xVal>
          <c:yVal>
            <c:numRef>
              <c:f>'Matrix Calc'!$M$7:$M$108</c:f>
              <c:numCache>
                <c:formatCode>_-[$$-409]* #,##0.00_ ;_-[$$-409]* \-#,##0.00\ ;_-[$$-409]* "-"??_ ;_-@_ </c:formatCode>
                <c:ptCount val="102"/>
                <c:pt idx="0">
                  <c:v>#N/A</c:v>
                </c:pt>
                <c:pt idx="1">
                  <c:v>#N/A</c:v>
                </c:pt>
                <c:pt idx="2">
                  <c:v>#N/A</c:v>
                </c:pt>
                <c:pt idx="3">
                  <c:v>#N/A</c:v>
                </c:pt>
                <c:pt idx="4">
                  <c:v>#N/A</c:v>
                </c:pt>
                <c:pt idx="5">
                  <c:v>#N/A</c:v>
                </c:pt>
                <c:pt idx="6">
                  <c:v>#N/A</c:v>
                </c:pt>
                <c:pt idx="7">
                  <c:v>#N/A</c:v>
                </c:pt>
                <c:pt idx="8">
                  <c:v>#N/A</c:v>
                </c:pt>
                <c:pt idx="9">
                  <c:v>#N/A</c:v>
                </c:pt>
                <c:pt idx="10">
                  <c:v>#N/A</c:v>
                </c:pt>
                <c:pt idx="11">
                  <c:v>#N/A</c:v>
                </c:pt>
                <c:pt idx="12">
                  <c:v>41889.304168349947</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106000</c:v>
                </c:pt>
                <c:pt idx="27">
                  <c:v>#N/A</c:v>
                </c:pt>
                <c:pt idx="28">
                  <c:v>#N/A</c:v>
                </c:pt>
                <c:pt idx="29">
                  <c:v>#N/A</c:v>
                </c:pt>
                <c:pt idx="30">
                  <c:v>12000</c:v>
                </c:pt>
                <c:pt idx="31">
                  <c:v>#N/A</c:v>
                </c:pt>
                <c:pt idx="32">
                  <c:v>149907.13380100971</c:v>
                </c:pt>
                <c:pt idx="33">
                  <c:v>89944.280280605832</c:v>
                </c:pt>
                <c:pt idx="34">
                  <c:v>41923.181486723057</c:v>
                </c:pt>
                <c:pt idx="35">
                  <c:v>74545.578120672697</c:v>
                </c:pt>
                <c:pt idx="36">
                  <c:v>#N/A</c:v>
                </c:pt>
                <c:pt idx="37">
                  <c:v>#N/A</c:v>
                </c:pt>
                <c:pt idx="38">
                  <c:v>#N/A</c:v>
                </c:pt>
                <c:pt idx="39">
                  <c:v>#N/A</c:v>
                </c:pt>
                <c:pt idx="40">
                  <c:v>11518.711713336908</c:v>
                </c:pt>
                <c:pt idx="41">
                  <c:v>#N/A</c:v>
                </c:pt>
                <c:pt idx="42">
                  <c:v>#N/A</c:v>
                </c:pt>
                <c:pt idx="43">
                  <c:v>#N/A</c:v>
                </c:pt>
                <c:pt idx="44">
                  <c:v>#N/A</c:v>
                </c:pt>
                <c:pt idx="45">
                  <c:v>51239.444039328177</c:v>
                </c:pt>
                <c:pt idx="46">
                  <c:v>#N/A</c:v>
                </c:pt>
                <c:pt idx="47">
                  <c:v>50307.817784067673</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62090.772580714816</c:v>
                </c:pt>
                <c:pt idx="64">
                  <c:v>#N/A</c:v>
                </c:pt>
                <c:pt idx="65">
                  <c:v>#N/A</c:v>
                </c:pt>
                <c:pt idx="66">
                  <c:v>67700.452577525488</c:v>
                </c:pt>
                <c:pt idx="67">
                  <c:v>#N/A</c:v>
                </c:pt>
                <c:pt idx="68">
                  <c:v>#N/A</c:v>
                </c:pt>
                <c:pt idx="69">
                  <c:v>#N/A</c:v>
                </c:pt>
                <c:pt idx="70">
                  <c:v>#N/A</c:v>
                </c:pt>
                <c:pt idx="71">
                  <c:v>#N/A</c:v>
                </c:pt>
                <c:pt idx="72">
                  <c:v>#N/A</c:v>
                </c:pt>
                <c:pt idx="73">
                  <c:v>18406.294596737382</c:v>
                </c:pt>
                <c:pt idx="74">
                  <c:v>26678.388218823762</c:v>
                </c:pt>
                <c:pt idx="75">
                  <c:v>#N/A</c:v>
                </c:pt>
                <c:pt idx="76">
                  <c:v>#N/A</c:v>
                </c:pt>
                <c:pt idx="77">
                  <c:v>#N/A</c:v>
                </c:pt>
                <c:pt idx="78">
                  <c:v>#N/A</c:v>
                </c:pt>
                <c:pt idx="79">
                  <c:v>#N/A</c:v>
                </c:pt>
                <c:pt idx="80">
                  <c:v>#N/A</c:v>
                </c:pt>
                <c:pt idx="81">
                  <c:v>13000</c:v>
                </c:pt>
                <c:pt idx="82">
                  <c:v>19055.991584874118</c:v>
                </c:pt>
                <c:pt idx="83">
                  <c:v>#N/A</c:v>
                </c:pt>
                <c:pt idx="84">
                  <c:v>#N/A</c:v>
                </c:pt>
                <c:pt idx="85">
                  <c:v>30807.186395546491</c:v>
                </c:pt>
                <c:pt idx="86">
                  <c:v>#N/A</c:v>
                </c:pt>
                <c:pt idx="87">
                  <c:v>#N/A</c:v>
                </c:pt>
                <c:pt idx="88">
                  <c:v>150000</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numCache>
            </c:numRef>
          </c:yVal>
          <c:smooth val="0"/>
        </c:ser>
        <c:dLbls>
          <c:showLegendKey val="0"/>
          <c:showVal val="0"/>
          <c:showCatName val="0"/>
          <c:showSerName val="0"/>
          <c:showPercent val="0"/>
          <c:showBubbleSize val="0"/>
        </c:dLbls>
        <c:axId val="199105920"/>
        <c:axId val="199120384"/>
      </c:scatterChart>
      <c:valAx>
        <c:axId val="199105920"/>
        <c:scaling>
          <c:orientation val="minMax"/>
          <c:min val="0"/>
        </c:scaling>
        <c:delete val="0"/>
        <c:axPos val="b"/>
        <c:title>
          <c:tx>
            <c:rich>
              <a:bodyPr/>
              <a:lstStyle/>
              <a:p>
                <a:pPr>
                  <a:defRPr/>
                </a:pPr>
                <a:r>
                  <a:rPr lang="en-GB"/>
                  <a:t>Purchasing</a:t>
                </a:r>
                <a:r>
                  <a:rPr lang="en-GB" baseline="0"/>
                  <a:t> Power: Number of Big Macs you can buy  locally with annual wage</a:t>
                </a:r>
                <a:endParaRPr lang="en-GB"/>
              </a:p>
            </c:rich>
          </c:tx>
          <c:layout>
            <c:manualLayout>
              <c:xMode val="edge"/>
              <c:yMode val="edge"/>
              <c:x val="0.22752312909040989"/>
              <c:y val="0.93511453236883035"/>
            </c:manualLayout>
          </c:layout>
          <c:overlay val="0"/>
        </c:title>
        <c:numFmt formatCode="#,##0" sourceLinked="1"/>
        <c:majorTickMark val="out"/>
        <c:minorTickMark val="none"/>
        <c:tickLblPos val="nextTo"/>
        <c:crossAx val="199120384"/>
        <c:crosses val="autoZero"/>
        <c:crossBetween val="midCat"/>
      </c:valAx>
      <c:valAx>
        <c:axId val="199120384"/>
        <c:scaling>
          <c:orientation val="minMax"/>
          <c:min val="0"/>
        </c:scaling>
        <c:delete val="0"/>
        <c:axPos val="l"/>
        <c:majorGridlines>
          <c:spPr>
            <a:ln>
              <a:solidFill>
                <a:schemeClr val="bg1">
                  <a:lumMod val="85000"/>
                </a:schemeClr>
              </a:solidFill>
            </a:ln>
          </c:spPr>
        </c:majorGridlines>
        <c:title>
          <c:tx>
            <c:rich>
              <a:bodyPr rot="-5400000" vert="horz"/>
              <a:lstStyle/>
              <a:p>
                <a:pPr>
                  <a:defRPr/>
                </a:pPr>
                <a:r>
                  <a:rPr lang="en-GB"/>
                  <a:t>Wage in US</a:t>
                </a:r>
                <a:r>
                  <a:rPr lang="en-GB" baseline="0"/>
                  <a:t> Dollars</a:t>
                </a:r>
                <a:endParaRPr lang="en-GB"/>
              </a:p>
            </c:rich>
          </c:tx>
          <c:layout>
            <c:manualLayout>
              <c:xMode val="edge"/>
              <c:yMode val="edge"/>
              <c:x val="2.6298482391198825E-3"/>
              <c:y val="0.35536652176240352"/>
            </c:manualLayout>
          </c:layout>
          <c:overlay val="0"/>
        </c:title>
        <c:numFmt formatCode="[$$-409]#,##0.00" sourceLinked="0"/>
        <c:majorTickMark val="out"/>
        <c:minorTickMark val="none"/>
        <c:tickLblPos val="nextTo"/>
        <c:crossAx val="199105920"/>
        <c:crosses val="autoZero"/>
        <c:crossBetween val="midCat"/>
      </c:valAx>
    </c:plotArea>
    <c:plotVisOnly val="1"/>
    <c:dispBlanksAs val="gap"/>
    <c:showDLblsOverMax val="0"/>
  </c:chart>
  <c:spPr>
    <a:noFill/>
    <a:ln>
      <a:noFill/>
    </a:ln>
  </c:spPr>
  <c:txPr>
    <a:bodyPr/>
    <a:lstStyle/>
    <a:p>
      <a:pPr>
        <a:defRPr sz="800">
          <a:solidFill>
            <a:sysClr val="windowText" lastClr="000000"/>
          </a:solidFill>
        </a:defRPr>
      </a:pPr>
      <a:endParaRPr lang="en-US"/>
    </a:p>
  </c:txPr>
  <c:printSettings>
    <c:headerFooter/>
    <c:pageMargins b="0.75000000000000011" l="0.70000000000000007" r="0.70000000000000007" t="0.75000000000000011" header="0.30000000000000004" footer="0.30000000000000004"/>
    <c:pageSetup/>
  </c:printSettings>
</c:chartSpace>
</file>

<file path=xl/ctrlProps/ctrlProp1.xml><?xml version="1.0" encoding="utf-8"?>
<formControlPr xmlns="http://schemas.microsoft.com/office/spreadsheetml/2009/9/main" objectType="List" dx="16" fmlaLink="SelRegionCode" fmlaRange="RangeAllRegions" val="0"/>
</file>

<file path=xl/ctrlProps/ctrlProp10.xml><?xml version="1.0" encoding="utf-8"?>
<formControlPr xmlns="http://schemas.microsoft.com/office/spreadsheetml/2009/9/main" objectType="List" dx="16" fmlaLink="SelCountryCode" fmlaRange="SubRange" sel="95" val="0"/>
</file>

<file path=xl/ctrlProps/ctrlProp11.xml><?xml version="1.0" encoding="utf-8"?>
<formControlPr xmlns="http://schemas.microsoft.com/office/spreadsheetml/2009/9/main" objectType="Drop" dropLines="11" dropStyle="combo" dx="16" fmlaLink="SelJobTypeCode" fmlaRange="RangeJobType" sel="3" val="0"/>
</file>

<file path=xl/ctrlProps/ctrlProp12.xml><?xml version="1.0" encoding="utf-8"?>
<formControlPr xmlns="http://schemas.microsoft.com/office/spreadsheetml/2009/9/main" objectType="List" dx="16" fmlaLink="SelRegionCode" fmlaRange="RangeAllRegions" val="0"/>
</file>

<file path=xl/ctrlProps/ctrlProp13.xml><?xml version="1.0" encoding="utf-8"?>
<formControlPr xmlns="http://schemas.microsoft.com/office/spreadsheetml/2009/9/main" objectType="List" dx="16" fmlaLink="SelCountryCode" fmlaRange="SubRange" sel="95" val="0"/>
</file>

<file path=xl/ctrlProps/ctrlProp14.xml><?xml version="1.0" encoding="utf-8"?>
<formControlPr xmlns="http://schemas.microsoft.com/office/spreadsheetml/2009/9/main" objectType="Drop" dropLines="11" dropStyle="combo" dx="16" fmlaLink="SelJobTypeCode" fmlaRange="RangeJobType" sel="3" val="0"/>
</file>

<file path=xl/ctrlProps/ctrlProp15.xml><?xml version="1.0" encoding="utf-8"?>
<formControlPr xmlns="http://schemas.microsoft.com/office/spreadsheetml/2009/9/main" objectType="List" dx="16" fmlaLink="SelRegionCode" fmlaRange="RangeAllRegions" val="0"/>
</file>

<file path=xl/ctrlProps/ctrlProp16.xml><?xml version="1.0" encoding="utf-8"?>
<formControlPr xmlns="http://schemas.microsoft.com/office/spreadsheetml/2009/9/main" objectType="List" dx="16" fmlaLink="SelCountryCode" fmlaRange="SubRange" sel="95" val="2"/>
</file>

<file path=xl/ctrlProps/ctrlProp2.xml><?xml version="1.0" encoding="utf-8"?>
<formControlPr xmlns="http://schemas.microsoft.com/office/spreadsheetml/2009/9/main" objectType="List" dx="16" fmlaLink="SelCountryCode" fmlaRange="SubRange" sel="95" val="84"/>
</file>

<file path=xl/ctrlProps/ctrlProp3.xml><?xml version="1.0" encoding="utf-8"?>
<formControlPr xmlns="http://schemas.microsoft.com/office/spreadsheetml/2009/9/main" objectType="Drop" dropLines="11" dropStyle="combo" dx="16" fmlaLink="SelJobTypeCode" fmlaRange="RangeJobType" sel="3" val="0"/>
</file>

<file path=xl/ctrlProps/ctrlProp4.xml><?xml version="1.0" encoding="utf-8"?>
<formControlPr xmlns="http://schemas.microsoft.com/office/spreadsheetml/2009/9/main" objectType="CheckBox" checked="Checked" fmlaLink="CondControl" lockText="1"/>
</file>

<file path=xl/ctrlProps/ctrlProp5.xml><?xml version="1.0" encoding="utf-8"?>
<formControlPr xmlns="http://schemas.microsoft.com/office/spreadsheetml/2009/9/main" objectType="Radio" checked="Checked" firstButton="1" fmlaLink="SelUnitCode" lockText="1"/>
</file>

<file path=xl/ctrlProps/ctrlProp6.xml><?xml version="1.0" encoding="utf-8"?>
<formControlPr xmlns="http://schemas.microsoft.com/office/spreadsheetml/2009/9/main" objectType="Radio" lockText="1"/>
</file>

<file path=xl/ctrlProps/ctrlProp7.xml><?xml version="1.0" encoding="utf-8"?>
<formControlPr xmlns="http://schemas.microsoft.com/office/spreadsheetml/2009/9/main" objectType="CheckBox" checked="Checked" fmlaLink="Bars!$I$4" lockText="1"/>
</file>

<file path=xl/ctrlProps/ctrlProp8.xml><?xml version="1.0" encoding="utf-8"?>
<formControlPr xmlns="http://schemas.microsoft.com/office/spreadsheetml/2009/9/main" objectType="CheckBox" checked="Checked" fmlaLink="Bars!$J$4" lockText="1"/>
</file>

<file path=xl/ctrlProps/ctrlProp9.xml><?xml version="1.0" encoding="utf-8"?>
<formControlPr xmlns="http://schemas.microsoft.com/office/spreadsheetml/2009/9/main" objectType="List" dx="16" fmlaLink="SelRegionCode" fmlaRange="RangeAllRegions" val="0"/>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absolute">
    <xdr:from>
      <xdr:col>18</xdr:col>
      <xdr:colOff>247650</xdr:colOff>
      <xdr:row>11</xdr:row>
      <xdr:rowOff>57150</xdr:rowOff>
    </xdr:from>
    <xdr:to>
      <xdr:col>27</xdr:col>
      <xdr:colOff>68353</xdr:colOff>
      <xdr:row>28</xdr:row>
      <xdr:rowOff>104777</xdr:rowOff>
    </xdr:to>
    <xdr:graphicFrame macro="">
      <xdr:nvGraphicFramePr>
        <xdr:cNvPr id="32"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7283</xdr:colOff>
      <xdr:row>30</xdr:row>
      <xdr:rowOff>47625</xdr:rowOff>
    </xdr:from>
    <xdr:to>
      <xdr:col>26</xdr:col>
      <xdr:colOff>28575</xdr:colOff>
      <xdr:row>56</xdr:row>
      <xdr:rowOff>219634</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171451</xdr:colOff>
      <xdr:row>4</xdr:row>
      <xdr:rowOff>0</xdr:rowOff>
    </xdr:from>
    <xdr:to>
      <xdr:col>7</xdr:col>
      <xdr:colOff>76201</xdr:colOff>
      <xdr:row>26</xdr:row>
      <xdr:rowOff>9525</xdr:rowOff>
    </xdr:to>
    <xdr:sp macro="" textlink="">
      <xdr:nvSpPr>
        <xdr:cNvPr id="5" name="Rounded Rectangle 4"/>
        <xdr:cNvSpPr/>
      </xdr:nvSpPr>
      <xdr:spPr>
        <a:xfrm>
          <a:off x="171451" y="647700"/>
          <a:ext cx="1619250" cy="464820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endParaRPr lang="en-GB" sz="1100"/>
        </a:p>
      </xdr:txBody>
    </xdr:sp>
    <xdr:clientData/>
  </xdr:twoCellAnchor>
  <xdr:twoCellAnchor editAs="absolute">
    <xdr:from>
      <xdr:col>0</xdr:col>
      <xdr:colOff>0</xdr:colOff>
      <xdr:row>0</xdr:row>
      <xdr:rowOff>1</xdr:rowOff>
    </xdr:from>
    <xdr:to>
      <xdr:col>22</xdr:col>
      <xdr:colOff>600075</xdr:colOff>
      <xdr:row>2</xdr:row>
      <xdr:rowOff>38100</xdr:rowOff>
    </xdr:to>
    <xdr:sp macro="" textlink="">
      <xdr:nvSpPr>
        <xdr:cNvPr id="2" name="Rectangle 1"/>
        <xdr:cNvSpPr/>
      </xdr:nvSpPr>
      <xdr:spPr>
        <a:xfrm>
          <a:off x="0" y="1"/>
          <a:ext cx="10877550" cy="390524"/>
        </a:xfrm>
        <a:prstGeom prst="rect">
          <a:avLst/>
        </a:prstGeom>
        <a:gradFill flip="none" rotWithShape="1">
          <a:gsLst>
            <a:gs pos="0">
              <a:schemeClr val="accent2"/>
            </a:gs>
            <a:gs pos="50000">
              <a:schemeClr val="accent2">
                <a:lumMod val="40000"/>
                <a:lumOff val="60000"/>
              </a:schemeClr>
            </a:gs>
            <a:gs pos="100000">
              <a:schemeClr val="bg1"/>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oneCellAnchor>
    <xdr:from>
      <xdr:col>0</xdr:col>
      <xdr:colOff>66675</xdr:colOff>
      <xdr:row>0</xdr:row>
      <xdr:rowOff>47625</xdr:rowOff>
    </xdr:from>
    <xdr:ext cx="2105641" cy="280205"/>
    <xdr:sp macro="" textlink="">
      <xdr:nvSpPr>
        <xdr:cNvPr id="3" name="TextBox 2"/>
        <xdr:cNvSpPr txBox="1"/>
      </xdr:nvSpPr>
      <xdr:spPr>
        <a:xfrm>
          <a:off x="66675" y="47625"/>
          <a:ext cx="2105641"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200" b="1">
              <a:solidFill>
                <a:schemeClr val="bg1"/>
              </a:solidFill>
            </a:rPr>
            <a:t>Chandoo's Excel Salary Survey</a:t>
          </a:r>
        </a:p>
      </xdr:txBody>
    </xdr:sp>
    <xdr:clientData/>
  </xdr:oneCellAnchor>
  <xdr:oneCellAnchor>
    <xdr:from>
      <xdr:col>1</xdr:col>
      <xdr:colOff>104775</xdr:colOff>
      <xdr:row>4</xdr:row>
      <xdr:rowOff>76200</xdr:rowOff>
    </xdr:from>
    <xdr:ext cx="1346266" cy="264560"/>
    <xdr:sp macro="" textlink="">
      <xdr:nvSpPr>
        <xdr:cNvPr id="6" name="TextBox 5"/>
        <xdr:cNvSpPr txBox="1"/>
      </xdr:nvSpPr>
      <xdr:spPr>
        <a:xfrm>
          <a:off x="295275" y="723900"/>
          <a:ext cx="134626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1"/>
            <a:t>Dashboard Controls</a:t>
          </a:r>
        </a:p>
      </xdr:txBody>
    </xdr:sp>
    <xdr:clientData/>
  </xdr:oneCellAnchor>
  <xdr:oneCellAnchor>
    <xdr:from>
      <xdr:col>8</xdr:col>
      <xdr:colOff>285750</xdr:colOff>
      <xdr:row>12</xdr:row>
      <xdr:rowOff>66675</xdr:rowOff>
    </xdr:from>
    <xdr:ext cx="762000" cy="342786"/>
    <xdr:sp macro="" textlink="">
      <xdr:nvSpPr>
        <xdr:cNvPr id="14" name="TextBox 13"/>
        <xdr:cNvSpPr txBox="1"/>
      </xdr:nvSpPr>
      <xdr:spPr>
        <a:xfrm>
          <a:off x="2286000" y="2133600"/>
          <a:ext cx="762000"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l"/>
          <a:r>
            <a:rPr lang="en-GB" sz="800" b="0"/>
            <a:t>Show colour highlights</a:t>
          </a:r>
        </a:p>
      </xdr:txBody>
    </xdr:sp>
    <xdr:clientData/>
  </xdr:oneCellAnchor>
  <xdr:oneCellAnchor>
    <xdr:from>
      <xdr:col>0</xdr:col>
      <xdr:colOff>161333</xdr:colOff>
      <xdr:row>37</xdr:row>
      <xdr:rowOff>97119</xdr:rowOff>
    </xdr:from>
    <xdr:ext cx="217560" cy="2026748"/>
    <xdr:sp macro="" textlink="UnitAxisLabel">
      <xdr:nvSpPr>
        <xdr:cNvPr id="8" name="TextBox 7"/>
        <xdr:cNvSpPr txBox="1"/>
      </xdr:nvSpPr>
      <xdr:spPr>
        <a:xfrm rot="16200000">
          <a:off x="-743261" y="8164513"/>
          <a:ext cx="2026748"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F5E1DC7E-3630-4F9C-AE92-392BE109F080}" type="TxLink">
            <a:rPr lang="en-GB" sz="800" b="1"/>
            <a:pPr algn="ctr"/>
            <a:t>Wage expressed in US Dollars</a:t>
          </a:fld>
          <a:endParaRPr lang="en-GB" sz="800" b="1"/>
        </a:p>
      </xdr:txBody>
    </xdr:sp>
    <xdr:clientData/>
  </xdr:oneCellAnchor>
  <xdr:twoCellAnchor>
    <xdr:from>
      <xdr:col>11</xdr:col>
      <xdr:colOff>352426</xdr:colOff>
      <xdr:row>31</xdr:row>
      <xdr:rowOff>142876</xdr:rowOff>
    </xdr:from>
    <xdr:to>
      <xdr:col>11</xdr:col>
      <xdr:colOff>485775</xdr:colOff>
      <xdr:row>34</xdr:row>
      <xdr:rowOff>95251</xdr:rowOff>
    </xdr:to>
    <xdr:sp macro="" textlink="">
      <xdr:nvSpPr>
        <xdr:cNvPr id="10" name="Left Brace 9"/>
        <xdr:cNvSpPr/>
      </xdr:nvSpPr>
      <xdr:spPr>
        <a:xfrm>
          <a:off x="3781426" y="6286501"/>
          <a:ext cx="133349" cy="438150"/>
        </a:xfrm>
        <a:prstGeom prst="leftBrace">
          <a:avLst>
            <a:gd name="adj1" fmla="val 39205"/>
            <a:gd name="adj2" fmla="val 50000"/>
          </a:avLst>
        </a:prstGeom>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lang="en-GB" sz="1100"/>
        </a:p>
      </xdr:txBody>
    </xdr:sp>
    <xdr:clientData/>
  </xdr:twoCellAnchor>
  <xdr:oneCellAnchor>
    <xdr:from>
      <xdr:col>10</xdr:col>
      <xdr:colOff>114300</xdr:colOff>
      <xdr:row>32</xdr:row>
      <xdr:rowOff>38099</xdr:rowOff>
    </xdr:from>
    <xdr:ext cx="647700" cy="342786"/>
    <xdr:sp macro="" textlink="">
      <xdr:nvSpPr>
        <xdr:cNvPr id="19" name="TextBox 18"/>
        <xdr:cNvSpPr txBox="1"/>
      </xdr:nvSpPr>
      <xdr:spPr>
        <a:xfrm>
          <a:off x="3133725" y="6343649"/>
          <a:ext cx="647700"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r"/>
          <a:r>
            <a:rPr lang="en-GB" sz="800" b="0"/>
            <a:t>Graph Controls</a:t>
          </a:r>
        </a:p>
      </xdr:txBody>
    </xdr:sp>
    <xdr:clientData/>
  </xdr:oneCellAnchor>
  <xdr:oneCellAnchor>
    <xdr:from>
      <xdr:col>12</xdr:col>
      <xdr:colOff>180974</xdr:colOff>
      <xdr:row>31</xdr:row>
      <xdr:rowOff>123824</xdr:rowOff>
    </xdr:from>
    <xdr:ext cx="1485901" cy="248851"/>
    <xdr:sp macro="" textlink="">
      <xdr:nvSpPr>
        <xdr:cNvPr id="20" name="TextBox 19"/>
        <xdr:cNvSpPr txBox="1"/>
      </xdr:nvSpPr>
      <xdr:spPr>
        <a:xfrm>
          <a:off x="4171949" y="6267449"/>
          <a:ext cx="1485901"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l"/>
          <a:r>
            <a:rPr lang="en-GB" sz="1000" b="0"/>
            <a:t>Show in US Dollars</a:t>
          </a:r>
        </a:p>
      </xdr:txBody>
    </xdr:sp>
    <xdr:clientData/>
  </xdr:oneCellAnchor>
  <xdr:oneCellAnchor>
    <xdr:from>
      <xdr:col>12</xdr:col>
      <xdr:colOff>180973</xdr:colOff>
      <xdr:row>33</xdr:row>
      <xdr:rowOff>47624</xdr:rowOff>
    </xdr:from>
    <xdr:ext cx="4000501" cy="248851"/>
    <xdr:sp macro="" textlink="">
      <xdr:nvSpPr>
        <xdr:cNvPr id="21" name="TextBox 20"/>
        <xdr:cNvSpPr txBox="1"/>
      </xdr:nvSpPr>
      <xdr:spPr>
        <a:xfrm>
          <a:off x="4171948" y="6515099"/>
          <a:ext cx="4000501"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l"/>
          <a:r>
            <a:rPr lang="en-GB" sz="1000" b="0"/>
            <a:t>Show in </a:t>
          </a:r>
          <a:r>
            <a:rPr lang="en-GB" sz="1000" b="0" baseline="0"/>
            <a:t>Big Macs (not all countries have Big Mac conversion data)</a:t>
          </a:r>
          <a:endParaRPr lang="en-GB" sz="1000" b="0"/>
        </a:p>
      </xdr:txBody>
    </xdr:sp>
    <xdr:clientData/>
  </xdr:oneCellAnchor>
  <xdr:oneCellAnchor>
    <xdr:from>
      <xdr:col>20</xdr:col>
      <xdr:colOff>228599</xdr:colOff>
      <xdr:row>31</xdr:row>
      <xdr:rowOff>114299</xdr:rowOff>
    </xdr:from>
    <xdr:ext cx="1485901" cy="248851"/>
    <xdr:sp macro="" textlink="">
      <xdr:nvSpPr>
        <xdr:cNvPr id="22" name="TextBox 21"/>
        <xdr:cNvSpPr txBox="1"/>
      </xdr:nvSpPr>
      <xdr:spPr>
        <a:xfrm>
          <a:off x="8524874" y="6305549"/>
          <a:ext cx="1485901" cy="248851"/>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l"/>
          <a:r>
            <a:rPr lang="en-GB" sz="1000" b="0"/>
            <a:t>Show regional </a:t>
          </a:r>
          <a:r>
            <a:rPr lang="en-GB" sz="1000" b="0" baseline="0"/>
            <a:t>average</a:t>
          </a:r>
          <a:endParaRPr lang="en-GB" sz="1000" b="0"/>
        </a:p>
      </xdr:txBody>
    </xdr:sp>
    <xdr:clientData/>
  </xdr:oneCellAnchor>
  <xdr:oneCellAnchor>
    <xdr:from>
      <xdr:col>20</xdr:col>
      <xdr:colOff>238124</xdr:colOff>
      <xdr:row>33</xdr:row>
      <xdr:rowOff>38099</xdr:rowOff>
    </xdr:from>
    <xdr:ext cx="1485901" cy="248851"/>
    <xdr:sp macro="" textlink="">
      <xdr:nvSpPr>
        <xdr:cNvPr id="24" name="TextBox 23"/>
        <xdr:cNvSpPr txBox="1"/>
      </xdr:nvSpPr>
      <xdr:spPr>
        <a:xfrm>
          <a:off x="8534399" y="6553199"/>
          <a:ext cx="1485901" cy="248851"/>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l"/>
          <a:r>
            <a:rPr lang="en-GB" sz="1000" b="0"/>
            <a:t>Show worldwide </a:t>
          </a:r>
          <a:r>
            <a:rPr lang="en-GB" sz="1000" b="0" baseline="0"/>
            <a:t>average</a:t>
          </a:r>
          <a:endParaRPr lang="en-GB" sz="1000" b="0"/>
        </a:p>
      </xdr:txBody>
    </xdr:sp>
    <xdr:clientData/>
  </xdr:oneCellAnchor>
  <xdr:twoCellAnchor>
    <xdr:from>
      <xdr:col>21</xdr:col>
      <xdr:colOff>952499</xdr:colOff>
      <xdr:row>30</xdr:row>
      <xdr:rowOff>85726</xdr:rowOff>
    </xdr:from>
    <xdr:to>
      <xdr:col>27</xdr:col>
      <xdr:colOff>76199</xdr:colOff>
      <xdr:row>54</xdr:row>
      <xdr:rowOff>123825</xdr:rowOff>
    </xdr:to>
    <xdr:sp macro="" textlink="">
      <xdr:nvSpPr>
        <xdr:cNvPr id="27" name="Rounded Rectangle 26"/>
        <xdr:cNvSpPr/>
      </xdr:nvSpPr>
      <xdr:spPr>
        <a:xfrm>
          <a:off x="10248899" y="6115051"/>
          <a:ext cx="1914525" cy="3924299"/>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endParaRPr lang="en-GB" sz="1100"/>
        </a:p>
      </xdr:txBody>
    </xdr:sp>
    <xdr:clientData/>
  </xdr:twoCellAnchor>
  <xdr:oneCellAnchor>
    <xdr:from>
      <xdr:col>22</xdr:col>
      <xdr:colOff>333375</xdr:colOff>
      <xdr:row>31</xdr:row>
      <xdr:rowOff>9525</xdr:rowOff>
    </xdr:from>
    <xdr:ext cx="1265731" cy="264560"/>
    <xdr:sp macro="" textlink="">
      <xdr:nvSpPr>
        <xdr:cNvPr id="28" name="TextBox 27"/>
        <xdr:cNvSpPr txBox="1"/>
      </xdr:nvSpPr>
      <xdr:spPr>
        <a:xfrm>
          <a:off x="10610850" y="6200775"/>
          <a:ext cx="1265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1"/>
            <a:t>Notes on Big Macs</a:t>
          </a:r>
        </a:p>
      </xdr:txBody>
    </xdr:sp>
    <xdr:clientData/>
  </xdr:oneCellAnchor>
  <xdr:oneCellAnchor>
    <xdr:from>
      <xdr:col>22</xdr:col>
      <xdr:colOff>57148</xdr:colOff>
      <xdr:row>33</xdr:row>
      <xdr:rowOff>47624</xdr:rowOff>
    </xdr:from>
    <xdr:ext cx="1809752" cy="3379195"/>
    <xdr:sp macro="" textlink="">
      <xdr:nvSpPr>
        <xdr:cNvPr id="29" name="TextBox 28"/>
        <xdr:cNvSpPr txBox="1"/>
      </xdr:nvSpPr>
      <xdr:spPr>
        <a:xfrm>
          <a:off x="10334623" y="6562724"/>
          <a:ext cx="1809752" cy="33791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l"/>
          <a:r>
            <a:rPr lang="en-GB" sz="1000" b="0"/>
            <a:t>The Big Mac Index is a</a:t>
          </a:r>
          <a:r>
            <a:rPr lang="en-GB" sz="1000" b="0" baseline="0"/>
            <a:t> Purchasing Power Parity calculation created by The Economist</a:t>
          </a:r>
        </a:p>
        <a:p>
          <a:pPr algn="l"/>
          <a:endParaRPr lang="en-GB" sz="1000" b="0" baseline="0"/>
        </a:p>
        <a:p>
          <a:pPr algn="l"/>
          <a:r>
            <a:rPr lang="en-GB" sz="1000">
              <a:hlinkClick xmlns:r="http://schemas.openxmlformats.org/officeDocument/2006/relationships" r:id=""/>
            </a:rPr>
            <a:t>http://www.economist.com/blogs/freeexchange/2012/06/purchasing-power-parity</a:t>
          </a:r>
          <a:endParaRPr lang="en-GB" sz="1000"/>
        </a:p>
        <a:p>
          <a:pPr algn="l"/>
          <a:endParaRPr lang="en-GB" sz="1000" b="0"/>
        </a:p>
        <a:p>
          <a:pPr algn="l"/>
          <a:r>
            <a:rPr lang="en-GB" sz="1000" b="0"/>
            <a:t>Big Mac data</a:t>
          </a:r>
          <a:r>
            <a:rPr lang="en-GB" sz="1000" b="0" baseline="0"/>
            <a:t> is not available for all of the countries in the Excel Salary Survey.  Countries with no Big Mac data are removed from the scatter plot entirely to prevent cluttering of the vertical axis (as they all have x value of 0).  When Big Macs are selected as the unit for the ranked comparison graph, countries without the data are removed</a:t>
          </a:r>
          <a:endParaRPr lang="en-GB" sz="1000" b="0"/>
        </a:p>
      </xdr:txBody>
    </xdr:sp>
    <xdr:clientData/>
  </xdr:oneCellAnchor>
  <mc:AlternateContent xmlns:mc="http://schemas.openxmlformats.org/markup-compatibility/2006">
    <mc:Choice xmlns:a14="http://schemas.microsoft.com/office/drawing/2010/main" Requires="a14">
      <xdr:twoCellAnchor editAs="oneCell">
        <xdr:from>
          <xdr:col>1</xdr:col>
          <xdr:colOff>114300</xdr:colOff>
          <xdr:row>8</xdr:row>
          <xdr:rowOff>76200</xdr:rowOff>
        </xdr:from>
        <xdr:to>
          <xdr:col>6</xdr:col>
          <xdr:colOff>228600</xdr:colOff>
          <xdr:row>13</xdr:row>
          <xdr:rowOff>123825</xdr:rowOff>
        </xdr:to>
        <xdr:sp macro="" textlink="">
          <xdr:nvSpPr>
            <xdr:cNvPr id="13313" name="List Box 1" hidden="1">
              <a:extLst>
                <a:ext uri="{63B3BB69-23CF-44E3-9099-C40C66FF867C}">
                  <a14:compatExt spid="_x0000_s133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14</xdr:row>
          <xdr:rowOff>104775</xdr:rowOff>
        </xdr:from>
        <xdr:to>
          <xdr:col>6</xdr:col>
          <xdr:colOff>228600</xdr:colOff>
          <xdr:row>23</xdr:row>
          <xdr:rowOff>209550</xdr:rowOff>
        </xdr:to>
        <xdr:sp macro="" textlink="">
          <xdr:nvSpPr>
            <xdr:cNvPr id="13314" name="List Box 2" hidden="1">
              <a:extLst>
                <a:ext uri="{63B3BB69-23CF-44E3-9099-C40C66FF867C}">
                  <a14:compatExt spid="_x0000_s133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6</xdr:row>
          <xdr:rowOff>114300</xdr:rowOff>
        </xdr:from>
        <xdr:to>
          <xdr:col>6</xdr:col>
          <xdr:colOff>228600</xdr:colOff>
          <xdr:row>7</xdr:row>
          <xdr:rowOff>123825</xdr:rowOff>
        </xdr:to>
        <xdr:sp macro="" textlink="">
          <xdr:nvSpPr>
            <xdr:cNvPr id="13315" name="Drop Down 3" hidden="1">
              <a:extLst>
                <a:ext uri="{63B3BB69-23CF-44E3-9099-C40C66FF867C}">
                  <a14:compatExt spid="_x0000_s133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114300</xdr:rowOff>
        </xdr:from>
        <xdr:to>
          <xdr:col>8</xdr:col>
          <xdr:colOff>304800</xdr:colOff>
          <xdr:row>13</xdr:row>
          <xdr:rowOff>57150</xdr:rowOff>
        </xdr:to>
        <xdr:sp macro="" textlink="">
          <xdr:nvSpPr>
            <xdr:cNvPr id="13316" name="Check Box 4" hidden="1">
              <a:extLst>
                <a:ext uri="{63B3BB69-23CF-44E3-9099-C40C66FF867C}">
                  <a14:compatExt spid="_x0000_s133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523875</xdr:colOff>
          <xdr:row>31</xdr:row>
          <xdr:rowOff>123825</xdr:rowOff>
        </xdr:from>
        <xdr:to>
          <xdr:col>12</xdr:col>
          <xdr:colOff>276225</xdr:colOff>
          <xdr:row>33</xdr:row>
          <xdr:rowOff>57150</xdr:rowOff>
        </xdr:to>
        <xdr:sp macro="" textlink="">
          <xdr:nvSpPr>
            <xdr:cNvPr id="13317" name="Option Button 5" hidden="1">
              <a:extLst>
                <a:ext uri="{63B3BB69-23CF-44E3-9099-C40C66FF867C}">
                  <a14:compatExt spid="_x0000_s133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523875</xdr:colOff>
          <xdr:row>33</xdr:row>
          <xdr:rowOff>38100</xdr:rowOff>
        </xdr:from>
        <xdr:to>
          <xdr:col>12</xdr:col>
          <xdr:colOff>276225</xdr:colOff>
          <xdr:row>34</xdr:row>
          <xdr:rowOff>133350</xdr:rowOff>
        </xdr:to>
        <xdr:sp macro="" textlink="">
          <xdr:nvSpPr>
            <xdr:cNvPr id="13318" name="Option Button 6" hidden="1">
              <a:extLst>
                <a:ext uri="{63B3BB69-23CF-44E3-9099-C40C66FF867C}">
                  <a14:compatExt spid="_x0000_s133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600075</xdr:colOff>
          <xdr:row>31</xdr:row>
          <xdr:rowOff>142875</xdr:rowOff>
        </xdr:from>
        <xdr:to>
          <xdr:col>19</xdr:col>
          <xdr:colOff>942975</xdr:colOff>
          <xdr:row>33</xdr:row>
          <xdr:rowOff>38100</xdr:rowOff>
        </xdr:to>
        <xdr:sp macro="" textlink="">
          <xdr:nvSpPr>
            <xdr:cNvPr id="13319" name="Check Box 7" hidden="1">
              <a:extLst>
                <a:ext uri="{63B3BB69-23CF-44E3-9099-C40C66FF867C}">
                  <a14:compatExt spid="_x0000_s133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600075</xdr:colOff>
          <xdr:row>33</xdr:row>
          <xdr:rowOff>47625</xdr:rowOff>
        </xdr:from>
        <xdr:to>
          <xdr:col>19</xdr:col>
          <xdr:colOff>942975</xdr:colOff>
          <xdr:row>34</xdr:row>
          <xdr:rowOff>104775</xdr:rowOff>
        </xdr:to>
        <xdr:sp macro="" textlink="">
          <xdr:nvSpPr>
            <xdr:cNvPr id="13320" name="Check Box 8" hidden="1">
              <a:extLst>
                <a:ext uri="{63B3BB69-23CF-44E3-9099-C40C66FF867C}">
                  <a14:compatExt spid="_x0000_s13320"/>
                </a:ext>
              </a:extLst>
            </xdr:cNvPr>
            <xdr:cNvSpPr/>
          </xdr:nvSpPr>
          <xdr:spPr>
            <a:xfrm>
              <a:off x="0" y="0"/>
              <a:ext cx="0" cy="0"/>
            </a:xfrm>
            <a:prstGeom prst="rect">
              <a:avLst/>
            </a:prstGeom>
          </xdr:spPr>
        </xdr:sp>
        <xdr:clientData/>
      </xdr:twoCellAnchor>
    </mc:Choice>
    <mc:Fallback/>
  </mc:AlternateContent>
  <xdr:oneCellAnchor>
    <xdr:from>
      <xdr:col>10</xdr:col>
      <xdr:colOff>152400</xdr:colOff>
      <xdr:row>27</xdr:row>
      <xdr:rowOff>0</xdr:rowOff>
    </xdr:from>
    <xdr:ext cx="3571940" cy="217560"/>
    <xdr:sp macro="" textlink="">
      <xdr:nvSpPr>
        <xdr:cNvPr id="30" name="TextBox 29"/>
        <xdr:cNvSpPr txBox="1"/>
      </xdr:nvSpPr>
      <xdr:spPr>
        <a:xfrm>
          <a:off x="3171825" y="5629275"/>
          <a:ext cx="3571940"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800" b="1"/>
            <a:t>N.b. Comparisons are against average for that experience vs intensity reference</a:t>
          </a:r>
        </a:p>
      </xdr:txBody>
    </xdr:sp>
    <xdr:clientData/>
  </xdr:oneCellAnchor>
  <xdr:twoCellAnchor>
    <xdr:from>
      <xdr:col>1</xdr:col>
      <xdr:colOff>9525</xdr:colOff>
      <xdr:row>31</xdr:row>
      <xdr:rowOff>0</xdr:rowOff>
    </xdr:from>
    <xdr:to>
      <xdr:col>21</xdr:col>
      <xdr:colOff>695325</xdr:colOff>
      <xdr:row>31</xdr:row>
      <xdr:rowOff>0</xdr:rowOff>
    </xdr:to>
    <xdr:cxnSp macro="">
      <xdr:nvCxnSpPr>
        <xdr:cNvPr id="11" name="Straight Connector 10"/>
        <xdr:cNvCxnSpPr/>
      </xdr:nvCxnSpPr>
      <xdr:spPr>
        <a:xfrm>
          <a:off x="200025" y="6191250"/>
          <a:ext cx="97917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oneCellAnchor>
    <xdr:from>
      <xdr:col>1</xdr:col>
      <xdr:colOff>0</xdr:colOff>
      <xdr:row>24</xdr:row>
      <xdr:rowOff>19050</xdr:rowOff>
    </xdr:from>
    <xdr:ext cx="1581150" cy="217560"/>
    <xdr:sp macro="" textlink="">
      <xdr:nvSpPr>
        <xdr:cNvPr id="31" name="TextBox 30"/>
        <xdr:cNvSpPr txBox="1"/>
      </xdr:nvSpPr>
      <xdr:spPr>
        <a:xfrm>
          <a:off x="190500" y="4981575"/>
          <a:ext cx="1581150"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GB" sz="800" b="0"/>
            <a:t>(Sample size shown in brackets)</a:t>
          </a:r>
        </a:p>
      </xdr:txBody>
    </xdr:sp>
    <xdr:clientData/>
  </xdr:oneCellAnchor>
  <xdr:twoCellAnchor editAs="oneCell">
    <xdr:from>
      <xdr:col>22</xdr:col>
      <xdr:colOff>619125</xdr:colOff>
      <xdr:row>57</xdr:row>
      <xdr:rowOff>45213</xdr:rowOff>
    </xdr:from>
    <xdr:to>
      <xdr:col>27</xdr:col>
      <xdr:colOff>66675</xdr:colOff>
      <xdr:row>59</xdr:row>
      <xdr:rowOff>61767</xdr:rowOff>
    </xdr:to>
    <xdr:pic>
      <xdr:nvPicPr>
        <xdr:cNvPr id="37" name="Picture 36" descr="Chandoo.org - Learn Excel and Charting Onlin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896600" y="10541763"/>
          <a:ext cx="1257300" cy="3404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190500</xdr:colOff>
      <xdr:row>0</xdr:row>
      <xdr:rowOff>0</xdr:rowOff>
    </xdr:from>
    <xdr:to>
      <xdr:col>27</xdr:col>
      <xdr:colOff>117745</xdr:colOff>
      <xdr:row>5</xdr:row>
      <xdr:rowOff>133350</xdr:rowOff>
    </xdr:to>
    <xdr:pic>
      <xdr:nvPicPr>
        <xdr:cNvPr id="44" name="Picture 43" descr="http://www.nic-oliver.com/wp-content/coffee.jp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134725" y="0"/>
          <a:ext cx="1070245" cy="106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23</xdr:col>
      <xdr:colOff>142875</xdr:colOff>
      <xdr:row>56</xdr:row>
      <xdr:rowOff>57150</xdr:rowOff>
    </xdr:from>
    <xdr:ext cx="1118832" cy="248851"/>
    <xdr:sp macro="" textlink="">
      <xdr:nvSpPr>
        <xdr:cNvPr id="13" name="TextBox 12"/>
        <xdr:cNvSpPr txBox="1"/>
      </xdr:nvSpPr>
      <xdr:spPr>
        <a:xfrm>
          <a:off x="11087100" y="10382250"/>
          <a:ext cx="1118832"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a:solidFill>
                <a:srgbClr val="EE0000"/>
              </a:solidFill>
            </a:rPr>
            <a:t>Data gathered by:</a:t>
          </a:r>
        </a:p>
      </xdr:txBody>
    </xdr:sp>
    <xdr:clientData/>
  </xdr:oneCellAnchor>
  <xdr:twoCellAnchor editAs="oneCell">
    <xdr:from>
      <xdr:col>22</xdr:col>
      <xdr:colOff>476251</xdr:colOff>
      <xdr:row>56</xdr:row>
      <xdr:rowOff>93088</xdr:rowOff>
    </xdr:from>
    <xdr:to>
      <xdr:col>23</xdr:col>
      <xdr:colOff>212385</xdr:colOff>
      <xdr:row>59</xdr:row>
      <xdr:rowOff>66675</xdr:rowOff>
    </xdr:to>
    <xdr:pic>
      <xdr:nvPicPr>
        <xdr:cNvPr id="46" name="Picture 45" descr="Chandoo.org - Learn Excel and Charting Online"/>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r="79545" b="1355"/>
        <a:stretch/>
      </xdr:blipFill>
      <xdr:spPr bwMode="auto">
        <a:xfrm>
          <a:off x="10753726" y="10418188"/>
          <a:ext cx="402884" cy="5260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32</xdr:col>
          <xdr:colOff>476250</xdr:colOff>
          <xdr:row>26</xdr:row>
          <xdr:rowOff>66675</xdr:rowOff>
        </xdr:from>
        <xdr:to>
          <xdr:col>34</xdr:col>
          <xdr:colOff>485775</xdr:colOff>
          <xdr:row>32</xdr:row>
          <xdr:rowOff>19050</xdr:rowOff>
        </xdr:to>
        <xdr:sp macro="" textlink="">
          <xdr:nvSpPr>
            <xdr:cNvPr id="17409" name="List Box 1" hidden="1">
              <a:extLst>
                <a:ext uri="{63B3BB69-23CF-44E3-9099-C40C66FF867C}">
                  <a14:compatExt spid="_x0000_s174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476250</xdr:colOff>
          <xdr:row>32</xdr:row>
          <xdr:rowOff>152400</xdr:rowOff>
        </xdr:from>
        <xdr:to>
          <xdr:col>34</xdr:col>
          <xdr:colOff>457200</xdr:colOff>
          <xdr:row>39</xdr:row>
          <xdr:rowOff>95250</xdr:rowOff>
        </xdr:to>
        <xdr:sp macro="" textlink="">
          <xdr:nvSpPr>
            <xdr:cNvPr id="17410" name="List Box 2" hidden="1">
              <a:extLst>
                <a:ext uri="{63B3BB69-23CF-44E3-9099-C40C66FF867C}">
                  <a14:compatExt spid="_x0000_s174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24</xdr:row>
          <xdr:rowOff>142875</xdr:rowOff>
        </xdr:from>
        <xdr:to>
          <xdr:col>34</xdr:col>
          <xdr:colOff>590550</xdr:colOff>
          <xdr:row>25</xdr:row>
          <xdr:rowOff>123825</xdr:rowOff>
        </xdr:to>
        <xdr:sp macro="" textlink="">
          <xdr:nvSpPr>
            <xdr:cNvPr id="17411" name="Drop Down 3" hidden="1">
              <a:extLst>
                <a:ext uri="{63B3BB69-23CF-44E3-9099-C40C66FF867C}">
                  <a14:compatExt spid="_x0000_s17411"/>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304800</xdr:colOff>
          <xdr:row>31</xdr:row>
          <xdr:rowOff>47625</xdr:rowOff>
        </xdr:from>
        <xdr:to>
          <xdr:col>8</xdr:col>
          <xdr:colOff>1657350</xdr:colOff>
          <xdr:row>38</xdr:row>
          <xdr:rowOff>9525</xdr:rowOff>
        </xdr:to>
        <xdr:sp macro="" textlink="">
          <xdr:nvSpPr>
            <xdr:cNvPr id="22529" name="List Box 1" hidden="1">
              <a:extLst>
                <a:ext uri="{63B3BB69-23CF-44E3-9099-C40C66FF867C}">
                  <a14:compatExt spid="_x0000_s225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304800</xdr:colOff>
          <xdr:row>38</xdr:row>
          <xdr:rowOff>161925</xdr:rowOff>
        </xdr:from>
        <xdr:to>
          <xdr:col>8</xdr:col>
          <xdr:colOff>1657350</xdr:colOff>
          <xdr:row>50</xdr:row>
          <xdr:rowOff>95250</xdr:rowOff>
        </xdr:to>
        <xdr:sp macro="" textlink="">
          <xdr:nvSpPr>
            <xdr:cNvPr id="22530" name="List Box 2" hidden="1">
              <a:extLst>
                <a:ext uri="{63B3BB69-23CF-44E3-9099-C40C66FF867C}">
                  <a14:compatExt spid="_x0000_s225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304800</xdr:colOff>
          <xdr:row>29</xdr:row>
          <xdr:rowOff>76200</xdr:rowOff>
        </xdr:from>
        <xdr:to>
          <xdr:col>8</xdr:col>
          <xdr:colOff>1657350</xdr:colOff>
          <xdr:row>30</xdr:row>
          <xdr:rowOff>85725</xdr:rowOff>
        </xdr:to>
        <xdr:sp macro="" textlink="">
          <xdr:nvSpPr>
            <xdr:cNvPr id="22531" name="Drop Down 3" hidden="1">
              <a:extLst>
                <a:ext uri="{63B3BB69-23CF-44E3-9099-C40C66FF867C}">
                  <a14:compatExt spid="_x0000_s22531"/>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4</xdr:col>
      <xdr:colOff>704850</xdr:colOff>
      <xdr:row>24</xdr:row>
      <xdr:rowOff>95250</xdr:rowOff>
    </xdr:from>
    <xdr:to>
      <xdr:col>5</xdr:col>
      <xdr:colOff>190500</xdr:colOff>
      <xdr:row>27</xdr:row>
      <xdr:rowOff>123825</xdr:rowOff>
    </xdr:to>
    <xdr:sp macro="" textlink="">
      <xdr:nvSpPr>
        <xdr:cNvPr id="2" name="Down Arrow 1"/>
        <xdr:cNvSpPr/>
      </xdr:nvSpPr>
      <xdr:spPr>
        <a:xfrm>
          <a:off x="3352800" y="3819525"/>
          <a:ext cx="390525" cy="5143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104775</xdr:colOff>
      <xdr:row>6</xdr:row>
      <xdr:rowOff>9525</xdr:rowOff>
    </xdr:from>
    <xdr:to>
      <xdr:col>7</xdr:col>
      <xdr:colOff>285750</xdr:colOff>
      <xdr:row>10</xdr:row>
      <xdr:rowOff>28575</xdr:rowOff>
    </xdr:to>
    <xdr:sp macro="" textlink="">
      <xdr:nvSpPr>
        <xdr:cNvPr id="3" name="Right Arrow 2"/>
        <xdr:cNvSpPr/>
      </xdr:nvSpPr>
      <xdr:spPr>
        <a:xfrm rot="10800000">
          <a:off x="5467350" y="819150"/>
          <a:ext cx="180975" cy="666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95250</xdr:colOff>
      <xdr:row>12</xdr:row>
      <xdr:rowOff>85725</xdr:rowOff>
    </xdr:from>
    <xdr:to>
      <xdr:col>7</xdr:col>
      <xdr:colOff>276225</xdr:colOff>
      <xdr:row>16</xdr:row>
      <xdr:rowOff>104775</xdr:rowOff>
    </xdr:to>
    <xdr:sp macro="" textlink="">
      <xdr:nvSpPr>
        <xdr:cNvPr id="7" name="Right Arrow 6"/>
        <xdr:cNvSpPr/>
      </xdr:nvSpPr>
      <xdr:spPr>
        <a:xfrm rot="10800000">
          <a:off x="5457825" y="1866900"/>
          <a:ext cx="180975" cy="666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95250</xdr:colOff>
      <xdr:row>19</xdr:row>
      <xdr:rowOff>85725</xdr:rowOff>
    </xdr:from>
    <xdr:to>
      <xdr:col>7</xdr:col>
      <xdr:colOff>276225</xdr:colOff>
      <xdr:row>23</xdr:row>
      <xdr:rowOff>104775</xdr:rowOff>
    </xdr:to>
    <xdr:sp macro="" textlink="">
      <xdr:nvSpPr>
        <xdr:cNvPr id="8" name="Right Arrow 7"/>
        <xdr:cNvSpPr/>
      </xdr:nvSpPr>
      <xdr:spPr>
        <a:xfrm rot="10800000">
          <a:off x="5457825" y="3000375"/>
          <a:ext cx="180975" cy="666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219075</xdr:colOff>
      <xdr:row>5</xdr:row>
      <xdr:rowOff>47625</xdr:rowOff>
    </xdr:from>
    <xdr:to>
      <xdr:col>13</xdr:col>
      <xdr:colOff>400050</xdr:colOff>
      <xdr:row>9</xdr:row>
      <xdr:rowOff>66675</xdr:rowOff>
    </xdr:to>
    <xdr:sp macro="" textlink="">
      <xdr:nvSpPr>
        <xdr:cNvPr id="9" name="Right Arrow 8"/>
        <xdr:cNvSpPr/>
      </xdr:nvSpPr>
      <xdr:spPr>
        <a:xfrm rot="10800000">
          <a:off x="10010775" y="866775"/>
          <a:ext cx="180975" cy="666750"/>
        </a:xfrm>
        <a:prstGeom prst="righ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en-GB" sz="1100"/>
        </a:p>
      </xdr:txBody>
    </xdr:sp>
    <xdr:clientData/>
  </xdr:twoCellAnchor>
  <xdr:twoCellAnchor>
    <xdr:from>
      <xdr:col>13</xdr:col>
      <xdr:colOff>209550</xdr:colOff>
      <xdr:row>11</xdr:row>
      <xdr:rowOff>123825</xdr:rowOff>
    </xdr:from>
    <xdr:to>
      <xdr:col>13</xdr:col>
      <xdr:colOff>390525</xdr:colOff>
      <xdr:row>15</xdr:row>
      <xdr:rowOff>142875</xdr:rowOff>
    </xdr:to>
    <xdr:sp macro="" textlink="">
      <xdr:nvSpPr>
        <xdr:cNvPr id="10" name="Right Arrow 9"/>
        <xdr:cNvSpPr/>
      </xdr:nvSpPr>
      <xdr:spPr>
        <a:xfrm rot="10800000">
          <a:off x="10001250" y="1914525"/>
          <a:ext cx="180975" cy="666750"/>
        </a:xfrm>
        <a:prstGeom prst="righ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en-GB" sz="1100"/>
        </a:p>
      </xdr:txBody>
    </xdr:sp>
    <xdr:clientData/>
  </xdr:twoCellAnchor>
  <xdr:twoCellAnchor>
    <xdr:from>
      <xdr:col>13</xdr:col>
      <xdr:colOff>209550</xdr:colOff>
      <xdr:row>18</xdr:row>
      <xdr:rowOff>123825</xdr:rowOff>
    </xdr:from>
    <xdr:to>
      <xdr:col>13</xdr:col>
      <xdr:colOff>390525</xdr:colOff>
      <xdr:row>22</xdr:row>
      <xdr:rowOff>142875</xdr:rowOff>
    </xdr:to>
    <xdr:sp macro="" textlink="">
      <xdr:nvSpPr>
        <xdr:cNvPr id="11" name="Right Arrow 10"/>
        <xdr:cNvSpPr/>
      </xdr:nvSpPr>
      <xdr:spPr>
        <a:xfrm rot="10800000">
          <a:off x="10001250" y="3048000"/>
          <a:ext cx="180975" cy="666750"/>
        </a:xfrm>
        <a:prstGeom prst="righ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en-GB"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15</xdr:col>
      <xdr:colOff>152400</xdr:colOff>
      <xdr:row>1</xdr:row>
      <xdr:rowOff>123825</xdr:rowOff>
    </xdr:from>
    <xdr:to>
      <xdr:col>16</xdr:col>
      <xdr:colOff>257175</xdr:colOff>
      <xdr:row>3</xdr:row>
      <xdr:rowOff>9525</xdr:rowOff>
    </xdr:to>
    <xdr:sp macro="" textlink="">
      <xdr:nvSpPr>
        <xdr:cNvPr id="7" name="Left Arrow 6"/>
        <xdr:cNvSpPr/>
      </xdr:nvSpPr>
      <xdr:spPr>
        <a:xfrm>
          <a:off x="12392025" y="285750"/>
          <a:ext cx="857250" cy="209550"/>
        </a:xfrm>
        <a:prstGeom prst="left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GB" sz="1100"/>
        </a:p>
      </xdr:txBody>
    </xdr:sp>
    <xdr:clientData/>
  </xdr:twoCellAnchor>
  <mc:AlternateContent xmlns:mc="http://schemas.openxmlformats.org/markup-compatibility/2006">
    <mc:Choice xmlns:a14="http://schemas.microsoft.com/office/drawing/2010/main" Requires="a14">
      <xdr:twoCellAnchor editAs="oneCell">
        <xdr:from>
          <xdr:col>2</xdr:col>
          <xdr:colOff>304800</xdr:colOff>
          <xdr:row>15</xdr:row>
          <xdr:rowOff>0</xdr:rowOff>
        </xdr:from>
        <xdr:to>
          <xdr:col>4</xdr:col>
          <xdr:colOff>152400</xdr:colOff>
          <xdr:row>21</xdr:row>
          <xdr:rowOff>123825</xdr:rowOff>
        </xdr:to>
        <xdr:sp macro="" textlink="">
          <xdr:nvSpPr>
            <xdr:cNvPr id="20481" name="List Box 1" hidden="1">
              <a:extLst>
                <a:ext uri="{63B3BB69-23CF-44E3-9099-C40C66FF867C}">
                  <a14:compatExt spid="_x0000_s204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22</xdr:row>
          <xdr:rowOff>114300</xdr:rowOff>
        </xdr:from>
        <xdr:to>
          <xdr:col>4</xdr:col>
          <xdr:colOff>152400</xdr:colOff>
          <xdr:row>36</xdr:row>
          <xdr:rowOff>66675</xdr:rowOff>
        </xdr:to>
        <xdr:sp macro="" textlink="">
          <xdr:nvSpPr>
            <xdr:cNvPr id="20482" name="List Box 2" hidden="1">
              <a:extLst>
                <a:ext uri="{63B3BB69-23CF-44E3-9099-C40C66FF867C}">
                  <a14:compatExt spid="_x0000_s20482"/>
                </a:ext>
              </a:extLst>
            </xdr:cNvPr>
            <xdr:cNvSpPr/>
          </xdr:nvSpPr>
          <xdr:spPr>
            <a:xfrm>
              <a:off x="0" y="0"/>
              <a:ext cx="0" cy="0"/>
            </a:xfrm>
            <a:prstGeom prst="rect">
              <a:avLst/>
            </a:prstGeom>
          </xdr:spPr>
        </xdr:sp>
        <xdr:clientData/>
      </xdr:twoCellAnchor>
    </mc:Choice>
    <mc:Fallback/>
  </mc:AlternateContent>
  <xdr:twoCellAnchor editAs="absolute">
    <xdr:from>
      <xdr:col>0</xdr:col>
      <xdr:colOff>628650</xdr:colOff>
      <xdr:row>38</xdr:row>
      <xdr:rowOff>133350</xdr:rowOff>
    </xdr:from>
    <xdr:to>
      <xdr:col>6</xdr:col>
      <xdr:colOff>697003</xdr:colOff>
      <xdr:row>62</xdr:row>
      <xdr:rowOff>123827</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Rich" refreshedDate="41096.028763773145" createdVersion="4" refreshedVersion="4" minRefreshableVersion="3" recordCount="1874">
  <cacheSource type="worksheet">
    <worksheetSource name="Data"/>
  </cacheSource>
  <cacheFields count="18">
    <cacheField name="Unique ID" numFmtId="0">
      <sharedItems/>
    </cacheField>
    <cacheField name="Timestamp" numFmtId="0">
      <sharedItems containsSemiMixedTypes="0" containsString="0" containsNumber="1" minValue="41054.133009259262" maxValue="41081.198888888888"/>
    </cacheField>
    <cacheField name="Your Salary" numFmtId="0">
      <sharedItems containsMixedTypes="1" containsNumber="1" minValue="1.8" maxValue="10500000"/>
    </cacheField>
    <cacheField name="Currency" numFmtId="0">
      <sharedItems/>
    </cacheField>
    <cacheField name="Clean Salary" numFmtId="3">
      <sharedItems containsSemiMixedTypes="0" containsString="0" containsNumber="1" containsInteger="1" minValue="2400" maxValue="48000000"/>
    </cacheField>
    <cacheField name="Salary in USD" numFmtId="164">
      <sharedItems containsSemiMixedTypes="0" containsString="0" containsNumber="1" minValue="1783.166904422254" maxValue="400000"/>
    </cacheField>
    <cacheField name="Salary in Big Macs" numFmtId="3">
      <sharedItems containsMixedTypes="1" containsNumber="1" minValue="617.01276969628168" maxValue="115421.68223342406"/>
    </cacheField>
    <cacheField name="Mac Index" numFmtId="166">
      <sharedItems containsMixedTypes="1" containsNumber="1" minValue="4.501604502909708" maxValue="842.09402137844654"/>
    </cacheField>
    <cacheField name="Your Job Title" numFmtId="0">
      <sharedItems/>
    </cacheField>
    <cacheField name="Job Type" numFmtId="0">
      <sharedItems count="10">
        <s v="CXO or Top Mgmt."/>
        <s v="Analyst"/>
        <s v="Manager"/>
        <s v="Reporting"/>
        <s v="Consultant"/>
        <s v="Accountant"/>
        <s v="Controller"/>
        <s v="Engineer"/>
        <s v="Specialist"/>
        <s v="Misc."/>
      </sharedItems>
    </cacheField>
    <cacheField name="Where do you work" numFmtId="0">
      <sharedItems/>
    </cacheField>
    <cacheField name="Local Currency Unit" numFmtId="0">
      <sharedItems containsBlank="1"/>
    </cacheField>
    <cacheField name="Clean Country" numFmtId="0">
      <sharedItems count="102">
        <s v="Albania"/>
        <s v="Arabian Gulf"/>
        <s v="Argentina"/>
        <s v="Armenia"/>
        <s v="Aruba"/>
        <s v="Asia"/>
        <s v="Australia"/>
        <s v="Austria"/>
        <s v="Azerbaijan"/>
        <s v="Baltic"/>
        <s v="Thailand"/>
        <s v="Bangladesh"/>
        <s v="Belgium"/>
        <s v="Bermuda"/>
        <s v="Bhutan"/>
        <s v="Bolivia"/>
        <s v="Brazil"/>
        <s v="Bulgaria"/>
        <s v="Cambodia"/>
        <s v="Canada"/>
        <s v="Europe"/>
        <s v="Central America"/>
        <s v="China"/>
        <s v="Colombia"/>
        <s v="Costa Rica"/>
        <s v="Croatia"/>
        <s v="Czech Republic"/>
        <s v="Denmark"/>
        <s v="Dominican Republic"/>
        <s v="Dubai"/>
        <s v="Egypt"/>
        <s v="Estonia"/>
        <s v="Ethiopia"/>
        <s v="Finland"/>
        <s v="France"/>
        <s v="Germany"/>
        <s v="Ghana"/>
        <s v="Greece"/>
        <s v="Guyana"/>
        <s v="Hong Kong"/>
        <s v="Hungary"/>
        <s v="Iceland"/>
        <s v="India"/>
        <s v="Indonesia"/>
        <s v="Iran"/>
        <s v="Ireland"/>
        <s v="Israel"/>
        <s v="Italy"/>
        <s v="Japan"/>
        <s v="Kenya"/>
        <s v="Saudi Arabia"/>
        <s v="USA"/>
        <s v="Kuwait"/>
        <s v="Latin America"/>
        <s v="Lesotho"/>
        <s v="Libya"/>
        <s v="Lithuania"/>
        <s v="Mexico"/>
        <s v="Malaysia"/>
        <s v="Mauritius"/>
        <s v="Mongolia"/>
        <s v="Montenegro"/>
        <s v="Morocco"/>
        <s v="Mozambique"/>
        <s v="Myanmar"/>
        <s v="Netherlands"/>
        <s v="New Zealand"/>
        <s v="Nigeria"/>
        <s v="Norway"/>
        <s v="Oman"/>
        <s v="Pakistan"/>
        <s v="Panama"/>
        <s v="Paraguay"/>
        <s v="Peru"/>
        <s v="Philippines"/>
        <s v="Poland"/>
        <s v="Portugal"/>
        <s v="Qatar"/>
        <s v="Republic of Georgia"/>
        <s v="Romania"/>
        <s v="South Africa"/>
        <s v="Russia"/>
        <s v="Singapore"/>
        <s v="Slovakia"/>
        <s v="Slovenia"/>
        <s v="Somalia"/>
        <s v="Spain"/>
        <s v="Sri Lanka"/>
        <s v="Sweden"/>
        <s v="Switzerland"/>
        <s v="Tunisia"/>
        <s v="Turkey"/>
        <s v="UAE"/>
        <s v="Uganda"/>
        <s v="UK"/>
        <s v="Ukraine"/>
        <s v="Uruguay"/>
        <s v="Viet Nam"/>
        <s v="Vietnam"/>
        <s v="Zambia"/>
        <s v="Zimbabwe"/>
        <s v="Kuwait " u="1"/>
      </sharedItems>
    </cacheField>
    <cacheField name="Region" numFmtId="0">
      <sharedItems count="26">
        <s v="Europe"/>
        <s v="Middle East"/>
        <s v="South America"/>
        <s v="Asia"/>
        <s v="Central America"/>
        <s v="Australasia"/>
        <s v="North America"/>
        <s v="Africa"/>
        <s v="Europe (UK)" u="1"/>
        <s v="East Asia" u="1"/>
        <s v="North America (Canada)" u="1"/>
        <s v="Australasia (Australia)" u="1"/>
        <s v="Southern Africa" u="1"/>
        <s v="Misc" u="1"/>
        <s v="East Asia (India)" u="1"/>
        <s v="Australasia (Asian Borders)" u="1"/>
        <s v="Australasia (New Zealand)" u="1"/>
        <s v="Europe (West)" u="1"/>
        <s v="Europe (North)" u="1"/>
        <s v="North Africa" u="1"/>
        <s v="West Asia" u="1"/>
        <s v="North America (USA)" u="1"/>
        <s v="Europe (East)" u="1"/>
        <s v="South Africa" u="1"/>
        <s v="East Asia (Pakistan)" u="1"/>
        <s v="Europe (Mainland)" u="1"/>
      </sharedItems>
    </cacheField>
    <cacheField name="How many hours of a day you work on Excel" numFmtId="0">
      <sharedItems/>
    </cacheField>
    <cacheField name="Intensity" numFmtId="0">
      <sharedItems count="4">
        <s v="Heavy"/>
        <s v="Light"/>
        <s v="Very Heavy"/>
        <s v="Medium"/>
      </sharedItems>
    </cacheField>
    <cacheField name="Years of Experience" numFmtId="0">
      <sharedItems containsString="0" containsBlank="1" containsNumber="1" minValue="0" maxValue="40"/>
    </cacheField>
    <cacheField name="Experience" numFmtId="0">
      <sharedItems count="4">
        <s v="5 - 10 Years"/>
        <s v="0 - 5 Years"/>
        <s v="20+ Years"/>
        <s v="10 - 20 Year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874">
  <r>
    <s v="ID0938"/>
    <n v="41056.980902777781"/>
    <n v="20571"/>
    <s v="USD"/>
    <n v="20571"/>
    <n v="20571"/>
    <s v=""/>
    <e v="#VALUE!"/>
    <s v="CFO"/>
    <x v="0"/>
    <s v="Albania"/>
    <m/>
    <x v="0"/>
    <x v="0"/>
    <s v="4 to 6 hours a day"/>
    <x v="0"/>
    <n v="8"/>
    <x v="0"/>
  </r>
  <r>
    <s v="ID0103"/>
    <n v="41055.028333333335"/>
    <n v="21000"/>
    <s v="USD"/>
    <n v="21000"/>
    <n v="21000"/>
    <s v=""/>
    <e v="#VALUE!"/>
    <s v="IT support"/>
    <x v="1"/>
    <s v="arabian Gulf"/>
    <m/>
    <x v="1"/>
    <x v="1"/>
    <s v="1 or 2 hours a day"/>
    <x v="1"/>
    <m/>
    <x v="1"/>
  </r>
  <r>
    <s v="ID1187"/>
    <n v="41057.957824074074"/>
    <n v="2000"/>
    <s v="USD"/>
    <n v="24000"/>
    <n v="24000"/>
    <n v="5172.4137931034484"/>
    <n v="37.736919502343781"/>
    <s v="Administration Manager"/>
    <x v="2"/>
    <s v="Argentina"/>
    <s v="ARS"/>
    <x v="2"/>
    <x v="2"/>
    <s v="4 to 6 hours a day"/>
    <x v="0"/>
    <n v="21"/>
    <x v="2"/>
  </r>
  <r>
    <s v="ID1732"/>
    <n v="41067.587939814817"/>
    <s v="6000 US"/>
    <s v="USD"/>
    <n v="6000"/>
    <n v="6000"/>
    <s v=""/>
    <e v="#VALUE!"/>
    <s v="Reporting Coordinator"/>
    <x v="3"/>
    <s v="Armenia"/>
    <m/>
    <x v="3"/>
    <x v="3"/>
    <s v="All the 8 hours baby, all the 8!"/>
    <x v="2"/>
    <n v="5"/>
    <x v="0"/>
  </r>
  <r>
    <s v="ID0864"/>
    <n v="41056.175046296295"/>
    <n v="5000"/>
    <s v="USD"/>
    <n v="5000"/>
    <n v="5000"/>
    <s v=""/>
    <e v="#VALUE!"/>
    <s v="Policy advisor"/>
    <x v="4"/>
    <s v="Aruba"/>
    <m/>
    <x v="4"/>
    <x v="4"/>
    <s v="1 or 2 hours a day"/>
    <x v="1"/>
    <n v="13"/>
    <x v="3"/>
  </r>
  <r>
    <s v="ID0997"/>
    <n v="41057.40289351852"/>
    <s v="US$12,000/year"/>
    <s v="USD"/>
    <n v="12000"/>
    <n v="12000"/>
    <s v=""/>
    <e v="#VALUE!"/>
    <s v="Manager"/>
    <x v="2"/>
    <s v="Asia"/>
    <m/>
    <x v="5"/>
    <x v="3"/>
    <s v="All the 8 hours baby, all the 8!"/>
    <x v="2"/>
    <n v="3"/>
    <x v="1"/>
  </r>
  <r>
    <s v="ID0581"/>
    <n v="41055.314108796294"/>
    <n v="130000"/>
    <s v="AUD"/>
    <n v="130000"/>
    <n v="132588.25533234264"/>
    <n v="26839.727800069359"/>
    <n v="195.81740517483362"/>
    <s v="Accountant"/>
    <x v="5"/>
    <s v="Australia"/>
    <s v="AUD"/>
    <x v="6"/>
    <x v="5"/>
    <s v="2 to 3 hours per day"/>
    <x v="3"/>
    <n v="27"/>
    <x v="2"/>
  </r>
  <r>
    <s v="ID1586"/>
    <n v="41061.369803240741"/>
    <n v="85000"/>
    <s v="AUD"/>
    <n v="85000"/>
    <n v="86692.320794224041"/>
    <n v="17549.052792353043"/>
    <n v="128.03445722969892"/>
    <s v="Administrator"/>
    <x v="1"/>
    <s v="Australia"/>
    <s v="AUD"/>
    <x v="6"/>
    <x v="5"/>
    <s v="4 to 6 hours a day"/>
    <x v="0"/>
    <n v="30"/>
    <x v="2"/>
  </r>
  <r>
    <s v="ID0534"/>
    <n v="41055.219375000001"/>
    <n v="60000"/>
    <s v="AUD"/>
    <n v="60000"/>
    <n v="61194.579384158147"/>
    <n v="12387.56667695509"/>
    <n v="90.377263926846297"/>
    <s v="Analyst"/>
    <x v="1"/>
    <s v="Australia"/>
    <s v="AUD"/>
    <x v="6"/>
    <x v="5"/>
    <s v="2 to 3 hours per day"/>
    <x v="3"/>
    <m/>
    <x v="1"/>
  </r>
  <r>
    <s v="ID1264"/>
    <n v="41058.361967592595"/>
    <n v="110000"/>
    <s v="AUD"/>
    <n v="110000"/>
    <n v="112190.06220428993"/>
    <n v="22710.538907750997"/>
    <n v="165.69165053255153"/>
    <s v="Analyst"/>
    <x v="1"/>
    <s v="Australia"/>
    <s v="AUD"/>
    <x v="6"/>
    <x v="5"/>
    <s v="2 to 3 hours per day"/>
    <x v="3"/>
    <n v="7"/>
    <x v="0"/>
  </r>
  <r>
    <s v="ID0989"/>
    <n v="41057.361956018518"/>
    <n v="120000"/>
    <s v="AUD"/>
    <n v="120000"/>
    <n v="122389.15876831629"/>
    <n v="24775.13335391018"/>
    <n v="180.75452785369259"/>
    <s v="Analyst"/>
    <x v="1"/>
    <s v="Australia"/>
    <s v="AUD"/>
    <x v="6"/>
    <x v="5"/>
    <s v="4 to 6 hours a day"/>
    <x v="0"/>
    <n v="2"/>
    <x v="1"/>
  </r>
  <r>
    <s v="ID1237"/>
    <n v="41058.136134259257"/>
    <n v="150000"/>
    <s v="AUD"/>
    <n v="150000"/>
    <n v="152986.44846039536"/>
    <n v="30968.916692387724"/>
    <n v="225.94315981711571"/>
    <s v="Analyst"/>
    <x v="1"/>
    <s v="Australia"/>
    <s v="AUD"/>
    <x v="6"/>
    <x v="5"/>
    <s v="2 to 3 hours per day"/>
    <x v="3"/>
    <n v="10"/>
    <x v="3"/>
  </r>
  <r>
    <s v="ID1442"/>
    <n v="41059.404178240744"/>
    <n v="70000"/>
    <s v="AUD"/>
    <n v="70000"/>
    <n v="71393.675948184507"/>
    <n v="14452.161123114272"/>
    <n v="105.44014124798736"/>
    <s v="Assistant Accountant"/>
    <x v="5"/>
    <s v="Australia"/>
    <s v="AUD"/>
    <x v="6"/>
    <x v="5"/>
    <s v="2 to 3 hours per day"/>
    <x v="3"/>
    <n v="5"/>
    <x v="0"/>
  </r>
  <r>
    <s v="ID0972"/>
    <n v="41057.286168981482"/>
    <n v="45616"/>
    <s v="USD"/>
    <n v="45616"/>
    <n v="45616"/>
    <n v="9234.0080971659918"/>
    <n v="67.369517247703783"/>
    <s v="Assistant Fleet Analyst"/>
    <x v="1"/>
    <s v="Australia"/>
    <s v="AUD"/>
    <x v="6"/>
    <x v="5"/>
    <s v="4 to 6 hours a day"/>
    <x v="0"/>
    <n v="1.5"/>
    <x v="1"/>
  </r>
  <r>
    <s v="ID1056"/>
    <n v="41057.598229166666"/>
    <n v="50000"/>
    <s v="AUD"/>
    <n v="50000"/>
    <n v="50995.482820131787"/>
    <n v="10322.972230795907"/>
    <n v="75.314386605705238"/>
    <s v="BA"/>
    <x v="1"/>
    <s v="Australia"/>
    <s v="AUD"/>
    <x v="6"/>
    <x v="5"/>
    <s v="4 to 6 hours a day"/>
    <x v="0"/>
    <n v="4"/>
    <x v="1"/>
  </r>
  <r>
    <s v="ID0964"/>
    <n v="41057.222696759258"/>
    <n v="80000"/>
    <s v="AUD"/>
    <n v="80000"/>
    <n v="81592.772512210868"/>
    <n v="16516.755569273453"/>
    <n v="120.5030185691284"/>
    <s v="Billing manager"/>
    <x v="2"/>
    <s v="Australia"/>
    <s v="AUD"/>
    <x v="6"/>
    <x v="5"/>
    <s v="4 to 6 hours a day"/>
    <x v="0"/>
    <n v="25"/>
    <x v="2"/>
  </r>
  <r>
    <s v="ID1354"/>
    <n v="41058.774664351855"/>
    <s v="A$150000"/>
    <s v="AUD"/>
    <n v="150000"/>
    <n v="152986.44846039536"/>
    <n v="30968.916692387724"/>
    <n v="225.94315981711571"/>
    <s v="Bus Analyst"/>
    <x v="1"/>
    <s v="Australia"/>
    <s v="AUD"/>
    <x v="6"/>
    <x v="5"/>
    <s v="1 or 2 hours a day"/>
    <x v="1"/>
    <n v="5.5"/>
    <x v="0"/>
  </r>
  <r>
    <s v="ID1738"/>
    <n v="41067.840752314813"/>
    <n v="60000"/>
    <s v="AUD"/>
    <n v="60000"/>
    <n v="61194.579384158147"/>
    <n v="12387.56667695509"/>
    <n v="90.377263926846297"/>
    <s v="business analyst"/>
    <x v="1"/>
    <s v="Australia"/>
    <s v="AUD"/>
    <x v="6"/>
    <x v="5"/>
    <s v="2 to 3 hours per day"/>
    <x v="3"/>
    <n v="3"/>
    <x v="1"/>
  </r>
  <r>
    <s v="ID0980"/>
    <n v="41057.319004629629"/>
    <n v="62000"/>
    <s v="AUD"/>
    <n v="62000"/>
    <n v="63234.398696963413"/>
    <n v="12800.485566186924"/>
    <n v="93.389839391074489"/>
    <s v="business analyst"/>
    <x v="1"/>
    <s v="Australia"/>
    <s v="AUD"/>
    <x v="6"/>
    <x v="5"/>
    <s v="4 to 6 hours a day"/>
    <x v="0"/>
    <n v="3"/>
    <x v="1"/>
  </r>
  <r>
    <s v="ID0543"/>
    <n v="41055.228310185186"/>
    <n v="85000"/>
    <s v="AUD"/>
    <n v="85000"/>
    <n v="86692.320794224041"/>
    <n v="17549.052792353043"/>
    <n v="128.03445722969892"/>
    <s v="business analyst"/>
    <x v="1"/>
    <s v="Australia"/>
    <s v="AUD"/>
    <x v="6"/>
    <x v="5"/>
    <s v="4 to 6 hours a day"/>
    <x v="0"/>
    <m/>
    <x v="1"/>
  </r>
  <r>
    <s v="ID1263"/>
    <n v="41058.361828703702"/>
    <n v="90000"/>
    <s v="AUD"/>
    <n v="90000"/>
    <n v="91791.869076237213"/>
    <n v="18581.350015432632"/>
    <n v="135.56589589026942"/>
    <s v="business analyst"/>
    <x v="1"/>
    <s v="Australia"/>
    <s v="AUD"/>
    <x v="6"/>
    <x v="5"/>
    <s v="4 to 6 hours a day"/>
    <x v="0"/>
    <n v="5"/>
    <x v="0"/>
  </r>
  <r>
    <s v="ID0568"/>
    <n v="41055.28197916667"/>
    <s v="95000 USD"/>
    <s v="USD"/>
    <n v="95000"/>
    <n v="95000"/>
    <n v="19230.76923076923"/>
    <n v="140.30393148307303"/>
    <s v="business analyst"/>
    <x v="1"/>
    <s v="Australia"/>
    <s v="AUD"/>
    <x v="6"/>
    <x v="5"/>
    <s v="2 to 3 hours per day"/>
    <x v="3"/>
    <n v="11"/>
    <x v="3"/>
  </r>
  <r>
    <s v="ID0986"/>
    <n v="41057.351886574077"/>
    <n v="94000"/>
    <s v="AUD"/>
    <n v="94000"/>
    <n v="95871.50770184776"/>
    <n v="19407.187793896308"/>
    <n v="141.59104681872586"/>
    <s v="business analyst"/>
    <x v="1"/>
    <s v="Australia"/>
    <s v="AUD"/>
    <x v="6"/>
    <x v="5"/>
    <s v="2 to 3 hours per day"/>
    <x v="3"/>
    <n v="2.5"/>
    <x v="1"/>
  </r>
  <r>
    <s v="ID0626"/>
    <n v="41055.462326388886"/>
    <n v="100000"/>
    <s v="AUD"/>
    <n v="100000"/>
    <n v="101990.96564026357"/>
    <n v="20645.944461591815"/>
    <n v="150.62877321141048"/>
    <s v="business analyst"/>
    <x v="1"/>
    <s v="Australia"/>
    <s v="AUD"/>
    <x v="6"/>
    <x v="5"/>
    <s v="All the 8 hours baby, all the 8!"/>
    <x v="2"/>
    <n v="1"/>
    <x v="1"/>
  </r>
  <r>
    <s v="ID1009"/>
    <n v="41057.445925925924"/>
    <n v="170000"/>
    <s v="AUD"/>
    <n v="170000"/>
    <n v="173384.64158844808"/>
    <n v="35098.105584706085"/>
    <n v="256.06891445939783"/>
    <s v="Business Consultant"/>
    <x v="4"/>
    <s v="Australia"/>
    <s v="AUD"/>
    <x v="6"/>
    <x v="5"/>
    <s v="2 to 3 hours per day"/>
    <x v="3"/>
    <n v="8"/>
    <x v="0"/>
  </r>
  <r>
    <s v="ID0984"/>
    <n v="41057.335532407407"/>
    <s v="AUD$70,000"/>
    <s v="AUD"/>
    <n v="70000"/>
    <n v="71393.675948184507"/>
    <n v="14452.161123114272"/>
    <n v="105.44014124798736"/>
    <s v="Business Development"/>
    <x v="2"/>
    <s v="Australia"/>
    <s v="AUD"/>
    <x v="6"/>
    <x v="5"/>
    <s v="4 to 6 hours a day"/>
    <x v="0"/>
    <n v="7"/>
    <x v="0"/>
  </r>
  <r>
    <s v="ID0968"/>
    <n v="41057.267777777779"/>
    <s v="AU$65"/>
    <s v="AUD"/>
    <n v="65000"/>
    <n v="66294.12766617132"/>
    <n v="13419.863900034679"/>
    <n v="97.908702587416812"/>
    <s v="Business Support "/>
    <x v="2"/>
    <s v="Australia"/>
    <s v="AUD"/>
    <x v="6"/>
    <x v="5"/>
    <s v="2 to 3 hours per day"/>
    <x v="3"/>
    <n v="5"/>
    <x v="0"/>
  </r>
  <r>
    <s v="ID0041"/>
    <n v="41054.221388888887"/>
    <n v="70000"/>
    <s v="AUD"/>
    <n v="70000"/>
    <n v="71393.675948184507"/>
    <n v="14452.161123114272"/>
    <n v="105.44014124798736"/>
    <s v="consultant"/>
    <x v="4"/>
    <s v="Australia"/>
    <s v="AUD"/>
    <x v="6"/>
    <x v="5"/>
    <s v="2 to 3 hours per day"/>
    <x v="3"/>
    <m/>
    <x v="1"/>
  </r>
  <r>
    <s v="ID1659"/>
    <n v="41064.563090277778"/>
    <n v="84000"/>
    <s v="AUD"/>
    <n v="84000"/>
    <n v="85672.4111378214"/>
    <n v="17342.593347737125"/>
    <n v="126.52816949758481"/>
    <s v="consultant"/>
    <x v="4"/>
    <s v="Australia"/>
    <s v="AUD"/>
    <x v="6"/>
    <x v="5"/>
    <s v="4 to 6 hours a day"/>
    <x v="0"/>
    <n v="6"/>
    <x v="0"/>
  </r>
  <r>
    <s v="ID1268"/>
    <n v="41058.39271990741"/>
    <n v="100000"/>
    <s v="AUD"/>
    <n v="100000"/>
    <n v="101990.96564026357"/>
    <n v="20645.944461591815"/>
    <n v="150.62877321141048"/>
    <s v="Contractor/Consultant"/>
    <x v="4"/>
    <s v="Australia"/>
    <s v="AUD"/>
    <x v="6"/>
    <x v="5"/>
    <s v="4 to 6 hours a day"/>
    <x v="0"/>
    <n v="15"/>
    <x v="3"/>
  </r>
  <r>
    <s v="ID0585"/>
    <n v="41055.325335648151"/>
    <n v="102000"/>
    <s v="AUD"/>
    <n v="102000"/>
    <n v="104030.78495306884"/>
    <n v="21058.863350823649"/>
    <n v="153.64134867563868"/>
    <s v="coordinator lismore regional airport"/>
    <x v="2"/>
    <s v="Australia"/>
    <s v="AUD"/>
    <x v="6"/>
    <x v="5"/>
    <s v="1 or 2 hours a day"/>
    <x v="1"/>
    <n v="10"/>
    <x v="3"/>
  </r>
  <r>
    <s v="ID0635"/>
    <n v="41055.480462962965"/>
    <n v="78000"/>
    <s v="AUD"/>
    <n v="78000"/>
    <n v="79552.953199405587"/>
    <n v="16103.836680041615"/>
    <n v="117.49044310490018"/>
    <s v="Corporate Accountant"/>
    <x v="5"/>
    <s v="Australia"/>
    <s v="AUD"/>
    <x v="6"/>
    <x v="5"/>
    <s v="All the 8 hours baby, all the 8!"/>
    <x v="2"/>
    <n v="4"/>
    <x v="1"/>
  </r>
  <r>
    <s v="ID0976"/>
    <n v="41057.311192129629"/>
    <s v="AUD$200,000"/>
    <s v="AUD"/>
    <n v="200000"/>
    <n v="203981.93128052715"/>
    <n v="41291.888923183629"/>
    <n v="301.25754642282095"/>
    <s v="Corporate Finance Manager"/>
    <x v="2"/>
    <s v="Australia"/>
    <s v="AUD"/>
    <x v="6"/>
    <x v="5"/>
    <s v="4 to 6 hours a day"/>
    <x v="0"/>
    <n v="15"/>
    <x v="3"/>
  </r>
  <r>
    <s v="ID0975"/>
    <n v="41057.307719907411"/>
    <n v="20000"/>
    <s v="USD"/>
    <n v="20000"/>
    <n v="20000"/>
    <n v="4048.5829959514167"/>
    <n v="29.537669785910108"/>
    <s v="data analyst"/>
    <x v="1"/>
    <s v="Australia"/>
    <s v="AUD"/>
    <x v="6"/>
    <x v="5"/>
    <s v="2 to 3 hours per day"/>
    <x v="3"/>
    <n v="2"/>
    <x v="1"/>
  </r>
  <r>
    <s v="ID0979"/>
    <n v="41057.314918981479"/>
    <n v="65000"/>
    <s v="AUD"/>
    <n v="65000"/>
    <n v="66294.12766617132"/>
    <n v="13419.863900034679"/>
    <n v="97.908702587416812"/>
    <s v="data analyst"/>
    <x v="1"/>
    <s v="Australia"/>
    <s v="AUD"/>
    <x v="6"/>
    <x v="5"/>
    <s v="4 to 6 hours a day"/>
    <x v="0"/>
    <n v="4"/>
    <x v="1"/>
  </r>
  <r>
    <s v="ID1456"/>
    <n v="41059.563599537039"/>
    <n v="86000"/>
    <s v="AUD"/>
    <n v="86000"/>
    <n v="87712.230450626681"/>
    <n v="17755.512236968963"/>
    <n v="129.54074496181303"/>
    <s v="data analyst"/>
    <x v="1"/>
    <s v="Australia"/>
    <s v="AUD"/>
    <x v="6"/>
    <x v="5"/>
    <s v="4 to 6 hours a day"/>
    <x v="0"/>
    <n v="10"/>
    <x v="3"/>
  </r>
  <r>
    <s v="ID0769"/>
    <n v="41055.730509259258"/>
    <s v="95000 AUD"/>
    <s v="AUD"/>
    <n v="95000"/>
    <n v="96891.417358250401"/>
    <n v="19613.647238512225"/>
    <n v="143.09733455083995"/>
    <s v="Data Analyst - Report Writer"/>
    <x v="1"/>
    <s v="Australia"/>
    <s v="AUD"/>
    <x v="6"/>
    <x v="5"/>
    <s v="2 to 3 hours per day"/>
    <x v="3"/>
    <n v="11"/>
    <x v="3"/>
  </r>
  <r>
    <s v="ID1537"/>
    <n v="41060.559594907405"/>
    <s v="85,000 AUD"/>
    <s v="AUD"/>
    <n v="85000"/>
    <n v="86692.320794224041"/>
    <n v="17549.052792353043"/>
    <n v="128.03445722969892"/>
    <s v="Demand Planner"/>
    <x v="1"/>
    <s v="Australia"/>
    <s v="AUD"/>
    <x v="6"/>
    <x v="5"/>
    <s v="1 or 2 hours a day"/>
    <x v="1"/>
    <n v="5"/>
    <x v="0"/>
  </r>
  <r>
    <s v="ID1012"/>
    <n v="41057.481307870374"/>
    <s v="AUD$70,000"/>
    <s v="AUD"/>
    <n v="70000"/>
    <n v="71393.675948184507"/>
    <n v="14452.161123114272"/>
    <n v="105.44014124798736"/>
    <s v="Director"/>
    <x v="0"/>
    <s v="Australia"/>
    <s v="AUD"/>
    <x v="6"/>
    <x v="5"/>
    <s v="All the 8 hours baby, all the 8!"/>
    <x v="2"/>
    <n v="2"/>
    <x v="1"/>
  </r>
  <r>
    <s v="ID0978"/>
    <n v="41057.312303240738"/>
    <n v="125000"/>
    <s v="AUD"/>
    <n v="125000"/>
    <n v="127488.70705032947"/>
    <n v="25807.430576989769"/>
    <n v="188.28596651426309"/>
    <s v="Director, Informatics"/>
    <x v="0"/>
    <s v="Australia"/>
    <s v="AUD"/>
    <x v="6"/>
    <x v="5"/>
    <s v="4 to 6 hours a day"/>
    <x v="0"/>
    <n v="15"/>
    <x v="3"/>
  </r>
  <r>
    <s v="ID1307"/>
    <n v="41058.590601851851"/>
    <s v="AUS 49,000"/>
    <s v="AUD"/>
    <n v="49000"/>
    <n v="49975.573163729154"/>
    <n v="10116.51278617999"/>
    <n v="73.808098873591149"/>
    <s v="Document Control"/>
    <x v="6"/>
    <s v="Australia"/>
    <s v="AUD"/>
    <x v="6"/>
    <x v="5"/>
    <s v="4 to 6 hours a day"/>
    <x v="0"/>
    <n v="30"/>
    <x v="2"/>
  </r>
  <r>
    <s v="ID1492"/>
    <n v="41059.863043981481"/>
    <s v="AUD 165000"/>
    <s v="AUD"/>
    <n v="165000"/>
    <n v="168285.09330643489"/>
    <n v="34065.808361626492"/>
    <n v="248.53747579882727"/>
    <s v="Engineer"/>
    <x v="7"/>
    <s v="Australia"/>
    <s v="AUD"/>
    <x v="6"/>
    <x v="5"/>
    <s v="2 to 3 hours per day"/>
    <x v="3"/>
    <n v="17"/>
    <x v="3"/>
  </r>
  <r>
    <s v="ID0993"/>
    <n v="41057.383645833332"/>
    <n v="92000"/>
    <s v="AUD"/>
    <n v="92000"/>
    <n v="93831.688389042494"/>
    <n v="18994.26890466447"/>
    <n v="138.57847135449762"/>
    <s v="Finance analyst"/>
    <x v="1"/>
    <s v="Australia"/>
    <s v="AUD"/>
    <x v="6"/>
    <x v="5"/>
    <s v="All the 8 hours baby, all the 8!"/>
    <x v="2"/>
    <n v="6"/>
    <x v="0"/>
  </r>
  <r>
    <s v="ID0569"/>
    <n v="41055.282638888886"/>
    <s v="AUD $155,000"/>
    <s v="AUD"/>
    <n v="155000"/>
    <n v="158085.99674240855"/>
    <n v="32001.213915467313"/>
    <n v="233.47459847768624"/>
    <s v="Finance Manager Business Services"/>
    <x v="2"/>
    <s v="Australia"/>
    <s v="AUD"/>
    <x v="6"/>
    <x v="5"/>
    <s v="4 to 6 hours a day"/>
    <x v="0"/>
    <n v="20"/>
    <x v="2"/>
  </r>
  <r>
    <s v="ID0971"/>
    <n v="41057.286168981482"/>
    <n v="43000"/>
    <s v="AUD"/>
    <n v="43000"/>
    <n v="43856.11522531334"/>
    <n v="8877.7561184844817"/>
    <n v="64.770372480906516"/>
    <s v="Finance Officer"/>
    <x v="2"/>
    <s v="Australia"/>
    <s v="AUD"/>
    <x v="6"/>
    <x v="5"/>
    <s v="All the 8 hours baby, all the 8!"/>
    <x v="2"/>
    <n v="1"/>
    <x v="1"/>
  </r>
  <r>
    <s v="ID0965"/>
    <n v="41057.242314814815"/>
    <n v="95000"/>
    <s v="AUD"/>
    <n v="95000"/>
    <n v="96891.417358250401"/>
    <n v="19613.647238512225"/>
    <n v="143.09733455083995"/>
    <s v="financial analyst"/>
    <x v="1"/>
    <s v="Australia"/>
    <s v="AUD"/>
    <x v="6"/>
    <x v="5"/>
    <s v="2 to 3 hours per day"/>
    <x v="3"/>
    <n v="20"/>
    <x v="2"/>
  </r>
  <r>
    <s v="ID1475"/>
    <n v="41059.711724537039"/>
    <s v="$AUD 125,000 +"/>
    <s v="AUD"/>
    <n v="125000"/>
    <n v="127488.70705032947"/>
    <n v="25807.430576989769"/>
    <n v="188.28596651426309"/>
    <s v="Financial Application Developer"/>
    <x v="5"/>
    <s v="Australia"/>
    <s v="AUD"/>
    <x v="6"/>
    <x v="5"/>
    <s v="4 to 6 hours a day"/>
    <x v="0"/>
    <n v="7"/>
    <x v="0"/>
  </r>
  <r>
    <s v="ID1816"/>
    <n v="41072.866354166668"/>
    <s v="aud145000"/>
    <s v="AUD"/>
    <n v="145000"/>
    <n v="147886.90017838217"/>
    <n v="29936.619469308131"/>
    <n v="218.41172115654518"/>
    <s v="Financial controller"/>
    <x v="6"/>
    <s v="Australia"/>
    <s v="AUD"/>
    <x v="6"/>
    <x v="5"/>
    <s v="2 to 3 hours per day"/>
    <x v="3"/>
    <n v="15"/>
    <x v="3"/>
  </r>
  <r>
    <s v="ID1888"/>
    <n v="41077.560162037036"/>
    <s v="AUD63000"/>
    <s v="AUD"/>
    <n v="63000"/>
    <n v="64254.308353366054"/>
    <n v="13006.945010802843"/>
    <n v="94.896127123188606"/>
    <s v="Financial Modelling adviser"/>
    <x v="5"/>
    <s v="Australia"/>
    <s v="AUD"/>
    <x v="6"/>
    <x v="5"/>
    <s v="All the 8 hours baby, all the 8!"/>
    <x v="2"/>
    <n v="3"/>
    <x v="1"/>
  </r>
  <r>
    <s v="ID0067"/>
    <n v="41054.309166666666"/>
    <n v="85000"/>
    <s v="AUD"/>
    <n v="85000"/>
    <n v="86692.320794224041"/>
    <n v="17549.052792353043"/>
    <n v="128.03445722969892"/>
    <s v="head of data"/>
    <x v="0"/>
    <s v="Australia"/>
    <s v="AUD"/>
    <x v="6"/>
    <x v="5"/>
    <s v="4 to 6 hours a day"/>
    <x v="0"/>
    <m/>
    <x v="1"/>
  </r>
  <r>
    <s v="ID0995"/>
    <n v="41057.393171296295"/>
    <n v="120000"/>
    <s v="AUD"/>
    <n v="120000"/>
    <n v="122389.15876831629"/>
    <n v="24775.13335391018"/>
    <n v="180.75452785369259"/>
    <s v="HSLP Data Analyst"/>
    <x v="1"/>
    <s v="Australia"/>
    <s v="AUD"/>
    <x v="6"/>
    <x v="5"/>
    <s v="4 to 6 hours a day"/>
    <x v="0"/>
    <n v="5"/>
    <x v="0"/>
  </r>
  <r>
    <s v="ID0556"/>
    <n v="41055.243298611109"/>
    <n v="77000"/>
    <s v="AUD"/>
    <n v="77000"/>
    <n v="78533.043543002947"/>
    <n v="15897.377235425696"/>
    <n v="115.98415537278606"/>
    <s v="Intelligence Analyst"/>
    <x v="1"/>
    <s v="Australia"/>
    <s v="AUD"/>
    <x v="6"/>
    <x v="5"/>
    <s v="2 to 3 hours per day"/>
    <x v="3"/>
    <m/>
    <x v="1"/>
  </r>
  <r>
    <s v="ID0784"/>
    <n v="41055.807557870372"/>
    <s v="AUS$36000"/>
    <s v="USD"/>
    <n v="36000"/>
    <n v="36000"/>
    <n v="7287.4493927125504"/>
    <n v="53.167805614638198"/>
    <s v="Key Expert User"/>
    <x v="2"/>
    <s v="Australia"/>
    <s v="AUD"/>
    <x v="6"/>
    <x v="5"/>
    <s v="2 to 3 hours per day"/>
    <x v="3"/>
    <n v="12"/>
    <x v="3"/>
  </r>
  <r>
    <s v="ID1584"/>
    <n v="41061.30736111111"/>
    <n v="100000"/>
    <s v="AUD"/>
    <n v="100000"/>
    <n v="101990.96564026357"/>
    <n v="20645.944461591815"/>
    <n v="150.62877321141048"/>
    <s v="Management Accountant"/>
    <x v="2"/>
    <s v="Australia"/>
    <s v="AUD"/>
    <x v="6"/>
    <x v="5"/>
    <s v="4 to 6 hours a day"/>
    <x v="0"/>
    <n v="20"/>
    <x v="2"/>
  </r>
  <r>
    <s v="ID0987"/>
    <n v="41057.35800925926"/>
    <s v="A$107000"/>
    <s v="AUD"/>
    <n v="107000"/>
    <n v="109130.33323508203"/>
    <n v="22091.160573903242"/>
    <n v="161.17278733620921"/>
    <s v="Management Accountant"/>
    <x v="2"/>
    <s v="Australia"/>
    <s v="AUD"/>
    <x v="6"/>
    <x v="5"/>
    <s v="4 to 6 hours a day"/>
    <x v="0"/>
    <n v="35"/>
    <x v="2"/>
  </r>
  <r>
    <s v="ID1901"/>
    <n v="41079.332638888889"/>
    <n v="120000"/>
    <s v="AUD"/>
    <n v="120000"/>
    <n v="122389.15876831629"/>
    <n v="24775.13335391018"/>
    <n v="180.75452785369259"/>
    <s v="Manager"/>
    <x v="2"/>
    <s v="Australia"/>
    <s v="AUD"/>
    <x v="6"/>
    <x v="5"/>
    <s v="1 or 2 hours a day"/>
    <x v="1"/>
    <n v="8"/>
    <x v="0"/>
  </r>
  <r>
    <s v="ID0798"/>
    <n v="41055.875462962962"/>
    <s v="Aud 65000"/>
    <s v="AUD"/>
    <n v="65000"/>
    <n v="66294.12766617132"/>
    <n v="13419.863900034679"/>
    <n v="97.908702587416812"/>
    <s v="Market analyst"/>
    <x v="1"/>
    <s v="Australia"/>
    <s v="AUD"/>
    <x v="6"/>
    <x v="5"/>
    <s v="All the 8 hours baby, all the 8!"/>
    <x v="2"/>
    <n v="10"/>
    <x v="3"/>
  </r>
  <r>
    <s v="ID0725"/>
    <n v="41055.625694444447"/>
    <s v="USD130000"/>
    <s v="USD"/>
    <n v="130000"/>
    <n v="130000"/>
    <n v="26315.78947368421"/>
    <n v="191.99485360841572"/>
    <s v="Modeller"/>
    <x v="2"/>
    <s v="Australia"/>
    <s v="AUD"/>
    <x v="6"/>
    <x v="5"/>
    <s v="4 to 6 hours a day"/>
    <x v="0"/>
    <n v="3"/>
    <x v="1"/>
  </r>
  <r>
    <s v="ID0977"/>
    <n v="41057.31150462963"/>
    <n v="50000"/>
    <s v="AUD"/>
    <n v="50000"/>
    <n v="50995.482820131787"/>
    <n v="10322.972230795907"/>
    <n v="75.314386605705238"/>
    <s v="Operations"/>
    <x v="6"/>
    <s v="Australia"/>
    <s v="AUD"/>
    <x v="6"/>
    <x v="5"/>
    <s v="1 or 2 hours a day"/>
    <x v="1"/>
    <n v="5"/>
    <x v="0"/>
  </r>
  <r>
    <s v="ID1498"/>
    <n v="41059.906319444446"/>
    <n v="74000"/>
    <s v="AUD"/>
    <n v="74000"/>
    <n v="75473.31457379504"/>
    <n v="15277.998901577943"/>
    <n v="111.46529217644374"/>
    <s v="operations Administrator"/>
    <x v="1"/>
    <s v="Australia"/>
    <s v="AUD"/>
    <x v="6"/>
    <x v="5"/>
    <s v="All the 8 hours baby, all the 8!"/>
    <x v="2"/>
    <n v="20"/>
    <x v="2"/>
  </r>
  <r>
    <s v="ID1893"/>
    <n v="41078.602766203701"/>
    <s v="$AUD 76300"/>
    <s v="AUD"/>
    <n v="76300"/>
    <n v="77819.106783521114"/>
    <n v="15752.855624194557"/>
    <n v="114.9297539603062"/>
    <s v="Operations Analyst"/>
    <x v="1"/>
    <s v="Australia"/>
    <s v="AUD"/>
    <x v="6"/>
    <x v="5"/>
    <s v="All the 8 hours baby, all the 8!"/>
    <x v="2"/>
    <n v="3"/>
    <x v="1"/>
  </r>
  <r>
    <s v="ID0974"/>
    <n v="41057.306388888886"/>
    <n v="56600"/>
    <s v="AUD"/>
    <n v="56600"/>
    <n v="57726.886552389187"/>
    <n v="11685.604565260968"/>
    <n v="85.255885637658338"/>
    <s v="Operations Coordinator"/>
    <x v="2"/>
    <s v="Australia"/>
    <s v="AUD"/>
    <x v="6"/>
    <x v="5"/>
    <s v="2 to 3 hours per day"/>
    <x v="3"/>
    <n v="2"/>
    <x v="1"/>
  </r>
  <r>
    <s v="ID1270"/>
    <n v="41058.40115740741"/>
    <s v="AUD $43000"/>
    <s v="USD"/>
    <n v="43000"/>
    <n v="43000"/>
    <n v="8704.4534412955454"/>
    <n v="63.505990039706731"/>
    <s v="Operations Support Officer"/>
    <x v="2"/>
    <s v="Australia"/>
    <s v="AUD"/>
    <x v="6"/>
    <x v="5"/>
    <s v="2 to 3 hours per day"/>
    <x v="3"/>
    <n v="4"/>
    <x v="1"/>
  </r>
  <r>
    <s v="ID1440"/>
    <n v="41059.33699074074"/>
    <s v="AUD55,000"/>
    <s v="AUD"/>
    <n v="55000"/>
    <n v="56095.031102144967"/>
    <n v="11355.269453875499"/>
    <n v="82.845825266275767"/>
    <s v="PA"/>
    <x v="1"/>
    <s v="Australia"/>
    <s v="AUD"/>
    <x v="6"/>
    <x v="5"/>
    <s v="2 to 3 hours per day"/>
    <x v="3"/>
    <n v="11"/>
    <x v="3"/>
  </r>
  <r>
    <s v="ID1713"/>
    <n v="41066.39707175926"/>
    <n v="80000"/>
    <s v="AUD"/>
    <n v="80000"/>
    <n v="81592.772512210868"/>
    <n v="16516.755569273453"/>
    <n v="120.5030185691284"/>
    <s v="PPC Search Specialist"/>
    <x v="8"/>
    <s v="Australia"/>
    <s v="AUD"/>
    <x v="6"/>
    <x v="5"/>
    <s v="4 to 6 hours a day"/>
    <x v="0"/>
    <n v="5"/>
    <x v="0"/>
  </r>
  <r>
    <s v="ID0588"/>
    <n v="41055.331296296295"/>
    <n v="106000"/>
    <s v="AUD"/>
    <n v="106000"/>
    <n v="108110.42357867939"/>
    <n v="21884.701129287325"/>
    <n v="159.66649960409512"/>
    <s v="Pricing and Strategy Specialist"/>
    <x v="8"/>
    <s v="Australia"/>
    <s v="AUD"/>
    <x v="6"/>
    <x v="5"/>
    <s v="4 to 6 hours a day"/>
    <x v="0"/>
    <n v="16"/>
    <x v="3"/>
  </r>
  <r>
    <s v="ID1356"/>
    <n v="41058.788402777776"/>
    <n v="100000"/>
    <s v="AUD"/>
    <n v="100000"/>
    <n v="101990.96564026357"/>
    <n v="20645.944461591815"/>
    <n v="150.62877321141048"/>
    <s v="Principal advisor"/>
    <x v="4"/>
    <s v="Australia"/>
    <s v="AUD"/>
    <x v="6"/>
    <x v="5"/>
    <s v="1 or 2 hours a day"/>
    <x v="1"/>
    <n v="30"/>
    <x v="2"/>
  </r>
  <r>
    <s v="ID1008"/>
    <n v="41057.4455787037"/>
    <n v="94000"/>
    <s v="AUD"/>
    <n v="94000"/>
    <n v="95871.50770184776"/>
    <n v="19407.187793896308"/>
    <n v="141.59104681872586"/>
    <s v="Principal Analyst"/>
    <x v="1"/>
    <s v="Australia"/>
    <s v="AUD"/>
    <x v="6"/>
    <x v="5"/>
    <s v="2 to 3 hours per day"/>
    <x v="3"/>
    <n v="14"/>
    <x v="3"/>
  </r>
  <r>
    <s v="ID0681"/>
    <n v="41055.544421296298"/>
    <n v="100000"/>
    <s v="AUD"/>
    <n v="100000"/>
    <n v="101990.96564026357"/>
    <n v="20645.944461591815"/>
    <n v="150.62877321141048"/>
    <s v="principal developer"/>
    <x v="2"/>
    <s v="Australia"/>
    <s v="AUD"/>
    <x v="6"/>
    <x v="5"/>
    <s v="1 or 2 hours a day"/>
    <x v="1"/>
    <n v="20"/>
    <x v="2"/>
  </r>
  <r>
    <s v="ID1306"/>
    <n v="41058.582800925928"/>
    <n v="68000"/>
    <s v="AUD"/>
    <n v="68000"/>
    <n v="69353.856635379227"/>
    <n v="14039.242233882433"/>
    <n v="102.42756578375911"/>
    <s v="Project Support Officer"/>
    <x v="2"/>
    <s v="Australia"/>
    <s v="AUD"/>
    <x v="6"/>
    <x v="5"/>
    <s v="4 to 6 hours a day"/>
    <x v="0"/>
    <n v="10"/>
    <x v="3"/>
  </r>
  <r>
    <s v="ID0609"/>
    <n v="41055.411365740743"/>
    <n v="100000"/>
    <s v="AUD"/>
    <n v="100000"/>
    <n v="101990.96564026357"/>
    <n v="20645.944461591815"/>
    <n v="150.62877321141048"/>
    <s v="Purchasing Manager"/>
    <x v="2"/>
    <s v="Australia"/>
    <s v="AUD"/>
    <x v="6"/>
    <x v="5"/>
    <s v="2 to 3 hours per day"/>
    <x v="3"/>
    <n v="20"/>
    <x v="2"/>
  </r>
  <r>
    <s v="ID0994"/>
    <n v="41057.390231481484"/>
    <n v="100000"/>
    <s v="AUD"/>
    <n v="100000"/>
    <n v="101990.96564026357"/>
    <n v="20645.944461591815"/>
    <n v="150.62877321141048"/>
    <s v="Reporting Analyst"/>
    <x v="1"/>
    <s v="Australia"/>
    <s v="AUD"/>
    <x v="6"/>
    <x v="5"/>
    <s v="4 to 6 hours a day"/>
    <x v="0"/>
    <n v="20"/>
    <x v="2"/>
  </r>
  <r>
    <s v="ID1587"/>
    <n v="41061.45517361111"/>
    <s v="AU $120000"/>
    <s v="AUD"/>
    <n v="120000"/>
    <n v="122389.15876831629"/>
    <n v="24775.13335391018"/>
    <n v="180.75452785369259"/>
    <s v="Reporting Analyst"/>
    <x v="1"/>
    <s v="Australia"/>
    <s v="AUD"/>
    <x v="6"/>
    <x v="5"/>
    <s v="2 to 3 hours per day"/>
    <x v="3"/>
    <n v="5"/>
    <x v="0"/>
  </r>
  <r>
    <s v="ID0985"/>
    <n v="41057.349120370367"/>
    <s v="USD 85000.00"/>
    <s v="USD"/>
    <n v="85000"/>
    <n v="85000"/>
    <n v="17206.477732793523"/>
    <n v="125.53509659011799"/>
    <s v="Reporting and DB Analyist"/>
    <x v="3"/>
    <s v="Australia"/>
    <s v="AUD"/>
    <x v="6"/>
    <x v="5"/>
    <s v="4 to 6 hours a day"/>
    <x v="0"/>
    <n v="8"/>
    <x v="0"/>
  </r>
  <r>
    <s v="ID1274"/>
    <n v="41058.411134259259"/>
    <s v="48000 $AUD"/>
    <s v="AUD"/>
    <n v="48000"/>
    <n v="48955.663507326513"/>
    <n v="9910.0533415640712"/>
    <n v="72.301811141477017"/>
    <s v="Research Assistant"/>
    <x v="1"/>
    <s v="Australia"/>
    <s v="AUD"/>
    <x v="6"/>
    <x v="5"/>
    <s v="1 or 2 hours a day"/>
    <x v="1"/>
    <n v="2"/>
    <x v="1"/>
  </r>
  <r>
    <s v="ID0578"/>
    <n v="41055.30263888889"/>
    <s v="$22,000 AUD"/>
    <s v="AUD"/>
    <n v="22000"/>
    <n v="22438.012440857987"/>
    <n v="4542.1077815501994"/>
    <n v="33.138330106510303"/>
    <s v="Sales Analyst"/>
    <x v="1"/>
    <s v="Australia"/>
    <s v="AUD"/>
    <x v="6"/>
    <x v="5"/>
    <s v="4 to 6 hours a day"/>
    <x v="0"/>
    <n v="8"/>
    <x v="0"/>
  </r>
  <r>
    <s v="ID1810"/>
    <n v="41072.631504629629"/>
    <n v="156000"/>
    <s v="AUD"/>
    <n v="156000"/>
    <n v="159105.90639881117"/>
    <n v="32207.67336008323"/>
    <n v="234.98088620980036"/>
    <s v="Senior Associate Engineer"/>
    <x v="7"/>
    <s v="Australia"/>
    <s v="AUD"/>
    <x v="6"/>
    <x v="5"/>
    <s v="2 to 3 hours per day"/>
    <x v="3"/>
    <n v="12"/>
    <x v="3"/>
  </r>
  <r>
    <s v="ID0633"/>
    <n v="41055.479618055557"/>
    <s v="A$170000"/>
    <s v="AUD"/>
    <n v="170000"/>
    <n v="173384.64158844808"/>
    <n v="35098.105584706085"/>
    <n v="256.06891445939783"/>
    <s v="senior business analyst"/>
    <x v="1"/>
    <s v="Australia"/>
    <s v="AUD"/>
    <x v="6"/>
    <x v="5"/>
    <s v="All the 8 hours baby, all the 8!"/>
    <x v="2"/>
    <n v="10"/>
    <x v="3"/>
  </r>
  <r>
    <s v="ID0969"/>
    <n v="41057.274884259263"/>
    <n v="100000"/>
    <s v="AUD"/>
    <n v="100000"/>
    <n v="101990.96564026357"/>
    <n v="20645.944461591815"/>
    <n v="150.62877321141048"/>
    <s v="Senior Consultant"/>
    <x v="4"/>
    <s v="Australia"/>
    <s v="AUD"/>
    <x v="6"/>
    <x v="5"/>
    <s v="All the 8 hours baby, all the 8!"/>
    <x v="2"/>
    <n v="6"/>
    <x v="0"/>
  </r>
  <r>
    <s v="ID0922"/>
    <n v="41056.846412037034"/>
    <s v="95000 AUD"/>
    <s v="AUD"/>
    <n v="95000"/>
    <n v="96891.417358250401"/>
    <n v="19613.647238512225"/>
    <n v="143.09733455083995"/>
    <s v="Senior Marketing Analyst"/>
    <x v="1"/>
    <s v="Australia"/>
    <s v="AUD"/>
    <x v="6"/>
    <x v="5"/>
    <s v="1 or 2 hours a day"/>
    <x v="1"/>
    <n v="7"/>
    <x v="0"/>
  </r>
  <r>
    <s v="ID0966"/>
    <n v="41057.24386574074"/>
    <s v="AUD90000"/>
    <s v="AUD"/>
    <n v="90000"/>
    <n v="91791.869076237213"/>
    <n v="18581.350015432632"/>
    <n v="135.56589589026942"/>
    <s v="Senior Research Analyst"/>
    <x v="1"/>
    <s v="Australia"/>
    <s v="AUD"/>
    <x v="6"/>
    <x v="5"/>
    <s v="4 to 6 hours a day"/>
    <x v="0"/>
    <n v="13"/>
    <x v="3"/>
  </r>
  <r>
    <s v="ID0990"/>
    <n v="41057.366423611114"/>
    <s v="AU$52.000"/>
    <s v="AUD"/>
    <n v="52000"/>
    <n v="53035.30213293706"/>
    <n v="10735.891120027743"/>
    <n v="78.326962069933444"/>
    <s v="Shipping Administrator"/>
    <x v="1"/>
    <s v="Australia"/>
    <s v="AUD"/>
    <x v="6"/>
    <x v="5"/>
    <s v="4 to 6 hours a day"/>
    <x v="0"/>
    <n v="4"/>
    <x v="1"/>
  </r>
  <r>
    <s v="ID0983"/>
    <n v="41057.33320601852"/>
    <n v="110000"/>
    <s v="AUD"/>
    <n v="110000"/>
    <n v="112190.06220428993"/>
    <n v="22710.538907750997"/>
    <n v="165.69165053255153"/>
    <s v="Sustainability Strategy Advisor"/>
    <x v="2"/>
    <s v="Australia"/>
    <s v="AUD"/>
    <x v="6"/>
    <x v="5"/>
    <s v="2 to 3 hours per day"/>
    <x v="3"/>
    <n v="8"/>
    <x v="0"/>
  </r>
  <r>
    <s v="ID1255"/>
    <n v="41058.268113425926"/>
    <n v="80000"/>
    <s v="AUD"/>
    <n v="80000"/>
    <n v="81592.772512210868"/>
    <n v="16516.755569273453"/>
    <n v="120.5030185691284"/>
    <s v="systems accountant"/>
    <x v="5"/>
    <s v="Australia"/>
    <s v="AUD"/>
    <x v="6"/>
    <x v="5"/>
    <s v="4 to 6 hours a day"/>
    <x v="0"/>
    <n v="5"/>
    <x v="0"/>
  </r>
  <r>
    <s v="ID1906"/>
    <n v="41079.814872685187"/>
    <n v="74000"/>
    <s v="AUD"/>
    <n v="74000"/>
    <n v="75473.31457379504"/>
    <n v="15277.998901577943"/>
    <n v="111.46529217644374"/>
    <s v="Systems Analyst"/>
    <x v="1"/>
    <s v="Australia"/>
    <s v="AUD"/>
    <x v="6"/>
    <x v="5"/>
    <s v="4 to 6 hours a day"/>
    <x v="0"/>
    <n v="8"/>
    <x v="0"/>
  </r>
  <r>
    <s v="ID0073"/>
    <n v="41054.957696759258"/>
    <s v="$AUD100000"/>
    <s v="AUD"/>
    <n v="100000"/>
    <n v="101990.96564026357"/>
    <n v="20645.944461591815"/>
    <n v="150.62877321141048"/>
    <s v="technical trainer"/>
    <x v="2"/>
    <s v="Australia"/>
    <s v="AUD"/>
    <x v="6"/>
    <x v="5"/>
    <s v="4 to 6 hours a day"/>
    <x v="0"/>
    <m/>
    <x v="1"/>
  </r>
  <r>
    <s v="ID0623"/>
    <n v="41055.460439814815"/>
    <s v="A$85000"/>
    <s v="AUD"/>
    <n v="85000"/>
    <n v="86692.320794224041"/>
    <n v="17549.052792353043"/>
    <n v="128.03445722969892"/>
    <s v="Trainer"/>
    <x v="4"/>
    <s v="Australia"/>
    <s v="AUD"/>
    <x v="6"/>
    <x v="5"/>
    <s v="1 or 2 hours a day"/>
    <x v="1"/>
    <n v="20"/>
    <x v="2"/>
  </r>
  <r>
    <s v="ID1358"/>
    <n v="41058.79241898148"/>
    <n v="40000"/>
    <s v="EUR"/>
    <n v="40000"/>
    <n v="50815.977559664309"/>
    <n v="11470.875295635286"/>
    <n v="83.68926287954379"/>
    <s v="officer"/>
    <x v="2"/>
    <s v="Austria"/>
    <s v="EUR"/>
    <x v="7"/>
    <x v="0"/>
    <s v="4 to 6 hours a day"/>
    <x v="0"/>
    <n v="20"/>
    <x v="2"/>
  </r>
  <r>
    <s v="ID1635"/>
    <n v="41063.121203703704"/>
    <n v="36000"/>
    <s v="USD"/>
    <n v="36000"/>
    <n v="36000"/>
    <s v=""/>
    <e v="#VALUE!"/>
    <s v="Environmental Adviser"/>
    <x v="4"/>
    <s v="Azerbaijan"/>
    <m/>
    <x v="8"/>
    <x v="3"/>
    <s v="4 to 6 hours a day"/>
    <x v="0"/>
    <n v="5"/>
    <x v="0"/>
  </r>
  <r>
    <s v="ID1859"/>
    <n v="41075.629988425928"/>
    <n v="700"/>
    <s v="USD"/>
    <n v="8400"/>
    <n v="8400"/>
    <s v=""/>
    <e v="#VALUE!"/>
    <s v="Analyst"/>
    <x v="1"/>
    <s v="Baltic"/>
    <m/>
    <x v="9"/>
    <x v="0"/>
    <s v="All the 8 hours baby, all the 8!"/>
    <x v="2"/>
    <n v="0.3"/>
    <x v="1"/>
  </r>
  <r>
    <s v="ID0648"/>
    <n v="41055.498877314814"/>
    <n v="8000"/>
    <s v="USD"/>
    <n v="8000"/>
    <n v="8000"/>
    <n v="3252.0325203252032"/>
    <n v="23.726193291446496"/>
    <s v="Quality officer"/>
    <x v="2"/>
    <s v="bangkok"/>
    <s v="THB"/>
    <x v="10"/>
    <x v="3"/>
    <s v="All the 8 hours baby, all the 8!"/>
    <x v="2"/>
    <n v="1"/>
    <x v="1"/>
  </r>
  <r>
    <s v="ID0398"/>
    <n v="41055.086168981485"/>
    <s v="120000 BDT"/>
    <s v="BDT"/>
    <n v="1440000"/>
    <n v="17598.017290051986"/>
    <s v=""/>
    <e v="#VALUE!"/>
    <s v="Computer Operator"/>
    <x v="1"/>
    <s v="Bangladesh"/>
    <s v="BDT"/>
    <x v="11"/>
    <x v="3"/>
    <s v="2 to 3 hours per day"/>
    <x v="3"/>
    <m/>
    <x v="1"/>
  </r>
  <r>
    <s v="ID1792"/>
    <n v="41071.819988425923"/>
    <s v="3000 $"/>
    <s v="USD"/>
    <n v="3000"/>
    <n v="3000"/>
    <s v=""/>
    <e v="#VALUE!"/>
    <s v="executive"/>
    <x v="1"/>
    <s v="Bangladesh"/>
    <s v="BDT"/>
    <x v="11"/>
    <x v="3"/>
    <s v="1 or 2 hours a day"/>
    <x v="1"/>
    <n v="12"/>
    <x v="3"/>
  </r>
  <r>
    <s v="ID1298"/>
    <n v="41058.553460648145"/>
    <s v="30000 EUR"/>
    <s v="EUR"/>
    <n v="30000"/>
    <n v="38111.983169748237"/>
    <n v="8603.1564717264646"/>
    <n v="62.766947159657846"/>
    <s v="Employee"/>
    <x v="1"/>
    <s v="Belgium"/>
    <s v="EUR"/>
    <x v="12"/>
    <x v="0"/>
    <s v="2 to 3 hours per day"/>
    <x v="3"/>
    <n v="15"/>
    <x v="3"/>
  </r>
  <r>
    <s v="ID1703"/>
    <n v="41066.060370370367"/>
    <s v="38920EUR"/>
    <s v="EUR"/>
    <n v="38920"/>
    <n v="49443.946165553374"/>
    <n v="11161.161662653132"/>
    <n v="81.429652781796108"/>
    <s v="functional analyst"/>
    <x v="1"/>
    <s v="Belgium"/>
    <s v="EUR"/>
    <x v="12"/>
    <x v="0"/>
    <s v="4 to 6 hours a day"/>
    <x v="0"/>
    <n v="1.5"/>
    <x v="1"/>
  </r>
  <r>
    <s v="ID0028"/>
    <n v="41054.200381944444"/>
    <n v="2700"/>
    <s v="EUR"/>
    <n v="32400"/>
    <n v="41160.941823328096"/>
    <n v="9291.4089894645822"/>
    <n v="67.788302932430483"/>
    <s v="Project Leader"/>
    <x v="2"/>
    <s v="Belgium"/>
    <s v="EUR"/>
    <x v="12"/>
    <x v="0"/>
    <s v="4 to 6 hours a day"/>
    <x v="0"/>
    <m/>
    <x v="1"/>
  </r>
  <r>
    <s v="ID1143"/>
    <n v="41057.798344907409"/>
    <n v="30000"/>
    <s v="EUR"/>
    <n v="30000"/>
    <n v="38111.983169748237"/>
    <n v="8603.1564717264646"/>
    <n v="62.766947159657846"/>
    <s v="Translator"/>
    <x v="1"/>
    <s v="Belgium"/>
    <s v="EUR"/>
    <x v="12"/>
    <x v="0"/>
    <s v="1 or 2 hours a day"/>
    <x v="1"/>
    <n v="15"/>
    <x v="3"/>
  </r>
  <r>
    <s v="ID0220"/>
    <n v="41055.039513888885"/>
    <n v="78000"/>
    <s v="USD"/>
    <n v="78000"/>
    <n v="78000"/>
    <s v=""/>
    <e v="#VALUE!"/>
    <s v="Tax Professional"/>
    <x v="5"/>
    <s v="Bermuda"/>
    <m/>
    <x v="13"/>
    <x v="4"/>
    <s v="4 to 6 hours a day"/>
    <x v="0"/>
    <m/>
    <x v="1"/>
  </r>
  <r>
    <s v="ID0742"/>
    <n v="41055.664548611108"/>
    <s v="4800 $"/>
    <s v="USD"/>
    <n v="4800"/>
    <n v="4800"/>
    <s v=""/>
    <e v="#VALUE!"/>
    <s v="Data Analysis"/>
    <x v="1"/>
    <s v="Bhutan"/>
    <m/>
    <x v="14"/>
    <x v="3"/>
    <s v="4 to 6 hours a day"/>
    <x v="0"/>
    <n v="2"/>
    <x v="1"/>
  </r>
  <r>
    <s v="ID1524"/>
    <n v="41060.234363425923"/>
    <n v="800"/>
    <s v="USD"/>
    <n v="9600"/>
    <n v="9600"/>
    <s v=""/>
    <e v="#VALUE!"/>
    <s v="Reporting Analyst"/>
    <x v="1"/>
    <s v="Bolivia"/>
    <m/>
    <x v="15"/>
    <x v="2"/>
    <s v="All the 8 hours baby, all the 8!"/>
    <x v="2"/>
    <n v="2"/>
    <x v="1"/>
  </r>
  <r>
    <s v="ID0561"/>
    <n v="41055.251354166663"/>
    <n v="1300"/>
    <s v="USD"/>
    <n v="15600"/>
    <n v="15600"/>
    <n v="2746.4788732394368"/>
    <n v="20.037772749836066"/>
    <s v="CONTROLLER"/>
    <x v="6"/>
    <s v="BRA"/>
    <s v="BRL"/>
    <x v="16"/>
    <x v="2"/>
    <s v="4 to 6 hours a day"/>
    <x v="0"/>
    <n v="20"/>
    <x v="2"/>
  </r>
  <r>
    <s v="ID0063"/>
    <n v="41054.302222222221"/>
    <n v="61000"/>
    <s v="USD"/>
    <n v="61000"/>
    <n v="61000"/>
    <n v="10739.43661971831"/>
    <n v="78.352829342307686"/>
    <s v="Coordinator Of Costa and Buget"/>
    <x v="2"/>
    <s v="Brasil"/>
    <s v="BRL"/>
    <x v="16"/>
    <x v="2"/>
    <s v="All the 8 hours baby, all the 8!"/>
    <x v="2"/>
    <m/>
    <x v="1"/>
  </r>
  <r>
    <s v="ID0368"/>
    <n v="41055.076388888891"/>
    <n v="35000"/>
    <s v="USD"/>
    <n v="35000"/>
    <n v="35000"/>
    <n v="6161.9718309859154"/>
    <n v="44.956541425914246"/>
    <s v="Senior Treasury Analyst"/>
    <x v="1"/>
    <s v="Brasil"/>
    <s v="BRL"/>
    <x v="16"/>
    <x v="2"/>
    <s v="All the 8 hours baby, all the 8!"/>
    <x v="2"/>
    <m/>
    <x v="1"/>
  </r>
  <r>
    <s v="ID0324"/>
    <n v="41055.062175925923"/>
    <s v="US$ 4.545"/>
    <s v="USD"/>
    <n v="4545"/>
    <n v="4545"/>
    <n v="800.17605633802816"/>
    <n v="5.8379280223080077"/>
    <s v="Supply Processes Analyst"/>
    <x v="1"/>
    <s v="Brasil"/>
    <s v="BRL"/>
    <x v="16"/>
    <x v="2"/>
    <s v="All the 8 hours baby, all the 8!"/>
    <x v="2"/>
    <m/>
    <x v="1"/>
  </r>
  <r>
    <s v="ID0348"/>
    <n v="41055.069502314815"/>
    <n v="950"/>
    <s v="USD"/>
    <n v="11400"/>
    <n v="11400"/>
    <n v="2007.0422535211269"/>
    <n v="14.642987778726354"/>
    <s v="Advisor"/>
    <x v="4"/>
    <s v="Brazil"/>
    <s v="BRL"/>
    <x v="16"/>
    <x v="2"/>
    <s v="4 to 6 hours a day"/>
    <x v="0"/>
    <m/>
    <x v="1"/>
  </r>
  <r>
    <s v="ID0282"/>
    <n v="41055.052025462966"/>
    <n v="14000"/>
    <s v="USD"/>
    <n v="14000"/>
    <n v="14000"/>
    <n v="2464.7887323943664"/>
    <n v="17.9826165703657"/>
    <s v="Auxiliar Administrativo"/>
    <x v="1"/>
    <s v="Brazil"/>
    <s v="BRL"/>
    <x v="16"/>
    <x v="2"/>
    <s v="1 or 2 hours a day"/>
    <x v="1"/>
    <m/>
    <x v="1"/>
  </r>
  <r>
    <s v="ID0374"/>
    <n v="41055.077789351853"/>
    <s v="2207,00"/>
    <s v="USD"/>
    <n v="220700"/>
    <n v="220700"/>
    <n v="38855.633802816905"/>
    <n v="283.48310550569357"/>
    <s v="Consultant"/>
    <x v="4"/>
    <s v="Brazil"/>
    <s v="BRL"/>
    <x v="16"/>
    <x v="2"/>
    <s v="All the 8 hours baby, all the 8!"/>
    <x v="2"/>
    <m/>
    <x v="1"/>
  </r>
  <r>
    <s v="ID1621"/>
    <n v="41062.466180555559"/>
    <s v="U$13,000"/>
    <s v="USD"/>
    <n v="13000"/>
    <n v="13000"/>
    <n v="2288.7323943661972"/>
    <n v="16.69814395819672"/>
    <s v="Dss Analyst"/>
    <x v="1"/>
    <s v="Brazil"/>
    <s v="BRL"/>
    <x v="16"/>
    <x v="2"/>
    <s v="All the 8 hours baby, all the 8!"/>
    <x v="2"/>
    <n v="4"/>
    <x v="1"/>
  </r>
  <r>
    <s v="ID0546"/>
    <n v="41055.229305555556"/>
    <n v="1500"/>
    <s v="USD"/>
    <n v="18000"/>
    <n v="18000"/>
    <n v="3169.0140845070423"/>
    <n v="23.120507019041614"/>
    <s v="Engineer"/>
    <x v="7"/>
    <s v="Brazil"/>
    <s v="BRL"/>
    <x v="16"/>
    <x v="2"/>
    <s v="4 to 6 hours a day"/>
    <x v="0"/>
    <m/>
    <x v="1"/>
  </r>
  <r>
    <s v="ID1776"/>
    <n v="41070.104131944441"/>
    <n v="80000"/>
    <s v="USD"/>
    <n v="80000"/>
    <n v="80000"/>
    <n v="14084.507042253521"/>
    <n v="102.75780897351827"/>
    <s v="Engineer"/>
    <x v="7"/>
    <s v="Brazil"/>
    <s v="BRL"/>
    <x v="16"/>
    <x v="2"/>
    <s v="1 or 2 hours a day"/>
    <x v="1"/>
    <n v="9"/>
    <x v="0"/>
  </r>
  <r>
    <s v="ID1678"/>
    <n v="41065.163611111115"/>
    <s v="US$ 30500"/>
    <s v="USD"/>
    <n v="30500"/>
    <n v="30500"/>
    <n v="5369.7183098591549"/>
    <n v="39.176414671153843"/>
    <s v="Financial Analyst"/>
    <x v="1"/>
    <s v="Brazil"/>
    <s v="BRL"/>
    <x v="16"/>
    <x v="2"/>
    <s v="All the 8 hours baby, all the 8!"/>
    <x v="2"/>
    <n v="8"/>
    <x v="0"/>
  </r>
  <r>
    <s v="ID1171"/>
    <n v="41057.945150462961"/>
    <s v="R$ 54000"/>
    <s v="BRL"/>
    <n v="54000"/>
    <n v="26691.183012544854"/>
    <n v="4699.1519388283195"/>
    <n v="34.284093566003754"/>
    <s v="Logistics Coordinator"/>
    <x v="2"/>
    <s v="Brazil"/>
    <s v="BRL"/>
    <x v="16"/>
    <x v="2"/>
    <s v="1 or 2 hours a day"/>
    <x v="1"/>
    <n v="7"/>
    <x v="0"/>
  </r>
  <r>
    <s v="ID0822"/>
    <n v="41055.948078703703"/>
    <s v="R$3.000,00"/>
    <s v="BRL"/>
    <n v="300000"/>
    <n v="148284.35006969364"/>
    <n v="26106.399660157331"/>
    <n v="190.46718647779863"/>
    <s v="Market Intelligence Analyst"/>
    <x v="1"/>
    <s v="Brazil"/>
    <s v="BRL"/>
    <x v="16"/>
    <x v="2"/>
    <s v="All the 8 hours baby, all the 8!"/>
    <x v="2"/>
    <n v="3"/>
    <x v="1"/>
  </r>
  <r>
    <s v="ID0934"/>
    <n v="41056.944884259261"/>
    <s v="R$ 19.200,00"/>
    <s v="BRL"/>
    <n v="19200"/>
    <n v="9490.1984044603923"/>
    <n v="1670.8095782500691"/>
    <n v="12.189899934579111"/>
    <s v="Programmer"/>
    <x v="1"/>
    <s v="Brazil"/>
    <s v="BRL"/>
    <x v="16"/>
    <x v="2"/>
    <s v="All the 8 hours baby, all the 8!"/>
    <x v="2"/>
    <n v="8"/>
    <x v="0"/>
  </r>
  <r>
    <s v="ID0511"/>
    <n v="41055.178703703707"/>
    <n v="12000"/>
    <s v="USD"/>
    <n v="12000"/>
    <n v="12000"/>
    <n v="2112.6760563380285"/>
    <n v="15.413671346027744"/>
    <s v="Report Analyst"/>
    <x v="1"/>
    <s v="Brazil"/>
    <s v="BRL"/>
    <x v="16"/>
    <x v="2"/>
    <s v="All the 8 hours baby, all the 8!"/>
    <x v="2"/>
    <m/>
    <x v="1"/>
  </r>
  <r>
    <s v="ID1750"/>
    <n v="41068.344375000001"/>
    <n v="31200"/>
    <s v="USD"/>
    <n v="31200"/>
    <n v="31200"/>
    <n v="5492.9577464788736"/>
    <n v="40.075545499672131"/>
    <s v="Risk analyst"/>
    <x v="1"/>
    <s v="Brazil"/>
    <s v="BRL"/>
    <x v="16"/>
    <x v="2"/>
    <s v="4 to 6 hours a day"/>
    <x v="0"/>
    <n v="4"/>
    <x v="1"/>
  </r>
  <r>
    <s v="ID1256"/>
    <n v="41058.30672453704"/>
    <n v="50700"/>
    <s v="USD"/>
    <n v="50700"/>
    <n v="50700"/>
    <n v="8926.0563380281692"/>
    <n v="65.12276143696721"/>
    <s v="Sr. Systems Analyst"/>
    <x v="1"/>
    <s v="Brazil"/>
    <s v="BRL"/>
    <x v="16"/>
    <x v="2"/>
    <s v="1 or 2 hours a day"/>
    <x v="1"/>
    <n v="15"/>
    <x v="3"/>
  </r>
  <r>
    <s v="ID1510"/>
    <n v="41060.047986111109"/>
    <s v="US$ 10000"/>
    <s v="USD"/>
    <n v="10000"/>
    <n v="10000"/>
    <n v="1760.5633802816901"/>
    <n v="12.844726121689783"/>
    <s v="Trainee"/>
    <x v="1"/>
    <s v="Brazil"/>
    <s v="BRL"/>
    <x v="16"/>
    <x v="2"/>
    <s v="4 to 6 hours a day"/>
    <x v="0"/>
    <n v="1"/>
    <x v="1"/>
  </r>
  <r>
    <s v="ID1853"/>
    <n v="41075.1250462963"/>
    <n v="30000"/>
    <s v="USD"/>
    <n v="30000"/>
    <n v="30000"/>
    <n v="5281.6901408450703"/>
    <n v="38.534178365069351"/>
    <s v="Trainee"/>
    <x v="1"/>
    <s v="Brazil"/>
    <s v="BRL"/>
    <x v="16"/>
    <x v="2"/>
    <s v="2 to 3 hours per day"/>
    <x v="3"/>
    <n v="1"/>
    <x v="1"/>
  </r>
  <r>
    <s v="ID0086"/>
    <n v="41055.007881944446"/>
    <s v="US $ 31330.00"/>
    <s v="USD"/>
    <n v="31330"/>
    <n v="31330"/>
    <n v="5515.8450704225352"/>
    <n v="40.242526939254098"/>
    <s v="VBA Analyst"/>
    <x v="1"/>
    <s v="Brazil"/>
    <s v="BRL"/>
    <x v="16"/>
    <x v="2"/>
    <s v="All the 8 hours baby, all the 8!"/>
    <x v="2"/>
    <m/>
    <x v="1"/>
  </r>
  <r>
    <s v="ID1557"/>
    <n v="41060.908738425926"/>
    <n v="1200"/>
    <s v="USD"/>
    <n v="14400"/>
    <n v="14400"/>
    <s v=""/>
    <e v="#VALUE!"/>
    <s v="FA /financial Analyst"/>
    <x v="1"/>
    <s v="Bulgaria"/>
    <m/>
    <x v="17"/>
    <x v="0"/>
    <s v="All the 8 hours baby, all the 8!"/>
    <x v="2"/>
    <n v="15"/>
    <x v="3"/>
  </r>
  <r>
    <s v="ID0695"/>
    <n v="41055.561944444446"/>
    <s v="3000 $"/>
    <s v="USD"/>
    <n v="3000"/>
    <n v="3000"/>
    <s v=""/>
    <e v="#VALUE!"/>
    <s v="Call Centre Consultant"/>
    <x v="4"/>
    <s v="Cambodia"/>
    <m/>
    <x v="18"/>
    <x v="3"/>
    <s v="2 to 3 hours per day"/>
    <x v="3"/>
    <n v="2"/>
    <x v="1"/>
  </r>
  <r>
    <s v="ID0446"/>
    <n v="41055.117037037038"/>
    <n v="110000"/>
    <s v="CAD"/>
    <n v="110000"/>
    <n v="108169.76753333595"/>
    <n v="23362.800763139516"/>
    <n v="170.45042547125908"/>
    <s v="Continuos improvment"/>
    <x v="6"/>
    <s v="Canad"/>
    <s v="CAD"/>
    <x v="19"/>
    <x v="6"/>
    <s v="2 to 3 hours per day"/>
    <x v="3"/>
    <m/>
    <x v="1"/>
  </r>
  <r>
    <s v="ID1823"/>
    <n v="41073.034953703704"/>
    <n v="20000"/>
    <s v="USD"/>
    <n v="20000"/>
    <n v="20000"/>
    <n v="4319.654427645788"/>
    <n v="31.515353940042317"/>
    <s v="administrator"/>
    <x v="1"/>
    <s v="Canada"/>
    <s v="CAD"/>
    <x v="19"/>
    <x v="6"/>
    <s v="2 to 3 hours per day"/>
    <x v="3"/>
    <n v="2"/>
    <x v="1"/>
  </r>
  <r>
    <s v="ID1644"/>
    <n v="41063.563043981485"/>
    <n v="50000"/>
    <s v="CAD"/>
    <n v="50000"/>
    <n v="49168.076151516347"/>
    <n v="10619.454892336144"/>
    <n v="77.477466123299578"/>
    <s v="Application Developer"/>
    <x v="1"/>
    <s v="Canada"/>
    <s v="CAD"/>
    <x v="19"/>
    <x v="6"/>
    <s v="4 to 6 hours a day"/>
    <x v="0"/>
    <n v="5"/>
    <x v="0"/>
  </r>
  <r>
    <s v="ID1531"/>
    <n v="41060.406354166669"/>
    <n v="50000"/>
    <s v="CAD"/>
    <n v="50000"/>
    <n v="49168.076151516347"/>
    <n v="10619.454892336144"/>
    <n v="77.477466123299578"/>
    <s v="Business Analyst"/>
    <x v="1"/>
    <s v="Canada"/>
    <s v="CAD"/>
    <x v="19"/>
    <x v="6"/>
    <s v="4 to 6 hours a day"/>
    <x v="0"/>
    <n v="3"/>
    <x v="1"/>
  </r>
  <r>
    <s v="ID0620"/>
    <n v="41055.457754629628"/>
    <n v="250000"/>
    <s v="CAD"/>
    <n v="250000"/>
    <n v="245840.3807575817"/>
    <n v="53097.274461680718"/>
    <n v="387.38733061649788"/>
    <s v="Business Analyst"/>
    <x v="1"/>
    <s v="Canada"/>
    <s v="CAD"/>
    <x v="19"/>
    <x v="6"/>
    <s v="4 to 6 hours a day"/>
    <x v="0"/>
    <n v="32"/>
    <x v="2"/>
  </r>
  <r>
    <s v="ID0468"/>
    <n v="41055.133148148147"/>
    <n v="87000"/>
    <s v="CAD"/>
    <n v="87000"/>
    <n v="85552.452503638444"/>
    <n v="18477.851512664893"/>
    <n v="134.81079105454128"/>
    <s v="Business Manager"/>
    <x v="2"/>
    <s v="Canada"/>
    <s v="CAD"/>
    <x v="19"/>
    <x v="6"/>
    <s v="4 to 6 hours a day"/>
    <x v="0"/>
    <m/>
    <x v="1"/>
  </r>
  <r>
    <s v="ID1582"/>
    <n v="41061.272094907406"/>
    <n v="80000"/>
    <s v="CAD"/>
    <n v="80000"/>
    <n v="78668.921842426149"/>
    <n v="16991.12782773783"/>
    <n v="123.96394579727932"/>
    <s v="Business Operations Analyst"/>
    <x v="1"/>
    <s v="Canada"/>
    <s v="CAD"/>
    <x v="19"/>
    <x v="6"/>
    <s v="4 to 6 hours a day"/>
    <x v="0"/>
    <n v="7"/>
    <x v="0"/>
  </r>
  <r>
    <s v="ID1897"/>
    <n v="41079.076261574075"/>
    <s v="60k usd"/>
    <s v="USD"/>
    <n v="60000"/>
    <n v="60000"/>
    <n v="12958.963282937366"/>
    <n v="94.546061820126965"/>
    <s v="buyer"/>
    <x v="2"/>
    <s v="Canada"/>
    <s v="CAD"/>
    <x v="19"/>
    <x v="6"/>
    <s v="2 to 3 hours per day"/>
    <x v="3"/>
    <n v="10"/>
    <x v="3"/>
  </r>
  <r>
    <s v="ID1666"/>
    <n v="41064.905034722222"/>
    <n v="56000"/>
    <s v="CAD"/>
    <n v="56000"/>
    <n v="55068.245289698301"/>
    <n v="11893.78947941648"/>
    <n v="86.774762058095519"/>
    <s v="consultant"/>
    <x v="4"/>
    <s v="Canada"/>
    <s v="CAD"/>
    <x v="19"/>
    <x v="6"/>
    <s v="All the 8 hours baby, all the 8!"/>
    <x v="2"/>
    <n v="1"/>
    <x v="1"/>
  </r>
  <r>
    <s v="ID0353"/>
    <n v="41055.070752314816"/>
    <n v="160000"/>
    <s v="CAD"/>
    <n v="160000"/>
    <n v="157337.8436848523"/>
    <n v="33982.255655475659"/>
    <n v="247.92789159455864"/>
    <s v="Consultant"/>
    <x v="4"/>
    <s v="Canada"/>
    <s v="CAD"/>
    <x v="19"/>
    <x v="6"/>
    <s v="2 to 3 hours per day"/>
    <x v="3"/>
    <m/>
    <x v="1"/>
  </r>
  <r>
    <s v="ID0187"/>
    <n v="41055.035196759258"/>
    <n v="92000"/>
    <s v="CAD"/>
    <n v="92000"/>
    <n v="90469.260118790073"/>
    <n v="19539.797001898503"/>
    <n v="142.55853766687125"/>
    <s v="Consultant - Retail Mkts"/>
    <x v="4"/>
    <s v="Canada"/>
    <s v="CAD"/>
    <x v="19"/>
    <x v="6"/>
    <s v="All the 8 hours baby, all the 8!"/>
    <x v="2"/>
    <m/>
    <x v="1"/>
  </r>
  <r>
    <s v="ID0403"/>
    <n v="41055.088148148148"/>
    <n v="72000"/>
    <s v="CAD"/>
    <n v="72000"/>
    <n v="70802.029658183528"/>
    <n v="15292.015044964046"/>
    <n v="111.5675512175514"/>
    <s v="Controller"/>
    <x v="6"/>
    <s v="Canada"/>
    <s v="CAD"/>
    <x v="19"/>
    <x v="6"/>
    <s v="4 to 6 hours a day"/>
    <x v="0"/>
    <m/>
    <x v="1"/>
  </r>
  <r>
    <s v="ID1177"/>
    <n v="41057.94903935185"/>
    <s v="CAD $53,000/-"/>
    <s v="CAD"/>
    <n v="53000"/>
    <n v="52118.160720607324"/>
    <n v="11256.622185876313"/>
    <n v="82.126114090697556"/>
    <s v="Data Analyst"/>
    <x v="1"/>
    <s v="Canada"/>
    <s v="CAD"/>
    <x v="19"/>
    <x v="6"/>
    <s v="4 to 6 hours a day"/>
    <x v="0"/>
    <n v="6"/>
    <x v="0"/>
  </r>
  <r>
    <s v="ID1714"/>
    <n v="41066.473009259258"/>
    <n v="36000"/>
    <s v="CAD"/>
    <n v="36000"/>
    <n v="35401.014829091764"/>
    <n v="7646.007522482023"/>
    <n v="55.783775608775699"/>
    <s v="data organizer"/>
    <x v="1"/>
    <s v="Canada"/>
    <s v="CAD"/>
    <x v="19"/>
    <x v="6"/>
    <s v="All the 8 hours baby, all the 8!"/>
    <x v="2"/>
    <n v="2"/>
    <x v="1"/>
  </r>
  <r>
    <s v="ID0190"/>
    <n v="41055.035416666666"/>
    <s v="60000 CAD$"/>
    <s v="CAD"/>
    <n v="60000"/>
    <n v="59001.691381819612"/>
    <n v="12743.345870803372"/>
    <n v="92.972959347959488"/>
    <s v="Demographer"/>
    <x v="1"/>
    <s v="Canada"/>
    <s v="CAD"/>
    <x v="19"/>
    <x v="6"/>
    <s v="2 to 3 hours per day"/>
    <x v="3"/>
    <m/>
    <x v="1"/>
  </r>
  <r>
    <s v="ID0182"/>
    <n v="41055.034849537034"/>
    <n v="41.405999999999999"/>
    <s v="USD"/>
    <n v="41406"/>
    <n v="41406"/>
    <n v="8942.9805615550758"/>
    <n v="65.246237262069613"/>
    <s v="Executive Assistant"/>
    <x v="1"/>
    <s v="Canada"/>
    <s v="CAD"/>
    <x v="19"/>
    <x v="6"/>
    <s v="1 or 2 hours a day"/>
    <x v="1"/>
    <m/>
    <x v="1"/>
  </r>
  <r>
    <s v="ID0303"/>
    <n v="41055.05740740741"/>
    <n v="42000"/>
    <s v="CAD"/>
    <n v="42000"/>
    <n v="41301.183967273726"/>
    <n v="8920.3421095623598"/>
    <n v="65.081071543571639"/>
    <s v="Financial Analyst"/>
    <x v="1"/>
    <s v="Canada"/>
    <s v="CAD"/>
    <x v="19"/>
    <x v="6"/>
    <s v="All the 8 hours baby, all the 8!"/>
    <x v="2"/>
    <m/>
    <x v="1"/>
  </r>
  <r>
    <s v="ID0501"/>
    <n v="41055.166909722226"/>
    <n v="68500"/>
    <s v="CAD"/>
    <n v="68500"/>
    <n v="67360.264327577388"/>
    <n v="14548.653202500516"/>
    <n v="106.14412858892041"/>
    <s v="Financial Analyst"/>
    <x v="1"/>
    <s v="Canada"/>
    <s v="CAD"/>
    <x v="19"/>
    <x v="6"/>
    <s v="4 to 6 hours a day"/>
    <x v="0"/>
    <m/>
    <x v="1"/>
  </r>
  <r>
    <s v="ID1731"/>
    <n v="41067.392881944441"/>
    <n v="70000"/>
    <s v="CAD"/>
    <n v="70000"/>
    <n v="68835.306612122877"/>
    <n v="14867.236849270601"/>
    <n v="108.46845257261941"/>
    <s v="Financial Analyst"/>
    <x v="1"/>
    <s v="Canada"/>
    <s v="CAD"/>
    <x v="19"/>
    <x v="6"/>
    <s v="All the 8 hours baby, all the 8!"/>
    <x v="2"/>
    <n v="2"/>
    <x v="1"/>
  </r>
  <r>
    <s v="ID0246"/>
    <n v="41055.04414351852"/>
    <n v="65000"/>
    <s v="CAD"/>
    <n v="65000"/>
    <n v="63918.498996971248"/>
    <n v="13805.291360036987"/>
    <n v="100.72070596028946"/>
    <s v="Insurance Manager"/>
    <x v="2"/>
    <s v="Canada"/>
    <s v="CAD"/>
    <x v="19"/>
    <x v="6"/>
    <s v="4 to 6 hours a day"/>
    <x v="0"/>
    <m/>
    <x v="1"/>
  </r>
  <r>
    <s v="ID0138"/>
    <n v="41055.030150462961"/>
    <n v="50000"/>
    <s v="CAD"/>
    <n v="50000"/>
    <n v="49168.076151516347"/>
    <n v="10619.454892336144"/>
    <n v="77.477466123299578"/>
    <s v="Inventory manger"/>
    <x v="2"/>
    <s v="Canada"/>
    <s v="CAD"/>
    <x v="19"/>
    <x v="6"/>
    <s v="4 to 6 hours a day"/>
    <x v="0"/>
    <m/>
    <x v="1"/>
  </r>
  <r>
    <s v="ID1166"/>
    <n v="41057.941620370373"/>
    <s v="CAD$65000"/>
    <s v="CAD"/>
    <n v="65000"/>
    <n v="63918.498996971248"/>
    <n v="13805.291360036987"/>
    <n v="100.72070596028946"/>
    <s v="IT Analyst (Reporting)"/>
    <x v="1"/>
    <s v="Canada"/>
    <s v="CAD"/>
    <x v="19"/>
    <x v="6"/>
    <s v="4 to 6 hours a day"/>
    <x v="0"/>
    <n v="20"/>
    <x v="2"/>
  </r>
  <r>
    <s v="ID0090"/>
    <n v="41055.027407407404"/>
    <n v="42000"/>
    <s v="CAD"/>
    <n v="42000"/>
    <n v="41301.183967273726"/>
    <n v="8920.3421095623598"/>
    <n v="65.081071543571639"/>
    <s v="IT Asset Administrator"/>
    <x v="1"/>
    <s v="Canada"/>
    <s v="CAD"/>
    <x v="19"/>
    <x v="6"/>
    <s v="4 to 6 hours a day"/>
    <x v="0"/>
    <m/>
    <x v="1"/>
  </r>
  <r>
    <s v="ID1259"/>
    <n v="41058.328425925924"/>
    <n v="65000"/>
    <s v="CAD"/>
    <n v="65000"/>
    <n v="63918.498996971248"/>
    <n v="13805.291360036987"/>
    <n v="100.72070596028946"/>
    <s v="it manager"/>
    <x v="2"/>
    <s v="Canada"/>
    <s v="CAD"/>
    <x v="19"/>
    <x v="6"/>
    <s v="2 to 3 hours per day"/>
    <x v="3"/>
    <n v="15"/>
    <x v="3"/>
  </r>
  <r>
    <s v="ID1800"/>
    <n v="41072.080000000002"/>
    <n v="40000"/>
    <s v="CAD"/>
    <n v="40000"/>
    <n v="39334.460921213074"/>
    <n v="8495.5639138689148"/>
    <n v="61.981972898639661"/>
    <s v="Machine Scheduler"/>
    <x v="1"/>
    <s v="Canada"/>
    <s v="CAD"/>
    <x v="19"/>
    <x v="6"/>
    <s v="1 or 2 hours a day"/>
    <x v="1"/>
    <n v="1"/>
    <x v="1"/>
  </r>
  <r>
    <s v="ID0522"/>
    <n v="41055.193877314814"/>
    <n v="87550"/>
    <s v="CAD"/>
    <n v="87550"/>
    <n v="86093.301341305123"/>
    <n v="18594.665516480589"/>
    <n v="135.66304318189756"/>
    <s v="Manager"/>
    <x v="2"/>
    <s v="Canada"/>
    <s v="CAD"/>
    <x v="19"/>
    <x v="6"/>
    <s v="4 to 6 hours a day"/>
    <x v="0"/>
    <m/>
    <x v="1"/>
  </r>
  <r>
    <s v="ID0166"/>
    <n v="41055.033217592594"/>
    <n v="107000"/>
    <s v="CAD"/>
    <n v="107000"/>
    <n v="105219.68296424497"/>
    <n v="22725.633469599346"/>
    <n v="165.8017775038611"/>
    <s v="Manager, Asset Optimization"/>
    <x v="2"/>
    <s v="Canada"/>
    <s v="CAD"/>
    <x v="19"/>
    <x v="6"/>
    <s v="2 to 3 hours per day"/>
    <x v="3"/>
    <m/>
    <x v="1"/>
  </r>
  <r>
    <s v="ID0852"/>
    <n v="41056.106504629628"/>
    <n v="100000"/>
    <s v="CAD"/>
    <n v="100000"/>
    <n v="98336.152303032693"/>
    <n v="21238.909784672287"/>
    <n v="154.95493224659916"/>
    <s v="Marketing Manager"/>
    <x v="2"/>
    <s v="Canada"/>
    <s v="CAD"/>
    <x v="19"/>
    <x v="6"/>
    <s v="2 to 3 hours per day"/>
    <x v="3"/>
    <n v="10"/>
    <x v="3"/>
  </r>
  <r>
    <s v="ID0460"/>
    <n v="41055.127847222226"/>
    <s v="52,000 Cdn"/>
    <s v="CAD"/>
    <n v="52000"/>
    <n v="51134.799197576998"/>
    <n v="11044.23308802959"/>
    <n v="80.576564768231577"/>
    <s v="Office Manager"/>
    <x v="2"/>
    <s v="Canada"/>
    <s v="CAD"/>
    <x v="19"/>
    <x v="6"/>
    <s v="4 to 6 hours a day"/>
    <x v="0"/>
    <m/>
    <x v="1"/>
  </r>
  <r>
    <s v="ID0349"/>
    <n v="41055.069652777776"/>
    <n v="56000"/>
    <s v="CAD"/>
    <n v="56000"/>
    <n v="55068.245289698301"/>
    <n v="11893.78947941648"/>
    <n v="86.774762058095519"/>
    <s v="Online Analyst"/>
    <x v="1"/>
    <s v="Canada"/>
    <s v="CAD"/>
    <x v="19"/>
    <x v="6"/>
    <s v="4 to 6 hours a day"/>
    <x v="0"/>
    <m/>
    <x v="1"/>
  </r>
  <r>
    <s v="ID1559"/>
    <n v="41060.921516203707"/>
    <n v="74000"/>
    <s v="CAD"/>
    <n v="74000"/>
    <n v="72768.752704244194"/>
    <n v="15716.793240657495"/>
    <n v="114.66664986248338"/>
    <s v="Operations Analyst"/>
    <x v="1"/>
    <s v="Canada"/>
    <s v="CAD"/>
    <x v="19"/>
    <x v="6"/>
    <s v="4 to 6 hours a day"/>
    <x v="0"/>
    <n v="10"/>
    <x v="3"/>
  </r>
  <r>
    <s v="ID1182"/>
    <n v="41057.952997685185"/>
    <s v="GBPÂ£32000"/>
    <s v="GBP"/>
    <n v="32000"/>
    <n v="50437.70470615309"/>
    <n v="13203.587619411805"/>
    <n v="96.33079313960468"/>
    <s v="Performance Analyst"/>
    <x v="1"/>
    <s v="Canada"/>
    <s v="GBP"/>
    <x v="19"/>
    <x v="6"/>
    <s v="4 to 6 hours a day"/>
    <x v="0"/>
    <n v="9"/>
    <x v="0"/>
  </r>
  <r>
    <s v="ID0075"/>
    <n v="41054.960416666669"/>
    <n v="59450"/>
    <s v="CAD"/>
    <n v="59450"/>
    <n v="58460.842544152933"/>
    <n v="12626.531866987674"/>
    <n v="92.120707220603194"/>
    <s v="Process Improvement Specialist"/>
    <x v="8"/>
    <s v="Canada"/>
    <s v="CAD"/>
    <x v="19"/>
    <x v="6"/>
    <s v="All the 8 hours baby, all the 8!"/>
    <x v="2"/>
    <m/>
    <x v="1"/>
  </r>
  <r>
    <s v="ID0140"/>
    <n v="41055.03025462963"/>
    <s v="$62,000 CND"/>
    <s v="CAD"/>
    <n v="62000"/>
    <n v="60968.414427880263"/>
    <n v="13168.124066496817"/>
    <n v="96.072057992891473"/>
    <s v="Process Technician"/>
    <x v="1"/>
    <s v="Canada"/>
    <s v="CAD"/>
    <x v="19"/>
    <x v="6"/>
    <s v="2 to 3 hours per day"/>
    <x v="3"/>
    <m/>
    <x v="1"/>
  </r>
  <r>
    <s v="ID0333"/>
    <n v="41055.064050925925"/>
    <s v="CAD 65000"/>
    <s v="CAD"/>
    <n v="65000"/>
    <n v="63918.498996971248"/>
    <n v="13805.291360036987"/>
    <n v="100.72070596028946"/>
    <s v="Product developer"/>
    <x v="2"/>
    <s v="Canada"/>
    <s v="CAD"/>
    <x v="19"/>
    <x v="6"/>
    <s v="2 to 3 hours per day"/>
    <x v="3"/>
    <m/>
    <x v="1"/>
  </r>
  <r>
    <s v="ID0043"/>
    <n v="41054.229618055557"/>
    <n v="70000"/>
    <s v="CAD"/>
    <n v="70000"/>
    <n v="68835.306612122877"/>
    <n v="14867.236849270601"/>
    <n v="108.46845257261941"/>
    <s v="Product Engineer"/>
    <x v="7"/>
    <s v="Canada"/>
    <s v="CAD"/>
    <x v="19"/>
    <x v="6"/>
    <s v="2 to 3 hours per day"/>
    <x v="3"/>
    <m/>
    <x v="1"/>
  </r>
  <r>
    <s v="ID1169"/>
    <n v="41057.943483796298"/>
    <s v="$50,000 U.S."/>
    <s v="USD"/>
    <n v="50000"/>
    <n v="50000"/>
    <n v="10799.136069114471"/>
    <n v="78.788384850105814"/>
    <s v="Program Manager"/>
    <x v="2"/>
    <s v="Canada"/>
    <s v="CAD"/>
    <x v="19"/>
    <x v="6"/>
    <s v="1 or 2 hours a day"/>
    <x v="1"/>
    <n v="5"/>
    <x v="0"/>
  </r>
  <r>
    <s v="ID0466"/>
    <n v="41055.13181712963"/>
    <s v="CDN $70,000"/>
    <s v="CAD"/>
    <n v="70000"/>
    <n v="68835.306612122877"/>
    <n v="14867.236849270601"/>
    <n v="108.46845257261941"/>
    <s v="Program Manager"/>
    <x v="2"/>
    <s v="Canada"/>
    <s v="CAD"/>
    <x v="19"/>
    <x v="6"/>
    <s v="1 or 2 hours a day"/>
    <x v="1"/>
    <m/>
    <x v="1"/>
  </r>
  <r>
    <s v="ID0790"/>
    <n v="41055.844768518517"/>
    <s v="CA$66000"/>
    <s v="CAD"/>
    <n v="66000"/>
    <n v="64901.860520001574"/>
    <n v="14017.680457883709"/>
    <n v="102.27025528275544"/>
    <s v="Programmer-analyst"/>
    <x v="1"/>
    <s v="Canada"/>
    <s v="CAD"/>
    <x v="19"/>
    <x v="6"/>
    <s v="2 to 3 hours per day"/>
    <x v="3"/>
    <n v="20"/>
    <x v="2"/>
  </r>
  <r>
    <s v="ID0642"/>
    <n v="41055.49050925926"/>
    <n v="55000"/>
    <s v="CAD"/>
    <n v="55000"/>
    <n v="54084.883766667976"/>
    <n v="11681.400381569758"/>
    <n v="85.22521273562954"/>
    <s v="Project coordinator"/>
    <x v="2"/>
    <s v="Canada"/>
    <s v="CAD"/>
    <x v="19"/>
    <x v="6"/>
    <s v="4 to 6 hours a day"/>
    <x v="0"/>
    <n v="5"/>
    <x v="0"/>
  </r>
  <r>
    <s v="ID0137"/>
    <n v="41055.030057870368"/>
    <n v="70000"/>
    <s v="CAD"/>
    <n v="70000"/>
    <n v="68835.306612122877"/>
    <n v="14867.236849270601"/>
    <n v="108.46845257261941"/>
    <s v="project manager"/>
    <x v="2"/>
    <s v="Canada"/>
    <s v="CAD"/>
    <x v="19"/>
    <x v="6"/>
    <s v="4 to 6 hours a day"/>
    <x v="0"/>
    <m/>
    <x v="1"/>
  </r>
  <r>
    <s v="ID0996"/>
    <n v="41057.401724537034"/>
    <n v="35000"/>
    <s v="CAD"/>
    <n v="35000"/>
    <n v="34417.653306061438"/>
    <n v="7433.6184246353005"/>
    <n v="54.234226286309706"/>
    <s v="Reporting Analyst"/>
    <x v="1"/>
    <s v="Canada"/>
    <s v="CAD"/>
    <x v="19"/>
    <x v="6"/>
    <s v="All the 8 hours baby, all the 8!"/>
    <x v="2"/>
    <n v="4"/>
    <x v="1"/>
  </r>
  <r>
    <s v="ID0239"/>
    <n v="41055.043171296296"/>
    <n v="100000"/>
    <s v="CAD"/>
    <n v="100000"/>
    <n v="98336.152303032693"/>
    <n v="21238.909784672287"/>
    <n v="154.95493224659916"/>
    <s v="retail buyer"/>
    <x v="2"/>
    <s v="Canada"/>
    <s v="CAD"/>
    <x v="19"/>
    <x v="6"/>
    <s v="2 to 3 hours per day"/>
    <x v="3"/>
    <m/>
    <x v="1"/>
  </r>
  <r>
    <s v="ID0062"/>
    <n v="41054.301053240742"/>
    <n v="56000"/>
    <s v="CAD"/>
    <n v="56000"/>
    <n v="55068.245289698301"/>
    <n v="11893.78947941648"/>
    <n v="86.774762058095519"/>
    <s v="Sales Analyst"/>
    <x v="1"/>
    <s v="Canada"/>
    <s v="CAD"/>
    <x v="19"/>
    <x v="6"/>
    <s v="All the 8 hours baby, all the 8!"/>
    <x v="2"/>
    <m/>
    <x v="1"/>
  </r>
  <r>
    <s v="ID0171"/>
    <n v="41055.033865740741"/>
    <n v="90000"/>
    <s v="CAD"/>
    <n v="90000"/>
    <n v="88502.537072729421"/>
    <n v="19115.018806205058"/>
    <n v="139.45943902193926"/>
    <s v="Senior Actuarial Analyst"/>
    <x v="1"/>
    <s v="Canada"/>
    <s v="CAD"/>
    <x v="19"/>
    <x v="6"/>
    <s v="4 to 6 hours a day"/>
    <x v="0"/>
    <m/>
    <x v="1"/>
  </r>
  <r>
    <s v="ID0378"/>
    <n v="41055.081516203703"/>
    <n v="80000"/>
    <s v="CAD"/>
    <n v="80000"/>
    <n v="78668.921842426149"/>
    <n v="16991.12782773783"/>
    <n v="123.96394579727932"/>
    <s v="Senior Business Analyst"/>
    <x v="1"/>
    <s v="Canada"/>
    <s v="CAD"/>
    <x v="19"/>
    <x v="6"/>
    <s v="4 to 6 hours a day"/>
    <x v="0"/>
    <m/>
    <x v="1"/>
  </r>
  <r>
    <s v="ID1383"/>
    <n v="41058.898402777777"/>
    <s v="$83000 USD "/>
    <s v="USD"/>
    <n v="83000"/>
    <n v="83000"/>
    <n v="17926.565874730022"/>
    <n v="130.78871885117564"/>
    <s v="Senior Planning Analyst"/>
    <x v="1"/>
    <s v="Canada"/>
    <s v="CAD"/>
    <x v="19"/>
    <x v="6"/>
    <s v="4 to 6 hours a day"/>
    <x v="0"/>
    <n v="12"/>
    <x v="3"/>
  </r>
  <r>
    <s v="ID1730"/>
    <n v="41067.358923611115"/>
    <n v="134000"/>
    <s v="CAD"/>
    <n v="134000"/>
    <n v="131770.4440860638"/>
    <n v="28460.139111460863"/>
    <n v="207.63960921044284"/>
    <s v="Senior Production Accountant"/>
    <x v="5"/>
    <s v="Canada"/>
    <s v="CAD"/>
    <x v="19"/>
    <x v="6"/>
    <s v="All the 8 hours baby, all the 8!"/>
    <x v="2"/>
    <n v="20"/>
    <x v="2"/>
  </r>
  <r>
    <s v="ID1805"/>
    <n v="41072.156539351854"/>
    <n v="78000"/>
    <s v="CAD"/>
    <n v="78000"/>
    <n v="76702.198796365497"/>
    <n v="16566.349632044385"/>
    <n v="120.86484715234735"/>
    <s v="SFA"/>
    <x v="1"/>
    <s v="Canada"/>
    <s v="CAD"/>
    <x v="19"/>
    <x v="6"/>
    <s v="All the 8 hours baby, all the 8!"/>
    <x v="2"/>
    <n v="4"/>
    <x v="1"/>
  </r>
  <r>
    <s v="ID0315"/>
    <n v="41055.060023148151"/>
    <n v="60000"/>
    <s v="CAD"/>
    <n v="60000"/>
    <n v="59001.691381819612"/>
    <n v="12743.345870803372"/>
    <n v="92.972959347959488"/>
    <s v="Sr. Business Analyst"/>
    <x v="1"/>
    <s v="Canada"/>
    <s v="CAD"/>
    <x v="19"/>
    <x v="6"/>
    <s v="All the 8 hours baby, all the 8!"/>
    <x v="2"/>
    <m/>
    <x v="1"/>
  </r>
  <r>
    <s v="ID0489"/>
    <n v="41055.147835648146"/>
    <n v="46000"/>
    <s v="CAD"/>
    <n v="46000"/>
    <n v="45234.630059395036"/>
    <n v="9769.8985009492517"/>
    <n v="71.279268833435623"/>
    <s v="Sr. Marketing Solutions Analyst"/>
    <x v="1"/>
    <s v="Canada"/>
    <s v="CAD"/>
    <x v="19"/>
    <x v="6"/>
    <s v="All the 8 hours baby, all the 8!"/>
    <x v="2"/>
    <m/>
    <x v="1"/>
  </r>
  <r>
    <s v="ID0077"/>
    <n v="41054.969143518516"/>
    <s v="US $60,000"/>
    <s v="USD"/>
    <n v="60000"/>
    <n v="60000"/>
    <n v="12958.963282937366"/>
    <n v="94.546061820126965"/>
    <s v="Statistical Analyst"/>
    <x v="1"/>
    <s v="Canada"/>
    <s v="CAD"/>
    <x v="19"/>
    <x v="6"/>
    <s v="1 or 2 hours a day"/>
    <x v="1"/>
    <m/>
    <x v="1"/>
  </r>
  <r>
    <s v="ID0162"/>
    <n v="41055.032233796293"/>
    <n v="58"/>
    <s v="USD"/>
    <n v="58000"/>
    <n v="58000"/>
    <n v="12526.997840172786"/>
    <n v="91.394526426122738"/>
    <s v="Team Lead - Computer Discounts"/>
    <x v="2"/>
    <s v="Canada"/>
    <s v="CAD"/>
    <x v="19"/>
    <x v="6"/>
    <s v="1 or 2 hours a day"/>
    <x v="1"/>
    <m/>
    <x v="1"/>
  </r>
  <r>
    <s v="ID0228"/>
    <n v="41055.040393518517"/>
    <n v="45000"/>
    <s v="CAD"/>
    <n v="45000"/>
    <n v="44251.268536364711"/>
    <n v="9557.5094031025292"/>
    <n v="69.72971951096963"/>
    <s v="Technical support specialist"/>
    <x v="8"/>
    <s v="Canada"/>
    <s v="CAD"/>
    <x v="19"/>
    <x v="6"/>
    <s v="1 or 2 hours a day"/>
    <x v="1"/>
    <m/>
    <x v="1"/>
  </r>
  <r>
    <s v="ID0793"/>
    <n v="41055.852303240739"/>
    <n v="100000"/>
    <s v="CAD"/>
    <n v="100000"/>
    <n v="98336.152303032693"/>
    <n v="21238.909784672287"/>
    <n v="154.95493224659916"/>
    <s v="VP Infrastructure"/>
    <x v="0"/>
    <s v="Canada"/>
    <s v="CAD"/>
    <x v="19"/>
    <x v="6"/>
    <s v="4 to 6 hours a day"/>
    <x v="0"/>
    <n v="5"/>
    <x v="0"/>
  </r>
  <r>
    <s v="ID0357"/>
    <n v="41055.071192129632"/>
    <n v="75000"/>
    <s v="CAD"/>
    <n v="75000"/>
    <n v="73752.11422727452"/>
    <n v="15929.182338504217"/>
    <n v="116.21619918494939"/>
    <s v="web marketing analyst"/>
    <x v="1"/>
    <s v="Canada"/>
    <s v="CAD"/>
    <x v="19"/>
    <x v="6"/>
    <s v="4 to 6 hours a day"/>
    <x v="0"/>
    <m/>
    <x v="1"/>
  </r>
  <r>
    <s v="ID1337"/>
    <n v="41058.714606481481"/>
    <s v="60000 USD p.a."/>
    <s v="USD"/>
    <n v="60000"/>
    <n v="60000"/>
    <n v="13544.018058690746"/>
    <n v="98.814507049026616"/>
    <s v="Controlling Manager"/>
    <x v="2"/>
    <s v="CEE"/>
    <s v="EUR"/>
    <x v="20"/>
    <x v="0"/>
    <s v="All the 8 hours baby, all the 8!"/>
    <x v="2"/>
    <n v="20"/>
    <x v="2"/>
  </r>
  <r>
    <s v="ID0536"/>
    <n v="41055.221145833333"/>
    <s v="US$95K"/>
    <s v="USD"/>
    <n v="95000"/>
    <n v="95000"/>
    <s v=""/>
    <e v="#VALUE!"/>
    <s v="Director of Supply Chain"/>
    <x v="0"/>
    <s v="Central America"/>
    <m/>
    <x v="21"/>
    <x v="4"/>
    <s v="2 to 3 hours per day"/>
    <x v="3"/>
    <m/>
    <x v="1"/>
  </r>
  <r>
    <s v="ID0593"/>
    <n v="41055.340775462966"/>
    <n v="8000"/>
    <s v="CNY"/>
    <n v="96000"/>
    <n v="15092.18020692008"/>
    <n v="6185.3197569344593"/>
    <n v="45.126883327647178"/>
    <s v="finance"/>
    <x v="5"/>
    <s v="china"/>
    <s v="CNY"/>
    <x v="22"/>
    <x v="3"/>
    <s v="4 to 6 hours a day"/>
    <x v="0"/>
    <n v="10"/>
    <x v="3"/>
  </r>
  <r>
    <s v="ID0992"/>
    <n v="41057.37773148148"/>
    <n v="19000"/>
    <s v="USD"/>
    <n v="19000"/>
    <n v="19000"/>
    <n v="7786.8852459016398"/>
    <n v="56.81159192839187"/>
    <s v="Finance analyst"/>
    <x v="1"/>
    <s v="china"/>
    <s v="CNY"/>
    <x v="22"/>
    <x v="3"/>
    <s v="4 to 6 hours a day"/>
    <x v="0"/>
    <n v="6"/>
    <x v="0"/>
  </r>
  <r>
    <s v="ID0436"/>
    <n v="41055.107754629629"/>
    <n v="8500"/>
    <s v="USD"/>
    <n v="8500"/>
    <n v="8500"/>
    <s v=""/>
    <e v="#VALUE!"/>
    <s v="Assesor"/>
    <x v="1"/>
    <s v="Colombia"/>
    <m/>
    <x v="23"/>
    <x v="4"/>
    <s v="1 or 2 hours a day"/>
    <x v="1"/>
    <m/>
    <x v="1"/>
  </r>
  <r>
    <s v="ID1494"/>
    <n v="41059.87027777778"/>
    <s v="7200 USD per year aprox"/>
    <s v="USD"/>
    <n v="7200"/>
    <n v="7200"/>
    <s v=""/>
    <e v="#VALUE!"/>
    <s v="control process auxiliary"/>
    <x v="6"/>
    <s v="Colombia"/>
    <m/>
    <x v="23"/>
    <x v="4"/>
    <s v="4 to 6 hours a day"/>
    <x v="0"/>
    <n v="8"/>
    <x v="0"/>
  </r>
  <r>
    <s v="ID1868"/>
    <n v="41075.897407407407"/>
    <s v="$US16.110,72"/>
    <s v="USD"/>
    <n v="16110"/>
    <n v="16110"/>
    <s v=""/>
    <e v="#VALUE!"/>
    <s v="INFORMATION ANALIST"/>
    <x v="1"/>
    <s v="Colombia"/>
    <m/>
    <x v="23"/>
    <x v="4"/>
    <s v="All the 8 hours baby, all the 8!"/>
    <x v="2"/>
    <n v="10"/>
    <x v="3"/>
  </r>
  <r>
    <s v="ID0119"/>
    <n v="41055.028912037036"/>
    <n v="2000"/>
    <s v="USD"/>
    <n v="24000"/>
    <n v="24000"/>
    <s v=""/>
    <e v="#VALUE!"/>
    <s v="Researcher"/>
    <x v="2"/>
    <s v="Colombia"/>
    <m/>
    <x v="23"/>
    <x v="4"/>
    <s v="All the 8 hours baby, all the 8!"/>
    <x v="2"/>
    <m/>
    <x v="1"/>
  </r>
  <r>
    <s v="ID0841"/>
    <n v="41056.005462962959"/>
    <n v="6000"/>
    <s v="USD"/>
    <n v="6000"/>
    <n v="6000"/>
    <s v=""/>
    <e v="#VALUE!"/>
    <s v="Analysis Quality"/>
    <x v="1"/>
    <s v="Colombia - South America"/>
    <m/>
    <x v="23"/>
    <x v="4"/>
    <s v="1 or 2 hours a day"/>
    <x v="1"/>
    <n v="10"/>
    <x v="3"/>
  </r>
  <r>
    <s v="ID1147"/>
    <n v="41057.809432870374"/>
    <n v="90000"/>
    <s v="EUR"/>
    <n v="90000"/>
    <n v="114335.9495092447"/>
    <n v="25809.469415179392"/>
    <n v="188.30084147897352"/>
    <s v="Management Information Manager"/>
    <x v="2"/>
    <s v="Continental Europe"/>
    <s v="EUR"/>
    <x v="20"/>
    <x v="0"/>
    <s v="2 to 3 hours per day"/>
    <x v="3"/>
    <n v="20"/>
    <x v="2"/>
  </r>
  <r>
    <s v="ID0412"/>
    <n v="41055.093113425923"/>
    <s v="Â¢ 14.000.000,00"/>
    <s v="COSTARICAN"/>
    <n v="14000000"/>
    <n v="28109.627547434993"/>
    <n v="6992.4446635410441"/>
    <n v="51.015508802577401"/>
    <s v="Businees Adminstratot"/>
    <x v="1"/>
    <s v="Costa Rica"/>
    <s v="COSTARICAN"/>
    <x v="24"/>
    <x v="4"/>
    <s v="All the 8 hours baby, all the 8!"/>
    <x v="2"/>
    <m/>
    <x v="1"/>
  </r>
  <r>
    <s v="ID0812"/>
    <n v="41055.921979166669"/>
    <s v="24000 $"/>
    <s v="USD"/>
    <n v="24000"/>
    <n v="24000"/>
    <n v="5417.6072234762987"/>
    <n v="39.525802819610654"/>
    <s v="Logistic KA Manager"/>
    <x v="2"/>
    <s v="Croatia"/>
    <s v="EUR"/>
    <x v="25"/>
    <x v="0"/>
    <s v="2 to 3 hours per day"/>
    <x v="3"/>
    <n v="5"/>
    <x v="0"/>
  </r>
  <r>
    <s v="ID1782"/>
    <n v="41070.723009259258"/>
    <n v="72000"/>
    <s v="EUR"/>
    <n v="72000"/>
    <n v="91468.759607395754"/>
    <n v="20647.575532143514"/>
    <n v="150.64067318317882"/>
    <s v="regional sales manager"/>
    <x v="2"/>
    <s v="croatia"/>
    <s v="EUR"/>
    <x v="25"/>
    <x v="0"/>
    <s v="1 or 2 hours a day"/>
    <x v="1"/>
    <n v="3"/>
    <x v="1"/>
  </r>
  <r>
    <s v="ID0914"/>
    <n v="41056.715694444443"/>
    <n v="36000"/>
    <s v="USD"/>
    <n v="36000"/>
    <n v="36000"/>
    <s v=""/>
    <e v="#VALUE!"/>
    <s v="QA Supervisor"/>
    <x v="6"/>
    <s v="Czech Republic"/>
    <s v="KORANA"/>
    <x v="26"/>
    <x v="0"/>
    <s v="2 to 3 hours per day"/>
    <x v="3"/>
    <n v="9"/>
    <x v="0"/>
  </r>
  <r>
    <s v="ID0763"/>
    <n v="41055.713541666664"/>
    <n v="20000"/>
    <s v="USD"/>
    <n v="20000"/>
    <n v="20000"/>
    <n v="3724.3947858472998"/>
    <n v="27.17245600417057"/>
    <s v="Consultat"/>
    <x v="4"/>
    <s v="Denmark"/>
    <s v="DKK"/>
    <x v="27"/>
    <x v="0"/>
    <s v="2 to 3 hours per day"/>
    <x v="3"/>
    <n v="15"/>
    <x v="3"/>
  </r>
  <r>
    <s v="ID1638"/>
    <n v="41063.30332175926"/>
    <s v="485000 DKK"/>
    <s v="DKK"/>
    <n v="485000"/>
    <n v="82888.5550559455"/>
    <n v="15435.485112839013"/>
    <n v="112.61428077534745"/>
    <s v="Controller"/>
    <x v="6"/>
    <s v="Denmark"/>
    <s v="DKK"/>
    <x v="27"/>
    <x v="0"/>
    <s v="4 to 6 hours a day"/>
    <x v="0"/>
    <n v="18"/>
    <x v="3"/>
  </r>
  <r>
    <s v="ID1637"/>
    <n v="41063.196458333332"/>
    <n v="106000"/>
    <s v="USD"/>
    <n v="106000"/>
    <n v="106000"/>
    <n v="19739.292364990688"/>
    <n v="144.014016822104"/>
    <s v="IT Developer"/>
    <x v="1"/>
    <s v="Denmark"/>
    <s v="DKK"/>
    <x v="27"/>
    <x v="0"/>
    <s v="1 or 2 hours a day"/>
    <x v="1"/>
    <n v="7"/>
    <x v="0"/>
  </r>
  <r>
    <s v="ID1213"/>
    <n v="41058.01829861111"/>
    <s v="DKK 625000"/>
    <s v="DKK"/>
    <n v="625000"/>
    <n v="106815.148267971"/>
    <n v="19891.089062936873"/>
    <n v="145.12149584451993"/>
    <s v="Manager Business Controlling"/>
    <x v="2"/>
    <s v="Denmark"/>
    <s v="DKK"/>
    <x v="27"/>
    <x v="0"/>
    <s v="4 to 6 hours a day"/>
    <x v="0"/>
    <n v="25"/>
    <x v="2"/>
  </r>
  <r>
    <s v="ID1247"/>
    <n v="41058.210717592592"/>
    <s v="dkk 450000"/>
    <s v="DKK"/>
    <n v="450000"/>
    <n v="76906.906752939132"/>
    <n v="14321.58412531455"/>
    <n v="104.48747700805434"/>
    <s v="owner"/>
    <x v="0"/>
    <s v="Denmark"/>
    <s v="DKK"/>
    <x v="27"/>
    <x v="0"/>
    <s v="All the 8 hours baby, all the 8!"/>
    <x v="2"/>
    <n v="17"/>
    <x v="3"/>
  </r>
  <r>
    <s v="ID1890"/>
    <n v="41078.237708333334"/>
    <n v="600000"/>
    <s v="DKK"/>
    <n v="600000"/>
    <n v="102542.54233725216"/>
    <n v="19095.445500419395"/>
    <n v="139.3166360107391"/>
    <s v="Engineer"/>
    <x v="7"/>
    <s v="DK"/>
    <s v="DKK"/>
    <x v="27"/>
    <x v="0"/>
    <s v="2 to 3 hours per day"/>
    <x v="3"/>
    <n v="20"/>
    <x v="2"/>
  </r>
  <r>
    <s v="ID0434"/>
    <n v="41055.106944444444"/>
    <s v="US $6,629.00"/>
    <s v="USD"/>
    <n v="6629"/>
    <n v="6629"/>
    <s v=""/>
    <e v="#VALUE!"/>
    <s v="Engineer"/>
    <x v="7"/>
    <s v="Dominican Republic"/>
    <m/>
    <x v="28"/>
    <x v="4"/>
    <s v="All the 8 hours baby, all the 8!"/>
    <x v="2"/>
    <m/>
    <x v="1"/>
  </r>
  <r>
    <s v="ID0780"/>
    <n v="41055.780555555553"/>
    <s v="Dhs 2800 + Accomodation"/>
    <s v="AED"/>
    <n v="33600"/>
    <n v="9146.5655463031271"/>
    <n v="2797.1148459642591"/>
    <n v="20.407202904319703"/>
    <s v="Accountant"/>
    <x v="5"/>
    <s v="Dubai"/>
    <s v="AED"/>
    <x v="29"/>
    <x v="1"/>
    <s v="1 or 2 hours a day"/>
    <x v="1"/>
    <n v="7"/>
    <x v="0"/>
  </r>
  <r>
    <s v="ID0287"/>
    <n v="41055.053599537037"/>
    <s v="AED100000"/>
    <s v="AED"/>
    <n v="100000"/>
    <n v="27221.92126875931"/>
    <n v="8324.74656536982"/>
    <n v="60.735722929522929"/>
    <s v="Accountant"/>
    <x v="5"/>
    <s v="Dubai"/>
    <s v="AED"/>
    <x v="29"/>
    <x v="1"/>
    <s v="4 to 6 hours a day"/>
    <x v="0"/>
    <m/>
    <x v="1"/>
  </r>
  <r>
    <s v="ID1189"/>
    <n v="41057.961840277778"/>
    <s v="216000 AED"/>
    <s v="AED"/>
    <n v="216000"/>
    <n v="58799.349940520107"/>
    <n v="17981.45258119881"/>
    <n v="131.18916152776953"/>
    <s v="Financial analyst"/>
    <x v="1"/>
    <s v="Dubai"/>
    <s v="AED"/>
    <x v="29"/>
    <x v="1"/>
    <s v="4 to 6 hours a day"/>
    <x v="0"/>
    <n v="2"/>
    <x v="1"/>
  </r>
  <r>
    <s v="ID0689"/>
    <n v="41055.554537037038"/>
    <s v="33,500 US $"/>
    <s v="USD"/>
    <n v="33500"/>
    <n v="33500"/>
    <n v="10244.648318042813"/>
    <n v="74.742950655508636"/>
    <s v="Sr. Executive Finance &amp; Accounts"/>
    <x v="5"/>
    <s v="Dubai"/>
    <s v="AED"/>
    <x v="29"/>
    <x v="1"/>
    <s v="1 or 2 hours a day"/>
    <x v="1"/>
    <n v="10"/>
    <x v="3"/>
  </r>
  <r>
    <s v="ID0740"/>
    <n v="41055.661921296298"/>
    <n v="10000"/>
    <s v="EGYPT"/>
    <n v="120000"/>
    <n v="19831.432821021317"/>
    <n v="7716.5108253001235"/>
    <n v="56.298153918307591"/>
    <s v="Estimator"/>
    <x v="1"/>
    <s v="Egypt"/>
    <s v="EGYPT"/>
    <x v="30"/>
    <x v="7"/>
    <s v="All the 8 hours baby, all the 8!"/>
    <x v="2"/>
    <n v="5"/>
    <x v="0"/>
  </r>
  <r>
    <s v="ID0476"/>
    <n v="41055.136782407404"/>
    <n v="12000"/>
    <s v="USD"/>
    <n v="12000"/>
    <n v="12000"/>
    <n v="2708.8036117381494"/>
    <n v="19.762901409805327"/>
    <s v="Resource managment Analyst"/>
    <x v="1"/>
    <s v="Estonia"/>
    <s v="EUR"/>
    <x v="31"/>
    <x v="0"/>
    <s v="All the 8 hours baby, all the 8!"/>
    <x v="2"/>
    <m/>
    <x v="1"/>
  </r>
  <r>
    <s v="ID1904"/>
    <n v="41079.709467592591"/>
    <s v="52,224.00ETB"/>
    <s v="ETB"/>
    <n v="52224"/>
    <n v="2953.8461538461538"/>
    <s v=""/>
    <e v="#VALUE!"/>
    <s v="Project Costing &amp;Dashboard reporting"/>
    <x v="3"/>
    <s v="Ethiopia"/>
    <s v="ETB"/>
    <x v="32"/>
    <x v="7"/>
    <s v="4 to 6 hours a day"/>
    <x v="0"/>
    <n v="3"/>
    <x v="1"/>
  </r>
  <r>
    <s v="ID1473"/>
    <n v="41059.705451388887"/>
    <n v="118000"/>
    <s v="EUR"/>
    <n v="118000"/>
    <n v="149907.13380100971"/>
    <n v="33839.082122124091"/>
    <n v="246.88332549465417"/>
    <s v="Support"/>
    <x v="1"/>
    <s v="EU"/>
    <s v="EUR"/>
    <x v="20"/>
    <x v="0"/>
    <s v="4 to 6 hours a day"/>
    <x v="0"/>
    <n v="7"/>
    <x v="0"/>
  </r>
  <r>
    <s v="ID1677"/>
    <n v="41065.159745370373"/>
    <n v="3300"/>
    <s v="EUR"/>
    <n v="39600"/>
    <n v="50307.817784067665"/>
    <n v="11356.166542678931"/>
    <n v="82.852370250748336"/>
    <s v="Maintenance Manager"/>
    <x v="2"/>
    <s v="Europe"/>
    <s v="EUR"/>
    <x v="20"/>
    <x v="0"/>
    <s v="1 or 2 hours a day"/>
    <x v="1"/>
    <n v="5"/>
    <x v="0"/>
  </r>
  <r>
    <s v="ID1394"/>
    <n v="41058.919548611113"/>
    <n v="180000"/>
    <s v="EUR"/>
    <n v="180000"/>
    <n v="228671.89901848941"/>
    <n v="51618.938830358784"/>
    <n v="376.60168295794705"/>
    <s v="MIS Controller"/>
    <x v="6"/>
    <s v="Europe"/>
    <s v="EUR"/>
    <x v="20"/>
    <x v="0"/>
    <s v="4 to 6 hours a day"/>
    <x v="0"/>
    <n v="15"/>
    <x v="3"/>
  </r>
  <r>
    <s v="ID1925"/>
    <n v="41080.545335648145"/>
    <s v="60000 EUR"/>
    <s v="EUR"/>
    <n v="60000"/>
    <n v="76223.966339496474"/>
    <n v="17206.312943452929"/>
    <n v="125.53389431931569"/>
    <s v="Project Manager"/>
    <x v="2"/>
    <s v="Europe"/>
    <s v="EUR"/>
    <x v="20"/>
    <x v="0"/>
    <s v="2 to 3 hours per day"/>
    <x v="3"/>
    <n v="20"/>
    <x v="2"/>
  </r>
  <r>
    <s v="ID0002"/>
    <n v="41054.13417824074"/>
    <s v="15000 usd"/>
    <s v="USD"/>
    <n v="15000"/>
    <n v="15000"/>
    <n v="3386.0045146726866"/>
    <n v="24.703626762256654"/>
    <s v="cost control"/>
    <x v="6"/>
    <s v="europe/Croatia"/>
    <s v="EUR"/>
    <x v="25"/>
    <x v="0"/>
    <s v="All the 8 hours baby, all the 8!"/>
    <x v="2"/>
    <m/>
    <x v="1"/>
  </r>
  <r>
    <s v="ID1126"/>
    <n v="41057.737627314818"/>
    <n v="5000"/>
    <s v="EUR"/>
    <n v="60000"/>
    <n v="76223.966339496474"/>
    <n v="17206.312943452929"/>
    <n v="125.53389431931569"/>
    <s v="Development Manager"/>
    <x v="2"/>
    <s v="Finland"/>
    <s v="EUR"/>
    <x v="33"/>
    <x v="0"/>
    <s v="1 or 2 hours a day"/>
    <x v="1"/>
    <n v="4"/>
    <x v="1"/>
  </r>
  <r>
    <s v="ID1043"/>
    <n v="41057.570115740738"/>
    <s v="USD 60000"/>
    <s v="USD"/>
    <n v="60000"/>
    <n v="60000"/>
    <n v="13544.018058690746"/>
    <n v="98.814507049026616"/>
    <s v="Excel Developer"/>
    <x v="4"/>
    <s v="Finland"/>
    <s v="EUR"/>
    <x v="33"/>
    <x v="0"/>
    <s v="All the 8 hours baby, all the 8!"/>
    <x v="2"/>
    <n v="5"/>
    <x v="0"/>
  </r>
  <r>
    <s v="ID0426"/>
    <n v="41055.100277777776"/>
    <n v="5900"/>
    <s v="EUR"/>
    <n v="70800"/>
    <n v="89944.280280605832"/>
    <n v="20303.449273274455"/>
    <n v="148.12999529679249"/>
    <s v="Excel trainer"/>
    <x v="1"/>
    <s v="Finland"/>
    <s v="EUR"/>
    <x v="33"/>
    <x v="0"/>
    <s v="All the 8 hours baby, all the 8!"/>
    <x v="2"/>
    <m/>
    <x v="1"/>
  </r>
  <r>
    <s v="ID0064"/>
    <n v="41054.304780092592"/>
    <n v="43000"/>
    <s v="EUR"/>
    <n v="43000"/>
    <n v="54627.175876639136"/>
    <n v="12331.190942807933"/>
    <n v="89.965957595509565"/>
    <s v="SAP consultant"/>
    <x v="4"/>
    <s v="FR"/>
    <s v="EUR"/>
    <x v="34"/>
    <x v="0"/>
    <s v="4 to 6 hours a day"/>
    <x v="0"/>
    <m/>
    <x v="1"/>
  </r>
  <r>
    <s v="ID1691"/>
    <n v="41065.833043981482"/>
    <n v="33000"/>
    <s v="EUR"/>
    <n v="33000"/>
    <n v="41923.181486723057"/>
    <n v="9463.4721188991098"/>
    <n v="69.043641875623621"/>
    <s v="assistant"/>
    <x v="1"/>
    <s v="france"/>
    <s v="EUR"/>
    <x v="34"/>
    <x v="0"/>
    <s v="4 to 6 hours a day"/>
    <x v="0"/>
    <n v="6"/>
    <x v="0"/>
  </r>
  <r>
    <s v="ID0944"/>
    <n v="41057.00744212963"/>
    <n v="63200"/>
    <s v="EUR"/>
    <n v="63200"/>
    <n v="80289.244544269619"/>
    <n v="18123.982967103751"/>
    <n v="132.22903534967918"/>
    <s v="Consultant"/>
    <x v="4"/>
    <s v="France"/>
    <s v="EUR"/>
    <x v="34"/>
    <x v="0"/>
    <s v="4 to 6 hours a day"/>
    <x v="0"/>
    <n v="3"/>
    <x v="1"/>
  </r>
  <r>
    <s v="ID0960"/>
    <n v="41057.194918981484"/>
    <s v="48000 $"/>
    <s v="USD"/>
    <n v="48000"/>
    <n v="48000"/>
    <n v="10835.214446952597"/>
    <n v="79.051605639221307"/>
    <s v="Merchandise planner"/>
    <x v="2"/>
    <s v="France"/>
    <s v="EUR"/>
    <x v="34"/>
    <x v="0"/>
    <s v="4 to 6 hours a day"/>
    <x v="0"/>
    <n v="5"/>
    <x v="0"/>
  </r>
  <r>
    <s v="ID0058"/>
    <n v="41054.284317129626"/>
    <n v="49000"/>
    <s v="EUR"/>
    <n v="49000"/>
    <n v="62249.572510588783"/>
    <n v="14051.822237153225"/>
    <n v="102.51934702744114"/>
    <s v="Project leader"/>
    <x v="2"/>
    <s v="France"/>
    <s v="EUR"/>
    <x v="34"/>
    <x v="0"/>
    <s v="2 to 3 hours per day"/>
    <x v="3"/>
    <m/>
    <x v="1"/>
  </r>
  <r>
    <s v="ID1322"/>
    <n v="41058.65185185185"/>
    <s v="43000 EUR"/>
    <s v="EUR"/>
    <n v="43000"/>
    <n v="54627.175876639136"/>
    <n v="12331.190942807933"/>
    <n v="89.965957595509565"/>
    <s v="Project manager of IT infrastructure"/>
    <x v="2"/>
    <s v="France"/>
    <s v="EUR"/>
    <x v="34"/>
    <x v="0"/>
    <s v="All the 8 hours baby, all the 8!"/>
    <x v="2"/>
    <n v="7"/>
    <x v="0"/>
  </r>
  <r>
    <s v="ID0595"/>
    <n v="41055.354166666664"/>
    <s v="â‚¬ 50000"/>
    <s v="EUR"/>
    <n v="50000"/>
    <n v="63519.971949580387"/>
    <n v="14338.594119544106"/>
    <n v="104.61157859942973"/>
    <s v="Analyst"/>
    <x v="1"/>
    <s v="Germany"/>
    <s v="EUR"/>
    <x v="35"/>
    <x v="0"/>
    <s v="2 to 3 hours per day"/>
    <x v="3"/>
    <n v="4"/>
    <x v="1"/>
  </r>
  <r>
    <s v="ID1495"/>
    <n v="41059.880486111113"/>
    <n v="42000"/>
    <s v="EUR"/>
    <n v="42000"/>
    <n v="53356.776437647524"/>
    <n v="12044.419060417049"/>
    <n v="87.873726023520973"/>
    <s v="Business Intelligence Consultant"/>
    <x v="4"/>
    <s v="Germany"/>
    <s v="EUR"/>
    <x v="35"/>
    <x v="0"/>
    <s v="All the 8 hours baby, all the 8!"/>
    <x v="2"/>
    <n v="7"/>
    <x v="0"/>
  </r>
  <r>
    <s v="ID0951"/>
    <n v="41057.053668981483"/>
    <s v="42000 â‚¬"/>
    <s v="EUR"/>
    <n v="42000"/>
    <n v="53356.776437647524"/>
    <n v="12044.419060417049"/>
    <n v="87.873726023520973"/>
    <s v="Consultant"/>
    <x v="4"/>
    <s v="Germany"/>
    <s v="EUR"/>
    <x v="35"/>
    <x v="0"/>
    <s v="2 to 3 hours per day"/>
    <x v="3"/>
    <n v="3"/>
    <x v="1"/>
  </r>
  <r>
    <s v="ID1594"/>
    <n v="41061.755636574075"/>
    <s v="75000 $"/>
    <s v="USD"/>
    <n v="75000"/>
    <n v="75000"/>
    <n v="16930.022573363432"/>
    <n v="123.51813381128326"/>
    <s v="Consultant"/>
    <x v="4"/>
    <s v="Germany"/>
    <s v="EUR"/>
    <x v="35"/>
    <x v="0"/>
    <s v="2 to 3 hours per day"/>
    <x v="3"/>
    <n v="9"/>
    <x v="0"/>
  </r>
  <r>
    <s v="ID1242"/>
    <n v="41058.172743055555"/>
    <n v="71000"/>
    <s v="EUR"/>
    <n v="71000"/>
    <n v="90198.36016840415"/>
    <n v="20360.80364975263"/>
    <n v="148.54844161119021"/>
    <s v="Consultant"/>
    <x v="4"/>
    <s v="Germany"/>
    <s v="EUR"/>
    <x v="35"/>
    <x v="0"/>
    <s v="1 or 2 hours a day"/>
    <x v="1"/>
    <n v="3"/>
    <x v="1"/>
  </r>
  <r>
    <s v="ID0305"/>
    <n v="41055.057500000003"/>
    <s v="65000 euro"/>
    <s v="EUR"/>
    <n v="65000"/>
    <n v="82575.963534454509"/>
    <n v="18640.17235540734"/>
    <n v="135.99505217925866"/>
    <s v="controller"/>
    <x v="6"/>
    <s v="germany"/>
    <s v="EUR"/>
    <x v="35"/>
    <x v="0"/>
    <s v="All the 8 hours baby, all the 8!"/>
    <x v="2"/>
    <m/>
    <x v="1"/>
  </r>
  <r>
    <s v="ID1500"/>
    <n v="41059.938576388886"/>
    <s v="33500 â‚¬"/>
    <s v="EUR"/>
    <n v="33500"/>
    <n v="42558.381206218859"/>
    <n v="9606.8580600945515"/>
    <n v="70.089757661617924"/>
    <s v="Controller / VBA Developet"/>
    <x v="6"/>
    <s v="Germany"/>
    <s v="EUR"/>
    <x v="35"/>
    <x v="0"/>
    <s v="All the 8 hours baby, all the 8!"/>
    <x v="2"/>
    <n v="8"/>
    <x v="0"/>
  </r>
  <r>
    <s v="ID1699"/>
    <n v="41065.951620370368"/>
    <n v="40000"/>
    <s v="EUR"/>
    <n v="40000"/>
    <n v="50815.977559664309"/>
    <n v="11470.875295635286"/>
    <n v="83.68926287954379"/>
    <s v="Financial Analyst"/>
    <x v="1"/>
    <s v="Germany"/>
    <s v="EUR"/>
    <x v="35"/>
    <x v="0"/>
    <s v="2 to 3 hours per day"/>
    <x v="3"/>
    <n v="3"/>
    <x v="1"/>
  </r>
  <r>
    <s v="ID1367"/>
    <n v="41058.814664351848"/>
    <n v="45000"/>
    <s v="EUR"/>
    <n v="45000"/>
    <n v="57167.974754622352"/>
    <n v="12904.734707589696"/>
    <n v="94.150420739486762"/>
    <s v="Junior Controller"/>
    <x v="6"/>
    <s v="Germany"/>
    <s v="EUR"/>
    <x v="35"/>
    <x v="0"/>
    <s v="4 to 6 hours a day"/>
    <x v="0"/>
    <n v="12"/>
    <x v="3"/>
  </r>
  <r>
    <s v="ID1548"/>
    <n v="41060.733020833337"/>
    <s v="45.000 USD"/>
    <s v="USD"/>
    <n v="45000"/>
    <n v="45000"/>
    <n v="10158.01354401806"/>
    <n v="74.110880286769969"/>
    <s v="Junior Reporting Manager"/>
    <x v="2"/>
    <s v="Germany"/>
    <s v="EUR"/>
    <x v="35"/>
    <x v="0"/>
    <s v="2 to 3 hours per day"/>
    <x v="3"/>
    <n v="5"/>
    <x v="0"/>
  </r>
  <r>
    <s v="ID0743"/>
    <n v="41055.666481481479"/>
    <s v="66000 â‚¬"/>
    <s v="EUR"/>
    <n v="66000"/>
    <n v="83846.362973446114"/>
    <n v="18926.94423779822"/>
    <n v="138.08728375124724"/>
    <s v="Logistics Analyst"/>
    <x v="1"/>
    <s v="germany"/>
    <s v="EUR"/>
    <x v="35"/>
    <x v="0"/>
    <s v="4 to 6 hours a day"/>
    <x v="0"/>
    <n v="7"/>
    <x v="0"/>
  </r>
  <r>
    <s v="ID1320"/>
    <n v="41058.65048611111"/>
    <n v="139000"/>
    <s v="EUR"/>
    <n v="139000"/>
    <n v="176585.52201983347"/>
    <n v="39861.291652332613"/>
    <n v="290.82018850641464"/>
    <s v="NAF Support Manager"/>
    <x v="2"/>
    <s v="Germany"/>
    <s v="EUR"/>
    <x v="35"/>
    <x v="0"/>
    <s v="1 or 2 hours a day"/>
    <x v="1"/>
    <n v="25"/>
    <x v="2"/>
  </r>
  <r>
    <s v="ID1889"/>
    <n v="41077.667939814812"/>
    <n v="60000"/>
    <s v="EUR"/>
    <n v="60000"/>
    <n v="76223.966339496474"/>
    <n v="17206.312943452929"/>
    <n v="125.53389431931569"/>
    <s v="pm"/>
    <x v="2"/>
    <s v="Germany"/>
    <s v="EUR"/>
    <x v="35"/>
    <x v="0"/>
    <s v="4 to 6 hours a day"/>
    <x v="0"/>
    <n v="6"/>
    <x v="0"/>
  </r>
  <r>
    <s v="ID0053"/>
    <n v="41054.25675925926"/>
    <s v="2000 Euros"/>
    <s v="EUR"/>
    <n v="24000"/>
    <n v="30489.586535798586"/>
    <n v="6882.5251773811715"/>
    <n v="50.213557727726275"/>
    <s v="PPC Manager"/>
    <x v="2"/>
    <s v="Germany"/>
    <s v="EUR"/>
    <x v="35"/>
    <x v="0"/>
    <s v="All the 8 hours baby, all the 8!"/>
    <x v="2"/>
    <m/>
    <x v="1"/>
  </r>
  <r>
    <s v="ID0050"/>
    <n v="41054.253437500003"/>
    <s v="100000 USD"/>
    <s v="USD"/>
    <n v="100000"/>
    <n v="100000"/>
    <n v="22573.363431151243"/>
    <n v="164.69084508171102"/>
    <s v="Seinor Financial Analyst"/>
    <x v="1"/>
    <s v="Germany"/>
    <s v="EUR"/>
    <x v="35"/>
    <x v="0"/>
    <s v="All the 8 hours baby, all the 8!"/>
    <x v="2"/>
    <m/>
    <x v="1"/>
  </r>
  <r>
    <s v="ID0007"/>
    <n v="41054.148506944446"/>
    <n v="145000"/>
    <s v="EUR"/>
    <n v="145000"/>
    <n v="184207.91865378313"/>
    <n v="41581.922946677907"/>
    <n v="303.37357793834622"/>
    <s v="senior project manager"/>
    <x v="2"/>
    <s v="Germany"/>
    <s v="EUR"/>
    <x v="35"/>
    <x v="0"/>
    <s v="1 or 2 hours a day"/>
    <x v="1"/>
    <m/>
    <x v="1"/>
  </r>
  <r>
    <s v="ID1563"/>
    <n v="41060.965787037036"/>
    <s v="70000 â‚¬"/>
    <s v="EUR"/>
    <n v="70000"/>
    <n v="88927.960729412545"/>
    <n v="20074.03176736175"/>
    <n v="146.45621003920164"/>
    <s v="Specialist Learning Technology"/>
    <x v="8"/>
    <s v="Germany"/>
    <s v="EUR"/>
    <x v="35"/>
    <x v="0"/>
    <s v="1 or 2 hours a day"/>
    <x v="1"/>
    <n v="5"/>
    <x v="0"/>
  </r>
  <r>
    <s v="ID1343"/>
    <n v="41058.733483796299"/>
    <n v="18000"/>
    <s v="USD"/>
    <n v="18000"/>
    <n v="18000"/>
    <s v=""/>
    <e v="#VALUE!"/>
    <s v="liquidity manager"/>
    <x v="2"/>
    <s v="Ghana"/>
    <m/>
    <x v="36"/>
    <x v="7"/>
    <s v="4 to 6 hours a day"/>
    <x v="0"/>
    <n v="12"/>
    <x v="3"/>
  </r>
  <r>
    <s v="ID1057"/>
    <n v="41057.598634259259"/>
    <s v="16000 euro"/>
    <s v="EUR"/>
    <n v="16000"/>
    <n v="20326.391023865726"/>
    <n v="4588.3501182541149"/>
    <n v="33.475705151817522"/>
    <s v="Management Information Systems"/>
    <x v="2"/>
    <s v="Greece"/>
    <s v="EUR"/>
    <x v="37"/>
    <x v="0"/>
    <s v="All the 8 hours baby, all the 8!"/>
    <x v="2"/>
    <n v="16"/>
    <x v="3"/>
  </r>
  <r>
    <s v="ID0109"/>
    <n v="41055.028541666667"/>
    <n v="35000"/>
    <s v="EUR"/>
    <n v="35000"/>
    <n v="44463.980364706273"/>
    <n v="10037.015883680875"/>
    <n v="73.228105019600818"/>
    <s v="Project manager"/>
    <x v="2"/>
    <s v="Greece"/>
    <s v="EUR"/>
    <x v="37"/>
    <x v="0"/>
    <s v="4 to 6 hours a day"/>
    <x v="0"/>
    <m/>
    <x v="1"/>
  </r>
  <r>
    <s v="ID1208"/>
    <n v="41058.005277777775"/>
    <n v="20000"/>
    <s v="EUR"/>
    <n v="20000"/>
    <n v="25407.988779832154"/>
    <n v="5735.4376478176428"/>
    <n v="41.844631439771895"/>
    <s v="warehouse management"/>
    <x v="2"/>
    <s v="GREECE"/>
    <s v="EUR"/>
    <x v="37"/>
    <x v="0"/>
    <s v="1 or 2 hours a day"/>
    <x v="1"/>
    <n v="12"/>
    <x v="3"/>
  </r>
  <r>
    <s v="ID0577"/>
    <n v="41055.301412037035"/>
    <n v="6000"/>
    <s v="USD"/>
    <n v="6000"/>
    <n v="6000"/>
    <s v=""/>
    <e v="#VALUE!"/>
    <s v="In Charge"/>
    <x v="2"/>
    <s v="Guyana"/>
    <m/>
    <x v="38"/>
    <x v="4"/>
    <s v="1 or 2 hours a day"/>
    <x v="1"/>
    <n v="20"/>
    <x v="2"/>
  </r>
  <r>
    <s v="ID1831"/>
    <n v="41073.49895833333"/>
    <n v="20000"/>
    <s v="USD"/>
    <n v="20000"/>
    <n v="20000"/>
    <s v=""/>
    <e v="#VALUE!"/>
    <s v="Personal Assistant"/>
    <x v="1"/>
    <s v="Hong Kong"/>
    <m/>
    <x v="39"/>
    <x v="3"/>
    <s v="1 or 2 hours a day"/>
    <x v="1"/>
    <n v="1"/>
    <x v="1"/>
  </r>
  <r>
    <s v="ID1353"/>
    <n v="41058.774421296293"/>
    <s v="9 067"/>
    <s v="EUR"/>
    <n v="9067"/>
    <n v="11518.711713336908"/>
    <n v="2600.1606576381287"/>
    <n v="18.970263663220592"/>
    <s v="assistant"/>
    <x v="1"/>
    <s v="Hungary"/>
    <s v="EUR"/>
    <x v="40"/>
    <x v="0"/>
    <s v="2 to 3 hours per day"/>
    <x v="3"/>
    <n v="3"/>
    <x v="1"/>
  </r>
  <r>
    <s v="ID1609"/>
    <n v="41062.071805555555"/>
    <n v="2300"/>
    <s v="EUR"/>
    <n v="27600"/>
    <n v="35063.024516168378"/>
    <n v="7914.9039539883479"/>
    <n v="57.745591386885224"/>
    <s v="controller"/>
    <x v="6"/>
    <s v="Hungary"/>
    <s v="EUR"/>
    <x v="40"/>
    <x v="0"/>
    <s v="All the 8 hours baby, all the 8!"/>
    <x v="2"/>
    <n v="15"/>
    <x v="3"/>
  </r>
  <r>
    <s v="ID0322"/>
    <n v="41055.061018518521"/>
    <n v="40000"/>
    <s v="USD"/>
    <n v="40000"/>
    <n v="40000"/>
    <n v="9029.3453724604969"/>
    <n v="65.876338032684416"/>
    <s v="Dp manager"/>
    <x v="2"/>
    <s v="Hungary"/>
    <s v="EUR"/>
    <x v="40"/>
    <x v="0"/>
    <s v="4 to 6 hours a day"/>
    <x v="0"/>
    <m/>
    <x v="1"/>
  </r>
  <r>
    <s v="ID0502"/>
    <n v="41055.167881944442"/>
    <s v="23000 USD"/>
    <s v="USD"/>
    <n v="23000"/>
    <n v="23000"/>
    <n v="5191.8735891647857"/>
    <n v="37.878894368793532"/>
    <s v="IT solutions coordinator"/>
    <x v="2"/>
    <s v="Hungary"/>
    <s v="EUR"/>
    <x v="40"/>
    <x v="0"/>
    <s v="4 to 6 hours a day"/>
    <x v="0"/>
    <m/>
    <x v="1"/>
  </r>
  <r>
    <s v="ID0012"/>
    <n v="41054.155509259261"/>
    <n v="14000"/>
    <s v="USD"/>
    <n v="14000"/>
    <n v="14000"/>
    <n v="3160.270880361174"/>
    <n v="23.056718311439543"/>
    <s v="quality engineer"/>
    <x v="7"/>
    <s v="Hungary"/>
    <s v="EUR"/>
    <x v="40"/>
    <x v="0"/>
    <s v="4 to 6 hours a day"/>
    <x v="0"/>
    <m/>
    <x v="1"/>
  </r>
  <r>
    <s v="ID0006"/>
    <n v="41054.144768518519"/>
    <n v="41731"/>
    <s v="USD"/>
    <n v="41731"/>
    <n v="41731"/>
    <s v=""/>
    <e v="#VALUE!"/>
    <s v="Analyst"/>
    <x v="1"/>
    <s v="Iceland"/>
    <s v="ISK"/>
    <x v="41"/>
    <x v="0"/>
    <s v="All the 8 hours baby, all the 8!"/>
    <x v="2"/>
    <m/>
    <x v="1"/>
  </r>
  <r>
    <s v="ID1880"/>
    <n v="41076.772210648145"/>
    <n v="2342342"/>
    <s v="INR"/>
    <n v="2342342"/>
    <n v="41712.231189497601"/>
    <n v="25748.290857714568"/>
    <n v="187.85449468796506"/>
    <s v="3r23regedf"/>
    <x v="9"/>
    <s v="India"/>
    <s v="INR"/>
    <x v="42"/>
    <x v="3"/>
    <s v="2 to 3 hours per day"/>
    <x v="3"/>
    <n v="12"/>
    <x v="3"/>
  </r>
  <r>
    <s v="ID1912"/>
    <n v="41079.946469907409"/>
    <n v="5000"/>
    <s v="USD"/>
    <n v="5000"/>
    <n v="5000"/>
    <n v="3086.4197530864194"/>
    <n v="22.517914929382087"/>
    <s v="abc"/>
    <x v="9"/>
    <s v="India"/>
    <s v="INR"/>
    <x v="42"/>
    <x v="3"/>
    <s v="4 to 6 hours a day"/>
    <x v="0"/>
    <n v="3"/>
    <x v="1"/>
  </r>
  <r>
    <s v="ID0894"/>
    <n v="41056.586469907408"/>
    <s v="Rs. 400000"/>
    <s v="INR"/>
    <n v="400000"/>
    <n v="7123.1666749770275"/>
    <n v="4397.016466035202"/>
    <n v="32.07977224298844"/>
    <s v="Accountancy"/>
    <x v="5"/>
    <s v="India"/>
    <s v="INR"/>
    <x v="42"/>
    <x v="3"/>
    <s v="2 to 3 hours per day"/>
    <x v="3"/>
    <n v="8"/>
    <x v="0"/>
  </r>
  <r>
    <s v="ID0766"/>
    <n v="41055.715509259258"/>
    <n v="120000"/>
    <s v="INR"/>
    <n v="120000"/>
    <n v="2136.9500024931081"/>
    <n v="1319.1049398105604"/>
    <n v="9.6239316728965303"/>
    <s v="ACCOUNTANT"/>
    <x v="5"/>
    <s v="India"/>
    <s v="INR"/>
    <x v="42"/>
    <x v="3"/>
    <s v="2 to 3 hours per day"/>
    <x v="3"/>
    <n v="2"/>
    <x v="1"/>
  </r>
  <r>
    <s v="ID1082"/>
    <n v="41057.64875"/>
    <n v="140000"/>
    <s v="INR"/>
    <n v="140000"/>
    <n v="2493.1083362419595"/>
    <n v="1538.9557631123205"/>
    <n v="11.227920285045952"/>
    <s v="Accountant"/>
    <x v="5"/>
    <s v="India"/>
    <s v="INR"/>
    <x v="42"/>
    <x v="3"/>
    <s v="4 to 6 hours a day"/>
    <x v="0"/>
    <n v="4"/>
    <x v="1"/>
  </r>
  <r>
    <s v="ID0733"/>
    <n v="41055.640057870369"/>
    <n v="180000"/>
    <s v="INR"/>
    <n v="180000"/>
    <n v="3205.4250037396623"/>
    <n v="1978.6574097158409"/>
    <n v="14.435897509344798"/>
    <s v="Accountant"/>
    <x v="5"/>
    <s v="India"/>
    <s v="INR"/>
    <x v="42"/>
    <x v="3"/>
    <s v="All the 8 hours baby, all the 8!"/>
    <x v="2"/>
    <n v="4"/>
    <x v="1"/>
  </r>
  <r>
    <s v="ID1099"/>
    <n v="41057.674212962964"/>
    <s v="Rs. 20000"/>
    <s v="INR"/>
    <n v="240000"/>
    <n v="4273.9000049862161"/>
    <n v="2638.2098796211208"/>
    <n v="19.247863345793061"/>
    <s v="Accountant"/>
    <x v="5"/>
    <s v="India"/>
    <s v="INR"/>
    <x v="42"/>
    <x v="3"/>
    <s v="All the 8 hours baby, all the 8!"/>
    <x v="2"/>
    <n v="20"/>
    <x v="2"/>
  </r>
  <r>
    <s v="ID1124"/>
    <n v="41057.732129629629"/>
    <n v="242304"/>
    <s v="INR"/>
    <n v="242304"/>
    <n v="4314.929445034084"/>
    <n v="2663.5366944654838"/>
    <n v="19.432642833912674"/>
    <s v="accountant"/>
    <x v="5"/>
    <s v="India"/>
    <s v="INR"/>
    <x v="42"/>
    <x v="3"/>
    <s v="4 to 6 hours a day"/>
    <x v="0"/>
    <n v="7"/>
    <x v="0"/>
  </r>
  <r>
    <s v="ID1448"/>
    <n v="41059.48877314815"/>
    <n v="300000"/>
    <s v="INR"/>
    <n v="300000"/>
    <n v="5342.3750062327708"/>
    <n v="3297.7623495264015"/>
    <n v="24.05982918224133"/>
    <s v="accountant"/>
    <x v="5"/>
    <s v="India"/>
    <s v="INR"/>
    <x v="42"/>
    <x v="3"/>
    <s v="4 to 6 hours a day"/>
    <x v="0"/>
    <n v="4"/>
    <x v="1"/>
  </r>
  <r>
    <s v="ID1837"/>
    <n v="41073.860625000001"/>
    <n v="425000"/>
    <s v="INR"/>
    <n v="425000"/>
    <n v="7568.3645921630914"/>
    <n v="4671.8299951624022"/>
    <n v="34.084758008175214"/>
    <s v="accountant"/>
    <x v="5"/>
    <s v="India"/>
    <s v="INR"/>
    <x v="42"/>
    <x v="3"/>
    <s v="2 to 3 hours per day"/>
    <x v="3"/>
    <n v="6"/>
    <x v="0"/>
  </r>
  <r>
    <s v="ID0810"/>
    <n v="41055.914456018516"/>
    <n v="13100"/>
    <s v="USD"/>
    <n v="13100"/>
    <n v="13100"/>
    <n v="8086.4197530864194"/>
    <n v="58.996937114981073"/>
    <s v="accountant"/>
    <x v="5"/>
    <s v="India"/>
    <s v="INR"/>
    <x v="42"/>
    <x v="3"/>
    <s v="2 to 3 hours per day"/>
    <x v="3"/>
    <n v="5"/>
    <x v="0"/>
  </r>
  <r>
    <s v="ID1437"/>
    <n v="41059.110995370371"/>
    <n v="25000"/>
    <s v="USD"/>
    <n v="25000"/>
    <n v="25000"/>
    <n v="15432.098765432098"/>
    <n v="112.58957464691046"/>
    <s v="Accountant"/>
    <x v="5"/>
    <s v="India"/>
    <s v="INR"/>
    <x v="42"/>
    <x v="3"/>
    <s v="2 to 3 hours per day"/>
    <x v="3"/>
    <n v="8"/>
    <x v="0"/>
  </r>
  <r>
    <s v="ID0699"/>
    <n v="41055.571076388886"/>
    <n v="180000"/>
    <s v="INR"/>
    <n v="180000"/>
    <n v="3205.4250037396623"/>
    <n v="1978.6574097158409"/>
    <n v="14.435897509344798"/>
    <s v="accounts"/>
    <x v="5"/>
    <s v="India"/>
    <s v="INR"/>
    <x v="42"/>
    <x v="3"/>
    <s v="2 to 3 hours per day"/>
    <x v="3"/>
    <n v="14"/>
    <x v="3"/>
  </r>
  <r>
    <s v="ID1032"/>
    <n v="41057.54078703704"/>
    <s v="3 Lakh "/>
    <s v="INR"/>
    <n v="300000"/>
    <n v="5342.3750062327708"/>
    <n v="3297.7623495264015"/>
    <n v="24.05982918224133"/>
    <s v="ACCOUNTS"/>
    <x v="5"/>
    <s v="India"/>
    <s v="INR"/>
    <x v="42"/>
    <x v="3"/>
    <s v="2 to 3 hours per day"/>
    <x v="3"/>
    <n v="5"/>
    <x v="0"/>
  </r>
  <r>
    <s v="ID1048"/>
    <n v="41057.573807870373"/>
    <n v="252000"/>
    <s v="INR"/>
    <n v="252000"/>
    <n v="4487.5950052355274"/>
    <n v="2770.1203736021771"/>
    <n v="20.210256513082715"/>
    <s v="Accounts Exec"/>
    <x v="5"/>
    <s v="India"/>
    <s v="INR"/>
    <x v="42"/>
    <x v="3"/>
    <s v="1 or 2 hours a day"/>
    <x v="1"/>
    <n v="5"/>
    <x v="0"/>
  </r>
  <r>
    <s v="ID1536"/>
    <n v="41060.464328703703"/>
    <s v="Rs. 200000/-"/>
    <s v="INR"/>
    <n v="200000"/>
    <n v="3561.5833374885137"/>
    <n v="2198.508233017601"/>
    <n v="16.03988612149422"/>
    <s v="Accounts Executive"/>
    <x v="5"/>
    <s v="India"/>
    <s v="INR"/>
    <x v="42"/>
    <x v="3"/>
    <s v="All the 8 hours baby, all the 8!"/>
    <x v="2"/>
    <n v="3"/>
    <x v="1"/>
  </r>
  <r>
    <s v="ID1719"/>
    <n v="41066.818819444445"/>
    <n v="550000"/>
    <s v="INR"/>
    <n v="550000"/>
    <n v="9794.354178093412"/>
    <n v="6045.8976407984019"/>
    <n v="44.109686834109098"/>
    <s v="Accounts manager"/>
    <x v="2"/>
    <s v="India"/>
    <s v="INR"/>
    <x v="42"/>
    <x v="3"/>
    <s v="4 to 6 hours a day"/>
    <x v="0"/>
    <n v="13"/>
    <x v="3"/>
  </r>
  <r>
    <s v="ID0682"/>
    <n v="41055.545173611114"/>
    <s v="220000 in INR"/>
    <s v="INR"/>
    <n v="220000"/>
    <n v="3917.7416712373652"/>
    <n v="2418.3590563193611"/>
    <n v="17.643874733643642"/>
    <s v="Accounts Payable Analyst"/>
    <x v="1"/>
    <s v="India"/>
    <s v="INR"/>
    <x v="42"/>
    <x v="3"/>
    <s v="2 to 3 hours per day"/>
    <x v="3"/>
    <n v="3"/>
    <x v="1"/>
  </r>
  <r>
    <s v="ID1845"/>
    <n v="41074.768796296295"/>
    <n v="560"/>
    <s v="USD"/>
    <n v="6720"/>
    <n v="6720"/>
    <n v="4148.1481481481478"/>
    <n v="30.264077665089527"/>
    <s v="accoutant"/>
    <x v="5"/>
    <s v="India"/>
    <s v="INR"/>
    <x v="42"/>
    <x v="3"/>
    <s v="4 to 6 hours a day"/>
    <x v="0"/>
    <n v="5"/>
    <x v="0"/>
  </r>
  <r>
    <s v="ID1887"/>
    <n v="41077.533935185187"/>
    <n v="5000"/>
    <s v="USD"/>
    <n v="5000"/>
    <n v="5000"/>
    <n v="3086.4197530864194"/>
    <n v="22.517914929382087"/>
    <s v="admin"/>
    <x v="1"/>
    <s v="India"/>
    <s v="INR"/>
    <x v="42"/>
    <x v="3"/>
    <s v="2 to 3 hours per day"/>
    <x v="3"/>
    <n v="10"/>
    <x v="3"/>
  </r>
  <r>
    <s v="ID1717"/>
    <n v="41066.737280092595"/>
    <n v="600000"/>
    <s v="INR"/>
    <n v="600000"/>
    <n v="10684.750012465542"/>
    <n v="6595.524699052803"/>
    <n v="48.11965836448266"/>
    <s v="admin"/>
    <x v="1"/>
    <s v="India"/>
    <s v="INR"/>
    <x v="42"/>
    <x v="3"/>
    <s v="All the 8 hours baby, all the 8!"/>
    <x v="2"/>
    <n v="5"/>
    <x v="0"/>
  </r>
  <r>
    <s v="ID0202"/>
    <n v="41055.03701388889"/>
    <s v="INR 16000"/>
    <s v="INR"/>
    <n v="192000"/>
    <n v="3419.1200039889732"/>
    <n v="2110.5679036968968"/>
    <n v="15.398290676634449"/>
    <s v="Administrative"/>
    <x v="1"/>
    <s v="India"/>
    <s v="INR"/>
    <x v="42"/>
    <x v="3"/>
    <s v="All the 8 hours baby, all the 8!"/>
    <x v="2"/>
    <m/>
    <x v="1"/>
  </r>
  <r>
    <s v="ID0297"/>
    <n v="41055.055289351854"/>
    <s v="Rs.1.8 lakhs "/>
    <s v="INR"/>
    <n v="180000"/>
    <n v="3205.4250037396623"/>
    <n v="1978.6574097158409"/>
    <n v="14.435897509344798"/>
    <s v="Administrative Officer"/>
    <x v="2"/>
    <s v="India"/>
    <s v="INR"/>
    <x v="42"/>
    <x v="3"/>
    <s v="4 to 6 hours a day"/>
    <x v="0"/>
    <m/>
    <x v="1"/>
  </r>
  <r>
    <s v="ID0019"/>
    <n v="41054.178148148145"/>
    <n v="550000"/>
    <s v="INR"/>
    <n v="550000"/>
    <n v="9794.354178093412"/>
    <n v="6045.8976407984019"/>
    <n v="44.109686834109098"/>
    <s v="AGM"/>
    <x v="2"/>
    <s v="India"/>
    <s v="INR"/>
    <x v="42"/>
    <x v="3"/>
    <s v="2 to 3 hours per day"/>
    <x v="3"/>
    <m/>
    <x v="1"/>
  </r>
  <r>
    <s v="ID0777"/>
    <n v="41055.774537037039"/>
    <s v="45000 $"/>
    <s v="USD"/>
    <n v="45000"/>
    <n v="45000"/>
    <n v="27777.777777777777"/>
    <n v="202.66123436443883"/>
    <s v="AGM"/>
    <x v="2"/>
    <s v="India"/>
    <s v="INR"/>
    <x v="42"/>
    <x v="3"/>
    <s v="1 or 2 hours a day"/>
    <x v="1"/>
    <n v="15"/>
    <x v="3"/>
  </r>
  <r>
    <s v="ID1735"/>
    <n v="41067.704097222224"/>
    <n v="10000"/>
    <s v="USD"/>
    <n v="10000"/>
    <n v="10000"/>
    <n v="6172.8395061728388"/>
    <n v="45.035829858764174"/>
    <s v="AGM - Operations &amp; Customer Support"/>
    <x v="2"/>
    <s v="India"/>
    <s v="INR"/>
    <x v="42"/>
    <x v="3"/>
    <s v="4 to 6 hours a day"/>
    <x v="0"/>
    <n v="11"/>
    <x v="3"/>
  </r>
  <r>
    <s v="ID0617"/>
    <n v="41055.447141203702"/>
    <n v="1800000"/>
    <s v="INR"/>
    <n v="1800000"/>
    <n v="32054.250037396621"/>
    <n v="19786.574097158405"/>
    <n v="144.35897509344795"/>
    <s v="AGM Finance"/>
    <x v="2"/>
    <s v="India"/>
    <s v="INR"/>
    <x v="42"/>
    <x v="3"/>
    <s v="2 to 3 hours per day"/>
    <x v="3"/>
    <n v="10"/>
    <x v="3"/>
  </r>
  <r>
    <s v="ID1866"/>
    <n v="41075.833634259259"/>
    <n v="11000"/>
    <s v="USD"/>
    <n v="11000"/>
    <n v="11000"/>
    <n v="6790.1234567901229"/>
    <n v="49.539412844640594"/>
    <s v="AM"/>
    <x v="2"/>
    <s v="India"/>
    <s v="INR"/>
    <x v="42"/>
    <x v="3"/>
    <s v="All the 8 hours baby, all the 8!"/>
    <x v="2"/>
    <n v="8"/>
    <x v="0"/>
  </r>
  <r>
    <s v="ID1836"/>
    <n v="41073.81962962963"/>
    <n v="1200000"/>
    <s v="INR"/>
    <n v="1200000"/>
    <n v="21369.500024931083"/>
    <n v="13191.049398105606"/>
    <n v="96.239316728965321"/>
    <s v="AM"/>
    <x v="2"/>
    <s v="India"/>
    <s v="INR"/>
    <x v="42"/>
    <x v="3"/>
    <s v="4 to 6 hours a day"/>
    <x v="0"/>
    <n v="7"/>
    <x v="0"/>
  </r>
  <r>
    <s v="ID1329"/>
    <n v="41058.679849537039"/>
    <s v="6.6 Lacs"/>
    <s v="INR"/>
    <n v="660000"/>
    <n v="11753.225013712095"/>
    <n v="7255.0771689580833"/>
    <n v="52.931624200930926"/>
    <s v="AM business Intelligence"/>
    <x v="2"/>
    <s v="India"/>
    <s v="INR"/>
    <x v="42"/>
    <x v="3"/>
    <s v="All the 8 hours baby, all the 8!"/>
    <x v="2"/>
    <n v="7"/>
    <x v="0"/>
  </r>
  <r>
    <s v="ID1160"/>
    <n v="41057.913483796299"/>
    <n v="500"/>
    <s v="USD"/>
    <n v="6000"/>
    <n v="6000"/>
    <n v="3703.7037037037035"/>
    <n v="27.021497915258507"/>
    <s v="AM Ops"/>
    <x v="2"/>
    <s v="India"/>
    <s v="INR"/>
    <x v="42"/>
    <x v="3"/>
    <s v="4 to 6 hours a day"/>
    <x v="0"/>
    <n v="6"/>
    <x v="0"/>
  </r>
  <r>
    <s v="ID1795"/>
    <n v="41071.895474537036"/>
    <n v="300"/>
    <s v="USD"/>
    <n v="3600"/>
    <n v="3600"/>
    <n v="2222.2222222222222"/>
    <n v="16.212898749155105"/>
    <s v="Analyst"/>
    <x v="1"/>
    <s v="India"/>
    <s v="INR"/>
    <x v="42"/>
    <x v="3"/>
    <s v="4 to 6 hours a day"/>
    <x v="0"/>
    <n v="1"/>
    <x v="1"/>
  </r>
  <r>
    <s v="ID0787"/>
    <n v="41055.815416666665"/>
    <n v="240000"/>
    <s v="INR"/>
    <n v="240000"/>
    <n v="4273.9000049862161"/>
    <n v="2638.2098796211208"/>
    <n v="19.247863345793061"/>
    <s v="Analyst"/>
    <x v="1"/>
    <s v="India"/>
    <s v="INR"/>
    <x v="42"/>
    <x v="3"/>
    <s v="All the 8 hours baby, all the 8!"/>
    <x v="2"/>
    <n v="4"/>
    <x v="1"/>
  </r>
  <r>
    <s v="ID0684"/>
    <n v="41055.549317129633"/>
    <s v="Rs. 260000"/>
    <s v="INR"/>
    <n v="260000"/>
    <n v="4630.058338735068"/>
    <n v="2858.0607029228813"/>
    <n v="20.851851957942486"/>
    <s v="Analyst"/>
    <x v="1"/>
    <s v="India"/>
    <s v="INR"/>
    <x v="42"/>
    <x v="3"/>
    <s v="4 to 6 hours a day"/>
    <x v="0"/>
    <n v="2"/>
    <x v="1"/>
  </r>
  <r>
    <s v="ID0267"/>
    <n v="41055.047673611109"/>
    <s v="rs 2.76 lakhs per year"/>
    <s v="INR"/>
    <n v="276000"/>
    <n v="4914.9850057341491"/>
    <n v="3033.9413615642893"/>
    <n v="22.135042847662024"/>
    <s v="analyst"/>
    <x v="1"/>
    <s v="India"/>
    <s v="INR"/>
    <x v="42"/>
    <x v="3"/>
    <s v="All the 8 hours baby, all the 8!"/>
    <x v="2"/>
    <m/>
    <x v="1"/>
  </r>
  <r>
    <s v="ID0919"/>
    <n v="41056.773506944446"/>
    <s v="300000RS"/>
    <s v="INR"/>
    <n v="300000"/>
    <n v="5342.3750062327708"/>
    <n v="3297.7623495264015"/>
    <n v="24.05982918224133"/>
    <s v="ANALYST"/>
    <x v="1"/>
    <s v="India"/>
    <s v="INR"/>
    <x v="42"/>
    <x v="3"/>
    <s v="4 to 6 hours a day"/>
    <x v="0"/>
    <n v="0.5"/>
    <x v="1"/>
  </r>
  <r>
    <s v="ID1114"/>
    <n v="41057.708194444444"/>
    <s v="INR 300000"/>
    <s v="INR"/>
    <n v="300000"/>
    <n v="5342.3750062327708"/>
    <n v="3297.7623495264015"/>
    <n v="24.05982918224133"/>
    <s v="Analyst"/>
    <x v="1"/>
    <s v="India"/>
    <s v="INR"/>
    <x v="42"/>
    <x v="3"/>
    <s v="4 to 6 hours a day"/>
    <x v="0"/>
    <n v="5"/>
    <x v="0"/>
  </r>
  <r>
    <s v="ID0701"/>
    <n v="41055.572835648149"/>
    <s v="25000 rupess"/>
    <s v="INR"/>
    <n v="300000"/>
    <n v="5342.3750062327708"/>
    <n v="3297.7623495264015"/>
    <n v="24.05982918224133"/>
    <s v="Analyst"/>
    <x v="1"/>
    <s v="India"/>
    <s v="INR"/>
    <x v="42"/>
    <x v="3"/>
    <s v="All the 8 hours baby, all the 8!"/>
    <x v="2"/>
    <n v="7"/>
    <x v="0"/>
  </r>
  <r>
    <s v="ID1462"/>
    <n v="41059.581111111111"/>
    <s v="320000 INR"/>
    <s v="INR"/>
    <n v="320000"/>
    <n v="5698.5333399816218"/>
    <n v="3517.6131728281612"/>
    <n v="25.663817794390749"/>
    <s v="Analyst"/>
    <x v="1"/>
    <s v="India"/>
    <s v="INR"/>
    <x v="42"/>
    <x v="3"/>
    <s v="2 to 3 hours per day"/>
    <x v="3"/>
    <n v="2"/>
    <x v="1"/>
  </r>
  <r>
    <s v="ID1879"/>
    <n v="41076.742673611108"/>
    <s v="3.5 lac"/>
    <s v="INR"/>
    <n v="350000"/>
    <n v="6232.7708406048987"/>
    <n v="3847.3894077808013"/>
    <n v="28.069800712614878"/>
    <s v="Analyst"/>
    <x v="1"/>
    <s v="India"/>
    <s v="INR"/>
    <x v="42"/>
    <x v="3"/>
    <s v="4 to 6 hours a day"/>
    <x v="0"/>
    <n v="6"/>
    <x v="0"/>
  </r>
  <r>
    <s v="ID1465"/>
    <n v="41059.598576388889"/>
    <n v="360000"/>
    <s v="INR"/>
    <n v="360000"/>
    <n v="6410.8500074793246"/>
    <n v="3957.3148194316818"/>
    <n v="28.871795018689596"/>
    <s v="analyst"/>
    <x v="1"/>
    <s v="India"/>
    <s v="INR"/>
    <x v="42"/>
    <x v="3"/>
    <s v="2 to 3 hours per day"/>
    <x v="3"/>
    <n v="6"/>
    <x v="0"/>
  </r>
  <r>
    <s v="ID1876"/>
    <n v="41076.590868055559"/>
    <s v="INR 360000"/>
    <s v="INR"/>
    <n v="360000"/>
    <n v="6410.8500074793246"/>
    <n v="3957.3148194316818"/>
    <n v="28.871795018689596"/>
    <s v="Analyst"/>
    <x v="1"/>
    <s v="India"/>
    <s v="INR"/>
    <x v="42"/>
    <x v="3"/>
    <s v="All the 8 hours baby, all the 8!"/>
    <x v="2"/>
    <n v="2"/>
    <x v="1"/>
  </r>
  <r>
    <s v="ID0407"/>
    <n v="41055.090243055558"/>
    <n v="400000"/>
    <s v="INR"/>
    <n v="400000"/>
    <n v="7123.1666749770275"/>
    <n v="4397.016466035202"/>
    <n v="32.07977224298844"/>
    <s v="Analyst"/>
    <x v="1"/>
    <s v="India"/>
    <s v="INR"/>
    <x v="42"/>
    <x v="3"/>
    <s v="4 to 6 hours a day"/>
    <x v="0"/>
    <m/>
    <x v="1"/>
  </r>
  <r>
    <s v="ID1702"/>
    <n v="41066.044849537036"/>
    <s v="4 lacs INR"/>
    <s v="INR"/>
    <n v="400000"/>
    <n v="7123.1666749770275"/>
    <n v="4397.016466035202"/>
    <n v="32.07977224298844"/>
    <s v="Analyst"/>
    <x v="1"/>
    <s v="India"/>
    <s v="INR"/>
    <x v="42"/>
    <x v="3"/>
    <s v="4 to 6 hours a day"/>
    <x v="0"/>
    <n v="4"/>
    <x v="1"/>
  </r>
  <r>
    <s v="ID1035"/>
    <n v="41057.543703703705"/>
    <s v="Rs 4,20,000 "/>
    <s v="INR"/>
    <n v="420000"/>
    <n v="7479.3250087258784"/>
    <n v="4616.8672893369621"/>
    <n v="33.683760855137862"/>
    <s v="Analyst"/>
    <x v="1"/>
    <s v="India"/>
    <s v="INR"/>
    <x v="42"/>
    <x v="3"/>
    <s v="2 to 3 hours per day"/>
    <x v="3"/>
    <n v="10"/>
    <x v="3"/>
  </r>
  <r>
    <s v="ID1909"/>
    <n v="41079.875937500001"/>
    <n v="420000"/>
    <s v="INR"/>
    <n v="420000"/>
    <n v="7479.3250087258784"/>
    <n v="4616.8672893369621"/>
    <n v="33.683760855137862"/>
    <s v="Analyst"/>
    <x v="1"/>
    <s v="India"/>
    <s v="INR"/>
    <x v="42"/>
    <x v="3"/>
    <s v="4 to 6 hours a day"/>
    <x v="0"/>
    <n v="2"/>
    <x v="1"/>
  </r>
  <r>
    <s v="ID0056"/>
    <n v="41054.268564814818"/>
    <n v="7500"/>
    <s v="USD"/>
    <n v="7500"/>
    <n v="7500"/>
    <n v="4629.6296296296296"/>
    <n v="33.776872394073138"/>
    <s v="Analyst"/>
    <x v="1"/>
    <s v="India"/>
    <s v="INR"/>
    <x v="42"/>
    <x v="3"/>
    <s v="4 to 6 hours a day"/>
    <x v="0"/>
    <m/>
    <x v="1"/>
  </r>
  <r>
    <s v="ID0855"/>
    <n v="41056.13616898148"/>
    <s v="Rs. 550000"/>
    <s v="INR"/>
    <n v="550000"/>
    <n v="9794.354178093412"/>
    <n v="6045.8976407984019"/>
    <n v="44.109686834109098"/>
    <s v="Analyst"/>
    <x v="1"/>
    <s v="India"/>
    <s v="INR"/>
    <x v="42"/>
    <x v="3"/>
    <s v="4 to 6 hours a day"/>
    <x v="0"/>
    <n v="1"/>
    <x v="1"/>
  </r>
  <r>
    <s v="ID0781"/>
    <n v="41055.789490740739"/>
    <n v="570000"/>
    <s v="INR"/>
    <n v="570000"/>
    <n v="10150.512511842264"/>
    <n v="6265.7484641001629"/>
    <n v="45.713675446258527"/>
    <s v="Analyst"/>
    <x v="1"/>
    <s v="India"/>
    <s v="INR"/>
    <x v="42"/>
    <x v="3"/>
    <s v="All the 8 hours baby, all the 8!"/>
    <x v="2"/>
    <n v="2.4"/>
    <x v="1"/>
  </r>
  <r>
    <s v="ID0307"/>
    <n v="41055.057881944442"/>
    <n v="12000"/>
    <s v="USD"/>
    <n v="12000"/>
    <n v="12000"/>
    <n v="7407.4074074074069"/>
    <n v="54.042995830517015"/>
    <s v="Analyst"/>
    <x v="1"/>
    <s v="India"/>
    <s v="INR"/>
    <x v="42"/>
    <x v="3"/>
    <s v="All the 8 hours baby, all the 8!"/>
    <x v="2"/>
    <m/>
    <x v="1"/>
  </r>
  <r>
    <s v="ID0686"/>
    <n v="41055.553020833337"/>
    <n v="13000"/>
    <s v="USD"/>
    <n v="13000"/>
    <n v="13000"/>
    <n v="8024.691358024691"/>
    <n v="58.546578816393435"/>
    <s v="Analyst"/>
    <x v="1"/>
    <s v="India"/>
    <s v="INR"/>
    <x v="42"/>
    <x v="3"/>
    <s v="1 or 2 hours a day"/>
    <x v="1"/>
    <n v="4"/>
    <x v="1"/>
  </r>
  <r>
    <s v="ID1907"/>
    <n v="41079.84479166667"/>
    <n v="750000"/>
    <s v="INR"/>
    <n v="750000"/>
    <n v="13355.937515581925"/>
    <n v="8244.405873816002"/>
    <n v="60.149572955603311"/>
    <s v="Analyst"/>
    <x v="1"/>
    <s v="India"/>
    <s v="INR"/>
    <x v="42"/>
    <x v="3"/>
    <s v="4 to 6 hours a day"/>
    <x v="0"/>
    <n v="5"/>
    <x v="0"/>
  </r>
  <r>
    <s v="ID0912"/>
    <n v="41056.688125000001"/>
    <n v="775000"/>
    <s v="INR"/>
    <n v="775000"/>
    <n v="13801.135432767991"/>
    <n v="8519.219402943203"/>
    <n v="62.154558720790099"/>
    <s v="Analyst"/>
    <x v="1"/>
    <s v="India"/>
    <s v="INR"/>
    <x v="42"/>
    <x v="3"/>
    <s v="4 to 6 hours a day"/>
    <x v="0"/>
    <n v="2"/>
    <x v="1"/>
  </r>
  <r>
    <s v="ID0279"/>
    <n v="41055.050474537034"/>
    <n v="20000"/>
    <s v="USD"/>
    <n v="20000"/>
    <n v="20000"/>
    <n v="12345.679012345678"/>
    <n v="90.071659717528348"/>
    <s v="Analyst"/>
    <x v="1"/>
    <s v="India"/>
    <s v="INR"/>
    <x v="42"/>
    <x v="3"/>
    <s v="All the 8 hours baby, all the 8!"/>
    <x v="2"/>
    <m/>
    <x v="1"/>
  </r>
  <r>
    <s v="ID1304"/>
    <n v="41058.579606481479"/>
    <s v="Rs 1500000"/>
    <s v="INR"/>
    <n v="1500000"/>
    <n v="26711.875031163851"/>
    <n v="16488.811747632004"/>
    <n v="120.29914591120662"/>
    <s v="Analyst"/>
    <x v="1"/>
    <s v="India"/>
    <s v="INR"/>
    <x v="42"/>
    <x v="3"/>
    <s v="4 to 6 hours a day"/>
    <x v="0"/>
    <n v="7"/>
    <x v="0"/>
  </r>
  <r>
    <s v="ID1612"/>
    <n v="41062.13113425926"/>
    <n v="1800000"/>
    <s v="INR"/>
    <n v="1800000"/>
    <n v="32054.250037396621"/>
    <n v="19786.574097158405"/>
    <n v="144.35897509344795"/>
    <s v="analyst"/>
    <x v="1"/>
    <s v="India"/>
    <s v="INR"/>
    <x v="42"/>
    <x v="3"/>
    <s v="All the 8 hours baby, all the 8!"/>
    <x v="2"/>
    <n v="1"/>
    <x v="1"/>
  </r>
  <r>
    <s v="ID0712"/>
    <n v="41055.594606481478"/>
    <s v="inr 2300000"/>
    <s v="INR"/>
    <n v="2300000"/>
    <n v="40958.208381117904"/>
    <n v="25282.844679702408"/>
    <n v="184.45869039718349"/>
    <s v="analyst"/>
    <x v="1"/>
    <s v="India"/>
    <s v="INR"/>
    <x v="42"/>
    <x v="3"/>
    <s v="All the 8 hours baby, all the 8!"/>
    <x v="2"/>
    <n v="5"/>
    <x v="0"/>
  </r>
  <r>
    <s v="ID1892"/>
    <n v="41078.346539351849"/>
    <n v="5000"/>
    <s v="USD"/>
    <n v="5000"/>
    <n v="5000"/>
    <n v="3086.4197530864194"/>
    <n v="22.517914929382087"/>
    <s v="analyst "/>
    <x v="1"/>
    <s v="India"/>
    <s v="INR"/>
    <x v="42"/>
    <x v="3"/>
    <s v="All the 8 hours baby, all the 8!"/>
    <x v="2"/>
    <n v="2"/>
    <x v="1"/>
  </r>
  <r>
    <s v="ID1590"/>
    <n v="41061.606030092589"/>
    <n v="250000"/>
    <s v="INR"/>
    <n v="250000"/>
    <n v="4451.9791718606421"/>
    <n v="2748.1352912720013"/>
    <n v="20.049857651867775"/>
    <s v="Analytics engineer"/>
    <x v="7"/>
    <s v="India"/>
    <s v="INR"/>
    <x v="42"/>
    <x v="3"/>
    <s v="4 to 6 hours a day"/>
    <x v="0"/>
    <n v="2.5"/>
    <x v="1"/>
  </r>
  <r>
    <s v="ID0124"/>
    <n v="41055.029143518521"/>
    <n v="2300000"/>
    <s v="INR"/>
    <n v="2300000"/>
    <n v="40958.208381117904"/>
    <n v="25282.844679702408"/>
    <n v="184.45869039718349"/>
    <s v="Analytics lead"/>
    <x v="1"/>
    <s v="India"/>
    <s v="INR"/>
    <x v="42"/>
    <x v="3"/>
    <s v="1 or 2 hours a day"/>
    <x v="1"/>
    <m/>
    <x v="1"/>
  </r>
  <r>
    <s v="ID0835"/>
    <n v="41055.973576388889"/>
    <s v="Rs.6,00,000/-"/>
    <s v="INR"/>
    <n v="600000"/>
    <n v="10684.750012465542"/>
    <n v="6595.524699052803"/>
    <n v="48.11965836448266"/>
    <s v="AO"/>
    <x v="2"/>
    <s v="India"/>
    <s v="INR"/>
    <x v="42"/>
    <x v="3"/>
    <s v="All the 8 hours baby, all the 8!"/>
    <x v="2"/>
    <n v="20"/>
    <x v="2"/>
  </r>
  <r>
    <s v="ID1627"/>
    <n v="41062.868518518517"/>
    <n v="400000"/>
    <s v="INR"/>
    <n v="400000"/>
    <n v="7123.1666749770275"/>
    <n v="4397.016466035202"/>
    <n v="32.07977224298844"/>
    <s v="application dev"/>
    <x v="1"/>
    <s v="India"/>
    <s v="INR"/>
    <x v="42"/>
    <x v="3"/>
    <s v="1 or 2 hours a day"/>
    <x v="1"/>
    <n v="2.5"/>
    <x v="1"/>
  </r>
  <r>
    <s v="ID0828"/>
    <n v="41055.961099537039"/>
    <s v="30000 Rs"/>
    <s v="INR"/>
    <n v="360000"/>
    <n v="6410.8500074793246"/>
    <n v="3957.3148194316818"/>
    <n v="28.871795018689596"/>
    <s v="Application Developer"/>
    <x v="1"/>
    <s v="India"/>
    <s v="INR"/>
    <x v="42"/>
    <x v="3"/>
    <s v="All the 8 hours baby, all the 8!"/>
    <x v="2"/>
    <n v="4"/>
    <x v="1"/>
  </r>
  <r>
    <s v="ID0029"/>
    <n v="41054.203043981484"/>
    <s v="900000 INR"/>
    <s v="INR"/>
    <n v="900000"/>
    <n v="16027.125018698311"/>
    <n v="9893.2870485792027"/>
    <n v="72.179487546723976"/>
    <s v="Applications Engineer"/>
    <x v="7"/>
    <s v="India"/>
    <s v="INR"/>
    <x v="42"/>
    <x v="3"/>
    <s v="1 or 2 hours a day"/>
    <x v="1"/>
    <m/>
    <x v="1"/>
  </r>
  <r>
    <s v="ID1033"/>
    <n v="41057.541655092595"/>
    <n v="18000"/>
    <s v="USD"/>
    <n v="18000"/>
    <n v="18000"/>
    <n v="11111.111111111109"/>
    <n v="81.064493745775522"/>
    <s v="Area Sales Manager"/>
    <x v="2"/>
    <s v="India"/>
    <s v="INR"/>
    <x v="42"/>
    <x v="3"/>
    <s v="2 to 3 hours per day"/>
    <x v="3"/>
    <n v="4.5999999999999996"/>
    <x v="1"/>
  </r>
  <r>
    <s v="ID0690"/>
    <n v="41055.555347222224"/>
    <n v="50000"/>
    <s v="USD"/>
    <n v="50000"/>
    <n v="50000"/>
    <n v="30864.197530864196"/>
    <n v="225.17914929382093"/>
    <s v="AREA SALES MANAGER"/>
    <x v="2"/>
    <s v="India"/>
    <s v="INR"/>
    <x v="42"/>
    <x v="3"/>
    <s v="2 to 3 hours per day"/>
    <x v="3"/>
    <n v="20"/>
    <x v="2"/>
  </r>
  <r>
    <s v="ID0884"/>
    <n v="41056.540173611109"/>
    <s v="Rs.60000/-"/>
    <s v="INR"/>
    <n v="720000"/>
    <n v="12821.700014958649"/>
    <n v="7914.6296388633637"/>
    <n v="57.743590037379192"/>
    <s v="Article (Internship) - CA"/>
    <x v="5"/>
    <s v="India"/>
    <s v="INR"/>
    <x v="42"/>
    <x v="3"/>
    <s v="4 to 6 hours a day"/>
    <x v="0"/>
    <n v="3"/>
    <x v="1"/>
  </r>
  <r>
    <s v="ID0678"/>
    <n v="41055.542974537035"/>
    <s v="2.5lakh"/>
    <s v="INR"/>
    <n v="250000"/>
    <n v="4451.9791718606421"/>
    <n v="2748.1352912720013"/>
    <n v="20.049857651867775"/>
    <s v="ASM"/>
    <x v="2"/>
    <s v="India"/>
    <s v="INR"/>
    <x v="42"/>
    <x v="3"/>
    <s v="2 to 3 hours per day"/>
    <x v="3"/>
    <n v="5"/>
    <x v="0"/>
  </r>
  <r>
    <s v="ID1010"/>
    <n v="41057.466585648152"/>
    <n v="650000"/>
    <s v="INR"/>
    <n v="650000"/>
    <n v="11575.14584683767"/>
    <n v="7145.1517573072033"/>
    <n v="52.129629894856208"/>
    <s v="Ass Research  Manager"/>
    <x v="2"/>
    <s v="India"/>
    <s v="INR"/>
    <x v="42"/>
    <x v="3"/>
    <s v="2 to 3 hours per day"/>
    <x v="3"/>
    <n v="1"/>
    <x v="1"/>
  </r>
  <r>
    <s v="ID0576"/>
    <n v="41055.296412037038"/>
    <s v="USD 4285.00"/>
    <s v="USD"/>
    <n v="4285"/>
    <n v="4285"/>
    <n v="2645.0617283950614"/>
    <n v="19.297853094480448"/>
    <s v="Assistant"/>
    <x v="1"/>
    <s v="India"/>
    <s v="INR"/>
    <x v="42"/>
    <x v="3"/>
    <s v="All the 8 hours baby, all the 8!"/>
    <x v="2"/>
    <n v="6"/>
    <x v="0"/>
  </r>
  <r>
    <s v="ID1280"/>
    <n v="41058.450381944444"/>
    <s v="USD 11800 (INR 650000)"/>
    <s v="USD"/>
    <n v="11800"/>
    <n v="11800"/>
    <n v="7283.9506172839501"/>
    <n v="53.142279233341739"/>
    <s v="Assistant Data Analyst"/>
    <x v="1"/>
    <s v="India"/>
    <s v="INR"/>
    <x v="42"/>
    <x v="3"/>
    <s v="4 to 6 hours a day"/>
    <x v="0"/>
    <n v="10"/>
    <x v="3"/>
  </r>
  <r>
    <s v="ID0613"/>
    <n v="41055.43246527778"/>
    <s v="INR 420000"/>
    <s v="INR"/>
    <n v="420000"/>
    <n v="7479.3250087258784"/>
    <n v="4616.8672893369621"/>
    <n v="33.683760855137862"/>
    <s v="Assistant EDP"/>
    <x v="1"/>
    <s v="India"/>
    <s v="INR"/>
    <x v="42"/>
    <x v="3"/>
    <s v="4 to 6 hours a day"/>
    <x v="0"/>
    <n v="3"/>
    <x v="1"/>
  </r>
  <r>
    <s v="ID1651"/>
    <n v="41064.072951388887"/>
    <n v="340000"/>
    <s v="INR"/>
    <n v="340000"/>
    <n v="6054.6916737304728"/>
    <n v="3737.4639961299213"/>
    <n v="27.267806406540167"/>
    <s v="Assistant Manager"/>
    <x v="2"/>
    <s v="India"/>
    <s v="INR"/>
    <x v="42"/>
    <x v="3"/>
    <s v="4 to 6 hours a day"/>
    <x v="0"/>
    <n v="5"/>
    <x v="0"/>
  </r>
  <r>
    <s v="ID1223"/>
    <n v="41058.055162037039"/>
    <s v="INR 450000"/>
    <s v="INR"/>
    <n v="450000"/>
    <n v="8013.5625093491553"/>
    <n v="4946.6435242896014"/>
    <n v="36.089743773361988"/>
    <s v="ASSISTANT MANAGER"/>
    <x v="2"/>
    <s v="India"/>
    <s v="INR"/>
    <x v="42"/>
    <x v="3"/>
    <s v="All the 8 hours baby, all the 8!"/>
    <x v="2"/>
    <n v="2"/>
    <x v="1"/>
  </r>
  <r>
    <s v="ID0915"/>
    <n v="41056.720081018517"/>
    <s v="486000 INR"/>
    <s v="INR"/>
    <n v="486000"/>
    <n v="8654.6475100970874"/>
    <n v="5342.3750062327699"/>
    <n v="38.976923275230952"/>
    <s v="Assistant manager"/>
    <x v="2"/>
    <s v="India"/>
    <s v="INR"/>
    <x v="42"/>
    <x v="3"/>
    <s v="All the 8 hours baby, all the 8!"/>
    <x v="2"/>
    <n v="6"/>
    <x v="0"/>
  </r>
  <r>
    <s v="ID1003"/>
    <n v="41057.434618055559"/>
    <s v="Rs.5,45,000"/>
    <s v="INR"/>
    <n v="545000"/>
    <n v="9705.3145946561999"/>
    <n v="5990.9349349729628"/>
    <n v="43.708689681071746"/>
    <s v="Assistant Manager"/>
    <x v="2"/>
    <s v="India"/>
    <s v="INR"/>
    <x v="42"/>
    <x v="3"/>
    <s v="2 to 3 hours per day"/>
    <x v="3"/>
    <n v="6"/>
    <x v="0"/>
  </r>
  <r>
    <s v="ID1341"/>
    <n v="41058.720671296294"/>
    <s v="Rs.6,00,000"/>
    <s v="INR"/>
    <n v="600000"/>
    <n v="10684.750012465542"/>
    <n v="6595.524699052803"/>
    <n v="48.11965836448266"/>
    <s v="Assistant Manager"/>
    <x v="2"/>
    <s v="India"/>
    <s v="INR"/>
    <x v="42"/>
    <x v="3"/>
    <s v="1 or 2 hours a day"/>
    <x v="1"/>
    <n v="7"/>
    <x v="0"/>
  </r>
  <r>
    <s v="ID1217"/>
    <n v="41058.022627314815"/>
    <s v="INR 750,000"/>
    <s v="INR"/>
    <n v="750000"/>
    <n v="13355.937515581925"/>
    <n v="8244.405873816002"/>
    <n v="60.149572955603311"/>
    <s v="Assistant Manager"/>
    <x v="2"/>
    <s v="India"/>
    <s v="INR"/>
    <x v="42"/>
    <x v="3"/>
    <s v="2 to 3 hours per day"/>
    <x v="3"/>
    <n v="3"/>
    <x v="1"/>
  </r>
  <r>
    <s v="ID0900"/>
    <n v="41056.621874999997"/>
    <s v="INR 850,000"/>
    <s v="INR"/>
    <n v="850000"/>
    <n v="15136.729184326183"/>
    <n v="9343.6599903248043"/>
    <n v="68.169516016350428"/>
    <s v="Assistant Manager"/>
    <x v="2"/>
    <s v="India"/>
    <s v="INR"/>
    <x v="42"/>
    <x v="3"/>
    <s v="2 to 3 hours per day"/>
    <x v="3"/>
    <n v="3"/>
    <x v="1"/>
  </r>
  <r>
    <s v="ID1878"/>
    <n v="41076.718090277776"/>
    <n v="40000"/>
    <s v="USD"/>
    <n v="40000"/>
    <n v="40000"/>
    <n v="24691.358024691355"/>
    <n v="180.1433194350567"/>
    <s v="Assistant Manager"/>
    <x v="2"/>
    <s v="India"/>
    <s v="INR"/>
    <x v="42"/>
    <x v="3"/>
    <s v="4 to 6 hours a day"/>
    <x v="0"/>
    <n v="5"/>
    <x v="0"/>
  </r>
  <r>
    <s v="ID0652"/>
    <n v="41055.513738425929"/>
    <s v="Rs. 4.32 Lakhs"/>
    <s v="INR"/>
    <n v="432000"/>
    <n v="7693.0200089751897"/>
    <n v="4748.777783318018"/>
    <n v="34.64615402242751"/>
    <s v="Assistant Manager - IT"/>
    <x v="2"/>
    <s v="India"/>
    <s v="INR"/>
    <x v="42"/>
    <x v="3"/>
    <s v="2 to 3 hours per day"/>
    <x v="3"/>
    <n v="5"/>
    <x v="0"/>
  </r>
  <r>
    <s v="ID0386"/>
    <n v="41055.083379629628"/>
    <s v="Rs 6.2 lakhs"/>
    <s v="INR"/>
    <n v="620000"/>
    <n v="11040.908346214392"/>
    <n v="6815.3755223545622"/>
    <n v="49.723646976632075"/>
    <s v="assistant manager (finance)"/>
    <x v="2"/>
    <s v="India"/>
    <s v="INR"/>
    <x v="42"/>
    <x v="3"/>
    <s v="1 or 2 hours a day"/>
    <x v="1"/>
    <m/>
    <x v="1"/>
  </r>
  <r>
    <s v="ID1075"/>
    <n v="41057.636342592596"/>
    <s v="Rs. 438000"/>
    <s v="INR"/>
    <n v="438000"/>
    <n v="7799.8675090998449"/>
    <n v="4814.7330303085455"/>
    <n v="35.127350606072341"/>
    <s v="Assistant Professor"/>
    <x v="1"/>
    <s v="India"/>
    <s v="INR"/>
    <x v="42"/>
    <x v="3"/>
    <s v="1 or 2 hours a day"/>
    <x v="1"/>
    <n v="10"/>
    <x v="3"/>
  </r>
  <r>
    <s v="ID1178"/>
    <n v="41057.950370370374"/>
    <s v="INR 20 Lakhs p.a."/>
    <s v="INR"/>
    <n v="200000"/>
    <n v="3561.5833374885137"/>
    <n v="2198.508233017601"/>
    <n v="16.03988612149422"/>
    <s v="Associate"/>
    <x v="1"/>
    <s v="India"/>
    <s v="INR"/>
    <x v="42"/>
    <x v="3"/>
    <s v="1 or 2 hours a day"/>
    <x v="1"/>
    <n v="6"/>
    <x v="0"/>
  </r>
  <r>
    <s v="ID1597"/>
    <n v="41061.82136574074"/>
    <n v="650000"/>
    <s v="INR"/>
    <n v="650000"/>
    <n v="11575.14584683767"/>
    <n v="7145.1517573072033"/>
    <n v="52.129629894856208"/>
    <s v="Associate"/>
    <x v="1"/>
    <s v="India"/>
    <s v="INR"/>
    <x v="42"/>
    <x v="3"/>
    <s v="4 to 6 hours a day"/>
    <x v="0"/>
    <n v="5"/>
    <x v="0"/>
  </r>
  <r>
    <s v="ID0731"/>
    <n v="41055.630312499998"/>
    <n v="35000"/>
    <s v="USD"/>
    <n v="35000"/>
    <n v="35000"/>
    <n v="21604.938271604937"/>
    <n v="157.62540450567462"/>
    <s v="Associate"/>
    <x v="1"/>
    <s v="India"/>
    <s v="INR"/>
    <x v="42"/>
    <x v="3"/>
    <s v="4 to 6 hours a day"/>
    <x v="0"/>
    <n v="10"/>
    <x v="3"/>
  </r>
  <r>
    <s v="ID1423"/>
    <n v="41059.050405092596"/>
    <s v="INR 750000"/>
    <s v="INR"/>
    <n v="750000"/>
    <n v="13355.937515581925"/>
    <n v="8244.405873816002"/>
    <n v="60.149572955603311"/>
    <s v="Associate - Indirect Tax"/>
    <x v="0"/>
    <s v="India"/>
    <s v="INR"/>
    <x v="42"/>
    <x v="3"/>
    <s v="1 or 2 hours a day"/>
    <x v="1"/>
    <n v="1"/>
    <x v="1"/>
  </r>
  <r>
    <s v="ID1018"/>
    <n v="41057.500162037039"/>
    <n v="3.65"/>
    <s v="INR"/>
    <n v="365000"/>
    <n v="6499.8895909165376"/>
    <n v="4012.2775252571219"/>
    <n v="29.272792171726952"/>
    <s v="associate analyst"/>
    <x v="1"/>
    <s v="India"/>
    <s v="INR"/>
    <x v="42"/>
    <x v="3"/>
    <s v="4 to 6 hours a day"/>
    <x v="0"/>
    <n v="3"/>
    <x v="1"/>
  </r>
  <r>
    <s v="ID1811"/>
    <n v="41072.665694444448"/>
    <n v="560000"/>
    <s v="INR"/>
    <n v="560000"/>
    <n v="9972.4333449678379"/>
    <n v="6155.8230524492819"/>
    <n v="44.911681140183809"/>
    <s v="Associate Manager"/>
    <x v="2"/>
    <s v="India"/>
    <s v="INR"/>
    <x v="42"/>
    <x v="3"/>
    <s v="2 to 3 hours per day"/>
    <x v="3"/>
    <n v="4"/>
    <x v="1"/>
  </r>
  <r>
    <s v="ID1752"/>
    <n v="41068.568576388891"/>
    <s v="9,50,000"/>
    <s v="INR"/>
    <n v="950000"/>
    <n v="16917.52085307044"/>
    <n v="10442.914106833605"/>
    <n v="76.189459077097538"/>
    <s v="Associate Manager, Drug Safety Operations"/>
    <x v="2"/>
    <s v="India"/>
    <s v="INR"/>
    <x v="42"/>
    <x v="3"/>
    <s v="2 to 3 hours per day"/>
    <x v="3"/>
    <n v="9"/>
    <x v="0"/>
  </r>
  <r>
    <s v="ID0775"/>
    <n v="41055.763761574075"/>
    <s v="2.2 lakhs per annum"/>
    <s v="INR"/>
    <n v="220000"/>
    <n v="3917.7416712373652"/>
    <n v="2418.3590563193611"/>
    <n v="17.643874733643642"/>
    <s v="Associate Software Engineer"/>
    <x v="7"/>
    <s v="India"/>
    <s v="INR"/>
    <x v="42"/>
    <x v="3"/>
    <s v="4 to 6 hours a day"/>
    <x v="0"/>
    <n v="2"/>
    <x v="1"/>
  </r>
  <r>
    <s v="ID1624"/>
    <n v="41062.732175925928"/>
    <s v="50000USD"/>
    <s v="USD"/>
    <n v="50000"/>
    <n v="50000"/>
    <n v="30864.197530864196"/>
    <n v="225.17914929382093"/>
    <s v="Associate Vice President"/>
    <x v="0"/>
    <s v="India"/>
    <s v="INR"/>
    <x v="42"/>
    <x v="3"/>
    <s v="1 or 2 hours a day"/>
    <x v="1"/>
    <n v="8"/>
    <x v="0"/>
  </r>
  <r>
    <s v="ID0885"/>
    <n v="41056.546412037038"/>
    <n v="600000"/>
    <s v="INR"/>
    <n v="600000"/>
    <n v="10684.750012465542"/>
    <n v="6595.524699052803"/>
    <n v="48.11965836448266"/>
    <s v="Asst Manager"/>
    <x v="2"/>
    <s v="India"/>
    <s v="INR"/>
    <x v="42"/>
    <x v="3"/>
    <s v="All the 8 hours baby, all the 8!"/>
    <x v="2"/>
    <n v="5"/>
    <x v="0"/>
  </r>
  <r>
    <s v="ID1224"/>
    <n v="41058.057627314818"/>
    <s v="INR 1000000"/>
    <s v="INR"/>
    <n v="1000000"/>
    <n v="17807.916687442568"/>
    <n v="10992.541165088005"/>
    <n v="80.199430607471101"/>
    <s v="Asst Manager"/>
    <x v="2"/>
    <s v="India"/>
    <s v="INR"/>
    <x v="42"/>
    <x v="3"/>
    <s v="4 to 6 hours a day"/>
    <x v="0"/>
    <n v="8.5"/>
    <x v="0"/>
  </r>
  <r>
    <s v="ID1007"/>
    <n v="41057.443668981483"/>
    <n v="700000"/>
    <s v="INR"/>
    <n v="700000"/>
    <n v="12465.541681209797"/>
    <n v="7694.7788155616026"/>
    <n v="56.139601425229756"/>
    <s v="Asst Manager - Quality"/>
    <x v="2"/>
    <s v="India"/>
    <s v="INR"/>
    <x v="42"/>
    <x v="3"/>
    <s v="2 to 3 hours per day"/>
    <x v="3"/>
    <n v="7"/>
    <x v="0"/>
  </r>
  <r>
    <s v="ID1308"/>
    <n v="41058.594513888886"/>
    <s v="5,75,000"/>
    <s v="INR"/>
    <n v="575000"/>
    <n v="10239.552095279476"/>
    <n v="6320.711169925602"/>
    <n v="46.114672599295872"/>
    <s v="Asst Manager HR"/>
    <x v="2"/>
    <s v="India"/>
    <s v="INR"/>
    <x v="42"/>
    <x v="3"/>
    <s v="2 to 3 hours per day"/>
    <x v="3"/>
    <n v="5"/>
    <x v="0"/>
  </r>
  <r>
    <s v="ID0175"/>
    <n v="41055.033993055556"/>
    <s v="Rd. 11 lakhs"/>
    <s v="INR"/>
    <n v="1100000"/>
    <n v="19588.708356186824"/>
    <n v="12091.795281596804"/>
    <n v="88.219373668218196"/>
    <s v="Asst manager investor relations and business analytics"/>
    <x v="2"/>
    <s v="India"/>
    <s v="INR"/>
    <x v="42"/>
    <x v="3"/>
    <s v="4 to 6 hours a day"/>
    <x v="0"/>
    <m/>
    <x v="1"/>
  </r>
  <r>
    <s v="ID0657"/>
    <n v="41055.517465277779"/>
    <n v="21500"/>
    <s v="USD"/>
    <n v="21500"/>
    <n v="21500"/>
    <n v="13271.604938271605"/>
    <n v="96.827034196342993"/>
    <s v="Asst Mgr"/>
    <x v="1"/>
    <s v="India"/>
    <s v="INR"/>
    <x v="42"/>
    <x v="3"/>
    <s v="4 to 6 hours a day"/>
    <x v="0"/>
    <n v="9"/>
    <x v="0"/>
  </r>
  <r>
    <s v="ID0730"/>
    <n v="41055.629166666666"/>
    <n v="4.8"/>
    <s v="INR"/>
    <n v="480000"/>
    <n v="8547.8000099724322"/>
    <n v="5276.4197592422415"/>
    <n v="38.495726691586121"/>
    <s v="Asst Mngr"/>
    <x v="1"/>
    <s v="India"/>
    <s v="INR"/>
    <x v="42"/>
    <x v="3"/>
    <s v="2 to 3 hours per day"/>
    <x v="3"/>
    <n v="3.5"/>
    <x v="1"/>
  </r>
  <r>
    <s v="ID0762"/>
    <n v="41055.713055555556"/>
    <n v="2000"/>
    <s v="USD"/>
    <n v="24000"/>
    <n v="24000"/>
    <n v="14814.814814814814"/>
    <n v="108.08599166103403"/>
    <s v="Asst Production Planner"/>
    <x v="1"/>
    <s v="India"/>
    <s v="INR"/>
    <x v="42"/>
    <x v="3"/>
    <s v="2 to 3 hours per day"/>
    <x v="3"/>
    <n v="1"/>
    <x v="1"/>
  </r>
  <r>
    <s v="ID1547"/>
    <n v="41060.73233796296"/>
    <s v="Rs. 180000"/>
    <s v="INR"/>
    <n v="180000"/>
    <n v="3205.4250037396623"/>
    <n v="1978.6574097158409"/>
    <n v="14.435897509344798"/>
    <s v="Asst Store Manager"/>
    <x v="2"/>
    <s v="India"/>
    <s v="INR"/>
    <x v="42"/>
    <x v="3"/>
    <s v="4 to 6 hours a day"/>
    <x v="0"/>
    <n v="5"/>
    <x v="0"/>
  </r>
  <r>
    <s v="ID0896"/>
    <n v="41056.602465277778"/>
    <s v="rs 100000"/>
    <s v="INR"/>
    <n v="1200000"/>
    <n v="21369.500024931083"/>
    <n v="13191.049398105606"/>
    <n v="96.239316728965321"/>
    <s v="ASST VICE PREDISDENT"/>
    <x v="0"/>
    <s v="India"/>
    <s v="INR"/>
    <x v="42"/>
    <x v="3"/>
    <s v="4 to 6 hours a day"/>
    <x v="0"/>
    <n v="17"/>
    <x v="3"/>
  </r>
  <r>
    <s v="ID0726"/>
    <n v="41055.626168981478"/>
    <s v="Rs. 250000"/>
    <s v="INR"/>
    <n v="250000"/>
    <n v="4451.9791718606421"/>
    <n v="2748.1352912720013"/>
    <n v="20.049857651867775"/>
    <s v="Asst. Manager"/>
    <x v="2"/>
    <s v="India"/>
    <s v="INR"/>
    <x v="42"/>
    <x v="3"/>
    <s v="4 to 6 hours a day"/>
    <x v="0"/>
    <n v="6"/>
    <x v="0"/>
  </r>
  <r>
    <s v="ID0698"/>
    <n v="41055.567939814813"/>
    <n v="278400"/>
    <s v="INR"/>
    <n v="278400"/>
    <n v="4957.7240057840108"/>
    <n v="3060.3234603605001"/>
    <n v="22.327521481119948"/>
    <s v="Asst. Manager"/>
    <x v="2"/>
    <s v="India"/>
    <s v="INR"/>
    <x v="42"/>
    <x v="3"/>
    <s v="4 to 6 hours a day"/>
    <x v="0"/>
    <n v="5"/>
    <x v="0"/>
  </r>
  <r>
    <s v="ID1023"/>
    <n v="41057.514444444445"/>
    <s v="INR 4.5 Lac"/>
    <s v="INR"/>
    <n v="450000"/>
    <n v="8013.5625093491553"/>
    <n v="4946.6435242896014"/>
    <n v="36.089743773361988"/>
    <s v="Asst. Manager"/>
    <x v="2"/>
    <s v="India"/>
    <s v="INR"/>
    <x v="42"/>
    <x v="3"/>
    <s v="All the 8 hours baby, all the 8!"/>
    <x v="2"/>
    <n v="15"/>
    <x v="3"/>
  </r>
  <r>
    <s v="ID1316"/>
    <n v="41058.632222222222"/>
    <n v="13500"/>
    <s v="USD"/>
    <n v="13500"/>
    <n v="13500"/>
    <n v="8333.3333333333321"/>
    <n v="60.798370309331638"/>
    <s v="Asst. Manager"/>
    <x v="2"/>
    <s v="India"/>
    <s v="INR"/>
    <x v="42"/>
    <x v="3"/>
    <s v="2 to 3 hours per day"/>
    <x v="3"/>
    <n v="20"/>
    <x v="2"/>
  </r>
  <r>
    <s v="ID1027"/>
    <n v="41057.524745370371"/>
    <s v="Net- 56000Rs, Gross - 61000Rs"/>
    <s v="INR"/>
    <n v="612000"/>
    <n v="10898.445012714852"/>
    <n v="6727.4351930338589"/>
    <n v="49.082051531772308"/>
    <s v="Asst. Manager "/>
    <x v="2"/>
    <s v="India"/>
    <s v="INR"/>
    <x v="42"/>
    <x v="3"/>
    <s v="2 to 3 hours per day"/>
    <x v="3"/>
    <n v="13"/>
    <x v="3"/>
  </r>
  <r>
    <s v="ID0197"/>
    <n v="41055.036458333336"/>
    <n v="233000"/>
    <s v="INR"/>
    <n v="233000"/>
    <n v="4149.2445881741187"/>
    <n v="2561.2620914655054"/>
    <n v="18.686467331540769"/>
    <s v="Asst. Manager (MIS)"/>
    <x v="2"/>
    <s v="India"/>
    <s v="INR"/>
    <x v="42"/>
    <x v="3"/>
    <s v="All the 8 hours baby, all the 8!"/>
    <x v="2"/>
    <m/>
    <x v="1"/>
  </r>
  <r>
    <s v="ID0667"/>
    <n v="41055.53224537037"/>
    <n v="5800"/>
    <s v="USD"/>
    <n v="5800"/>
    <n v="5800"/>
    <n v="3580.2469135802467"/>
    <n v="26.120781318083225"/>
    <s v="Asst. Manager(Commercial)"/>
    <x v="2"/>
    <s v="India"/>
    <s v="INR"/>
    <x v="42"/>
    <x v="3"/>
    <s v="All the 8 hours baby, all the 8!"/>
    <x v="2"/>
    <n v="8"/>
    <x v="0"/>
  </r>
  <r>
    <s v="ID0948"/>
    <n v="41057.025231481479"/>
    <s v="INR 600K"/>
    <s v="INR"/>
    <n v="600000"/>
    <n v="10684.750012465542"/>
    <n v="6595.524699052803"/>
    <n v="48.11965836448266"/>
    <s v="Asst. Mgr. Finance"/>
    <x v="1"/>
    <s v="India"/>
    <s v="INR"/>
    <x v="42"/>
    <x v="3"/>
    <s v="4 to 6 hours a day"/>
    <x v="0"/>
    <n v="11"/>
    <x v="3"/>
  </r>
  <r>
    <s v="ID0788"/>
    <n v="41055.821944444448"/>
    <s v="INR 400000"/>
    <s v="INR"/>
    <n v="400000"/>
    <n v="7123.1666749770275"/>
    <n v="4397.016466035202"/>
    <n v="32.07977224298844"/>
    <s v="Asst.Manager"/>
    <x v="2"/>
    <s v="India"/>
    <s v="INR"/>
    <x v="42"/>
    <x v="3"/>
    <s v="4 to 6 hours a day"/>
    <x v="0"/>
    <n v="7"/>
    <x v="0"/>
  </r>
  <r>
    <s v="ID0521"/>
    <n v="41055.192164351851"/>
    <n v="15000"/>
    <s v="USD"/>
    <n v="15000"/>
    <n v="15000"/>
    <n v="9259.2592592592591"/>
    <n v="67.553744788146275"/>
    <s v="Asst.Manager"/>
    <x v="2"/>
    <s v="India"/>
    <s v="INR"/>
    <x v="42"/>
    <x v="3"/>
    <s v="4 to 6 hours a day"/>
    <x v="0"/>
    <m/>
    <x v="1"/>
  </r>
  <r>
    <s v="ID0718"/>
    <n v="41055.608194444445"/>
    <s v="Inr 60000"/>
    <s v="INR"/>
    <n v="720000"/>
    <n v="12821.700014958649"/>
    <n v="7914.6296388633637"/>
    <n v="57.743590037379192"/>
    <s v="Asstt manager"/>
    <x v="2"/>
    <s v="India"/>
    <s v="INR"/>
    <x v="42"/>
    <x v="3"/>
    <s v="All the 8 hours baby, all the 8!"/>
    <x v="2"/>
    <n v="10"/>
    <x v="3"/>
  </r>
  <r>
    <s v="ID1278"/>
    <n v="41058.447094907409"/>
    <n v="500000"/>
    <s v="INR"/>
    <n v="500000"/>
    <n v="8903.9583437212841"/>
    <n v="5496.2705825440025"/>
    <n v="40.09971530373555"/>
    <s v="Asstt. Manager"/>
    <x v="2"/>
    <s v="India"/>
    <s v="INR"/>
    <x v="42"/>
    <x v="3"/>
    <s v="2 to 3 hours per day"/>
    <x v="3"/>
    <n v="29"/>
    <x v="2"/>
  </r>
  <r>
    <s v="ID1229"/>
    <n v="41058.074756944443"/>
    <n v="750"/>
    <s v="USD"/>
    <n v="9000"/>
    <n v="9000"/>
    <n v="5555.5555555555547"/>
    <n v="40.532246872887761"/>
    <s v="assurance manager"/>
    <x v="2"/>
    <s v="India"/>
    <s v="INR"/>
    <x v="42"/>
    <x v="3"/>
    <s v="4 to 6 hours a day"/>
    <x v="0"/>
    <n v="1"/>
    <x v="1"/>
  </r>
  <r>
    <s v="ID1029"/>
    <n v="41057.532870370371"/>
    <n v="120000"/>
    <s v="INR"/>
    <n v="120000"/>
    <n v="2136.9500024931081"/>
    <n v="1319.1049398105604"/>
    <n v="9.6239316728965303"/>
    <s v="Audit Assistant"/>
    <x v="1"/>
    <s v="India"/>
    <s v="INR"/>
    <x v="42"/>
    <x v="3"/>
    <s v="2 to 3 hours per day"/>
    <x v="3"/>
    <n v="3.5"/>
    <x v="1"/>
  </r>
  <r>
    <s v="ID1005"/>
    <n v="41057.435972222222"/>
    <n v="180000"/>
    <s v="INR"/>
    <n v="180000"/>
    <n v="3205.4250037396623"/>
    <n v="1978.6574097158409"/>
    <n v="14.435897509344798"/>
    <s v="Audit executive"/>
    <x v="1"/>
    <s v="INDIA"/>
    <s v="INR"/>
    <x v="42"/>
    <x v="3"/>
    <s v="4 to 6 hours a day"/>
    <x v="0"/>
    <n v="10"/>
    <x v="3"/>
  </r>
  <r>
    <s v="ID0713"/>
    <n v="41055.595960648148"/>
    <n v="636000"/>
    <s v="INR"/>
    <n v="636000"/>
    <n v="11325.835013213473"/>
    <n v="6991.2561809959707"/>
    <n v="51.006837866351617"/>
    <s v="Audit Manager"/>
    <x v="2"/>
    <s v="India"/>
    <s v="INR"/>
    <x v="42"/>
    <x v="3"/>
    <s v="4 to 6 hours a day"/>
    <x v="0"/>
    <n v="2"/>
    <x v="1"/>
  </r>
  <r>
    <s v="ID0636"/>
    <n v="41055.48337962963"/>
    <s v="Rs. 200000"/>
    <s v="INR"/>
    <n v="200000"/>
    <n v="3561.5833374885137"/>
    <n v="2198.508233017601"/>
    <n v="16.03988612149422"/>
    <s v="Auditor"/>
    <x v="5"/>
    <s v="India"/>
    <s v="INR"/>
    <x v="42"/>
    <x v="3"/>
    <s v="4 to 6 hours a day"/>
    <x v="0"/>
    <n v="3"/>
    <x v="1"/>
  </r>
  <r>
    <s v="ID1592"/>
    <n v="41061.631562499999"/>
    <n v="1700000"/>
    <s v="INR"/>
    <n v="1700000"/>
    <n v="30273.458368652366"/>
    <n v="18687.319980649609"/>
    <n v="136.33903203270086"/>
    <s v="AVP"/>
    <x v="0"/>
    <s v="India"/>
    <s v="INR"/>
    <x v="42"/>
    <x v="3"/>
    <s v="4 to 6 hours a day"/>
    <x v="0"/>
    <n v="6"/>
    <x v="0"/>
  </r>
  <r>
    <s v="ID1736"/>
    <n v="41067.714791666665"/>
    <n v="360000"/>
    <s v="INR"/>
    <n v="360000"/>
    <n v="6410.8500074793246"/>
    <n v="3957.3148194316818"/>
    <n v="28.871795018689596"/>
    <s v="Baan ERP Functional Consultant"/>
    <x v="4"/>
    <s v="India"/>
    <s v="INR"/>
    <x v="42"/>
    <x v="3"/>
    <s v="1 or 2 hours a day"/>
    <x v="1"/>
    <n v="2"/>
    <x v="1"/>
  </r>
  <r>
    <s v="ID0779"/>
    <n v="41055.778831018521"/>
    <s v="Rs 40000"/>
    <s v="INR"/>
    <n v="480000"/>
    <n v="8547.8000099724322"/>
    <n v="5276.4197592422415"/>
    <n v="38.495726691586121"/>
    <s v="Banker"/>
    <x v="2"/>
    <s v="India"/>
    <s v="INR"/>
    <x v="42"/>
    <x v="3"/>
    <s v="4 to 6 hours a day"/>
    <x v="0"/>
    <n v="11"/>
    <x v="3"/>
  </r>
  <r>
    <s v="ID0911"/>
    <n v="41056.683912037035"/>
    <n v="1300000"/>
    <s v="INR"/>
    <n v="1300000"/>
    <n v="23150.291693675339"/>
    <n v="14290.303514614407"/>
    <n v="104.25925978971242"/>
    <s v="banker"/>
    <x v="2"/>
    <s v="India"/>
    <s v="INR"/>
    <x v="42"/>
    <x v="3"/>
    <s v="1 or 2 hours a day"/>
    <x v="1"/>
    <n v="3"/>
    <x v="1"/>
  </r>
  <r>
    <s v="ID0789"/>
    <n v="41055.839131944442"/>
    <n v="10000"/>
    <s v="USD"/>
    <n v="10000"/>
    <n v="10000"/>
    <n v="6172.8395061728388"/>
    <n v="45.035829858764174"/>
    <s v="BDM"/>
    <x v="2"/>
    <s v="India"/>
    <s v="INR"/>
    <x v="42"/>
    <x v="3"/>
    <s v="1 or 2 hours a day"/>
    <x v="1"/>
    <n v="12"/>
    <x v="3"/>
  </r>
  <r>
    <s v="ID1038"/>
    <n v="41057.548634259256"/>
    <n v="28000"/>
    <s v="USD"/>
    <n v="28000"/>
    <n v="28000"/>
    <n v="17283.95061728395"/>
    <n v="126.10032360453971"/>
    <s v="BI"/>
    <x v="3"/>
    <s v="India"/>
    <s v="INR"/>
    <x v="42"/>
    <x v="3"/>
    <s v="2 to 3 hours per day"/>
    <x v="3"/>
    <n v="3"/>
    <x v="1"/>
  </r>
  <r>
    <s v="ID0651"/>
    <n v="41055.511817129627"/>
    <n v="480000"/>
    <s v="INR"/>
    <n v="480000"/>
    <n v="8547.8000099724322"/>
    <n v="5276.4197592422415"/>
    <n v="38.495726691586121"/>
    <s v="BI Consultant"/>
    <x v="3"/>
    <s v="India"/>
    <s v="INR"/>
    <x v="42"/>
    <x v="3"/>
    <s v="1 or 2 hours a day"/>
    <x v="1"/>
    <n v="3"/>
    <x v="1"/>
  </r>
  <r>
    <s v="ID0846"/>
    <n v="41056.037037037036"/>
    <s v="2 lac"/>
    <s v="INR"/>
    <n v="200000"/>
    <n v="3561.5833374885137"/>
    <n v="2198.508233017601"/>
    <n v="16.03988612149422"/>
    <s v="Bio-Statiscian"/>
    <x v="3"/>
    <s v="India"/>
    <s v="INR"/>
    <x v="42"/>
    <x v="3"/>
    <s v="4 to 6 hours a day"/>
    <x v="0"/>
    <n v="1"/>
    <x v="1"/>
  </r>
  <r>
    <s v="ID0598"/>
    <n v="41055.368796296294"/>
    <s v="4,00,000"/>
    <s v="INR"/>
    <n v="400000"/>
    <n v="7123.1666749770275"/>
    <n v="4397.016466035202"/>
    <n v="32.07977224298844"/>
    <s v="BPO"/>
    <x v="2"/>
    <s v="India"/>
    <s v="INR"/>
    <x v="42"/>
    <x v="3"/>
    <s v="1 or 2 hours a day"/>
    <x v="1"/>
    <n v="3"/>
    <x v="1"/>
  </r>
  <r>
    <s v="ID0818"/>
    <n v="41055.937048611115"/>
    <n v="144000"/>
    <s v="INR"/>
    <n v="144000"/>
    <n v="2564.3400029917298"/>
    <n v="1582.9259277726726"/>
    <n v="11.548718007475838"/>
    <s v="BPO information process enabler"/>
    <x v="1"/>
    <s v="India"/>
    <s v="INR"/>
    <x v="42"/>
    <x v="3"/>
    <s v="All the 8 hours baby, all the 8!"/>
    <x v="2"/>
    <n v="1"/>
    <x v="1"/>
  </r>
  <r>
    <s v="ID0771"/>
    <n v="41055.740972222222"/>
    <n v="205000"/>
    <s v="INR"/>
    <n v="205000"/>
    <n v="3650.6229209257262"/>
    <n v="2253.4709388430406"/>
    <n v="16.440883274531572"/>
    <s v="BRANCH ACCOUNTANT"/>
    <x v="5"/>
    <s v="India"/>
    <s v="INR"/>
    <x v="42"/>
    <x v="3"/>
    <s v="All the 8 hours baby, all the 8!"/>
    <x v="2"/>
    <n v="10"/>
    <x v="3"/>
  </r>
  <r>
    <s v="ID0238"/>
    <n v="41055.043136574073"/>
    <n v="1200000"/>
    <s v="INR"/>
    <n v="1200000"/>
    <n v="21369.500024931083"/>
    <n v="13191.049398105606"/>
    <n v="96.239316728965321"/>
    <s v="Branch head -sales"/>
    <x v="2"/>
    <s v="India"/>
    <s v="INR"/>
    <x v="42"/>
    <x v="3"/>
    <s v="2 to 3 hours per day"/>
    <x v="3"/>
    <m/>
    <x v="1"/>
  </r>
  <r>
    <s v="ID0936"/>
    <n v="41056.960659722223"/>
    <n v="1000000"/>
    <s v="INR"/>
    <n v="1000000"/>
    <n v="17807.916687442568"/>
    <n v="10992.541165088005"/>
    <n v="80.199430607471101"/>
    <s v="business"/>
    <x v="2"/>
    <s v="India"/>
    <s v="INR"/>
    <x v="42"/>
    <x v="3"/>
    <s v="All the 8 hours baby, all the 8!"/>
    <x v="2"/>
    <n v="8"/>
    <x v="0"/>
  </r>
  <r>
    <s v="ID0042"/>
    <n v="41054.222337962965"/>
    <n v="14500"/>
    <s v="USD"/>
    <n v="14500"/>
    <n v="14500"/>
    <n v="8950.6172839506162"/>
    <n v="65.301953295208065"/>
    <s v="Business Analsyt"/>
    <x v="1"/>
    <s v="India"/>
    <s v="INR"/>
    <x v="42"/>
    <x v="3"/>
    <s v="4 to 6 hours a day"/>
    <x v="0"/>
    <m/>
    <x v="1"/>
  </r>
  <r>
    <s v="ID0837"/>
    <n v="41055.985000000001"/>
    <n v="1000000"/>
    <s v="INR"/>
    <n v="1000000"/>
    <n v="17807.916687442568"/>
    <n v="10992.541165088005"/>
    <n v="80.199430607471101"/>
    <s v="business analyist"/>
    <x v="1"/>
    <s v="India"/>
    <s v="INR"/>
    <x v="42"/>
    <x v="3"/>
    <s v="4 to 6 hours a day"/>
    <x v="0"/>
    <n v="10"/>
    <x v="3"/>
  </r>
  <r>
    <s v="ID1623"/>
    <n v="41062.582476851851"/>
    <n v="15000"/>
    <s v="USD"/>
    <n v="15000"/>
    <n v="15000"/>
    <n v="9259.2592592592591"/>
    <n v="67.553744788146275"/>
    <s v="Business Analysis &amp; MIS "/>
    <x v="1"/>
    <s v="India"/>
    <s v="INR"/>
    <x v="42"/>
    <x v="3"/>
    <s v="4 to 6 hours a day"/>
    <x v="0"/>
    <n v="5"/>
    <x v="0"/>
  </r>
  <r>
    <s v="ID0340"/>
    <n v="41055.066180555557"/>
    <s v="30000 Rs"/>
    <s v="INR"/>
    <n v="360000"/>
    <n v="6410.8500074793246"/>
    <n v="3957.3148194316818"/>
    <n v="28.871795018689596"/>
    <s v="Business Analysit"/>
    <x v="1"/>
    <s v="India"/>
    <s v="INR"/>
    <x v="42"/>
    <x v="3"/>
    <s v="2 to 3 hours per day"/>
    <x v="3"/>
    <m/>
    <x v="1"/>
  </r>
  <r>
    <s v="ID1447"/>
    <n v="41059.485335648147"/>
    <n v="363"/>
    <s v="USD"/>
    <n v="4356"/>
    <n v="4356"/>
    <n v="2688.8888888888887"/>
    <n v="19.617607486477677"/>
    <s v="Business Analyst"/>
    <x v="1"/>
    <s v="India"/>
    <s v="INR"/>
    <x v="42"/>
    <x v="3"/>
    <s v="4 to 6 hours a day"/>
    <x v="0"/>
    <n v="5"/>
    <x v="0"/>
  </r>
  <r>
    <s v="ID1601"/>
    <n v="41061.841921296298"/>
    <s v="500 USD"/>
    <s v="USD"/>
    <n v="6000"/>
    <n v="6000"/>
    <n v="3703.7037037037035"/>
    <n v="27.021497915258507"/>
    <s v="Business Analyst"/>
    <x v="1"/>
    <s v="India"/>
    <s v="INR"/>
    <x v="42"/>
    <x v="3"/>
    <s v="4 to 6 hours a day"/>
    <x v="0"/>
    <n v="2"/>
    <x v="1"/>
  </r>
  <r>
    <s v="ID0728"/>
    <n v="41055.628159722219"/>
    <s v="INR 390000 PA"/>
    <s v="INR"/>
    <n v="390000"/>
    <n v="6945.0875081026015"/>
    <n v="4287.091054384322"/>
    <n v="31.277777936913729"/>
    <s v="Business Analyst"/>
    <x v="1"/>
    <s v="India"/>
    <s v="INR"/>
    <x v="42"/>
    <x v="3"/>
    <s v="4 to 6 hours a day"/>
    <x v="0"/>
    <n v="1"/>
    <x v="1"/>
  </r>
  <r>
    <s v="ID1801"/>
    <n v="41072.081944444442"/>
    <n v="400000"/>
    <s v="INR"/>
    <n v="400000"/>
    <n v="7123.1666749770275"/>
    <n v="4397.016466035202"/>
    <n v="32.07977224298844"/>
    <s v="business analyst"/>
    <x v="1"/>
    <s v="India"/>
    <s v="INR"/>
    <x v="42"/>
    <x v="3"/>
    <s v="2 to 3 hours per day"/>
    <x v="3"/>
    <n v="3"/>
    <x v="1"/>
  </r>
  <r>
    <s v="ID0757"/>
    <n v="41055.701921296299"/>
    <n v="8000"/>
    <s v="USD"/>
    <n v="8000"/>
    <n v="8000"/>
    <n v="4938.2716049382716"/>
    <n v="36.028663887011348"/>
    <s v="Business Analyst"/>
    <x v="1"/>
    <s v="India"/>
    <s v="INR"/>
    <x v="42"/>
    <x v="3"/>
    <s v="2 to 3 hours per day"/>
    <x v="3"/>
    <n v="6"/>
    <x v="0"/>
  </r>
  <r>
    <s v="ID0294"/>
    <n v="41055.054965277777"/>
    <s v="4.5 lakh INR"/>
    <s v="INR"/>
    <n v="450000"/>
    <n v="8013.5625093491553"/>
    <n v="4946.6435242896014"/>
    <n v="36.089743773361988"/>
    <s v="Business Analyst"/>
    <x v="1"/>
    <s v="India"/>
    <s v="INR"/>
    <x v="42"/>
    <x v="3"/>
    <s v="4 to 6 hours a day"/>
    <x v="0"/>
    <m/>
    <x v="1"/>
  </r>
  <r>
    <s v="ID0709"/>
    <n v="41055.590868055559"/>
    <s v="4,80,000 Ruppes"/>
    <s v="INR"/>
    <n v="480000"/>
    <n v="8547.8000099724322"/>
    <n v="5276.4197592422415"/>
    <n v="38.495726691586121"/>
    <s v="Business Analyst"/>
    <x v="1"/>
    <s v="India"/>
    <s v="INR"/>
    <x v="42"/>
    <x v="3"/>
    <s v="4 to 6 hours a day"/>
    <x v="0"/>
    <n v="4"/>
    <x v="1"/>
  </r>
  <r>
    <s v="ID0452"/>
    <n v="41055.121863425928"/>
    <s v="500000 rupees"/>
    <s v="INR"/>
    <n v="500000"/>
    <n v="8903.9583437212841"/>
    <n v="5496.2705825440025"/>
    <n v="40.09971530373555"/>
    <s v="Business Analyst"/>
    <x v="1"/>
    <s v="India"/>
    <s v="INR"/>
    <x v="42"/>
    <x v="3"/>
    <s v="4 to 6 hours a day"/>
    <x v="0"/>
    <m/>
    <x v="1"/>
  </r>
  <r>
    <s v="ID1000"/>
    <n v="41057.410694444443"/>
    <s v="Rs. 500000"/>
    <s v="INR"/>
    <n v="500000"/>
    <n v="8903.9583437212841"/>
    <n v="5496.2705825440025"/>
    <n v="40.09971530373555"/>
    <s v="Business Analyst"/>
    <x v="1"/>
    <s v="India"/>
    <s v="INR"/>
    <x v="42"/>
    <x v="3"/>
    <s v="4 to 6 hours a day"/>
    <x v="0"/>
    <n v="7"/>
    <x v="0"/>
  </r>
  <r>
    <s v="ID1172"/>
    <n v="41057.9453125"/>
    <n v="500000"/>
    <s v="INR"/>
    <n v="500000"/>
    <n v="8903.9583437212841"/>
    <n v="5496.2705825440025"/>
    <n v="40.09971530373555"/>
    <s v="Business Analyst"/>
    <x v="1"/>
    <s v="India"/>
    <s v="INR"/>
    <x v="42"/>
    <x v="3"/>
    <s v="4 to 6 hours a day"/>
    <x v="0"/>
    <n v="0.8"/>
    <x v="1"/>
  </r>
  <r>
    <s v="ID1727"/>
    <n v="41067.022499999999"/>
    <s v="500000vINR"/>
    <s v="INR"/>
    <n v="500000"/>
    <n v="8903.9583437212841"/>
    <n v="5496.2705825440025"/>
    <n v="40.09971530373555"/>
    <s v="Business Analyst"/>
    <x v="1"/>
    <s v="India"/>
    <s v="INR"/>
    <x v="42"/>
    <x v="3"/>
    <s v="4 to 6 hours a day"/>
    <x v="0"/>
    <n v="2"/>
    <x v="1"/>
  </r>
  <r>
    <s v="ID1140"/>
    <n v="41057.78125"/>
    <n v="10000"/>
    <s v="USD"/>
    <n v="10000"/>
    <n v="10000"/>
    <n v="6172.8395061728388"/>
    <n v="45.035829858764174"/>
    <s v="Business analyst"/>
    <x v="1"/>
    <s v="India"/>
    <s v="INR"/>
    <x v="42"/>
    <x v="3"/>
    <s v="2 to 3 hours per day"/>
    <x v="3"/>
    <n v="5"/>
    <x v="0"/>
  </r>
  <r>
    <s v="ID0675"/>
    <n v="41055.541122685187"/>
    <n v="10200"/>
    <s v="USD"/>
    <n v="10200"/>
    <n v="10200"/>
    <n v="6296.2962962962956"/>
    <n v="45.936546455939464"/>
    <s v="business analyst"/>
    <x v="1"/>
    <s v="India"/>
    <s v="INR"/>
    <x v="42"/>
    <x v="3"/>
    <s v="4 to 6 hours a day"/>
    <x v="0"/>
    <n v="4.5"/>
    <x v="1"/>
  </r>
  <r>
    <s v="ID1042"/>
    <n v="41057.567476851851"/>
    <n v="600000"/>
    <s v="INR"/>
    <n v="600000"/>
    <n v="10684.750012465542"/>
    <n v="6595.524699052803"/>
    <n v="48.11965836448266"/>
    <s v="Business Analyst"/>
    <x v="1"/>
    <s v="India"/>
    <s v="INR"/>
    <x v="42"/>
    <x v="3"/>
    <s v="All the 8 hours baby, all the 8!"/>
    <x v="2"/>
    <n v="12"/>
    <x v="3"/>
  </r>
  <r>
    <s v="ID0937"/>
    <n v="41056.965289351851"/>
    <s v="Rs.7,00,000"/>
    <s v="INR"/>
    <n v="700000"/>
    <n v="12465.541681209797"/>
    <n v="7694.7788155616026"/>
    <n v="56.139601425229756"/>
    <s v="Business Analyst"/>
    <x v="1"/>
    <s v="India"/>
    <s v="INR"/>
    <x v="42"/>
    <x v="3"/>
    <s v="All the 8 hours baby, all the 8!"/>
    <x v="2"/>
    <n v="1"/>
    <x v="1"/>
  </r>
  <r>
    <s v="ID0838"/>
    <n v="41055.991365740738"/>
    <s v="13000 USD"/>
    <s v="USD"/>
    <n v="13000"/>
    <n v="13000"/>
    <n v="8024.691358024691"/>
    <n v="58.546578816393435"/>
    <s v="Business Analyst"/>
    <x v="1"/>
    <s v="India"/>
    <s v="INR"/>
    <x v="42"/>
    <x v="3"/>
    <s v="All the 8 hours baby, all the 8!"/>
    <x v="2"/>
    <n v="6"/>
    <x v="0"/>
  </r>
  <r>
    <s v="ID0393"/>
    <n v="41055.084386574075"/>
    <s v="7,50,000 INR"/>
    <s v="INR"/>
    <n v="750000"/>
    <n v="13355.937515581925"/>
    <n v="8244.405873816002"/>
    <n v="60.149572955603311"/>
    <s v="Business Analyst"/>
    <x v="1"/>
    <s v="India"/>
    <s v="INR"/>
    <x v="42"/>
    <x v="3"/>
    <s v="1 or 2 hours a day"/>
    <x v="1"/>
    <m/>
    <x v="1"/>
  </r>
  <r>
    <s v="ID0931"/>
    <n v="41056.920312499999"/>
    <n v="24000"/>
    <s v="USD"/>
    <n v="24000"/>
    <n v="24000"/>
    <n v="14814.814814814814"/>
    <n v="108.08599166103403"/>
    <s v="business analyst"/>
    <x v="1"/>
    <s v="India"/>
    <s v="INR"/>
    <x v="42"/>
    <x v="3"/>
    <s v="4 to 6 hours a day"/>
    <x v="0"/>
    <n v="3"/>
    <x v="1"/>
  </r>
  <r>
    <s v="ID1195"/>
    <n v="41057.971944444442"/>
    <s v="Rs 5,40,000"/>
    <s v="INR"/>
    <n v="540000"/>
    <n v="9616.275011218986"/>
    <n v="5935.9722291475218"/>
    <n v="43.307692528034387"/>
    <s v="Business Analyst - Solutions"/>
    <x v="1"/>
    <s v="India"/>
    <s v="INR"/>
    <x v="42"/>
    <x v="3"/>
    <s v="4 to 6 hours a day"/>
    <x v="0"/>
    <n v="7.9"/>
    <x v="0"/>
  </r>
  <r>
    <s v="ID0508"/>
    <n v="41055.176319444443"/>
    <s v="Rs 6L"/>
    <s v="INR"/>
    <n v="600000"/>
    <n v="10684.750012465542"/>
    <n v="6595.524699052803"/>
    <n v="48.11965836448266"/>
    <s v="Business Co ordinator"/>
    <x v="2"/>
    <s v="India"/>
    <s v="INR"/>
    <x v="42"/>
    <x v="3"/>
    <s v="4 to 6 hours a day"/>
    <x v="0"/>
    <m/>
    <x v="1"/>
  </r>
  <r>
    <s v="ID1065"/>
    <n v="41057.614189814813"/>
    <s v="Rs 200000"/>
    <s v="INR"/>
    <n v="200000"/>
    <n v="3561.5833374885137"/>
    <n v="2198.508233017601"/>
    <n v="16.03988612149422"/>
    <s v="Business Development Executive"/>
    <x v="2"/>
    <s v="India"/>
    <s v="INR"/>
    <x v="42"/>
    <x v="3"/>
    <s v="2 to 3 hours per day"/>
    <x v="3"/>
    <n v="5"/>
    <x v="0"/>
  </r>
  <r>
    <s v="ID0693"/>
    <n v="41055.558495370373"/>
    <n v="7000"/>
    <s v="USD"/>
    <n v="7000"/>
    <n v="7000"/>
    <n v="4320.9876543209875"/>
    <n v="31.525080901134928"/>
    <s v="Business Executive"/>
    <x v="2"/>
    <s v="India"/>
    <s v="INR"/>
    <x v="42"/>
    <x v="3"/>
    <s v="4 to 6 hours a day"/>
    <x v="0"/>
    <n v="23"/>
    <x v="2"/>
  </r>
  <r>
    <s v="ID1399"/>
    <n v="41058.939074074071"/>
    <n v="20000"/>
    <s v="USD"/>
    <n v="20000"/>
    <n v="20000"/>
    <n v="12345.679012345678"/>
    <n v="90.071659717528348"/>
    <s v="Business Operation Specialist"/>
    <x v="8"/>
    <s v="India"/>
    <s v="INR"/>
    <x v="42"/>
    <x v="3"/>
    <s v="4 to 6 hours a day"/>
    <x v="0"/>
    <n v="6"/>
    <x v="0"/>
  </r>
  <r>
    <s v="ID0928"/>
    <n v="41056.892152777778"/>
    <s v="7 Lakhs"/>
    <s v="INR"/>
    <n v="700000"/>
    <n v="12465.541681209797"/>
    <n v="7694.7788155616026"/>
    <n v="56.139601425229756"/>
    <s v="Business Support Executive"/>
    <x v="2"/>
    <s v="India"/>
    <s v="INR"/>
    <x v="42"/>
    <x v="3"/>
    <s v="4 to 6 hours a day"/>
    <x v="0"/>
    <n v="3"/>
    <x v="1"/>
  </r>
  <r>
    <s v="ID0663"/>
    <n v="41055.521863425929"/>
    <n v="37000"/>
    <s v="USD"/>
    <n v="37000"/>
    <n v="37000"/>
    <n v="22839.506172839505"/>
    <n v="166.63257047742746"/>
    <s v="Cad Engineer"/>
    <x v="7"/>
    <s v="India"/>
    <s v="INR"/>
    <x v="42"/>
    <x v="3"/>
    <s v="4 to 6 hours a day"/>
    <x v="0"/>
    <n v="10"/>
    <x v="3"/>
  </r>
  <r>
    <s v="ID0225"/>
    <n v="41055.040312500001"/>
    <n v="480000"/>
    <s v="INR"/>
    <n v="480000"/>
    <n v="8547.8000099724322"/>
    <n v="5276.4197592422415"/>
    <n v="38.495726691586121"/>
    <s v="Cash Officer"/>
    <x v="2"/>
    <s v="India"/>
    <s v="INR"/>
    <x v="42"/>
    <x v="3"/>
    <s v="4 to 6 hours a day"/>
    <x v="0"/>
    <m/>
    <x v="1"/>
  </r>
  <r>
    <s v="ID0796"/>
    <n v="41055.873067129629"/>
    <s v="Rs. 8000"/>
    <s v="INR"/>
    <n v="1152000"/>
    <n v="20514.720023933838"/>
    <n v="12663.407422181381"/>
    <n v="92.389744059806702"/>
    <s v="Cashier"/>
    <x v="5"/>
    <s v="India"/>
    <s v="INR"/>
    <x v="42"/>
    <x v="3"/>
    <s v="4 to 6 hours a day"/>
    <x v="0"/>
    <n v="6"/>
    <x v="0"/>
  </r>
  <r>
    <s v="ID1467"/>
    <n v="41059.605243055557"/>
    <n v="620000"/>
    <s v="INR"/>
    <n v="620000"/>
    <n v="11040.908346214392"/>
    <n v="6815.3755223545622"/>
    <n v="49.723646976632075"/>
    <s v="Catalog Auditor"/>
    <x v="1"/>
    <s v="India"/>
    <s v="INR"/>
    <x v="42"/>
    <x v="3"/>
    <s v="1 or 2 hours a day"/>
    <x v="1"/>
    <n v="5"/>
    <x v="0"/>
  </r>
  <r>
    <s v="ID1641"/>
    <n v="41063.506562499999"/>
    <s v="10 lacs INR"/>
    <s v="INR"/>
    <n v="1000000"/>
    <n v="17807.916687442568"/>
    <n v="10992.541165088005"/>
    <n v="80.199430607471101"/>
    <s v="Category Manager"/>
    <x v="2"/>
    <s v="India"/>
    <s v="INR"/>
    <x v="42"/>
    <x v="3"/>
    <s v="2 to 3 hours per day"/>
    <x v="3"/>
    <n v="13"/>
    <x v="3"/>
  </r>
  <r>
    <s v="ID0250"/>
    <n v="41055.044641203705"/>
    <n v="20000"/>
    <s v="USD"/>
    <n v="20000"/>
    <n v="20000"/>
    <n v="12345.679012345678"/>
    <n v="90.071659717528348"/>
    <s v="category manager"/>
    <x v="2"/>
    <s v="India"/>
    <s v="INR"/>
    <x v="42"/>
    <x v="3"/>
    <s v="4 to 6 hours a day"/>
    <x v="0"/>
    <m/>
    <x v="1"/>
  </r>
  <r>
    <s v="ID1163"/>
    <n v="41057.92597222222"/>
    <n v="8600"/>
    <s v="USD"/>
    <n v="8600"/>
    <n v="8600"/>
    <n v="5308.641975308642"/>
    <n v="38.730813678537196"/>
    <s v="Catlog associates"/>
    <x v="1"/>
    <s v="India"/>
    <s v="INR"/>
    <x v="42"/>
    <x v="3"/>
    <s v="4 to 6 hours a day"/>
    <x v="0"/>
    <n v="2"/>
    <x v="1"/>
  </r>
  <r>
    <s v="ID1653"/>
    <n v="41064.10429398148"/>
    <n v="10000"/>
    <s v="USD"/>
    <n v="10000"/>
    <n v="10000"/>
    <n v="6172.8395061728388"/>
    <n v="45.035829858764174"/>
    <s v="ceo"/>
    <x v="0"/>
    <s v="India"/>
    <s v="INR"/>
    <x v="42"/>
    <x v="3"/>
    <s v="All the 8 hours baby, all the 8!"/>
    <x v="2"/>
    <n v="1"/>
    <x v="1"/>
  </r>
  <r>
    <s v="ID0371"/>
    <n v="41055.077037037037"/>
    <n v="18000"/>
    <s v="USD"/>
    <n v="18000"/>
    <n v="18000"/>
    <n v="11111.111111111109"/>
    <n v="81.064493745775522"/>
    <s v="ceo"/>
    <x v="0"/>
    <s v="India"/>
    <s v="INR"/>
    <x v="42"/>
    <x v="3"/>
    <s v="2 to 3 hours per day"/>
    <x v="3"/>
    <m/>
    <x v="1"/>
  </r>
  <r>
    <s v="ID0402"/>
    <n v="41055.087939814817"/>
    <n v="30000"/>
    <s v="USD"/>
    <n v="30000"/>
    <n v="30000"/>
    <n v="18518.518518518518"/>
    <n v="135.10748957629255"/>
    <s v="ceo"/>
    <x v="0"/>
    <s v="India"/>
    <s v="INR"/>
    <x v="42"/>
    <x v="3"/>
    <s v="2 to 3 hours per day"/>
    <x v="3"/>
    <m/>
    <x v="1"/>
  </r>
  <r>
    <s v="ID0497"/>
    <n v="41055.159270833334"/>
    <s v="200000 Rupees"/>
    <s v="INR"/>
    <n v="200000"/>
    <n v="3561.5833374885137"/>
    <n v="2198.508233017601"/>
    <n v="16.03988612149422"/>
    <s v="chemist"/>
    <x v="1"/>
    <s v="India"/>
    <s v="INR"/>
    <x v="42"/>
    <x v="3"/>
    <s v="2 to 3 hours per day"/>
    <x v="3"/>
    <m/>
    <x v="1"/>
  </r>
  <r>
    <s v="ID0205"/>
    <n v="41055.03733796296"/>
    <s v="INR18Lacs or US$36000"/>
    <s v="INR"/>
    <n v="1800000"/>
    <n v="32054.250037396621"/>
    <n v="19786.574097158405"/>
    <n v="144.35897509344795"/>
    <s v="Chief Manager"/>
    <x v="2"/>
    <s v="India"/>
    <s v="INR"/>
    <x v="42"/>
    <x v="3"/>
    <s v="1 or 2 hours a day"/>
    <x v="1"/>
    <m/>
    <x v="1"/>
  </r>
  <r>
    <s v="ID0469"/>
    <n v="41055.13417824074"/>
    <n v="125000"/>
    <s v="INR"/>
    <n v="125000"/>
    <n v="2225.989585930321"/>
    <n v="1374.0676456360006"/>
    <n v="10.024928825933888"/>
    <s v="clerk"/>
    <x v="1"/>
    <s v="India"/>
    <s v="INR"/>
    <x v="42"/>
    <x v="3"/>
    <s v="4 to 6 hours a day"/>
    <x v="0"/>
    <m/>
    <x v="1"/>
  </r>
  <r>
    <s v="ID0641"/>
    <n v="41055.490011574075"/>
    <s v="4500000 inr/pa"/>
    <s v="INR"/>
    <n v="4500000"/>
    <n v="80135.625093491559"/>
    <n v="49466.435242896019"/>
    <n v="360.89743773361988"/>
    <s v="cmo"/>
    <x v="0"/>
    <s v="India"/>
    <s v="INR"/>
    <x v="42"/>
    <x v="3"/>
    <s v="1 or 2 hours a day"/>
    <x v="1"/>
    <n v="6"/>
    <x v="0"/>
  </r>
  <r>
    <s v="ID0897"/>
    <n v="41056.616215277776"/>
    <n v="120000"/>
    <s v="INR"/>
    <n v="120000"/>
    <n v="2136.9500024931081"/>
    <n v="1319.1049398105604"/>
    <n v="9.6239316728965303"/>
    <s v="co ordinator"/>
    <x v="2"/>
    <s v="India"/>
    <s v="INR"/>
    <x v="42"/>
    <x v="3"/>
    <s v="4 to 6 hours a day"/>
    <x v="0"/>
    <n v="5"/>
    <x v="0"/>
  </r>
  <r>
    <s v="ID1113"/>
    <n v="41057.706979166665"/>
    <s v="Rs. 600000"/>
    <s v="INR"/>
    <n v="600000"/>
    <n v="10684.750012465542"/>
    <n v="6595.524699052803"/>
    <n v="48.11965836448266"/>
    <s v="Company Secretary"/>
    <x v="5"/>
    <s v="India"/>
    <s v="INR"/>
    <x v="42"/>
    <x v="3"/>
    <s v="2 to 3 hours per day"/>
    <x v="3"/>
    <n v="8"/>
    <x v="0"/>
  </r>
  <r>
    <s v="ID0785"/>
    <n v="41055.812071759261"/>
    <s v="2.25 lakhs per year(prof income)"/>
    <s v="INR"/>
    <n v="2250000"/>
    <n v="40067.812546745779"/>
    <n v="24733.21762144801"/>
    <n v="180.44871886680994"/>
    <s v="company secretary"/>
    <x v="5"/>
    <s v="India"/>
    <s v="INR"/>
    <x v="42"/>
    <x v="3"/>
    <s v="1 or 2 hours a day"/>
    <x v="1"/>
    <n v="5"/>
    <x v="0"/>
  </r>
  <r>
    <s v="ID1791"/>
    <n v="41071.746087962965"/>
    <n v="200"/>
    <s v="USD"/>
    <n v="2400"/>
    <n v="2400"/>
    <n v="1481.4814814814813"/>
    <n v="10.808599166103402"/>
    <s v="computer operator"/>
    <x v="1"/>
    <s v="India"/>
    <s v="INR"/>
    <x v="42"/>
    <x v="3"/>
    <s v="2 to 3 hours per day"/>
    <x v="3"/>
    <n v="3"/>
    <x v="1"/>
  </r>
  <r>
    <s v="ID0692"/>
    <n v="41055.558391203704"/>
    <s v="4500 rs. per month"/>
    <s v="INR"/>
    <n v="648000"/>
    <n v="11539.530013462785"/>
    <n v="7123.1666749770275"/>
    <n v="51.969231033641272"/>
    <s v="COMPUTER OPERATOR"/>
    <x v="1"/>
    <s v="India"/>
    <s v="INR"/>
    <x v="42"/>
    <x v="3"/>
    <s v="All the 8 hours baby, all the 8!"/>
    <x v="2"/>
    <n v="2"/>
    <x v="1"/>
  </r>
  <r>
    <s v="ID0420"/>
    <n v="41055.096666666665"/>
    <s v="INR 200000"/>
    <s v="INR"/>
    <n v="200000"/>
    <n v="3561.5833374885137"/>
    <n v="2198.508233017601"/>
    <n v="16.03988612149422"/>
    <s v="Consultant"/>
    <x v="4"/>
    <s v="India"/>
    <s v="INR"/>
    <x v="42"/>
    <x v="3"/>
    <s v="1 or 2 hours a day"/>
    <x v="1"/>
    <m/>
    <x v="1"/>
  </r>
  <r>
    <s v="ID0711"/>
    <n v="41055.593460648146"/>
    <n v="400000"/>
    <s v="INR"/>
    <n v="400000"/>
    <n v="7123.1666749770275"/>
    <n v="4397.016466035202"/>
    <n v="32.07977224298844"/>
    <s v="Consultant"/>
    <x v="4"/>
    <s v="India"/>
    <s v="INR"/>
    <x v="42"/>
    <x v="3"/>
    <s v="4 to 6 hours a day"/>
    <x v="0"/>
    <n v="0"/>
    <x v="1"/>
  </r>
  <r>
    <s v="ID0679"/>
    <n v="41055.543634259258"/>
    <n v="470000"/>
    <s v="INR"/>
    <n v="470000"/>
    <n v="8369.7208430980063"/>
    <n v="5166.4943475913615"/>
    <n v="37.69373238551141"/>
    <s v="Consultant"/>
    <x v="4"/>
    <s v="India"/>
    <s v="INR"/>
    <x v="42"/>
    <x v="3"/>
    <s v="All the 8 hours baby, all the 8!"/>
    <x v="2"/>
    <n v="4"/>
    <x v="1"/>
  </r>
  <r>
    <s v="ID1214"/>
    <n v="41058.019884259258"/>
    <n v="500000"/>
    <s v="INR"/>
    <n v="500000"/>
    <n v="8903.9583437212841"/>
    <n v="5496.2705825440025"/>
    <n v="40.09971530373555"/>
    <s v="Consultant"/>
    <x v="4"/>
    <s v="India"/>
    <s v="INR"/>
    <x v="42"/>
    <x v="3"/>
    <s v="2 to 3 hours per day"/>
    <x v="3"/>
    <n v="3"/>
    <x v="1"/>
  </r>
  <r>
    <s v="ID1452"/>
    <n v="41059.5393287037"/>
    <s v="Rs  6 lakhs/annum"/>
    <s v="INR"/>
    <n v="600000"/>
    <n v="10684.750012465542"/>
    <n v="6595.524699052803"/>
    <n v="48.11965836448266"/>
    <s v="consultant"/>
    <x v="4"/>
    <s v="India"/>
    <s v="INR"/>
    <x v="42"/>
    <x v="3"/>
    <s v="2 to 3 hours per day"/>
    <x v="3"/>
    <n v="36"/>
    <x v="2"/>
  </r>
  <r>
    <s v="ID1058"/>
    <n v="41057.599965277775"/>
    <n v="1000"/>
    <s v="USD"/>
    <n v="12000"/>
    <n v="12000"/>
    <n v="7407.4074074074069"/>
    <n v="54.042995830517015"/>
    <s v="consultant"/>
    <x v="4"/>
    <s v="India"/>
    <s v="INR"/>
    <x v="42"/>
    <x v="3"/>
    <s v="2 to 3 hours per day"/>
    <x v="3"/>
    <n v="8"/>
    <x v="0"/>
  </r>
  <r>
    <s v="ID1433"/>
    <n v="41059.099062499998"/>
    <n v="14000"/>
    <s v="USD"/>
    <n v="14000"/>
    <n v="14000"/>
    <n v="8641.9753086419751"/>
    <n v="63.050161802269855"/>
    <s v="Consultant"/>
    <x v="4"/>
    <s v="India"/>
    <s v="INR"/>
    <x v="42"/>
    <x v="3"/>
    <s v="4 to 6 hours a day"/>
    <x v="0"/>
    <n v="3"/>
    <x v="1"/>
  </r>
  <r>
    <s v="ID0491"/>
    <n v="41055.148657407408"/>
    <s v="20000 US$"/>
    <s v="USD"/>
    <n v="20000"/>
    <n v="20000"/>
    <n v="12345.679012345678"/>
    <n v="90.071659717528348"/>
    <s v="Consultant"/>
    <x v="4"/>
    <s v="India"/>
    <s v="INR"/>
    <x v="42"/>
    <x v="3"/>
    <s v="2 to 3 hours per day"/>
    <x v="3"/>
    <m/>
    <x v="1"/>
  </r>
  <r>
    <s v="ID1342"/>
    <n v="41058.729664351849"/>
    <n v="1200000"/>
    <s v="INR"/>
    <n v="1200000"/>
    <n v="21369.500024931083"/>
    <n v="13191.049398105606"/>
    <n v="96.239316728965321"/>
    <s v="Consultant"/>
    <x v="4"/>
    <s v="India"/>
    <s v="INR"/>
    <x v="42"/>
    <x v="3"/>
    <s v="2 to 3 hours per day"/>
    <x v="3"/>
    <n v="21"/>
    <x v="2"/>
  </r>
  <r>
    <s v="ID0286"/>
    <n v="41055.052986111114"/>
    <s v="INR 15,00,000"/>
    <s v="INR"/>
    <n v="1500000"/>
    <n v="26711.875031163851"/>
    <n v="16488.811747632004"/>
    <n v="120.29914591120662"/>
    <s v="Consultant"/>
    <x v="4"/>
    <s v="India"/>
    <s v="INR"/>
    <x v="42"/>
    <x v="3"/>
    <s v="All the 8 hours baby, all the 8!"/>
    <x v="2"/>
    <m/>
    <x v="1"/>
  </r>
  <r>
    <s v="ID1850"/>
    <n v="41075.048715277779"/>
    <n v="37500"/>
    <s v="USD"/>
    <n v="37500"/>
    <n v="37500"/>
    <n v="23148.148148148146"/>
    <n v="168.88436197036566"/>
    <s v="consultant"/>
    <x v="4"/>
    <s v="India"/>
    <s v="INR"/>
    <x v="42"/>
    <x v="3"/>
    <s v="All the 8 hours baby, all the 8!"/>
    <x v="2"/>
    <n v="0"/>
    <x v="1"/>
  </r>
  <r>
    <s v="ID0661"/>
    <n v="41055.519571759258"/>
    <s v="INR 165000"/>
    <s v="INR"/>
    <n v="165000"/>
    <n v="2938.3062534280239"/>
    <n v="1813.7692922395208"/>
    <n v="13.232906050232732"/>
    <s v="Co-operative bank"/>
    <x v="2"/>
    <s v="India"/>
    <s v="INR"/>
    <x v="42"/>
    <x v="3"/>
    <s v="All the 8 hours baby, all the 8!"/>
    <x v="2"/>
    <n v="11"/>
    <x v="3"/>
  </r>
  <r>
    <s v="ID0040"/>
    <n v="41054.217939814815"/>
    <s v="Rs. 400000"/>
    <s v="INR"/>
    <n v="400000"/>
    <n v="7123.1666749770275"/>
    <n v="4397.016466035202"/>
    <n v="32.07977224298844"/>
    <s v="Coordination"/>
    <x v="2"/>
    <s v="India"/>
    <s v="INR"/>
    <x v="42"/>
    <x v="3"/>
    <s v="4 to 6 hours a day"/>
    <x v="0"/>
    <m/>
    <x v="1"/>
  </r>
  <r>
    <s v="ID0653"/>
    <n v="41055.513807870368"/>
    <n v="4000"/>
    <s v="USD"/>
    <n v="4000"/>
    <n v="4000"/>
    <n v="2469.1358024691358"/>
    <n v="18.014331943505674"/>
    <s v="Coordinator"/>
    <x v="2"/>
    <s v="India"/>
    <s v="INR"/>
    <x v="42"/>
    <x v="3"/>
    <s v="All the 8 hours baby, all the 8!"/>
    <x v="2"/>
    <n v="8"/>
    <x v="0"/>
  </r>
  <r>
    <s v="ID1110"/>
    <n v="41057.698240740741"/>
    <n v="100000"/>
    <s v="INR"/>
    <n v="1200000"/>
    <n v="21369.500024931083"/>
    <n v="13191.049398105606"/>
    <n v="96.239316728965321"/>
    <s v="coordinator"/>
    <x v="2"/>
    <s v="India"/>
    <s v="INR"/>
    <x v="42"/>
    <x v="3"/>
    <s v="2 to 3 hours per day"/>
    <x v="3"/>
    <n v="5"/>
    <x v="0"/>
  </r>
  <r>
    <s v="ID0705"/>
    <n v="41055.581377314818"/>
    <n v="720000"/>
    <s v="INR"/>
    <n v="720000"/>
    <n v="12821.700014958649"/>
    <n v="7914.6296388633637"/>
    <n v="57.743590037379192"/>
    <s v="Cost Accountant"/>
    <x v="5"/>
    <s v="India"/>
    <s v="INR"/>
    <x v="42"/>
    <x v="3"/>
    <s v="4 to 6 hours a day"/>
    <x v="0"/>
    <n v="4"/>
    <x v="1"/>
  </r>
  <r>
    <s v="ID0879"/>
    <n v="41056.50267361111"/>
    <n v="144000"/>
    <s v="INR"/>
    <n v="144000"/>
    <n v="2564.3400029917298"/>
    <n v="1582.9259277726726"/>
    <n v="11.548718007475838"/>
    <s v="Cost Trainee"/>
    <x v="1"/>
    <s v="India"/>
    <s v="INR"/>
    <x v="42"/>
    <x v="3"/>
    <s v="4 to 6 hours a day"/>
    <x v="0"/>
    <n v="1"/>
    <x v="1"/>
  </r>
  <r>
    <s v="ID1049"/>
    <n v="41057.579826388886"/>
    <s v="Rs. 700000"/>
    <s v="INR"/>
    <n v="700000"/>
    <n v="12465.541681209797"/>
    <n v="7694.7788155616026"/>
    <n v="56.139601425229756"/>
    <s v="Credit Analyst"/>
    <x v="1"/>
    <s v="India"/>
    <s v="INR"/>
    <x v="42"/>
    <x v="3"/>
    <s v="4 to 6 hours a day"/>
    <x v="0"/>
    <n v="5"/>
    <x v="0"/>
  </r>
  <r>
    <s v="ID1360"/>
    <n v="41058.795995370368"/>
    <s v="2.5 per lacks"/>
    <s v="INR"/>
    <n v="250000"/>
    <n v="4451.9791718606421"/>
    <n v="2748.1352912720013"/>
    <n v="20.049857651867775"/>
    <s v="Credit Executive"/>
    <x v="1"/>
    <s v="India"/>
    <s v="INR"/>
    <x v="42"/>
    <x v="3"/>
    <s v="All the 8 hours baby, all the 8!"/>
    <x v="2"/>
    <n v="8"/>
    <x v="0"/>
  </r>
  <r>
    <s v="ID1004"/>
    <n v="41057.435937499999"/>
    <s v="Rs.10,00,000"/>
    <s v="INR"/>
    <n v="1000000"/>
    <n v="17807.916687442568"/>
    <n v="10992.541165088005"/>
    <n v="80.199430607471101"/>
    <s v="Credit Manager - Loans"/>
    <x v="2"/>
    <s v="India"/>
    <s v="INR"/>
    <x v="42"/>
    <x v="3"/>
    <s v="All the 8 hours baby, all the 8!"/>
    <x v="2"/>
    <n v="8"/>
    <x v="0"/>
  </r>
  <r>
    <s v="ID1924"/>
    <n v="41080.537453703706"/>
    <n v="180000"/>
    <s v="INR"/>
    <n v="180000"/>
    <n v="3205.4250037396623"/>
    <n v="1978.6574097158409"/>
    <n v="14.435897509344798"/>
    <s v="Customer Resolution"/>
    <x v="1"/>
    <s v="India"/>
    <s v="INR"/>
    <x v="42"/>
    <x v="3"/>
    <s v="4 to 6 hours a day"/>
    <x v="0"/>
    <n v="3"/>
    <x v="1"/>
  </r>
  <r>
    <s v="ID0685"/>
    <n v="41055.550555555557"/>
    <s v="1,20,000 INR"/>
    <s v="INR"/>
    <n v="120000"/>
    <n v="2136.9500024931081"/>
    <n v="1319.1049398105604"/>
    <n v="9.6239316728965303"/>
    <s v="Data Analyst"/>
    <x v="1"/>
    <s v="India"/>
    <s v="INR"/>
    <x v="42"/>
    <x v="3"/>
    <s v="2 to 3 hours per day"/>
    <x v="3"/>
    <n v="3"/>
    <x v="1"/>
  </r>
  <r>
    <s v="ID1013"/>
    <n v="41057.48133101852"/>
    <s v="350000 Rs"/>
    <s v="INR"/>
    <n v="350000"/>
    <n v="6232.7708406048987"/>
    <n v="3847.3894077808013"/>
    <n v="28.069800712614878"/>
    <s v="Data Analyst"/>
    <x v="1"/>
    <s v="India"/>
    <s v="INR"/>
    <x v="42"/>
    <x v="3"/>
    <s v="4 to 6 hours a day"/>
    <x v="0"/>
    <n v="2.5"/>
    <x v="1"/>
  </r>
  <r>
    <s v="ID1294"/>
    <n v="41058.546180555553"/>
    <n v="8000"/>
    <s v="USD"/>
    <n v="8000"/>
    <n v="8000"/>
    <n v="4938.2716049382716"/>
    <n v="36.028663887011348"/>
    <s v="Data Analyst"/>
    <x v="1"/>
    <s v="India"/>
    <s v="INR"/>
    <x v="42"/>
    <x v="3"/>
    <s v="All the 8 hours baby, all the 8!"/>
    <x v="2"/>
    <n v="4"/>
    <x v="1"/>
  </r>
  <r>
    <s v="ID0710"/>
    <n v="41055.591574074075"/>
    <s v="Re. 4.5 Lacs Per Annum"/>
    <s v="INR"/>
    <n v="450000"/>
    <n v="8013.5625093491553"/>
    <n v="4946.6435242896014"/>
    <n v="36.089743773361988"/>
    <s v="Data Analyst"/>
    <x v="1"/>
    <s v="India"/>
    <s v="INR"/>
    <x v="42"/>
    <x v="3"/>
    <s v="All the 8 hours baby, all the 8!"/>
    <x v="2"/>
    <n v="8"/>
    <x v="0"/>
  </r>
  <r>
    <s v="ID1328"/>
    <n v="41058.672685185185"/>
    <n v="9000"/>
    <s v="USD"/>
    <n v="9000"/>
    <n v="9000"/>
    <n v="5555.5555555555547"/>
    <n v="40.532246872887761"/>
    <s v="Data Analyst"/>
    <x v="1"/>
    <s v="India"/>
    <s v="INR"/>
    <x v="42"/>
    <x v="3"/>
    <s v="4 to 6 hours a day"/>
    <x v="0"/>
    <n v="1"/>
    <x v="1"/>
  </r>
  <r>
    <s v="ID1327"/>
    <n v="41058.672210648147"/>
    <n v="9000"/>
    <s v="USD"/>
    <n v="9000"/>
    <n v="9000"/>
    <n v="5555.5555555555547"/>
    <n v="40.532246872887761"/>
    <s v="Data Analyst"/>
    <x v="1"/>
    <s v="India"/>
    <s v="INR"/>
    <x v="42"/>
    <x v="3"/>
    <s v="All the 8 hours baby, all the 8!"/>
    <x v="2"/>
    <n v="0.6"/>
    <x v="1"/>
  </r>
  <r>
    <s v="ID1451"/>
    <n v="41059.524398148147"/>
    <s v="Rs. 900000 per annum"/>
    <s v="INR"/>
    <n v="900000"/>
    <n v="16027.125018698311"/>
    <n v="9893.2870485792027"/>
    <n v="72.179487546723976"/>
    <s v="Data Analyst"/>
    <x v="1"/>
    <s v="India"/>
    <s v="INR"/>
    <x v="42"/>
    <x v="3"/>
    <s v="4 to 6 hours a day"/>
    <x v="0"/>
    <n v="4"/>
    <x v="1"/>
  </r>
  <r>
    <s v="ID1487"/>
    <n v="41059.822025462963"/>
    <n v="25000"/>
    <s v="USD"/>
    <n v="25000"/>
    <n v="25000"/>
    <n v="15432.098765432098"/>
    <n v="112.58957464691046"/>
    <s v="data analyst"/>
    <x v="1"/>
    <s v="India"/>
    <s v="INR"/>
    <x v="42"/>
    <x v="3"/>
    <s v="All the 8 hours baby, all the 8!"/>
    <x v="2"/>
    <n v="4"/>
    <x v="1"/>
  </r>
  <r>
    <s v="ID1886"/>
    <n v="41077.500659722224"/>
    <n v="25000"/>
    <s v="USD"/>
    <n v="25000"/>
    <n v="25000"/>
    <n v="15432.098765432098"/>
    <n v="112.58957464691046"/>
    <s v="Data Analyst"/>
    <x v="1"/>
    <s v="India"/>
    <s v="INR"/>
    <x v="42"/>
    <x v="3"/>
    <s v="All the 8 hours baby, all the 8!"/>
    <x v="2"/>
    <n v="1.5"/>
    <x v="1"/>
  </r>
  <r>
    <s v="ID1080"/>
    <n v="41057.648182870369"/>
    <n v="600"/>
    <s v="USD"/>
    <n v="7200"/>
    <n v="7200"/>
    <n v="4444.4444444444443"/>
    <n v="32.42579749831021"/>
    <s v="Data Entry Operator"/>
    <x v="1"/>
    <s v="India"/>
    <s v="INR"/>
    <x v="42"/>
    <x v="3"/>
    <s v="All the 8 hours baby, all the 8!"/>
    <x v="2"/>
    <n v="10"/>
    <x v="3"/>
  </r>
  <r>
    <s v="ID1011"/>
    <n v="41057.480092592596"/>
    <n v="18000"/>
    <s v="USD"/>
    <n v="18000"/>
    <n v="18000"/>
    <n v="11111.111111111109"/>
    <n v="81.064493745775522"/>
    <s v="Data Specialist"/>
    <x v="8"/>
    <s v="India"/>
    <s v="INR"/>
    <x v="42"/>
    <x v="3"/>
    <s v="All the 8 hours baby, all the 8!"/>
    <x v="2"/>
    <n v="8"/>
    <x v="0"/>
  </r>
  <r>
    <s v="ID1478"/>
    <n v="41059.721273148149"/>
    <s v="INR 60000"/>
    <s v="INR"/>
    <n v="720000"/>
    <n v="12821.700014958649"/>
    <n v="7914.6296388633637"/>
    <n v="57.743590037379192"/>
    <s v="DEO"/>
    <x v="1"/>
    <s v="India"/>
    <s v="INR"/>
    <x v="42"/>
    <x v="3"/>
    <s v="4 to 6 hours a day"/>
    <x v="0"/>
    <n v="3"/>
    <x v="1"/>
  </r>
  <r>
    <s v="ID0544"/>
    <n v="41055.229108796295"/>
    <n v="450000"/>
    <s v="INR"/>
    <n v="450000"/>
    <n v="8013.5625093491553"/>
    <n v="4946.6435242896014"/>
    <n v="36.089743773361988"/>
    <s v="deputy manager"/>
    <x v="2"/>
    <s v="India"/>
    <s v="INR"/>
    <x v="42"/>
    <x v="3"/>
    <s v="All the 8 hours baby, all the 8!"/>
    <x v="2"/>
    <m/>
    <x v="1"/>
  </r>
  <r>
    <s v="ID1161"/>
    <n v="41057.922361111108"/>
    <s v="Rs.5,00,000"/>
    <s v="INR"/>
    <n v="500000"/>
    <n v="8903.9583437212841"/>
    <n v="5496.2705825440025"/>
    <n v="40.09971530373555"/>
    <s v="Deputy Manager"/>
    <x v="2"/>
    <s v="India"/>
    <s v="INR"/>
    <x v="42"/>
    <x v="3"/>
    <s v="1 or 2 hours a day"/>
    <x v="1"/>
    <n v="25"/>
    <x v="2"/>
  </r>
  <r>
    <s v="ID0814"/>
    <n v="41055.927893518521"/>
    <s v="INR 650000"/>
    <s v="INR"/>
    <n v="650000"/>
    <n v="11575.14584683767"/>
    <n v="7145.1517573072033"/>
    <n v="52.129629894856208"/>
    <s v="Deputy Manager"/>
    <x v="2"/>
    <s v="India"/>
    <s v="INR"/>
    <x v="42"/>
    <x v="3"/>
    <s v="2 to 3 hours per day"/>
    <x v="3"/>
    <n v="5"/>
    <x v="0"/>
  </r>
  <r>
    <s v="ID1629"/>
    <n v="41062.904652777775"/>
    <s v="6.8 Lac INR"/>
    <s v="INR"/>
    <n v="680000"/>
    <n v="12109.383347460946"/>
    <n v="7474.9279922598425"/>
    <n v="54.535612813080334"/>
    <s v="Deputy Manager"/>
    <x v="2"/>
    <s v="India"/>
    <s v="INR"/>
    <x v="42"/>
    <x v="3"/>
    <s v="1 or 2 hours a day"/>
    <x v="1"/>
    <n v="2"/>
    <x v="1"/>
  </r>
  <r>
    <s v="ID0839"/>
    <n v="41055.999224537038"/>
    <s v="900000 Rs"/>
    <s v="INR"/>
    <n v="900000"/>
    <n v="16027.125018698311"/>
    <n v="9893.2870485792027"/>
    <n v="72.179487546723976"/>
    <s v="Deputy Manager"/>
    <x v="2"/>
    <s v="India"/>
    <s v="INR"/>
    <x v="42"/>
    <x v="3"/>
    <s v="1 or 2 hours a day"/>
    <x v="1"/>
    <n v="9"/>
    <x v="0"/>
  </r>
  <r>
    <s v="ID1532"/>
    <n v="41060.437291666669"/>
    <n v="500000"/>
    <s v="INR"/>
    <n v="500000"/>
    <n v="8903.9583437212841"/>
    <n v="5496.2705825440025"/>
    <n v="40.09971530373555"/>
    <s v="Developer"/>
    <x v="1"/>
    <s v="India"/>
    <s v="INR"/>
    <x v="42"/>
    <x v="3"/>
    <s v="4 to 6 hours a day"/>
    <x v="0"/>
    <n v="8"/>
    <x v="0"/>
  </r>
  <r>
    <s v="ID1790"/>
    <n v="41071.709699074076"/>
    <s v="Rs 480000"/>
    <s v="INR"/>
    <n v="480000"/>
    <n v="8547.8000099724322"/>
    <n v="5276.4197592422415"/>
    <n v="38.495726691586121"/>
    <s v="Development Analyst"/>
    <x v="1"/>
    <s v="India"/>
    <s v="INR"/>
    <x v="42"/>
    <x v="3"/>
    <s v="4 to 6 hours a day"/>
    <x v="0"/>
    <n v="1"/>
    <x v="1"/>
  </r>
  <r>
    <s v="ID1604"/>
    <n v="41061.860381944447"/>
    <n v="10000"/>
    <s v="USD"/>
    <n v="10000"/>
    <n v="10000"/>
    <n v="6172.8395061728388"/>
    <n v="45.035829858764174"/>
    <s v="dgm"/>
    <x v="2"/>
    <s v="India"/>
    <s v="INR"/>
    <x v="42"/>
    <x v="3"/>
    <s v="All the 8 hours baby, all the 8!"/>
    <x v="2"/>
    <n v="12"/>
    <x v="3"/>
  </r>
  <r>
    <s v="ID1202"/>
    <n v="41057.994930555556"/>
    <n v="480000"/>
    <s v="INR"/>
    <n v="480000"/>
    <n v="8547.8000099724322"/>
    <n v="5276.4197592422415"/>
    <n v="38.495726691586121"/>
    <s v="Documentation Consultant"/>
    <x v="4"/>
    <s v="India"/>
    <s v="INR"/>
    <x v="42"/>
    <x v="3"/>
    <s v="All the 8 hours baby, all the 8!"/>
    <x v="2"/>
    <n v="15"/>
    <x v="3"/>
  </r>
  <r>
    <s v="ID0021"/>
    <n v="41054.183344907404"/>
    <n v="13500"/>
    <s v="USD"/>
    <n v="13500"/>
    <n v="13500"/>
    <n v="8333.3333333333321"/>
    <n v="60.798370309331638"/>
    <s v="DSE Co-ordinator"/>
    <x v="2"/>
    <s v="India"/>
    <s v="INR"/>
    <x v="42"/>
    <x v="3"/>
    <s v="4 to 6 hours a day"/>
    <x v="0"/>
    <m/>
    <x v="1"/>
  </r>
  <r>
    <s v="ID0510"/>
    <n v="41055.17796296296"/>
    <s v="Rs 500000"/>
    <s v="INR"/>
    <n v="500000"/>
    <n v="8903.9583437212841"/>
    <n v="5496.2705825440025"/>
    <n v="40.09971530373555"/>
    <s v="duty manager"/>
    <x v="2"/>
    <s v="India"/>
    <s v="INR"/>
    <x v="42"/>
    <x v="3"/>
    <s v="2 to 3 hours per day"/>
    <x v="3"/>
    <m/>
    <x v="1"/>
  </r>
  <r>
    <s v="ID0899"/>
    <n v="41056.618703703702"/>
    <n v="1000000"/>
    <s v="INR"/>
    <n v="1000000"/>
    <n v="17807.916687442568"/>
    <n v="10992.541165088005"/>
    <n v="80.199430607471101"/>
    <s v="Engagement Lead"/>
    <x v="2"/>
    <s v="India"/>
    <s v="INR"/>
    <x v="42"/>
    <x v="3"/>
    <s v="4 to 6 hours a day"/>
    <x v="0"/>
    <n v="5"/>
    <x v="0"/>
  </r>
  <r>
    <s v="ID1785"/>
    <n v="41071.133090277777"/>
    <n v="150000"/>
    <s v="INR"/>
    <n v="150000"/>
    <n v="2671.1875031163854"/>
    <n v="1648.8811747632008"/>
    <n v="12.029914591120665"/>
    <s v="ENGINEER"/>
    <x v="7"/>
    <s v="India"/>
    <s v="INR"/>
    <x v="42"/>
    <x v="3"/>
    <s v="2 to 3 hours per day"/>
    <x v="3"/>
    <n v="1"/>
    <x v="1"/>
  </r>
  <r>
    <s v="ID0889"/>
    <n v="41056.570185185185"/>
    <s v="400000 Rs"/>
    <s v="INR"/>
    <n v="400000"/>
    <n v="7123.1666749770275"/>
    <n v="4397.016466035202"/>
    <n v="32.07977224298844"/>
    <s v="engineer"/>
    <x v="7"/>
    <s v="India"/>
    <s v="INR"/>
    <x v="42"/>
    <x v="3"/>
    <s v="2 to 3 hours per day"/>
    <x v="3"/>
    <n v="6"/>
    <x v="0"/>
  </r>
  <r>
    <s v="ID0717"/>
    <n v="41055.606377314813"/>
    <n v="500000"/>
    <s v="INR"/>
    <n v="500000"/>
    <n v="8903.9583437212841"/>
    <n v="5496.2705825440025"/>
    <n v="40.09971530373555"/>
    <s v="Engineer"/>
    <x v="7"/>
    <s v="India"/>
    <s v="INR"/>
    <x v="42"/>
    <x v="3"/>
    <s v="All the 8 hours baby, all the 8!"/>
    <x v="2"/>
    <n v="2"/>
    <x v="1"/>
  </r>
  <r>
    <s v="ID0650"/>
    <n v="41055.50980324074"/>
    <s v="Rs 800000"/>
    <s v="INR"/>
    <n v="800000"/>
    <n v="14246.333349954055"/>
    <n v="8794.0329320704041"/>
    <n v="64.15954448597688"/>
    <s v="Engineer"/>
    <x v="7"/>
    <s v="India"/>
    <s v="INR"/>
    <x v="42"/>
    <x v="3"/>
    <s v="2 to 3 hours per day"/>
    <x v="3"/>
    <n v="3"/>
    <x v="1"/>
  </r>
  <r>
    <s v="ID1720"/>
    <n v="41066.829733796294"/>
    <n v="1200"/>
    <s v="USD"/>
    <n v="14400"/>
    <n v="14400"/>
    <n v="8888.8888888888887"/>
    <n v="64.85159499662042"/>
    <s v="Engineer"/>
    <x v="7"/>
    <s v="India"/>
    <s v="INR"/>
    <x v="42"/>
    <x v="3"/>
    <s v="1 or 2 hours a day"/>
    <x v="1"/>
    <n v="8"/>
    <x v="0"/>
  </r>
  <r>
    <s v="ID0821"/>
    <n v="41055.946666666663"/>
    <n v="15500"/>
    <s v="USD"/>
    <n v="15500"/>
    <n v="15500"/>
    <n v="9567.9012345679002"/>
    <n v="69.805536281084485"/>
    <s v="Engineer"/>
    <x v="7"/>
    <s v="India"/>
    <s v="INR"/>
    <x v="42"/>
    <x v="3"/>
    <s v="1 or 2 hours a day"/>
    <x v="1"/>
    <n v="3"/>
    <x v="1"/>
  </r>
  <r>
    <s v="ID0749"/>
    <n v="41055.682986111111"/>
    <n v="16000"/>
    <s v="USD"/>
    <n v="16000"/>
    <n v="16000"/>
    <n v="9876.5432098765432"/>
    <n v="72.057327774022696"/>
    <s v="Engineer"/>
    <x v="7"/>
    <s v="India"/>
    <s v="INR"/>
    <x v="42"/>
    <x v="3"/>
    <s v="2 to 3 hours per day"/>
    <x v="3"/>
    <n v="5"/>
    <x v="0"/>
  </r>
  <r>
    <s v="ID0753"/>
    <n v="41055.690254629626"/>
    <n v="20000"/>
    <s v="USD"/>
    <n v="20000"/>
    <n v="20000"/>
    <n v="12345.679012345678"/>
    <n v="90.071659717528348"/>
    <s v="engineer"/>
    <x v="7"/>
    <s v="India"/>
    <s v="INR"/>
    <x v="42"/>
    <x v="3"/>
    <s v="1 or 2 hours a day"/>
    <x v="1"/>
    <n v="7"/>
    <x v="0"/>
  </r>
  <r>
    <s v="ID1145"/>
    <n v="41057.807974537034"/>
    <n v="40000"/>
    <s v="USD"/>
    <n v="40000"/>
    <n v="40000"/>
    <n v="24691.358024691355"/>
    <n v="180.1433194350567"/>
    <s v="Engineer"/>
    <x v="7"/>
    <s v="India"/>
    <s v="INR"/>
    <x v="42"/>
    <x v="3"/>
    <s v="2 to 3 hours per day"/>
    <x v="3"/>
    <n v="2"/>
    <x v="1"/>
  </r>
  <r>
    <s v="ID1929"/>
    <n v="41081.157210648147"/>
    <n v="21000"/>
    <s v="USD"/>
    <n v="21000"/>
    <n v="21000"/>
    <n v="12962.962962962962"/>
    <n v="94.575242703404768"/>
    <s v="eorl"/>
    <x v="9"/>
    <s v="India"/>
    <s v="INR"/>
    <x v="42"/>
    <x v="3"/>
    <s v="All the 8 hours baby, all the 8!"/>
    <x v="2"/>
    <n v="5"/>
    <x v="0"/>
  </r>
  <r>
    <s v="ID1777"/>
    <n v="41070.177835648145"/>
    <n v="500000"/>
    <s v="INR"/>
    <n v="500000"/>
    <n v="8903.9583437212841"/>
    <n v="5496.2705825440025"/>
    <n v="40.09971530373555"/>
    <s v="equity research trainee"/>
    <x v="1"/>
    <s v="India"/>
    <s v="INR"/>
    <x v="42"/>
    <x v="3"/>
    <s v="All the 8 hours baby, all the 8!"/>
    <x v="2"/>
    <n v="0"/>
    <x v="1"/>
  </r>
  <r>
    <s v="ID0736"/>
    <n v="41055.646099537036"/>
    <s v="6 Lac Rs"/>
    <s v="INR"/>
    <n v="600000"/>
    <n v="10684.750012465542"/>
    <n v="6595.524699052803"/>
    <n v="48.11965836448266"/>
    <s v="ERP Co-Ordinator"/>
    <x v="2"/>
    <s v="India"/>
    <s v="INR"/>
    <x v="42"/>
    <x v="3"/>
    <s v="2 to 3 hours per day"/>
    <x v="3"/>
    <n v="8"/>
    <x v="0"/>
  </r>
  <r>
    <s v="ID0908"/>
    <n v="41056.658368055556"/>
    <n v="16350"/>
    <s v="USD"/>
    <n v="16350"/>
    <n v="16350"/>
    <n v="10092.592592592591"/>
    <n v="73.633581819079424"/>
    <s v="Estimator"/>
    <x v="2"/>
    <s v="India"/>
    <s v="INR"/>
    <x v="42"/>
    <x v="3"/>
    <s v="4 to 6 hours a day"/>
    <x v="0"/>
    <n v="5"/>
    <x v="0"/>
  </r>
  <r>
    <s v="ID1726"/>
    <n v="41066.946018518516"/>
    <n v="25000"/>
    <s v="USD"/>
    <n v="25000"/>
    <n v="25000"/>
    <n v="15432.098765432098"/>
    <n v="112.58957464691046"/>
    <s v="exe"/>
    <x v="1"/>
    <s v="India"/>
    <s v="INR"/>
    <x v="42"/>
    <x v="3"/>
    <s v="All the 8 hours baby, all the 8!"/>
    <x v="2"/>
    <n v="8"/>
    <x v="0"/>
  </r>
  <r>
    <s v="ID0649"/>
    <n v="41055.503877314812"/>
    <n v="150000"/>
    <s v="INR"/>
    <n v="150000"/>
    <n v="2671.1875031163854"/>
    <n v="1648.8811747632008"/>
    <n v="12.029914591120665"/>
    <s v="Executive"/>
    <x v="2"/>
    <s v="India"/>
    <s v="INR"/>
    <x v="42"/>
    <x v="3"/>
    <s v="2 to 3 hours per day"/>
    <x v="3"/>
    <n v="5"/>
    <x v="0"/>
  </r>
  <r>
    <s v="ID0904"/>
    <n v="41056.643449074072"/>
    <s v="180000 INR"/>
    <s v="INR"/>
    <n v="180000"/>
    <n v="3205.4250037396623"/>
    <n v="1978.6574097158409"/>
    <n v="14.435897509344798"/>
    <s v="Executive"/>
    <x v="1"/>
    <s v="India"/>
    <s v="INR"/>
    <x v="42"/>
    <x v="3"/>
    <s v="2 to 3 hours per day"/>
    <x v="3"/>
    <n v="3.5"/>
    <x v="1"/>
  </r>
  <r>
    <s v="ID1687"/>
    <n v="41065.772210648145"/>
    <s v="200000 INR"/>
    <s v="INR"/>
    <n v="200000"/>
    <n v="3561.5833374885137"/>
    <n v="2198.508233017601"/>
    <n v="16.03988612149422"/>
    <s v="Executive"/>
    <x v="1"/>
    <s v="India"/>
    <s v="INR"/>
    <x v="42"/>
    <x v="3"/>
    <s v="1 or 2 hours a day"/>
    <x v="1"/>
    <n v="16"/>
    <x v="3"/>
  </r>
  <r>
    <s v="ID1469"/>
    <n v="41059.675393518519"/>
    <s v="Rs. 200000"/>
    <s v="INR"/>
    <n v="200000"/>
    <n v="3561.5833374885137"/>
    <n v="2198.508233017601"/>
    <n v="16.03988612149422"/>
    <s v="Executive"/>
    <x v="1"/>
    <s v="India"/>
    <s v="INR"/>
    <x v="42"/>
    <x v="3"/>
    <s v="4 to 6 hours a day"/>
    <x v="0"/>
    <n v="11"/>
    <x v="3"/>
  </r>
  <r>
    <s v="ID0760"/>
    <n v="41055.710717592592"/>
    <s v="INR 20000"/>
    <s v="INR"/>
    <n v="240000"/>
    <n v="4273.9000049862161"/>
    <n v="2638.2098796211208"/>
    <n v="19.247863345793061"/>
    <s v="EXECUTIVE"/>
    <x v="1"/>
    <s v="India"/>
    <s v="INR"/>
    <x v="42"/>
    <x v="3"/>
    <s v="2 to 3 hours per day"/>
    <x v="3"/>
    <n v="20"/>
    <x v="2"/>
  </r>
  <r>
    <s v="ID1089"/>
    <n v="41057.659282407411"/>
    <n v="240000"/>
    <s v="INR"/>
    <n v="240000"/>
    <n v="4273.9000049862161"/>
    <n v="2638.2098796211208"/>
    <n v="19.247863345793061"/>
    <s v="Executive"/>
    <x v="1"/>
    <s v="India"/>
    <s v="INR"/>
    <x v="42"/>
    <x v="3"/>
    <s v="2 to 3 hours per day"/>
    <x v="3"/>
    <n v="3"/>
    <x v="1"/>
  </r>
  <r>
    <s v="ID1095"/>
    <n v="41057.669270833336"/>
    <s v="Rs500000"/>
    <s v="INR"/>
    <n v="500000"/>
    <n v="8903.9583437212841"/>
    <n v="5496.2705825440025"/>
    <n v="40.09971530373555"/>
    <s v="Executive"/>
    <x v="1"/>
    <s v="India"/>
    <s v="INR"/>
    <x v="42"/>
    <x v="3"/>
    <s v="2 to 3 hours per day"/>
    <x v="3"/>
    <n v="23"/>
    <x v="2"/>
  </r>
  <r>
    <s v="ID0707"/>
    <n v="41055.584131944444"/>
    <n v="10000"/>
    <s v="USD"/>
    <n v="10000"/>
    <n v="10000"/>
    <n v="6172.8395061728388"/>
    <n v="45.035829858764174"/>
    <s v="Executive"/>
    <x v="2"/>
    <s v="India"/>
    <s v="INR"/>
    <x v="42"/>
    <x v="3"/>
    <s v="4 to 6 hours a day"/>
    <x v="0"/>
    <n v="2"/>
    <x v="1"/>
  </r>
  <r>
    <s v="ID0949"/>
    <n v="41057.030324074076"/>
    <s v="600000 INR"/>
    <s v="INR"/>
    <n v="600000"/>
    <n v="10684.750012465542"/>
    <n v="6595.524699052803"/>
    <n v="48.11965836448266"/>
    <s v="Executive"/>
    <x v="1"/>
    <s v="India"/>
    <s v="INR"/>
    <x v="42"/>
    <x v="3"/>
    <s v="2 to 3 hours per day"/>
    <x v="3"/>
    <n v="4"/>
    <x v="1"/>
  </r>
  <r>
    <s v="ID1068"/>
    <n v="41057.618090277778"/>
    <n v="100000"/>
    <s v="INR"/>
    <n v="1200000"/>
    <n v="21369.500024931083"/>
    <n v="13191.049398105606"/>
    <n v="96.239316728965321"/>
    <s v="executive"/>
    <x v="1"/>
    <s v="India"/>
    <s v="INR"/>
    <x v="42"/>
    <x v="3"/>
    <s v="4 to 6 hours a day"/>
    <x v="0"/>
    <n v="7"/>
    <x v="0"/>
  </r>
  <r>
    <s v="ID1660"/>
    <n v="41064.601215277777"/>
    <s v="240000 INR"/>
    <s v="INR"/>
    <n v="240000"/>
    <n v="4273.9000049862161"/>
    <n v="2638.2098796211208"/>
    <n v="19.247863345793061"/>
    <s v="Exicutive TQM"/>
    <x v="6"/>
    <s v="India"/>
    <s v="INR"/>
    <x v="42"/>
    <x v="3"/>
    <s v="2 to 3 hours per day"/>
    <x v="3"/>
    <n v="15"/>
    <x v="3"/>
  </r>
  <r>
    <s v="ID1230"/>
    <n v="41058.07640046296"/>
    <n v="300000"/>
    <s v="INR"/>
    <n v="300000"/>
    <n v="5342.3750062327708"/>
    <n v="3297.7623495264015"/>
    <n v="24.05982918224133"/>
    <s v="Finance Analyst"/>
    <x v="1"/>
    <s v="India"/>
    <s v="INR"/>
    <x v="42"/>
    <x v="3"/>
    <s v="4 to 6 hours a day"/>
    <x v="0"/>
    <n v="6"/>
    <x v="0"/>
  </r>
  <r>
    <s v="ID1084"/>
    <n v="41057.650960648149"/>
    <n v="1200000"/>
    <s v="INR"/>
    <n v="1200000"/>
    <n v="21369.500024931083"/>
    <n v="13191.049398105606"/>
    <n v="96.239316728965321"/>
    <s v="finance controller"/>
    <x v="6"/>
    <s v="India"/>
    <s v="INR"/>
    <x v="42"/>
    <x v="3"/>
    <s v="4 to 6 hours a day"/>
    <x v="0"/>
    <n v="8"/>
    <x v="0"/>
  </r>
  <r>
    <s v="ID0741"/>
    <n v="41055.662499999999"/>
    <s v="50 k per month"/>
    <s v="INR"/>
    <n v="600000"/>
    <n v="10684.750012465542"/>
    <n v="6595.524699052803"/>
    <n v="48.11965836448266"/>
    <s v="Finance Manager"/>
    <x v="2"/>
    <s v="India"/>
    <s v="INR"/>
    <x v="42"/>
    <x v="3"/>
    <s v="4 to 6 hours a day"/>
    <x v="0"/>
    <n v="5"/>
    <x v="0"/>
  </r>
  <r>
    <s v="ID0851"/>
    <n v="41056.073611111111"/>
    <n v="650000"/>
    <s v="INR"/>
    <n v="650000"/>
    <n v="11575.14584683767"/>
    <n v="7145.1517573072033"/>
    <n v="52.129629894856208"/>
    <s v="Financial Analyist"/>
    <x v="1"/>
    <s v="India"/>
    <s v="INR"/>
    <x v="42"/>
    <x v="3"/>
    <s v="All the 8 hours baby, all the 8!"/>
    <x v="2"/>
    <n v="3.5"/>
    <x v="1"/>
  </r>
  <r>
    <s v="ID1212"/>
    <n v="41058.017893518518"/>
    <n v="800"/>
    <s v="USD"/>
    <n v="4800"/>
    <n v="4800"/>
    <n v="2962.9629629629626"/>
    <n v="21.617198332206804"/>
    <s v="Financial Analyst"/>
    <x v="1"/>
    <s v="India"/>
    <s v="INR"/>
    <x v="42"/>
    <x v="3"/>
    <s v="4 to 6 hours a day"/>
    <x v="0"/>
    <n v="5"/>
    <x v="0"/>
  </r>
  <r>
    <s v="ID0638"/>
    <n v="41055.4846412037"/>
    <n v="600000"/>
    <s v="INR"/>
    <n v="600000"/>
    <n v="10684.750012465542"/>
    <n v="6595.524699052803"/>
    <n v="48.11965836448266"/>
    <s v="Financial Analyst"/>
    <x v="1"/>
    <s v="India"/>
    <s v="INR"/>
    <x v="42"/>
    <x v="3"/>
    <s v="2 to 3 hours per day"/>
    <x v="3"/>
    <n v="3"/>
    <x v="1"/>
  </r>
  <r>
    <s v="ID1551"/>
    <n v="41060.842673611114"/>
    <n v="1000000"/>
    <s v="INR"/>
    <n v="1000000"/>
    <n v="17807.916687442568"/>
    <n v="10992.541165088005"/>
    <n v="80.199430607471101"/>
    <s v="Financial analyst"/>
    <x v="1"/>
    <s v="India"/>
    <s v="INR"/>
    <x v="42"/>
    <x v="3"/>
    <s v="All the 8 hours baby, all the 8!"/>
    <x v="2"/>
    <n v="10"/>
    <x v="3"/>
  </r>
  <r>
    <s v="ID0376"/>
    <n v="41055.07949074074"/>
    <n v="9000000"/>
    <s v="INR"/>
    <n v="9000000"/>
    <n v="160271.25018698312"/>
    <n v="98932.870485792038"/>
    <n v="721.79487546723976"/>
    <s v="Financial Analyst"/>
    <x v="1"/>
    <s v="India"/>
    <s v="INR"/>
    <x v="42"/>
    <x v="3"/>
    <s v="4 to 6 hours a day"/>
    <x v="0"/>
    <m/>
    <x v="1"/>
  </r>
  <r>
    <s v="ID1760"/>
    <n v="41068.786620370367"/>
    <n v="1130000"/>
    <s v="INR"/>
    <n v="1130000"/>
    <n v="20122.945856810104"/>
    <n v="12421.571516549446"/>
    <n v="90.625356586442336"/>
    <s v="Financial Analyst "/>
    <x v="1"/>
    <s v="India"/>
    <s v="INR"/>
    <x v="42"/>
    <x v="3"/>
    <s v="All the 8 hours baby, all the 8!"/>
    <x v="2"/>
    <n v="3"/>
    <x v="1"/>
  </r>
  <r>
    <s v="ID1759"/>
    <n v="41068.786180555559"/>
    <n v="1230000"/>
    <s v="INR"/>
    <n v="1230000"/>
    <n v="21903.737525554359"/>
    <n v="13520.825633058246"/>
    <n v="98.645299647189461"/>
    <s v="Financial Analyst "/>
    <x v="1"/>
    <s v="India"/>
    <s v="INR"/>
    <x v="42"/>
    <x v="3"/>
    <s v="All the 8 hours baby, all the 8!"/>
    <x v="2"/>
    <n v="3"/>
    <x v="1"/>
  </r>
  <r>
    <s v="ID0093"/>
    <n v="41055.027708333335"/>
    <s v="Rs. 12,000/-"/>
    <s v="INR"/>
    <n v="144000"/>
    <n v="2564.3400029917298"/>
    <n v="1582.9259277726726"/>
    <n v="11.548718007475838"/>
    <s v="Financial Consultant"/>
    <x v="4"/>
    <s v="India"/>
    <s v="INR"/>
    <x v="42"/>
    <x v="3"/>
    <s v="1 or 2 hours a day"/>
    <x v="1"/>
    <m/>
    <x v="1"/>
  </r>
  <r>
    <s v="ID1338"/>
    <n v="41058.715185185189"/>
    <n v="300000"/>
    <s v="INR"/>
    <n v="300000"/>
    <n v="5342.3750062327708"/>
    <n v="3297.7623495264015"/>
    <n v="24.05982918224133"/>
    <s v="Financial Modelling Analyst"/>
    <x v="1"/>
    <s v="India"/>
    <s v="INR"/>
    <x v="42"/>
    <x v="3"/>
    <s v="All the 8 hours baby, all the 8!"/>
    <x v="2"/>
    <n v="3"/>
    <x v="1"/>
  </r>
  <r>
    <s v="ID0054"/>
    <n v="41054.257152777776"/>
    <n v="4320"/>
    <s v="USD"/>
    <n v="4320"/>
    <n v="4320"/>
    <n v="2666.6666666666665"/>
    <n v="19.455478498986125"/>
    <s v="Financial Planner"/>
    <x v="5"/>
    <s v="India"/>
    <s v="INR"/>
    <x v="42"/>
    <x v="3"/>
    <s v="2 to 3 hours per day"/>
    <x v="3"/>
    <m/>
    <x v="1"/>
  </r>
  <r>
    <s v="ID1319"/>
    <n v="41058.650289351855"/>
    <s v="6lakhs"/>
    <s v="INR"/>
    <n v="600000"/>
    <n v="10684.750012465542"/>
    <n v="6595.524699052803"/>
    <n v="48.11965836448266"/>
    <s v="General Manager"/>
    <x v="2"/>
    <s v="India"/>
    <s v="INR"/>
    <x v="42"/>
    <x v="3"/>
    <s v="2 to 3 hours per day"/>
    <x v="3"/>
    <n v="28"/>
    <x v="2"/>
  </r>
  <r>
    <s v="ID0599"/>
    <n v="41055.369444444441"/>
    <n v="50000"/>
    <s v="USD"/>
    <n v="50000"/>
    <n v="50000"/>
    <n v="30864.197530864196"/>
    <n v="225.17914929382093"/>
    <s v="General manager"/>
    <x v="2"/>
    <s v="India"/>
    <s v="INR"/>
    <x v="42"/>
    <x v="3"/>
    <s v="1 or 2 hours a day"/>
    <x v="1"/>
    <n v="25"/>
    <x v="2"/>
  </r>
  <r>
    <s v="ID0020"/>
    <n v="41054.180115740739"/>
    <n v="50000"/>
    <s v="USD"/>
    <n v="50000"/>
    <n v="50000"/>
    <n v="30864.197530864196"/>
    <n v="225.17914929382093"/>
    <s v="GM"/>
    <x v="2"/>
    <s v="India"/>
    <s v="INR"/>
    <x v="42"/>
    <x v="3"/>
    <s v="1 or 2 hours a day"/>
    <x v="1"/>
    <m/>
    <x v="1"/>
  </r>
  <r>
    <s v="ID1135"/>
    <n v="41057.771423611113"/>
    <s v="Rs 2400000"/>
    <s v="INR"/>
    <n v="2400000"/>
    <n v="42739.000049862167"/>
    <n v="26382.098796211212"/>
    <n v="192.47863345793064"/>
    <s v="GM Finance"/>
    <x v="2"/>
    <s v="India"/>
    <s v="INR"/>
    <x v="42"/>
    <x v="3"/>
    <s v="All the 8 hours baby, all the 8!"/>
    <x v="2"/>
    <n v="10"/>
    <x v="3"/>
  </r>
  <r>
    <s v="ID0691"/>
    <n v="41055.557442129626"/>
    <n v="300000"/>
    <s v="INR"/>
    <n v="300000"/>
    <n v="5342.3750062327708"/>
    <n v="3297.7623495264015"/>
    <n v="24.05982918224133"/>
    <s v="govt"/>
    <x v="2"/>
    <s v="India"/>
    <s v="INR"/>
    <x v="42"/>
    <x v="3"/>
    <s v="2 to 3 hours per day"/>
    <x v="3"/>
    <n v="3"/>
    <x v="1"/>
  </r>
  <r>
    <s v="ID0850"/>
    <n v="41056.0702662037"/>
    <s v="Rs. 10,00,000"/>
    <s v="INR"/>
    <n v="1000000"/>
    <n v="17807.916687442568"/>
    <n v="10992.541165088005"/>
    <n v="80.199430607471101"/>
    <s v="HR Analyst"/>
    <x v="1"/>
    <s v="India"/>
    <s v="INR"/>
    <x v="42"/>
    <x v="3"/>
    <s v="4 to 6 hours a day"/>
    <x v="0"/>
    <n v="6.5"/>
    <x v="0"/>
  </r>
  <r>
    <s v="ID1507"/>
    <n v="41059.999560185184"/>
    <s v="6.5 LAKHS"/>
    <s v="INR"/>
    <n v="650000"/>
    <n v="11575.14584683767"/>
    <n v="7145.1517573072033"/>
    <n v="52.129629894856208"/>
    <s v="HR/ADMINISTRATION"/>
    <x v="1"/>
    <s v="India"/>
    <s v="INR"/>
    <x v="42"/>
    <x v="3"/>
    <s v="4 to 6 hours a day"/>
    <x v="0"/>
    <n v="21"/>
    <x v="2"/>
  </r>
  <r>
    <s v="ID1301"/>
    <n v="41058.569548611114"/>
    <s v="3.5 lakhs p.a"/>
    <s v="INR"/>
    <n v="350000"/>
    <n v="6232.7708406048987"/>
    <n v="3847.3894077808013"/>
    <n v="28.069800712614878"/>
    <s v="I dont know"/>
    <x v="1"/>
    <s v="India"/>
    <s v="INR"/>
    <x v="42"/>
    <x v="3"/>
    <s v="4 to 6 hours a day"/>
    <x v="0"/>
    <n v="1.5"/>
    <x v="1"/>
  </r>
  <r>
    <s v="ID0719"/>
    <n v="41055.611805555556"/>
    <s v="Rs 15000"/>
    <s v="INR"/>
    <n v="180000"/>
    <n v="3205.4250037396623"/>
    <n v="1978.6574097158409"/>
    <n v="14.435897509344798"/>
    <s v="Import &amp; Export Documentation Executive"/>
    <x v="2"/>
    <s v="India"/>
    <s v="INR"/>
    <x v="42"/>
    <x v="3"/>
    <s v="All the 8 hours baby, all the 8!"/>
    <x v="2"/>
    <n v="7"/>
    <x v="0"/>
  </r>
  <r>
    <s v="ID0611"/>
    <n v="41055.417685185188"/>
    <n v="380000"/>
    <s v="INR"/>
    <n v="380000"/>
    <n v="6767.0083412281756"/>
    <n v="4177.165642733441"/>
    <n v="30.475783630839011"/>
    <s v="Incharge"/>
    <x v="2"/>
    <s v="India"/>
    <s v="INR"/>
    <x v="42"/>
    <x v="3"/>
    <s v="4 to 6 hours a day"/>
    <x v="0"/>
    <n v="10"/>
    <x v="3"/>
  </r>
  <r>
    <s v="ID1125"/>
    <n v="41057.735254629632"/>
    <n v="210000"/>
    <s v="INR"/>
    <n v="210000"/>
    <n v="3739.6625043629392"/>
    <n v="2308.4336446684811"/>
    <n v="16.841880427568931"/>
    <s v="information Analyst"/>
    <x v="1"/>
    <s v="India"/>
    <s v="INR"/>
    <x v="42"/>
    <x v="3"/>
    <s v="All the 8 hours baby, all the 8!"/>
    <x v="2"/>
    <n v="1"/>
    <x v="1"/>
  </r>
  <r>
    <s v="ID0708"/>
    <n v="41055.586516203701"/>
    <s v="Rs 10000"/>
    <s v="INR"/>
    <n v="120000"/>
    <n v="2136.9500024931081"/>
    <n v="1319.1049398105604"/>
    <n v="9.6239316728965303"/>
    <s v="Intern"/>
    <x v="1"/>
    <s v="India"/>
    <s v="INR"/>
    <x v="42"/>
    <x v="3"/>
    <s v="1 or 2 hours a day"/>
    <x v="1"/>
    <n v="0"/>
    <x v="1"/>
  </r>
  <r>
    <s v="ID1123"/>
    <n v="41057.72383101852"/>
    <s v="252000 INR"/>
    <s v="INR"/>
    <n v="252000"/>
    <n v="4487.5950052355274"/>
    <n v="2770.1203736021771"/>
    <n v="20.210256513082715"/>
    <s v="Inventory Manager"/>
    <x v="2"/>
    <s v="India"/>
    <s v="INR"/>
    <x v="42"/>
    <x v="3"/>
    <s v="1 or 2 hours a day"/>
    <x v="1"/>
    <n v="16"/>
    <x v="3"/>
  </r>
  <r>
    <s v="ID0660"/>
    <n v="41055.519502314812"/>
    <s v="INR 9,50,000"/>
    <s v="INR"/>
    <n v="950000"/>
    <n v="16917.52085307044"/>
    <n v="10442.914106833605"/>
    <n v="76.189459077097538"/>
    <s v="Investment Banker"/>
    <x v="2"/>
    <s v="India"/>
    <s v="INR"/>
    <x v="42"/>
    <x v="3"/>
    <s v="4 to 6 hours a day"/>
    <x v="0"/>
    <n v="3"/>
    <x v="1"/>
  </r>
  <r>
    <s v="ID1436"/>
    <n v="41059.108101851853"/>
    <s v="Rs 3.25 Lacs"/>
    <s v="INR"/>
    <n v="3250000"/>
    <n v="57875.729234188344"/>
    <n v="35725.758786536011"/>
    <n v="260.64814947428101"/>
    <s v="ISO TS Documentation"/>
    <x v="1"/>
    <s v="India"/>
    <s v="INR"/>
    <x v="42"/>
    <x v="3"/>
    <s v="4 to 6 hours a day"/>
    <x v="0"/>
    <n v="5.5"/>
    <x v="0"/>
  </r>
  <r>
    <s v="ID0959"/>
    <n v="41057.170300925929"/>
    <n v="8000"/>
    <s v="USD"/>
    <n v="8000"/>
    <n v="8000"/>
    <n v="4938.2716049382716"/>
    <n v="36.028663887011348"/>
    <s v="IT Analyst"/>
    <x v="1"/>
    <s v="India"/>
    <s v="INR"/>
    <x v="42"/>
    <x v="3"/>
    <s v="1 or 2 hours a day"/>
    <x v="1"/>
    <n v="5"/>
    <x v="0"/>
  </r>
  <r>
    <s v="ID0222"/>
    <n v="41055.039988425924"/>
    <s v="INR 350k"/>
    <s v="INR"/>
    <n v="350000"/>
    <n v="6232.7708406048987"/>
    <n v="3847.3894077808013"/>
    <n v="28.069800712614878"/>
    <s v="Jr. Executive Finance"/>
    <x v="5"/>
    <s v="India"/>
    <s v="INR"/>
    <x v="42"/>
    <x v="3"/>
    <s v="4 to 6 hours a day"/>
    <x v="0"/>
    <m/>
    <x v="1"/>
  </r>
  <r>
    <s v="ID1132"/>
    <n v="41057.753622685188"/>
    <n v="150252"/>
    <s v="INR"/>
    <n v="150252"/>
    <n v="2675.675098121621"/>
    <n v="1651.6512951368029"/>
    <n v="12.050124847633747"/>
    <s v="KEY"/>
    <x v="2"/>
    <s v="India"/>
    <s v="INR"/>
    <x v="42"/>
    <x v="3"/>
    <s v="2 to 3 hours per day"/>
    <x v="3"/>
    <n v="5"/>
    <x v="0"/>
  </r>
  <r>
    <s v="ID1834"/>
    <n v="41073.805844907409"/>
    <n v="900000"/>
    <s v="INR"/>
    <n v="900000"/>
    <n v="16027.125018698311"/>
    <n v="9893.2870485792027"/>
    <n v="72.179487546723976"/>
    <s v="Lead "/>
    <x v="2"/>
    <s v="India"/>
    <s v="INR"/>
    <x v="42"/>
    <x v="3"/>
    <s v="2 to 3 hours per day"/>
    <x v="3"/>
    <n v="6"/>
    <x v="0"/>
  </r>
  <r>
    <s v="ID1225"/>
    <n v="41058.063645833332"/>
    <s v="700000 INR"/>
    <s v="INR"/>
    <n v="700000"/>
    <n v="12465.541681209797"/>
    <n v="7694.7788155616026"/>
    <n v="56.139601425229756"/>
    <s v="Lead Executive MIS"/>
    <x v="3"/>
    <s v="India"/>
    <s v="INR"/>
    <x v="42"/>
    <x v="3"/>
    <s v="4 to 6 hours a day"/>
    <x v="0"/>
    <n v="6"/>
    <x v="0"/>
  </r>
  <r>
    <s v="ID1146"/>
    <n v="41057.809074074074"/>
    <s v="INR 853000"/>
    <s v="INR"/>
    <n v="853000"/>
    <n v="15190.15293438851"/>
    <n v="9376.6376138200667"/>
    <n v="68.410114308172837"/>
    <s v="Lead Research Analyst"/>
    <x v="1"/>
    <s v="India"/>
    <s v="INR"/>
    <x v="42"/>
    <x v="3"/>
    <s v="2 to 3 hours per day"/>
    <x v="3"/>
    <n v="6"/>
    <x v="0"/>
  </r>
  <r>
    <s v="ID1112"/>
    <n v="41057.703622685185"/>
    <s v="Rs. 15000"/>
    <s v="INR"/>
    <n v="180000"/>
    <n v="3205.4250037396623"/>
    <n v="1978.6574097158409"/>
    <n v="14.435897509344798"/>
    <s v="Logistics Operation Analyst"/>
    <x v="1"/>
    <s v="India"/>
    <s v="INR"/>
    <x v="42"/>
    <x v="3"/>
    <s v="All the 8 hours baby, all the 8!"/>
    <x v="2"/>
    <n v="3"/>
    <x v="1"/>
  </r>
  <r>
    <s v="ID0201"/>
    <n v="41055.036828703705"/>
    <s v="Rs. 275000"/>
    <s v="INR"/>
    <n v="275000"/>
    <n v="4897.177089046706"/>
    <n v="3022.9488203992009"/>
    <n v="22.054843417054549"/>
    <s v="low level monitoring"/>
    <x v="1"/>
    <s v="India"/>
    <s v="INR"/>
    <x v="42"/>
    <x v="3"/>
    <s v="2 to 3 hours per day"/>
    <x v="3"/>
    <m/>
    <x v="1"/>
  </r>
  <r>
    <s v="ID1479"/>
    <n v="41059.760740740741"/>
    <n v="4000"/>
    <s v="USD"/>
    <n v="4000"/>
    <n v="4000"/>
    <n v="2469.1358024691358"/>
    <n v="18.014331943505674"/>
    <s v="M I S Executive"/>
    <x v="1"/>
    <s v="India"/>
    <s v="INR"/>
    <x v="42"/>
    <x v="3"/>
    <s v="All the 8 hours baby, all the 8!"/>
    <x v="2"/>
    <n v="6"/>
    <x v="0"/>
  </r>
  <r>
    <s v="ID1625"/>
    <n v="41062.783009259256"/>
    <n v="7000"/>
    <s v="USD"/>
    <n v="7000"/>
    <n v="7000"/>
    <n v="4320.9876543209875"/>
    <n v="31.525080901134928"/>
    <s v="M.I.S"/>
    <x v="3"/>
    <s v="India"/>
    <s v="INR"/>
    <x v="42"/>
    <x v="3"/>
    <s v="4 to 6 hours a day"/>
    <x v="0"/>
    <n v="1"/>
    <x v="1"/>
  </r>
  <r>
    <s v="ID1773"/>
    <n v="41070.03502314815"/>
    <s v="1.40 lac"/>
    <s v="INR"/>
    <n v="140000"/>
    <n v="2493.1083362419595"/>
    <n v="1538.9557631123205"/>
    <n v="11.227920285045952"/>
    <s v="magic"/>
    <x v="9"/>
    <s v="India"/>
    <s v="INR"/>
    <x v="42"/>
    <x v="3"/>
    <s v="4 to 6 hours a day"/>
    <x v="0"/>
    <n v="5"/>
    <x v="0"/>
  </r>
  <r>
    <s v="ID0445"/>
    <n v="41055.115925925929"/>
    <s v="INR 30,00,000"/>
    <s v="INR"/>
    <n v="3000000"/>
    <n v="53423.750062327701"/>
    <n v="32977.623495264008"/>
    <n v="240.59829182241324"/>
    <s v="Management Consultant"/>
    <x v="2"/>
    <s v="India"/>
    <s v="INR"/>
    <x v="42"/>
    <x v="3"/>
    <s v="4 to 6 hours a day"/>
    <x v="0"/>
    <m/>
    <x v="1"/>
  </r>
  <r>
    <s v="ID0847"/>
    <n v="41056.044976851852"/>
    <n v="5000"/>
    <s v="USD"/>
    <n v="5000"/>
    <n v="5000"/>
    <n v="3086.4197530864194"/>
    <n v="22.517914929382087"/>
    <s v="Management Intern"/>
    <x v="2"/>
    <s v="India"/>
    <s v="INR"/>
    <x v="42"/>
    <x v="3"/>
    <s v="4 to 6 hours a day"/>
    <x v="0"/>
    <n v="1"/>
    <x v="1"/>
  </r>
  <r>
    <s v="ID0816"/>
    <n v="41055.933078703703"/>
    <n v="516000"/>
    <s v="INR"/>
    <n v="516000"/>
    <n v="9188.8850107203652"/>
    <n v="5672.1512411854101"/>
    <n v="41.382906193455085"/>
    <s v="Management Trainee"/>
    <x v="2"/>
    <s v="India"/>
    <s v="INR"/>
    <x v="42"/>
    <x v="3"/>
    <s v="4 to 6 hours a day"/>
    <x v="0"/>
    <n v="0"/>
    <x v="1"/>
  </r>
  <r>
    <s v="ID1054"/>
    <n v="41057.592268518521"/>
    <s v="Rs. 1200000"/>
    <s v="INR"/>
    <n v="1200000"/>
    <n v="21369.500024931083"/>
    <n v="13191.049398105606"/>
    <n v="96.239316728965321"/>
    <s v="Management Trainee"/>
    <x v="2"/>
    <s v="India"/>
    <s v="INR"/>
    <x v="42"/>
    <x v="3"/>
    <s v="2 to 3 hours per day"/>
    <x v="3"/>
    <n v="2"/>
    <x v="1"/>
  </r>
  <r>
    <s v="ID0813"/>
    <n v="41055.92287037037"/>
    <s v="Rs 20000"/>
    <s v="INR"/>
    <n v="240000"/>
    <n v="4273.9000049862161"/>
    <n v="2638.2098796211208"/>
    <n v="19.247863345793061"/>
    <s v="MANAGER"/>
    <x v="2"/>
    <s v="India"/>
    <s v="INR"/>
    <x v="42"/>
    <x v="3"/>
    <s v="2 to 3 hours per day"/>
    <x v="3"/>
    <n v="3"/>
    <x v="1"/>
  </r>
  <r>
    <s v="ID1390"/>
    <n v="41058.910243055558"/>
    <s v="Rs 250000"/>
    <s v="INR"/>
    <n v="250000"/>
    <n v="4451.9791718606421"/>
    <n v="2748.1352912720013"/>
    <n v="20.049857651867775"/>
    <s v="Manager"/>
    <x v="2"/>
    <s v="India"/>
    <s v="INR"/>
    <x v="42"/>
    <x v="3"/>
    <s v="1 or 2 hours a day"/>
    <x v="1"/>
    <n v="15"/>
    <x v="3"/>
  </r>
  <r>
    <s v="ID0654"/>
    <n v="41055.513969907406"/>
    <n v="450"/>
    <s v="USD"/>
    <n v="5400"/>
    <n v="5400"/>
    <n v="3333.333333333333"/>
    <n v="24.319348123732656"/>
    <s v="manager"/>
    <x v="2"/>
    <s v="India"/>
    <s v="INR"/>
    <x v="42"/>
    <x v="3"/>
    <s v="All the 8 hours baby, all the 8!"/>
    <x v="2"/>
    <n v="3"/>
    <x v="1"/>
  </r>
  <r>
    <s v="ID1039"/>
    <n v="41057.549791666665"/>
    <n v="6000"/>
    <s v="USD"/>
    <n v="6000"/>
    <n v="6000"/>
    <n v="3703.7037037037035"/>
    <n v="27.021497915258507"/>
    <s v="Manager"/>
    <x v="2"/>
    <s v="India"/>
    <s v="INR"/>
    <x v="42"/>
    <x v="3"/>
    <s v="4 to 6 hours a day"/>
    <x v="0"/>
    <n v="5"/>
    <x v="0"/>
  </r>
  <r>
    <s v="ID0509"/>
    <n v="41055.176701388889"/>
    <n v="8400"/>
    <s v="USD"/>
    <n v="8400"/>
    <n v="8400"/>
    <n v="5185.1851851851852"/>
    <n v="37.830097081361913"/>
    <s v="Manager"/>
    <x v="2"/>
    <s v="India"/>
    <s v="INR"/>
    <x v="42"/>
    <x v="3"/>
    <s v="4 to 6 hours a day"/>
    <x v="0"/>
    <m/>
    <x v="1"/>
  </r>
  <r>
    <s v="ID0946"/>
    <n v="41057.020092592589"/>
    <s v="Rs 40000"/>
    <s v="INR"/>
    <n v="480000"/>
    <n v="8547.8000099724322"/>
    <n v="5276.4197592422415"/>
    <n v="38.495726691586121"/>
    <s v="Manager"/>
    <x v="2"/>
    <s v="India"/>
    <s v="INR"/>
    <x v="42"/>
    <x v="3"/>
    <s v="2 to 3 hours per day"/>
    <x v="3"/>
    <n v="2"/>
    <x v="1"/>
  </r>
  <r>
    <s v="ID0907"/>
    <n v="41056.656157407408"/>
    <s v="Rs 600000/-"/>
    <s v="INR"/>
    <n v="600000"/>
    <n v="10684.750012465542"/>
    <n v="6595.524699052803"/>
    <n v="48.11965836448266"/>
    <s v="Manager"/>
    <x v="2"/>
    <s v="India"/>
    <s v="INR"/>
    <x v="42"/>
    <x v="3"/>
    <s v="All the 8 hours baby, all the 8!"/>
    <x v="2"/>
    <n v="9"/>
    <x v="0"/>
  </r>
  <r>
    <s v="ID1812"/>
    <n v="41072.678067129629"/>
    <n v="14000"/>
    <s v="USD"/>
    <n v="14000"/>
    <n v="14000"/>
    <n v="8641.9753086419751"/>
    <n v="63.050161802269855"/>
    <s v="Manager"/>
    <x v="2"/>
    <s v="India"/>
    <s v="INR"/>
    <x v="42"/>
    <x v="3"/>
    <s v="4 to 6 hours a day"/>
    <x v="0"/>
    <n v="5"/>
    <x v="0"/>
  </r>
  <r>
    <s v="ID0735"/>
    <n v="41055.644305555557"/>
    <s v="8 Lakhs"/>
    <s v="INR"/>
    <n v="800000"/>
    <n v="14246.333349954055"/>
    <n v="8794.0329320704041"/>
    <n v="64.15954448597688"/>
    <s v="Manager"/>
    <x v="2"/>
    <s v="India"/>
    <s v="INR"/>
    <x v="42"/>
    <x v="3"/>
    <s v="2 to 3 hours per day"/>
    <x v="3"/>
    <n v="13"/>
    <x v="3"/>
  </r>
  <r>
    <s v="ID1756"/>
    <n v="41068.655046296299"/>
    <s v="INR800000"/>
    <s v="INR"/>
    <n v="800000"/>
    <n v="14246.333349954055"/>
    <n v="8794.0329320704041"/>
    <n v="64.15954448597688"/>
    <s v="MANAGER"/>
    <x v="2"/>
    <s v="India"/>
    <s v="INR"/>
    <x v="42"/>
    <x v="3"/>
    <s v="2 to 3 hours per day"/>
    <x v="3"/>
    <n v="0"/>
    <x v="1"/>
  </r>
  <r>
    <s v="ID1757"/>
    <n v="41068.656412037039"/>
    <n v="800000"/>
    <s v="INR"/>
    <n v="800000"/>
    <n v="14246.333349954055"/>
    <n v="8794.0329320704041"/>
    <n v="64.15954448597688"/>
    <s v="MANAGER"/>
    <x v="2"/>
    <s v="India"/>
    <s v="INR"/>
    <x v="42"/>
    <x v="3"/>
    <s v="2 to 3 hours per day"/>
    <x v="3"/>
    <n v="0"/>
    <x v="1"/>
  </r>
  <r>
    <s v="ID0700"/>
    <n v="41055.571504629632"/>
    <n v="800000"/>
    <s v="INR"/>
    <n v="800000"/>
    <n v="14246.333349954055"/>
    <n v="8794.0329320704041"/>
    <n v="64.15954448597688"/>
    <s v="Manager"/>
    <x v="2"/>
    <s v="India"/>
    <s v="INR"/>
    <x v="42"/>
    <x v="3"/>
    <s v="4 to 6 hours a day"/>
    <x v="0"/>
    <n v="7"/>
    <x v="0"/>
  </r>
  <r>
    <s v="ID1284"/>
    <n v="41058.483252314814"/>
    <s v="Indian Rs 10 Lakhs"/>
    <s v="INR"/>
    <n v="1000000"/>
    <n v="17807.916687442568"/>
    <n v="10992.541165088005"/>
    <n v="80.199430607471101"/>
    <s v="Manager"/>
    <x v="2"/>
    <s v="India"/>
    <s v="INR"/>
    <x v="42"/>
    <x v="3"/>
    <s v="2 to 3 hours per day"/>
    <x v="3"/>
    <n v="10"/>
    <x v="3"/>
  </r>
  <r>
    <s v="ID0023"/>
    <n v="41054.188668981478"/>
    <n v="1000000"/>
    <s v="INR"/>
    <n v="1000000"/>
    <n v="17807.916687442568"/>
    <n v="10992.541165088005"/>
    <n v="80.199430607471101"/>
    <s v="Manager"/>
    <x v="2"/>
    <s v="India"/>
    <s v="INR"/>
    <x v="42"/>
    <x v="3"/>
    <s v="4 to 6 hours a day"/>
    <x v="0"/>
    <m/>
    <x v="1"/>
  </r>
  <r>
    <s v="ID0321"/>
    <n v="41055.060925925929"/>
    <s v="INR 1000000"/>
    <s v="INR"/>
    <n v="1000000"/>
    <n v="17807.916687442568"/>
    <n v="10992.541165088005"/>
    <n v="80.199430607471101"/>
    <s v="Manager"/>
    <x v="2"/>
    <s v="India"/>
    <s v="INR"/>
    <x v="42"/>
    <x v="3"/>
    <s v="4 to 6 hours a day"/>
    <x v="0"/>
    <m/>
    <x v="1"/>
  </r>
  <r>
    <s v="ID1288"/>
    <n v="41058.511886574073"/>
    <n v="18000"/>
    <s v="USD"/>
    <n v="18000"/>
    <n v="18000"/>
    <n v="11111.111111111109"/>
    <n v="81.064493745775522"/>
    <s v="Manager"/>
    <x v="2"/>
    <s v="India"/>
    <s v="INR"/>
    <x v="42"/>
    <x v="3"/>
    <s v="4 to 6 hours a day"/>
    <x v="0"/>
    <n v="12"/>
    <x v="3"/>
  </r>
  <r>
    <s v="ID1606"/>
    <n v="41061.930856481478"/>
    <s v="20000 $"/>
    <s v="USD"/>
    <n v="20000"/>
    <n v="20000"/>
    <n v="12345.679012345678"/>
    <n v="90.071659717528348"/>
    <s v="Manager"/>
    <x v="2"/>
    <s v="India"/>
    <s v="INR"/>
    <x v="42"/>
    <x v="3"/>
    <s v="4 to 6 hours a day"/>
    <x v="0"/>
    <n v="1"/>
    <x v="1"/>
  </r>
  <r>
    <s v="ID0619"/>
    <n v="41055.454421296294"/>
    <n v="21000"/>
    <s v="USD"/>
    <n v="21000"/>
    <n v="21000"/>
    <n v="12962.962962962962"/>
    <n v="94.575242703404768"/>
    <s v="Manager"/>
    <x v="2"/>
    <s v="India"/>
    <s v="INR"/>
    <x v="42"/>
    <x v="3"/>
    <s v="All the 8 hours baby, all the 8!"/>
    <x v="2"/>
    <n v="23"/>
    <x v="2"/>
  </r>
  <r>
    <s v="ID0165"/>
    <n v="41055.033159722225"/>
    <s v="Rs. 1300000"/>
    <s v="INR"/>
    <n v="1300000"/>
    <n v="23150.291693675339"/>
    <n v="14290.303514614407"/>
    <n v="104.25925978971242"/>
    <s v="Manager"/>
    <x v="2"/>
    <s v="India"/>
    <s v="INR"/>
    <x v="42"/>
    <x v="3"/>
    <s v="4 to 6 hours a day"/>
    <x v="0"/>
    <m/>
    <x v="1"/>
  </r>
  <r>
    <s v="ID1779"/>
    <n v="41070.624062499999"/>
    <n v="1300000"/>
    <s v="INR"/>
    <n v="1300000"/>
    <n v="23150.291693675339"/>
    <n v="14290.303514614407"/>
    <n v="104.25925978971242"/>
    <s v="Manager"/>
    <x v="2"/>
    <s v="India"/>
    <s v="INR"/>
    <x v="42"/>
    <x v="3"/>
    <s v="All the 8 hours baby, all the 8!"/>
    <x v="2"/>
    <n v="9"/>
    <x v="0"/>
  </r>
  <r>
    <s v="ID0362"/>
    <n v="41055.073587962965"/>
    <n v="25000"/>
    <s v="USD"/>
    <n v="25000"/>
    <n v="25000"/>
    <n v="15432.098765432098"/>
    <n v="112.58957464691046"/>
    <s v="Manager"/>
    <x v="2"/>
    <s v="India"/>
    <s v="INR"/>
    <x v="42"/>
    <x v="3"/>
    <s v="4 to 6 hours a day"/>
    <x v="0"/>
    <m/>
    <x v="1"/>
  </r>
  <r>
    <s v="ID1121"/>
    <n v="41057.720590277779"/>
    <n v="60000"/>
    <s v="USD"/>
    <n v="60000"/>
    <n v="60000"/>
    <n v="37037.037037037036"/>
    <n v="270.2149791525851"/>
    <s v="manager"/>
    <x v="2"/>
    <s v="India"/>
    <s v="INR"/>
    <x v="42"/>
    <x v="3"/>
    <s v="All the 8 hours baby, all the 8!"/>
    <x v="2"/>
    <n v="14"/>
    <x v="3"/>
  </r>
  <r>
    <s v="ID0655"/>
    <n v="41055.516134259262"/>
    <n v="10500000"/>
    <s v="INR"/>
    <n v="10500000"/>
    <n v="186983.12521814698"/>
    <n v="115421.68223342406"/>
    <n v="842.09402137844654"/>
    <s v="MANAGER"/>
    <x v="2"/>
    <s v="India"/>
    <s v="INR"/>
    <x v="42"/>
    <x v="3"/>
    <s v="2 to 3 hours per day"/>
    <x v="3"/>
    <n v="10"/>
    <x v="3"/>
  </r>
  <r>
    <s v="ID1565"/>
    <n v="41061.001782407409"/>
    <s v="Rs. 700000"/>
    <s v="INR"/>
    <n v="700000"/>
    <n v="12465.541681209797"/>
    <n v="7694.7788155616026"/>
    <n v="56.139601425229756"/>
    <s v="Manager - Business Development"/>
    <x v="2"/>
    <s v="India"/>
    <s v="INR"/>
    <x v="42"/>
    <x v="3"/>
    <s v="All the 8 hours baby, all the 8!"/>
    <x v="2"/>
    <n v="30"/>
    <x v="2"/>
  </r>
  <r>
    <s v="ID0895"/>
    <n v="41056.598738425928"/>
    <s v="INR 23 L"/>
    <s v="INR"/>
    <n v="2300000"/>
    <n v="40958.208381117904"/>
    <n v="25282.844679702408"/>
    <n v="184.45869039718349"/>
    <s v="Manager - Business Planning &amp; Reporting"/>
    <x v="2"/>
    <s v="India"/>
    <s v="INR"/>
    <x v="42"/>
    <x v="3"/>
    <s v="2 to 3 hours per day"/>
    <x v="3"/>
    <n v="8"/>
    <x v="0"/>
  </r>
  <r>
    <s v="ID1861"/>
    <n v="41075.692210648151"/>
    <n v="1400000"/>
    <s v="INR"/>
    <n v="1400000"/>
    <n v="24931.083362419595"/>
    <n v="15389.557631123205"/>
    <n v="112.27920285045951"/>
    <s v="Manager - Controlling"/>
    <x v="2"/>
    <s v="India"/>
    <s v="INR"/>
    <x v="42"/>
    <x v="3"/>
    <s v="4 to 6 hours a day"/>
    <x v="0"/>
    <n v="10"/>
    <x v="3"/>
  </r>
  <r>
    <s v="ID1318"/>
    <n v="41058.642187500001"/>
    <n v="1200000"/>
    <s v="INR"/>
    <n v="1200000"/>
    <n v="21369.500024931083"/>
    <n v="13191.049398105606"/>
    <n v="96.239316728965321"/>
    <s v="Manager - Corporate strategy and Planning"/>
    <x v="2"/>
    <s v="India"/>
    <s v="INR"/>
    <x v="42"/>
    <x v="3"/>
    <s v="4 to 6 hours a day"/>
    <x v="0"/>
    <n v="9"/>
    <x v="0"/>
  </r>
  <r>
    <s v="ID0443"/>
    <n v="41055.113437499997"/>
    <n v="1100000"/>
    <s v="INR"/>
    <n v="1100000"/>
    <n v="19588.708356186824"/>
    <n v="12091.795281596804"/>
    <n v="88.219373668218196"/>
    <s v="manager - MIS &amp; operations planning"/>
    <x v="2"/>
    <s v="India"/>
    <s v="INR"/>
    <x v="42"/>
    <x v="3"/>
    <s v="4 to 6 hours a day"/>
    <x v="0"/>
    <m/>
    <x v="1"/>
  </r>
  <r>
    <s v="ID1722"/>
    <n v="41066.862210648149"/>
    <n v="22000"/>
    <s v="USD"/>
    <n v="22000"/>
    <n v="22000"/>
    <n v="13580.246913580246"/>
    <n v="99.078825689281189"/>
    <s v="Manager (MIS)"/>
    <x v="2"/>
    <s v="India"/>
    <s v="INR"/>
    <x v="42"/>
    <x v="3"/>
    <s v="All the 8 hours baby, all the 8!"/>
    <x v="2"/>
    <n v="6"/>
    <x v="0"/>
  </r>
  <r>
    <s v="ID0136"/>
    <n v="41055.029953703706"/>
    <n v="800000"/>
    <s v="INR"/>
    <n v="800000"/>
    <n v="14246.333349954055"/>
    <n v="8794.0329320704041"/>
    <n v="64.15954448597688"/>
    <s v="Manager : Accounts"/>
    <x v="2"/>
    <s v="India"/>
    <s v="INR"/>
    <x v="42"/>
    <x v="3"/>
    <s v="2 to 3 hours per day"/>
    <x v="3"/>
    <m/>
    <x v="1"/>
  </r>
  <r>
    <s v="ID1464"/>
    <n v="41059.596608796295"/>
    <s v="Rs.2,50,000.00"/>
    <s v="INR"/>
    <n v="250000"/>
    <n v="4451.9791718606421"/>
    <n v="2748.1352912720013"/>
    <n v="20.049857651867775"/>
    <s v="Manager Commercial"/>
    <x v="2"/>
    <s v="India"/>
    <s v="INR"/>
    <x v="42"/>
    <x v="3"/>
    <s v="2 to 3 hours per day"/>
    <x v="3"/>
    <n v="15"/>
    <x v="3"/>
  </r>
  <r>
    <s v="ID1877"/>
    <n v="41076.71371527778"/>
    <s v="INR 50000"/>
    <s v="INR"/>
    <n v="600000"/>
    <n v="10684.750012465542"/>
    <n v="6595.524699052803"/>
    <n v="48.11965836448266"/>
    <s v="Manager- Customer Support"/>
    <x v="2"/>
    <s v="India"/>
    <s v="INR"/>
    <x v="42"/>
    <x v="3"/>
    <s v="4 to 6 hours a day"/>
    <x v="0"/>
    <n v="12"/>
    <x v="3"/>
  </r>
  <r>
    <s v="ID1210"/>
    <n v="41058.011747685188"/>
    <s v="Rs. 900000"/>
    <s v="INR"/>
    <n v="900000"/>
    <n v="16027.125018698311"/>
    <n v="9893.2870485792027"/>
    <n v="72.179487546723976"/>
    <s v="Manager F &amp; A"/>
    <x v="2"/>
    <s v="India"/>
    <s v="INR"/>
    <x v="42"/>
    <x v="3"/>
    <s v="1 or 2 hours a day"/>
    <x v="1"/>
    <n v="13"/>
    <x v="3"/>
  </r>
  <r>
    <s v="ID1071"/>
    <n v="41057.620648148149"/>
    <s v="1600000Rs"/>
    <s v="INR"/>
    <n v="1600000"/>
    <n v="28492.66669990811"/>
    <n v="17588.065864140808"/>
    <n v="128.31908897195376"/>
    <s v="Manager Fin"/>
    <x v="2"/>
    <s v="India"/>
    <s v="INR"/>
    <x v="42"/>
    <x v="3"/>
    <s v="All the 8 hours baby, all the 8!"/>
    <x v="2"/>
    <n v="9"/>
    <x v="0"/>
  </r>
  <r>
    <s v="ID0500"/>
    <n v="41055.162141203706"/>
    <s v="Rs. 7,20,000/-"/>
    <s v="INR"/>
    <n v="720000"/>
    <n v="12821.700014958649"/>
    <n v="7914.6296388633637"/>
    <n v="57.743590037379192"/>
    <s v="Manager Finance"/>
    <x v="2"/>
    <s v="India"/>
    <s v="INR"/>
    <x v="42"/>
    <x v="3"/>
    <s v="2 to 3 hours per day"/>
    <x v="3"/>
    <m/>
    <x v="1"/>
  </r>
  <r>
    <s v="ID0913"/>
    <n v="41056.701967592591"/>
    <s v="1050000 INR"/>
    <s v="INR"/>
    <n v="1050000"/>
    <n v="18698.312521814696"/>
    <n v="11542.168223342404"/>
    <n v="84.209402137844634"/>
    <s v="Manager Market Reesrach"/>
    <x v="2"/>
    <s v="India"/>
    <s v="INR"/>
    <x v="42"/>
    <x v="3"/>
    <s v="All the 8 hours baby, all the 8!"/>
    <x v="2"/>
    <n v="5"/>
    <x v="0"/>
  </r>
  <r>
    <s v="ID0688"/>
    <n v="41055.554201388892"/>
    <s v="inr 11.5"/>
    <s v="INR"/>
    <n v="1150000"/>
    <n v="20479.104190558952"/>
    <n v="12641.422339851204"/>
    <n v="92.229345198591744"/>
    <s v="manager portfolio monitoring"/>
    <x v="2"/>
    <s v="India"/>
    <s v="INR"/>
    <x v="42"/>
    <x v="3"/>
    <s v="2 to 3 hours per day"/>
    <x v="3"/>
    <n v="7"/>
    <x v="0"/>
  </r>
  <r>
    <s v="ID1894"/>
    <n v="41078.744351851848"/>
    <s v="Rs. 350000"/>
    <s v="INR"/>
    <n v="350000"/>
    <n v="6232.7708406048987"/>
    <n v="3847.3894077808013"/>
    <n v="28.069800712614878"/>
    <s v="manager purchase"/>
    <x v="2"/>
    <s v="India"/>
    <s v="INR"/>
    <x v="42"/>
    <x v="3"/>
    <s v="2 to 3 hours per day"/>
    <x v="3"/>
    <n v="27"/>
    <x v="2"/>
  </r>
  <r>
    <s v="ID0160"/>
    <n v="41055.031863425924"/>
    <n v="420000"/>
    <s v="INR"/>
    <n v="420000"/>
    <n v="7479.3250087258784"/>
    <n v="4616.8672893369621"/>
    <n v="33.683760855137862"/>
    <s v="managerial"/>
    <x v="2"/>
    <s v="India"/>
    <s v="INR"/>
    <x v="42"/>
    <x v="3"/>
    <s v="1 or 2 hours a day"/>
    <x v="1"/>
    <m/>
    <x v="1"/>
  </r>
  <r>
    <s v="ID1157"/>
    <n v="41057.871168981481"/>
    <s v="Rs. 59,000 (Per Month)"/>
    <s v="INR"/>
    <n v="708000"/>
    <n v="12608.005014709339"/>
    <n v="7782.7191448823078"/>
    <n v="56.781196870089531"/>
    <s v="Manager-Operation"/>
    <x v="2"/>
    <s v="India"/>
    <s v="INR"/>
    <x v="42"/>
    <x v="3"/>
    <s v="4 to 6 hours a day"/>
    <x v="0"/>
    <n v="5"/>
    <x v="0"/>
  </r>
  <r>
    <s v="ID1070"/>
    <n v="41057.620162037034"/>
    <n v="50000"/>
    <s v="USD"/>
    <n v="50000"/>
    <n v="50000"/>
    <n v="30864.197530864196"/>
    <n v="225.17914929382093"/>
    <s v="Managing Partner"/>
    <x v="0"/>
    <s v="India"/>
    <s v="INR"/>
    <x v="42"/>
    <x v="3"/>
    <s v="1 or 2 hours a day"/>
    <x v="1"/>
    <n v="26"/>
    <x v="2"/>
  </r>
  <r>
    <s v="ID0313"/>
    <n v="41055.05909722222"/>
    <n v="1400000"/>
    <s v="INR"/>
    <n v="1400000"/>
    <n v="24931.083362419595"/>
    <n v="15389.557631123205"/>
    <n v="112.27920285045951"/>
    <s v="Marketing"/>
    <x v="2"/>
    <s v="India"/>
    <s v="INR"/>
    <x v="42"/>
    <x v="3"/>
    <s v="1 or 2 hours a day"/>
    <x v="1"/>
    <m/>
    <x v="1"/>
  </r>
  <r>
    <s v="ID1366"/>
    <n v="41058.813564814816"/>
    <s v="2.21Lac"/>
    <s v="INR"/>
    <n v="2210000"/>
    <n v="39355.495879248076"/>
    <n v="24293.515974844489"/>
    <n v="177.24074164251113"/>
    <s v="Marketing"/>
    <x v="1"/>
    <s v="India"/>
    <s v="INR"/>
    <x v="42"/>
    <x v="3"/>
    <s v="1 or 2 hours a day"/>
    <x v="1"/>
    <n v="5.6"/>
    <x v="0"/>
  </r>
  <r>
    <s v="ID1468"/>
    <n v="41059.665983796294"/>
    <s v="Rs 10,00,000"/>
    <s v="INR"/>
    <n v="1000000"/>
    <n v="17807.916687442568"/>
    <n v="10992.541165088005"/>
    <n v="80.199430607471101"/>
    <s v="Marketing Specialist"/>
    <x v="8"/>
    <s v="India"/>
    <s v="INR"/>
    <x v="42"/>
    <x v="3"/>
    <s v="2 to 3 hours per day"/>
    <x v="3"/>
    <n v="7"/>
    <x v="0"/>
  </r>
  <r>
    <s v="ID0792"/>
    <n v="41055.847615740742"/>
    <s v="Rs 450000"/>
    <s v="INR"/>
    <n v="450000"/>
    <n v="8013.5625093491553"/>
    <n v="4946.6435242896014"/>
    <n v="36.089743773361988"/>
    <s v="Material Planner"/>
    <x v="2"/>
    <s v="India"/>
    <s v="INR"/>
    <x v="42"/>
    <x v="3"/>
    <s v="All the 8 hours baby, all the 8!"/>
    <x v="2"/>
    <n v="1.5"/>
    <x v="1"/>
  </r>
  <r>
    <s v="ID1363"/>
    <n v="41058.799664351849"/>
    <s v="Rs. 4.5 lakhs "/>
    <s v="INR"/>
    <n v="450000"/>
    <n v="8013.5625093491553"/>
    <n v="4946.6435242896014"/>
    <n v="36.089743773361988"/>
    <s v="Mechanical Design engineer"/>
    <x v="7"/>
    <s v="India"/>
    <s v="INR"/>
    <x v="42"/>
    <x v="3"/>
    <s v="1 or 2 hours a day"/>
    <x v="1"/>
    <n v="7"/>
    <x v="0"/>
  </r>
  <r>
    <s v="ID0230"/>
    <n v="41055.040925925925"/>
    <n v="200000"/>
    <s v="INR"/>
    <n v="200000"/>
    <n v="3561.5833374885137"/>
    <n v="2198.508233017601"/>
    <n v="16.03988612149422"/>
    <s v="medical biller"/>
    <x v="1"/>
    <s v="India"/>
    <s v="INR"/>
    <x v="42"/>
    <x v="3"/>
    <s v="1 or 2 hours a day"/>
    <x v="1"/>
    <m/>
    <x v="1"/>
  </r>
  <r>
    <s v="ID0750"/>
    <n v="41055.684641203705"/>
    <n v="6000"/>
    <s v="USD"/>
    <n v="6000"/>
    <n v="6000"/>
    <n v="3703.7037037037035"/>
    <n v="27.021497915258507"/>
    <s v="Merchandiser"/>
    <x v="2"/>
    <s v="India"/>
    <s v="INR"/>
    <x v="42"/>
    <x v="3"/>
    <s v="2 to 3 hours per day"/>
    <x v="3"/>
    <n v="6"/>
    <x v="0"/>
  </r>
  <r>
    <s v="ID1753"/>
    <n v="41068.580370370371"/>
    <s v="15000inr"/>
    <s v="INR"/>
    <n v="180000"/>
    <n v="3205.4250037396623"/>
    <n v="1978.6574097158409"/>
    <n v="14.435897509344798"/>
    <s v="mis"/>
    <x v="3"/>
    <s v="India"/>
    <s v="INR"/>
    <x v="42"/>
    <x v="3"/>
    <s v="4 to 6 hours a day"/>
    <x v="0"/>
    <n v="2"/>
    <x v="1"/>
  </r>
  <r>
    <s v="ID1313"/>
    <n v="41058.62703703704"/>
    <s v="2 LPA"/>
    <s v="INR"/>
    <n v="200000"/>
    <n v="3561.5833374885137"/>
    <n v="2198.508233017601"/>
    <n v="16.03988612149422"/>
    <s v="MIS"/>
    <x v="3"/>
    <s v="India"/>
    <s v="INR"/>
    <x v="42"/>
    <x v="3"/>
    <s v="2 to 3 hours per day"/>
    <x v="3"/>
    <n v="3"/>
    <x v="1"/>
  </r>
  <r>
    <s v="ID0448"/>
    <n v="41055.11824074074"/>
    <s v="5000 $"/>
    <s v="USD"/>
    <n v="5000"/>
    <n v="5000"/>
    <n v="3086.4197530864194"/>
    <n v="22.517914929382087"/>
    <s v="mis"/>
    <x v="3"/>
    <s v="India"/>
    <s v="INR"/>
    <x v="42"/>
    <x v="3"/>
    <s v="4 to 6 hours a day"/>
    <x v="0"/>
    <m/>
    <x v="1"/>
  </r>
  <r>
    <s v="ID0644"/>
    <n v="41055.491412037038"/>
    <s v="25000 INR"/>
    <s v="INR"/>
    <n v="300000"/>
    <n v="5342.3750062327708"/>
    <n v="3297.7623495264015"/>
    <n v="24.05982918224133"/>
    <s v="MIS"/>
    <x v="3"/>
    <s v="India"/>
    <s v="INR"/>
    <x v="42"/>
    <x v="3"/>
    <s v="4 to 6 hours a day"/>
    <x v="0"/>
    <n v="1"/>
    <x v="1"/>
  </r>
  <r>
    <s v="ID0492"/>
    <n v="41055.148784722223"/>
    <n v="6000"/>
    <s v="USD"/>
    <n v="6000"/>
    <n v="6000"/>
    <n v="3703.7037037037035"/>
    <n v="27.021497915258507"/>
    <s v="MIS"/>
    <x v="3"/>
    <s v="India"/>
    <s v="INR"/>
    <x v="42"/>
    <x v="3"/>
    <s v="All the 8 hours baby, all the 8!"/>
    <x v="2"/>
    <m/>
    <x v="1"/>
  </r>
  <r>
    <s v="ID1326"/>
    <n v="41058.66196759259"/>
    <n v="10000"/>
    <s v="USD"/>
    <n v="10000"/>
    <n v="10000"/>
    <n v="6172.8395061728388"/>
    <n v="45.035829858764174"/>
    <s v="MIS"/>
    <x v="3"/>
    <s v="India"/>
    <s v="INR"/>
    <x v="42"/>
    <x v="3"/>
    <s v="1 or 2 hours a day"/>
    <x v="1"/>
    <n v="0.5"/>
    <x v="1"/>
  </r>
  <r>
    <s v="ID1602"/>
    <n v="41061.852349537039"/>
    <n v="10000"/>
    <s v="USD"/>
    <n v="10000"/>
    <n v="10000"/>
    <n v="6172.8395061728388"/>
    <n v="45.035829858764174"/>
    <s v="MIS"/>
    <x v="3"/>
    <s v="India"/>
    <s v="INR"/>
    <x v="42"/>
    <x v="3"/>
    <s v="All the 8 hours baby, all the 8!"/>
    <x v="2"/>
    <n v="6"/>
    <x v="0"/>
  </r>
  <r>
    <s v="ID0776"/>
    <n v="41055.770208333335"/>
    <n v="13500"/>
    <s v="USD"/>
    <n v="13500"/>
    <n v="13500"/>
    <n v="8333.3333333333321"/>
    <n v="60.798370309331638"/>
    <s v="MIS"/>
    <x v="3"/>
    <s v="India"/>
    <s v="INR"/>
    <x v="42"/>
    <x v="3"/>
    <s v="All the 8 hours baby, all the 8!"/>
    <x v="2"/>
    <n v="2.5"/>
    <x v="1"/>
  </r>
  <r>
    <s v="ID0288"/>
    <n v="41055.054050925923"/>
    <n v="22000"/>
    <s v="USD"/>
    <n v="22000"/>
    <n v="22000"/>
    <n v="13580.246913580246"/>
    <n v="99.078825689281189"/>
    <s v="MIS"/>
    <x v="3"/>
    <s v="India"/>
    <s v="INR"/>
    <x v="42"/>
    <x v="3"/>
    <s v="All the 8 hours baby, all the 8!"/>
    <x v="2"/>
    <m/>
    <x v="1"/>
  </r>
  <r>
    <s v="ID1585"/>
    <n v="41061.337893518517"/>
    <s v="5.65 lac per annum"/>
    <s v="INR"/>
    <n v="5650000"/>
    <n v="100614.72928405051"/>
    <n v="62107.857582747223"/>
    <n v="453.12678293221165"/>
    <s v="MIS"/>
    <x v="3"/>
    <s v="India"/>
    <s v="INR"/>
    <x v="42"/>
    <x v="3"/>
    <s v="2 to 3 hours per day"/>
    <x v="3"/>
    <n v="6"/>
    <x v="0"/>
  </r>
  <r>
    <s v="ID0716"/>
    <n v="41055.599861111114"/>
    <n v="500000"/>
    <s v="INR"/>
    <n v="500000"/>
    <n v="8903.9583437212841"/>
    <n v="5496.2705825440025"/>
    <n v="40.09971530373555"/>
    <s v="mis "/>
    <x v="3"/>
    <s v="India"/>
    <s v="INR"/>
    <x v="42"/>
    <x v="3"/>
    <s v="2 to 3 hours per day"/>
    <x v="3"/>
    <n v="1"/>
    <x v="1"/>
  </r>
  <r>
    <s v="ID1648"/>
    <n v="41063.700624999998"/>
    <n v="12000"/>
    <s v="USD"/>
    <n v="12000"/>
    <n v="12000"/>
    <n v="7407.4074074074069"/>
    <n v="54.042995830517015"/>
    <s v="MIS "/>
    <x v="3"/>
    <s v="India"/>
    <s v="INR"/>
    <x v="42"/>
    <x v="3"/>
    <s v="All the 8 hours baby, all the 8!"/>
    <x v="2"/>
    <n v="3"/>
    <x v="1"/>
  </r>
  <r>
    <s v="ID1024"/>
    <n v="41057.518067129633"/>
    <s v="Rs.5.7 lacs"/>
    <s v="INR"/>
    <n v="570000"/>
    <n v="10150.512511842264"/>
    <n v="6265.7484641001629"/>
    <n v="45.713675446258527"/>
    <s v="MIS &amp; Analysis"/>
    <x v="1"/>
    <s v="India"/>
    <s v="INR"/>
    <x v="42"/>
    <x v="3"/>
    <s v="4 to 6 hours a day"/>
    <x v="0"/>
    <n v="5"/>
    <x v="0"/>
  </r>
  <r>
    <s v="ID0664"/>
    <n v="41055.523472222223"/>
    <s v="Rs 300000"/>
    <s v="INR"/>
    <n v="300000"/>
    <n v="5342.3750062327708"/>
    <n v="3297.7623495264015"/>
    <n v="24.05982918224133"/>
    <s v="Mis Analyst"/>
    <x v="1"/>
    <s v="India"/>
    <s v="INR"/>
    <x v="42"/>
    <x v="3"/>
    <s v="4 to 6 hours a day"/>
    <x v="0"/>
    <n v="4.5"/>
    <x v="1"/>
  </r>
  <r>
    <s v="ID0001"/>
    <n v="41054.133009259262"/>
    <n v="5846"/>
    <s v="USD"/>
    <n v="5846"/>
    <n v="5846"/>
    <n v="3608.6419753086416"/>
    <n v="26.327946135433539"/>
    <s v="MIS Analyst"/>
    <x v="1"/>
    <s v="India"/>
    <s v="INR"/>
    <x v="42"/>
    <x v="3"/>
    <s v="4 to 6 hours a day"/>
    <x v="0"/>
    <m/>
    <x v="1"/>
  </r>
  <r>
    <s v="ID0739"/>
    <n v="41055.660543981481"/>
    <n v="410000"/>
    <s v="INR"/>
    <n v="410000"/>
    <n v="7301.2458418514525"/>
    <n v="4506.9418776860812"/>
    <n v="32.881766549063144"/>
    <s v="MIS Analyst"/>
    <x v="1"/>
    <s v="India"/>
    <s v="INR"/>
    <x v="42"/>
    <x v="3"/>
    <s v="All the 8 hours baby, all the 8!"/>
    <x v="2"/>
    <n v="5"/>
    <x v="0"/>
  </r>
  <r>
    <s v="ID0802"/>
    <n v="41055.884050925924"/>
    <n v="600000"/>
    <s v="INR"/>
    <n v="600000"/>
    <n v="10684.750012465542"/>
    <n v="6595.524699052803"/>
    <n v="48.11965836448266"/>
    <s v="MIS Analyst"/>
    <x v="1"/>
    <s v="India"/>
    <s v="INR"/>
    <x v="42"/>
    <x v="3"/>
    <s v="All the 8 hours baby, all the 8!"/>
    <x v="2"/>
    <n v="4"/>
    <x v="1"/>
  </r>
  <r>
    <s v="ID1330"/>
    <n v="41058.684895833336"/>
    <s v="17000 Rs"/>
    <s v="INR"/>
    <n v="204000"/>
    <n v="3632.815004238284"/>
    <n v="2242.4783976779531"/>
    <n v="16.360683843924104"/>
    <s v="MIS Associate"/>
    <x v="3"/>
    <s v="India"/>
    <s v="INR"/>
    <x v="42"/>
    <x v="3"/>
    <s v="All the 8 hours baby, all the 8!"/>
    <x v="2"/>
    <n v="2"/>
    <x v="1"/>
  </r>
  <r>
    <s v="ID1311"/>
    <n v="41058.621863425928"/>
    <s v="210000 per annum"/>
    <s v="INR"/>
    <n v="210000"/>
    <n v="3739.6625043629392"/>
    <n v="2308.4336446684811"/>
    <n v="16.841880427568931"/>
    <s v="MIS cum Purchase Executive"/>
    <x v="3"/>
    <s v="India"/>
    <s v="INR"/>
    <x v="42"/>
    <x v="3"/>
    <s v="1 or 2 hours a day"/>
    <x v="1"/>
    <n v="4.5"/>
    <x v="1"/>
  </r>
  <r>
    <s v="ID1047"/>
    <n v="41057.571539351855"/>
    <n v="1.8"/>
    <s v="INR"/>
    <n v="180000"/>
    <n v="3205.4250037396623"/>
    <n v="1978.6574097158409"/>
    <n v="14.435897509344798"/>
    <s v="MIS EXCUTIVE"/>
    <x v="3"/>
    <s v="India"/>
    <s v="INR"/>
    <x v="42"/>
    <x v="3"/>
    <s v="All the 8 hours baby, all the 8!"/>
    <x v="2"/>
    <n v="4"/>
    <x v="1"/>
  </r>
  <r>
    <s v="ID0347"/>
    <n v="41055.069178240738"/>
    <s v="3.8 k"/>
    <s v="USD"/>
    <n v="3800"/>
    <n v="3800"/>
    <n v="2345.679012345679"/>
    <n v="17.113615346330391"/>
    <s v="MIS EXCUTIVE"/>
    <x v="3"/>
    <s v="India"/>
    <s v="INR"/>
    <x v="42"/>
    <x v="3"/>
    <s v="4 to 6 hours a day"/>
    <x v="0"/>
    <m/>
    <x v="1"/>
  </r>
  <r>
    <s v="ID0786"/>
    <n v="41055.812199074076"/>
    <n v="16000"/>
    <s v="USD"/>
    <n v="16000"/>
    <n v="16000"/>
    <n v="9876.5432098765432"/>
    <n v="72.057327774022696"/>
    <s v="Mis executiv"/>
    <x v="3"/>
    <s v="India"/>
    <s v="INR"/>
    <x v="42"/>
    <x v="3"/>
    <s v="All the 8 hours baby, all the 8!"/>
    <x v="2"/>
    <n v="1"/>
    <x v="1"/>
  </r>
  <r>
    <s v="ID1721"/>
    <n v="41066.838692129626"/>
    <s v="1.5 LINR"/>
    <s v="INR"/>
    <n v="150000"/>
    <n v="2671.1875031163854"/>
    <n v="1648.8811747632008"/>
    <n v="12.029914591120665"/>
    <s v="MIS Executive"/>
    <x v="3"/>
    <s v="India"/>
    <s v="INR"/>
    <x v="42"/>
    <x v="3"/>
    <s v="All the 8 hours baby, all the 8!"/>
    <x v="2"/>
    <n v="3"/>
    <x v="1"/>
  </r>
  <r>
    <s v="ID0621"/>
    <n v="41055.458090277774"/>
    <s v="1 lakh 60 thousand INR/Year"/>
    <s v="INR"/>
    <n v="160000"/>
    <n v="2849.2666699908109"/>
    <n v="1758.8065864140806"/>
    <n v="12.831908897195374"/>
    <s v="MIS Executive"/>
    <x v="3"/>
    <s v="India"/>
    <s v="INR"/>
    <x v="42"/>
    <x v="3"/>
    <s v="All the 8 hours baby, all the 8!"/>
    <x v="2"/>
    <n v="3"/>
    <x v="1"/>
  </r>
  <r>
    <s v="ID1066"/>
    <n v="41057.614629629628"/>
    <s v="2LAKHS"/>
    <s v="INR"/>
    <n v="200000"/>
    <n v="3561.5833374885137"/>
    <n v="2198.508233017601"/>
    <n v="16.03988612149422"/>
    <s v="MIS Executive"/>
    <x v="3"/>
    <s v="India"/>
    <s v="INR"/>
    <x v="42"/>
    <x v="3"/>
    <s v="4 to 6 hours a day"/>
    <x v="0"/>
    <n v="3"/>
    <x v="1"/>
  </r>
  <r>
    <s v="ID0665"/>
    <n v="41055.524791666663"/>
    <s v="INR 2 l;acks"/>
    <s v="INR"/>
    <n v="200000"/>
    <n v="3561.5833374885137"/>
    <n v="2198.508233017601"/>
    <n v="16.03988612149422"/>
    <s v="MIS EXECUTIVE"/>
    <x v="3"/>
    <s v="India"/>
    <s v="INR"/>
    <x v="42"/>
    <x v="3"/>
    <s v="All the 8 hours baby, all the 8!"/>
    <x v="2"/>
    <n v="3"/>
    <x v="1"/>
  </r>
  <r>
    <s v="ID1036"/>
    <n v="41057.545590277776"/>
    <n v="210000"/>
    <s v="INR"/>
    <n v="210000"/>
    <n v="3739.6625043629392"/>
    <n v="2308.4336446684811"/>
    <n v="16.841880427568931"/>
    <s v="MIS executive"/>
    <x v="3"/>
    <s v="India"/>
    <s v="INR"/>
    <x v="42"/>
    <x v="3"/>
    <s v="All the 8 hours baby, all the 8!"/>
    <x v="2"/>
    <n v="3.5"/>
    <x v="1"/>
  </r>
  <r>
    <s v="ID0625"/>
    <n v="41055.460972222223"/>
    <n v="4000"/>
    <s v="USD"/>
    <n v="4000"/>
    <n v="4000"/>
    <n v="2469.1358024691358"/>
    <n v="18.014331943505674"/>
    <s v="MIS Executive"/>
    <x v="3"/>
    <s v="India"/>
    <s v="INR"/>
    <x v="42"/>
    <x v="3"/>
    <s v="All the 8 hours baby, all the 8!"/>
    <x v="2"/>
    <n v="6"/>
    <x v="0"/>
  </r>
  <r>
    <s v="ID0647"/>
    <n v="41055.496724537035"/>
    <n v="4000"/>
    <s v="USD"/>
    <n v="4000"/>
    <n v="4000"/>
    <n v="2469.1358024691358"/>
    <n v="18.014331943505674"/>
    <s v="MIS Executive"/>
    <x v="3"/>
    <s v="India"/>
    <s v="INR"/>
    <x v="42"/>
    <x v="3"/>
    <s v="All the 8 hours baby, all the 8!"/>
    <x v="2"/>
    <n v="4"/>
    <x v="1"/>
  </r>
  <r>
    <s v="ID0758"/>
    <n v="41055.71025462963"/>
    <s v="Rs. 225000"/>
    <s v="INR"/>
    <n v="225000"/>
    <n v="4006.7812546745777"/>
    <n v="2473.3217621448007"/>
    <n v="18.044871886680994"/>
    <s v="MIS Executive"/>
    <x v="3"/>
    <s v="India"/>
    <s v="INR"/>
    <x v="42"/>
    <x v="3"/>
    <s v="All the 8 hours baby, all the 8!"/>
    <x v="2"/>
    <n v="5.5"/>
    <x v="0"/>
  </r>
  <r>
    <s v="ID0668"/>
    <n v="41055.533553240741"/>
    <s v="230000 INR"/>
    <s v="INR"/>
    <n v="230000"/>
    <n v="4095.8208381117906"/>
    <n v="2528.2844679702412"/>
    <n v="18.445869039718353"/>
    <s v="MIS Executive"/>
    <x v="3"/>
    <s v="India"/>
    <s v="INR"/>
    <x v="42"/>
    <x v="3"/>
    <s v="All the 8 hours baby, all the 8!"/>
    <x v="2"/>
    <n v="3"/>
    <x v="1"/>
  </r>
  <r>
    <s v="ID0629"/>
    <n v="41055.464895833335"/>
    <n v="4200"/>
    <s v="USD"/>
    <n v="4200"/>
    <n v="4200"/>
    <n v="2592.5925925925926"/>
    <n v="18.915048540680957"/>
    <s v="MIS Executive"/>
    <x v="3"/>
    <s v="India"/>
    <s v="INR"/>
    <x v="42"/>
    <x v="3"/>
    <s v="All the 8 hours baby, all the 8!"/>
    <x v="2"/>
    <n v="4"/>
    <x v="1"/>
  </r>
  <r>
    <s v="ID1090"/>
    <n v="41057.65965277778"/>
    <s v="Rs. 250000"/>
    <s v="INR"/>
    <n v="250000"/>
    <n v="4451.9791718606421"/>
    <n v="2748.1352912720013"/>
    <n v="20.049857651867775"/>
    <s v="MIS Executive"/>
    <x v="3"/>
    <s v="India"/>
    <s v="INR"/>
    <x v="42"/>
    <x v="3"/>
    <s v="2 to 3 hours per day"/>
    <x v="3"/>
    <n v="3"/>
    <x v="1"/>
  </r>
  <r>
    <s v="ID1903"/>
    <n v="41079.63585648148"/>
    <n v="250000"/>
    <s v="INR"/>
    <n v="250000"/>
    <n v="4451.9791718606421"/>
    <n v="2748.1352912720013"/>
    <n v="20.049857651867775"/>
    <s v="MIS EXECUTIVE"/>
    <x v="3"/>
    <s v="India"/>
    <s v="INR"/>
    <x v="42"/>
    <x v="3"/>
    <s v="4 to 6 hours a day"/>
    <x v="0"/>
    <n v="3"/>
    <x v="1"/>
  </r>
  <r>
    <s v="ID0696"/>
    <n v="41055.562210648146"/>
    <s v="250000 rupees"/>
    <s v="INR"/>
    <n v="250000"/>
    <n v="4451.9791718606421"/>
    <n v="2748.1352912720013"/>
    <n v="20.049857651867775"/>
    <s v="MIS executive"/>
    <x v="3"/>
    <s v="India"/>
    <s v="INR"/>
    <x v="42"/>
    <x v="3"/>
    <s v="All the 8 hours baby, all the 8!"/>
    <x v="2"/>
    <n v="4"/>
    <x v="1"/>
  </r>
  <r>
    <s v="ID1503"/>
    <n v="41059.958148148151"/>
    <s v="278000 PA"/>
    <s v="INR"/>
    <n v="278000"/>
    <n v="4950.6008391090336"/>
    <n v="3055.9264438944651"/>
    <n v="22.295441708876965"/>
    <s v="MIS Executive"/>
    <x v="3"/>
    <s v="India"/>
    <s v="INR"/>
    <x v="42"/>
    <x v="3"/>
    <s v="All the 8 hours baby, all the 8!"/>
    <x v="2"/>
    <n v="8"/>
    <x v="0"/>
  </r>
  <r>
    <s v="ID1067"/>
    <n v="41057.615763888891"/>
    <n v="5100"/>
    <s v="USD"/>
    <n v="5100"/>
    <n v="5100"/>
    <n v="3148.1481481481478"/>
    <n v="22.968273227969732"/>
    <s v="MIS Executive"/>
    <x v="3"/>
    <s v="India"/>
    <s v="INR"/>
    <x v="42"/>
    <x v="3"/>
    <s v="All the 8 hours baby, all the 8!"/>
    <x v="2"/>
    <n v="8"/>
    <x v="0"/>
  </r>
  <r>
    <s v="ID0676"/>
    <n v="41055.541446759256"/>
    <n v="325000"/>
    <s v="INR"/>
    <n v="325000"/>
    <n v="5787.5729234188348"/>
    <n v="3572.5758786536016"/>
    <n v="26.064814947428104"/>
    <s v="MIS Executive"/>
    <x v="3"/>
    <s v="India"/>
    <s v="INR"/>
    <x v="42"/>
    <x v="3"/>
    <s v="All the 8 hours baby, all the 8!"/>
    <x v="2"/>
    <n v="4.5"/>
    <x v="1"/>
  </r>
  <r>
    <s v="ID1077"/>
    <n v="41057.644432870373"/>
    <n v="560"/>
    <s v="USD"/>
    <n v="6720"/>
    <n v="6720"/>
    <n v="4148.1481481481478"/>
    <n v="30.264077665089527"/>
    <s v="MIS Executive"/>
    <x v="3"/>
    <s v="India"/>
    <s v="INR"/>
    <x v="42"/>
    <x v="3"/>
    <s v="4 to 6 hours a day"/>
    <x v="0"/>
    <n v="6"/>
    <x v="0"/>
  </r>
  <r>
    <s v="ID1074"/>
    <n v="41057.633773148147"/>
    <n v="7000"/>
    <s v="USD"/>
    <n v="7000"/>
    <n v="7000"/>
    <n v="4320.9876543209875"/>
    <n v="31.525080901134928"/>
    <s v="MIS Executive"/>
    <x v="3"/>
    <s v="India"/>
    <s v="INR"/>
    <x v="42"/>
    <x v="3"/>
    <s v="All the 8 hours baby, all the 8!"/>
    <x v="2"/>
    <n v="5"/>
    <x v="0"/>
  </r>
  <r>
    <s v="ID1820"/>
    <n v="41073.014050925929"/>
    <s v="4.5 Laks"/>
    <s v="INR"/>
    <n v="450000"/>
    <n v="8013.5625093491553"/>
    <n v="4946.6435242896014"/>
    <n v="36.089743773361988"/>
    <s v="MIS Executive"/>
    <x v="3"/>
    <s v="India"/>
    <s v="INR"/>
    <x v="42"/>
    <x v="3"/>
    <s v="4 to 6 hours a day"/>
    <x v="0"/>
    <n v="4"/>
    <x v="1"/>
  </r>
  <r>
    <s v="ID1657"/>
    <n v="41064.515335648146"/>
    <n v="10000"/>
    <s v="USD"/>
    <n v="10000"/>
    <n v="10000"/>
    <n v="6172.8395061728388"/>
    <n v="45.035829858764174"/>
    <s v="MIS Executive"/>
    <x v="3"/>
    <s v="India"/>
    <s v="INR"/>
    <x v="42"/>
    <x v="3"/>
    <s v="All the 8 hours baby, all the 8!"/>
    <x v="2"/>
    <n v="2"/>
    <x v="1"/>
  </r>
  <r>
    <s v="ID0658"/>
    <n v="41055.518437500003"/>
    <n v="15000"/>
    <s v="USD"/>
    <n v="15000"/>
    <n v="15000"/>
    <n v="9259.2592592592591"/>
    <n v="67.553744788146275"/>
    <s v="MIS Executive"/>
    <x v="3"/>
    <s v="India"/>
    <s v="INR"/>
    <x v="42"/>
    <x v="3"/>
    <s v="All the 8 hours baby, all the 8!"/>
    <x v="2"/>
    <n v="2"/>
    <x v="1"/>
  </r>
  <r>
    <s v="ID0842"/>
    <n v="41056.008946759262"/>
    <n v="30000"/>
    <s v="USD"/>
    <n v="30000"/>
    <n v="30000"/>
    <n v="18518.518518518518"/>
    <n v="135.10748957629255"/>
    <s v="MIS Executive"/>
    <x v="3"/>
    <s v="India"/>
    <s v="INR"/>
    <x v="42"/>
    <x v="3"/>
    <s v="4 to 6 hours a day"/>
    <x v="0"/>
    <n v="2"/>
    <x v="1"/>
  </r>
  <r>
    <s v="ID0795"/>
    <n v="41055.868136574078"/>
    <n v="96000"/>
    <s v="USD"/>
    <n v="96000"/>
    <n v="96000"/>
    <n v="59259.259259259255"/>
    <n v="432.34396664413612"/>
    <s v="MIS Executive"/>
    <x v="3"/>
    <s v="India"/>
    <s v="INR"/>
    <x v="42"/>
    <x v="3"/>
    <s v="All the 8 hours baby, all the 8!"/>
    <x v="2"/>
    <n v="8"/>
    <x v="0"/>
  </r>
  <r>
    <s v="ID1347"/>
    <n v="41058.750219907408"/>
    <n v="6600"/>
    <s v="USD"/>
    <n v="6600"/>
    <n v="6600"/>
    <n v="4074.0740740740739"/>
    <n v="29.723647706784362"/>
    <s v="MIS HR,HRIS"/>
    <x v="3"/>
    <s v="India"/>
    <s v="INR"/>
    <x v="42"/>
    <x v="3"/>
    <s v="2 to 3 hours per day"/>
    <x v="3"/>
    <n v="6.4"/>
    <x v="0"/>
  </r>
  <r>
    <s v="ID1289"/>
    <n v="41058.513645833336"/>
    <s v="3,00,000.00"/>
    <s v="INR"/>
    <n v="300000"/>
    <n v="5342.3750062327708"/>
    <n v="3297.7623495264015"/>
    <n v="24.05982918224133"/>
    <s v="MIS OFFICER"/>
    <x v="3"/>
    <s v="India"/>
    <s v="INR"/>
    <x v="42"/>
    <x v="3"/>
    <s v="2 to 3 hours per day"/>
    <x v="3"/>
    <n v="5"/>
    <x v="0"/>
  </r>
  <r>
    <s v="ID1914"/>
    <n v="41080.019375000003"/>
    <s v="Rs23000/month"/>
    <s v="INR"/>
    <n v="276000"/>
    <n v="4914.9850057341491"/>
    <n v="3033.9413615642893"/>
    <n v="22.135042847662024"/>
    <s v="MIS specialist"/>
    <x v="3"/>
    <s v="India"/>
    <s v="INR"/>
    <x v="42"/>
    <x v="3"/>
    <s v="All the 8 hours baby, all the 8!"/>
    <x v="2"/>
    <n v="6"/>
    <x v="0"/>
  </r>
  <r>
    <s v="ID1142"/>
    <n v="41057.795393518521"/>
    <s v="200000 rupees"/>
    <s v="INR"/>
    <n v="200000"/>
    <n v="3561.5833374885137"/>
    <n v="2198.508233017601"/>
    <n v="16.03988612149422"/>
    <s v="MIS Sr. Executive"/>
    <x v="3"/>
    <s v="India"/>
    <s v="INR"/>
    <x v="42"/>
    <x v="3"/>
    <s v="All the 8 hours baby, all the 8!"/>
    <x v="2"/>
    <n v="5"/>
    <x v="0"/>
  </r>
  <r>
    <s v="ID0141"/>
    <n v="41055.030277777776"/>
    <s v="28000rs"/>
    <s v="INR"/>
    <n v="336000"/>
    <n v="5983.4600069807029"/>
    <n v="3693.4938314695696"/>
    <n v="26.94700868411029"/>
    <s v="MIS Team Leader"/>
    <x v="3"/>
    <s v="India"/>
    <s v="INR"/>
    <x v="42"/>
    <x v="3"/>
    <s v="4 to 6 hours a day"/>
    <x v="0"/>
    <m/>
    <x v="1"/>
  </r>
  <r>
    <s v="ID0924"/>
    <n v="41056.869386574072"/>
    <n v="180000"/>
    <s v="INR"/>
    <n v="180000"/>
    <n v="3205.4250037396623"/>
    <n v="1978.6574097158409"/>
    <n v="14.435897509344798"/>
    <s v="MIS TEAM MEMBER"/>
    <x v="3"/>
    <s v="India"/>
    <s v="INR"/>
    <x v="42"/>
    <x v="3"/>
    <s v="All the 8 hours baby, all the 8!"/>
    <x v="2"/>
    <n v="8"/>
    <x v="0"/>
  </r>
  <r>
    <s v="ID1833"/>
    <n v="41073.767361111109"/>
    <s v="INR 10 lacs p.a."/>
    <s v="INR"/>
    <n v="1000000"/>
    <n v="17807.916687442568"/>
    <n v="10992.541165088005"/>
    <n v="80.199430607471101"/>
    <s v="Mnanager- Customer Project finance &amp; recovery"/>
    <x v="2"/>
    <s v="India"/>
    <s v="INR"/>
    <x v="42"/>
    <x v="3"/>
    <s v="2 to 3 hours per day"/>
    <x v="3"/>
    <n v="10"/>
    <x v="3"/>
  </r>
  <r>
    <s v="ID0817"/>
    <n v="41055.936990740738"/>
    <s v="3500 Rs"/>
    <s v="INR"/>
    <n v="504000"/>
    <n v="8975.1900104710548"/>
    <n v="5540.2407472043542"/>
    <n v="40.42051302616543"/>
    <s v="MNR"/>
    <x v="2"/>
    <s v="India"/>
    <s v="INR"/>
    <x v="42"/>
    <x v="3"/>
    <s v="All the 8 hours baby, all the 8!"/>
    <x v="2"/>
    <n v="3"/>
    <x v="1"/>
  </r>
  <r>
    <s v="ID1046"/>
    <n v="41057.571238425924"/>
    <s v="2,00,000 INR"/>
    <s v="INR"/>
    <n v="200000"/>
    <n v="3561.5833374885137"/>
    <n v="2198.508233017601"/>
    <n v="16.03988612149422"/>
    <s v="Monitoring &amp; evaluation officer"/>
    <x v="2"/>
    <s v="India"/>
    <s v="INR"/>
    <x v="42"/>
    <x v="3"/>
    <s v="All the 8 hours baby, all the 8!"/>
    <x v="2"/>
    <n v="8"/>
    <x v="0"/>
  </r>
  <r>
    <s v="ID1918"/>
    <n v="41080.079282407409"/>
    <n v="20000"/>
    <s v="USD"/>
    <n v="20000"/>
    <n v="20000"/>
    <n v="12345.679012345678"/>
    <n v="90.071659717528348"/>
    <s v="Monitoring and Evaluation Officer"/>
    <x v="2"/>
    <s v="India"/>
    <s v="INR"/>
    <x v="42"/>
    <x v="3"/>
    <s v="2 to 3 hours per day"/>
    <x v="3"/>
    <n v="5"/>
    <x v="0"/>
  </r>
  <r>
    <s v="ID1649"/>
    <n v="41063.735578703701"/>
    <s v="Rs. 125000"/>
    <s v="INR"/>
    <n v="125000"/>
    <n v="2225.989585930321"/>
    <n v="1374.0676456360006"/>
    <n v="10.024928825933888"/>
    <s v="No"/>
    <x v="1"/>
    <s v="India"/>
    <s v="INR"/>
    <x v="42"/>
    <x v="3"/>
    <s v="2 to 3 hours per day"/>
    <x v="3"/>
    <n v="4"/>
    <x v="1"/>
  </r>
  <r>
    <s v="ID1771"/>
    <n v="41069.500914351855"/>
    <n v="444"/>
    <s v="USD"/>
    <n v="5320"/>
    <n v="5320"/>
    <n v="3283.9506172839506"/>
    <n v="23.959061484862545"/>
    <s v="Officer"/>
    <x v="2"/>
    <s v="India"/>
    <s v="INR"/>
    <x v="42"/>
    <x v="3"/>
    <s v="2 to 3 hours per day"/>
    <x v="3"/>
    <n v="5"/>
    <x v="0"/>
  </r>
  <r>
    <s v="ID1130"/>
    <n v="41057.745636574073"/>
    <s v="Rs. 900000"/>
    <s v="INR"/>
    <n v="900000"/>
    <n v="16027.125018698311"/>
    <n v="9893.2870485792027"/>
    <n v="72.179487546723976"/>
    <s v="officer"/>
    <x v="2"/>
    <s v="India"/>
    <s v="INR"/>
    <x v="42"/>
    <x v="3"/>
    <s v="4 to 6 hours a day"/>
    <x v="0"/>
    <n v="22"/>
    <x v="2"/>
  </r>
  <r>
    <s v="ID1184"/>
    <n v="41057.954444444447"/>
    <s v="Rs. 350000"/>
    <s v="INR"/>
    <n v="350000"/>
    <n v="6232.7708406048987"/>
    <n v="3847.3894077808013"/>
    <n v="28.069800712614878"/>
    <s v="officer accounts"/>
    <x v="5"/>
    <s v="India"/>
    <s v="INR"/>
    <x v="42"/>
    <x v="3"/>
    <s v="2 to 3 hours per day"/>
    <x v="3"/>
    <n v="1.5"/>
    <x v="1"/>
  </r>
  <r>
    <s v="ID1497"/>
    <n v="41059.893101851849"/>
    <n v="5000"/>
    <s v="USD"/>
    <n v="5000"/>
    <n v="5000"/>
    <n v="3086.4197530864194"/>
    <n v="22.517914929382087"/>
    <s v="Officer MIS"/>
    <x v="2"/>
    <s v="India"/>
    <s v="INR"/>
    <x v="42"/>
    <x v="3"/>
    <s v="All the 8 hours baby, all the 8!"/>
    <x v="2"/>
    <n v="4"/>
    <x v="1"/>
  </r>
  <r>
    <s v="ID1207"/>
    <n v="41058.004861111112"/>
    <n v="250000"/>
    <s v="INR"/>
    <n v="250000"/>
    <n v="4451.9791718606421"/>
    <n v="2748.1352912720013"/>
    <n v="20.049857651867775"/>
    <s v="Officer Production"/>
    <x v="2"/>
    <s v="India"/>
    <s v="INR"/>
    <x v="42"/>
    <x v="3"/>
    <s v="4 to 6 hours a day"/>
    <x v="0"/>
    <n v="1"/>
    <x v="1"/>
  </r>
  <r>
    <s v="ID0923"/>
    <n v="41056.863344907404"/>
    <s v="Rs. 144000"/>
    <s v="INR"/>
    <n v="144000"/>
    <n v="2564.3400029917298"/>
    <n v="1582.9259277726726"/>
    <n v="11.548718007475838"/>
    <s v="operation supervisor"/>
    <x v="6"/>
    <s v="India"/>
    <s v="INR"/>
    <x v="42"/>
    <x v="3"/>
    <s v="4 to 6 hours a day"/>
    <x v="0"/>
    <n v="4"/>
    <x v="1"/>
  </r>
  <r>
    <s v="ID1509"/>
    <n v="41060.032581018517"/>
    <s v="4.00 lac"/>
    <s v="INR"/>
    <n v="4000000"/>
    <n v="71231.666749770273"/>
    <n v="43970.16466035202"/>
    <n v="320.7977224298844"/>
    <s v="Operational Specialist"/>
    <x v="8"/>
    <s v="India"/>
    <s v="INR"/>
    <x v="42"/>
    <x v="3"/>
    <s v="All the 8 hours baby, all the 8!"/>
    <x v="2"/>
    <n v="5"/>
    <x v="0"/>
  </r>
  <r>
    <s v="ID0342"/>
    <n v="41055.067743055559"/>
    <n v="13000"/>
    <s v="USD"/>
    <n v="13000"/>
    <n v="13000"/>
    <n v="8024.691358024691"/>
    <n v="58.546578816393435"/>
    <s v="operation-manager"/>
    <x v="2"/>
    <s v="India"/>
    <s v="INR"/>
    <x v="42"/>
    <x v="3"/>
    <s v="All the 8 hours baby, all the 8!"/>
    <x v="2"/>
    <m/>
    <x v="1"/>
  </r>
  <r>
    <s v="ID1640"/>
    <n v="41063.424108796295"/>
    <n v="6545"/>
    <s v="USD"/>
    <n v="6545"/>
    <n v="6545"/>
    <n v="4040.1234567901233"/>
    <n v="29.475950642561155"/>
    <s v="Operations"/>
    <x v="2"/>
    <s v="India"/>
    <s v="INR"/>
    <x v="42"/>
    <x v="3"/>
    <s v="All the 8 hours baby, all the 8!"/>
    <x v="2"/>
    <n v="9"/>
    <x v="0"/>
  </r>
  <r>
    <s v="ID0702"/>
    <n v="41055.574212962965"/>
    <s v="370000 inr"/>
    <s v="INR"/>
    <n v="370000"/>
    <n v="6588.9291743537506"/>
    <n v="4067.2402310825619"/>
    <n v="29.673789324764304"/>
    <s v="Operations Analyst"/>
    <x v="1"/>
    <s v="India"/>
    <s v="INR"/>
    <x v="42"/>
    <x v="3"/>
    <s v="All the 8 hours baby, all the 8!"/>
    <x v="2"/>
    <n v="2"/>
    <x v="1"/>
  </r>
  <r>
    <s v="ID0703"/>
    <n v="41055.574374999997"/>
    <s v="370000 inr"/>
    <s v="INR"/>
    <n v="370000"/>
    <n v="6588.9291743537506"/>
    <n v="4067.2402310825619"/>
    <n v="29.673789324764304"/>
    <s v="Operations Analyst"/>
    <x v="1"/>
    <s v="India"/>
    <s v="INR"/>
    <x v="42"/>
    <x v="3"/>
    <s v="All the 8 hours baby, all the 8!"/>
    <x v="2"/>
    <n v="2"/>
    <x v="1"/>
  </r>
  <r>
    <s v="ID0826"/>
    <n v="41055.959722222222"/>
    <s v="INR 1700000"/>
    <s v="INR"/>
    <n v="1700000"/>
    <n v="30273.458368652366"/>
    <n v="18687.319980649609"/>
    <n v="136.33903203270086"/>
    <s v="Operations Lead"/>
    <x v="2"/>
    <s v="India"/>
    <s v="INR"/>
    <x v="42"/>
    <x v="3"/>
    <s v="All the 8 hours baby, all the 8!"/>
    <x v="2"/>
    <n v="1.1000000000000001"/>
    <x v="1"/>
  </r>
  <r>
    <s v="ID1016"/>
    <n v="41057.486932870372"/>
    <n v="15000"/>
    <s v="USD"/>
    <n v="15000"/>
    <n v="15000"/>
    <n v="9259.2592592592591"/>
    <n v="67.553744788146275"/>
    <s v="Operations Management"/>
    <x v="2"/>
    <s v="India"/>
    <s v="INR"/>
    <x v="42"/>
    <x v="3"/>
    <s v="4 to 6 hours a day"/>
    <x v="0"/>
    <n v="4"/>
    <x v="1"/>
  </r>
  <r>
    <s v="ID1902"/>
    <n v="41079.527268518519"/>
    <n v="4000"/>
    <s v="USD"/>
    <n v="4000"/>
    <n v="4000"/>
    <n v="2469.1358024691358"/>
    <n v="18.014331943505674"/>
    <s v="operator"/>
    <x v="1"/>
    <s v="India"/>
    <s v="INR"/>
    <x v="42"/>
    <x v="3"/>
    <s v="2 to 3 hours per day"/>
    <x v="3"/>
    <n v="4"/>
    <x v="1"/>
  </r>
  <r>
    <s v="ID0773"/>
    <n v="41055.74255787037"/>
    <s v="Rs. 300000"/>
    <s v="INR"/>
    <n v="300000"/>
    <n v="5342.3750062327708"/>
    <n v="3297.7623495264015"/>
    <n v="24.05982918224133"/>
    <s v="OPEX CONTROL"/>
    <x v="6"/>
    <s v="India"/>
    <s v="INR"/>
    <x v="42"/>
    <x v="3"/>
    <s v="All the 8 hours baby, all the 8!"/>
    <x v="2"/>
    <n v="4"/>
    <x v="1"/>
  </r>
  <r>
    <s v="ID0697"/>
    <n v="41055.563425925924"/>
    <s v="Rs. 150000"/>
    <s v="INR"/>
    <n v="150000"/>
    <n v="2671.1875031163854"/>
    <n v="1648.8811747632008"/>
    <n v="12.029914591120665"/>
    <s v="Oprations head"/>
    <x v="0"/>
    <s v="India"/>
    <s v="INR"/>
    <x v="42"/>
    <x v="3"/>
    <s v="4 to 6 hours a day"/>
    <x v="0"/>
    <n v="4.5"/>
    <x v="1"/>
  </r>
  <r>
    <s v="ID0646"/>
    <n v="41055.493449074071"/>
    <s v="6,00,000"/>
    <s v="INR"/>
    <n v="600000"/>
    <n v="10684.750012465542"/>
    <n v="6595.524699052803"/>
    <n v="48.11965836448266"/>
    <s v="Organiser"/>
    <x v="2"/>
    <s v="India"/>
    <s v="INR"/>
    <x v="42"/>
    <x v="3"/>
    <s v="4 to 6 hours a day"/>
    <x v="0"/>
    <n v="11"/>
    <x v="3"/>
  </r>
  <r>
    <s v="ID1539"/>
    <n v="41060.666851851849"/>
    <n v="8000"/>
    <s v="USD"/>
    <n v="8000"/>
    <n v="8000"/>
    <n v="4938.2716049382716"/>
    <n v="36.028663887011348"/>
    <s v="Owner"/>
    <x v="0"/>
    <s v="India"/>
    <s v="INR"/>
    <x v="42"/>
    <x v="3"/>
    <s v="4 to 6 hours a day"/>
    <x v="0"/>
    <n v="18"/>
    <x v="3"/>
  </r>
  <r>
    <s v="ID0377"/>
    <n v="41055.079710648148"/>
    <s v="Rs. 500000"/>
    <s v="INR"/>
    <n v="500000"/>
    <n v="8903.9583437212841"/>
    <n v="5496.2705825440025"/>
    <n v="40.09971530373555"/>
    <s v="Owner"/>
    <x v="2"/>
    <s v="India"/>
    <s v="INR"/>
    <x v="42"/>
    <x v="3"/>
    <s v="2 to 3 hours per day"/>
    <x v="3"/>
    <m/>
    <x v="1"/>
  </r>
  <r>
    <s v="ID0457"/>
    <n v="41055.126875000002"/>
    <s v="800000 rupees"/>
    <s v="INR"/>
    <n v="800000"/>
    <n v="14246.333349954055"/>
    <n v="8794.0329320704041"/>
    <n v="64.15954448597688"/>
    <s v="Partner"/>
    <x v="0"/>
    <s v="India"/>
    <s v="INR"/>
    <x v="42"/>
    <x v="3"/>
    <s v="All the 8 hours baby, all the 8!"/>
    <x v="2"/>
    <m/>
    <x v="1"/>
  </r>
  <r>
    <s v="ID1450"/>
    <n v="41059.517627314817"/>
    <n v="480000"/>
    <s v="INR"/>
    <n v="480000"/>
    <n v="8547.8000099724322"/>
    <n v="5276.4197592422415"/>
    <n v="38.495726691586121"/>
    <s v="Performance Analyst"/>
    <x v="1"/>
    <s v="India"/>
    <s v="INR"/>
    <x v="42"/>
    <x v="3"/>
    <s v="4 to 6 hours a day"/>
    <x v="0"/>
    <n v="7"/>
    <x v="0"/>
  </r>
  <r>
    <s v="ID0905"/>
    <n v="41056.647337962961"/>
    <n v="10000"/>
    <s v="USD"/>
    <n v="10000"/>
    <n v="10000"/>
    <n v="6172.8395061728388"/>
    <n v="45.035829858764174"/>
    <s v="Planner"/>
    <x v="2"/>
    <s v="India"/>
    <s v="INR"/>
    <x v="42"/>
    <x v="3"/>
    <s v="4 to 6 hours a day"/>
    <x v="0"/>
    <n v="6"/>
    <x v="0"/>
  </r>
  <r>
    <s v="ID0639"/>
    <n v="41055.485972222225"/>
    <s v="Rs 300000"/>
    <s v="INR"/>
    <n v="300000"/>
    <n v="5342.3750062327708"/>
    <n v="3297.7623495264015"/>
    <n v="24.05982918224133"/>
    <s v="Planning Engineer"/>
    <x v="7"/>
    <s v="India"/>
    <s v="INR"/>
    <x v="42"/>
    <x v="3"/>
    <s v="All the 8 hours baby, all the 8!"/>
    <x v="2"/>
    <n v="2"/>
    <x v="1"/>
  </r>
  <r>
    <s v="ID0898"/>
    <n v="41056.6175"/>
    <s v="5,00,000 INR"/>
    <s v="INR"/>
    <n v="500000"/>
    <n v="8903.9583437212841"/>
    <n v="5496.2705825440025"/>
    <n v="40.09971530373555"/>
    <s v="Planning Engineer"/>
    <x v="7"/>
    <s v="India"/>
    <s v="INR"/>
    <x v="42"/>
    <x v="3"/>
    <s v="2 to 3 hours per day"/>
    <x v="3"/>
    <n v="3"/>
    <x v="1"/>
  </r>
  <r>
    <s v="ID1234"/>
    <n v="41058.098761574074"/>
    <n v="400000"/>
    <s v="INR"/>
    <n v="400000"/>
    <n v="7123.1666749770275"/>
    <n v="4397.016466035202"/>
    <n v="32.07977224298844"/>
    <s v="Pmo"/>
    <x v="2"/>
    <s v="India"/>
    <s v="INR"/>
    <x v="42"/>
    <x v="3"/>
    <s v="4 to 6 hours a day"/>
    <x v="0"/>
    <n v="1"/>
    <x v="1"/>
  </r>
  <r>
    <s v="ID1290"/>
    <n v="41058.51425925926"/>
    <s v="400000INR"/>
    <s v="INR"/>
    <n v="400000"/>
    <n v="7123.1666749770275"/>
    <n v="4397.016466035202"/>
    <n v="32.07977224298844"/>
    <s v="PMO"/>
    <x v="2"/>
    <s v="India"/>
    <s v="INR"/>
    <x v="42"/>
    <x v="3"/>
    <s v="All the 8 hours baby, all the 8!"/>
    <x v="2"/>
    <n v="3"/>
    <x v="1"/>
  </r>
  <r>
    <s v="ID0666"/>
    <n v="41055.525613425925"/>
    <s v="Rs 480000"/>
    <s v="INR"/>
    <n v="480000"/>
    <n v="8547.8000099724322"/>
    <n v="5276.4197592422415"/>
    <n v="38.495726691586121"/>
    <s v="PMO"/>
    <x v="2"/>
    <s v="India"/>
    <s v="INR"/>
    <x v="42"/>
    <x v="3"/>
    <s v="2 to 3 hours per day"/>
    <x v="3"/>
    <n v="8"/>
    <x v="0"/>
  </r>
  <r>
    <s v="ID1734"/>
    <n v="41067.697928240741"/>
    <n v="421000"/>
    <s v="INR"/>
    <n v="421000"/>
    <n v="7497.1329254133216"/>
    <n v="4627.8598305020505"/>
    <n v="33.763960285745334"/>
    <s v="PMO Analyst"/>
    <x v="1"/>
    <s v="India"/>
    <s v="INR"/>
    <x v="42"/>
    <x v="3"/>
    <s v="4 to 6 hours a day"/>
    <x v="0"/>
    <n v="4"/>
    <x v="1"/>
  </r>
  <r>
    <s v="ID1216"/>
    <n v="41058.021319444444"/>
    <n v="2600000"/>
    <s v="INR"/>
    <n v="2600000"/>
    <n v="46300.583387350678"/>
    <n v="28580.607029228813"/>
    <n v="208.51851957942483"/>
    <s v="Practice Manager"/>
    <x v="2"/>
    <s v="India"/>
    <s v="INR"/>
    <x v="42"/>
    <x v="3"/>
    <s v="4 to 6 hours a day"/>
    <x v="0"/>
    <n v="4"/>
    <x v="1"/>
  </r>
  <r>
    <s v="ID1273"/>
    <n v="41058.408182870371"/>
    <n v="30000"/>
    <s v="USD"/>
    <n v="30000"/>
    <n v="30000"/>
    <n v="18518.518518518518"/>
    <n v="135.10748957629255"/>
    <s v="Practice Manager - Business Operations"/>
    <x v="2"/>
    <s v="India"/>
    <s v="INR"/>
    <x v="42"/>
    <x v="3"/>
    <s v="2 to 3 hours per day"/>
    <x v="3"/>
    <n v="3"/>
    <x v="1"/>
  </r>
  <r>
    <s v="ID1292"/>
    <n v="41058.520277777781"/>
    <s v="us $ 14000"/>
    <s v="USD"/>
    <n v="14000"/>
    <n v="14000"/>
    <n v="8641.9753086419751"/>
    <n v="63.050161802269855"/>
    <s v="Pricing Analyst"/>
    <x v="1"/>
    <s v="India"/>
    <s v="INR"/>
    <x v="42"/>
    <x v="3"/>
    <s v="4 to 6 hours a day"/>
    <x v="0"/>
    <n v="12"/>
    <x v="3"/>
  </r>
  <r>
    <s v="ID1474"/>
    <n v="41059.709143518521"/>
    <n v="230000"/>
    <s v="INR"/>
    <n v="230000"/>
    <n v="4095.8208381117906"/>
    <n v="2528.2844679702412"/>
    <n v="18.445869039718353"/>
    <s v="Process Assocaite"/>
    <x v="1"/>
    <s v="India"/>
    <s v="INR"/>
    <x v="42"/>
    <x v="3"/>
    <s v="4 to 6 hours a day"/>
    <x v="0"/>
    <n v="1.6"/>
    <x v="1"/>
  </r>
  <r>
    <s v="ID1506"/>
    <n v="41059.979143518518"/>
    <n v="18000"/>
    <s v="USD"/>
    <n v="18000"/>
    <n v="18000"/>
    <n v="11111.111111111109"/>
    <n v="81.064493745775522"/>
    <s v="Process Associate"/>
    <x v="1"/>
    <s v="India"/>
    <s v="INR"/>
    <x v="42"/>
    <x v="3"/>
    <s v="All the 8 hours baby, all the 8!"/>
    <x v="2"/>
    <n v="6"/>
    <x v="0"/>
  </r>
  <r>
    <s v="ID0188"/>
    <n v="41055.035219907404"/>
    <n v="13636.36"/>
    <s v="USD"/>
    <n v="13636"/>
    <n v="13636"/>
    <n v="8417.2839506172841"/>
    <n v="61.410857595410839"/>
    <s v="Process Manager"/>
    <x v="2"/>
    <s v="India"/>
    <s v="INR"/>
    <x v="42"/>
    <x v="3"/>
    <s v="All the 8 hours baby, all the 8!"/>
    <x v="2"/>
    <m/>
    <x v="1"/>
  </r>
  <r>
    <s v="ID0744"/>
    <n v="41055.667986111112"/>
    <n v="15000"/>
    <s v="USD"/>
    <n v="15000"/>
    <n v="15000"/>
    <n v="9259.2592592592591"/>
    <n v="67.553744788146275"/>
    <s v="PROCSS ASOCIATE"/>
    <x v="6"/>
    <s v="India"/>
    <s v="INR"/>
    <x v="42"/>
    <x v="3"/>
    <s v="2 to 3 hours per day"/>
    <x v="3"/>
    <n v="2"/>
    <x v="1"/>
  </r>
  <r>
    <s v="ID0604"/>
    <n v="41055.394814814812"/>
    <n v="50000"/>
    <s v="USD"/>
    <n v="50000"/>
    <n v="50000"/>
    <n v="30864.197530864196"/>
    <n v="225.17914929382093"/>
    <s v="Product manager"/>
    <x v="2"/>
    <s v="India"/>
    <s v="INR"/>
    <x v="42"/>
    <x v="3"/>
    <s v="1 or 2 hours a day"/>
    <x v="1"/>
    <n v="10"/>
    <x v="3"/>
  </r>
  <r>
    <s v="ID1179"/>
    <n v="41057.950868055559"/>
    <s v="4.5 laks"/>
    <s v="INR"/>
    <n v="450000"/>
    <n v="8013.5625093491553"/>
    <n v="4946.6435242896014"/>
    <n v="36.089743773361988"/>
    <s v="Production Manager"/>
    <x v="2"/>
    <s v="India"/>
    <s v="INR"/>
    <x v="42"/>
    <x v="3"/>
    <s v="4 to 6 hours a day"/>
    <x v="0"/>
    <n v="21"/>
    <x v="2"/>
  </r>
  <r>
    <s v="ID1069"/>
    <n v="41057.61996527778"/>
    <s v="Rs. 25000"/>
    <s v="INR"/>
    <n v="300000"/>
    <n v="5342.3750062327708"/>
    <n v="3297.7623495264015"/>
    <n v="24.05982918224133"/>
    <s v="Professional consultant-Finance"/>
    <x v="4"/>
    <s v="India"/>
    <s v="INR"/>
    <x v="42"/>
    <x v="3"/>
    <s v="2 to 3 hours per day"/>
    <x v="3"/>
    <n v="1"/>
    <x v="1"/>
  </r>
  <r>
    <s v="ID0722"/>
    <n v="41055.623368055552"/>
    <n v="31250"/>
    <s v="USD"/>
    <n v="31250"/>
    <n v="31250"/>
    <n v="19290.123456790123"/>
    <n v="140.73696830863807"/>
    <s v="Program management"/>
    <x v="2"/>
    <s v="India"/>
    <s v="INR"/>
    <x v="42"/>
    <x v="3"/>
    <s v="2 to 3 hours per day"/>
    <x v="3"/>
    <n v="6"/>
    <x v="0"/>
  </r>
  <r>
    <s v="ID0782"/>
    <n v="41055.797164351854"/>
    <n v="636000"/>
    <s v="INR"/>
    <n v="636000"/>
    <n v="11325.835013213473"/>
    <n v="6991.2561809959707"/>
    <n v="51.006837866351617"/>
    <s v="Program Manager"/>
    <x v="2"/>
    <s v="India"/>
    <s v="INR"/>
    <x v="42"/>
    <x v="3"/>
    <s v="4 to 6 hours a day"/>
    <x v="0"/>
    <n v="7"/>
    <x v="0"/>
  </r>
  <r>
    <s v="ID1063"/>
    <n v="41057.61173611111"/>
    <s v="INR 530000 "/>
    <s v="INR"/>
    <n v="530000"/>
    <n v="9438.1958443445619"/>
    <n v="5826.0468174966427"/>
    <n v="42.505698221959683"/>
    <s v="Project Administrator"/>
    <x v="1"/>
    <s v="India"/>
    <s v="INR"/>
    <x v="42"/>
    <x v="3"/>
    <s v="2 to 3 hours per day"/>
    <x v="3"/>
    <n v="7"/>
    <x v="0"/>
  </r>
  <r>
    <s v="ID1045"/>
    <n v="41057.570972222224"/>
    <n v="725"/>
    <s v="USD"/>
    <n v="8700"/>
    <n v="8700"/>
    <n v="5370.3703703703704"/>
    <n v="39.181171977124841"/>
    <s v="Project Controlling (MIS Reports)"/>
    <x v="6"/>
    <s v="India"/>
    <s v="INR"/>
    <x v="42"/>
    <x v="3"/>
    <s v="2 to 3 hours per day"/>
    <x v="3"/>
    <n v="7"/>
    <x v="0"/>
  </r>
  <r>
    <s v="ID1780"/>
    <n v="41070.63890046296"/>
    <n v="1000"/>
    <s v="USD"/>
    <n v="12000"/>
    <n v="12000"/>
    <n v="7407.4074074074069"/>
    <n v="54.042995830517015"/>
    <s v="project engineer "/>
    <x v="7"/>
    <s v="India"/>
    <s v="INR"/>
    <x v="42"/>
    <x v="3"/>
    <s v="2 to 3 hours per day"/>
    <x v="3"/>
    <n v="7"/>
    <x v="0"/>
  </r>
  <r>
    <s v="ID0751"/>
    <n v="41055.685127314813"/>
    <s v="INR 30000"/>
    <s v="INR"/>
    <n v="360000"/>
    <n v="6410.8500074793246"/>
    <n v="3957.3148194316818"/>
    <n v="28.871795018689596"/>
    <s v="Project Lead"/>
    <x v="2"/>
    <s v="India"/>
    <s v="INR"/>
    <x v="42"/>
    <x v="3"/>
    <s v="All the 8 hours baby, all the 8!"/>
    <x v="2"/>
    <n v="6"/>
    <x v="0"/>
  </r>
  <r>
    <s v="ID1454"/>
    <n v="41059.556319444448"/>
    <n v="500000"/>
    <s v="INR"/>
    <n v="500000"/>
    <n v="8903.9583437212841"/>
    <n v="5496.2705825440025"/>
    <n v="40.09971530373555"/>
    <s v="Project Management"/>
    <x v="2"/>
    <s v="India"/>
    <s v="INR"/>
    <x v="42"/>
    <x v="3"/>
    <s v="2 to 3 hours per day"/>
    <x v="3"/>
    <n v="0"/>
    <x v="1"/>
  </r>
  <r>
    <s v="ID1457"/>
    <n v="41059.567152777781"/>
    <n v="1000000"/>
    <s v="INR"/>
    <n v="1000000"/>
    <n v="17807.916687442568"/>
    <n v="10992.541165088005"/>
    <n v="80.199430607471101"/>
    <s v="project management"/>
    <x v="2"/>
    <s v="India"/>
    <s v="INR"/>
    <x v="42"/>
    <x v="3"/>
    <s v="All the 8 hours baby, all the 8!"/>
    <x v="2"/>
    <n v="6"/>
    <x v="0"/>
  </r>
  <r>
    <s v="ID0221"/>
    <n v="41055.039826388886"/>
    <s v="INR 500000"/>
    <s v="INR"/>
    <n v="500000"/>
    <n v="8903.9583437212841"/>
    <n v="5496.2705825440025"/>
    <n v="40.09971530373555"/>
    <s v="Project Manager"/>
    <x v="2"/>
    <s v="India"/>
    <s v="INR"/>
    <x v="42"/>
    <x v="3"/>
    <s v="4 to 6 hours a day"/>
    <x v="0"/>
    <m/>
    <x v="1"/>
  </r>
  <r>
    <s v="ID0836"/>
    <n v="41055.983495370368"/>
    <s v="Rs. 6,00,000"/>
    <s v="INR"/>
    <n v="600000"/>
    <n v="10684.750012465542"/>
    <n v="6595.524699052803"/>
    <n v="48.11965836448266"/>
    <s v="Project Manager"/>
    <x v="2"/>
    <s v="India"/>
    <s v="INR"/>
    <x v="42"/>
    <x v="3"/>
    <s v="2 to 3 hours per day"/>
    <x v="3"/>
    <n v="18"/>
    <x v="3"/>
  </r>
  <r>
    <s v="ID0526"/>
    <n v="41055.20040509259"/>
    <n v="600000"/>
    <s v="INR"/>
    <n v="600000"/>
    <n v="10684.750012465542"/>
    <n v="6595.524699052803"/>
    <n v="48.11965836448266"/>
    <s v="Project Manager"/>
    <x v="2"/>
    <s v="India"/>
    <s v="INR"/>
    <x v="42"/>
    <x v="3"/>
    <s v="4 to 6 hours a day"/>
    <x v="0"/>
    <m/>
    <x v="1"/>
  </r>
  <r>
    <s v="ID1466"/>
    <n v="41059.603437500002"/>
    <s v="Rs. 1150000/-"/>
    <s v="INR"/>
    <n v="1150000"/>
    <n v="20479.104190558952"/>
    <n v="12641.422339851204"/>
    <n v="92.229345198591744"/>
    <s v="Project Manager"/>
    <x v="2"/>
    <s v="India"/>
    <s v="INR"/>
    <x v="42"/>
    <x v="3"/>
    <s v="All the 8 hours baby, all the 8!"/>
    <x v="2"/>
    <n v="12"/>
    <x v="3"/>
  </r>
  <r>
    <s v="ID0845"/>
    <n v="41056.022986111115"/>
    <s v="1200000 Rs"/>
    <s v="INR"/>
    <n v="1200000"/>
    <n v="21369.500024931083"/>
    <n v="13191.049398105606"/>
    <n v="96.239316728965321"/>
    <s v="project manager"/>
    <x v="2"/>
    <s v="India"/>
    <s v="INR"/>
    <x v="42"/>
    <x v="3"/>
    <s v="1 or 2 hours a day"/>
    <x v="1"/>
    <n v="18"/>
    <x v="3"/>
  </r>
  <r>
    <s v="ID0261"/>
    <n v="41055.047013888892"/>
    <n v="1920000"/>
    <s v="INR"/>
    <n v="1920000"/>
    <n v="34191.200039889729"/>
    <n v="21105.679036968966"/>
    <n v="153.98290676634448"/>
    <s v="Project Manager"/>
    <x v="2"/>
    <s v="India"/>
    <s v="INR"/>
    <x v="42"/>
    <x v="3"/>
    <s v="2 to 3 hours per day"/>
    <x v="3"/>
    <m/>
    <x v="1"/>
  </r>
  <r>
    <s v="ID0170"/>
    <n v="41055.033460648148"/>
    <s v="Rs 5 lakh"/>
    <s v="INR"/>
    <n v="500000"/>
    <n v="8903.9583437212841"/>
    <n v="5496.2705825440025"/>
    <n v="40.09971530373555"/>
    <s v="QA Executive"/>
    <x v="1"/>
    <s v="India"/>
    <s v="INR"/>
    <x v="42"/>
    <x v="3"/>
    <s v="2 to 3 hours per day"/>
    <x v="3"/>
    <m/>
    <x v="1"/>
  </r>
  <r>
    <s v="ID0967"/>
    <n v="41057.243981481479"/>
    <n v="15000"/>
    <s v="USD"/>
    <n v="15000"/>
    <n v="15000"/>
    <n v="9259.2592592592591"/>
    <n v="67.553744788146275"/>
    <s v="Quality Executive"/>
    <x v="1"/>
    <s v="India"/>
    <s v="INR"/>
    <x v="42"/>
    <x v="3"/>
    <s v="2 to 3 hours per day"/>
    <x v="3"/>
    <n v="2"/>
    <x v="1"/>
  </r>
  <r>
    <s v="ID0630"/>
    <n v="41055.465543981481"/>
    <s v="Rs60000"/>
    <s v="INR"/>
    <n v="720000"/>
    <n v="12821.700014958649"/>
    <n v="7914.6296388633637"/>
    <n v="57.743590037379192"/>
    <s v="Quantity Surveyor"/>
    <x v="2"/>
    <s v="India"/>
    <s v="INR"/>
    <x v="42"/>
    <x v="3"/>
    <s v="4 to 6 hours a day"/>
    <x v="0"/>
    <n v="12"/>
    <x v="3"/>
  </r>
  <r>
    <s v="ID1481"/>
    <n v="41059.782835648148"/>
    <s v="US $ 3200"/>
    <s v="USD"/>
    <n v="3200"/>
    <n v="3200"/>
    <n v="1975.3086419753085"/>
    <n v="14.411465554804536"/>
    <s v="Regional Business Manager "/>
    <x v="2"/>
    <s v="India"/>
    <s v="INR"/>
    <x v="42"/>
    <x v="3"/>
    <s v="All the 8 hours baby, all the 8!"/>
    <x v="2"/>
    <n v="19"/>
    <x v="3"/>
  </r>
  <r>
    <s v="ID0770"/>
    <n v="41055.739282407405"/>
    <s v="Rs 1200000"/>
    <s v="INR"/>
    <n v="1200000"/>
    <n v="21369.500024931083"/>
    <n v="13191.049398105606"/>
    <n v="96.239316728965321"/>
    <s v="Regional Formwork Head "/>
    <x v="2"/>
    <s v="India"/>
    <s v="INR"/>
    <x v="42"/>
    <x v="3"/>
    <s v="All the 8 hours baby, all the 8!"/>
    <x v="2"/>
    <n v="14"/>
    <x v="3"/>
  </r>
  <r>
    <s v="ID0454"/>
    <n v="41055.123460648145"/>
    <n v="900000"/>
    <s v="INR"/>
    <n v="900000"/>
    <n v="16027.125018698311"/>
    <n v="9893.2870485792027"/>
    <n v="72.179487546723976"/>
    <s v="Regional Manager"/>
    <x v="2"/>
    <s v="India"/>
    <s v="INR"/>
    <x v="42"/>
    <x v="3"/>
    <s v="1 or 2 hours a day"/>
    <x v="1"/>
    <m/>
    <x v="1"/>
  </r>
  <r>
    <s v="ID1324"/>
    <n v="41058.659502314818"/>
    <n v="314000"/>
    <s v="INR"/>
    <n v="314000"/>
    <n v="5591.6858398569666"/>
    <n v="3451.6579258376337"/>
    <n v="25.182621210745925"/>
    <s v="relationship manager"/>
    <x v="2"/>
    <s v="India"/>
    <s v="INR"/>
    <x v="42"/>
    <x v="3"/>
    <s v="1 or 2 hours a day"/>
    <x v="1"/>
    <n v="0.1"/>
    <x v="1"/>
  </r>
  <r>
    <s v="ID1285"/>
    <n v="41058.49082175926"/>
    <s v="INR 900000"/>
    <s v="INR"/>
    <n v="900000"/>
    <n v="16027.125018698311"/>
    <n v="9893.2870485792027"/>
    <n v="72.179487546723976"/>
    <s v="RENTAL INVENTORY CONTROLLER"/>
    <x v="6"/>
    <s v="India"/>
    <s v="INR"/>
    <x v="42"/>
    <x v="3"/>
    <s v="All the 8 hours baby, all the 8!"/>
    <x v="2"/>
    <n v="8"/>
    <x v="0"/>
  </r>
  <r>
    <s v="ID1044"/>
    <n v="41057.570520833331"/>
    <n v="476000"/>
    <s v="INR"/>
    <n v="476000"/>
    <n v="8476.5683432226633"/>
    <n v="5232.4495945818908"/>
    <n v="38.174928969156248"/>
    <s v="Report Specialist"/>
    <x v="3"/>
    <s v="India"/>
    <s v="INR"/>
    <x v="42"/>
    <x v="3"/>
    <s v="4 to 6 hours a day"/>
    <x v="0"/>
    <n v="8"/>
    <x v="0"/>
  </r>
  <r>
    <s v="ID1540"/>
    <n v="41060.673935185187"/>
    <s v="Rs. 380000"/>
    <s v="INR"/>
    <n v="380000"/>
    <n v="6767.0083412281756"/>
    <n v="4177.165642733441"/>
    <n v="30.475783630839011"/>
    <s v="reporting analyst"/>
    <x v="1"/>
    <s v="India"/>
    <s v="INR"/>
    <x v="42"/>
    <x v="3"/>
    <s v="2 to 3 hours per day"/>
    <x v="3"/>
    <n v="6"/>
    <x v="0"/>
  </r>
  <r>
    <s v="ID0745"/>
    <n v="41055.670162037037"/>
    <n v="10000"/>
    <s v="USD"/>
    <n v="10000"/>
    <n v="10000"/>
    <n v="6172.8395061728388"/>
    <n v="45.035829858764174"/>
    <s v="Reporting Analyst"/>
    <x v="1"/>
    <s v="India"/>
    <s v="INR"/>
    <x v="42"/>
    <x v="3"/>
    <s v="4 to 6 hours a day"/>
    <x v="0"/>
    <n v="12"/>
    <x v="3"/>
  </r>
  <r>
    <s v="ID0823"/>
    <n v="41055.950127314813"/>
    <n v="600000"/>
    <s v="INR"/>
    <n v="600000"/>
    <n v="10684.750012465542"/>
    <n v="6595.524699052803"/>
    <n v="48.11965836448266"/>
    <s v="Reporting Analyst"/>
    <x v="1"/>
    <s v="India"/>
    <s v="INR"/>
    <x v="42"/>
    <x v="3"/>
    <s v="All the 8 hours baby, all the 8!"/>
    <x v="2"/>
    <n v="5"/>
    <x v="0"/>
  </r>
  <r>
    <s v="ID1463"/>
    <n v="41059.589699074073"/>
    <s v="4 Lakhs INR p.a"/>
    <s v="INR"/>
    <n v="400000"/>
    <n v="7123.1666749770275"/>
    <n v="4397.016466035202"/>
    <n v="32.07977224298844"/>
    <s v="Reporting Manager"/>
    <x v="2"/>
    <s v="India"/>
    <s v="INR"/>
    <x v="42"/>
    <x v="3"/>
    <s v="4 to 6 hours a day"/>
    <x v="0"/>
    <n v="6"/>
    <x v="0"/>
  </r>
  <r>
    <s v="ID1663"/>
    <n v="41064.788819444446"/>
    <s v="INR 3.2 lpa"/>
    <s v="INR"/>
    <n v="320000"/>
    <n v="5698.5333399816218"/>
    <n v="3517.6131728281612"/>
    <n v="25.663817794390749"/>
    <s v="Research Associate"/>
    <x v="1"/>
    <s v="India"/>
    <s v="INR"/>
    <x v="42"/>
    <x v="3"/>
    <s v="4 to 6 hours a day"/>
    <x v="0"/>
    <n v="2.5"/>
    <x v="1"/>
  </r>
  <r>
    <s v="ID0548"/>
    <n v="41055.230150462965"/>
    <s v="Rs. 500000"/>
    <s v="INR"/>
    <n v="500000"/>
    <n v="8903.9583437212841"/>
    <n v="5496.2705825440025"/>
    <n v="40.09971530373555"/>
    <s v="Research Associate"/>
    <x v="1"/>
    <s v="India"/>
    <s v="INR"/>
    <x v="42"/>
    <x v="3"/>
    <s v="All the 8 hours baby, all the 8!"/>
    <x v="2"/>
    <m/>
    <x v="1"/>
  </r>
  <r>
    <s v="ID0998"/>
    <n v="41057.40351851852"/>
    <n v="204000"/>
    <s v="INR"/>
    <n v="204000"/>
    <n v="3632.815004238284"/>
    <n v="2242.4783976779531"/>
    <n v="16.360683843924104"/>
    <s v="Retired Government Officer, having knowledge in excel."/>
    <x v="2"/>
    <s v="India"/>
    <s v="INR"/>
    <x v="42"/>
    <x v="3"/>
    <s v="4 to 6 hours a day"/>
    <x v="0"/>
    <n v="0"/>
    <x v="1"/>
  </r>
  <r>
    <s v="ID1881"/>
    <n v="41076.773206018515"/>
    <s v="Rs. 700000"/>
    <s v="INR"/>
    <n v="700000"/>
    <n v="12465.541681209797"/>
    <n v="7694.7788155616026"/>
    <n v="56.139601425229756"/>
    <s v="Revenue Focus Manager"/>
    <x v="2"/>
    <s v="India"/>
    <s v="INR"/>
    <x v="42"/>
    <x v="3"/>
    <s v="2 to 3 hours per day"/>
    <x v="3"/>
    <n v="9"/>
    <x v="0"/>
  </r>
  <r>
    <s v="ID0737"/>
    <n v="41055.64980324074"/>
    <n v="40000"/>
    <s v="USD"/>
    <n v="40000"/>
    <n v="40000"/>
    <n v="24691.358024691355"/>
    <n v="180.1433194350567"/>
    <s v="Revenue Manager"/>
    <x v="2"/>
    <s v="India"/>
    <s v="INR"/>
    <x v="42"/>
    <x v="3"/>
    <s v="All the 8 hours baby, all the 8!"/>
    <x v="2"/>
    <n v="15"/>
    <x v="3"/>
  </r>
  <r>
    <s v="ID0881"/>
    <n v="41056.52447916667"/>
    <s v="3 lacs P.A"/>
    <s v="INR"/>
    <n v="300000"/>
    <n v="5342.3750062327708"/>
    <n v="3297.7623495264015"/>
    <n v="24.05982918224133"/>
    <s v="Sales"/>
    <x v="1"/>
    <s v="India"/>
    <s v="INR"/>
    <x v="42"/>
    <x v="3"/>
    <s v="1 or 2 hours a day"/>
    <x v="1"/>
    <n v="10"/>
    <x v="3"/>
  </r>
  <r>
    <s v="ID0848"/>
    <n v="41056.057013888887"/>
    <s v="INR 2,00,000"/>
    <s v="INR"/>
    <n v="200000"/>
    <n v="3561.5833374885137"/>
    <n v="2198.508233017601"/>
    <n v="16.03988612149422"/>
    <s v="Sales Analyst"/>
    <x v="1"/>
    <s v="India"/>
    <s v="INR"/>
    <x v="42"/>
    <x v="3"/>
    <s v="4 to 6 hours a day"/>
    <x v="0"/>
    <n v="2"/>
    <x v="1"/>
  </r>
  <r>
    <s v="ID0925"/>
    <n v="41056.877858796295"/>
    <n v="600000"/>
    <s v="INR"/>
    <n v="600000"/>
    <n v="10684.750012465542"/>
    <n v="6595.524699052803"/>
    <n v="48.11965836448266"/>
    <s v="Sales Analyst"/>
    <x v="1"/>
    <s v="India"/>
    <s v="INR"/>
    <x v="42"/>
    <x v="3"/>
    <s v="All the 8 hours baby, all the 8!"/>
    <x v="2"/>
    <n v="8"/>
    <x v="0"/>
  </r>
  <r>
    <s v="ID0616"/>
    <n v="41055.4452662037"/>
    <s v="INR 850,000"/>
    <s v="INR"/>
    <n v="850000"/>
    <n v="15136.729184326183"/>
    <n v="9343.6599903248043"/>
    <n v="68.169516016350428"/>
    <s v="Sales Analyst"/>
    <x v="1"/>
    <s v="India"/>
    <s v="INR"/>
    <x v="42"/>
    <x v="3"/>
    <s v="4 to 6 hours a day"/>
    <x v="0"/>
    <n v="6"/>
    <x v="0"/>
  </r>
  <r>
    <s v="ID0672"/>
    <n v="41055.537673611114"/>
    <n v="8738"/>
    <s v="USD"/>
    <n v="8738"/>
    <n v="8738"/>
    <n v="5393.8271604938273"/>
    <n v="39.352308130588142"/>
    <s v="Sales Coordinator"/>
    <x v="2"/>
    <s v="India"/>
    <s v="INR"/>
    <x v="42"/>
    <x v="3"/>
    <s v="All the 8 hours baby, all the 8!"/>
    <x v="2"/>
    <n v="7.3"/>
    <x v="0"/>
  </r>
  <r>
    <s v="ID1818"/>
    <n v="41072.908263888887"/>
    <n v="280000"/>
    <s v="INR"/>
    <n v="280000"/>
    <n v="4986.216672483919"/>
    <n v="3077.911526224641"/>
    <n v="22.455840570091905"/>
    <s v="Sales Cordinator"/>
    <x v="1"/>
    <s v="India"/>
    <s v="INR"/>
    <x v="42"/>
    <x v="3"/>
    <s v="All the 8 hours baby, all the 8!"/>
    <x v="2"/>
    <n v="8"/>
    <x v="0"/>
  </r>
  <r>
    <s v="ID0761"/>
    <n v="41055.711377314816"/>
    <s v="INR 700000"/>
    <s v="INR"/>
    <n v="700000"/>
    <n v="12465.541681209797"/>
    <n v="7694.7788155616026"/>
    <n v="56.139601425229756"/>
    <s v="Sales Management Analyst"/>
    <x v="1"/>
    <s v="India"/>
    <s v="INR"/>
    <x v="42"/>
    <x v="3"/>
    <s v="All the 8 hours baby, all the 8!"/>
    <x v="2"/>
    <n v="5"/>
    <x v="0"/>
  </r>
  <r>
    <s v="ID0013"/>
    <n v="41054.158946759257"/>
    <s v="749000 INR"/>
    <s v="INR"/>
    <n v="749000"/>
    <n v="13338.129598894484"/>
    <n v="8233.4133326509163"/>
    <n v="60.069373524995861"/>
    <s v="Senion Analyst"/>
    <x v="1"/>
    <s v="India"/>
    <s v="INR"/>
    <x v="42"/>
    <x v="3"/>
    <s v="All the 8 hours baby, all the 8!"/>
    <x v="2"/>
    <m/>
    <x v="1"/>
  </r>
  <r>
    <s v="ID0861"/>
    <n v="41056.166828703703"/>
    <s v="Rs. 45000"/>
    <s v="INR"/>
    <n v="540000"/>
    <n v="9616.275011218986"/>
    <n v="5935.9722291475218"/>
    <n v="43.307692528034387"/>
    <s v="Senior analyst"/>
    <x v="1"/>
    <s v="India"/>
    <s v="INR"/>
    <x v="42"/>
    <x v="3"/>
    <s v="All the 8 hours baby, all the 8!"/>
    <x v="2"/>
    <n v="8"/>
    <x v="0"/>
  </r>
  <r>
    <s v="ID1595"/>
    <n v="41061.762858796297"/>
    <s v="Rs 1000000"/>
    <s v="INR"/>
    <n v="1000000"/>
    <n v="17807.916687442568"/>
    <n v="10992.541165088005"/>
    <n v="80.199430607471101"/>
    <s v="Senior Analyst"/>
    <x v="1"/>
    <s v="India"/>
    <s v="INR"/>
    <x v="42"/>
    <x v="3"/>
    <s v="All the 8 hours baby, all the 8!"/>
    <x v="2"/>
    <n v="4"/>
    <x v="1"/>
  </r>
  <r>
    <s v="ID1832"/>
    <n v="41073.72415509259"/>
    <n v="15000"/>
    <s v="USD"/>
    <n v="15000"/>
    <n v="15000"/>
    <n v="9259.2592592592591"/>
    <n v="67.553744788146275"/>
    <s v="senior associate"/>
    <x v="1"/>
    <s v="India"/>
    <s v="INR"/>
    <x v="42"/>
    <x v="3"/>
    <s v="2 to 3 hours per day"/>
    <x v="3"/>
    <n v="0.3"/>
    <x v="1"/>
  </r>
  <r>
    <s v="ID1345"/>
    <n v="41058.740266203706"/>
    <s v="16,00,000"/>
    <s v="INR"/>
    <n v="1600000"/>
    <n v="28492.66669990811"/>
    <n v="17588.065864140808"/>
    <n v="128.31908897195376"/>
    <s v="Senior Associate "/>
    <x v="1"/>
    <s v="India"/>
    <s v="INR"/>
    <x v="42"/>
    <x v="3"/>
    <s v="2 to 3 hours per day"/>
    <x v="3"/>
    <n v="4"/>
    <x v="1"/>
  </r>
  <r>
    <s v="ID1647"/>
    <n v="41063.619687500002"/>
    <s v="INR 1000000"/>
    <s v="INR"/>
    <n v="1000000"/>
    <n v="17807.916687442568"/>
    <n v="10992.541165088005"/>
    <n v="80.199430607471101"/>
    <s v="Senior Associate, Finance"/>
    <x v="1"/>
    <s v="India"/>
    <s v="INR"/>
    <x v="42"/>
    <x v="3"/>
    <s v="All the 8 hours baby, all the 8!"/>
    <x v="2"/>
    <n v="4"/>
    <x v="1"/>
  </r>
  <r>
    <s v="ID0382"/>
    <n v="41055.082881944443"/>
    <s v="INR 5,40,000"/>
    <s v="INR"/>
    <n v="540000"/>
    <n v="9616.275011218986"/>
    <n v="5935.9722291475218"/>
    <n v="43.307692528034387"/>
    <s v="Senior Billing Engineer"/>
    <x v="7"/>
    <s v="India"/>
    <s v="INR"/>
    <x v="42"/>
    <x v="3"/>
    <s v="4 to 6 hours a day"/>
    <x v="0"/>
    <m/>
    <x v="1"/>
  </r>
  <r>
    <s v="ID1299"/>
    <n v="41058.558159722219"/>
    <s v="6,00,000 INR"/>
    <s v="INR"/>
    <n v="600000"/>
    <n v="10684.750012465542"/>
    <n v="6595.524699052803"/>
    <n v="48.11965836448266"/>
    <s v="Senior Business Executive"/>
    <x v="2"/>
    <s v="India"/>
    <s v="INR"/>
    <x v="42"/>
    <x v="3"/>
    <s v="2 to 3 hours per day"/>
    <x v="3"/>
    <n v="2"/>
    <x v="1"/>
  </r>
  <r>
    <s v="ID0036"/>
    <n v="41054.21125"/>
    <n v="500000"/>
    <s v="INR"/>
    <n v="500000"/>
    <n v="8903.9583437212841"/>
    <n v="5496.2705825440025"/>
    <n v="40.09971530373555"/>
    <s v="Senior Consultant"/>
    <x v="4"/>
    <s v="India"/>
    <s v="INR"/>
    <x v="42"/>
    <x v="3"/>
    <s v="All the 8 hours baby, all the 8!"/>
    <x v="2"/>
    <m/>
    <x v="1"/>
  </r>
  <r>
    <s v="ID0085"/>
    <n v="41055.007141203707"/>
    <n v="500000"/>
    <s v="INR"/>
    <n v="500000"/>
    <n v="8903.9583437212841"/>
    <n v="5496.2705825440025"/>
    <n v="40.09971530373555"/>
    <s v="Senior Consultant"/>
    <x v="4"/>
    <s v="India"/>
    <s v="INR"/>
    <x v="42"/>
    <x v="3"/>
    <s v="All the 8 hours baby, all the 8!"/>
    <x v="2"/>
    <m/>
    <x v="1"/>
  </r>
  <r>
    <s v="ID0999"/>
    <n v="41057.405243055553"/>
    <s v="1200000 INR"/>
    <s v="INR"/>
    <n v="1200000"/>
    <n v="21369.500024931083"/>
    <n v="13191.049398105606"/>
    <n v="96.239316728965321"/>
    <s v="Senior Consultant"/>
    <x v="4"/>
    <s v="India"/>
    <s v="INR"/>
    <x v="42"/>
    <x v="3"/>
    <s v="All the 8 hours baby, all the 8!"/>
    <x v="2"/>
    <n v="6"/>
    <x v="0"/>
  </r>
  <r>
    <s v="ID1512"/>
    <n v="41060.054027777776"/>
    <n v="1500000"/>
    <s v="INR"/>
    <n v="1500000"/>
    <n v="26711.875031163851"/>
    <n v="16488.811747632004"/>
    <n v="120.29914591120662"/>
    <s v="Senior Consultant - PMO"/>
    <x v="4"/>
    <s v="India"/>
    <s v="INR"/>
    <x v="42"/>
    <x v="3"/>
    <s v="4 to 6 hours a day"/>
    <x v="0"/>
    <n v="10"/>
    <x v="3"/>
  </r>
  <r>
    <s v="ID1745"/>
    <n v="41068.103298611109"/>
    <s v="Rs. 21500"/>
    <s v="INR"/>
    <n v="258000"/>
    <n v="4594.4425053601826"/>
    <n v="2836.075620592705"/>
    <n v="20.691453096727543"/>
    <s v="Senior Data Associate"/>
    <x v="1"/>
    <s v="India"/>
    <s v="INR"/>
    <x v="42"/>
    <x v="3"/>
    <s v="4 to 6 hours a day"/>
    <x v="0"/>
    <n v="4"/>
    <x v="1"/>
  </r>
  <r>
    <s v="ID0352"/>
    <n v="41055.070509259262"/>
    <s v="3,70,000"/>
    <s v="INR"/>
    <n v="370000"/>
    <n v="6588.9291743537506"/>
    <n v="4067.2402310825619"/>
    <n v="29.673789324764304"/>
    <s v="Senior Design Associate"/>
    <x v="1"/>
    <s v="India"/>
    <s v="INR"/>
    <x v="42"/>
    <x v="3"/>
    <s v="All the 8 hours baby, all the 8!"/>
    <x v="2"/>
    <m/>
    <x v="1"/>
  </r>
  <r>
    <s v="ID1632"/>
    <n v="41063.065243055556"/>
    <n v="320000"/>
    <s v="INR"/>
    <n v="320000"/>
    <n v="5698.5333399816218"/>
    <n v="3517.6131728281612"/>
    <n v="25.663817794390749"/>
    <s v="senior executive"/>
    <x v="2"/>
    <s v="India"/>
    <s v="INR"/>
    <x v="42"/>
    <x v="3"/>
    <s v="4 to 6 hours a day"/>
    <x v="0"/>
    <n v="5"/>
    <x v="0"/>
  </r>
  <r>
    <s v="ID0706"/>
    <n v="41055.584027777775"/>
    <n v="600000"/>
    <s v="INR"/>
    <n v="600000"/>
    <n v="10684.750012465542"/>
    <n v="6595.524699052803"/>
    <n v="48.11965836448266"/>
    <s v="senior executive"/>
    <x v="2"/>
    <s v="India"/>
    <s v="INR"/>
    <x v="42"/>
    <x v="3"/>
    <s v="1 or 2 hours a day"/>
    <x v="1"/>
    <n v="2"/>
    <x v="1"/>
  </r>
  <r>
    <s v="ID1758"/>
    <n v="41068.783472222225"/>
    <n v="28995"/>
    <s v="USD"/>
    <n v="28995"/>
    <n v="28995"/>
    <n v="17898.148148148146"/>
    <n v="130.58138867548675"/>
    <s v="Senior Executive"/>
    <x v="2"/>
    <s v="India"/>
    <s v="INR"/>
    <x v="42"/>
    <x v="3"/>
    <s v="4 to 6 hours a day"/>
    <x v="0"/>
    <n v="6"/>
    <x v="0"/>
  </r>
  <r>
    <s v="ID0640"/>
    <n v="41055.486504629633"/>
    <s v="4000000 INR"/>
    <s v="INR"/>
    <n v="4000000"/>
    <n v="71231.666749770273"/>
    <n v="43970.16466035202"/>
    <n v="320.7977224298844"/>
    <s v="Senior Executive"/>
    <x v="2"/>
    <s v="India"/>
    <s v="INR"/>
    <x v="42"/>
    <x v="3"/>
    <s v="4 to 6 hours a day"/>
    <x v="0"/>
    <n v="1.5"/>
    <x v="1"/>
  </r>
  <r>
    <s v="ID1636"/>
    <n v="41063.17690972222"/>
    <s v="Rs. 3.70 lacs"/>
    <s v="INR"/>
    <n v="3700000"/>
    <n v="65889.291743537498"/>
    <n v="40672.402310825615"/>
    <n v="296.73789324764306"/>
    <s v="Senior Officer"/>
    <x v="2"/>
    <s v="India"/>
    <s v="INR"/>
    <x v="42"/>
    <x v="3"/>
    <s v="All the 8 hours baby, all the 8!"/>
    <x v="2"/>
    <n v="4"/>
    <x v="1"/>
  </r>
  <r>
    <s v="ID0805"/>
    <n v="41055.893761574072"/>
    <n v="850000"/>
    <s v="INR"/>
    <n v="850000"/>
    <n v="15136.729184326183"/>
    <n v="9343.6599903248043"/>
    <n v="68.169516016350428"/>
    <s v="Senior Research Analyst"/>
    <x v="1"/>
    <s v="India"/>
    <s v="INR"/>
    <x v="42"/>
    <x v="3"/>
    <s v="4 to 6 hours a day"/>
    <x v="0"/>
    <n v="2"/>
    <x v="1"/>
  </r>
  <r>
    <s v="ID1309"/>
    <n v="41058.607430555552"/>
    <s v="500000 Rupees"/>
    <s v="INR"/>
    <n v="500000"/>
    <n v="8903.9583437212841"/>
    <n v="5496.2705825440025"/>
    <n v="40.09971530373555"/>
    <s v="Senior software engineer"/>
    <x v="7"/>
    <s v="India"/>
    <s v="INR"/>
    <x v="42"/>
    <x v="3"/>
    <s v="4 to 6 hours a day"/>
    <x v="0"/>
    <n v="2"/>
    <x v="1"/>
  </r>
  <r>
    <s v="ID1652"/>
    <n v="41064.086030092592"/>
    <s v="280$/ month"/>
    <s v="USD"/>
    <n v="3360"/>
    <n v="3360"/>
    <n v="2074.0740740740739"/>
    <n v="15.132038832544763"/>
    <s v="service executive"/>
    <x v="1"/>
    <s v="India"/>
    <s v="INR"/>
    <x v="42"/>
    <x v="3"/>
    <s v="1 or 2 hours a day"/>
    <x v="1"/>
    <n v="3"/>
    <x v="1"/>
  </r>
  <r>
    <s v="ID1567"/>
    <n v="41061.016597222224"/>
    <n v="30000"/>
    <s v="USD"/>
    <n v="30000"/>
    <n v="30000"/>
    <n v="18518.518518518518"/>
    <n v="135.10748957629255"/>
    <s v="SME"/>
    <x v="1"/>
    <s v="India"/>
    <s v="INR"/>
    <x v="42"/>
    <x v="3"/>
    <s v="All the 8 hours baby, all the 8!"/>
    <x v="2"/>
    <n v="4"/>
    <x v="1"/>
  </r>
  <r>
    <s v="ID1020"/>
    <n v="41057.507048611114"/>
    <n v="7265"/>
    <s v="USD"/>
    <n v="7265"/>
    <n v="7265"/>
    <n v="4484.5679012345672"/>
    <n v="32.718530392392175"/>
    <s v="Softwar Engineer"/>
    <x v="7"/>
    <s v="India"/>
    <s v="INR"/>
    <x v="42"/>
    <x v="3"/>
    <s v="4 to 6 hours a day"/>
    <x v="0"/>
    <n v="6"/>
    <x v="0"/>
  </r>
  <r>
    <s v="ID1139"/>
    <n v="41057.777870370373"/>
    <n v="400000"/>
    <s v="INR"/>
    <n v="400000"/>
    <n v="7123.1666749770275"/>
    <n v="4397.016466035202"/>
    <n v="32.07977224298844"/>
    <s v="software engineer"/>
    <x v="7"/>
    <s v="India"/>
    <s v="INR"/>
    <x v="42"/>
    <x v="3"/>
    <s v="1 or 2 hours a day"/>
    <x v="1"/>
    <n v="2"/>
    <x v="1"/>
  </r>
  <r>
    <s v="ID0032"/>
    <n v="41054.206319444442"/>
    <s v="360000 INR"/>
    <s v="INR"/>
    <n v="360000"/>
    <n v="6410.8500074793246"/>
    <n v="3957.3148194316818"/>
    <n v="28.871795018689596"/>
    <s v="Specialist"/>
    <x v="8"/>
    <s v="India"/>
    <s v="INR"/>
    <x v="42"/>
    <x v="3"/>
    <s v="4 to 6 hours a day"/>
    <x v="0"/>
    <m/>
    <x v="1"/>
  </r>
  <r>
    <s v="ID0474"/>
    <n v="41055.135995370372"/>
    <n v="20000"/>
    <s v="USD"/>
    <n v="20000"/>
    <n v="20000"/>
    <n v="12345.679012345678"/>
    <n v="90.071659717528348"/>
    <s v="Specialist"/>
    <x v="8"/>
    <s v="India"/>
    <s v="INR"/>
    <x v="42"/>
    <x v="3"/>
    <s v="4 to 6 hours a day"/>
    <x v="0"/>
    <m/>
    <x v="1"/>
  </r>
  <r>
    <s v="ID1546"/>
    <n v="41060.723437499997"/>
    <n v="34000"/>
    <s v="USD"/>
    <n v="34000"/>
    <n v="34000"/>
    <n v="20987.654320987655"/>
    <n v="153.12182151979823"/>
    <s v="Sr Analyst"/>
    <x v="1"/>
    <s v="India"/>
    <s v="INR"/>
    <x v="42"/>
    <x v="3"/>
    <s v="All the 8 hours baby, all the 8!"/>
    <x v="2"/>
    <n v="4"/>
    <x v="1"/>
  </r>
  <r>
    <s v="ID1683"/>
    <n v="41065.295277777775"/>
    <s v="Rs 16000"/>
    <s v="INR"/>
    <n v="192000"/>
    <n v="3419.1200039889732"/>
    <n v="2110.5679036968968"/>
    <n v="15.398290676634449"/>
    <s v="Sr Associate"/>
    <x v="1"/>
    <s v="India"/>
    <s v="INR"/>
    <x v="42"/>
    <x v="3"/>
    <s v="4 to 6 hours a day"/>
    <x v="0"/>
    <n v="5"/>
    <x v="0"/>
  </r>
  <r>
    <s v="ID0732"/>
    <n v="41055.631562499999"/>
    <s v="Ind Rs.10,00,000.00"/>
    <s v="INR"/>
    <n v="1000000"/>
    <n v="17807.916687442568"/>
    <n v="10992.541165088005"/>
    <n v="80.199430607471101"/>
    <s v="Sr Associate"/>
    <x v="1"/>
    <s v="India"/>
    <s v="INR"/>
    <x v="42"/>
    <x v="3"/>
    <s v="2 to 3 hours per day"/>
    <x v="3"/>
    <n v="12"/>
    <x v="3"/>
  </r>
  <r>
    <s v="ID1574"/>
    <n v="41061.130219907405"/>
    <s v="INR 850000"/>
    <s v="INR"/>
    <n v="850000"/>
    <n v="15136.729184326183"/>
    <n v="9343.6599903248043"/>
    <n v="68.169516016350428"/>
    <s v="Sr Business analyst"/>
    <x v="1"/>
    <s v="India"/>
    <s v="INR"/>
    <x v="42"/>
    <x v="3"/>
    <s v="4 to 6 hours a day"/>
    <x v="0"/>
    <n v="5"/>
    <x v="0"/>
  </r>
  <r>
    <s v="ID1061"/>
    <n v="41057.60733796296"/>
    <n v="408000"/>
    <s v="INR"/>
    <n v="408000"/>
    <n v="7265.630008476568"/>
    <n v="4484.9567953559063"/>
    <n v="32.721367687848208"/>
    <s v="Sr Exec - Finance"/>
    <x v="5"/>
    <s v="India"/>
    <s v="INR"/>
    <x v="42"/>
    <x v="3"/>
    <s v="All the 8 hours baby, all the 8!"/>
    <x v="2"/>
    <n v="5"/>
    <x v="0"/>
  </r>
  <r>
    <s v="ID1819"/>
    <n v="41072.915520833332"/>
    <n v="4800"/>
    <s v="USD"/>
    <n v="4800"/>
    <n v="4800"/>
    <n v="2962.9629629629626"/>
    <n v="21.617198332206804"/>
    <s v="Sr Executive"/>
    <x v="2"/>
    <s v="India"/>
    <s v="INR"/>
    <x v="42"/>
    <x v="3"/>
    <s v="All the 8 hours baby, all the 8!"/>
    <x v="2"/>
    <n v="3"/>
    <x v="1"/>
  </r>
  <r>
    <s v="ID1686"/>
    <n v="41065.749756944446"/>
    <s v="INR 450000"/>
    <s v="INR"/>
    <n v="450000"/>
    <n v="8013.5625093491553"/>
    <n v="4946.6435242896014"/>
    <n v="36.089743773361988"/>
    <s v="Sr Executive - MIS"/>
    <x v="3"/>
    <s v="India"/>
    <s v="INR"/>
    <x v="42"/>
    <x v="3"/>
    <s v="All the 8 hours baby, all the 8!"/>
    <x v="2"/>
    <n v="4"/>
    <x v="1"/>
  </r>
  <r>
    <s v="ID0729"/>
    <n v="41055.628958333335"/>
    <n v="600000"/>
    <s v="INR"/>
    <n v="600000"/>
    <n v="10684.750012465542"/>
    <n v="6595.524699052803"/>
    <n v="48.11965836448266"/>
    <s v="Sr Financial Execative"/>
    <x v="5"/>
    <s v="India"/>
    <s v="INR"/>
    <x v="42"/>
    <x v="3"/>
    <s v="All the 8 hours baby, all the 8!"/>
    <x v="2"/>
    <n v="7"/>
    <x v="0"/>
  </r>
  <r>
    <s v="ID0943"/>
    <n v="41056.995000000003"/>
    <s v="usd 2000 per month"/>
    <s v="USD"/>
    <n v="24000"/>
    <n v="24000"/>
    <n v="14814.814814814814"/>
    <n v="108.08599166103403"/>
    <s v="sr manager"/>
    <x v="2"/>
    <s v="India"/>
    <s v="INR"/>
    <x v="42"/>
    <x v="3"/>
    <s v="4 to 6 hours a day"/>
    <x v="0"/>
    <n v="10"/>
    <x v="3"/>
  </r>
  <r>
    <s v="ID0441"/>
    <n v="41055.111562500002"/>
    <s v="INR 40L"/>
    <s v="INR"/>
    <n v="4000000"/>
    <n v="71231.666749770273"/>
    <n v="43970.16466035202"/>
    <n v="320.7977224298844"/>
    <s v="Sr Mgr Finance"/>
    <x v="5"/>
    <s v="India"/>
    <s v="INR"/>
    <x v="42"/>
    <x v="3"/>
    <s v="All the 8 hours baby, all the 8!"/>
    <x v="2"/>
    <m/>
    <x v="1"/>
  </r>
  <r>
    <s v="ID0645"/>
    <n v="41055.493090277778"/>
    <s v="Rs 4,00,000"/>
    <s v="INR"/>
    <n v="400000"/>
    <n v="7123.1666749770275"/>
    <n v="4397.016466035202"/>
    <n v="32.07977224298844"/>
    <s v="Sr Processor"/>
    <x v="2"/>
    <s v="India"/>
    <s v="INR"/>
    <x v="42"/>
    <x v="3"/>
    <s v="1 or 2 hours a day"/>
    <x v="1"/>
    <n v="5"/>
    <x v="0"/>
  </r>
  <r>
    <s v="ID0754"/>
    <n v="41055.690486111111"/>
    <s v="INR240000"/>
    <s v="INR"/>
    <n v="240000"/>
    <n v="4273.9000049862161"/>
    <n v="2638.2098796211208"/>
    <n v="19.247863345793061"/>
    <s v="SR. ACCOUNTS EXECUTIVE"/>
    <x v="5"/>
    <s v="India"/>
    <s v="INR"/>
    <x v="42"/>
    <x v="3"/>
    <s v="4 to 6 hours a day"/>
    <x v="0"/>
    <n v="8"/>
    <x v="0"/>
  </r>
  <r>
    <s v="ID0172"/>
    <n v="41055.033888888887"/>
    <n v="180000"/>
    <s v="INR"/>
    <n v="180000"/>
    <n v="3205.4250037396623"/>
    <n v="1978.6574097158409"/>
    <n v="14.435897509344798"/>
    <s v="Sr. Associate"/>
    <x v="1"/>
    <s v="India"/>
    <s v="INR"/>
    <x v="42"/>
    <x v="3"/>
    <s v="4 to 6 hours a day"/>
    <x v="0"/>
    <m/>
    <x v="1"/>
  </r>
  <r>
    <s v="ID0178"/>
    <n v="41055.034432870372"/>
    <n v="180000"/>
    <s v="INR"/>
    <n v="180000"/>
    <n v="3205.4250037396623"/>
    <n v="1978.6574097158409"/>
    <n v="14.435897509344798"/>
    <s v="Sr. Associate"/>
    <x v="1"/>
    <s v="India"/>
    <s v="INR"/>
    <x v="42"/>
    <x v="3"/>
    <s v="4 to 6 hours a day"/>
    <x v="0"/>
    <m/>
    <x v="1"/>
  </r>
  <r>
    <s v="ID1572"/>
    <n v="41061.115520833337"/>
    <s v="Rs. 500000"/>
    <s v="INR"/>
    <n v="500000"/>
    <n v="8903.9583437212841"/>
    <n v="5496.2705825440025"/>
    <n v="40.09971530373555"/>
    <s v="Sr. Associate"/>
    <x v="1"/>
    <s v="India"/>
    <s v="INR"/>
    <x v="42"/>
    <x v="3"/>
    <s v="4 to 6 hours a day"/>
    <x v="0"/>
    <n v="9"/>
    <x v="0"/>
  </r>
  <r>
    <s v="ID1716"/>
    <n v="41066.66920138889"/>
    <n v="500000"/>
    <s v="INR"/>
    <n v="500000"/>
    <n v="8903.9583437212841"/>
    <n v="5496.2705825440025"/>
    <n v="40.09971530373555"/>
    <s v="Sr. Associate"/>
    <x v="1"/>
    <s v="India"/>
    <s v="INR"/>
    <x v="42"/>
    <x v="3"/>
    <s v="4 to 6 hours a day"/>
    <x v="0"/>
    <n v="4"/>
    <x v="1"/>
  </r>
  <r>
    <s v="ID1203"/>
    <n v="41057.995162037034"/>
    <n v="1100000"/>
    <s v="INR"/>
    <n v="1100000"/>
    <n v="19588.708356186824"/>
    <n v="12091.795281596804"/>
    <n v="88.219373668218196"/>
    <s v="Sr. Consultant"/>
    <x v="4"/>
    <s v="India"/>
    <s v="INR"/>
    <x v="42"/>
    <x v="3"/>
    <s v="All the 8 hours baby, all the 8!"/>
    <x v="2"/>
    <n v="13"/>
    <x v="3"/>
  </r>
  <r>
    <s v="ID1031"/>
    <n v="41057.539733796293"/>
    <s v="Rs. 4,00,000/-"/>
    <s v="INR"/>
    <n v="400000"/>
    <n v="7123.1666749770275"/>
    <n v="4397.016466035202"/>
    <n v="32.07977224298844"/>
    <s v="Sr. Executive"/>
    <x v="2"/>
    <s v="India"/>
    <s v="INR"/>
    <x v="42"/>
    <x v="3"/>
    <s v="2 to 3 hours per day"/>
    <x v="3"/>
    <n v="5"/>
    <x v="0"/>
  </r>
  <r>
    <s v="ID0807"/>
    <n v="41055.903344907405"/>
    <s v="Rs. 450000"/>
    <s v="INR"/>
    <n v="450000"/>
    <n v="8013.5625093491553"/>
    <n v="4946.6435242896014"/>
    <n v="36.089743773361988"/>
    <s v="Sr. Executive"/>
    <x v="2"/>
    <s v="India"/>
    <s v="INR"/>
    <x v="42"/>
    <x v="3"/>
    <s v="4 to 6 hours a day"/>
    <x v="0"/>
    <n v="6"/>
    <x v="0"/>
  </r>
  <r>
    <s v="ID1314"/>
    <n v="41058.627905092595"/>
    <s v="INR360000"/>
    <s v="INR"/>
    <n v="360000"/>
    <n v="6410.8500074793246"/>
    <n v="3957.3148194316818"/>
    <n v="28.871795018689596"/>
    <s v="Sr. Executive -HR"/>
    <x v="1"/>
    <s v="India"/>
    <s v="INR"/>
    <x v="42"/>
    <x v="3"/>
    <s v="All the 8 hours baby, all the 8!"/>
    <x v="2"/>
    <n v="6"/>
    <x v="0"/>
  </r>
  <r>
    <s v="ID0809"/>
    <n v="41055.914305555554"/>
    <n v="170000"/>
    <s v="INR"/>
    <n v="170000"/>
    <n v="3027.3458368652364"/>
    <n v="1868.7319980649606"/>
    <n v="13.633903203270084"/>
    <s v="Sr. Executive MIS"/>
    <x v="3"/>
    <s v="India"/>
    <s v="INR"/>
    <x v="42"/>
    <x v="3"/>
    <s v="4 to 6 hours a day"/>
    <x v="0"/>
    <n v="2"/>
    <x v="1"/>
  </r>
  <r>
    <s v="ID1917"/>
    <n v="41080.071666666663"/>
    <n v="700"/>
    <s v="USD"/>
    <n v="8400"/>
    <n v="8400"/>
    <n v="5185.1851851851852"/>
    <n v="37.830097081361913"/>
    <s v="Sr. Executive MIS"/>
    <x v="3"/>
    <s v="India"/>
    <s v="INR"/>
    <x v="42"/>
    <x v="3"/>
    <s v="All the 8 hours baby, all the 8!"/>
    <x v="2"/>
    <n v="6"/>
    <x v="0"/>
  </r>
  <r>
    <s v="ID1088"/>
    <n v="41057.658599537041"/>
    <s v="50000 US $ per year"/>
    <s v="USD"/>
    <n v="50000"/>
    <n v="50000"/>
    <n v="30864.197530864196"/>
    <n v="225.17914929382093"/>
    <s v="Sr. Manager MIS"/>
    <x v="2"/>
    <s v="India"/>
    <s v="INR"/>
    <x v="42"/>
    <x v="3"/>
    <s v="2 to 3 hours per day"/>
    <x v="3"/>
    <n v="30"/>
    <x v="2"/>
  </r>
  <r>
    <s v="ID1078"/>
    <n v="41057.645416666666"/>
    <s v="INR 2.5 Lakh"/>
    <s v="INR"/>
    <n v="250000"/>
    <n v="4451.9791718606421"/>
    <n v="2748.1352912720013"/>
    <n v="20.049857651867775"/>
    <s v="SR. MIS "/>
    <x v="3"/>
    <s v="India"/>
    <s v="INR"/>
    <x v="42"/>
    <x v="3"/>
    <s v="All the 8 hours baby, all the 8!"/>
    <x v="2"/>
    <n v="3.5"/>
    <x v="1"/>
  </r>
  <r>
    <s v="ID0724"/>
    <n v="41055.623888888891"/>
    <s v="Rs.4lk "/>
    <s v="INR"/>
    <n v="400000"/>
    <n v="7123.1666749770275"/>
    <n v="4397.016466035202"/>
    <n v="32.07977224298844"/>
    <s v="sr. mis executive"/>
    <x v="3"/>
    <s v="India"/>
    <s v="INR"/>
    <x v="42"/>
    <x v="3"/>
    <s v="All the 8 hours baby, all the 8!"/>
    <x v="2"/>
    <n v="4"/>
    <x v="1"/>
  </r>
  <r>
    <s v="ID1862"/>
    <n v="41075.719664351855"/>
    <s v="INR 700000"/>
    <s v="INR"/>
    <n v="700000"/>
    <n v="12465.541681209797"/>
    <n v="7694.7788155616026"/>
    <n v="56.139601425229756"/>
    <s v="Sr. System Analyst"/>
    <x v="1"/>
    <s v="India"/>
    <s v="INR"/>
    <x v="42"/>
    <x v="3"/>
    <s v="2 to 3 hours per day"/>
    <x v="3"/>
    <n v="4"/>
    <x v="1"/>
  </r>
  <r>
    <s v="ID0406"/>
    <n v="41055.089004629626"/>
    <n v="300000"/>
    <s v="INR"/>
    <n v="300000"/>
    <n v="5342.3750062327708"/>
    <n v="3297.7623495264015"/>
    <n v="24.05982918224133"/>
    <s v="Sr. Systems Engineer"/>
    <x v="7"/>
    <s v="India"/>
    <s v="INR"/>
    <x v="42"/>
    <x v="3"/>
    <s v="1 or 2 hours a day"/>
    <x v="1"/>
    <m/>
    <x v="1"/>
  </r>
  <r>
    <s v="ID1131"/>
    <n v="41057.751898148148"/>
    <s v="4,00,000"/>
    <s v="INR"/>
    <n v="400000"/>
    <n v="7123.1666749770275"/>
    <n v="4397.016466035202"/>
    <n v="32.07977224298844"/>
    <s v="Sr. Team Lead - MIS"/>
    <x v="3"/>
    <s v="India"/>
    <s v="INR"/>
    <x v="42"/>
    <x v="3"/>
    <s v="4 to 6 hours a day"/>
    <x v="0"/>
    <n v="9"/>
    <x v="0"/>
  </r>
  <r>
    <s v="ID1015"/>
    <n v="41057.48542824074"/>
    <s v="Rs.6.4 lakhs"/>
    <s v="INR"/>
    <n v="640000"/>
    <n v="11397.066679963244"/>
    <n v="7035.2263456563223"/>
    <n v="51.327635588781497"/>
    <s v="Sr.Analyst - Process Excellence"/>
    <x v="1"/>
    <s v="India"/>
    <s v="INR"/>
    <x v="42"/>
    <x v="3"/>
    <s v="All the 8 hours baby, all the 8!"/>
    <x v="2"/>
    <n v="6"/>
    <x v="0"/>
  </r>
  <r>
    <s v="ID1864"/>
    <n v="41075.733449074076"/>
    <s v="INR 1000000"/>
    <s v="INR"/>
    <n v="1000000"/>
    <n v="17807.916687442568"/>
    <n v="10992.541165088005"/>
    <n v="80.199430607471101"/>
    <s v="Sr.Manager"/>
    <x v="2"/>
    <s v="India"/>
    <s v="INR"/>
    <x v="42"/>
    <x v="3"/>
    <s v="All the 8 hours baby, all the 8!"/>
    <x v="2"/>
    <n v="10"/>
    <x v="3"/>
  </r>
  <r>
    <s v="ID1091"/>
    <n v="41057.660787037035"/>
    <s v="50000 INR"/>
    <s v="INR"/>
    <n v="600000"/>
    <n v="10684.750012465542"/>
    <n v="6595.524699052803"/>
    <n v="48.11965836448266"/>
    <s v="Sr.Supervisor"/>
    <x v="1"/>
    <s v="India"/>
    <s v="INR"/>
    <x v="42"/>
    <x v="3"/>
    <s v="4 to 6 hours a day"/>
    <x v="0"/>
    <n v="10"/>
    <x v="3"/>
  </r>
  <r>
    <s v="ID1658"/>
    <n v="41064.540347222224"/>
    <n v="300000"/>
    <s v="INR"/>
    <n v="300000"/>
    <n v="5342.3750062327708"/>
    <n v="3297.7623495264015"/>
    <n v="24.05982918224133"/>
    <s v="Store Inventory"/>
    <x v="1"/>
    <s v="India"/>
    <s v="INR"/>
    <x v="42"/>
    <x v="3"/>
    <s v="4 to 6 hours a day"/>
    <x v="0"/>
    <n v="8"/>
    <x v="0"/>
  </r>
  <r>
    <s v="ID0030"/>
    <n v="41054.205266203702"/>
    <s v="Rs 600000"/>
    <s v="INR"/>
    <n v="600000"/>
    <n v="10684.750012465542"/>
    <n v="6595.524699052803"/>
    <n v="48.11965836448266"/>
    <s v="strategy manager"/>
    <x v="2"/>
    <s v="India"/>
    <s v="INR"/>
    <x v="42"/>
    <x v="3"/>
    <s v="4 to 6 hours a day"/>
    <x v="0"/>
    <m/>
    <x v="1"/>
  </r>
  <r>
    <s v="ID1193"/>
    <n v="41057.970277777778"/>
    <s v="US$ 7,200"/>
    <s v="USD"/>
    <n v="7200"/>
    <n v="7200"/>
    <n v="4444.4444444444443"/>
    <n v="32.42579749831021"/>
    <s v="Supervisor MIS"/>
    <x v="3"/>
    <s v="India"/>
    <s v="INR"/>
    <x v="42"/>
    <x v="3"/>
    <s v="4 to 6 hours a day"/>
    <x v="0"/>
    <n v="7"/>
    <x v="0"/>
  </r>
  <r>
    <s v="ID1339"/>
    <n v="41058.719675925924"/>
    <n v="500000"/>
    <s v="INR"/>
    <n v="500000"/>
    <n v="8903.9583437212841"/>
    <n v="5496.2705825440025"/>
    <n v="40.09971530373555"/>
    <s v="support manager"/>
    <x v="2"/>
    <s v="India"/>
    <s v="INR"/>
    <x v="42"/>
    <x v="3"/>
    <s v="2 to 3 hours per day"/>
    <x v="3"/>
    <n v="5"/>
    <x v="0"/>
  </r>
  <r>
    <s v="ID0622"/>
    <n v="41055.459675925929"/>
    <n v="700"/>
    <s v="USD"/>
    <n v="8400"/>
    <n v="8400"/>
    <n v="5185.1851851851852"/>
    <n v="37.830097081361913"/>
    <s v="SYSTEM MANAGER"/>
    <x v="2"/>
    <s v="India"/>
    <s v="INR"/>
    <x v="42"/>
    <x v="3"/>
    <s v="All the 8 hours baby, all the 8!"/>
    <x v="2"/>
    <n v="26"/>
    <x v="2"/>
  </r>
  <r>
    <s v="ID0372"/>
    <n v="41055.07707175926"/>
    <s v="480000 Rs."/>
    <s v="INR"/>
    <n v="480000"/>
    <n v="8547.8000099724322"/>
    <n v="5276.4197592422415"/>
    <n v="38.495726691586121"/>
    <s v="System Manager"/>
    <x v="2"/>
    <s v="India"/>
    <s v="INR"/>
    <x v="42"/>
    <x v="3"/>
    <s v="1 or 2 hours a day"/>
    <x v="1"/>
    <m/>
    <x v="1"/>
  </r>
  <r>
    <s v="ID0603"/>
    <n v="41055.374247685184"/>
    <s v="Rs. 20000"/>
    <s v="INR"/>
    <n v="240000"/>
    <n v="4273.9000049862161"/>
    <n v="2638.2098796211208"/>
    <n v="19.247863345793061"/>
    <s v="Talati"/>
    <x v="1"/>
    <s v="India"/>
    <s v="INR"/>
    <x v="42"/>
    <x v="3"/>
    <s v="2 to 3 hours per day"/>
    <x v="3"/>
    <n v="5"/>
    <x v="0"/>
  </r>
  <r>
    <s v="ID1041"/>
    <n v="41057.560949074075"/>
    <s v="10 Lakh"/>
    <s v="INR"/>
    <n v="1000000"/>
    <n v="17807.916687442568"/>
    <n v="10992.541165088005"/>
    <n v="80.199430607471101"/>
    <s v="Teaching"/>
    <x v="1"/>
    <s v="India"/>
    <s v="INR"/>
    <x v="42"/>
    <x v="3"/>
    <s v="1 or 2 hours a day"/>
    <x v="1"/>
    <n v="25"/>
    <x v="2"/>
  </r>
  <r>
    <s v="ID0891"/>
    <n v="41056.571006944447"/>
    <s v="inr 500000"/>
    <s v="INR"/>
    <n v="500000"/>
    <n v="8903.9583437212841"/>
    <n v="5496.2705825440025"/>
    <n v="40.09971530373555"/>
    <s v="team coach"/>
    <x v="2"/>
    <s v="India"/>
    <s v="INR"/>
    <x v="42"/>
    <x v="3"/>
    <s v="1 or 2 hours a day"/>
    <x v="1"/>
    <n v="5"/>
    <x v="0"/>
  </r>
  <r>
    <s v="ID0799"/>
    <n v="41055.878877314812"/>
    <s v="Rs. 377000"/>
    <s v="INR"/>
    <n v="377000"/>
    <n v="6713.584591165848"/>
    <n v="4144.1880192381777"/>
    <n v="30.235185339016603"/>
    <s v="Team Developer"/>
    <x v="1"/>
    <s v="India"/>
    <s v="INR"/>
    <x v="42"/>
    <x v="3"/>
    <s v="1 or 2 hours a day"/>
    <x v="1"/>
    <n v="7"/>
    <x v="0"/>
  </r>
  <r>
    <s v="ID1860"/>
    <n v="41075.655347222222"/>
    <n v="270000"/>
    <s v="INR"/>
    <n v="270000"/>
    <n v="4808.137505609493"/>
    <n v="2967.9861145737609"/>
    <n v="21.653846264017194"/>
    <s v="Team Lead"/>
    <x v="2"/>
    <s v="India"/>
    <s v="INR"/>
    <x v="42"/>
    <x v="3"/>
    <s v="2 to 3 hours per day"/>
    <x v="3"/>
    <n v="5"/>
    <x v="0"/>
  </r>
  <r>
    <s v="ID0720"/>
    <n v="41055.615914351853"/>
    <n v="375000"/>
    <s v="INR"/>
    <n v="375000"/>
    <n v="6677.9687577909626"/>
    <n v="4122.202936908001"/>
    <n v="30.074786477801656"/>
    <s v="Team Lead"/>
    <x v="2"/>
    <s v="India"/>
    <s v="INR"/>
    <x v="42"/>
    <x v="3"/>
    <s v="2 to 3 hours per day"/>
    <x v="3"/>
    <n v="6"/>
    <x v="0"/>
  </r>
  <r>
    <s v="ID1513"/>
    <n v="41060.073472222219"/>
    <s v="Rs 5,36,000"/>
    <s v="INR"/>
    <n v="536000"/>
    <n v="9545.0433444692171"/>
    <n v="5892.0020644871711"/>
    <n v="42.986894805604507"/>
    <s v="Team Lead"/>
    <x v="2"/>
    <s v="India"/>
    <s v="INR"/>
    <x v="42"/>
    <x v="3"/>
    <s v="4 to 6 hours a day"/>
    <x v="0"/>
    <n v="4"/>
    <x v="1"/>
  </r>
  <r>
    <s v="ID0046"/>
    <n v="41054.24082175926"/>
    <n v="800000"/>
    <s v="INR"/>
    <n v="800000"/>
    <n v="14246.333349954055"/>
    <n v="8794.0329320704041"/>
    <n v="64.15954448597688"/>
    <s v="Team Lead"/>
    <x v="2"/>
    <s v="India"/>
    <s v="INR"/>
    <x v="42"/>
    <x v="3"/>
    <s v="2 to 3 hours per day"/>
    <x v="3"/>
    <m/>
    <x v="1"/>
  </r>
  <r>
    <s v="ID0252"/>
    <n v="41055.045300925929"/>
    <n v="25000"/>
    <s v="USD"/>
    <n v="25000"/>
    <n v="25000"/>
    <n v="15432.098765432098"/>
    <n v="112.58957464691046"/>
    <s v="Team Lead"/>
    <x v="2"/>
    <s v="India"/>
    <s v="INR"/>
    <x v="42"/>
    <x v="3"/>
    <s v="1 or 2 hours a day"/>
    <x v="1"/>
    <m/>
    <x v="1"/>
  </r>
  <r>
    <s v="ID1908"/>
    <n v="41079.858043981483"/>
    <n v="25000"/>
    <s v="USD"/>
    <n v="25000"/>
    <n v="25000"/>
    <n v="15432.098765432098"/>
    <n v="112.58957464691046"/>
    <s v="Team Lead"/>
    <x v="2"/>
    <s v="India"/>
    <s v="INR"/>
    <x v="42"/>
    <x v="3"/>
    <s v="4 to 6 hours a day"/>
    <x v="0"/>
    <n v="10"/>
    <x v="3"/>
  </r>
  <r>
    <s v="ID0694"/>
    <n v="41055.558749999997"/>
    <n v="380000"/>
    <s v="INR"/>
    <n v="380000"/>
    <n v="6767.0083412281756"/>
    <n v="4177.165642733441"/>
    <n v="30.475783630839011"/>
    <s v="Team Lead Mis"/>
    <x v="3"/>
    <s v="India"/>
    <s v="INR"/>
    <x v="42"/>
    <x v="3"/>
    <s v="2 to 3 hours per day"/>
    <x v="3"/>
    <n v="6"/>
    <x v="0"/>
  </r>
  <r>
    <s v="ID0687"/>
    <n v="41055.553888888891"/>
    <s v="Rs. 144000"/>
    <s v="INR"/>
    <n v="144000"/>
    <n v="2564.3400029917298"/>
    <n v="1582.9259277726726"/>
    <n v="11.548718007475838"/>
    <s v="Team Leader"/>
    <x v="2"/>
    <s v="India"/>
    <s v="INR"/>
    <x v="42"/>
    <x v="3"/>
    <s v="2 to 3 hours per day"/>
    <x v="3"/>
    <n v="7"/>
    <x v="0"/>
  </r>
  <r>
    <s v="ID1094"/>
    <n v="41057.668958333335"/>
    <n v="7960"/>
    <s v="USD"/>
    <n v="7960"/>
    <n v="7960"/>
    <n v="4913.5802469135797"/>
    <n v="35.848520567576287"/>
    <s v="Team Leader"/>
    <x v="2"/>
    <s v="India"/>
    <s v="INR"/>
    <x v="42"/>
    <x v="3"/>
    <s v="4 to 6 hours a day"/>
    <x v="0"/>
    <n v="7"/>
    <x v="0"/>
  </r>
  <r>
    <s v="ID1661"/>
    <n v="41064.688298611109"/>
    <s v="Rs. 5 lacs"/>
    <s v="INR"/>
    <n v="500000"/>
    <n v="8903.9583437212841"/>
    <n v="5496.2705825440025"/>
    <n v="40.09971530373555"/>
    <s v="Team Leader"/>
    <x v="2"/>
    <s v="India"/>
    <s v="INR"/>
    <x v="42"/>
    <x v="3"/>
    <s v="All the 8 hours baby, all the 8!"/>
    <x v="2"/>
    <n v="20"/>
    <x v="2"/>
  </r>
  <r>
    <s v="ID1588"/>
    <n v="41061.456932870373"/>
    <s v="30000 Rs"/>
    <s v="INR"/>
    <n v="360000"/>
    <n v="6410.8500074793246"/>
    <n v="3957.3148194316818"/>
    <n v="28.871795018689596"/>
    <s v="team leader "/>
    <x v="2"/>
    <s v="India"/>
    <s v="INR"/>
    <x v="42"/>
    <x v="3"/>
    <s v="2 to 3 hours per day"/>
    <x v="3"/>
    <n v="8"/>
    <x v="0"/>
  </r>
  <r>
    <s v="ID1281"/>
    <n v="41058.452106481483"/>
    <s v="Rs.3.6 Lakhs pa"/>
    <s v="INR"/>
    <n v="360000"/>
    <n v="6410.8500074793246"/>
    <n v="3957.3148194316818"/>
    <n v="28.871795018689596"/>
    <s v="Team Leader WFM"/>
    <x v="2"/>
    <s v="India"/>
    <s v="INR"/>
    <x v="42"/>
    <x v="3"/>
    <s v="All the 8 hours baby, all the 8!"/>
    <x v="2"/>
    <n v="6"/>
    <x v="0"/>
  </r>
  <r>
    <s v="ID1883"/>
    <n v="41077.065810185188"/>
    <s v="4,00,000"/>
    <s v="INR"/>
    <n v="400000"/>
    <n v="7123.1666749770275"/>
    <n v="4397.016466035202"/>
    <n v="32.07977224298844"/>
    <s v="technical analyst"/>
    <x v="1"/>
    <s v="India"/>
    <s v="INR"/>
    <x v="42"/>
    <x v="3"/>
    <s v="1 or 2 hours a day"/>
    <x v="1"/>
    <n v="2"/>
    <x v="1"/>
  </r>
  <r>
    <s v="ID0336"/>
    <n v="41055.065011574072"/>
    <s v="400000 INR"/>
    <s v="INR"/>
    <n v="400000"/>
    <n v="7123.1666749770275"/>
    <n v="4397.016466035202"/>
    <n v="32.07977224298844"/>
    <s v="Test Analyst"/>
    <x v="1"/>
    <s v="India"/>
    <s v="INR"/>
    <x v="42"/>
    <x v="3"/>
    <s v="4 to 6 hours a day"/>
    <x v="0"/>
    <m/>
    <x v="1"/>
  </r>
  <r>
    <s v="ID1334"/>
    <n v="41058.701203703706"/>
    <n v="275000"/>
    <s v="INR"/>
    <n v="275000"/>
    <n v="4897.177089046706"/>
    <n v="3022.9488203992009"/>
    <n v="22.054843417054549"/>
    <s v="TL WFM"/>
    <x v="2"/>
    <s v="India"/>
    <s v="INR"/>
    <x v="42"/>
    <x v="3"/>
    <s v="All the 8 hours baby, all the 8!"/>
    <x v="2"/>
    <n v="4"/>
    <x v="1"/>
  </r>
  <r>
    <s v="ID1081"/>
    <n v="41057.648344907408"/>
    <s v="INR 2500000"/>
    <s v="INR"/>
    <n v="2500000"/>
    <n v="44519.791718606422"/>
    <n v="27481.352912720013"/>
    <n v="200.49857651867774"/>
    <s v="Vice President"/>
    <x v="0"/>
    <s v="India"/>
    <s v="INR"/>
    <x v="42"/>
    <x v="3"/>
    <s v="4 to 6 hours a day"/>
    <x v="0"/>
    <n v="9"/>
    <x v="0"/>
  </r>
  <r>
    <s v="ID0832"/>
    <n v="41055.968726851854"/>
    <s v="5.5 lakhs"/>
    <s v="INR"/>
    <n v="550000"/>
    <n v="9794.354178093412"/>
    <n v="6045.8976407984019"/>
    <n v="44.109686834109098"/>
    <s v="web analyst"/>
    <x v="1"/>
    <s v="India"/>
    <s v="INR"/>
    <x v="42"/>
    <x v="3"/>
    <s v="4 to 6 hours a day"/>
    <x v="0"/>
    <n v="1"/>
    <x v="1"/>
  </r>
  <r>
    <s v="ID1793"/>
    <n v="41071.830972222226"/>
    <n v="11000"/>
    <s v="USD"/>
    <n v="11000"/>
    <n v="11000"/>
    <n v="6790.1234567901229"/>
    <n v="49.539412844640594"/>
    <s v="Web Analyst"/>
    <x v="1"/>
    <s v="India"/>
    <s v="INR"/>
    <x v="42"/>
    <x v="3"/>
    <s v="4 to 6 hours a day"/>
    <x v="0"/>
    <n v="2"/>
    <x v="1"/>
  </r>
  <r>
    <s v="ID0442"/>
    <n v="41055.11273148148"/>
    <s v="Rs. 300000"/>
    <s v="INR"/>
    <n v="300000"/>
    <n v="5342.3750062327708"/>
    <n v="3297.7623495264015"/>
    <n v="24.05982918224133"/>
    <s v="Web Portal Manager"/>
    <x v="2"/>
    <s v="India"/>
    <s v="INR"/>
    <x v="42"/>
    <x v="3"/>
    <s v="4 to 6 hours a day"/>
    <x v="0"/>
    <m/>
    <x v="1"/>
  </r>
  <r>
    <s v="ID0258"/>
    <n v="41055.046273148146"/>
    <s v="Rs 470000"/>
    <s v="INR"/>
    <n v="470000"/>
    <n v="8369.7208430980063"/>
    <n v="5166.4943475913615"/>
    <n v="37.69373238551141"/>
    <s v="Web Statistics Analyst"/>
    <x v="1"/>
    <s v="India"/>
    <s v="INR"/>
    <x v="42"/>
    <x v="3"/>
    <s v="All the 8 hours baby, all the 8!"/>
    <x v="2"/>
    <m/>
    <x v="1"/>
  </r>
  <r>
    <s v="ID0427"/>
    <n v="41055.100810185184"/>
    <s v="20000 RS"/>
    <s v="INR"/>
    <n v="240000"/>
    <n v="4273.9000049862161"/>
    <n v="2638.2098796211208"/>
    <n v="19.247863345793061"/>
    <s v="WFM Team Lead"/>
    <x v="2"/>
    <s v="India"/>
    <s v="INR"/>
    <x v="42"/>
    <x v="3"/>
    <s v="All the 8 hours baby, all the 8!"/>
    <x v="2"/>
    <m/>
    <x v="1"/>
  </r>
  <r>
    <s v="ID0794"/>
    <n v="41055.855208333334"/>
    <s v="ONE LACK FIFTY THOUSAND(INR)"/>
    <s v="INR"/>
    <n v="150000"/>
    <n v="2671.1875031163854"/>
    <n v="1648.8811747632008"/>
    <n v="12.029914591120665"/>
    <s v="WORKING WITH PRODUCT TEAM OF MAKEMYTRIP.COM"/>
    <x v="1"/>
    <s v="India"/>
    <s v="INR"/>
    <x v="42"/>
    <x v="3"/>
    <s v="4 to 6 hours a day"/>
    <x v="0"/>
    <n v="2"/>
    <x v="1"/>
  </r>
  <r>
    <s v="ID0628"/>
    <n v="41055.463206018518"/>
    <n v="10000"/>
    <s v="USD"/>
    <n v="10000"/>
    <n v="10000"/>
    <n v="4065.040650406504"/>
    <n v="29.657741614308119"/>
    <s v="executive"/>
    <x v="2"/>
    <s v="Indonesia"/>
    <s v="IDR"/>
    <x v="43"/>
    <x v="5"/>
    <s v="2 to 3 hours per day"/>
    <x v="3"/>
    <n v="5"/>
    <x v="0"/>
  </r>
  <r>
    <s v="ID1718"/>
    <n v="41066.786145833335"/>
    <n v="700"/>
    <s v="USD"/>
    <n v="8400"/>
    <n v="8400"/>
    <n v="3414.6341463414633"/>
    <n v="24.91250295601882"/>
    <s v="gov employee"/>
    <x v="1"/>
    <s v="indonesia"/>
    <s v="IDR"/>
    <x v="43"/>
    <x v="5"/>
    <s v="4 to 6 hours a day"/>
    <x v="0"/>
    <n v="14"/>
    <x v="3"/>
  </r>
  <r>
    <s v="ID1631"/>
    <n v="41062.943703703706"/>
    <n v="60000"/>
    <s v="USD"/>
    <n v="60000"/>
    <n v="60000"/>
    <n v="24390.243902439026"/>
    <n v="177.94644968584873"/>
    <s v="Head of Business"/>
    <x v="2"/>
    <s v="Indonesia"/>
    <s v="IDR"/>
    <x v="43"/>
    <x v="5"/>
    <s v="2 to 3 hours per day"/>
    <x v="3"/>
    <n v="16"/>
    <x v="3"/>
  </r>
  <r>
    <s v="ID1245"/>
    <n v="41058.187615740739"/>
    <s v="IDR 4000000"/>
    <s v="IDR"/>
    <n v="48000000"/>
    <n v="5082.6943786459069"/>
    <n v="2066.1359262788242"/>
    <n v="15.074123658637669"/>
    <s v="Office Instructor"/>
    <x v="1"/>
    <s v="Indonesia"/>
    <s v="IDR"/>
    <x v="43"/>
    <x v="5"/>
    <s v="1 or 2 hours a day"/>
    <x v="1"/>
    <n v="2"/>
    <x v="1"/>
  </r>
  <r>
    <s v="ID0872"/>
    <n v="41056.371157407404"/>
    <n v="4500"/>
    <s v="USD"/>
    <n v="4500"/>
    <n v="4500"/>
    <n v="1829.2682926829268"/>
    <n v="13.345983726438654"/>
    <s v="senior associate"/>
    <x v="1"/>
    <s v="indonesia"/>
    <s v="IDR"/>
    <x v="43"/>
    <x v="5"/>
    <s v="2 to 3 hours per day"/>
    <x v="3"/>
    <n v="4"/>
    <x v="1"/>
  </r>
  <r>
    <s v="ID0868"/>
    <n v="41056.27584490741"/>
    <n v="98000"/>
    <s v="USD"/>
    <n v="98000"/>
    <n v="98000"/>
    <n v="39837.398373983742"/>
    <n v="290.64586782021962"/>
    <s v="supply chain manager"/>
    <x v="2"/>
    <s v="indonesia"/>
    <s v="IDR"/>
    <x v="43"/>
    <x v="5"/>
    <s v="2 to 3 hours per day"/>
    <x v="3"/>
    <n v="14"/>
    <x v="3"/>
  </r>
  <r>
    <s v="ID0673"/>
    <n v="41055.537916666668"/>
    <n v="15000"/>
    <s v="USD"/>
    <n v="15000"/>
    <n v="15000"/>
    <n v="6097.5609756097565"/>
    <n v="44.486612421462183"/>
    <s v="TA"/>
    <x v="1"/>
    <s v="Indonesia"/>
    <s v="IDR"/>
    <x v="43"/>
    <x v="5"/>
    <s v="4 to 6 hours a day"/>
    <x v="0"/>
    <n v="1"/>
    <x v="1"/>
  </r>
  <r>
    <s v="ID0827"/>
    <n v="41055.960659722223"/>
    <s v="US$30,000"/>
    <s v="USD"/>
    <n v="30000"/>
    <n v="30000"/>
    <n v="12195.121951219513"/>
    <n v="88.973224842924367"/>
    <s v="Financial Control Section Headm"/>
    <x v="6"/>
    <s v="Inonesia"/>
    <s v="IDR"/>
    <x v="43"/>
    <x v="5"/>
    <s v="4 to 6 hours a day"/>
    <x v="0"/>
    <n v="7"/>
    <x v="0"/>
  </r>
  <r>
    <s v="ID0941"/>
    <n v="41056.991261574076"/>
    <s v="30000 $"/>
    <s v="USD"/>
    <n v="30000"/>
    <n v="30000"/>
    <s v=""/>
    <e v="#VALUE!"/>
    <s v="Financial Expert"/>
    <x v="5"/>
    <s v="Iran"/>
    <m/>
    <x v="44"/>
    <x v="1"/>
    <s v="2 to 3 hours per day"/>
    <x v="3"/>
    <n v="30"/>
    <x v="2"/>
  </r>
  <r>
    <s v="ID1052"/>
    <n v="41057.59207175926"/>
    <s v="12000 $"/>
    <s v="USD"/>
    <n v="12000"/>
    <n v="12000"/>
    <s v=""/>
    <e v="#VALUE!"/>
    <s v="planning &amp; Sales Control emploee"/>
    <x v="6"/>
    <s v="Iran"/>
    <m/>
    <x v="44"/>
    <x v="1"/>
    <s v="4 to 6 hours a day"/>
    <x v="0"/>
    <n v="3"/>
    <x v="1"/>
  </r>
  <r>
    <s v="ID0424"/>
    <n v="41055.09747685185"/>
    <n v="12000"/>
    <s v="USD"/>
    <n v="12000"/>
    <n v="12000"/>
    <s v=""/>
    <e v="#VALUE!"/>
    <s v="teacher"/>
    <x v="1"/>
    <s v="iran"/>
    <m/>
    <x v="44"/>
    <x v="1"/>
    <s v="2 to 3 hours per day"/>
    <x v="3"/>
    <m/>
    <x v="1"/>
  </r>
  <r>
    <s v="ID1238"/>
    <n v="41058.144872685189"/>
    <s v="â‚¬35,000 / â‚¬44,000"/>
    <s v="EUR"/>
    <n v="35000"/>
    <n v="44463.980364706273"/>
    <n v="10037.015883680875"/>
    <n v="73.228105019600818"/>
    <s v="Business Analyst"/>
    <x v="1"/>
    <s v="Ireland"/>
    <s v="EUR"/>
    <x v="45"/>
    <x v="0"/>
    <s v="All the 8 hours baby, all the 8!"/>
    <x v="2"/>
    <n v="12"/>
    <x v="3"/>
  </r>
  <r>
    <s v="ID1150"/>
    <n v="41057.837037037039"/>
    <s v="â‚¬70k"/>
    <s v="EUR"/>
    <n v="70000"/>
    <n v="88927.960729412545"/>
    <n v="20074.03176736175"/>
    <n v="146.45621003920164"/>
    <s v="Construction Planner"/>
    <x v="4"/>
    <s v="Ireland"/>
    <s v="EUR"/>
    <x v="45"/>
    <x v="0"/>
    <s v="2 to 3 hours per day"/>
    <x v="3"/>
    <n v="20"/>
    <x v="2"/>
  </r>
  <r>
    <s v="ID0208"/>
    <n v="41055.037662037037"/>
    <s v="â‚¬ 50000"/>
    <s v="EUR"/>
    <n v="50000"/>
    <n v="63519.971949580387"/>
    <n v="14338.594119544106"/>
    <n v="104.61157859942973"/>
    <s v="Data Analyst"/>
    <x v="1"/>
    <s v="Ireland"/>
    <s v="EUR"/>
    <x v="45"/>
    <x v="0"/>
    <s v="4 to 6 hours a day"/>
    <x v="0"/>
    <m/>
    <x v="1"/>
  </r>
  <r>
    <s v="ID1411"/>
    <n v="41058.979895833334"/>
    <s v="36000 euros"/>
    <s v="EUR"/>
    <n v="36000"/>
    <n v="45734.379803697877"/>
    <n v="10323.787766071757"/>
    <n v="75.32033659158941"/>
    <s v="Data Analytics Consultant"/>
    <x v="1"/>
    <s v="Ireland"/>
    <s v="EUR"/>
    <x v="45"/>
    <x v="0"/>
    <s v="2 to 3 hours per day"/>
    <x v="3"/>
    <n v="4"/>
    <x v="1"/>
  </r>
  <r>
    <s v="ID0011"/>
    <n v="41054.155381944445"/>
    <s v="â‚¬ 51650"/>
    <s v="EUR"/>
    <n v="51650"/>
    <n v="65616.131023916547"/>
    <n v="14811.767725489064"/>
    <n v="108.06376069321092"/>
    <s v="Training Specialist"/>
    <x v="8"/>
    <s v="Ireland"/>
    <s v="EUR"/>
    <x v="45"/>
    <x v="0"/>
    <s v="2 to 3 hours per day"/>
    <x v="3"/>
    <m/>
    <x v="1"/>
  </r>
  <r>
    <s v="ID1665"/>
    <n v="41064.82371527778"/>
    <s v="2600 $"/>
    <s v="USD"/>
    <n v="31200"/>
    <n v="31200"/>
    <n v="7554.4794188861988"/>
    <n v="55.116004464440117"/>
    <s v="Economist"/>
    <x v="3"/>
    <s v="ISRAEL"/>
    <s v="ILS"/>
    <x v="46"/>
    <x v="1"/>
    <s v="All the 8 hours baby, all the 8!"/>
    <x v="2"/>
    <n v="11"/>
    <x v="3"/>
  </r>
  <r>
    <s v="ID1051"/>
    <n v="41057.591365740744"/>
    <s v="55000 usd"/>
    <s v="USD"/>
    <n v="55000"/>
    <n v="55000"/>
    <n v="13317.191283292979"/>
    <n v="97.159623254622005"/>
    <s v="Economist"/>
    <x v="3"/>
    <s v="Israel"/>
    <s v="ILS"/>
    <x v="46"/>
    <x v="1"/>
    <s v="4 to 6 hours a day"/>
    <x v="0"/>
    <n v="6"/>
    <x v="0"/>
  </r>
  <r>
    <s v="ID1344"/>
    <n v="41058.73605324074"/>
    <s v="41000 $"/>
    <s v="USD"/>
    <n v="41000"/>
    <n v="41000"/>
    <n v="9927.3607748184022"/>
    <n v="72.428082789809139"/>
    <s v="PO/PMO/Planner/PM"/>
    <x v="2"/>
    <s v="Israel"/>
    <s v="ILS"/>
    <x v="46"/>
    <x v="1"/>
    <s v="2 to 3 hours per day"/>
    <x v="3"/>
    <n v="4"/>
    <x v="1"/>
  </r>
  <r>
    <s v="ID0518"/>
    <n v="41055.189618055556"/>
    <s v="57000 USD"/>
    <s v="USD"/>
    <n v="57000"/>
    <n v="57000"/>
    <n v="13801.452784503632"/>
    <n v="100.692700463881"/>
    <s v="project finance manager"/>
    <x v="2"/>
    <s v="israel"/>
    <s v="ILS"/>
    <x v="46"/>
    <x v="1"/>
    <s v="4 to 6 hours a day"/>
    <x v="0"/>
    <m/>
    <x v="1"/>
  </r>
  <r>
    <s v="ID0337"/>
    <n v="41055.065104166664"/>
    <n v="150000"/>
    <s v="USD"/>
    <n v="150000"/>
    <n v="150000"/>
    <n v="36319.612590799035"/>
    <n v="264.98079069442366"/>
    <s v="project manager, project finance consultant"/>
    <x v="2"/>
    <s v="Israel"/>
    <s v="ILS"/>
    <x v="46"/>
    <x v="1"/>
    <s v="4 to 6 hours a day"/>
    <x v="0"/>
    <m/>
    <x v="1"/>
  </r>
  <r>
    <s v="ID1508"/>
    <n v="41060.025347222225"/>
    <n v="50000"/>
    <s v="EUR"/>
    <n v="50000"/>
    <n v="63519.971949580387"/>
    <n v="14338.594119544106"/>
    <n v="104.61157859942973"/>
    <s v="accountant"/>
    <x v="5"/>
    <s v="italy"/>
    <s v="EUR"/>
    <x v="47"/>
    <x v="0"/>
    <s v="All the 8 hours baby, all the 8!"/>
    <x v="2"/>
    <n v="15"/>
    <x v="3"/>
  </r>
  <r>
    <s v="ID1829"/>
    <n v="41073.222592592596"/>
    <s v="1600â‚¬ net monthly"/>
    <s v="EUR"/>
    <n v="19200"/>
    <n v="24391.669228638868"/>
    <n v="5506.0201419049363"/>
    <n v="40.170846182181016"/>
    <s v="bank clerk"/>
    <x v="1"/>
    <s v="italy"/>
    <s v="EUR"/>
    <x v="47"/>
    <x v="0"/>
    <s v="4 to 6 hours a day"/>
    <x v="0"/>
    <n v="10"/>
    <x v="3"/>
  </r>
  <r>
    <s v="ID1201"/>
    <n v="41057.99417824074"/>
    <s v="Euro 15.000"/>
    <s v="EUR"/>
    <n v="15000"/>
    <n v="19055.991584874118"/>
    <n v="4301.5782358632323"/>
    <n v="31.383473579828923"/>
    <s v="business consultant"/>
    <x v="4"/>
    <s v="Italy"/>
    <s v="EUR"/>
    <x v="47"/>
    <x v="0"/>
    <s v="4 to 6 hours a day"/>
    <x v="0"/>
    <n v="3"/>
    <x v="1"/>
  </r>
  <r>
    <s v="ID0778"/>
    <n v="41055.776863425926"/>
    <n v="55000"/>
    <s v="EUR"/>
    <n v="55000"/>
    <n v="69871.969144538423"/>
    <n v="15772.453531498517"/>
    <n v="115.07273645937271"/>
    <s v="CFO"/>
    <x v="0"/>
    <s v="italy"/>
    <s v="EUR"/>
    <x v="47"/>
    <x v="0"/>
    <s v="2 to 3 hours per day"/>
    <x v="3"/>
    <n v="18"/>
    <x v="3"/>
  </r>
  <r>
    <s v="ID1323"/>
    <n v="41058.657141203701"/>
    <s v="about 24.000 â‚¬"/>
    <s v="EUR"/>
    <n v="24000"/>
    <n v="30489.586535798586"/>
    <n v="6882.5251773811715"/>
    <n v="50.213557727726275"/>
    <s v="Controller"/>
    <x v="6"/>
    <s v="Italy"/>
    <s v="EUR"/>
    <x v="47"/>
    <x v="0"/>
    <s v="4 to 6 hours a day"/>
    <x v="0"/>
    <n v="10"/>
    <x v="3"/>
  </r>
  <r>
    <s v="ID1485"/>
    <n v="41059.81082175926"/>
    <s v="60000 Euros"/>
    <s v="EUR"/>
    <n v="60000"/>
    <n v="76223.966339496474"/>
    <n v="17206.312943452929"/>
    <n v="125.53389431931569"/>
    <s v="Sales Analyst"/>
    <x v="1"/>
    <s v="Italy"/>
    <s v="EUR"/>
    <x v="47"/>
    <x v="0"/>
    <s v="All the 8 hours baby, all the 8!"/>
    <x v="2"/>
    <n v="14"/>
    <x v="3"/>
  </r>
  <r>
    <s v="ID1458"/>
    <n v="41059.56722222222"/>
    <n v="41000"/>
    <s v="USD"/>
    <n v="41000"/>
    <n v="41000"/>
    <n v="9855.7692307692305"/>
    <n v="71.90576488507493"/>
    <s v="Marketing Analyst"/>
    <x v="1"/>
    <s v="Japan"/>
    <s v="JPY"/>
    <x v="48"/>
    <x v="3"/>
    <s v="2 to 3 hours per day"/>
    <x v="3"/>
    <n v="2"/>
    <x v="1"/>
  </r>
  <r>
    <s v="ID0553"/>
    <n v="41055.240763888891"/>
    <n v="111000"/>
    <s v="USD"/>
    <n v="111000"/>
    <n v="111000"/>
    <n v="26682.692307692309"/>
    <n v="194.67170493276384"/>
    <s v="Senior Financial Analyst"/>
    <x v="1"/>
    <s v="Japan"/>
    <s v="JPY"/>
    <x v="48"/>
    <x v="3"/>
    <s v="All the 8 hours baby, all the 8!"/>
    <x v="2"/>
    <m/>
    <x v="1"/>
  </r>
  <r>
    <s v="ID1368"/>
    <n v="41058.819155092591"/>
    <s v="4000000 JPY"/>
    <s v="JPY"/>
    <n v="4000000"/>
    <n v="50694.322109187968"/>
    <n v="12186.135122400954"/>
    <n v="88.907658697354293"/>
    <s v="System Analyst (Configuration Mgmt)"/>
    <x v="1"/>
    <s v="Japan"/>
    <s v="JPY"/>
    <x v="48"/>
    <x v="3"/>
    <s v="4 to 6 hours a day"/>
    <x v="0"/>
    <n v="8"/>
    <x v="0"/>
  </r>
  <r>
    <s v="ID1196"/>
    <n v="41057.972939814812"/>
    <s v="KES 4.3 million"/>
    <s v="KENYA"/>
    <n v="4300000"/>
    <n v="51497.005988023957"/>
    <s v=""/>
    <e v="#VALUE!"/>
    <s v="Finance Manager"/>
    <x v="2"/>
    <s v="Kenya"/>
    <s v="KENYA"/>
    <x v="49"/>
    <x v="7"/>
    <s v="4 to 6 hours a day"/>
    <x v="0"/>
    <n v="9"/>
    <x v="0"/>
  </r>
  <r>
    <s v="ID1336"/>
    <n v="41058.712164351855"/>
    <n v="24000"/>
    <s v="USD"/>
    <n v="24000"/>
    <n v="24000"/>
    <n v="8988.7640449438204"/>
    <n v="65.580264603324025"/>
    <s v="Dir. Revenue Mgt"/>
    <x v="2"/>
    <s v="Kingdom of Saudi Arabia"/>
    <s v="SAR"/>
    <x v="50"/>
    <x v="1"/>
    <s v="4 to 6 hours a day"/>
    <x v="0"/>
    <n v="5"/>
    <x v="0"/>
  </r>
  <r>
    <s v="ID0767"/>
    <n v="41055.725474537037"/>
    <n v="30232"/>
    <s v="USD"/>
    <n v="30232"/>
    <n v="30232"/>
    <n v="7198.0952380952376"/>
    <n v="52.515895176906128"/>
    <s v="Accounts Supervisor"/>
    <x v="5"/>
    <s v="KSA"/>
    <s v="USD"/>
    <x v="51"/>
    <x v="6"/>
    <s v="2 to 3 hours per day"/>
    <x v="3"/>
    <n v="5"/>
    <x v="0"/>
  </r>
  <r>
    <s v="ID1310"/>
    <n v="41058.621770833335"/>
    <s v="36K"/>
    <s v="USD"/>
    <n v="36000"/>
    <n v="36000"/>
    <s v=""/>
    <e v="#VALUE!"/>
    <s v="Administrative Assistant"/>
    <x v="1"/>
    <s v="Kuwait"/>
    <m/>
    <x v="52"/>
    <x v="1"/>
    <s v="2 to 3 hours per day"/>
    <x v="3"/>
    <n v="10"/>
    <x v="3"/>
  </r>
  <r>
    <s v="ID1037"/>
    <n v="41057.546261574076"/>
    <n v="3500"/>
    <s v="USD"/>
    <n v="42000"/>
    <n v="42000"/>
    <s v=""/>
    <e v="#VALUE!"/>
    <s v="Category Operations Supv."/>
    <x v="2"/>
    <s v="Kuwait"/>
    <m/>
    <x v="52"/>
    <x v="1"/>
    <s v="All the 8 hours baby, all the 8!"/>
    <x v="2"/>
    <n v="5"/>
    <x v="0"/>
  </r>
  <r>
    <s v="ID1493"/>
    <n v="41059.866608796299"/>
    <s v="50000 US$"/>
    <s v="USD"/>
    <n v="50000"/>
    <n v="50000"/>
    <s v=""/>
    <e v="#VALUE!"/>
    <s v="Sr. Financial Analyst"/>
    <x v="1"/>
    <s v="Kuwait"/>
    <m/>
    <x v="52"/>
    <x v="1"/>
    <s v="4 to 6 hours a day"/>
    <x v="0"/>
    <n v="13"/>
    <x v="3"/>
  </r>
  <r>
    <s v="ID0903"/>
    <n v="41056.642824074072"/>
    <n v="1300"/>
    <s v="USD"/>
    <n v="15600"/>
    <n v="15600"/>
    <s v=""/>
    <e v="#VALUE!"/>
    <s v="Document controller "/>
    <x v="6"/>
    <s v="Kuwait"/>
    <m/>
    <x v="52"/>
    <x v="1"/>
    <s v="4 to 6 hours a day"/>
    <x v="0"/>
    <n v="13"/>
    <x v="3"/>
  </r>
  <r>
    <s v="ID1221"/>
    <n v="41058.046342592592"/>
    <n v="4400"/>
    <s v="USD"/>
    <n v="4400"/>
    <n v="4400"/>
    <s v=""/>
    <e v="#VALUE!"/>
    <s v="Manager Corporate Finance"/>
    <x v="2"/>
    <s v="Latin America"/>
    <m/>
    <x v="53"/>
    <x v="2"/>
    <s v="2 to 3 hours per day"/>
    <x v="3"/>
    <n v="5"/>
    <x v="0"/>
  </r>
  <r>
    <s v="ID1596"/>
    <n v="41061.790763888886"/>
    <n v="177600"/>
    <s v="USD"/>
    <n v="177600"/>
    <n v="177600"/>
    <s v=""/>
    <e v="#VALUE!"/>
    <s v="Accountant"/>
    <x v="5"/>
    <s v="Lesotho"/>
    <m/>
    <x v="54"/>
    <x v="7"/>
    <s v="4 to 6 hours a day"/>
    <x v="0"/>
    <n v="6"/>
    <x v="0"/>
  </r>
  <r>
    <s v="ID1549"/>
    <n v="41060.774652777778"/>
    <n v="24864"/>
    <s v="USD"/>
    <n v="24864"/>
    <n v="24864"/>
    <s v=""/>
    <e v="#VALUE!"/>
    <s v="Brand manager"/>
    <x v="2"/>
    <s v="Libya"/>
    <m/>
    <x v="55"/>
    <x v="1"/>
    <s v="All the 8 hours baby, all the 8!"/>
    <x v="2"/>
    <n v="8"/>
    <x v="0"/>
  </r>
  <r>
    <s v="ID0714"/>
    <n v="41055.597488425927"/>
    <s v="15000 USD"/>
    <s v="USD"/>
    <n v="15000"/>
    <n v="15000"/>
    <s v=""/>
    <e v="#VALUE!"/>
    <s v="Audit - senior assistant"/>
    <x v="5"/>
    <s v="Lithuania"/>
    <m/>
    <x v="56"/>
    <x v="0"/>
    <s v="4 to 6 hours a day"/>
    <x v="0"/>
    <n v="2"/>
    <x v="1"/>
  </r>
  <r>
    <s v="ID1576"/>
    <n v="41061.197557870371"/>
    <n v="11000"/>
    <s v="USD"/>
    <n v="11000"/>
    <n v="11000"/>
    <n v="4074.0740740740739"/>
    <n v="29.723647706784362"/>
    <s v="Coordinator"/>
    <x v="2"/>
    <s v="MÃ©xico"/>
    <s v="MXN"/>
    <x v="57"/>
    <x v="4"/>
    <s v="4 to 6 hours a day"/>
    <x v="0"/>
    <n v="2"/>
    <x v="1"/>
  </r>
  <r>
    <s v="ID0893"/>
    <n v="41056.5783912037"/>
    <s v="100,000 usd"/>
    <s v="USD"/>
    <n v="100000"/>
    <n v="100000"/>
    <n v="37037.037037037036"/>
    <n v="270.2149791525851"/>
    <s v="Director"/>
    <x v="0"/>
    <s v="MÃ©xico"/>
    <s v="MXN"/>
    <x v="57"/>
    <x v="4"/>
    <s v="All the 8 hours baby, all the 8!"/>
    <x v="2"/>
    <n v="10"/>
    <x v="3"/>
  </r>
  <r>
    <s v="ID1867"/>
    <n v="41075.868622685186"/>
    <s v="EUR 90000"/>
    <s v="EUR"/>
    <n v="90000"/>
    <n v="114335.9495092447"/>
    <n v="25809.469415179392"/>
    <n v="188.30084147897352"/>
    <s v="Controller"/>
    <x v="6"/>
    <s v="mainland Europe (Euro zone)"/>
    <s v="EUR"/>
    <x v="20"/>
    <x v="0"/>
    <s v="2 to 3 hours per day"/>
    <x v="3"/>
    <n v="20"/>
    <x v="2"/>
  </r>
  <r>
    <s v="ID1277"/>
    <n v="41058.424629629626"/>
    <n v="35000"/>
    <s v="USD"/>
    <n v="35000"/>
    <n v="35000"/>
    <n v="14957.264957264959"/>
    <n v="109.12528004239014"/>
    <s v="AVP Securitisation"/>
    <x v="0"/>
    <s v="Malaysia"/>
    <s v="MYR"/>
    <x v="58"/>
    <x v="5"/>
    <s v="All the 8 hours baby, all the 8!"/>
    <x v="2"/>
    <n v="12"/>
    <x v="3"/>
  </r>
  <r>
    <s v="ID1001"/>
    <n v="41057.427395833336"/>
    <s v="RM48,000"/>
    <s v="MYR"/>
    <n v="48000"/>
    <n v="15206.427249917633"/>
    <n v="6498.4731837254849"/>
    <n v="47.41158948832841"/>
    <s v="Credit Risk Manager"/>
    <x v="2"/>
    <s v="Malaysia"/>
    <s v="MYR"/>
    <x v="58"/>
    <x v="5"/>
    <s v="4 to 6 hours a day"/>
    <x v="0"/>
    <n v="2"/>
    <x v="1"/>
  </r>
  <r>
    <s v="ID1446"/>
    <n v="41059.472604166665"/>
    <s v="MYR60000"/>
    <s v="MYR"/>
    <n v="60000"/>
    <n v="19008.034062397041"/>
    <n v="8123.091479656855"/>
    <n v="59.2644868604105"/>
    <s v="Liquidity Management Executive"/>
    <x v="2"/>
    <s v="Malaysia"/>
    <s v="MYR"/>
    <x v="58"/>
    <x v="5"/>
    <s v="4 to 6 hours a day"/>
    <x v="0"/>
    <n v="3"/>
    <x v="1"/>
  </r>
  <r>
    <s v="ID1279"/>
    <n v="41058.448449074072"/>
    <s v="MYR89500"/>
    <s v="MYR"/>
    <n v="89500"/>
    <n v="28353.650809742252"/>
    <n v="12116.944790488142"/>
    <n v="88.402859566779"/>
    <s v="Manager"/>
    <x v="2"/>
    <s v="Malaysia"/>
    <s v="MYR"/>
    <x v="58"/>
    <x v="5"/>
    <s v="2 to 3 hours per day"/>
    <x v="3"/>
    <n v="20"/>
    <x v="2"/>
  </r>
  <r>
    <s v="ID1261"/>
    <n v="41058.342430555553"/>
    <s v="RM3000"/>
    <s v="MYR"/>
    <n v="36000"/>
    <n v="11404.820437438224"/>
    <n v="4873.854887794113"/>
    <n v="35.558692116246306"/>
    <s v="Process Engineering"/>
    <x v="7"/>
    <s v="Malaysia"/>
    <s v="MYR"/>
    <x v="58"/>
    <x v="5"/>
    <s v="4 to 6 hours a day"/>
    <x v="0"/>
    <n v="2"/>
    <x v="1"/>
  </r>
  <r>
    <s v="ID0988"/>
    <n v="41057.361030092594"/>
    <n v="3000"/>
    <s v="USD"/>
    <n v="36000"/>
    <n v="36000"/>
    <n v="15384.615384615385"/>
    <n v="112.24314518645843"/>
    <s v="Project manager"/>
    <x v="2"/>
    <s v="malaysia"/>
    <s v="MYR"/>
    <x v="58"/>
    <x v="5"/>
    <s v="1 or 2 hours a day"/>
    <x v="1"/>
    <n v="3"/>
    <x v="1"/>
  </r>
  <r>
    <s v="ID1781"/>
    <n v="41070.666168981479"/>
    <n v="30000"/>
    <s v="USD"/>
    <n v="30000"/>
    <n v="30000"/>
    <n v="12820.512820512822"/>
    <n v="93.535954322048696"/>
    <s v="Teacher"/>
    <x v="1"/>
    <s v="Malaysia"/>
    <s v="MYR"/>
    <x v="58"/>
    <x v="5"/>
    <s v="1 or 2 hours a day"/>
    <x v="1"/>
    <n v="12"/>
    <x v="3"/>
  </r>
  <r>
    <s v="ID1633"/>
    <n v="41063.067164351851"/>
    <s v="24 K mauritian Rupees"/>
    <s v="MUR"/>
    <n v="288000"/>
    <n v="9376.2513877177607"/>
    <s v=""/>
    <e v="#VALUE!"/>
    <s v="IT Support Engineer"/>
    <x v="7"/>
    <s v="Mauritius"/>
    <s v="MUR"/>
    <x v="59"/>
    <x v="7"/>
    <s v="4 to 6 hours a day"/>
    <x v="0"/>
    <n v="7"/>
    <x v="0"/>
  </r>
  <r>
    <s v="ID0150"/>
    <n v="41055.030821759261"/>
    <n v="50000"/>
    <s v="USD"/>
    <n v="50000"/>
    <n v="50000"/>
    <n v="18518.518518518518"/>
    <n v="135.10748957629255"/>
    <s v="Business Operations Reporting Analyst"/>
    <x v="1"/>
    <s v="Mexico"/>
    <s v="MXN"/>
    <x v="57"/>
    <x v="4"/>
    <s v="All the 8 hours baby, all the 8!"/>
    <x v="2"/>
    <m/>
    <x v="1"/>
  </r>
  <r>
    <s v="ID1704"/>
    <n v="41066.070601851854"/>
    <s v="US$45,000"/>
    <s v="USD"/>
    <n v="45000"/>
    <n v="45000"/>
    <n v="16666.666666666664"/>
    <n v="121.59674061866328"/>
    <s v="CFO"/>
    <x v="0"/>
    <s v="Mexico"/>
    <s v="MXN"/>
    <x v="57"/>
    <x v="4"/>
    <s v="4 to 6 hours a day"/>
    <x v="0"/>
    <n v="5"/>
    <x v="0"/>
  </r>
  <r>
    <s v="ID1579"/>
    <n v="41061.244571759256"/>
    <n v="17728.57"/>
    <s v="USD"/>
    <n v="17728"/>
    <n v="17728"/>
    <n v="6565.9259259259252"/>
    <n v="47.903711504170282"/>
    <s v="Financial analyst"/>
    <x v="1"/>
    <s v="Mexico"/>
    <s v="MXN"/>
    <x v="57"/>
    <x v="4"/>
    <s v="4 to 6 hours a day"/>
    <x v="0"/>
    <n v="3"/>
    <x v="1"/>
  </r>
  <r>
    <s v="ID0316"/>
    <n v="41055.060150462959"/>
    <s v="150000 MXN"/>
    <s v="MXN"/>
    <n v="150000"/>
    <n v="10956.982885192734"/>
    <n v="4058.141809330642"/>
    <n v="29.607409018975861"/>
    <s v="Information Analyst"/>
    <x v="1"/>
    <s v="Mexico"/>
    <s v="MXN"/>
    <x v="57"/>
    <x v="4"/>
    <s v="All the 8 hours baby, all the 8!"/>
    <x v="2"/>
    <m/>
    <x v="1"/>
  </r>
  <r>
    <s v="ID1162"/>
    <n v="41057.923750000002"/>
    <n v="30000"/>
    <s v="USD"/>
    <n v="30000"/>
    <n v="30000"/>
    <n v="11111.111111111109"/>
    <n v="81.064493745775522"/>
    <s v="pricing and cost manager"/>
    <x v="2"/>
    <s v="mexico"/>
    <s v="MXN"/>
    <x v="57"/>
    <x v="4"/>
    <s v="All the 8 hours baby, all the 8!"/>
    <x v="2"/>
    <n v="17"/>
    <x v="3"/>
  </r>
  <r>
    <s v="ID0155"/>
    <n v="41055.031377314815"/>
    <n v="15500"/>
    <s v="USD"/>
    <n v="15500"/>
    <n v="15500"/>
    <n v="5740.74074074074"/>
    <n v="41.883321768650681"/>
    <s v="Proces auditor"/>
    <x v="5"/>
    <s v="Mexico"/>
    <s v="MXN"/>
    <x v="57"/>
    <x v="4"/>
    <s v="All the 8 hours baby, all the 8!"/>
    <x v="2"/>
    <m/>
    <x v="1"/>
  </r>
  <r>
    <s v="ID0330"/>
    <n v="41055.063680555555"/>
    <s v="22000 usd"/>
    <s v="USD"/>
    <n v="22000"/>
    <n v="22000"/>
    <n v="8148.1481481481478"/>
    <n v="59.447295413568725"/>
    <s v="Product Manager Sr"/>
    <x v="2"/>
    <s v="Mexico"/>
    <s v="MXN"/>
    <x v="57"/>
    <x v="4"/>
    <s v="4 to 6 hours a day"/>
    <x v="0"/>
    <m/>
    <x v="1"/>
  </r>
  <r>
    <s v="ID0105"/>
    <n v="41055.028379629628"/>
    <n v="19200"/>
    <s v="USD"/>
    <n v="19200"/>
    <n v="19200"/>
    <n v="7111.1111111111104"/>
    <n v="51.881275997296342"/>
    <s v="Sr Administrative Assistant"/>
    <x v="1"/>
    <s v="Mexico"/>
    <s v="MXN"/>
    <x v="57"/>
    <x v="4"/>
    <s v="4 to 6 hours a day"/>
    <x v="0"/>
    <m/>
    <x v="1"/>
  </r>
  <r>
    <s v="ID1260"/>
    <n v="41058.331296296295"/>
    <n v="800000"/>
    <s v="MONGOLIAN"/>
    <n v="9600000"/>
    <n v="7261.724659606657"/>
    <s v=""/>
    <e v="#VALUE!"/>
    <s v="Analyst"/>
    <x v="1"/>
    <s v="Mongolia"/>
    <s v="MONGOLIAN"/>
    <x v="60"/>
    <x v="3"/>
    <s v="All the 8 hours baby, all the 8!"/>
    <x v="2"/>
    <n v="2"/>
    <x v="1"/>
  </r>
  <r>
    <s v="ID1155"/>
    <n v="41057.864988425928"/>
    <n v="13.5"/>
    <s v="USD"/>
    <n v="13500"/>
    <n v="13500"/>
    <s v=""/>
    <e v="#VALUE!"/>
    <s v="Project manager"/>
    <x v="2"/>
    <s v="Montenegro"/>
    <m/>
    <x v="61"/>
    <x v="0"/>
    <s v="4 to 6 hours a day"/>
    <x v="0"/>
    <n v="13"/>
    <x v="3"/>
  </r>
  <r>
    <s v="ID1580"/>
    <n v="41061.247453703705"/>
    <s v="120000 MAD"/>
    <s v="MAD"/>
    <n v="120000"/>
    <n v="13745.704467353951"/>
    <s v=""/>
    <e v="#VALUE!"/>
    <s v="Supply chain Controller"/>
    <x v="6"/>
    <s v="Morocco"/>
    <s v="MAD"/>
    <x v="62"/>
    <x v="7"/>
    <s v="All the 8 hours baby, all the 8!"/>
    <x v="2"/>
    <n v="8"/>
    <x v="0"/>
  </r>
  <r>
    <s v="ID0479"/>
    <n v="41055.139884259261"/>
    <n v="2000"/>
    <s v="USD"/>
    <n v="24000"/>
    <n v="24000"/>
    <s v=""/>
    <e v="#VALUE!"/>
    <s v="engineer"/>
    <x v="7"/>
    <s v="mozambique"/>
    <m/>
    <x v="63"/>
    <x v="7"/>
    <s v="2 to 3 hours per day"/>
    <x v="3"/>
    <m/>
    <x v="1"/>
  </r>
  <r>
    <s v="ID1291"/>
    <n v="41058.519918981481"/>
    <n v="15000"/>
    <s v="USD"/>
    <n v="15000"/>
    <n v="15000"/>
    <s v=""/>
    <e v="#VALUE!"/>
    <s v="Monitoring &amp; Evaluation officer"/>
    <x v="2"/>
    <s v="Myanmar"/>
    <m/>
    <x v="64"/>
    <x v="3"/>
    <s v="4 to 6 hours a day"/>
    <x v="0"/>
    <n v="10"/>
    <x v="3"/>
  </r>
  <r>
    <s v="ID1471"/>
    <n v="41059.700370370374"/>
    <n v="1700"/>
    <s v="USD"/>
    <n v="20400"/>
    <n v="20400"/>
    <s v=""/>
    <e v="#VALUE!"/>
    <s v="M &amp; E Officer"/>
    <x v="2"/>
    <s v="Myanmar [Burma]"/>
    <m/>
    <x v="64"/>
    <x v="3"/>
    <s v="1 or 2 hours a day"/>
    <x v="1"/>
    <n v="10"/>
    <x v="3"/>
  </r>
  <r>
    <s v="ID1535"/>
    <n v="41060.454722222225"/>
    <n v="1000"/>
    <s v="USD"/>
    <n v="12000"/>
    <n v="12000"/>
    <s v=""/>
    <e v="#VALUE!"/>
    <s v="Associate Analyst"/>
    <x v="1"/>
    <s v="MYS"/>
    <m/>
    <x v="58"/>
    <x v="5"/>
    <s v="2 to 3 hours per day"/>
    <x v="3"/>
    <n v="0"/>
    <x v="1"/>
  </r>
  <r>
    <s v="ID1096"/>
    <n v="41057.670636574076"/>
    <s v="40000 euro"/>
    <s v="EUR"/>
    <n v="40000"/>
    <n v="50815.977559664309"/>
    <n v="11470.875295635286"/>
    <n v="83.68926287954379"/>
    <s v="Accounting analyst"/>
    <x v="1"/>
    <s v="Netherlands"/>
    <s v="EUR"/>
    <x v="65"/>
    <x v="0"/>
    <s v="4 to 6 hours a day"/>
    <x v="0"/>
    <n v="3"/>
    <x v="1"/>
  </r>
  <r>
    <s v="ID1351"/>
    <n v="41058.764733796299"/>
    <n v="34500"/>
    <s v="EUR"/>
    <n v="34500"/>
    <n v="43828.780645210471"/>
    <n v="9893.6299424854333"/>
    <n v="72.181989233606515"/>
    <s v="Analyst"/>
    <x v="1"/>
    <s v="Netherlands"/>
    <s v="EUR"/>
    <x v="65"/>
    <x v="0"/>
    <s v="4 to 6 hours a day"/>
    <x v="0"/>
    <n v="15"/>
    <x v="3"/>
  </r>
  <r>
    <s v="ID0566"/>
    <n v="41055.266701388886"/>
    <n v="55000"/>
    <s v="EUR"/>
    <n v="55000"/>
    <n v="69871.969144538423"/>
    <n v="15772.453531498517"/>
    <n v="115.07273645937271"/>
    <s v="Business analyst"/>
    <x v="1"/>
    <s v="Netherlands"/>
    <s v="EUR"/>
    <x v="65"/>
    <x v="0"/>
    <s v="All the 8 hours baby, all the 8!"/>
    <x v="2"/>
    <n v="6"/>
    <x v="0"/>
  </r>
  <r>
    <s v="ID1555"/>
    <n v="41060.906284722223"/>
    <s v="60000 EUR"/>
    <s v="EUR"/>
    <n v="60000"/>
    <n v="76223.966339496474"/>
    <n v="17206.312943452929"/>
    <n v="125.53389431931569"/>
    <s v="Business Engineer"/>
    <x v="7"/>
    <s v="Netherlands"/>
    <s v="EUR"/>
    <x v="65"/>
    <x v="0"/>
    <s v="4 to 6 hours a day"/>
    <x v="0"/>
    <n v="7"/>
    <x v="0"/>
  </r>
  <r>
    <s v="ID1608"/>
    <n v="41062.061851851853"/>
    <s v="â‚¬ 50k"/>
    <s v="EUR"/>
    <n v="50000"/>
    <n v="63519.971949580387"/>
    <n v="14338.594119544106"/>
    <n v="104.61157859942973"/>
    <s v="Controller"/>
    <x v="6"/>
    <s v="Netherlands"/>
    <s v="EUR"/>
    <x v="65"/>
    <x v="0"/>
    <s v="4 to 6 hours a day"/>
    <x v="0"/>
    <n v="10"/>
    <x v="3"/>
  </r>
  <r>
    <s v="ID1370"/>
    <n v="41058.826678240737"/>
    <n v="62000"/>
    <s v="EUR"/>
    <n v="62000"/>
    <n v="78764.765217479682"/>
    <n v="17779.856708234693"/>
    <n v="129.71835746329288"/>
    <s v="Controller"/>
    <x v="6"/>
    <s v="Netherlands"/>
    <s v="EUR"/>
    <x v="65"/>
    <x v="0"/>
    <s v="4 to 6 hours a day"/>
    <x v="0"/>
    <n v="15"/>
    <x v="3"/>
  </r>
  <r>
    <s v="ID0957"/>
    <n v="41057.148773148147"/>
    <n v="45000"/>
    <s v="EUR"/>
    <n v="45000"/>
    <n v="57167.974754622352"/>
    <n v="12904.734707589696"/>
    <n v="94.150420739486762"/>
    <s v="data analist"/>
    <x v="1"/>
    <s v="netherlands"/>
    <s v="EUR"/>
    <x v="65"/>
    <x v="0"/>
    <s v="2 to 3 hours per day"/>
    <x v="3"/>
    <n v="10"/>
    <x v="3"/>
  </r>
  <r>
    <s v="ID1197"/>
    <n v="41057.976064814815"/>
    <s v="82.000 Euro (pre-tax)"/>
    <s v="EUR"/>
    <n v="82000"/>
    <n v="104172.75399731184"/>
    <n v="23515.294356052334"/>
    <n v="171.56298890306476"/>
    <s v="Finance Project Manager"/>
    <x v="2"/>
    <s v="Netherlands"/>
    <s v="EUR"/>
    <x v="65"/>
    <x v="0"/>
    <s v="All the 8 hours baby, all the 8!"/>
    <x v="2"/>
    <n v="25"/>
    <x v="2"/>
  </r>
  <r>
    <s v="ID0528"/>
    <n v="41055.201631944445"/>
    <s v="EUR 49248"/>
    <s v="EUR"/>
    <n v="49248"/>
    <n v="62564.631571458704"/>
    <n v="14122.941663986165"/>
    <n v="103.03822045729432"/>
    <s v="Financial Advisor"/>
    <x v="5"/>
    <s v="Netherlands"/>
    <s v="EUR"/>
    <x v="65"/>
    <x v="0"/>
    <s v="All the 8 hours baby, all the 8!"/>
    <x v="2"/>
    <m/>
    <x v="1"/>
  </r>
  <r>
    <s v="ID1331"/>
    <n v="41058.688263888886"/>
    <n v="75000"/>
    <s v="EUR"/>
    <n v="75000"/>
    <n v="95279.957924370581"/>
    <n v="21507.891179316161"/>
    <n v="156.91736789914461"/>
    <s v="Financial Analyst"/>
    <x v="1"/>
    <s v="Netherlands"/>
    <s v="EUR"/>
    <x v="65"/>
    <x v="0"/>
    <s v="All the 8 hours baby, all the 8!"/>
    <x v="2"/>
    <n v="16"/>
    <x v="3"/>
  </r>
  <r>
    <s v="ID1312"/>
    <n v="41058.624432870369"/>
    <s v="â‚¬ 48500"/>
    <s v="EUR"/>
    <n v="48500"/>
    <n v="61614.372791092981"/>
    <n v="13908.436295957785"/>
    <n v="101.47323124144685"/>
    <s v="Information analyst"/>
    <x v="1"/>
    <s v="Netherlands"/>
    <s v="EUR"/>
    <x v="65"/>
    <x v="0"/>
    <s v="4 to 6 hours a day"/>
    <x v="0"/>
    <n v="8"/>
    <x v="0"/>
  </r>
  <r>
    <s v="ID1822"/>
    <n v="41073.025972222225"/>
    <s v="â‚¬ 45000"/>
    <s v="EUR"/>
    <n v="45000"/>
    <n v="57167.974754622352"/>
    <n v="12904.734707589696"/>
    <n v="94.150420739486762"/>
    <s v="IT Trainer"/>
    <x v="1"/>
    <s v="Netherlands"/>
    <s v="EUR"/>
    <x v="65"/>
    <x v="0"/>
    <s v="2 to 3 hours per day"/>
    <x v="3"/>
    <n v="14"/>
    <x v="3"/>
  </r>
  <r>
    <s v="ID0882"/>
    <n v="41056.525717592594"/>
    <n v="40000"/>
    <s v="EUR"/>
    <n v="40000"/>
    <n v="50815.977559664309"/>
    <n v="11470.875295635286"/>
    <n v="83.68926287954379"/>
    <s v="Medical information analist"/>
    <x v="1"/>
    <s v="Netherlands"/>
    <s v="EUR"/>
    <x v="65"/>
    <x v="0"/>
    <s v="4 to 6 hours a day"/>
    <x v="0"/>
    <n v="4"/>
    <x v="1"/>
  </r>
  <r>
    <s v="ID0955"/>
    <n v="41057.100844907407"/>
    <n v="75000"/>
    <s v="EUR"/>
    <n v="75000"/>
    <n v="95279.957924370581"/>
    <n v="21507.891179316161"/>
    <n v="156.91736789914461"/>
    <s v="Risk analyst"/>
    <x v="1"/>
    <s v="Netherlands"/>
    <s v="EUR"/>
    <x v="65"/>
    <x v="0"/>
    <s v="4 to 6 hours a day"/>
    <x v="0"/>
    <n v="4"/>
    <x v="1"/>
  </r>
  <r>
    <s v="ID1315"/>
    <n v="41058.630694444444"/>
    <s v="â‚¬ 28500"/>
    <s v="EUR"/>
    <n v="28500"/>
    <n v="36206.384011260823"/>
    <n v="8172.9986481401411"/>
    <n v="59.628599801674952"/>
    <s v="Salary Professsional"/>
    <x v="1"/>
    <s v="Netherlands"/>
    <s v="EUR"/>
    <x v="65"/>
    <x v="0"/>
    <s v="1 or 2 hours a day"/>
    <x v="1"/>
    <n v="5"/>
    <x v="0"/>
  </r>
  <r>
    <s v="ID1236"/>
    <n v="41058.113703703704"/>
    <s v="62.000 euro"/>
    <s v="EUR"/>
    <n v="62000"/>
    <n v="78764.765217479682"/>
    <n v="17779.856708234693"/>
    <n v="129.71835746329288"/>
    <s v="Stafmember"/>
    <x v="1"/>
    <s v="Netherlands"/>
    <s v="EUR"/>
    <x v="65"/>
    <x v="0"/>
    <s v="4 to 6 hours a day"/>
    <x v="0"/>
    <n v="15"/>
    <x v="3"/>
  </r>
  <r>
    <s v="ID0962"/>
    <n v="41057.214722222219"/>
    <s v="NZ$ 75000"/>
    <s v="NZD"/>
    <n v="75000"/>
    <n v="59819.107020370408"/>
    <n v="14770.149881572941"/>
    <n v="107.76012504290431"/>
    <s v="Information Analyst"/>
    <x v="1"/>
    <s v="New  Zealand"/>
    <s v="NZD"/>
    <x v="66"/>
    <x v="5"/>
    <s v="4 to 6 hours a day"/>
    <x v="0"/>
    <n v="10"/>
    <x v="3"/>
  </r>
  <r>
    <s v="ID1335"/>
    <n v="41058.705358796295"/>
    <n v="80000"/>
    <s v="NZD"/>
    <n v="80000"/>
    <n v="63807.047488395103"/>
    <n v="15754.826540344471"/>
    <n v="114.94413337909795"/>
    <s v="accountant"/>
    <x v="5"/>
    <s v="new zealand"/>
    <s v="NZD"/>
    <x v="66"/>
    <x v="5"/>
    <s v="All the 8 hours baby, all the 8!"/>
    <x v="2"/>
    <n v="15"/>
    <x v="3"/>
  </r>
  <r>
    <s v="ID0570"/>
    <n v="41055.283321759256"/>
    <s v="NZ $80,000"/>
    <s v="NZD"/>
    <n v="80000"/>
    <n v="63807.047488395103"/>
    <n v="15754.826540344471"/>
    <n v="114.94413337909795"/>
    <s v="Accountant/Analyst"/>
    <x v="1"/>
    <s v="New Zealand"/>
    <s v="NZD"/>
    <x v="66"/>
    <x v="5"/>
    <s v="4 to 6 hours a day"/>
    <x v="0"/>
    <n v="23"/>
    <x v="2"/>
  </r>
  <r>
    <s v="ID1639"/>
    <n v="41063.404629629629"/>
    <n v="75000"/>
    <s v="NZD"/>
    <n v="75000"/>
    <n v="59819.107020370408"/>
    <n v="14770.149881572941"/>
    <n v="107.76012504290431"/>
    <s v="business support analyst"/>
    <x v="1"/>
    <s v="New zealand"/>
    <s v="NZD"/>
    <x v="66"/>
    <x v="5"/>
    <s v="2 to 3 hours per day"/>
    <x v="3"/>
    <n v="10"/>
    <x v="3"/>
  </r>
  <r>
    <s v="ID1885"/>
    <n v="41077.485335648147"/>
    <n v="75000"/>
    <s v="NZD"/>
    <n v="75000"/>
    <n v="59819.107020370408"/>
    <n v="14770.149881572941"/>
    <n v="107.76012504290431"/>
    <s v="Commercial Accountant"/>
    <x v="5"/>
    <s v="New Zealand"/>
    <s v="NZD"/>
    <x v="66"/>
    <x v="5"/>
    <s v="4 to 6 hours a day"/>
    <x v="0"/>
    <n v="4"/>
    <x v="1"/>
  </r>
  <r>
    <s v="ID1002"/>
    <n v="41057.431921296295"/>
    <s v="NZD 180000"/>
    <s v="NZD"/>
    <n v="180000"/>
    <n v="143565.85684888897"/>
    <n v="35448.359715775056"/>
    <n v="258.62430010297032"/>
    <s v="Commercial Manager"/>
    <x v="2"/>
    <s v="New Zealand"/>
    <s v="NZD"/>
    <x v="66"/>
    <x v="5"/>
    <s v="4 to 6 hours a day"/>
    <x v="0"/>
    <n v="25"/>
    <x v="2"/>
  </r>
  <r>
    <s v="ID0973"/>
    <n v="41057.291956018518"/>
    <n v="95000"/>
    <s v="NZD"/>
    <n v="95000"/>
    <n v="75770.868892469181"/>
    <n v="18708.85651665906"/>
    <n v="136.4961583876788"/>
    <s v="Cost Accountant"/>
    <x v="5"/>
    <s v="New Zealand"/>
    <s v="NZD"/>
    <x v="66"/>
    <x v="5"/>
    <s v="4 to 6 hours a day"/>
    <x v="0"/>
    <n v="20"/>
    <x v="2"/>
  </r>
  <r>
    <s v="ID1684"/>
    <n v="41065.446921296294"/>
    <n v="110000"/>
    <s v="NZD"/>
    <n v="110000"/>
    <n v="87734.690296543267"/>
    <n v="21662.886492973648"/>
    <n v="158.04818339625967"/>
    <s v="Enterprise Portfolio Manager"/>
    <x v="2"/>
    <s v="New Zealand"/>
    <s v="NZD"/>
    <x v="66"/>
    <x v="5"/>
    <s v="4 to 6 hours a day"/>
    <x v="0"/>
    <n v="6"/>
    <x v="0"/>
  </r>
  <r>
    <s v="ID1040"/>
    <n v="41057.559976851851"/>
    <n v="55"/>
    <s v="NZD"/>
    <n v="55000"/>
    <n v="43867.345148271634"/>
    <n v="10831.443246486824"/>
    <n v="79.024091698129837"/>
    <s v="Financial Analyst"/>
    <x v="1"/>
    <s v="New Zealand"/>
    <s v="NZD"/>
    <x v="66"/>
    <x v="5"/>
    <s v="All the 8 hours baby, all the 8!"/>
    <x v="2"/>
    <n v="10"/>
    <x v="3"/>
  </r>
  <r>
    <s v="ID1249"/>
    <n v="41058.216006944444"/>
    <s v="USD72000"/>
    <s v="USD"/>
    <n v="72000"/>
    <n v="72000"/>
    <n v="17777.777777777777"/>
    <n v="129.70318999324084"/>
    <s v="Markets Adviser"/>
    <x v="4"/>
    <s v="New Zealand"/>
    <s v="NZD"/>
    <x v="66"/>
    <x v="5"/>
    <s v="2 to 3 hours per day"/>
    <x v="3"/>
    <n v="10"/>
    <x v="3"/>
  </r>
  <r>
    <s v="ID0721"/>
    <n v="41055.618773148148"/>
    <n v="85000"/>
    <s v="NZD"/>
    <n v="85000"/>
    <n v="67794.987956419791"/>
    <n v="16739.503199115999"/>
    <n v="122.12814171529156"/>
    <s v="Systems Manager"/>
    <x v="2"/>
    <s v="New Zealand"/>
    <s v="NZD"/>
    <x v="66"/>
    <x v="5"/>
    <s v="4 to 6 hours a day"/>
    <x v="0"/>
    <n v="15"/>
    <x v="3"/>
  </r>
  <r>
    <s v="ID1119"/>
    <n v="41057.717210648145"/>
    <n v="18987"/>
    <s v="USD"/>
    <n v="18987"/>
    <n v="18987"/>
    <s v=""/>
    <e v="#VALUE!"/>
    <s v="Business Analyst"/>
    <x v="1"/>
    <s v="Nigeria"/>
    <s v="NAIRA"/>
    <x v="67"/>
    <x v="7"/>
    <s v="All the 8 hours baby, all the 8!"/>
    <x v="2"/>
    <n v="7"/>
    <x v="0"/>
  </r>
  <r>
    <s v="ID0759"/>
    <n v="41055.710439814815"/>
    <n v="1488000"/>
    <s v="NAIRA"/>
    <n v="1488000"/>
    <n v="9171.0323574730355"/>
    <s v=""/>
    <e v="#VALUE!"/>
    <s v="Company Systems Integration Manager"/>
    <x v="2"/>
    <s v="Nigeria"/>
    <s v="NAIRA"/>
    <x v="67"/>
    <x v="7"/>
    <s v="2 to 3 hours per day"/>
    <x v="3"/>
    <n v="5"/>
    <x v="0"/>
  </r>
  <r>
    <s v="ID0958"/>
    <n v="41057.155555555553"/>
    <s v="2,000,000 Naira"/>
    <s v="NAIRA"/>
    <n v="2000000"/>
    <n v="12326.656394453004"/>
    <s v=""/>
    <e v="#VALUE!"/>
    <s v="Head Business Advisory"/>
    <x v="2"/>
    <s v="Nigeria"/>
    <s v="NAIRA"/>
    <x v="67"/>
    <x v="7"/>
    <s v="4 to 6 hours a day"/>
    <x v="0"/>
    <n v="5"/>
    <x v="0"/>
  </r>
  <r>
    <s v="ID1542"/>
    <n v="41060.684293981481"/>
    <s v="60K â‚¬"/>
    <s v="EUR"/>
    <n v="60000"/>
    <n v="76223.966339496474"/>
    <n v="17206.312943452929"/>
    <n v="125.53389431931569"/>
    <s v="Trade Marketing"/>
    <x v="2"/>
    <s v="NL"/>
    <s v="EUR"/>
    <x v="65"/>
    <x v="0"/>
    <s v="2 to 3 hours per day"/>
    <x v="3"/>
    <n v="15"/>
    <x v="3"/>
  </r>
  <r>
    <s v="ID1461"/>
    <n v="41059.580868055556"/>
    <n v="50000"/>
    <s v="NZD"/>
    <n v="50000"/>
    <n v="39879.404680246938"/>
    <n v="9846.766587715294"/>
    <n v="71.840083361936209"/>
    <s v="stress engineer"/>
    <x v="7"/>
    <s v="nld"/>
    <s v="NZD"/>
    <x v="66"/>
    <x v="5"/>
    <s v="4 to 6 hours a day"/>
    <x v="0"/>
    <n v="5"/>
    <x v="0"/>
  </r>
  <r>
    <s v="ID1556"/>
    <n v="41060.908067129632"/>
    <n v="110000"/>
    <s v="USD"/>
    <n v="110000"/>
    <n v="110000"/>
    <n v="16200.294550810015"/>
    <n v="118.1941808664474"/>
    <s v="Business Controller"/>
    <x v="6"/>
    <s v="Norway"/>
    <s v="NOK"/>
    <x v="68"/>
    <x v="0"/>
    <s v="All the 8 hours baby, all the 8!"/>
    <x v="2"/>
    <n v="5"/>
    <x v="0"/>
  </r>
  <r>
    <s v="ID1235"/>
    <n v="41058.101712962962"/>
    <s v="100000 USD"/>
    <s v="USD"/>
    <n v="100000"/>
    <n v="100000"/>
    <n v="14727.540500736377"/>
    <n v="107.44925533313399"/>
    <s v="Controller"/>
    <x v="6"/>
    <s v="Norway"/>
    <s v="NOK"/>
    <x v="68"/>
    <x v="0"/>
    <s v="4 to 6 hours a day"/>
    <x v="0"/>
    <n v="12"/>
    <x v="3"/>
  </r>
  <r>
    <s v="ID1693"/>
    <n v="41065.880046296297"/>
    <s v="400 000 NOK"/>
    <s v="NOK"/>
    <n v="400000"/>
    <n v="67700.452577525488"/>
    <n v="9970.6115725368909"/>
    <n v="72.74363215171266"/>
    <s v="Economic analyst"/>
    <x v="1"/>
    <s v="Norway"/>
    <s v="NOK"/>
    <x v="68"/>
    <x v="0"/>
    <s v="All the 8 hours baby, all the 8!"/>
    <x v="2"/>
    <n v="5"/>
    <x v="0"/>
  </r>
  <r>
    <s v="ID0496"/>
    <n v="41055.158819444441"/>
    <s v="USD 108,000"/>
    <s v="USD"/>
    <n v="108000"/>
    <n v="108000"/>
    <n v="15905.743740795288"/>
    <n v="116.04519575978472"/>
    <s v="Manager"/>
    <x v="2"/>
    <s v="Norway"/>
    <s v="NOK"/>
    <x v="68"/>
    <x v="0"/>
    <s v="4 to 6 hours a day"/>
    <x v="0"/>
    <m/>
    <x v="1"/>
  </r>
  <r>
    <s v="ID0871"/>
    <n v="41056.33865740741"/>
    <s v="125 $"/>
    <s v="USD"/>
    <n v="125000"/>
    <n v="125000"/>
    <n v="18409.42562592047"/>
    <n v="134.31156916641746"/>
    <s v="Project controls manager"/>
    <x v="2"/>
    <s v="Norway"/>
    <s v="NOK"/>
    <x v="68"/>
    <x v="0"/>
    <s v="4 to 6 hours a day"/>
    <x v="0"/>
    <n v="6"/>
    <x v="0"/>
  </r>
  <r>
    <s v="ID0484"/>
    <n v="41055.143020833333"/>
    <n v="110000"/>
    <s v="USD"/>
    <n v="110000"/>
    <n v="110000"/>
    <n v="16200.294550810015"/>
    <n v="118.1941808664474"/>
    <s v="Senior consultant accounting"/>
    <x v="5"/>
    <s v="Norway"/>
    <s v="NOK"/>
    <x v="68"/>
    <x v="0"/>
    <s v="2 to 3 hours per day"/>
    <x v="3"/>
    <m/>
    <x v="1"/>
  </r>
  <r>
    <s v="ID1108"/>
    <n v="41057.691192129627"/>
    <n v="57000"/>
    <s v="EUR"/>
    <n v="57000"/>
    <n v="72412.768022521646"/>
    <n v="16345.997296280282"/>
    <n v="119.2571996033499"/>
    <s v="Spare Part Coordinator"/>
    <x v="2"/>
    <s v="Norway"/>
    <s v="EUR"/>
    <x v="68"/>
    <x v="0"/>
    <s v="1 or 2 hours a day"/>
    <x v="1"/>
    <n v="15"/>
    <x v="3"/>
  </r>
  <r>
    <s v="ID0961"/>
    <n v="41057.213703703703"/>
    <n v="40000"/>
    <s v="USD"/>
    <n v="40000"/>
    <n v="40000"/>
    <n v="9876.5432098765432"/>
    <n v="72.057327774022696"/>
    <s v="analyst"/>
    <x v="1"/>
    <s v="NZ"/>
    <s v="NZD"/>
    <x v="66"/>
    <x v="5"/>
    <s v="4 to 6 hours a day"/>
    <x v="0"/>
    <n v="5"/>
    <x v="0"/>
  </r>
  <r>
    <s v="ID1685"/>
    <n v="41065.529606481483"/>
    <s v="NZD$71000"/>
    <s v="NZD"/>
    <n v="71000"/>
    <n v="56628.754645950656"/>
    <n v="13982.408554555717"/>
    <n v="102.01291837394942"/>
    <s v="Business Analyst"/>
    <x v="1"/>
    <s v="NZ"/>
    <s v="NZD"/>
    <x v="66"/>
    <x v="5"/>
    <s v="All the 8 hours baby, all the 8!"/>
    <x v="2"/>
    <n v="6"/>
    <x v="0"/>
  </r>
  <r>
    <s v="ID0535"/>
    <n v="41055.220972222225"/>
    <s v="120k"/>
    <s v="USD"/>
    <n v="120000"/>
    <n v="120000"/>
    <n v="29629.629629629631"/>
    <n v="216.17198332206812"/>
    <s v="manager"/>
    <x v="2"/>
    <s v="nz"/>
    <s v="NZD"/>
    <x v="66"/>
    <x v="5"/>
    <s v="2 to 3 hours per day"/>
    <x v="3"/>
    <m/>
    <x v="1"/>
  </r>
  <r>
    <s v="ID1928"/>
    <n v="41080.873877314814"/>
    <n v="8400"/>
    <s v="USD"/>
    <n v="100800"/>
    <n v="100800"/>
    <s v=""/>
    <e v="#VALUE!"/>
    <s v="AVP"/>
    <x v="0"/>
    <s v="Oman"/>
    <m/>
    <x v="69"/>
    <x v="1"/>
    <s v="4 to 6 hours a day"/>
    <x v="0"/>
    <n v="4"/>
    <x v="1"/>
  </r>
  <r>
    <s v="ID0738"/>
    <n v="41055.655925925923"/>
    <n v="5022"/>
    <s v="USD"/>
    <n v="5022"/>
    <n v="5022"/>
    <n v="1737.7162629757784"/>
    <n v="12.678038021873917"/>
    <s v="Accounts analyst"/>
    <x v="1"/>
    <s v="Pakistan"/>
    <s v="PKR"/>
    <x v="70"/>
    <x v="3"/>
    <s v="4 to 6 hours a day"/>
    <x v="0"/>
    <n v="15"/>
    <x v="3"/>
  </r>
  <r>
    <s v="ID1154"/>
    <n v="41057.863553240742"/>
    <n v="168000"/>
    <s v="PKR"/>
    <n v="168000"/>
    <n v="1783.166904422254"/>
    <n v="617.01276969628168"/>
    <n v="4.501604502909708"/>
    <s v="Accounts Assistant"/>
    <x v="5"/>
    <s v="Pakistan"/>
    <s v="PKR"/>
    <x v="70"/>
    <x v="3"/>
    <s v="4 to 6 hours a day"/>
    <x v="0"/>
    <n v="10"/>
    <x v="3"/>
  </r>
  <r>
    <s v="ID0723"/>
    <n v="41055.623437499999"/>
    <s v="PKR 17000"/>
    <s v="PKR"/>
    <n v="204000"/>
    <n v="2165.2740982270229"/>
    <n v="749.22979177405637"/>
    <n v="5.4662340392475031"/>
    <s v="Accounts Manager"/>
    <x v="2"/>
    <s v="Pakistan"/>
    <s v="PKR"/>
    <x v="70"/>
    <x v="3"/>
    <s v="All the 8 hours baby, all the 8!"/>
    <x v="2"/>
    <n v="2"/>
    <x v="1"/>
  </r>
  <r>
    <s v="ID0659"/>
    <n v="41055.51898148148"/>
    <n v="200000"/>
    <s v="PKR"/>
    <n v="200000"/>
    <n v="2122.8177433598262"/>
    <n v="734.53901154319237"/>
    <n v="5.3590529796544137"/>
    <s v="Accounts Officer"/>
    <x v="5"/>
    <s v="Pakistan"/>
    <s v="PKR"/>
    <x v="70"/>
    <x v="3"/>
    <s v="2 to 3 hours per day"/>
    <x v="3"/>
    <n v="2"/>
    <x v="1"/>
  </r>
  <r>
    <s v="ID1050"/>
    <n v="41057.583981481483"/>
    <n v="194"/>
    <s v="USD"/>
    <n v="2400"/>
    <n v="2400"/>
    <n v="830.4498269896194"/>
    <n v="6.0587995325562334"/>
    <s v="Accounts Officer"/>
    <x v="5"/>
    <s v="Pakistan"/>
    <s v="PKR"/>
    <x v="70"/>
    <x v="3"/>
    <s v="2 to 3 hours per day"/>
    <x v="3"/>
    <n v="15"/>
    <x v="3"/>
  </r>
  <r>
    <s v="ID1173"/>
    <n v="41057.945439814815"/>
    <s v="8725 $"/>
    <s v="USD"/>
    <n v="8725"/>
    <n v="8725"/>
    <n v="3019.0311418685119"/>
    <n v="22.026260800647137"/>
    <s v="Administration Officer"/>
    <x v="2"/>
    <s v="Pakistan"/>
    <s v="PKR"/>
    <x v="70"/>
    <x v="3"/>
    <s v="2 to 3 hours per day"/>
    <x v="3"/>
    <n v="18"/>
    <x v="3"/>
  </r>
  <r>
    <s v="ID0662"/>
    <n v="41055.521087962959"/>
    <n v="1400"/>
    <s v="USD"/>
    <n v="16800"/>
    <n v="16800"/>
    <n v="5813.1487889273358"/>
    <n v="42.411596727893638"/>
    <s v="Assistant"/>
    <x v="1"/>
    <s v="Pakistan"/>
    <s v="PKR"/>
    <x v="70"/>
    <x v="3"/>
    <s v="4 to 6 hours a day"/>
    <x v="0"/>
    <n v="12"/>
    <x v="3"/>
  </r>
  <r>
    <s v="ID0886"/>
    <n v="41056.560636574075"/>
    <s v="Rs. 35000"/>
    <s v="PKR"/>
    <n v="420000"/>
    <n v="4457.9172610556352"/>
    <n v="1542.5319242407043"/>
    <n v="11.25401125727427"/>
    <s v="Assistant Manager"/>
    <x v="2"/>
    <s v="Pakistan"/>
    <s v="PKR"/>
    <x v="70"/>
    <x v="3"/>
    <s v="All the 8 hours baby, all the 8!"/>
    <x v="2"/>
    <n v="4"/>
    <x v="1"/>
  </r>
  <r>
    <s v="ID1591"/>
    <n v="41061.618530092594"/>
    <n v="4500"/>
    <s v="USD"/>
    <n v="4500"/>
    <n v="4500"/>
    <n v="1557.0934256055364"/>
    <n v="11.360249123542939"/>
    <s v="Assistant Manger Service Quality Assurance"/>
    <x v="1"/>
    <s v="Pakistan"/>
    <s v="PKR"/>
    <x v="70"/>
    <x v="3"/>
    <s v="4 to 6 hours a day"/>
    <x v="0"/>
    <n v="6"/>
    <x v="0"/>
  </r>
  <r>
    <s v="ID1350"/>
    <n v="41058.760335648149"/>
    <s v="USD 5300"/>
    <s v="USD"/>
    <n v="5300"/>
    <n v="5300"/>
    <n v="1833.9100346020759"/>
    <n v="13.379848967728346"/>
    <s v="Asst. Production Manager"/>
    <x v="2"/>
    <s v="Pakistan"/>
    <s v="PKR"/>
    <x v="70"/>
    <x v="3"/>
    <s v="4 to 6 hours a day"/>
    <x v="0"/>
    <n v="5"/>
    <x v="0"/>
  </r>
  <r>
    <s v="ID0010"/>
    <n v="41054.152048611111"/>
    <s v="PKR 8,000"/>
    <s v="PKR"/>
    <n v="1152000"/>
    <n v="12227.430201752599"/>
    <n v="4230.9447064887881"/>
    <n v="30.868145162809419"/>
    <s v="Audit Trainee "/>
    <x v="5"/>
    <s v="Pakistan"/>
    <s v="PKR"/>
    <x v="70"/>
    <x v="3"/>
    <s v="All the 8 hours baby, all the 8!"/>
    <x v="2"/>
    <m/>
    <x v="1"/>
  </r>
  <r>
    <s v="ID1026"/>
    <n v="41057.522361111114"/>
    <n v="300000"/>
    <s v="PKR"/>
    <n v="300000"/>
    <n v="3184.2266150397395"/>
    <n v="1101.8085173147888"/>
    <n v="8.0385794694816219"/>
    <s v="Banker"/>
    <x v="2"/>
    <s v="Pakistan"/>
    <s v="PKR"/>
    <x v="70"/>
    <x v="3"/>
    <s v="4 to 6 hours a day"/>
    <x v="0"/>
    <n v="4"/>
    <x v="1"/>
  </r>
  <r>
    <s v="ID0669"/>
    <n v="41055.534814814811"/>
    <s v="23000 Rupees"/>
    <s v="INR"/>
    <n v="276000"/>
    <n v="4914.9850057341491"/>
    <n v="3033.9413615642893"/>
    <n v="22.135042847662024"/>
    <s v="Education Officer"/>
    <x v="2"/>
    <s v="Pakistan"/>
    <s v="INR"/>
    <x v="70"/>
    <x v="3"/>
    <s v="1 or 2 hours a day"/>
    <x v="1"/>
    <n v="3"/>
    <x v="1"/>
  </r>
  <r>
    <s v="ID1190"/>
    <n v="41057.962754629632"/>
    <s v="Rupees : 2,000,000"/>
    <s v="PKR"/>
    <n v="2000000"/>
    <n v="21228.177433598263"/>
    <n v="7345.3901154319246"/>
    <n v="53.590529796544139"/>
    <s v="Excel Corporate Trainer"/>
    <x v="4"/>
    <s v="Pakistan"/>
    <s v="PKR"/>
    <x v="70"/>
    <x v="3"/>
    <s v="All the 8 hours baby, all the 8!"/>
    <x v="2"/>
    <n v="8"/>
    <x v="0"/>
  </r>
  <r>
    <s v="ID1297"/>
    <n v="41058.553298611114"/>
    <n v="1000"/>
    <s v="USD"/>
    <n v="12000"/>
    <n v="12000"/>
    <n v="4152.249134948097"/>
    <n v="30.29399766278117"/>
    <s v="excel prof"/>
    <x v="4"/>
    <s v="pakistan"/>
    <s v="PKR"/>
    <x v="70"/>
    <x v="3"/>
    <s v="4 to 6 hours a day"/>
    <x v="0"/>
    <n v="1"/>
    <x v="1"/>
  </r>
  <r>
    <s v="ID1302"/>
    <n v="41058.577928240738"/>
    <n v="45000"/>
    <s v="USD"/>
    <n v="45000"/>
    <n v="45000"/>
    <n v="15570.934256055363"/>
    <n v="113.60249123542938"/>
    <s v="Financial Analysis"/>
    <x v="1"/>
    <s v="Pakistan"/>
    <s v="PKR"/>
    <x v="70"/>
    <x v="3"/>
    <s v="All the 8 hours baby, all the 8!"/>
    <x v="2"/>
    <n v="8"/>
    <x v="0"/>
  </r>
  <r>
    <s v="ID0130"/>
    <n v="41055.029560185183"/>
    <n v="1000"/>
    <s v="USD"/>
    <n v="12000"/>
    <n v="12000"/>
    <n v="4152.249134948097"/>
    <n v="30.29399766278117"/>
    <s v="Freelance"/>
    <x v="4"/>
    <s v="Pakistan"/>
    <s v="PKR"/>
    <x v="70"/>
    <x v="3"/>
    <s v="1 or 2 hours a day"/>
    <x v="1"/>
    <m/>
    <x v="1"/>
  </r>
  <r>
    <s v="ID1815"/>
    <n v="41072.841249999998"/>
    <n v="8900"/>
    <s v="PKR"/>
    <n v="1281600"/>
    <n v="13603.016099449767"/>
    <n v="4706.9259859687772"/>
    <n v="34.34081149362548"/>
    <s v="Manager MIS &amp; Analytics"/>
    <x v="2"/>
    <s v="pakistan"/>
    <s v="PKR"/>
    <x v="70"/>
    <x v="3"/>
    <s v="All the 8 hours baby, all the 8!"/>
    <x v="2"/>
    <n v="8"/>
    <x v="0"/>
  </r>
  <r>
    <s v="ID1646"/>
    <n v="41063.607592592591"/>
    <n v="15000"/>
    <s v="USD"/>
    <n v="15000"/>
    <n v="15000"/>
    <n v="5190.3114186851208"/>
    <n v="37.867497078476461"/>
    <s v="Marketing services"/>
    <x v="1"/>
    <s v="Pakistan"/>
    <s v="PKR"/>
    <x v="70"/>
    <x v="3"/>
    <s v="4 to 6 hours a day"/>
    <x v="0"/>
    <n v="5"/>
    <x v="0"/>
  </r>
  <r>
    <s v="ID1545"/>
    <n v="41060.714571759258"/>
    <n v="30000"/>
    <s v="USD"/>
    <n v="30000"/>
    <n v="30000"/>
    <n v="10380.622837370242"/>
    <n v="75.734994156952922"/>
    <s v="Marketing Services Manager"/>
    <x v="2"/>
    <s v="Pakistan"/>
    <s v="PKR"/>
    <x v="70"/>
    <x v="3"/>
    <s v="4 to 6 hours a day"/>
    <x v="0"/>
    <n v="5"/>
    <x v="0"/>
  </r>
  <r>
    <s v="ID1105"/>
    <n v="41057.686400462961"/>
    <n v="3500"/>
    <s v="USD"/>
    <n v="3500"/>
    <n v="3500"/>
    <n v="1211.0726643598616"/>
    <n v="8.8357493183111746"/>
    <s v="OFFICER"/>
    <x v="2"/>
    <s v="PAKISTAN"/>
    <s v="PKR"/>
    <x v="70"/>
    <x v="3"/>
    <s v="4 to 6 hours a day"/>
    <x v="0"/>
    <n v="4"/>
    <x v="1"/>
  </r>
  <r>
    <s v="ID1028"/>
    <n v="41057.528078703705"/>
    <n v="900"/>
    <s v="USD"/>
    <n v="10800"/>
    <n v="10800"/>
    <n v="3737.0242214532868"/>
    <n v="27.264597896503044"/>
    <s v="Project Managment Office"/>
    <x v="2"/>
    <s v="Pakistan"/>
    <s v="PKR"/>
    <x v="70"/>
    <x v="3"/>
    <s v="All the 8 hours baby, all the 8!"/>
    <x v="2"/>
    <n v="5"/>
    <x v="0"/>
  </r>
  <r>
    <s v="ID0004"/>
    <n v="41054.141458333332"/>
    <n v="48000"/>
    <s v="USD"/>
    <n v="48000"/>
    <n v="48000"/>
    <n v="16608.996539792388"/>
    <n v="121.17599065112468"/>
    <s v="Quality Control"/>
    <x v="6"/>
    <s v="Pakistan"/>
    <s v="PKR"/>
    <x v="70"/>
    <x v="3"/>
    <s v="2 to 3 hours per day"/>
    <x v="3"/>
    <m/>
    <x v="1"/>
  </r>
  <r>
    <s v="ID0939"/>
    <n v="41056.988437499997"/>
    <n v="290"/>
    <s v="USD"/>
    <n v="3480"/>
    <n v="3480"/>
    <n v="1204.1522491349481"/>
    <n v="8.7852593222065387"/>
    <s v="Reconciliation Manager in Textile Mill"/>
    <x v="2"/>
    <s v="Pakistan"/>
    <s v="PKR"/>
    <x v="70"/>
    <x v="3"/>
    <s v="All the 8 hours baby, all the 8!"/>
    <x v="2"/>
    <n v="6"/>
    <x v="0"/>
  </r>
  <r>
    <s v="ID0783"/>
    <n v="41055.801145833335"/>
    <s v="180000 PKR"/>
    <s v="PKR"/>
    <n v="180000"/>
    <n v="1910.5359690238436"/>
    <n v="661.0851103888732"/>
    <n v="4.8231476816889725"/>
    <s v="S&amp;D Reporting &amp; Analysis Team Leader"/>
    <x v="3"/>
    <s v="Pakistan"/>
    <s v="PKR"/>
    <x v="70"/>
    <x v="3"/>
    <s v="All the 8 hours baby, all the 8!"/>
    <x v="2"/>
    <n v="7"/>
    <x v="0"/>
  </r>
  <r>
    <s v="ID0859"/>
    <n v="41056.151064814818"/>
    <s v="3000 $"/>
    <s v="USD"/>
    <n v="3000"/>
    <n v="3000"/>
    <n v="1038.0622837370242"/>
    <n v="7.5734994156952924"/>
    <s v="Statistical Analyst"/>
    <x v="1"/>
    <s v="Pakistan"/>
    <s v="PKR"/>
    <x v="70"/>
    <x v="3"/>
    <s v="2 to 3 hours per day"/>
    <x v="3"/>
    <n v="2"/>
    <x v="1"/>
  </r>
  <r>
    <s v="ID1034"/>
    <n v="41057.542847222219"/>
    <s v="PK RS 456000"/>
    <s v="PKR"/>
    <n v="456000"/>
    <n v="4840.0244548604041"/>
    <n v="1674.7489463184788"/>
    <n v="12.218640793612064"/>
    <s v="Strategic Planning Executive"/>
    <x v="2"/>
    <s v="Pakistan"/>
    <s v="PKR"/>
    <x v="70"/>
    <x v="3"/>
    <s v="4 to 6 hours a day"/>
    <x v="0"/>
    <n v="2"/>
    <x v="1"/>
  </r>
  <r>
    <s v="ID0541"/>
    <n v="41055.227511574078"/>
    <s v="PKR 50,000"/>
    <s v="PKR"/>
    <n v="600000"/>
    <n v="6368.453230079479"/>
    <n v="2203.6170346295776"/>
    <n v="16.077158938963244"/>
    <s v="Trainer"/>
    <x v="4"/>
    <s v="Pakistan"/>
    <s v="PKR"/>
    <x v="70"/>
    <x v="3"/>
    <s v="4 to 6 hours a day"/>
    <x v="0"/>
    <m/>
    <x v="1"/>
  </r>
  <r>
    <s v="ID1231"/>
    <n v="41058.085173611114"/>
    <s v="$40K"/>
    <s v="USD"/>
    <n v="40000"/>
    <n v="40000"/>
    <n v="13840.830449826988"/>
    <n v="100.97999220927053"/>
    <s v="SOX,SAP, Insurance Coordinator"/>
    <x v="2"/>
    <s v="Pakistan, Angola"/>
    <s v="PKR"/>
    <x v="70"/>
    <x v="3"/>
    <s v="4 to 6 hours a day"/>
    <x v="0"/>
    <n v="15"/>
    <x v="3"/>
  </r>
  <r>
    <s v="ID0081"/>
    <n v="41054.981423611112"/>
    <n v="26000"/>
    <s v="USD"/>
    <n v="26000"/>
    <n v="26000"/>
    <s v=""/>
    <e v="#VALUE!"/>
    <s v="Marketing Analyst"/>
    <x v="1"/>
    <s v="Panama"/>
    <m/>
    <x v="71"/>
    <x v="4"/>
    <s v="All the 8 hours baby, all the 8!"/>
    <x v="2"/>
    <m/>
    <x v="1"/>
  </r>
  <r>
    <s v="ID0559"/>
    <n v="41055.244988425926"/>
    <n v="50000"/>
    <s v="EUR"/>
    <n v="50000"/>
    <n v="63519.971949580387"/>
    <s v=""/>
    <e v="#VALUE!"/>
    <s v="Proyect Manager"/>
    <x v="2"/>
    <s v="Panama"/>
    <m/>
    <x v="71"/>
    <x v="4"/>
    <s v="2 to 3 hours per day"/>
    <x v="3"/>
    <m/>
    <x v="1"/>
  </r>
  <r>
    <s v="ID1019"/>
    <n v="41057.506678240738"/>
    <s v="usd 20.000"/>
    <s v="USD"/>
    <n v="20000"/>
    <n v="20000"/>
    <s v=""/>
    <e v="#VALUE!"/>
    <s v="Head of Financial Reporting"/>
    <x v="3"/>
    <s v="Paraguay"/>
    <m/>
    <x v="72"/>
    <x v="4"/>
    <s v="All the 8 hours baby, all the 8!"/>
    <x v="2"/>
    <n v="6"/>
    <x v="0"/>
  </r>
  <r>
    <s v="ID1573"/>
    <n v="41061.125740740739"/>
    <n v="1320"/>
    <s v="USD"/>
    <n v="15840"/>
    <n v="15840"/>
    <s v=""/>
    <e v="#VALUE!"/>
    <s v="Asistente"/>
    <x v="1"/>
    <s v="Peru"/>
    <m/>
    <x v="73"/>
    <x v="2"/>
    <s v="All the 8 hours baby, all the 8!"/>
    <x v="2"/>
    <n v="8"/>
    <x v="0"/>
  </r>
  <r>
    <s v="ID0772"/>
    <n v="41055.741087962961"/>
    <s v="$1,589.00/per month"/>
    <s v="USD"/>
    <n v="19068"/>
    <n v="19068"/>
    <n v="7114.9253731343279"/>
    <n v="51.909104107089668"/>
    <s v="Accounting Head"/>
    <x v="5"/>
    <s v="Philippines"/>
    <s v="PHP"/>
    <x v="74"/>
    <x v="5"/>
    <s v="All the 8 hours baby, all the 8!"/>
    <x v="2"/>
    <n v="20"/>
    <x v="2"/>
  </r>
  <r>
    <s v="ID1650"/>
    <n v="41063.819652777776"/>
    <n v="86000"/>
    <s v="USD"/>
    <n v="86000"/>
    <n v="86000"/>
    <n v="32089.552238805969"/>
    <n v="234.11909760906812"/>
    <s v="Analyst"/>
    <x v="1"/>
    <s v="Philippines"/>
    <s v="PHP"/>
    <x v="74"/>
    <x v="5"/>
    <s v="All the 8 hours baby, all the 8!"/>
    <x v="2"/>
    <n v="3"/>
    <x v="1"/>
  </r>
  <r>
    <s v="ID0901"/>
    <n v="41056.625717592593"/>
    <s v="PhP168000"/>
    <s v="PHP"/>
    <n v="168000"/>
    <n v="3982.448779308334"/>
    <n v="1485.9883504881843"/>
    <n v="10.841480401000023"/>
    <s v="Clerk"/>
    <x v="1"/>
    <s v="Philippines"/>
    <s v="PHP"/>
    <x v="74"/>
    <x v="5"/>
    <s v="4 to 6 hours a day"/>
    <x v="0"/>
    <n v="10"/>
    <x v="3"/>
  </r>
  <r>
    <s v="ID1645"/>
    <n v="41063.602418981478"/>
    <n v="4019"/>
    <s v="USD"/>
    <n v="4019"/>
    <n v="4019"/>
    <n v="1499.6268656716418"/>
    <n v="10.940984340591218"/>
    <s v="Clinical Intake Specialist"/>
    <x v="8"/>
    <s v="Philippines"/>
    <s v="PHP"/>
    <x v="74"/>
    <x v="5"/>
    <s v="2 to 3 hours per day"/>
    <x v="3"/>
    <n v="3"/>
    <x v="1"/>
  </r>
  <r>
    <s v="ID0276"/>
    <n v="41055.049259259256"/>
    <s v="35,000 Philippine Peso"/>
    <s v="PHP"/>
    <n v="420000"/>
    <n v="9956.1219482708348"/>
    <n v="3714.9708762204605"/>
    <n v="27.10370100250006"/>
    <s v="Global Problem Management - IT"/>
    <x v="2"/>
    <s v="Philippines"/>
    <s v="PHP"/>
    <x v="74"/>
    <x v="5"/>
    <s v="4 to 6 hours a day"/>
    <x v="0"/>
    <m/>
    <x v="1"/>
  </r>
  <r>
    <s v="ID1578"/>
    <n v="41061.234398148146"/>
    <n v="240000"/>
    <s v="PHP"/>
    <n v="240000"/>
    <n v="5689.2125418690484"/>
    <n v="2122.8405006974058"/>
    <n v="15.487829144285747"/>
    <s v="IT Coordinator"/>
    <x v="2"/>
    <s v="Philippines"/>
    <s v="PHP"/>
    <x v="74"/>
    <x v="5"/>
    <s v="4 to 6 hours a day"/>
    <x v="0"/>
    <n v="15"/>
    <x v="3"/>
  </r>
  <r>
    <s v="ID1136"/>
    <n v="41057.77375"/>
    <s v="PhP 216,000"/>
    <s v="PHP"/>
    <n v="216000"/>
    <n v="5120.2912876821438"/>
    <n v="1910.5564506276655"/>
    <n v="13.939046229857174"/>
    <s v="Planner"/>
    <x v="2"/>
    <s v="Philippines"/>
    <s v="PHP"/>
    <x v="74"/>
    <x v="5"/>
    <s v="4 to 6 hours a day"/>
    <x v="0"/>
    <n v="2"/>
    <x v="1"/>
  </r>
  <r>
    <s v="ID0328"/>
    <n v="41055.063148148147"/>
    <s v="PhP 456,000"/>
    <s v="PHP"/>
    <n v="456000"/>
    <n v="10809.503829551191"/>
    <n v="4033.3969513250713"/>
    <n v="29.42687537414292"/>
    <s v="Reporting Shared Services Oferring Lead"/>
    <x v="3"/>
    <s v="Philippines"/>
    <s v="PHP"/>
    <x v="74"/>
    <x v="5"/>
    <s v="4 to 6 hours a day"/>
    <x v="0"/>
    <m/>
    <x v="1"/>
  </r>
  <r>
    <s v="ID0940"/>
    <n v="41056.990312499998"/>
    <n v="18060"/>
    <s v="USD"/>
    <n v="18060"/>
    <n v="18060"/>
    <n v="6738.805970149253"/>
    <n v="49.165010497904305"/>
    <s v="Reporting Supervisor"/>
    <x v="3"/>
    <s v="Philippines"/>
    <s v="PHP"/>
    <x v="74"/>
    <x v="5"/>
    <s v="4 to 6 hours a day"/>
    <x v="0"/>
    <n v="12"/>
    <x v="3"/>
  </r>
  <r>
    <s v="ID1295"/>
    <n v="41058.551342592589"/>
    <n v="12500"/>
    <s v="USD"/>
    <n v="12500"/>
    <n v="12500"/>
    <n v="4664.1791044776119"/>
    <n v="34.028938605969202"/>
    <s v="Specialist"/>
    <x v="8"/>
    <s v="Philippines"/>
    <s v="PHP"/>
    <x v="74"/>
    <x v="5"/>
    <s v="2 to 3 hours per day"/>
    <x v="3"/>
    <n v="7"/>
    <x v="0"/>
  </r>
  <r>
    <s v="ID0680"/>
    <n v="41055.544120370374"/>
    <n v="720000"/>
    <s v="PHP"/>
    <n v="720000"/>
    <n v="17067.637625607145"/>
    <n v="6368.5215020922178"/>
    <n v="46.463487432857242"/>
    <s v="System Manager"/>
    <x v="2"/>
    <s v="Philippines"/>
    <s v="PHP"/>
    <x v="74"/>
    <x v="5"/>
    <s v="4 to 6 hours a day"/>
    <x v="0"/>
    <n v="9"/>
    <x v="0"/>
  </r>
  <r>
    <s v="ID1064"/>
    <n v="41057.613657407404"/>
    <s v="1500 $"/>
    <s v="USD"/>
    <n v="18000"/>
    <n v="18000"/>
    <n v="6976.7441860465115"/>
    <n v="50.900961189207891"/>
    <s v="Analyst"/>
    <x v="1"/>
    <s v="Poland"/>
    <s v="PLN"/>
    <x v="75"/>
    <x v="0"/>
    <s v="4 to 6 hours a day"/>
    <x v="0"/>
    <n v="7"/>
    <x v="0"/>
  </r>
  <r>
    <s v="ID0035"/>
    <n v="41054.209131944444"/>
    <s v="1600 $"/>
    <s v="USD"/>
    <n v="19200"/>
    <n v="19200"/>
    <n v="7441.8604651162786"/>
    <n v="54.294358601821749"/>
    <s v="Analyst"/>
    <x v="1"/>
    <s v="Poland"/>
    <s v="PLN"/>
    <x v="75"/>
    <x v="0"/>
    <s v="2 to 3 hours per day"/>
    <x v="3"/>
    <m/>
    <x v="1"/>
  </r>
  <r>
    <s v="ID1180"/>
    <n v="41057.951979166668"/>
    <n v="28000"/>
    <s v="USD"/>
    <n v="28000"/>
    <n v="28000"/>
    <n v="10852.713178294573"/>
    <n v="79.179272960990048"/>
    <s v="Business Intelligence Manager"/>
    <x v="2"/>
    <s v="Poland"/>
    <s v="PLN"/>
    <x v="75"/>
    <x v="0"/>
    <s v="4 to 6 hours a day"/>
    <x v="0"/>
    <n v="5"/>
    <x v="0"/>
  </r>
  <r>
    <s v="ID0921"/>
    <n v="41056.820775462962"/>
    <n v="20500"/>
    <s v="EUR"/>
    <n v="20500"/>
    <n v="26043.18849932796"/>
    <n v="10094.259108266651"/>
    <n v="73.645740391528776"/>
    <s v="C&amp;B Manager"/>
    <x v="2"/>
    <s v="Poland"/>
    <s v="PLN"/>
    <x v="75"/>
    <x v="0"/>
    <s v="4 to 6 hours a day"/>
    <x v="0"/>
    <n v="8"/>
    <x v="0"/>
  </r>
  <r>
    <s v="ID0249"/>
    <n v="41055.044594907406"/>
    <s v="US$ 96k"/>
    <s v="USD"/>
    <n v="96000"/>
    <n v="96000"/>
    <n v="37209.302325581397"/>
    <n v="271.47179300910875"/>
    <s v="Freellance"/>
    <x v="4"/>
    <s v="Poland"/>
    <s v="PLN"/>
    <x v="75"/>
    <x v="0"/>
    <s v="2 to 3 hours per day"/>
    <x v="3"/>
    <m/>
    <x v="1"/>
  </r>
  <r>
    <s v="ID1192"/>
    <n v="41057.967719907407"/>
    <s v="5000  PLN   net"/>
    <s v="PLN"/>
    <n v="60000"/>
    <n v="18018.883790212141"/>
    <n v="6984.0634845783488"/>
    <n v="50.954361359913072"/>
    <s v="Sales Analyst"/>
    <x v="1"/>
    <s v="Poland"/>
    <s v="PLN"/>
    <x v="75"/>
    <x v="0"/>
    <s v="All the 8 hours baby, all the 8!"/>
    <x v="2"/>
    <n v="10"/>
    <x v="3"/>
  </r>
  <r>
    <s v="ID1774"/>
    <n v="41070.075509259259"/>
    <n v="1400"/>
    <s v="EUR"/>
    <n v="16800"/>
    <n v="21342.710575059013"/>
    <n v="4817.7676241668205"/>
    <n v="35.149490409408394"/>
    <s v="account"/>
    <x v="5"/>
    <s v="portugal"/>
    <s v="EUR"/>
    <x v="76"/>
    <x v="0"/>
    <s v="4 to 6 hours a day"/>
    <x v="0"/>
    <n v="15"/>
    <x v="3"/>
  </r>
  <r>
    <s v="ID1109"/>
    <n v="41057.695451388892"/>
    <n v="40000"/>
    <s v="EUR"/>
    <n v="40000"/>
    <n v="50815.977559664309"/>
    <n v="11470.875295635286"/>
    <n v="83.68926287954379"/>
    <s v="Actuary"/>
    <x v="5"/>
    <s v="Portugal"/>
    <s v="EUR"/>
    <x v="76"/>
    <x v="0"/>
    <s v="2 to 3 hours per day"/>
    <x v="3"/>
    <n v="10"/>
    <x v="3"/>
  </r>
  <r>
    <s v="ID0009"/>
    <n v="41054.150891203702"/>
    <s v="44000 $"/>
    <s v="USD"/>
    <n v="44000"/>
    <n v="44000"/>
    <n v="9932.2799097065472"/>
    <n v="72.463971835952862"/>
    <s v="CFO"/>
    <x v="0"/>
    <s v="Portugal"/>
    <s v="EUR"/>
    <x v="76"/>
    <x v="0"/>
    <s v="1 or 2 hours a day"/>
    <x v="1"/>
    <m/>
    <x v="1"/>
  </r>
  <r>
    <s v="ID1598"/>
    <n v="41061.823993055557"/>
    <s v="21000EUR"/>
    <s v="EUR"/>
    <n v="21000"/>
    <n v="26678.388218823762"/>
    <n v="6022.2095302085245"/>
    <n v="43.936863011760487"/>
    <s v="Coordenador PeÃ§as Grupo"/>
    <x v="2"/>
    <s v="Portugal"/>
    <s v="EUR"/>
    <x v="76"/>
    <x v="0"/>
    <s v="4 to 6 hours a day"/>
    <x v="0"/>
    <n v="10"/>
    <x v="3"/>
  </r>
  <r>
    <s v="ID0849"/>
    <n v="41056.063136574077"/>
    <s v="30000 eur"/>
    <s v="EUR"/>
    <n v="30000"/>
    <n v="38111.983169748237"/>
    <n v="8603.1564717264646"/>
    <n v="62.766947159657846"/>
    <s v="financialcotroller"/>
    <x v="5"/>
    <s v="portugal"/>
    <s v="EUR"/>
    <x v="76"/>
    <x v="0"/>
    <s v="All the 8 hours baby, all the 8!"/>
    <x v="2"/>
    <n v="8"/>
    <x v="0"/>
  </r>
  <r>
    <s v="ID0240"/>
    <n v="41055.043240740742"/>
    <s v="1000 â‚¬"/>
    <s v="EUR"/>
    <n v="12000"/>
    <n v="15244.793267899293"/>
    <n v="3441.2625886905857"/>
    <n v="25.106778863863138"/>
    <s v="HR Specialist"/>
    <x v="8"/>
    <s v="Portugal"/>
    <s v="EUR"/>
    <x v="76"/>
    <x v="0"/>
    <s v="All the 8 hours baby, all the 8!"/>
    <x v="2"/>
    <m/>
    <x v="1"/>
  </r>
  <r>
    <s v="ID0834"/>
    <n v="41055.970243055555"/>
    <s v="15600 â‚¬"/>
    <s v="EUR"/>
    <n v="15600"/>
    <n v="19818.231248269083"/>
    <n v="4473.6413652977617"/>
    <n v="32.638812523022082"/>
    <s v="Managment controller"/>
    <x v="6"/>
    <s v="Portugal"/>
    <s v="EUR"/>
    <x v="76"/>
    <x v="0"/>
    <s v="4 to 6 hours a day"/>
    <x v="0"/>
    <n v="5"/>
    <x v="0"/>
  </r>
  <r>
    <s v="ID0379"/>
    <n v="41055.081712962965"/>
    <n v="1500"/>
    <s v="EUR"/>
    <n v="18000"/>
    <n v="22867.189901848938"/>
    <n v="5161.8938830358784"/>
    <n v="37.660168295794705"/>
    <s v="marketing and sales "/>
    <x v="2"/>
    <s v="Portugal"/>
    <s v="EUR"/>
    <x v="76"/>
    <x v="0"/>
    <s v="2 to 3 hours per day"/>
    <x v="3"/>
    <m/>
    <x v="1"/>
  </r>
  <r>
    <s v="ID1129"/>
    <n v="41057.738159722219"/>
    <n v="50000"/>
    <s v="EUR"/>
    <n v="50000"/>
    <n v="63519.971949580387"/>
    <n v="14338.594119544106"/>
    <n v="104.61157859942973"/>
    <s v="Network Enginer"/>
    <x v="7"/>
    <s v="Portugal"/>
    <s v="EUR"/>
    <x v="76"/>
    <x v="0"/>
    <s v="2 to 3 hours per day"/>
    <x v="3"/>
    <n v="14"/>
    <x v="3"/>
  </r>
  <r>
    <s v="ID1689"/>
    <n v="41065.802812499998"/>
    <n v="21000"/>
    <s v="EUR"/>
    <n v="21000"/>
    <n v="26678.388218823762"/>
    <n v="6022.2095302085245"/>
    <n v="43.936863011760487"/>
    <s v="Sales Planning"/>
    <x v="1"/>
    <s v="Portugal"/>
    <s v="EUR"/>
    <x v="76"/>
    <x v="0"/>
    <s v="4 to 6 hours a day"/>
    <x v="0"/>
    <n v="5"/>
    <x v="0"/>
  </r>
  <r>
    <s v="ID1228"/>
    <n v="41058.073067129626"/>
    <n v="4100"/>
    <s v="USD"/>
    <n v="49200"/>
    <n v="49200"/>
    <s v=""/>
    <e v="#VALUE!"/>
    <s v="Chief Accountant"/>
    <x v="5"/>
    <s v="QATAR"/>
    <s v="QAR"/>
    <x v="77"/>
    <x v="1"/>
    <s v="2 to 3 hours per day"/>
    <x v="3"/>
    <n v="25"/>
    <x v="2"/>
  </r>
  <r>
    <s v="ID1186"/>
    <n v="41057.957233796296"/>
    <n v="48000"/>
    <s v="USD"/>
    <n v="48000"/>
    <n v="48000"/>
    <s v=""/>
    <e v="#VALUE!"/>
    <s v="Cost Controlling Executive"/>
    <x v="6"/>
    <s v="Qatar"/>
    <s v="QAR"/>
    <x v="77"/>
    <x v="1"/>
    <s v="2 to 3 hours per day"/>
    <x v="3"/>
    <n v="10"/>
    <x v="3"/>
  </r>
  <r>
    <s v="ID0880"/>
    <n v="41056.522743055553"/>
    <s v="62000 USD"/>
    <s v="USD"/>
    <n v="62000"/>
    <n v="62000"/>
    <s v=""/>
    <e v="#VALUE!"/>
    <s v="Deputy Manager Finance"/>
    <x v="2"/>
    <s v="Qatar"/>
    <s v="QAR"/>
    <x v="77"/>
    <x v="1"/>
    <s v="All the 8 hours baby, all the 8!"/>
    <x v="2"/>
    <n v="11"/>
    <x v="3"/>
  </r>
  <r>
    <s v="ID0467"/>
    <n v="41055.132881944446"/>
    <s v="5250 $"/>
    <s v="USD"/>
    <n v="5250"/>
    <n v="5250"/>
    <s v=""/>
    <e v="#VALUE!"/>
    <s v="Treasure Specialist"/>
    <x v="8"/>
    <s v="Republic of Georgia"/>
    <s v="QAR"/>
    <x v="78"/>
    <x v="3"/>
    <s v="4 to 6 hours a day"/>
    <x v="0"/>
    <m/>
    <x v="1"/>
  </r>
  <r>
    <s v="ID1165"/>
    <n v="41057.939918981479"/>
    <n v="600000"/>
    <s v="DOP"/>
    <n v="600000"/>
    <n v="15404.364569961488"/>
    <s v=""/>
    <e v="#VALUE!"/>
    <s v="Analista de Produccion"/>
    <x v="1"/>
    <s v="Republica Dominicana"/>
    <s v="DOP"/>
    <x v="28"/>
    <x v="4"/>
    <s v="All the 8 hours baby, all the 8!"/>
    <x v="2"/>
    <n v="3"/>
    <x v="1"/>
  </r>
  <r>
    <s v="ID0423"/>
    <n v="41055.097395833334"/>
    <s v="8500 USD"/>
    <s v="USD"/>
    <n v="8500"/>
    <n v="8500"/>
    <s v=""/>
    <e v="#VALUE!"/>
    <s v="Accounting Coordinator"/>
    <x v="5"/>
    <s v="Romania"/>
    <s v="RON"/>
    <x v="79"/>
    <x v="0"/>
    <s v="2 to 3 hours per day"/>
    <x v="3"/>
    <m/>
    <x v="1"/>
  </r>
  <r>
    <s v="ID0429"/>
    <n v="41055.103900462964"/>
    <s v="30000 $"/>
    <s v="USD"/>
    <n v="30000"/>
    <n v="30000"/>
    <s v=""/>
    <e v="#VALUE!"/>
    <s v="BI Developer"/>
    <x v="3"/>
    <s v="Romania"/>
    <s v="RON"/>
    <x v="79"/>
    <x v="0"/>
    <s v="1 or 2 hours a day"/>
    <x v="1"/>
    <m/>
    <x v="1"/>
  </r>
  <r>
    <s v="ID0411"/>
    <n v="41055.09302083333"/>
    <n v="19200"/>
    <s v="USD"/>
    <n v="19200"/>
    <n v="19200"/>
    <s v=""/>
    <e v="#VALUE!"/>
    <s v="Department Manager"/>
    <x v="2"/>
    <s v="Romania"/>
    <s v="RON"/>
    <x v="79"/>
    <x v="0"/>
    <s v="All the 8 hours baby, all the 8!"/>
    <x v="2"/>
    <m/>
    <x v="1"/>
  </r>
  <r>
    <s v="ID0833"/>
    <n v="41055.968958333331"/>
    <s v="65000 ron"/>
    <s v="RON"/>
    <n v="65000"/>
    <n v="18499.860539512854"/>
    <s v=""/>
    <e v="#VALUE!"/>
    <s v="HR Planning Specialist"/>
    <x v="8"/>
    <s v="Romania"/>
    <s v="RON"/>
    <x v="79"/>
    <x v="0"/>
    <s v="4 to 6 hours a day"/>
    <x v="0"/>
    <n v="6"/>
    <x v="0"/>
  </r>
  <r>
    <s v="ID0455"/>
    <n v="41055.12605324074"/>
    <s v="7500 USD"/>
    <s v="USD"/>
    <n v="7500"/>
    <n v="7500"/>
    <s v=""/>
    <e v="#VALUE!"/>
    <s v="HR reporting analyst"/>
    <x v="1"/>
    <s v="Romania"/>
    <s v="RON"/>
    <x v="79"/>
    <x v="0"/>
    <s v="All the 8 hours baby, all the 8!"/>
    <x v="2"/>
    <m/>
    <x v="1"/>
  </r>
  <r>
    <s v="ID1499"/>
    <n v="41059.92454861111"/>
    <s v="15000 USD"/>
    <s v="USD"/>
    <n v="15000"/>
    <n v="15000"/>
    <s v=""/>
    <e v="#VALUE!"/>
    <s v="Manager"/>
    <x v="2"/>
    <s v="Romania"/>
    <s v="RON"/>
    <x v="79"/>
    <x v="0"/>
    <s v="2 to 3 hours per day"/>
    <x v="3"/>
    <n v="5"/>
    <x v="0"/>
  </r>
  <r>
    <s v="ID0070"/>
    <n v="41054.324305555558"/>
    <n v="100000"/>
    <s v="USD"/>
    <n v="100000"/>
    <n v="100000"/>
    <n v="40816.326530612241"/>
    <n v="297.7879362089713"/>
    <s v="Mngr MI"/>
    <x v="2"/>
    <s v="RSA"/>
    <s v="ZAR"/>
    <x v="80"/>
    <x v="7"/>
    <s v="4 to 6 hours a day"/>
    <x v="0"/>
    <m/>
    <x v="1"/>
  </r>
  <r>
    <s v="ID0533"/>
    <n v="41055.217395833337"/>
    <n v="72000"/>
    <s v="USD"/>
    <n v="72000"/>
    <n v="72000"/>
    <n v="28235.294117647059"/>
    <n v="205.99918410691194"/>
    <s v="Analytical Department Director "/>
    <x v="1"/>
    <s v="Russia"/>
    <s v="RUB"/>
    <x v="81"/>
    <x v="3"/>
    <s v="2 to 3 hours per day"/>
    <x v="3"/>
    <m/>
    <x v="1"/>
  </r>
  <r>
    <s v="ID0031"/>
    <n v="41054.205416666664"/>
    <n v="41000"/>
    <s v="USD"/>
    <n v="41000"/>
    <n v="41000"/>
    <n v="16078.431372549021"/>
    <n v="117.30509094976931"/>
    <s v="Chief of the department of public budget analisis and forecasting"/>
    <x v="2"/>
    <s v="Russia"/>
    <s v="RUB"/>
    <x v="81"/>
    <x v="3"/>
    <s v="All the 8 hours baby, all the 8!"/>
    <x v="2"/>
    <m/>
    <x v="1"/>
  </r>
  <r>
    <s v="ID0394"/>
    <n v="41055.084745370368"/>
    <s v="99147 $"/>
    <s v="USD"/>
    <n v="99147"/>
    <n v="99147"/>
    <n v="38881.176470588238"/>
    <n v="283.66945981455552"/>
    <s v="Chief Specialist of Economics &amp; Planning"/>
    <x v="8"/>
    <s v="Russia"/>
    <s v="RUB"/>
    <x v="81"/>
    <x v="3"/>
    <s v="4 to 6 hours a day"/>
    <x v="0"/>
    <m/>
    <x v="1"/>
  </r>
  <r>
    <s v="ID0594"/>
    <n v="41055.345752314817"/>
    <s v="$36 000"/>
    <s v="USD"/>
    <n v="36000"/>
    <n v="36000"/>
    <n v="14117.64705882353"/>
    <n v="102.99959205345597"/>
    <s v="Consulting"/>
    <x v="4"/>
    <s v="Russia"/>
    <s v="RUB"/>
    <x v="81"/>
    <x v="3"/>
    <s v="All the 8 hours baby, all the 8!"/>
    <x v="2"/>
    <n v="10"/>
    <x v="3"/>
  </r>
  <r>
    <s v="ID0416"/>
    <n v="41055.095150462963"/>
    <n v="35000"/>
    <s v="USD"/>
    <n v="35000"/>
    <n v="35000"/>
    <n v="13725.490196078432"/>
    <n v="100.13849227419331"/>
    <s v="Credit Analyst"/>
    <x v="1"/>
    <s v="Russia"/>
    <s v="RUB"/>
    <x v="81"/>
    <x v="3"/>
    <s v="4 to 6 hours a day"/>
    <x v="0"/>
    <m/>
    <x v="1"/>
  </r>
  <r>
    <s v="ID1723"/>
    <n v="41066.888090277775"/>
    <n v="100000"/>
    <s v="USD"/>
    <n v="100000"/>
    <n v="100000"/>
    <n v="39215.686274509804"/>
    <n v="286.10997792626659"/>
    <s v="financial analyst (real estate)"/>
    <x v="1"/>
    <s v="Russia"/>
    <s v="RUB"/>
    <x v="81"/>
    <x v="3"/>
    <s v="All the 8 hours baby, all the 8!"/>
    <x v="2"/>
    <n v="6"/>
    <x v="0"/>
  </r>
  <r>
    <s v="ID0734"/>
    <n v="41055.64203703704"/>
    <n v="5000"/>
    <s v="USD"/>
    <n v="60000"/>
    <n v="60000"/>
    <n v="23529.411764705885"/>
    <n v="171.66598675575997"/>
    <s v="Manager"/>
    <x v="2"/>
    <s v="Russia"/>
    <s v="RUB"/>
    <x v="81"/>
    <x v="3"/>
    <s v="4 to 6 hours a day"/>
    <x v="0"/>
    <n v="10"/>
    <x v="3"/>
  </r>
  <r>
    <s v="ID1848"/>
    <n v="41075.036550925928"/>
    <n v="2000"/>
    <s v="USD"/>
    <n v="24000"/>
    <n v="24000"/>
    <n v="9411.7647058823532"/>
    <n v="68.666394702303975"/>
    <s v="Plant Controller"/>
    <x v="6"/>
    <s v="Russia"/>
    <s v="RUB"/>
    <x v="81"/>
    <x v="3"/>
    <s v="All the 8 hours baby, all the 8!"/>
    <x v="2"/>
    <n v="23"/>
    <x v="2"/>
  </r>
  <r>
    <s v="ID0284"/>
    <n v="41055.052222222221"/>
    <s v="36000 $"/>
    <s v="USD"/>
    <n v="36000"/>
    <n v="36000"/>
    <n v="14117.64705882353"/>
    <n v="102.99959205345597"/>
    <s v="Senior Specialist"/>
    <x v="8"/>
    <s v="Russia"/>
    <s v="RUB"/>
    <x v="81"/>
    <x v="3"/>
    <s v="4 to 6 hours a day"/>
    <x v="0"/>
    <m/>
    <x v="1"/>
  </r>
  <r>
    <s v="ID0670"/>
    <n v="41055.536539351851"/>
    <n v="24000"/>
    <s v="USD"/>
    <n v="24000"/>
    <n v="24000"/>
    <n v="8988.7640449438204"/>
    <n v="65.580264603324025"/>
    <s v="Management Accountant"/>
    <x v="2"/>
    <s v="Saudi Arabai"/>
    <s v="SAR"/>
    <x v="50"/>
    <x v="1"/>
    <s v="4 to 6 hours a day"/>
    <x v="0"/>
    <n v="12"/>
    <x v="3"/>
  </r>
  <r>
    <s v="ID0892"/>
    <n v="41056.573460648149"/>
    <n v="36500"/>
    <s v="USD"/>
    <n v="36500"/>
    <n v="36500"/>
    <n v="13670.411985018727"/>
    <n v="99.736652417555291"/>
    <s v="Accountant"/>
    <x v="5"/>
    <s v="Saudi Arabia"/>
    <s v="SAR"/>
    <x v="50"/>
    <x v="1"/>
    <s v="4 to 6 hours a day"/>
    <x v="0"/>
    <n v="15"/>
    <x v="3"/>
  </r>
  <r>
    <s v="ID1209"/>
    <n v="41058.008599537039"/>
    <n v="23000"/>
    <s v="USD"/>
    <n v="23000"/>
    <n v="23000"/>
    <n v="8614.2322097378274"/>
    <n v="62.847753578185518"/>
    <s v="Chief Accountant"/>
    <x v="5"/>
    <s v="Saudi Arabia"/>
    <s v="SAR"/>
    <x v="50"/>
    <x v="1"/>
    <s v="All the 8 hours baby, all the 8!"/>
    <x v="2"/>
    <n v="14"/>
    <x v="3"/>
  </r>
  <r>
    <s v="ID0933"/>
    <n v="41056.94122685185"/>
    <n v="42000"/>
    <s v="USD"/>
    <n v="42000"/>
    <n v="42000"/>
    <n v="15730.337078651686"/>
    <n v="114.76546305581705"/>
    <s v="Credit Controller"/>
    <x v="6"/>
    <s v="Saudi Arabia"/>
    <s v="SAR"/>
    <x v="50"/>
    <x v="1"/>
    <s v="All the 8 hours baby, all the 8!"/>
    <x v="2"/>
    <n v="15"/>
    <x v="3"/>
  </r>
  <r>
    <s v="ID1543"/>
    <n v="41060.684305555558"/>
    <n v="320000"/>
    <s v="SAR"/>
    <n v="320000"/>
    <n v="85333.333333333328"/>
    <n v="31960.049937578027"/>
    <n v="233.17427414515208"/>
    <s v="Merchandise Planning Manager"/>
    <x v="2"/>
    <s v="Saudi Arabia"/>
    <s v="SAR"/>
    <x v="50"/>
    <x v="1"/>
    <s v="2 to 3 hours per day"/>
    <x v="3"/>
    <n v="15"/>
    <x v="3"/>
  </r>
  <r>
    <s v="ID0079"/>
    <n v="41054.972754629627"/>
    <s v="Us$ 18000"/>
    <s v="USD"/>
    <n v="18000"/>
    <n v="18000"/>
    <n v="6741.5730337078658"/>
    <n v="49.185198452493026"/>
    <s v="Operational Analyst"/>
    <x v="1"/>
    <s v="Saudi Arabia"/>
    <s v="SAR"/>
    <x v="50"/>
    <x v="1"/>
    <s v="All the 8 hours baby, all the 8!"/>
    <x v="2"/>
    <m/>
    <x v="1"/>
  </r>
  <r>
    <s v="ID0293"/>
    <n v="41055.054837962962"/>
    <n v="3600"/>
    <s v="USD"/>
    <n v="43200"/>
    <n v="43200"/>
    <n v="16179.775280898877"/>
    <n v="118.04447628598325"/>
    <s v="Projects Planner"/>
    <x v="2"/>
    <s v="Saudi Arabia"/>
    <s v="SAR"/>
    <x v="50"/>
    <x v="1"/>
    <s v="4 to 6 hours a day"/>
    <x v="0"/>
    <m/>
    <x v="1"/>
  </r>
  <r>
    <s v="ID1415"/>
    <n v="41059.009108796294"/>
    <s v="216000.00 Saudi Riyak"/>
    <s v="SAR"/>
    <n v="216000"/>
    <n v="57600"/>
    <n v="21573.033707865168"/>
    <n v="157.39263504797765"/>
    <s v="Senior Electrical Engineer"/>
    <x v="7"/>
    <s v="Saudi Arabia"/>
    <s v="SAR"/>
    <x v="50"/>
    <x v="1"/>
    <s v="4 to 6 hours a day"/>
    <x v="0"/>
    <n v="20"/>
    <x v="2"/>
  </r>
  <r>
    <s v="ID0765"/>
    <n v="41055.714861111112"/>
    <s v="14960 $"/>
    <s v="USD"/>
    <n v="14960"/>
    <n v="14960"/>
    <n v="5602.9962546816478"/>
    <n v="40.878364936071975"/>
    <s v="Stock Controller"/>
    <x v="6"/>
    <s v="Saudi Arabia"/>
    <s v="SAR"/>
    <x v="50"/>
    <x v="1"/>
    <s v="All the 8 hours baby, all the 8!"/>
    <x v="2"/>
    <n v="2"/>
    <x v="1"/>
  </r>
  <r>
    <s v="ID0883"/>
    <n v="41056.528807870367"/>
    <s v="US 2130"/>
    <s v="USD"/>
    <n v="25560"/>
    <n v="25560"/>
    <n v="9573.0337078651683"/>
    <n v="69.842981802540081"/>
    <s v="Training Coordinator"/>
    <x v="2"/>
    <s v="saudi arabia"/>
    <s v="SAR"/>
    <x v="50"/>
    <x v="1"/>
    <s v="4 to 6 hours a day"/>
    <x v="0"/>
    <n v="3"/>
    <x v="1"/>
  </r>
  <r>
    <s v="ID0774"/>
    <n v="41055.744062500002"/>
    <n v="48000"/>
    <s v="USD"/>
    <n v="48000"/>
    <n v="48000"/>
    <n v="12800"/>
    <n v="93.386296795133404"/>
    <s v="Consultant"/>
    <x v="4"/>
    <s v="Singapore"/>
    <s v="SGD"/>
    <x v="82"/>
    <x v="5"/>
    <s v="All the 8 hours baby, all the 8!"/>
    <x v="2"/>
    <n v="3"/>
    <x v="1"/>
  </r>
  <r>
    <s v="ID0935"/>
    <n v="41056.957395833335"/>
    <n v="60000"/>
    <s v="USD"/>
    <n v="60000"/>
    <n v="60000"/>
    <n v="16000"/>
    <n v="116.73287099391676"/>
    <s v="Consultant"/>
    <x v="4"/>
    <s v="Singapore"/>
    <s v="SGD"/>
    <x v="82"/>
    <x v="5"/>
    <s v="4 to 6 hours a day"/>
    <x v="0"/>
    <n v="5"/>
    <x v="0"/>
  </r>
  <r>
    <s v="ID1262"/>
    <n v="41058.351284722223"/>
    <s v="120,000  US$"/>
    <s v="USD"/>
    <n v="120000"/>
    <n v="120000"/>
    <n v="32000"/>
    <n v="233.46574198783352"/>
    <s v="Consultant - Process Improvement"/>
    <x v="4"/>
    <s v="Singapore"/>
    <s v="SGD"/>
    <x v="82"/>
    <x v="5"/>
    <s v="1 or 2 hours a day"/>
    <x v="1"/>
    <n v="5"/>
    <x v="0"/>
  </r>
  <r>
    <s v="ID0910"/>
    <n v="41056.67392361111"/>
    <n v="60000"/>
    <s v="USD"/>
    <n v="60000"/>
    <n v="60000"/>
    <n v="16000"/>
    <n v="116.73287099391676"/>
    <s v="Cost accountant"/>
    <x v="5"/>
    <s v="Singapore"/>
    <s v="SGD"/>
    <x v="82"/>
    <x v="5"/>
    <s v="All the 8 hours baby, all the 8!"/>
    <x v="2"/>
    <n v="10"/>
    <x v="3"/>
  </r>
  <r>
    <s v="ID1030"/>
    <n v="41057.536030092589"/>
    <n v="45000"/>
    <s v="USD"/>
    <n v="45000"/>
    <n v="45000"/>
    <n v="12000"/>
    <n v="87.549653245437582"/>
    <s v="Engineer"/>
    <x v="7"/>
    <s v="singapore"/>
    <s v="SGD"/>
    <x v="82"/>
    <x v="5"/>
    <s v="2 to 3 hours per day"/>
    <x v="3"/>
    <n v="4"/>
    <x v="1"/>
  </r>
  <r>
    <s v="ID1185"/>
    <n v="41057.955324074072"/>
    <s v="S$50000"/>
    <s v="USD"/>
    <n v="50000"/>
    <n v="50000"/>
    <n v="13333.333333333334"/>
    <n v="97.277392494930638"/>
    <s v="Engineer"/>
    <x v="7"/>
    <s v="Singapore"/>
    <s v="SGD"/>
    <x v="82"/>
    <x v="5"/>
    <s v="2 to 3 hours per day"/>
    <x v="3"/>
    <n v="25"/>
    <x v="2"/>
  </r>
  <r>
    <s v="ID1797"/>
    <n v="41071.931539351855"/>
    <n v="33600"/>
    <s v="USD"/>
    <n v="33600"/>
    <n v="33600"/>
    <n v="8960"/>
    <n v="65.37040775659338"/>
    <s v="Executive"/>
    <x v="1"/>
    <s v="Singapore"/>
    <s v="SGD"/>
    <x v="82"/>
    <x v="5"/>
    <s v="All the 8 hours baby, all the 8!"/>
    <x v="2"/>
    <n v="2"/>
    <x v="1"/>
  </r>
  <r>
    <s v="ID1798"/>
    <n v="41071.931944444441"/>
    <n v="33600"/>
    <s v="USD"/>
    <n v="33600"/>
    <n v="33600"/>
    <n v="8960"/>
    <n v="65.37040775659338"/>
    <s v="Executive"/>
    <x v="1"/>
    <s v="Singapore"/>
    <s v="SGD"/>
    <x v="82"/>
    <x v="5"/>
    <s v="All the 8 hours baby, all the 8!"/>
    <x v="2"/>
    <n v="2"/>
    <x v="1"/>
  </r>
  <r>
    <s v="ID1021"/>
    <n v="41057.511030092595"/>
    <s v="SGD92,000"/>
    <s v="SGD"/>
    <n v="92000"/>
    <n v="72571.80269935554"/>
    <n v="19352.480719828145"/>
    <n v="141.19191470499752"/>
    <s v="Finance Manager"/>
    <x v="2"/>
    <s v="Singapore"/>
    <s v="SGD"/>
    <x v="82"/>
    <x v="5"/>
    <s v="All the 8 hours baby, all the 8!"/>
    <x v="2"/>
    <n v="15"/>
    <x v="3"/>
  </r>
  <r>
    <s v="ID0213"/>
    <n v="41055.038032407407"/>
    <n v="27000"/>
    <s v="USD"/>
    <n v="27000"/>
    <n v="27000"/>
    <n v="7200"/>
    <n v="52.529791947262538"/>
    <s v="Innovation Analyst"/>
    <x v="1"/>
    <s v="Singapore"/>
    <s v="SGD"/>
    <x v="82"/>
    <x v="5"/>
    <s v="All the 8 hours baby, all the 8!"/>
    <x v="2"/>
    <m/>
    <x v="1"/>
  </r>
  <r>
    <s v="ID1846"/>
    <n v="41074.918807870374"/>
    <n v="1720"/>
    <s v="USD"/>
    <n v="20640"/>
    <n v="20640"/>
    <n v="5504"/>
    <n v="40.156107621907367"/>
    <s v="Programme Officer"/>
    <x v="2"/>
    <s v="Singapore"/>
    <s v="SGD"/>
    <x v="82"/>
    <x v="5"/>
    <s v="4 to 6 hours a day"/>
    <x v="0"/>
    <n v="3"/>
    <x v="1"/>
  </r>
  <r>
    <s v="ID1226"/>
    <n v="41058.070138888892"/>
    <n v="80000"/>
    <s v="USD"/>
    <n v="80000"/>
    <n v="80000"/>
    <n v="21333.333333333332"/>
    <n v="155.643827991889"/>
    <s v="Snr Business Analyst"/>
    <x v="1"/>
    <s v="Singapore"/>
    <s v="SGD"/>
    <x v="82"/>
    <x v="5"/>
    <s v="1 or 2 hours a day"/>
    <x v="1"/>
    <n v="6"/>
    <x v="0"/>
  </r>
  <r>
    <s v="ID0265"/>
    <n v="41055.047465277778"/>
    <n v="2300"/>
    <s v="USD"/>
    <n v="27600"/>
    <n v="27600"/>
    <n v="7360"/>
    <n v="53.697120657201715"/>
    <s v="Software Consultant"/>
    <x v="4"/>
    <s v="Singapore"/>
    <s v="SGD"/>
    <x v="82"/>
    <x v="5"/>
    <s v="All the 8 hours baby, all the 8!"/>
    <x v="2"/>
    <m/>
    <x v="1"/>
  </r>
  <r>
    <s v="ID1667"/>
    <n v="41064.927777777775"/>
    <n v="13000"/>
    <s v="USD"/>
    <n v="13000"/>
    <n v="13000"/>
    <n v="2934.5372460496615"/>
    <n v="21.409809860622431"/>
    <s v="logistics analyst"/>
    <x v="1"/>
    <s v="Slovakia"/>
    <s v="EUR"/>
    <x v="83"/>
    <x v="0"/>
    <s v="All the 8 hours baby, all the 8!"/>
    <x v="2"/>
    <n v="6"/>
    <x v="0"/>
  </r>
  <r>
    <s v="ID0929"/>
    <n v="41056.906006944446"/>
    <s v="15000 â‚¬"/>
    <s v="EUR"/>
    <n v="15000"/>
    <n v="19055.991584874118"/>
    <n v="4301.5782358632323"/>
    <n v="31.383473579828923"/>
    <s v="analytic"/>
    <x v="1"/>
    <s v="Slovenia"/>
    <s v="EUR"/>
    <x v="84"/>
    <x v="0"/>
    <s v="4 to 6 hours a day"/>
    <x v="0"/>
    <n v="4"/>
    <x v="1"/>
  </r>
  <r>
    <s v="ID0453"/>
    <n v="41055.123287037037"/>
    <n v="78000"/>
    <s v="USD"/>
    <n v="78000"/>
    <n v="78000"/>
    <s v=""/>
    <e v="#VALUE!"/>
    <s v="FinanceManager"/>
    <x v="2"/>
    <s v="Somalia"/>
    <m/>
    <x v="85"/>
    <x v="7"/>
    <s v="4 to 6 hours a day"/>
    <x v="0"/>
    <m/>
    <x v="1"/>
  </r>
  <r>
    <s v="ID1158"/>
    <n v="41057.885011574072"/>
    <s v="R366252"/>
    <s v="ZAR"/>
    <n v="366252"/>
    <n v="44654.095718350931"/>
    <n v="18226.161517694258"/>
    <n v="132.97451007245587"/>
    <s v="Accountant"/>
    <x v="5"/>
    <s v="South Africa"/>
    <s v="ZAR"/>
    <x v="80"/>
    <x v="7"/>
    <s v="All the 8 hours baby, all the 8!"/>
    <x v="2"/>
    <n v="15"/>
    <x v="3"/>
  </r>
  <r>
    <s v="ID1873"/>
    <n v="41076.224340277775"/>
    <n v="38666"/>
    <s v="USD"/>
    <n v="38666"/>
    <n v="38666"/>
    <n v="15782.040816326529"/>
    <n v="115.14268341456085"/>
    <s v="Actuarial Specialist"/>
    <x v="8"/>
    <s v="South Africa"/>
    <s v="ZAR"/>
    <x v="80"/>
    <x v="7"/>
    <s v="All the 8 hours baby, all the 8!"/>
    <x v="2"/>
    <n v="10"/>
    <x v="3"/>
  </r>
  <r>
    <s v="ID0727"/>
    <n v="41055.626782407409"/>
    <n v="800"/>
    <s v="USD"/>
    <n v="9600"/>
    <n v="9600"/>
    <n v="3918.3673469387754"/>
    <n v="28.587641876061248"/>
    <s v="Admin"/>
    <x v="1"/>
    <s v="South Africa"/>
    <s v="ZAR"/>
    <x v="80"/>
    <x v="7"/>
    <s v="4 to 6 hours a day"/>
    <x v="0"/>
    <n v="2"/>
    <x v="1"/>
  </r>
  <r>
    <s v="ID1059"/>
    <n v="41057.604224537034"/>
    <s v="ZAR240000"/>
    <s v="ZAR"/>
    <n v="240000"/>
    <n v="29261.227167098674"/>
    <n v="11943.358027387212"/>
    <n v="87.136404490321979"/>
    <s v="Bookkeeper"/>
    <x v="5"/>
    <s v="South Africa"/>
    <s v="ZAR"/>
    <x v="80"/>
    <x v="7"/>
    <s v="2 to 3 hours per day"/>
    <x v="3"/>
    <n v="20"/>
    <x v="2"/>
  </r>
  <r>
    <s v="ID1927"/>
    <n v="41080.589479166665"/>
    <n v="52500"/>
    <s v="USD"/>
    <n v="52500"/>
    <n v="52500"/>
    <n v="21428.571428571428"/>
    <n v="156.33866650970992"/>
    <s v="Business Analist"/>
    <x v="1"/>
    <s v="south africa"/>
    <s v="ZAR"/>
    <x v="80"/>
    <x v="7"/>
    <s v="4 to 6 hours a day"/>
    <x v="0"/>
    <n v="21"/>
    <x v="2"/>
  </r>
  <r>
    <s v="ID0804"/>
    <n v="41055.892118055555"/>
    <s v="ZAR900,000"/>
    <s v="ZAR"/>
    <n v="900000"/>
    <n v="109729.60187662003"/>
    <n v="44787.592602702047"/>
    <n v="326.76151683870739"/>
    <s v="Business Analyst"/>
    <x v="1"/>
    <s v="South Africa"/>
    <s v="ZAR"/>
    <x v="80"/>
    <x v="7"/>
    <s v="All the 8 hours baby, all the 8!"/>
    <x v="2"/>
    <n v="40"/>
    <x v="2"/>
  </r>
  <r>
    <s v="ID0887"/>
    <n v="41056.562407407408"/>
    <s v="$125000 / a excl bonus"/>
    <s v="USD"/>
    <n v="125000"/>
    <n v="125000"/>
    <n v="51020.408163265303"/>
    <n v="372.23492026121414"/>
    <s v="Commercial Director"/>
    <x v="0"/>
    <s v="South Africa"/>
    <s v="ZAR"/>
    <x v="80"/>
    <x v="7"/>
    <s v="4 to 6 hours a day"/>
    <x v="0"/>
    <n v="20"/>
    <x v="2"/>
  </r>
  <r>
    <s v="ID1325"/>
    <n v="41058.66065972222"/>
    <s v="82000 USD"/>
    <s v="USD"/>
    <n v="82000"/>
    <n v="82000"/>
    <n v="33469.387755102041"/>
    <n v="244.18610769135651"/>
    <s v="Consultant"/>
    <x v="4"/>
    <s v="South Africa"/>
    <s v="ZAR"/>
    <x v="80"/>
    <x v="7"/>
    <s v="4 to 6 hours a day"/>
    <x v="0"/>
    <n v="10"/>
    <x v="3"/>
  </r>
  <r>
    <s v="ID0865"/>
    <n v="41056.188287037039"/>
    <s v="R134000"/>
    <s v="ZAR"/>
    <n v="134000"/>
    <n v="16337.518501630093"/>
    <n v="6668.3748986245273"/>
    <n v="48.651159173763112"/>
    <s v="Data Analyst"/>
    <x v="1"/>
    <s v="South Africa"/>
    <s v="ZAR"/>
    <x v="80"/>
    <x v="7"/>
    <s v="4 to 6 hours a day"/>
    <x v="0"/>
    <n v="2"/>
    <x v="1"/>
  </r>
  <r>
    <s v="ID0018"/>
    <n v="41054.174120370371"/>
    <n v="45000"/>
    <s v="USD"/>
    <n v="45000"/>
    <n v="45000"/>
    <n v="18367.34693877551"/>
    <n v="134.00457129403711"/>
    <s v="Excel Report Writer"/>
    <x v="3"/>
    <s v="South Africa"/>
    <s v="ZAR"/>
    <x v="80"/>
    <x v="7"/>
    <s v="All the 8 hours baby, all the 8!"/>
    <x v="2"/>
    <m/>
    <x v="1"/>
  </r>
  <r>
    <s v="ID0485"/>
    <n v="41055.14439814815"/>
    <s v="Zar 1080000"/>
    <s v="ZAR"/>
    <n v="1080000"/>
    <n v="131675.52225194403"/>
    <n v="53745.111123242459"/>
    <n v="392.11382020644891"/>
    <s v="Finance manager"/>
    <x v="2"/>
    <s v="South africa"/>
    <s v="ZAR"/>
    <x v="80"/>
    <x v="7"/>
    <s v="2 to 3 hours per day"/>
    <x v="3"/>
    <m/>
    <x v="1"/>
  </r>
  <r>
    <s v="ID1389"/>
    <n v="41058.910069444442"/>
    <n v="39000"/>
    <s v="USD"/>
    <n v="39000"/>
    <n v="39000"/>
    <n v="15918.367346938774"/>
    <n v="116.13729512149882"/>
    <s v="I.T Manager"/>
    <x v="2"/>
    <s v="South Africa"/>
    <s v="ZAR"/>
    <x v="80"/>
    <x v="7"/>
    <s v="All the 8 hours baby, all the 8!"/>
    <x v="2"/>
    <n v="6"/>
    <x v="0"/>
  </r>
  <r>
    <s v="ID1017"/>
    <n v="41057.499062499999"/>
    <s v="R308 500"/>
    <s v="ZAR"/>
    <n v="308500"/>
    <n v="37612.869087708088"/>
    <n v="15352.191464370648"/>
    <n v="112.00658660526805"/>
    <s v="Management Information Consultant"/>
    <x v="2"/>
    <s v="South Africa"/>
    <s v="ZAR"/>
    <x v="80"/>
    <x v="7"/>
    <s v="All the 8 hours baby, all the 8!"/>
    <x v="2"/>
    <n v="3"/>
    <x v="1"/>
  </r>
  <r>
    <s v="ID0391"/>
    <n v="41055.083958333336"/>
    <n v="12000"/>
    <s v="USD"/>
    <n v="12000"/>
    <n v="12000"/>
    <n v="4897.9591836734689"/>
    <n v="35.734552345076558"/>
    <s v="MIS Officer"/>
    <x v="3"/>
    <s v="South Africa"/>
    <s v="ZAR"/>
    <x v="80"/>
    <x v="7"/>
    <s v="4 to 6 hours a day"/>
    <x v="0"/>
    <m/>
    <x v="1"/>
  </r>
  <r>
    <s v="ID1477"/>
    <n v="41059.718368055554"/>
    <s v="ZAR6500"/>
    <s v="ZAR"/>
    <n v="78000"/>
    <n v="9509.8988293070688"/>
    <n v="3881.5913589008442"/>
    <n v="28.319331459354647"/>
    <s v="Online Stats Controller"/>
    <x v="6"/>
    <s v="South Africa"/>
    <s v="ZAR"/>
    <x v="80"/>
    <x v="7"/>
    <s v="4 to 6 hours a day"/>
    <x v="0"/>
    <n v="2"/>
    <x v="1"/>
  </r>
  <r>
    <s v="ID1116"/>
    <n v="41057.711157407408"/>
    <s v="R100,000"/>
    <s v="ZAR"/>
    <n v="100000"/>
    <n v="12192.177986291113"/>
    <n v="4976.3991780780052"/>
    <n v="36.306835204300825"/>
    <s v="Q.A.Officer"/>
    <x v="2"/>
    <s v="South Africa"/>
    <s v="ZAR"/>
    <x v="80"/>
    <x v="7"/>
    <s v="All the 8 hours baby, all the 8!"/>
    <x v="2"/>
    <n v="15"/>
    <x v="3"/>
  </r>
  <r>
    <s v="ID1060"/>
    <n v="41057.605682870373"/>
    <n v="120000"/>
    <s v="ZAR"/>
    <n v="120000"/>
    <n v="14630.613583549337"/>
    <n v="5971.6790136936061"/>
    <n v="43.56820224516099"/>
    <s v="VP"/>
    <x v="0"/>
    <s v="South Africa"/>
    <s v="ZAR"/>
    <x v="80"/>
    <x v="7"/>
    <s v="4 to 6 hours a day"/>
    <x v="0"/>
    <n v="10"/>
    <x v="3"/>
  </r>
  <r>
    <s v="ID1460"/>
    <n v="41059.574895833335"/>
    <s v="zar22000"/>
    <s v="ZAR"/>
    <n v="264000"/>
    <n v="32187.34988380854"/>
    <n v="13137.693830125934"/>
    <n v="95.850044939354177"/>
    <s v="Analyst"/>
    <x v="1"/>
    <s v="SouthAfrica"/>
    <s v="ZAR"/>
    <x v="80"/>
    <x v="7"/>
    <s v="All the 8 hours baby, all the 8!"/>
    <x v="2"/>
    <n v="2"/>
    <x v="1"/>
  </r>
  <r>
    <s v="ID1899"/>
    <n v="41079.204930555556"/>
    <n v="28000"/>
    <s v="EUR"/>
    <n v="28000"/>
    <n v="35571.184291765021"/>
    <n v="8029.6127069447002"/>
    <n v="58.582484015680656"/>
    <s v="controller"/>
    <x v="6"/>
    <s v="Spain"/>
    <s v="EUR"/>
    <x v="86"/>
    <x v="0"/>
    <s v="4 to 6 hours a day"/>
    <x v="0"/>
    <n v="8"/>
    <x v="0"/>
  </r>
  <r>
    <s v="ID1333"/>
    <n v="41058.6953587963"/>
    <s v="41000 â‚¬"/>
    <s v="EUR"/>
    <n v="41000"/>
    <n v="52086.37699865592"/>
    <n v="11757.647178026167"/>
    <n v="85.781494451532382"/>
    <s v="engineer"/>
    <x v="7"/>
    <s v="Spain"/>
    <s v="EUR"/>
    <x v="86"/>
    <x v="0"/>
    <s v="4 to 6 hours a day"/>
    <x v="0"/>
    <n v="12"/>
    <x v="3"/>
  </r>
  <r>
    <s v="ID1137"/>
    <n v="41057.776458333334"/>
    <n v="100000"/>
    <s v="EUR"/>
    <n v="100000"/>
    <n v="127039.94389916077"/>
    <n v="28677.188239088213"/>
    <n v="209.22315719885947"/>
    <s v="Finance Director"/>
    <x v="0"/>
    <s v="Spain"/>
    <s v="EUR"/>
    <x v="86"/>
    <x v="0"/>
    <s v="1 or 2 hours a day"/>
    <x v="1"/>
    <n v="20"/>
    <x v="2"/>
  </r>
  <r>
    <s v="ID0863"/>
    <n v="41056.1716087963"/>
    <n v="12000"/>
    <s v="USD"/>
    <n v="12000"/>
    <n v="12000"/>
    <n v="2708.8036117381494"/>
    <n v="19.762901409805327"/>
    <s v="Guide for About.com"/>
    <x v="4"/>
    <s v="Spain"/>
    <s v="EUR"/>
    <x v="86"/>
    <x v="0"/>
    <s v="2 to 3 hours per day"/>
    <x v="3"/>
    <n v="15"/>
    <x v="3"/>
  </r>
  <r>
    <s v="ID1100"/>
    <n v="41057.680104166669"/>
    <n v="37000"/>
    <s v="EUR"/>
    <n v="37000"/>
    <n v="47004.779242689488"/>
    <n v="10610.559648462639"/>
    <n v="77.412568163578001"/>
    <s v="Project Control Analyst"/>
    <x v="1"/>
    <s v="Spain"/>
    <s v="EUR"/>
    <x v="86"/>
    <x v="0"/>
    <s v="4 to 6 hours a day"/>
    <x v="0"/>
    <n v="11"/>
    <x v="3"/>
  </r>
  <r>
    <s v="ID0507"/>
    <n v="41055.175185185188"/>
    <s v="15000 â‚¬"/>
    <s v="EUR"/>
    <n v="15000"/>
    <n v="19055.991584874118"/>
    <n v="4301.5782358632323"/>
    <n v="31.383473579828923"/>
    <s v="Report Analyst"/>
    <x v="1"/>
    <s v="Spain"/>
    <s v="EUR"/>
    <x v="86"/>
    <x v="0"/>
    <s v="All the 8 hours baby, all the 8!"/>
    <x v="2"/>
    <m/>
    <x v="1"/>
  </r>
  <r>
    <s v="ID1053"/>
    <n v="41057.592245370368"/>
    <n v="43500"/>
    <s v="EUR"/>
    <n v="43500"/>
    <n v="55262.375596134938"/>
    <n v="12474.576884003372"/>
    <n v="91.012073381503868"/>
    <s v="RRHH"/>
    <x v="2"/>
    <s v="SPAIN"/>
    <s v="EUR"/>
    <x v="86"/>
    <x v="0"/>
    <s v="2 to 3 hours per day"/>
    <x v="3"/>
    <n v="10"/>
    <x v="3"/>
  </r>
  <r>
    <s v="ID1671"/>
    <n v="41064.985266203701"/>
    <s v="30000 â‚¬"/>
    <s v="EUR"/>
    <n v="30000"/>
    <n v="38111.983169748237"/>
    <n v="8603.1564717264646"/>
    <n v="62.766947159657846"/>
    <s v="Safety technician"/>
    <x v="1"/>
    <s v="Spain"/>
    <s v="EUR"/>
    <x v="86"/>
    <x v="0"/>
    <s v="1 or 2 hours a day"/>
    <x v="1"/>
    <n v="12"/>
    <x v="3"/>
  </r>
  <r>
    <s v="ID1134"/>
    <n v="41057.758055555554"/>
    <s v="â‚¬ 45000"/>
    <s v="EUR"/>
    <n v="45000"/>
    <n v="57167.974754622352"/>
    <n v="12904.734707589696"/>
    <n v="94.150420739486762"/>
    <s v="Sales Planning"/>
    <x v="2"/>
    <s v="Spain"/>
    <s v="EUR"/>
    <x v="86"/>
    <x v="0"/>
    <s v="4 to 6 hours a day"/>
    <x v="0"/>
    <n v="14"/>
    <x v="3"/>
  </r>
  <r>
    <s v="ID0797"/>
    <n v="41055.873113425929"/>
    <n v="15000"/>
    <s v="EUR"/>
    <n v="15000"/>
    <n v="19055.991584874118"/>
    <n v="4301.5782358632323"/>
    <n v="31.383473579828923"/>
    <s v="Technician"/>
    <x v="1"/>
    <s v="Spain"/>
    <s v="EUR"/>
    <x v="86"/>
    <x v="0"/>
    <s v="2 to 3 hours per day"/>
    <x v="3"/>
    <n v="10"/>
    <x v="3"/>
  </r>
  <r>
    <s v="ID0756"/>
    <n v="41055.701481481483"/>
    <s v="US $ 11,000"/>
    <s v="USD"/>
    <n v="11000"/>
    <n v="11000"/>
    <n v="4313.7254901960787"/>
    <n v="31.472097571889325"/>
    <s v="Assistant Manager - Group MIS"/>
    <x v="2"/>
    <s v="Sri Lanka"/>
    <s v="LKR"/>
    <x v="87"/>
    <x v="3"/>
    <s v="All the 8 hours baby, all the 8!"/>
    <x v="2"/>
    <n v="4.5"/>
    <x v="1"/>
  </r>
  <r>
    <s v="ID1317"/>
    <n v="41058.638020833336"/>
    <n v="250"/>
    <s v="USD"/>
    <n v="3000"/>
    <n v="3000"/>
    <n v="1176.4705882352941"/>
    <n v="8.5832993377879969"/>
    <s v="FANANCE"/>
    <x v="5"/>
    <s v="SRI LANKA"/>
    <s v="LKR"/>
    <x v="87"/>
    <x v="3"/>
    <s v="4 to 6 hours a day"/>
    <x v="0"/>
    <n v="2"/>
    <x v="1"/>
  </r>
  <r>
    <s v="ID1014"/>
    <n v="41057.484224537038"/>
    <s v="LKR 240000"/>
    <s v="LKR"/>
    <n v="240000"/>
    <n v="1805.7739622442759"/>
    <n v="708.14665186050047"/>
    <n v="5.1664994847753682"/>
    <s v="Management Trainee"/>
    <x v="2"/>
    <s v="Sri Lanka"/>
    <s v="LKR"/>
    <x v="87"/>
    <x v="3"/>
    <s v="4 to 6 hours a day"/>
    <x v="0"/>
    <n v="3"/>
    <x v="1"/>
  </r>
  <r>
    <s v="ID0615"/>
    <n v="41055.438969907409"/>
    <s v="1150 $"/>
    <s v="USD"/>
    <n v="13800"/>
    <n v="13800"/>
    <n v="5411.7647058823532"/>
    <n v="39.483176953824788"/>
    <s v="QS"/>
    <x v="6"/>
    <s v="Sri Lanka"/>
    <s v="LKR"/>
    <x v="87"/>
    <x v="3"/>
    <s v="4 to 6 hours a day"/>
    <x v="0"/>
    <n v="20"/>
    <x v="2"/>
  </r>
  <r>
    <s v="ID1283"/>
    <n v="41058.458703703705"/>
    <n v="85000"/>
    <s v="USD"/>
    <n v="85000"/>
    <n v="85000"/>
    <n v="33333.333333333336"/>
    <n v="243.19348123732661"/>
    <s v="manager operation"/>
    <x v="2"/>
    <s v="srilanka"/>
    <s v="LKR"/>
    <x v="87"/>
    <x v="3"/>
    <s v="All the 8 hours baby, all the 8!"/>
    <x v="2"/>
    <n v="10"/>
    <x v="3"/>
  </r>
  <r>
    <s v="ID0363"/>
    <n v="41055.073888888888"/>
    <s v="480 000 SEK / 70000 US$"/>
    <s v="SEK"/>
    <n v="480000"/>
    <n v="68954.520184280962"/>
    <n v="11667.431503262429"/>
    <n v="85.123298531293344"/>
    <s v="IT consultant"/>
    <x v="4"/>
    <s v="Sweden"/>
    <s v="SEK"/>
    <x v="88"/>
    <x v="0"/>
    <s v="1 or 2 hours a day"/>
    <x v="1"/>
    <m/>
    <x v="1"/>
  </r>
  <r>
    <s v="ID1382"/>
    <n v="41058.895555555559"/>
    <n v="100000"/>
    <s v="USD"/>
    <n v="100000"/>
    <n v="100000"/>
    <s v=""/>
    <e v="#VALUE!"/>
    <s v="Vice Head of Dpt in Education"/>
    <x v="0"/>
    <s v="Sweden"/>
    <m/>
    <x v="88"/>
    <x v="0"/>
    <s v="2 to 3 hours per day"/>
    <x v="3"/>
    <n v="20"/>
    <x v="2"/>
  </r>
  <r>
    <s v="ID0017"/>
    <n v="41054.173738425925"/>
    <n v="107000"/>
    <s v="USD"/>
    <n v="107000"/>
    <n v="107000"/>
    <n v="15712.187958883995"/>
    <n v="114.63305062728611"/>
    <s v="Business Development"/>
    <x v="2"/>
    <s v="Switzerland"/>
    <s v="CHF"/>
    <x v="89"/>
    <x v="0"/>
    <s v="4 to 6 hours a day"/>
    <x v="0"/>
    <m/>
    <x v="1"/>
  </r>
  <r>
    <s v="ID0167"/>
    <n v="41055.03329861111"/>
    <n v="145000"/>
    <s v="USD"/>
    <n v="145000"/>
    <n v="145000"/>
    <n v="21292.217327459621"/>
    <n v="155.34385365379896"/>
    <s v="Financialcontroller"/>
    <x v="6"/>
    <s v="Switzerland"/>
    <s v="CHF"/>
    <x v="89"/>
    <x v="0"/>
    <s v="All the 8 hours baby, all the 8!"/>
    <x v="2"/>
    <m/>
    <x v="1"/>
  </r>
  <r>
    <s v="ID1764"/>
    <n v="41068.95045138889"/>
    <s v="CHF140000"/>
    <s v="CHF"/>
    <n v="140000"/>
    <n v="148102.22862117883"/>
    <n v="21747.757506781032"/>
    <n v="158.66738571537843"/>
    <s v="Projektleiter"/>
    <x v="2"/>
    <s v="Switzerland"/>
    <s v="CHF"/>
    <x v="89"/>
    <x v="0"/>
    <s v="2 to 3 hours per day"/>
    <x v="3"/>
    <n v="6"/>
    <x v="0"/>
  </r>
  <r>
    <s v="ID0963"/>
    <n v="41057.217106481483"/>
    <n v="150000"/>
    <s v="USD"/>
    <n v="150000"/>
    <n v="150000"/>
    <n v="22026.431718061674"/>
    <n v="160.70053826255062"/>
    <s v="Software Tester"/>
    <x v="1"/>
    <s v="Switzerland"/>
    <s v="CHF"/>
    <x v="89"/>
    <x v="0"/>
    <s v="1 or 2 hours a day"/>
    <x v="1"/>
    <n v="20"/>
    <x v="2"/>
  </r>
  <r>
    <s v="ID0224"/>
    <n v="41055.040185185186"/>
    <s v="US$ 138K"/>
    <s v="USD"/>
    <n v="138000"/>
    <n v="138000"/>
    <n v="56097.560975609755"/>
    <n v="409.27683427745205"/>
    <s v="Project engineer"/>
    <x v="7"/>
    <s v="Thailand"/>
    <s v="THB"/>
    <x v="10"/>
    <x v="3"/>
    <s v="4 to 6 hours a day"/>
    <x v="0"/>
    <m/>
    <x v="1"/>
  </r>
  <r>
    <s v="ID0066"/>
    <n v="41054.306458333333"/>
    <s v="â‚¬ 38000"/>
    <s v="EUR"/>
    <n v="38000"/>
    <n v="48275.178681681093"/>
    <n v="10897.33153085352"/>
    <n v="79.504799735566593"/>
    <s v="busines analist"/>
    <x v="1"/>
    <s v="The Netherlands"/>
    <s v="EUR"/>
    <x v="65"/>
    <x v="0"/>
    <s v="1 or 2 hours a day"/>
    <x v="1"/>
    <m/>
    <x v="1"/>
  </r>
  <r>
    <s v="ID0309"/>
    <n v="41055.058217592596"/>
    <n v="200000"/>
    <s v="EUR"/>
    <n v="200000"/>
    <n v="254079.88779832155"/>
    <n v="57354.376478176426"/>
    <n v="418.44631439771894"/>
    <s v="consultant bi"/>
    <x v="3"/>
    <s v="The netherlands"/>
    <s v="EUR"/>
    <x v="65"/>
    <x v="0"/>
    <s v="All the 8 hours baby, all the 8!"/>
    <x v="2"/>
    <m/>
    <x v="1"/>
  </r>
  <r>
    <s v="ID1239"/>
    <n v="41058.160520833335"/>
    <n v="30"/>
    <s v="EUR"/>
    <n v="30000"/>
    <n v="38111.983169748237"/>
    <n v="8603.1564717264646"/>
    <n v="62.766947159657846"/>
    <s v="education advisor"/>
    <x v="4"/>
    <s v="the Netherlands"/>
    <s v="EUR"/>
    <x v="65"/>
    <x v="0"/>
    <s v="1 or 2 hours a day"/>
    <x v="1"/>
    <n v="8"/>
    <x v="0"/>
  </r>
  <r>
    <s v="ID0049"/>
    <n v="41054.253263888888"/>
    <s v="â‚¬ 45"/>
    <s v="EUR"/>
    <n v="45000"/>
    <n v="57167.974754622352"/>
    <n v="12904.734707589696"/>
    <n v="94.150420739486762"/>
    <s v="Online Traffic Manager / Web Analist"/>
    <x v="2"/>
    <s v="The Netherlands"/>
    <s v="EUR"/>
    <x v="65"/>
    <x v="0"/>
    <s v="4 to 6 hours a day"/>
    <x v="0"/>
    <m/>
    <x v="1"/>
  </r>
  <r>
    <s v="ID0830"/>
    <n v="41055.961724537039"/>
    <n v="42000"/>
    <s v="EUR"/>
    <n v="42000"/>
    <n v="53356.776437647524"/>
    <n v="12044.419060417049"/>
    <n v="87.873726023520973"/>
    <s v="Project Engineer"/>
    <x v="7"/>
    <s v="The Netherlands"/>
    <s v="EUR"/>
    <x v="65"/>
    <x v="0"/>
    <s v="4 to 6 hours a day"/>
    <x v="0"/>
    <n v="2"/>
    <x v="1"/>
  </r>
  <r>
    <s v="ID1553"/>
    <n v="41060.878495370373"/>
    <s v="55000 EUR"/>
    <s v="EUR"/>
    <n v="55000"/>
    <n v="69871.969144538423"/>
    <n v="15772.453531498517"/>
    <n v="115.07273645937271"/>
    <s v="Risk Officer"/>
    <x v="2"/>
    <s v="The Netherlands"/>
    <s v="EUR"/>
    <x v="65"/>
    <x v="0"/>
    <s v="1 or 2 hours a day"/>
    <x v="1"/>
    <n v="5"/>
    <x v="0"/>
  </r>
  <r>
    <s v="ID1670"/>
    <n v="41064.985208333332"/>
    <s v="11000 USD"/>
    <s v="USD"/>
    <n v="11000"/>
    <n v="11000"/>
    <s v=""/>
    <e v="#VALUE!"/>
    <s v="Dataminer"/>
    <x v="1"/>
    <s v="Tunisia"/>
    <m/>
    <x v="90"/>
    <x v="7"/>
    <s v="4 to 6 hours a day"/>
    <x v="0"/>
    <n v="8"/>
    <x v="0"/>
  </r>
  <r>
    <s v="ID1482"/>
    <n v="41059.786076388889"/>
    <n v="60000"/>
    <s v="USD"/>
    <n v="60000"/>
    <n v="60000"/>
    <s v=""/>
    <e v="#VALUE!"/>
    <s v="sales&amp;marketing"/>
    <x v="1"/>
    <s v="turkey"/>
    <m/>
    <x v="91"/>
    <x v="1"/>
    <s v="2 to 3 hours per day"/>
    <x v="3"/>
    <n v="10"/>
    <x v="3"/>
  </r>
  <r>
    <s v="ID0129"/>
    <n v="41055.029537037037"/>
    <s v="36000 usd"/>
    <s v="USD"/>
    <n v="36000"/>
    <n v="36000"/>
    <s v=""/>
    <e v="#VALUE!"/>
    <s v="senior accountant"/>
    <x v="5"/>
    <s v="Turkey"/>
    <m/>
    <x v="91"/>
    <x v="1"/>
    <s v="4 to 6 hours a day"/>
    <x v="0"/>
    <m/>
    <x v="1"/>
  </r>
  <r>
    <s v="ID1772"/>
    <n v="41069.859756944446"/>
    <n v="1500"/>
    <s v="USD"/>
    <n v="18000"/>
    <n v="18000"/>
    <n v="5504.5871559633024"/>
    <n v="40.160391396989709"/>
    <s v="accountant"/>
    <x v="5"/>
    <s v="uae"/>
    <s v="AED"/>
    <x v="92"/>
    <x v="1"/>
    <s v="All the 8 hours baby, all the 8!"/>
    <x v="2"/>
    <n v="3"/>
    <x v="1"/>
  </r>
  <r>
    <s v="ID0671"/>
    <n v="41055.537303240744"/>
    <s v="Us$24000"/>
    <s v="USD"/>
    <n v="24000"/>
    <n v="24000"/>
    <n v="7339.4495412844035"/>
    <n v="53.547188529319612"/>
    <s v="Accountant"/>
    <x v="5"/>
    <s v="UAE"/>
    <s v="AED"/>
    <x v="92"/>
    <x v="1"/>
    <s v="2 to 3 hours per day"/>
    <x v="3"/>
    <n v="15"/>
    <x v="3"/>
  </r>
  <r>
    <s v="ID1453"/>
    <n v="41059.545972222222"/>
    <n v="30000"/>
    <s v="USD"/>
    <n v="30000"/>
    <n v="30000"/>
    <n v="9174.3119266055037"/>
    <n v="66.933985661649515"/>
    <s v="Accounting Specialist"/>
    <x v="5"/>
    <s v="UAE"/>
    <s v="AED"/>
    <x v="92"/>
    <x v="1"/>
    <s v="4 to 6 hours a day"/>
    <x v="0"/>
    <n v="8"/>
    <x v="0"/>
  </r>
  <r>
    <s v="ID1844"/>
    <n v="41074.589560185188"/>
    <n v="5000"/>
    <s v="USD"/>
    <n v="60000"/>
    <n v="60000"/>
    <n v="18348.623853211007"/>
    <n v="133.86797132329903"/>
    <s v="Analyst"/>
    <x v="1"/>
    <s v="UAE"/>
    <s v="AED"/>
    <x v="92"/>
    <x v="1"/>
    <s v="4 to 6 hours a day"/>
    <x v="0"/>
    <n v="5"/>
    <x v="0"/>
  </r>
  <r>
    <s v="ID0115"/>
    <n v="41055.028819444444"/>
    <n v="4000"/>
    <s v="USD"/>
    <n v="48000"/>
    <n v="48000"/>
    <n v="14678.899082568807"/>
    <n v="107.09437705863922"/>
    <s v="Asst.Manager Finance"/>
    <x v="2"/>
    <s v="UAE"/>
    <s v="AED"/>
    <x v="92"/>
    <x v="1"/>
    <s v="2 to 3 hours per day"/>
    <x v="3"/>
    <m/>
    <x v="1"/>
  </r>
  <r>
    <s v="ID0811"/>
    <n v="41055.918668981481"/>
    <n v="5000"/>
    <s v="USD"/>
    <n v="60000"/>
    <n v="60000"/>
    <n v="18348.623853211007"/>
    <n v="133.86797132329903"/>
    <s v="Audit Manager"/>
    <x v="2"/>
    <s v="UAE"/>
    <s v="AED"/>
    <x v="92"/>
    <x v="1"/>
    <s v="2 to 3 hours per day"/>
    <x v="3"/>
    <n v="15"/>
    <x v="3"/>
  </r>
  <r>
    <s v="ID0752"/>
    <n v="41055.687222222223"/>
    <n v="36000"/>
    <s v="USD"/>
    <n v="36000"/>
    <n v="36000"/>
    <n v="11009.174311926605"/>
    <n v="80.320782793979419"/>
    <s v="ENGINEER"/>
    <x v="7"/>
    <s v="uae"/>
    <s v="AED"/>
    <x v="92"/>
    <x v="1"/>
    <s v="1 or 2 hours a day"/>
    <x v="1"/>
    <n v="7"/>
    <x v="0"/>
  </r>
  <r>
    <s v="ID1127"/>
    <n v="41057.737754629627"/>
    <s v="AED 120000"/>
    <s v="AED"/>
    <n v="120000"/>
    <n v="32666.305522511171"/>
    <n v="9989.6958784437829"/>
    <n v="72.882867515427506"/>
    <s v="Finance Manager"/>
    <x v="2"/>
    <s v="UAE"/>
    <s v="AED"/>
    <x v="92"/>
    <x v="1"/>
    <s v="2 to 3 hours per day"/>
    <x v="3"/>
    <n v="12"/>
    <x v="3"/>
  </r>
  <r>
    <s v="ID0674"/>
    <n v="41055.538298611114"/>
    <n v="4700"/>
    <s v="USD"/>
    <n v="56400"/>
    <n v="56400"/>
    <n v="17247.706422018349"/>
    <n v="125.83589304390111"/>
    <s v="Finance Manager"/>
    <x v="2"/>
    <s v="UAE"/>
    <s v="AED"/>
    <x v="92"/>
    <x v="1"/>
    <s v="2 to 3 hours per day"/>
    <x v="3"/>
    <n v="6"/>
    <x v="0"/>
  </r>
  <r>
    <s v="ID0920"/>
    <n v="41056.819050925929"/>
    <n v="104000"/>
    <s v="AED"/>
    <n v="104000"/>
    <n v="28310.79811950968"/>
    <n v="8657.7364279846115"/>
    <n v="63.165151846703836"/>
    <s v="Financial Analyst"/>
    <x v="1"/>
    <s v="UAE"/>
    <s v="AED"/>
    <x v="92"/>
    <x v="1"/>
    <s v="4 to 6 hours a day"/>
    <x v="0"/>
    <n v="11"/>
    <x v="3"/>
  </r>
  <r>
    <s v="ID0117"/>
    <n v="41055.028877314813"/>
    <n v="85000"/>
    <s v="USD"/>
    <n v="85000"/>
    <n v="85000"/>
    <n v="25993.883792048928"/>
    <n v="189.64629270800697"/>
    <s v="Financial Controller"/>
    <x v="6"/>
    <s v="UAE"/>
    <s v="AED"/>
    <x v="92"/>
    <x v="1"/>
    <s v="4 to 6 hours a day"/>
    <x v="0"/>
    <m/>
    <x v="1"/>
  </r>
  <r>
    <s v="ID1884"/>
    <n v="41077.168055555558"/>
    <s v="US$100,000"/>
    <s v="USD"/>
    <n v="100000"/>
    <n v="100000"/>
    <n v="30581.039755351681"/>
    <n v="223.11328553883172"/>
    <s v="Senior Manager MIS"/>
    <x v="2"/>
    <s v="UAE"/>
    <s v="AED"/>
    <x v="92"/>
    <x v="1"/>
    <s v="All the 8 hours baby, all the 8!"/>
    <x v="2"/>
    <n v="15"/>
    <x v="3"/>
  </r>
  <r>
    <s v="ID0506"/>
    <n v="41055.174224537041"/>
    <n v="55500"/>
    <s v="USD"/>
    <n v="55500"/>
    <n v="55500"/>
    <n v="16972.477064220184"/>
    <n v="123.82787347405161"/>
    <s v="Sr QS"/>
    <x v="6"/>
    <s v="UAE"/>
    <s v="AED"/>
    <x v="92"/>
    <x v="1"/>
    <s v="4 to 6 hours a day"/>
    <x v="0"/>
    <m/>
    <x v="1"/>
  </r>
  <r>
    <s v="ID0878"/>
    <n v="41056.49324074074"/>
    <n v="1000"/>
    <s v="USD"/>
    <n v="12000"/>
    <n v="12000"/>
    <n v="3669.7247706422017"/>
    <n v="26.773594264659806"/>
    <s v="sup"/>
    <x v="2"/>
    <s v="UAE"/>
    <s v="AED"/>
    <x v="92"/>
    <x v="1"/>
    <s v="All the 8 hours baby, all the 8!"/>
    <x v="2"/>
    <n v="18"/>
    <x v="3"/>
  </r>
  <r>
    <s v="ID0877"/>
    <n v="41056.480752314812"/>
    <n v="26400"/>
    <s v="USD"/>
    <n v="26400"/>
    <n v="26400"/>
    <n v="8073.3944954128438"/>
    <n v="58.901907382251572"/>
    <s v="Supply Chain Administrator"/>
    <x v="1"/>
    <s v="UAE"/>
    <s v="AED"/>
    <x v="92"/>
    <x v="1"/>
    <s v="All the 8 hours baby, all the 8!"/>
    <x v="2"/>
    <n v="6"/>
    <x v="0"/>
  </r>
  <r>
    <s v="ID0715"/>
    <n v="41055.598668981482"/>
    <n v="1000"/>
    <s v="USD"/>
    <n v="12000"/>
    <n v="12000"/>
    <n v="3669.7247706422017"/>
    <n v="26.773594264659806"/>
    <s v="tech operator (oil)"/>
    <x v="1"/>
    <s v="uae"/>
    <s v="AED"/>
    <x v="92"/>
    <x v="1"/>
    <s v="4 to 6 hours a day"/>
    <x v="0"/>
    <n v="12"/>
    <x v="3"/>
  </r>
  <r>
    <s v="ID1305"/>
    <n v="41058.582291666666"/>
    <s v="US$ 100,000"/>
    <s v="USD"/>
    <n v="100000"/>
    <n v="100000"/>
    <s v=""/>
    <e v="#VALUE!"/>
    <s v="Business Analyst"/>
    <x v="1"/>
    <s v="Uganda"/>
    <m/>
    <x v="93"/>
    <x v="7"/>
    <s v="4 to 6 hours a day"/>
    <x v="0"/>
    <n v="17"/>
    <x v="3"/>
  </r>
  <r>
    <s v="ID1200"/>
    <n v="41057.991087962961"/>
    <n v="19000"/>
    <s v="USD"/>
    <n v="19000"/>
    <n v="19000"/>
    <n v="4973.8219895287957"/>
    <n v="36.28803254064821"/>
    <s v="Accountant"/>
    <x v="5"/>
    <s v="UK"/>
    <s v="GBP"/>
    <x v="94"/>
    <x v="0"/>
    <s v="4 to 6 hours a day"/>
    <x v="0"/>
    <n v="20"/>
    <x v="2"/>
  </r>
  <r>
    <s v="ID1863"/>
    <n v="41075.73300925926"/>
    <n v="20000"/>
    <s v="GBP"/>
    <n v="20000"/>
    <n v="31523.565441345683"/>
    <n v="8252.2422621323785"/>
    <n v="60.206745712252932"/>
    <s v="Accountant"/>
    <x v="5"/>
    <s v="UK"/>
    <s v="GBP"/>
    <x v="94"/>
    <x v="0"/>
    <s v="2 to 3 hours per day"/>
    <x v="3"/>
    <n v="10"/>
    <x v="3"/>
  </r>
  <r>
    <s v="ID0494"/>
    <n v="41055.151226851849"/>
    <n v="28164"/>
    <s v="GBP"/>
    <n v="28164"/>
    <n v="44391.484854502989"/>
    <n v="11620.807553534814"/>
    <n v="84.78313931199456"/>
    <s v="Administration Officer"/>
    <x v="2"/>
    <s v="UK"/>
    <s v="GBP"/>
    <x v="94"/>
    <x v="0"/>
    <s v="4 to 6 hours a day"/>
    <x v="0"/>
    <m/>
    <x v="1"/>
  </r>
  <r>
    <s v="ID1783"/>
    <n v="41070.854432870372"/>
    <s v="Â£22300"/>
    <s v="GBP"/>
    <n v="22300"/>
    <n v="35148.775467100437"/>
    <n v="9201.2501222776009"/>
    <n v="67.130521469161991"/>
    <s v="Analysis &amp; insight consultant"/>
    <x v="1"/>
    <s v="UK"/>
    <s v="GBP"/>
    <x v="94"/>
    <x v="0"/>
    <s v="All the 8 hours baby, all the 8!"/>
    <x v="2"/>
    <n v="4"/>
    <x v="1"/>
  </r>
  <r>
    <s v="ID1491"/>
    <n v="41059.862812500003"/>
    <n v="10000"/>
    <s v="GBP"/>
    <n v="10000"/>
    <n v="15761.782720672842"/>
    <n v="4126.1211310661893"/>
    <n v="30.103372856126466"/>
    <s v="Analyst"/>
    <x v="1"/>
    <s v="UK"/>
    <s v="GBP"/>
    <x v="94"/>
    <x v="0"/>
    <s v="2 to 3 hours per day"/>
    <x v="3"/>
    <n v="8"/>
    <x v="0"/>
  </r>
  <r>
    <s v="ID1882"/>
    <n v="41076.933680555558"/>
    <n v="20500"/>
    <s v="GBP"/>
    <n v="20500"/>
    <n v="32311.654577379326"/>
    <n v="8458.5483186856873"/>
    <n v="61.711914355059236"/>
    <s v="analyst"/>
    <x v="1"/>
    <s v="UK"/>
    <s v="GBP"/>
    <x v="94"/>
    <x v="0"/>
    <s v="4 to 6 hours a day"/>
    <x v="0"/>
    <n v="20"/>
    <x v="2"/>
  </r>
  <r>
    <s v="ID0464"/>
    <n v="41055.130879629629"/>
    <n v="25000"/>
    <s v="GBP"/>
    <n v="25000"/>
    <n v="39404.456801682099"/>
    <n v="10315.302827665471"/>
    <n v="75.258432140316145"/>
    <s v="Analyst"/>
    <x v="1"/>
    <s v="UK"/>
    <s v="GBP"/>
    <x v="94"/>
    <x v="0"/>
    <s v="4 to 6 hours a day"/>
    <x v="0"/>
    <m/>
    <x v="1"/>
  </r>
  <r>
    <s v="ID1737"/>
    <n v="41067.717847222222"/>
    <n v="40000"/>
    <s v="GBP"/>
    <n v="40000"/>
    <n v="63047.130882691366"/>
    <n v="16504.484524264757"/>
    <n v="120.41349142450586"/>
    <s v="Analyst"/>
    <x v="1"/>
    <s v="UK"/>
    <s v="GBP"/>
    <x v="94"/>
    <x v="0"/>
    <s v="4 to 6 hours a day"/>
    <x v="0"/>
    <n v="5"/>
    <x v="0"/>
  </r>
  <r>
    <s v="ID1388"/>
    <n v="41058.908483796295"/>
    <s v="60000 $"/>
    <s v="GBP"/>
    <n v="60000"/>
    <n v="94570.696324037053"/>
    <n v="24756.726786397136"/>
    <n v="180.62023713675876"/>
    <s v="Analyst"/>
    <x v="1"/>
    <s v="UK"/>
    <s v="GBP"/>
    <x v="94"/>
    <x v="0"/>
    <s v="4 to 6 hours a day"/>
    <x v="0"/>
    <n v="7"/>
    <x v="0"/>
  </r>
  <r>
    <s v="ID0078"/>
    <n v="41054.971354166664"/>
    <n v="100000"/>
    <s v="GBP"/>
    <n v="100000"/>
    <n v="157617.8272067284"/>
    <n v="41261.211310661885"/>
    <n v="301.03372856126458"/>
    <s v="Analyst"/>
    <x v="1"/>
    <s v="UK"/>
    <s v="GBP"/>
    <x v="94"/>
    <x v="0"/>
    <s v="2 to 3 hours per day"/>
    <x v="3"/>
    <m/>
    <x v="1"/>
  </r>
  <r>
    <s v="ID1786"/>
    <n v="41071.249409722222"/>
    <n v="27000"/>
    <s v="GBP"/>
    <n v="27000"/>
    <n v="42556.81334581667"/>
    <n v="11140.52705387871"/>
    <n v="81.279106711541431"/>
    <s v="assistant account manager"/>
    <x v="2"/>
    <s v="UK"/>
    <s v="GBP"/>
    <x v="94"/>
    <x v="0"/>
    <s v="4 to 6 hours a day"/>
    <x v="0"/>
    <n v="3"/>
    <x v="1"/>
  </r>
  <r>
    <s v="ID1787"/>
    <n v="41071.249942129631"/>
    <n v="27000"/>
    <s v="GBP"/>
    <n v="27000"/>
    <n v="42556.81334581667"/>
    <n v="11140.52705387871"/>
    <n v="81.279106711541431"/>
    <s v="assistant account manager"/>
    <x v="2"/>
    <s v="UK"/>
    <s v="GBP"/>
    <x v="94"/>
    <x v="0"/>
    <s v="4 to 6 hours a day"/>
    <x v="0"/>
    <n v="3"/>
    <x v="1"/>
  </r>
  <r>
    <s v="ID1700"/>
    <n v="41065.965092592596"/>
    <s v="Â£35500"/>
    <s v="GBP"/>
    <n v="35500"/>
    <n v="55954.328658388586"/>
    <n v="14647.730015284971"/>
    <n v="106.86697363924893"/>
    <s v="Assistant Accountant"/>
    <x v="5"/>
    <s v="UK"/>
    <s v="GBP"/>
    <x v="94"/>
    <x v="0"/>
    <s v="4 to 6 hours a day"/>
    <x v="0"/>
    <n v="8"/>
    <x v="0"/>
  </r>
  <r>
    <s v="ID1117"/>
    <n v="41057.711886574078"/>
    <s v="Â£45000"/>
    <s v="GBP"/>
    <n v="45000"/>
    <n v="70928.022243027779"/>
    <n v="18567.545089797848"/>
    <n v="135.46517785256907"/>
    <s v="Assistant Director - Performance Information"/>
    <x v="0"/>
    <s v="UK"/>
    <s v="GBP"/>
    <x v="94"/>
    <x v="0"/>
    <s v="4 to 6 hours a day"/>
    <x v="0"/>
    <n v="8"/>
    <x v="0"/>
  </r>
  <r>
    <s v="ID1472"/>
    <n v="41059.700868055559"/>
    <s v="Â£25000"/>
    <s v="GBP"/>
    <n v="25000"/>
    <n v="39404.456801682099"/>
    <n v="10315.302827665471"/>
    <n v="75.258432140316145"/>
    <s v="Assistant Financial Accountant"/>
    <x v="5"/>
    <s v="UK"/>
    <s v="GBP"/>
    <x v="94"/>
    <x v="0"/>
    <s v="4 to 6 hours a day"/>
    <x v="0"/>
    <n v="35"/>
    <x v="2"/>
  </r>
  <r>
    <s v="ID1838"/>
    <n v="41073.98097222222"/>
    <n v="50000"/>
    <s v="GBP"/>
    <n v="50000"/>
    <n v="78808.913603364199"/>
    <n v="20630.605655330943"/>
    <n v="150.51686428063229"/>
    <s v="Assistant Financial Accountant"/>
    <x v="5"/>
    <s v="UK"/>
    <s v="GBP"/>
    <x v="94"/>
    <x v="0"/>
    <s v="2 to 3 hours per day"/>
    <x v="3"/>
    <n v="10"/>
    <x v="3"/>
  </r>
  <r>
    <s v="ID0514"/>
    <n v="41055.180752314816"/>
    <n v="78000"/>
    <s v="GBP"/>
    <n v="78000"/>
    <n v="122941.90522124816"/>
    <n v="32183.744822316276"/>
    <n v="234.8063082777864"/>
    <s v="Associate"/>
    <x v="1"/>
    <s v="UK"/>
    <s v="GBP"/>
    <x v="94"/>
    <x v="0"/>
    <s v="1 or 2 hours a day"/>
    <x v="1"/>
    <m/>
    <x v="1"/>
  </r>
  <r>
    <s v="ID0057"/>
    <n v="41054.269085648149"/>
    <s v="Â£18000"/>
    <s v="GBP"/>
    <n v="18000"/>
    <n v="28371.208897211112"/>
    <n v="7427.0180359191399"/>
    <n v="54.186071141027625"/>
    <s v="Building Design and Performance Researcher"/>
    <x v="2"/>
    <s v="UK"/>
    <s v="GBP"/>
    <x v="94"/>
    <x v="0"/>
    <s v="1 or 2 hours a day"/>
    <x v="1"/>
    <m/>
    <x v="1"/>
  </r>
  <r>
    <s v="ID1232"/>
    <n v="41058.092037037037"/>
    <s v="Â£26000"/>
    <s v="GBP"/>
    <n v="26000"/>
    <n v="40980.635073749385"/>
    <n v="10727.914940772091"/>
    <n v="78.268769425928781"/>
    <s v="Business Analyst"/>
    <x v="1"/>
    <s v="UK"/>
    <s v="GBP"/>
    <x v="94"/>
    <x v="0"/>
    <s v="4 to 6 hours a day"/>
    <x v="0"/>
    <n v="2"/>
    <x v="1"/>
  </r>
  <r>
    <s v="ID1813"/>
    <n v="41072.756921296299"/>
    <s v="Â£32000"/>
    <s v="GBP"/>
    <n v="32000"/>
    <n v="50437.70470615309"/>
    <n v="13203.587619411805"/>
    <n v="96.33079313960468"/>
    <s v="Business Analyst"/>
    <x v="1"/>
    <s v="UK"/>
    <s v="GBP"/>
    <x v="94"/>
    <x v="0"/>
    <s v="4 to 6 hours a day"/>
    <x v="0"/>
    <n v="20"/>
    <x v="2"/>
  </r>
  <r>
    <s v="ID1761"/>
    <n v="41068.866643518515"/>
    <n v="45000"/>
    <s v="GBP"/>
    <n v="45000"/>
    <n v="70928.022243027779"/>
    <n v="18567.545089797848"/>
    <n v="135.46517785256907"/>
    <s v="bUSINESS aNALYST"/>
    <x v="1"/>
    <s v="UK"/>
    <s v="GBP"/>
    <x v="94"/>
    <x v="0"/>
    <s v="All the 8 hours baby, all the 8!"/>
    <x v="2"/>
    <n v="20"/>
    <x v="2"/>
  </r>
  <r>
    <s v="ID1164"/>
    <n v="41057.934074074074"/>
    <s v="Â£51,000/$81,600"/>
    <s v="USD"/>
    <n v="81600"/>
    <n v="81600"/>
    <n v="21361.256544502619"/>
    <n v="155.84755027983653"/>
    <s v="Business Analyst - Central Finance"/>
    <x v="1"/>
    <s v="UK"/>
    <s v="GBP"/>
    <x v="94"/>
    <x v="0"/>
    <s v="4 to 6 hours a day"/>
    <x v="0"/>
    <n v="4"/>
    <x v="1"/>
  </r>
  <r>
    <s v="ID1072"/>
    <n v="41057.622534722221"/>
    <n v="15600"/>
    <s v="GBP"/>
    <n v="15600"/>
    <n v="24588.381044249632"/>
    <n v="6436.7489644632551"/>
    <n v="46.96126165555728"/>
    <s v="business data analyst"/>
    <x v="1"/>
    <s v="UK"/>
    <s v="GBP"/>
    <x v="94"/>
    <x v="0"/>
    <s v="All the 8 hours baby, all the 8!"/>
    <x v="2"/>
    <n v="0"/>
    <x v="1"/>
  </r>
  <r>
    <s v="ID1086"/>
    <n v="41057.655694444446"/>
    <s v="Â£63000"/>
    <s v="GBP"/>
    <n v="63000"/>
    <n v="99299.231140238902"/>
    <n v="25994.563125716992"/>
    <n v="189.65124899359671"/>
    <s v="Business Improvement Specialist"/>
    <x v="8"/>
    <s v="UK"/>
    <s v="GBP"/>
    <x v="94"/>
    <x v="0"/>
    <s v="2 to 3 hours per day"/>
    <x v="3"/>
    <n v="1"/>
    <x v="1"/>
  </r>
  <r>
    <s v="ID0207"/>
    <n v="41055.037638888891"/>
    <s v="Â£30000"/>
    <s v="GBP"/>
    <n v="30000"/>
    <n v="47285.348162018527"/>
    <n v="12378.363393198568"/>
    <n v="90.31011856837938"/>
    <s v="Business Intelligence Analyst"/>
    <x v="1"/>
    <s v="UK"/>
    <s v="GBP"/>
    <x v="94"/>
    <x v="0"/>
    <s v="2 to 3 hours per day"/>
    <x v="3"/>
    <m/>
    <x v="1"/>
  </r>
  <r>
    <s v="ID0503"/>
    <n v="41055.168043981481"/>
    <n v="58000"/>
    <s v="GBP"/>
    <n v="58000"/>
    <n v="91418.339779902482"/>
    <n v="23931.502560183897"/>
    <n v="174.59956256553349"/>
    <s v="Business Modeller"/>
    <x v="2"/>
    <s v="UK"/>
    <s v="GBP"/>
    <x v="94"/>
    <x v="0"/>
    <s v="All the 8 hours baby, all the 8!"/>
    <x v="2"/>
    <m/>
    <x v="1"/>
  </r>
  <r>
    <s v="ID1098"/>
    <n v="41057.672118055554"/>
    <n v="48000"/>
    <s v="GBP"/>
    <n v="48000"/>
    <n v="75656.557059229643"/>
    <n v="19805.381429117708"/>
    <n v="144.49618970940702"/>
    <s v="Business Operations Co-ordinator"/>
    <x v="2"/>
    <s v="UK"/>
    <s v="GBP"/>
    <x v="94"/>
    <x v="0"/>
    <s v="2 to 3 hours per day"/>
    <x v="3"/>
    <n v="10"/>
    <x v="3"/>
  </r>
  <r>
    <s v="ID0755"/>
    <n v="41055.690937500003"/>
    <s v="Â£ 24000"/>
    <s v="GBP"/>
    <n v="24000"/>
    <n v="37828.278529614821"/>
    <n v="9902.6907145588539"/>
    <n v="72.24809485470351"/>
    <s v="Business Support Specialist"/>
    <x v="8"/>
    <s v="UK"/>
    <s v="GBP"/>
    <x v="94"/>
    <x v="0"/>
    <s v="All the 8 hours baby, all the 8!"/>
    <x v="2"/>
    <n v="8"/>
    <x v="0"/>
  </r>
  <r>
    <s v="ID1107"/>
    <n v="41057.690833333334"/>
    <s v="Â£40000"/>
    <s v="GBP"/>
    <n v="40000"/>
    <n v="63047.130882691366"/>
    <n v="16504.484524264757"/>
    <n v="120.41349142450586"/>
    <s v="Buyer"/>
    <x v="2"/>
    <s v="UK"/>
    <s v="GBP"/>
    <x v="94"/>
    <x v="0"/>
    <s v="1 or 2 hours a day"/>
    <x v="1"/>
    <n v="20"/>
    <x v="2"/>
  </r>
  <r>
    <s v="ID0387"/>
    <n v="41055.083449074074"/>
    <s v="Â£28000"/>
    <s v="GBP"/>
    <n v="28000"/>
    <n v="44132.991617883956"/>
    <n v="11553.139166985329"/>
    <n v="84.289443997154095"/>
    <s v="Central Services Manager"/>
    <x v="2"/>
    <s v="UK"/>
    <s v="GBP"/>
    <x v="94"/>
    <x v="0"/>
    <s v="2 to 3 hours per day"/>
    <x v="3"/>
    <m/>
    <x v="1"/>
  </r>
  <r>
    <s v="ID1122"/>
    <n v="41057.721377314818"/>
    <s v="GBP Â£45200"/>
    <s v="GBP"/>
    <n v="45200"/>
    <n v="71243.257897441246"/>
    <n v="18650.067512419177"/>
    <n v="136.0672453096916"/>
    <s v="Clinical audit manager"/>
    <x v="2"/>
    <s v="UK"/>
    <s v="GBP"/>
    <x v="94"/>
    <x v="0"/>
    <s v="2 to 3 hours per day"/>
    <x v="3"/>
    <n v="5"/>
    <x v="0"/>
  </r>
  <r>
    <s v="ID0459"/>
    <n v="41055.127418981479"/>
    <s v="Â£38000"/>
    <s v="GBP"/>
    <n v="38000"/>
    <n v="59894.774338556796"/>
    <n v="15679.260298051518"/>
    <n v="114.39281685328055"/>
    <s v="Commercial Accountant"/>
    <x v="5"/>
    <s v="UK"/>
    <s v="GBP"/>
    <x v="94"/>
    <x v="0"/>
    <s v="4 to 6 hours a day"/>
    <x v="0"/>
    <m/>
    <x v="1"/>
  </r>
  <r>
    <s v="ID1695"/>
    <n v="41065.909143518518"/>
    <n v="50000"/>
    <s v="GBP"/>
    <n v="50000"/>
    <n v="78808.913603364199"/>
    <n v="20630.605655330943"/>
    <n v="150.51686428063229"/>
    <s v="Commercial Director"/>
    <x v="0"/>
    <s v="UK"/>
    <s v="GBP"/>
    <x v="94"/>
    <x v="0"/>
    <s v="4 to 6 hours a day"/>
    <x v="0"/>
    <n v="10"/>
    <x v="3"/>
  </r>
  <r>
    <s v="ID0366"/>
    <n v="41055.076331018521"/>
    <n v="43000"/>
    <s v="GBP"/>
    <n v="43000"/>
    <n v="67775.665698893223"/>
    <n v="17742.320863584613"/>
    <n v="129.44450328134377"/>
    <s v="Commercial Manager"/>
    <x v="2"/>
    <s v="UK"/>
    <s v="GBP"/>
    <x v="94"/>
    <x v="0"/>
    <s v="4 to 6 hours a day"/>
    <x v="0"/>
    <m/>
    <x v="1"/>
  </r>
  <r>
    <s v="ID1789"/>
    <n v="41071.705324074072"/>
    <s v="Â£26500"/>
    <s v="GBP"/>
    <n v="26500"/>
    <n v="41768.724209783031"/>
    <n v="10934.220997325401"/>
    <n v="79.77393806873512"/>
    <s v="Compliance Manager"/>
    <x v="2"/>
    <s v="UK"/>
    <s v="GBP"/>
    <x v="94"/>
    <x v="0"/>
    <s v="4 to 6 hours a day"/>
    <x v="0"/>
    <n v="16"/>
    <x v="3"/>
  </r>
  <r>
    <s v="ID0748"/>
    <n v="41055.678229166668"/>
    <n v="65000"/>
    <s v="GBP"/>
    <n v="65000"/>
    <n v="102451.58768437347"/>
    <n v="26819.78735193023"/>
    <n v="195.67192356482201"/>
    <s v="compliance manager"/>
    <x v="2"/>
    <s v="UK"/>
    <s v="GBP"/>
    <x v="94"/>
    <x v="0"/>
    <s v="4 to 6 hours a day"/>
    <x v="0"/>
    <n v="15"/>
    <x v="3"/>
  </r>
  <r>
    <s v="ID1541"/>
    <n v="41060.677905092591"/>
    <s v="Â£30500"/>
    <s v="GBP"/>
    <n v="30500"/>
    <n v="48073.437298052166"/>
    <n v="12584.669449751877"/>
    <n v="91.815287211185705"/>
    <s v="Construction Estimator"/>
    <x v="4"/>
    <s v="UK"/>
    <s v="GBP"/>
    <x v="94"/>
    <x v="0"/>
    <s v="4 to 6 hours a day"/>
    <x v="0"/>
    <n v="14"/>
    <x v="3"/>
  </r>
  <r>
    <s v="ID1055"/>
    <n v="41057.596296296295"/>
    <n v="26000"/>
    <s v="GBP"/>
    <n v="26000"/>
    <n v="40980.635073749385"/>
    <n v="10727.914940772091"/>
    <n v="78.268769425928781"/>
    <s v="Consultant"/>
    <x v="4"/>
    <s v="UK"/>
    <s v="GBP"/>
    <x v="94"/>
    <x v="0"/>
    <s v="All the 8 hours baby, all the 8!"/>
    <x v="2"/>
    <n v="8"/>
    <x v="0"/>
  </r>
  <r>
    <s v="ID1348"/>
    <n v="41058.754050925927"/>
    <s v="Â£70000"/>
    <s v="GBP"/>
    <n v="70000"/>
    <n v="110332.47904470989"/>
    <n v="28882.847917463325"/>
    <n v="210.72360999288523"/>
    <s v="Consultant"/>
    <x v="4"/>
    <s v="UK"/>
    <s v="GBP"/>
    <x v="94"/>
    <x v="0"/>
    <s v="4 to 6 hours a day"/>
    <x v="0"/>
    <n v="15"/>
    <x v="3"/>
  </r>
  <r>
    <s v="ID1725"/>
    <n v="41066.926701388889"/>
    <s v="36000stg"/>
    <s v="GBP"/>
    <n v="36000"/>
    <n v="56742.417794422225"/>
    <n v="14854.03607183828"/>
    <n v="108.37214228205525"/>
    <s v="contracts officer"/>
    <x v="2"/>
    <s v="UK"/>
    <s v="GBP"/>
    <x v="94"/>
    <x v="0"/>
    <s v="1 or 2 hours a day"/>
    <x v="1"/>
    <n v="25"/>
    <x v="2"/>
  </r>
  <r>
    <s v="ID1156"/>
    <n v="41057.86917824074"/>
    <s v="Â£37500"/>
    <s v="GBP"/>
    <n v="37500"/>
    <n v="59106.685202523156"/>
    <n v="15472.95424149821"/>
    <n v="112.88764821047424"/>
    <s v="Corporate Finance Executive"/>
    <x v="5"/>
    <s v="UK"/>
    <s v="GBP"/>
    <x v="94"/>
    <x v="0"/>
    <s v="2 to 3 hours per day"/>
    <x v="3"/>
    <n v="5"/>
    <x v="0"/>
  </r>
  <r>
    <s v="ID0746"/>
    <n v="41055.673703703702"/>
    <n v="74000"/>
    <s v="GBP"/>
    <n v="74000"/>
    <n v="116637.19213297902"/>
    <n v="30533.296369889798"/>
    <n v="222.76495913533577"/>
    <s v="Corporate Finance Manager"/>
    <x v="2"/>
    <s v="UK"/>
    <s v="GBP"/>
    <x v="94"/>
    <x v="0"/>
    <s v="4 to 6 hours a day"/>
    <x v="0"/>
    <n v="5"/>
    <x v="0"/>
  </r>
  <r>
    <s v="ID1550"/>
    <n v="41060.827418981484"/>
    <s v="Â£30000"/>
    <s v="GBP"/>
    <n v="30000"/>
    <n v="47285.348162018527"/>
    <n v="12378.363393198568"/>
    <n v="90.31011856837938"/>
    <s v="Cost Analyst"/>
    <x v="1"/>
    <s v="UK"/>
    <s v="GBP"/>
    <x v="94"/>
    <x v="0"/>
    <s v="4 to 6 hours a day"/>
    <x v="0"/>
    <n v="7"/>
    <x v="0"/>
  </r>
  <r>
    <s v="ID1615"/>
    <n v="41062.145358796297"/>
    <s v="Â£21500Uk"/>
    <s v="GBP"/>
    <n v="21500"/>
    <n v="33887.832849446611"/>
    <n v="8871.1604317923066"/>
    <n v="64.722251640671885"/>
    <s v="Data Analyst"/>
    <x v="1"/>
    <s v="UK"/>
    <s v="GBP"/>
    <x v="94"/>
    <x v="0"/>
    <s v="All the 8 hours baby, all the 8!"/>
    <x v="2"/>
    <n v="1"/>
    <x v="1"/>
  </r>
  <r>
    <s v="ID0747"/>
    <n v="41055.675104166665"/>
    <s v="GBP21798"/>
    <s v="GBP"/>
    <n v="21798"/>
    <n v="34357.533974522659"/>
    <n v="8994.1188414980788"/>
    <n v="65.619332151784462"/>
    <s v="Data Analyst"/>
    <x v="1"/>
    <s v="UK"/>
    <s v="GBP"/>
    <x v="94"/>
    <x v="0"/>
    <s v="All the 8 hours baby, all the 8!"/>
    <x v="2"/>
    <n v="1.5"/>
    <x v="1"/>
  </r>
  <r>
    <s v="ID1093"/>
    <n v="41057.66741898148"/>
    <s v="Â£23000"/>
    <s v="GBP"/>
    <n v="23000"/>
    <n v="36252.100257547536"/>
    <n v="9490.0786014522346"/>
    <n v="69.237757569090846"/>
    <s v="Data Analyst"/>
    <x v="1"/>
    <s v="UK"/>
    <s v="GBP"/>
    <x v="94"/>
    <x v="0"/>
    <s v="All the 8 hours baby, all the 8!"/>
    <x v="2"/>
    <n v="5"/>
    <x v="0"/>
  </r>
  <r>
    <s v="ID1905"/>
    <n v="41079.762291666666"/>
    <n v="25000"/>
    <s v="GBP"/>
    <n v="25000"/>
    <n v="39404.456801682099"/>
    <n v="10315.302827665471"/>
    <n v="75.258432140316145"/>
    <s v="Data Analyst"/>
    <x v="1"/>
    <s v="UK"/>
    <s v="GBP"/>
    <x v="94"/>
    <x v="0"/>
    <s v="4 to 6 hours a day"/>
    <x v="0"/>
    <n v="3"/>
    <x v="1"/>
  </r>
  <r>
    <s v="ID0131"/>
    <n v="41055.029641203706"/>
    <n v="28159.200000000001"/>
    <s v="GBP"/>
    <n v="28159"/>
    <n v="44383.603963142654"/>
    <n v="11618.744492969281"/>
    <n v="84.768087625566494"/>
    <s v="Data Analyst"/>
    <x v="1"/>
    <s v="UK"/>
    <s v="GBP"/>
    <x v="94"/>
    <x v="0"/>
    <s v="All the 8 hours baby, all the 8!"/>
    <x v="2"/>
    <m/>
    <x v="1"/>
  </r>
  <r>
    <s v="ID1079"/>
    <n v="41057.645752314813"/>
    <s v="Â£30000"/>
    <s v="GBP"/>
    <n v="30000"/>
    <n v="47285.348162018527"/>
    <n v="12378.363393198568"/>
    <n v="90.31011856837938"/>
    <s v="Data Analyst"/>
    <x v="1"/>
    <s v="UK"/>
    <s v="GBP"/>
    <x v="94"/>
    <x v="0"/>
    <s v="All the 8 hours baby, all the 8!"/>
    <x v="2"/>
    <n v="15"/>
    <x v="3"/>
  </r>
  <r>
    <s v="ID1690"/>
    <n v="41065.817511574074"/>
    <s v="Â£45000"/>
    <s v="GBP"/>
    <n v="45000"/>
    <n v="70928.022243027779"/>
    <n v="18567.545089797848"/>
    <n v="135.46517785256907"/>
    <s v="Data Analyst"/>
    <x v="1"/>
    <s v="UK"/>
    <s v="GBP"/>
    <x v="94"/>
    <x v="0"/>
    <s v="All the 8 hours baby, all the 8!"/>
    <x v="2"/>
    <n v="5"/>
    <x v="0"/>
  </r>
  <r>
    <s v="ID1102"/>
    <n v="41057.681157407409"/>
    <n v="58000"/>
    <s v="GBP"/>
    <n v="58000"/>
    <n v="91418.339779902482"/>
    <n v="23931.502560183897"/>
    <n v="174.59956256553349"/>
    <s v="Data analyst"/>
    <x v="1"/>
    <s v="UK"/>
    <s v="GBP"/>
    <x v="94"/>
    <x v="0"/>
    <s v="All the 8 hours baby, all the 8!"/>
    <x v="2"/>
    <n v="8"/>
    <x v="0"/>
  </r>
  <r>
    <s v="ID1634"/>
    <n v="41063.088009259256"/>
    <s v="Â£60000"/>
    <s v="GBP"/>
    <n v="60000"/>
    <n v="94570.696324037053"/>
    <n v="24756.726786397136"/>
    <n v="180.62023713675876"/>
    <s v="Data Analyst"/>
    <x v="1"/>
    <s v="UK"/>
    <s v="GBP"/>
    <x v="94"/>
    <x v="0"/>
    <s v="4 to 6 hours a day"/>
    <x v="0"/>
    <n v="5"/>
    <x v="0"/>
  </r>
  <r>
    <s v="ID1148"/>
    <n v="41057.814062500001"/>
    <s v="Â£23000"/>
    <s v="GBP"/>
    <n v="23000"/>
    <n v="36252.100257547536"/>
    <n v="9490.0786014522346"/>
    <n v="69.237757569090846"/>
    <s v="Data Management Officer"/>
    <x v="2"/>
    <s v="UK"/>
    <s v="GBP"/>
    <x v="94"/>
    <x v="0"/>
    <s v="4 to 6 hours a day"/>
    <x v="0"/>
    <n v="10"/>
    <x v="3"/>
  </r>
  <r>
    <s v="ID0473"/>
    <n v="41055.135763888888"/>
    <s v="Â£28500"/>
    <s v="GBP"/>
    <n v="28500"/>
    <n v="44921.080753917595"/>
    <n v="11759.445223538638"/>
    <n v="85.794612639960405"/>
    <s v="Data Quality &amp; Analysis Manager"/>
    <x v="2"/>
    <s v="UK"/>
    <s v="GBP"/>
    <x v="94"/>
    <x v="0"/>
    <s v="2 to 3 hours per day"/>
    <x v="3"/>
    <m/>
    <x v="1"/>
  </r>
  <r>
    <s v="ID1784"/>
    <n v="41070.911458333336"/>
    <s v="Â£31185"/>
    <s v="GBP"/>
    <n v="31185"/>
    <n v="49153.119414418252"/>
    <n v="12867.30874722991"/>
    <n v="93.877368251830362"/>
    <s v="Data Team Leader"/>
    <x v="2"/>
    <s v="UK"/>
    <s v="GBP"/>
    <x v="94"/>
    <x v="0"/>
    <s v="4 to 6 hours a day"/>
    <x v="0"/>
    <n v="7"/>
    <x v="0"/>
  </r>
  <r>
    <s v="ID0082"/>
    <n v="41054.992673611108"/>
    <s v="Â£30000"/>
    <s v="GBP"/>
    <n v="30000"/>
    <n v="47285.348162018527"/>
    <n v="12378.363393198568"/>
    <n v="90.31011856837938"/>
    <s v="Database Manager"/>
    <x v="2"/>
    <s v="UK"/>
    <s v="GBP"/>
    <x v="94"/>
    <x v="0"/>
    <s v="4 to 6 hours a day"/>
    <x v="0"/>
    <m/>
    <x v="1"/>
  </r>
  <r>
    <s v="ID0260"/>
    <n v="41055.046736111108"/>
    <s v="Â£60000"/>
    <s v="GBP"/>
    <n v="60000"/>
    <n v="94570.696324037053"/>
    <n v="24756.726786397136"/>
    <n v="180.62023713675876"/>
    <s v="Decision Analyst &amp; Modeller"/>
    <x v="1"/>
    <s v="UK"/>
    <s v="GBP"/>
    <x v="94"/>
    <x v="0"/>
    <s v="All the 8 hours baby, all the 8!"/>
    <x v="2"/>
    <m/>
    <x v="1"/>
  </r>
  <r>
    <s v="ID1118"/>
    <n v="41057.715046296296"/>
    <s v="Â£25000"/>
    <s v="GBP"/>
    <n v="25000"/>
    <n v="39404.456801682099"/>
    <n v="10315.302827665471"/>
    <n v="75.258432140316145"/>
    <s v="Developer"/>
    <x v="1"/>
    <s v="UK"/>
    <s v="GBP"/>
    <x v="94"/>
    <x v="0"/>
    <s v="4 to 6 hours a day"/>
    <x v="0"/>
    <n v="3"/>
    <x v="1"/>
  </r>
  <r>
    <s v="ID1120"/>
    <n v="41057.719085648147"/>
    <s v="Â£28500"/>
    <s v="GBP"/>
    <n v="28500"/>
    <n v="44921.080753917595"/>
    <n v="11759.445223538638"/>
    <n v="85.794612639960405"/>
    <s v="Development (Project &amp; Planning) Manager"/>
    <x v="2"/>
    <s v="UK"/>
    <s v="GBP"/>
    <x v="94"/>
    <x v="0"/>
    <s v="1 or 2 hours a day"/>
    <x v="1"/>
    <n v="15"/>
    <x v="3"/>
  </r>
  <r>
    <s v="ID1252"/>
    <n v="41058.245625000003"/>
    <s v="Â£25750"/>
    <s v="GBP"/>
    <n v="25750"/>
    <n v="40586.590505732565"/>
    <n v="10624.761912495436"/>
    <n v="77.516185104525633"/>
    <s v="Energy Analyst"/>
    <x v="1"/>
    <s v="UK"/>
    <s v="GBP"/>
    <x v="94"/>
    <x v="0"/>
    <s v="4 to 6 hours a day"/>
    <x v="0"/>
    <n v="1"/>
    <x v="1"/>
  </r>
  <r>
    <s v="ID1362"/>
    <n v="41058.798668981479"/>
    <s v="27,000.GBP 42,353 USD "/>
    <s v="GBP"/>
    <n v="27000"/>
    <n v="42556.81334581667"/>
    <n v="11140.52705387871"/>
    <n v="81.279106711541431"/>
    <s v="Engineering Tech"/>
    <x v="7"/>
    <s v="UK"/>
    <s v="GBP"/>
    <x v="94"/>
    <x v="0"/>
    <s v="4 to 6 hours a day"/>
    <x v="0"/>
    <n v="1"/>
    <x v="1"/>
  </r>
  <r>
    <s v="ID1257"/>
    <n v="41058.311585648145"/>
    <n v="20000"/>
    <s v="GBP"/>
    <n v="20000"/>
    <n v="31523.565441345683"/>
    <n v="8252.2422621323785"/>
    <n v="60.206745712252932"/>
    <s v="Environmental Information Analyst"/>
    <x v="1"/>
    <s v="UK"/>
    <s v="GBP"/>
    <x v="94"/>
    <x v="0"/>
    <s v="4 to 6 hours a day"/>
    <x v="0"/>
    <n v="1"/>
    <x v="1"/>
  </r>
  <r>
    <s v="ID0256"/>
    <n v="41055.045972222222"/>
    <n v="4390"/>
    <s v="GBP"/>
    <n v="52680"/>
    <n v="83033.071372504521"/>
    <n v="21736.406118456682"/>
    <n v="158.58456820607418"/>
    <s v="Excel Consultant"/>
    <x v="4"/>
    <s v="UK"/>
    <s v="GBP"/>
    <x v="94"/>
    <x v="0"/>
    <s v="All the 8 hours baby, all the 8!"/>
    <x v="2"/>
    <m/>
    <x v="1"/>
  </r>
  <r>
    <s v="ID0450"/>
    <n v="41055.120694444442"/>
    <s v="Â£60000"/>
    <s v="GBP"/>
    <n v="60000"/>
    <n v="94570.696324037053"/>
    <n v="24756.726786397136"/>
    <n v="180.62023713675876"/>
    <s v="Excel Consultant"/>
    <x v="4"/>
    <s v="UK"/>
    <s v="GBP"/>
    <x v="94"/>
    <x v="0"/>
    <s v="4 to 6 hours a day"/>
    <x v="0"/>
    <m/>
    <x v="1"/>
  </r>
  <r>
    <s v="ID0932"/>
    <n v="41056.931956018518"/>
    <s v="50000 GBP"/>
    <s v="GBP"/>
    <n v="50000"/>
    <n v="78808.913603364199"/>
    <n v="20630.605655330943"/>
    <n v="150.51686428063229"/>
    <s v="Finance Analyst"/>
    <x v="1"/>
    <s v="UK"/>
    <s v="GBP"/>
    <x v="94"/>
    <x v="0"/>
    <s v="All the 8 hours baby, all the 8!"/>
    <x v="2"/>
    <n v="10"/>
    <x v="3"/>
  </r>
  <r>
    <s v="ID1083"/>
    <n v="41057.649675925924"/>
    <n v="20000"/>
    <s v="GBP"/>
    <n v="20000"/>
    <n v="31523.565441345683"/>
    <n v="8252.2422621323785"/>
    <n v="60.206745712252932"/>
    <s v="finance assistant"/>
    <x v="1"/>
    <s v="UK"/>
    <s v="GBP"/>
    <x v="94"/>
    <x v="0"/>
    <s v="4 to 6 hours a day"/>
    <x v="0"/>
    <n v="1"/>
    <x v="1"/>
  </r>
  <r>
    <s v="ID1577"/>
    <n v="41061.230914351851"/>
    <s v="35000 GBP"/>
    <s v="GBP"/>
    <n v="35000"/>
    <n v="55166.239522354947"/>
    <n v="14441.423958731662"/>
    <n v="105.36180499644261"/>
    <s v="finance director"/>
    <x v="0"/>
    <s v="UK"/>
    <s v="GBP"/>
    <x v="94"/>
    <x v="0"/>
    <s v="2 to 3 hours per day"/>
    <x v="3"/>
    <n v="30"/>
    <x v="2"/>
  </r>
  <r>
    <s v="ID1087"/>
    <n v="41057.658171296294"/>
    <s v="Â£55000"/>
    <s v="GBP"/>
    <n v="55000"/>
    <n v="86689.804963700633"/>
    <n v="22693.666220864041"/>
    <n v="165.56855070869554"/>
    <s v="Finance Director"/>
    <x v="0"/>
    <s v="UK"/>
    <s v="GBP"/>
    <x v="94"/>
    <x v="0"/>
    <s v="2 to 3 hours per day"/>
    <x v="3"/>
    <n v="22"/>
    <x v="2"/>
  </r>
  <r>
    <s v="ID0574"/>
    <n v="41055.289687500001"/>
    <s v="Â£28800"/>
    <s v="GBP"/>
    <n v="28800"/>
    <n v="45393.934235537781"/>
    <n v="11883.228857470624"/>
    <n v="86.6977138256442"/>
    <s v="Finance Manager"/>
    <x v="2"/>
    <s v="UK"/>
    <s v="GBP"/>
    <x v="94"/>
    <x v="0"/>
    <s v="4 to 6 hours a day"/>
    <x v="0"/>
    <n v="27"/>
    <x v="2"/>
  </r>
  <r>
    <s v="ID0538"/>
    <n v="41055.224537037036"/>
    <s v="73,000 GBP"/>
    <s v="GBP"/>
    <n v="73000"/>
    <n v="115061.01386091174"/>
    <n v="30120.684256783181"/>
    <n v="219.75462184972318"/>
    <s v="Finance Manager"/>
    <x v="2"/>
    <s v="UK"/>
    <s v="GBP"/>
    <x v="94"/>
    <x v="0"/>
    <s v="4 to 6 hours a day"/>
    <x v="0"/>
    <m/>
    <x v="1"/>
  </r>
  <r>
    <s v="ID1240"/>
    <n v="41058.160740740743"/>
    <n v="75000"/>
    <s v="GBP"/>
    <n v="75000"/>
    <n v="118213.37040504631"/>
    <n v="30945.908482996419"/>
    <n v="225.77529642094848"/>
    <s v="Finance Manager"/>
    <x v="2"/>
    <s v="UK"/>
    <s v="GBP"/>
    <x v="94"/>
    <x v="0"/>
    <s v="4 to 6 hours a day"/>
    <x v="0"/>
    <n v="20"/>
    <x v="2"/>
  </r>
  <r>
    <s v="ID1233"/>
    <n v="41058.09684027778"/>
    <s v="Â£29000"/>
    <s v="GBP"/>
    <n v="29000"/>
    <n v="45709.169889951241"/>
    <n v="11965.751280091949"/>
    <n v="87.299781282766745"/>
    <s v="Financial Accountant"/>
    <x v="5"/>
    <s v="UK"/>
    <s v="GBP"/>
    <x v="94"/>
    <x v="0"/>
    <s v="2 to 3 hours per day"/>
    <x v="3"/>
    <n v="8"/>
    <x v="0"/>
  </r>
  <r>
    <s v="ID1141"/>
    <n v="41057.785127314812"/>
    <n v="29000"/>
    <s v="GBP"/>
    <n v="29000"/>
    <n v="45709.169889951241"/>
    <n v="11965.751280091949"/>
    <n v="87.299781282766745"/>
    <s v="Financial Analyst"/>
    <x v="1"/>
    <s v="UK"/>
    <s v="GBP"/>
    <x v="94"/>
    <x v="0"/>
    <s v="4 to 6 hours a day"/>
    <x v="0"/>
    <n v="14"/>
    <x v="3"/>
  </r>
  <r>
    <s v="ID1814"/>
    <n v="41072.769895833335"/>
    <n v="32000"/>
    <s v="GBP"/>
    <n v="32000"/>
    <n v="50437.70470615309"/>
    <n v="13203.587619411805"/>
    <n v="96.33079313960468"/>
    <s v="Financial Analyst"/>
    <x v="1"/>
    <s v="UK"/>
    <s v="GBP"/>
    <x v="94"/>
    <x v="0"/>
    <s v="All the 8 hours baby, all the 8!"/>
    <x v="2"/>
    <n v="1"/>
    <x v="1"/>
  </r>
  <r>
    <s v="ID1251"/>
    <n v="41058.241365740738"/>
    <s v="GBP 43,000"/>
    <s v="GBP"/>
    <n v="43000"/>
    <n v="67775.665698893223"/>
    <n v="17742.320863584613"/>
    <n v="129.44450328134377"/>
    <s v="Financial Controller"/>
    <x v="6"/>
    <s v="UK"/>
    <s v="GBP"/>
    <x v="94"/>
    <x v="0"/>
    <s v="4 to 6 hours a day"/>
    <x v="0"/>
    <n v="25"/>
    <x v="2"/>
  </r>
  <r>
    <s v="ID0820"/>
    <n v="41055.946655092594"/>
    <s v="Â£55000"/>
    <s v="GBP"/>
    <n v="55000"/>
    <n v="86689.804963700633"/>
    <n v="22693.666220864041"/>
    <n v="165.56855070869554"/>
    <s v="Financial controller"/>
    <x v="6"/>
    <s v="UK"/>
    <s v="GBP"/>
    <x v="94"/>
    <x v="0"/>
    <s v="4 to 6 hours a day"/>
    <x v="0"/>
    <n v="12"/>
    <x v="3"/>
  </r>
  <r>
    <s v="ID0433"/>
    <n v="41055.106365740743"/>
    <s v="Â£65000"/>
    <s v="GBP"/>
    <n v="65000"/>
    <n v="102451.58768437347"/>
    <n v="26819.78735193023"/>
    <n v="195.67192356482201"/>
    <s v="Financial Controller"/>
    <x v="6"/>
    <s v="UK"/>
    <s v="GBP"/>
    <x v="94"/>
    <x v="0"/>
    <s v="2 to 3 hours per day"/>
    <x v="3"/>
    <m/>
    <x v="1"/>
  </r>
  <r>
    <s v="ID1739"/>
    <n v="41067.866712962961"/>
    <s v="Â£73000"/>
    <s v="GBP"/>
    <n v="73000"/>
    <n v="115061.01386091174"/>
    <n v="30120.684256783181"/>
    <n v="219.75462184972318"/>
    <s v="Financial Controller"/>
    <x v="6"/>
    <s v="UK"/>
    <s v="GBP"/>
    <x v="94"/>
    <x v="0"/>
    <s v="4 to 6 hours a day"/>
    <x v="0"/>
    <n v="8"/>
    <x v="0"/>
  </r>
  <r>
    <s v="ID1170"/>
    <n v="41057.943854166668"/>
    <s v="Â£80000"/>
    <s v="GBP"/>
    <n v="80000"/>
    <n v="126094.26176538273"/>
    <n v="33008.969048529514"/>
    <n v="240.82698284901173"/>
    <s v="Financial Controller"/>
    <x v="6"/>
    <s v="UK"/>
    <s v="GBP"/>
    <x v="94"/>
    <x v="0"/>
    <s v="4 to 6 hours a day"/>
    <x v="0"/>
    <n v="15"/>
    <x v="3"/>
  </r>
  <r>
    <s v="ID0844"/>
    <n v="41056.013240740744"/>
    <n v="100000"/>
    <s v="GBP"/>
    <n v="100000"/>
    <n v="157617.8272067284"/>
    <n v="41261.211310661885"/>
    <n v="301.03372856126458"/>
    <s v="Financial Controller"/>
    <x v="6"/>
    <s v="UK"/>
    <s v="GBP"/>
    <x v="94"/>
    <x v="0"/>
    <s v="2 to 3 hours per day"/>
    <x v="3"/>
    <n v="20"/>
    <x v="2"/>
  </r>
  <r>
    <s v="ID0909"/>
    <n v="41056.673657407409"/>
    <n v="80000"/>
    <s v="GBP"/>
    <n v="80000"/>
    <n v="126094.26176538273"/>
    <n v="33008.969048529514"/>
    <n v="240.82698284901173"/>
    <s v="Financial Modeller"/>
    <x v="5"/>
    <s v="UK"/>
    <s v="GBP"/>
    <x v="94"/>
    <x v="0"/>
    <s v="4 to 6 hours a day"/>
    <x v="0"/>
    <n v="10"/>
    <x v="3"/>
  </r>
  <r>
    <s v="ID0311"/>
    <n v="41055.058368055557"/>
    <s v="Â£20000/year but i work part time 30h/week"/>
    <s v="GBP"/>
    <n v="20000"/>
    <n v="31523.565441345683"/>
    <n v="8252.2422621323785"/>
    <n v="60.206745712252932"/>
    <s v="Graduate Structural Engineer"/>
    <x v="7"/>
    <s v="UK"/>
    <s v="GBP"/>
    <x v="94"/>
    <x v="0"/>
    <s v="1 or 2 hours a day"/>
    <x v="1"/>
    <m/>
    <x v="1"/>
  </r>
  <r>
    <s v="ID1176"/>
    <n v="41057.948483796295"/>
    <s v="Â£43000"/>
    <s v="GBP"/>
    <n v="43000"/>
    <n v="67775.665698893223"/>
    <n v="17742.320863584613"/>
    <n v="129.44450328134377"/>
    <s v="Head of Finance"/>
    <x v="5"/>
    <s v="UK"/>
    <s v="GBP"/>
    <x v="94"/>
    <x v="0"/>
    <s v="All the 8 hours baby, all the 8!"/>
    <x v="2"/>
    <n v="15"/>
    <x v="3"/>
  </r>
  <r>
    <s v="ID0486"/>
    <n v="41055.146319444444"/>
    <s v="GB Sterling 59k"/>
    <s v="GBP"/>
    <n v="59000"/>
    <n v="92994.518051969761"/>
    <n v="24344.114673290514"/>
    <n v="177.60989985114611"/>
    <s v="Health and safety advisor"/>
    <x v="4"/>
    <s v="UK"/>
    <s v="GBP"/>
    <x v="94"/>
    <x v="0"/>
    <s v="2 to 3 hours per day"/>
    <x v="3"/>
    <m/>
    <x v="1"/>
  </r>
  <r>
    <s v="ID0918"/>
    <n v="41056.763553240744"/>
    <n v="64210.1"/>
    <s v="GBP"/>
    <n v="64210"/>
    <n v="101206.40684944032"/>
    <n v="26493.823782576001"/>
    <n v="193.29375710918802"/>
    <s v="HR Advisor - Systems &amp; MI"/>
    <x v="4"/>
    <s v="UK"/>
    <s v="GBP"/>
    <x v="94"/>
    <x v="0"/>
    <s v="4 to 6 hours a day"/>
    <x v="0"/>
    <n v="16"/>
    <x v="3"/>
  </r>
  <r>
    <s v="ID0325"/>
    <n v="41055.0622337963"/>
    <s v="Â£29000"/>
    <s v="GBP"/>
    <n v="29000"/>
    <n v="45709.169889951241"/>
    <n v="11965.751280091949"/>
    <n v="87.299781282766745"/>
    <s v="ICT Technical Analyst"/>
    <x v="1"/>
    <s v="UK"/>
    <s v="GBP"/>
    <x v="94"/>
    <x v="0"/>
    <s v="4 to 6 hours a day"/>
    <x v="0"/>
    <m/>
    <x v="1"/>
  </r>
  <r>
    <s v="ID1243"/>
    <n v="41058.174976851849"/>
    <s v="Â£30000"/>
    <s v="GBP"/>
    <n v="30000"/>
    <n v="47285.348162018527"/>
    <n v="12378.363393198568"/>
    <n v="90.31011856837938"/>
    <s v="Infection Prevention Surveillance Specialist"/>
    <x v="8"/>
    <s v="UK"/>
    <s v="GBP"/>
    <x v="94"/>
    <x v="0"/>
    <s v="4 to 6 hours a day"/>
    <x v="0"/>
    <n v="14"/>
    <x v="3"/>
  </r>
  <r>
    <s v="ID1097"/>
    <n v="41057.672118055554"/>
    <s v="Â£30000"/>
    <s v="GBP"/>
    <n v="30000"/>
    <n v="47285.348162018527"/>
    <n v="12378.363393198568"/>
    <n v="90.31011856837938"/>
    <s v="Information Analyst"/>
    <x v="1"/>
    <s v="UK"/>
    <s v="GBP"/>
    <x v="94"/>
    <x v="0"/>
    <s v="4 to 6 hours a day"/>
    <x v="0"/>
    <n v="4"/>
    <x v="1"/>
  </r>
  <r>
    <s v="ID1205"/>
    <n v="41058.002581018518"/>
    <n v="34000"/>
    <s v="GBP"/>
    <n v="34000"/>
    <n v="53590.061250287661"/>
    <n v="14028.811845625043"/>
    <n v="102.35146771082997"/>
    <s v="investment accountant"/>
    <x v="5"/>
    <s v="UK"/>
    <s v="GBP"/>
    <x v="94"/>
    <x v="0"/>
    <s v="All the 8 hours baby, all the 8!"/>
    <x v="2"/>
    <n v="10"/>
    <x v="3"/>
  </r>
  <r>
    <s v="ID1206"/>
    <n v="41058.002638888887"/>
    <n v="34000"/>
    <s v="GBP"/>
    <n v="34000"/>
    <n v="53590.061250287661"/>
    <n v="14028.811845625043"/>
    <n v="102.35146771082997"/>
    <s v="investment accountant"/>
    <x v="5"/>
    <s v="UK"/>
    <s v="GBP"/>
    <x v="94"/>
    <x v="0"/>
    <s v="All the 8 hours baby, all the 8!"/>
    <x v="2"/>
    <n v="10"/>
    <x v="3"/>
  </r>
  <r>
    <s v="ID1246"/>
    <n v="41058.190011574072"/>
    <s v="GBP 34000"/>
    <s v="GBP"/>
    <n v="34000"/>
    <n v="53590.061250287661"/>
    <n v="14028.811845625043"/>
    <n v="102.35146771082997"/>
    <s v="Investment Accountant"/>
    <x v="5"/>
    <s v="UK"/>
    <s v="GBP"/>
    <x v="94"/>
    <x v="0"/>
    <s v="All the 8 hours baby, all the 8!"/>
    <x v="2"/>
    <n v="10"/>
    <x v="3"/>
  </r>
  <r>
    <s v="ID0555"/>
    <n v="41055.241805555554"/>
    <s v="Â£20000"/>
    <s v="GBP"/>
    <n v="20000"/>
    <n v="31523.565441345683"/>
    <n v="8252.2422621323785"/>
    <n v="60.206745712252932"/>
    <s v="IT Consultant"/>
    <x v="4"/>
    <s v="UK"/>
    <s v="GBP"/>
    <x v="94"/>
    <x v="0"/>
    <s v="4 to 6 hours a day"/>
    <x v="0"/>
    <m/>
    <x v="1"/>
  </r>
  <r>
    <s v="ID0419"/>
    <n v="41055.095868055556"/>
    <s v="Â£66000"/>
    <s v="GBP"/>
    <n v="66000"/>
    <n v="104027.76595644075"/>
    <n v="27232.399465036848"/>
    <n v="198.68226085043463"/>
    <s v="IT Project Manager, EMEA"/>
    <x v="2"/>
    <s v="UK"/>
    <s v="GBP"/>
    <x v="94"/>
    <x v="0"/>
    <s v="1 or 2 hours a day"/>
    <x v="1"/>
    <m/>
    <x v="1"/>
  </r>
  <r>
    <s v="ID0513"/>
    <n v="41055.179918981485"/>
    <s v="Â£16400"/>
    <s v="GBP"/>
    <n v="16400"/>
    <n v="25849.323661903458"/>
    <n v="6766.8386549485494"/>
    <n v="49.369531484047393"/>
    <s v="Job Build analyst"/>
    <x v="1"/>
    <s v="UK"/>
    <s v="GBP"/>
    <x v="94"/>
    <x v="0"/>
    <s v="4 to 6 hours a day"/>
    <x v="0"/>
    <m/>
    <x v="1"/>
  </r>
  <r>
    <s v="ID0499"/>
    <n v="41055.16138888889"/>
    <n v="33000"/>
    <s v="GBP"/>
    <n v="33000"/>
    <n v="52013.882978220376"/>
    <n v="13616.199732518424"/>
    <n v="99.341130425217315"/>
    <s v="LOGISTIC MANAGER"/>
    <x v="2"/>
    <s v="UK"/>
    <s v="GBP"/>
    <x v="94"/>
    <x v="0"/>
    <s v="4 to 6 hours a day"/>
    <x v="0"/>
    <m/>
    <x v="1"/>
  </r>
  <r>
    <s v="ID1662"/>
    <n v="41064.752326388887"/>
    <n v="42000"/>
    <s v="GBP"/>
    <n v="42000"/>
    <n v="66199.48742682593"/>
    <n v="17329.708750477992"/>
    <n v="126.43416599573112"/>
    <s v="Management Accountant"/>
    <x v="2"/>
    <s v="UK"/>
    <s v="GBP"/>
    <x v="94"/>
    <x v="0"/>
    <s v="4 to 6 hours a day"/>
    <x v="0"/>
    <n v="23"/>
    <x v="2"/>
  </r>
  <r>
    <s v="ID1372"/>
    <n v="41058.829606481479"/>
    <s v="Â£45000"/>
    <s v="GBP"/>
    <n v="45000"/>
    <n v="70928.022243027779"/>
    <n v="18567.545089797848"/>
    <n v="135.46517785256907"/>
    <s v="Management Accountant"/>
    <x v="2"/>
    <s v="UK"/>
    <s v="GBP"/>
    <x v="94"/>
    <x v="0"/>
    <s v="2 to 3 hours per day"/>
    <x v="3"/>
    <n v="15"/>
    <x v="3"/>
  </r>
  <r>
    <s v="ID1115"/>
    <n v="41057.710219907407"/>
    <n v="75000"/>
    <s v="GBP"/>
    <n v="75000"/>
    <n v="118213.37040504631"/>
    <n v="30945.908482996419"/>
    <n v="225.77529642094848"/>
    <s v="Management Consultant"/>
    <x v="2"/>
    <s v="UK"/>
    <s v="GBP"/>
    <x v="94"/>
    <x v="0"/>
    <s v="2 to 3 hours per day"/>
    <x v="3"/>
    <n v="10"/>
    <x v="3"/>
  </r>
  <r>
    <s v="ID0033"/>
    <n v="41054.207465277781"/>
    <s v="Â£35000"/>
    <s v="GBP"/>
    <n v="35000"/>
    <n v="55166.239522354947"/>
    <n v="14441.423958731662"/>
    <n v="105.36180499644261"/>
    <s v="Management Information Analyst"/>
    <x v="1"/>
    <s v="UK"/>
    <s v="GBP"/>
    <x v="94"/>
    <x v="0"/>
    <s v="All the 8 hours baby, all the 8!"/>
    <x v="2"/>
    <m/>
    <x v="1"/>
  </r>
  <r>
    <s v="ID0916"/>
    <n v="41056.720416666663"/>
    <s v="Â£65000"/>
    <s v="GBP"/>
    <n v="65000"/>
    <n v="102451.58768437347"/>
    <n v="26819.78735193023"/>
    <n v="195.67192356482201"/>
    <s v="Manager"/>
    <x v="2"/>
    <s v="UK"/>
    <s v="GBP"/>
    <x v="94"/>
    <x v="0"/>
    <s v="1 or 2 hours a day"/>
    <x v="1"/>
    <n v="15"/>
    <x v="3"/>
  </r>
  <r>
    <s v="ID0380"/>
    <n v="41055.08216435185"/>
    <s v="Â£60000"/>
    <s v="GBP"/>
    <n v="60000"/>
    <n v="94570.696324037053"/>
    <n v="24756.726786397136"/>
    <n v="180.62023713675876"/>
    <s v="Managing Director"/>
    <x v="0"/>
    <s v="UK"/>
    <s v="GBP"/>
    <x v="94"/>
    <x v="0"/>
    <s v="2 to 3 hours per day"/>
    <x v="3"/>
    <m/>
    <x v="1"/>
  </r>
  <r>
    <s v="ID0493"/>
    <n v="41055.151076388887"/>
    <n v="190000"/>
    <s v="GBP"/>
    <n v="190000"/>
    <n v="299473.87169278396"/>
    <n v="78396.301490257581"/>
    <n v="571.96408426640266"/>
    <s v="Managing Partner"/>
    <x v="0"/>
    <s v="UK"/>
    <s v="GBP"/>
    <x v="94"/>
    <x v="0"/>
    <s v="4 to 6 hours a day"/>
    <x v="0"/>
    <m/>
    <x v="1"/>
  </r>
  <r>
    <s v="ID1085"/>
    <n v="41057.65421296296"/>
    <n v="80000"/>
    <s v="GBP"/>
    <n v="80000"/>
    <n v="126094.26176538273"/>
    <n v="33008.969048529514"/>
    <n v="240.82698284901173"/>
    <s v="Manufacturing consultant"/>
    <x v="4"/>
    <s v="UK"/>
    <s v="GBP"/>
    <x v="94"/>
    <x v="0"/>
    <s v="4 to 6 hours a day"/>
    <x v="0"/>
    <n v="10"/>
    <x v="3"/>
  </r>
  <r>
    <s v="ID1349"/>
    <n v="41058.760277777779"/>
    <s v="Â£30000"/>
    <s v="GBP"/>
    <n v="30000"/>
    <n v="47285.348162018527"/>
    <n v="12378.363393198568"/>
    <n v="90.31011856837938"/>
    <s v="Market Analyst"/>
    <x v="1"/>
    <s v="UK"/>
    <s v="GBP"/>
    <x v="94"/>
    <x v="0"/>
    <s v="All the 8 hours baby, all the 8!"/>
    <x v="2"/>
    <n v="6"/>
    <x v="0"/>
  </r>
  <r>
    <s v="ID1103"/>
    <n v="41057.681562500002"/>
    <n v="79000"/>
    <s v="GBP"/>
    <n v="79000"/>
    <n v="124518.08349331544"/>
    <n v="32596.356935422893"/>
    <n v="237.81664556339902"/>
    <s v="Market Analyst"/>
    <x v="1"/>
    <s v="UK"/>
    <s v="GBP"/>
    <x v="94"/>
    <x v="0"/>
    <s v="2 to 3 hours per day"/>
    <x v="3"/>
    <n v="14"/>
    <x v="3"/>
  </r>
  <r>
    <s v="ID1101"/>
    <n v="41057.680335648147"/>
    <s v="Â£30000"/>
    <s v="GBP"/>
    <n v="30000"/>
    <n v="47285.348162018527"/>
    <n v="12378.363393198568"/>
    <n v="90.31011856837938"/>
    <s v="MDM Executive (Business Analyst)"/>
    <x v="1"/>
    <s v="UK"/>
    <s v="GBP"/>
    <x v="94"/>
    <x v="0"/>
    <s v="All the 8 hours baby, all the 8!"/>
    <x v="2"/>
    <n v="10"/>
    <x v="3"/>
  </r>
  <r>
    <s v="ID0409"/>
    <n v="41055.091435185182"/>
    <s v="Â£35000"/>
    <s v="GBP"/>
    <n v="35000"/>
    <n v="55166.239522354947"/>
    <n v="14441.423958731662"/>
    <n v="105.36180499644261"/>
    <s v="Mgmt Accountant"/>
    <x v="5"/>
    <s v="UK"/>
    <s v="GBP"/>
    <x v="94"/>
    <x v="0"/>
    <s v="4 to 6 hours a day"/>
    <x v="0"/>
    <m/>
    <x v="1"/>
  </r>
  <r>
    <s v="ID1153"/>
    <n v="41057.857986111114"/>
    <s v="Â£35000"/>
    <s v="GBP"/>
    <n v="35000"/>
    <n v="55166.239522354947"/>
    <n v="14441.423958731662"/>
    <n v="105.36180499644261"/>
    <s v="MI Analyst"/>
    <x v="1"/>
    <s v="UK"/>
    <s v="GBP"/>
    <x v="94"/>
    <x v="0"/>
    <s v="4 to 6 hours a day"/>
    <x v="0"/>
    <n v="10"/>
    <x v="3"/>
  </r>
  <r>
    <s v="ID1128"/>
    <n v="41057.73809027778"/>
    <n v="19000"/>
    <s v="USD"/>
    <n v="19000"/>
    <n v="19000"/>
    <n v="4973.8219895287957"/>
    <n v="36.28803254064821"/>
    <s v="MI Specialist"/>
    <x v="3"/>
    <s v="UK"/>
    <s v="GBP"/>
    <x v="94"/>
    <x v="0"/>
    <s v="All the 8 hours baby, all the 8!"/>
    <x v="2"/>
    <n v="8"/>
    <x v="0"/>
  </r>
  <r>
    <s v="ID1133"/>
    <n v="41057.753657407404"/>
    <s v="Â£15000"/>
    <s v="GBP"/>
    <n v="15000"/>
    <n v="23642.674081009263"/>
    <n v="6189.1816965992839"/>
    <n v="45.15505928418969"/>
    <s v="MI Specialist"/>
    <x v="3"/>
    <s v="UK"/>
    <s v="GBP"/>
    <x v="94"/>
    <x v="0"/>
    <s v="All the 8 hours baby, all the 8!"/>
    <x v="2"/>
    <n v="2"/>
    <x v="1"/>
  </r>
  <r>
    <s v="ID1062"/>
    <n v="41057.607372685183"/>
    <s v="Â£28000"/>
    <s v="GBP"/>
    <n v="28000"/>
    <n v="44132.991617883956"/>
    <n v="11553.139166985329"/>
    <n v="84.289443997154095"/>
    <s v="Modeller"/>
    <x v="1"/>
    <s v="UK"/>
    <s v="GBP"/>
    <x v="94"/>
    <x v="0"/>
    <s v="2 to 3 hours per day"/>
    <x v="3"/>
    <n v="16"/>
    <x v="3"/>
  </r>
  <r>
    <s v="ID1181"/>
    <n v="41057.95239583333"/>
    <n v="31763"/>
    <s v="GBP"/>
    <n v="31763"/>
    <n v="50064.150455673145"/>
    <n v="13105.798548605537"/>
    <n v="95.617343202914483"/>
    <s v="Network Administrator"/>
    <x v="1"/>
    <s v="UK"/>
    <s v="GBP"/>
    <x v="94"/>
    <x v="0"/>
    <s v="2 to 3 hours per day"/>
    <x v="3"/>
    <n v="2"/>
    <x v="1"/>
  </r>
  <r>
    <s v="ID1729"/>
    <n v="41067.265474537038"/>
    <s v="Â£27000"/>
    <s v="GBP"/>
    <n v="27000"/>
    <n v="42556.81334581667"/>
    <n v="11140.52705387871"/>
    <n v="81.279106711541431"/>
    <s v="Network Designer"/>
    <x v="1"/>
    <s v="UK"/>
    <s v="GBP"/>
    <x v="94"/>
    <x v="0"/>
    <s v="4 to 6 hours a day"/>
    <x v="0"/>
    <n v="2"/>
    <x v="1"/>
  </r>
  <r>
    <s v="ID1607"/>
    <n v="41061.97896990741"/>
    <s v="Â£20000"/>
    <s v="GBP"/>
    <n v="20000"/>
    <n v="31523.565441345683"/>
    <n v="8252.2422621323785"/>
    <n v="60.206745712252932"/>
    <s v="Operations Analyst"/>
    <x v="1"/>
    <s v="UK"/>
    <s v="GBP"/>
    <x v="94"/>
    <x v="0"/>
    <s v="All the 8 hours baby, all the 8!"/>
    <x v="2"/>
    <n v="3"/>
    <x v="1"/>
  </r>
  <r>
    <s v="ID0262"/>
    <n v="41055.047222222223"/>
    <n v="28000"/>
    <s v="GBP"/>
    <n v="28000"/>
    <n v="44132.991617883956"/>
    <n v="11553.139166985329"/>
    <n v="84.289443997154095"/>
    <s v="Ops Adminstrator"/>
    <x v="1"/>
    <s v="UK"/>
    <s v="GBP"/>
    <x v="94"/>
    <x v="0"/>
    <s v="All the 8 hours baby, all the 8!"/>
    <x v="2"/>
    <m/>
    <x v="1"/>
  </r>
  <r>
    <s v="ID1600"/>
    <n v="41061.831770833334"/>
    <s v="Â£80000"/>
    <s v="GBP"/>
    <n v="80000"/>
    <n v="126094.26176538273"/>
    <n v="33008.969048529514"/>
    <n v="240.82698284901173"/>
    <s v="Owner of Business Improvement Consultancy"/>
    <x v="4"/>
    <s v="UK"/>
    <s v="GBP"/>
    <x v="94"/>
    <x v="0"/>
    <s v="4 to 6 hours a day"/>
    <x v="0"/>
    <n v="12"/>
    <x v="3"/>
  </r>
  <r>
    <s v="ID1476"/>
    <n v="41059.713738425926"/>
    <s v="Â£37000"/>
    <s v="GBP"/>
    <n v="37000"/>
    <n v="58318.59606648951"/>
    <n v="15266.648184944899"/>
    <n v="111.38247956766789"/>
    <s v="Planning &amp; Scheduling Manager"/>
    <x v="2"/>
    <s v="UK"/>
    <s v="GBP"/>
    <x v="94"/>
    <x v="0"/>
    <s v="All the 8 hours baby, all the 8!"/>
    <x v="2"/>
    <n v="20"/>
    <x v="2"/>
  </r>
  <r>
    <s v="ID1092"/>
    <n v="41057.666504629633"/>
    <n v="40500"/>
    <s v="GBP"/>
    <n v="40500"/>
    <n v="63835.220018725006"/>
    <n v="16710.790580818066"/>
    <n v="121.91866006731216"/>
    <s v="Policy, Performance and Research Officer"/>
    <x v="2"/>
    <s v="UK"/>
    <s v="GBP"/>
    <x v="94"/>
    <x v="0"/>
    <s v="2 to 3 hours per day"/>
    <x v="3"/>
    <n v="25"/>
    <x v="2"/>
  </r>
  <r>
    <s v="ID1544"/>
    <n v="41060.687604166669"/>
    <n v="48360"/>
    <s v="GBP"/>
    <n v="48360"/>
    <n v="76223.981237173866"/>
    <n v="19953.921789836091"/>
    <n v="145.57991113222758"/>
    <s v="pricing manager"/>
    <x v="2"/>
    <s v="UK"/>
    <s v="GBP"/>
    <x v="94"/>
    <x v="0"/>
    <s v="All the 8 hours baby, all the 8!"/>
    <x v="2"/>
    <n v="8"/>
    <x v="0"/>
  </r>
  <r>
    <s v="ID1895"/>
    <n v="41078.768599537034"/>
    <s v="Â£35000"/>
    <s v="GBP"/>
    <n v="35000"/>
    <n v="55166.239522354947"/>
    <n v="14441.423958731662"/>
    <n v="105.36180499644261"/>
    <s v="Process Analyst"/>
    <x v="1"/>
    <s v="UK"/>
    <s v="GBP"/>
    <x v="94"/>
    <x v="0"/>
    <s v="All the 8 hours baby, all the 8!"/>
    <x v="2"/>
    <n v="34"/>
    <x v="2"/>
  </r>
  <r>
    <s v="ID0235"/>
    <n v="41055.042395833334"/>
    <n v="45000"/>
    <s v="GBP"/>
    <n v="45000"/>
    <n v="70928.022243027779"/>
    <n v="18567.545089797848"/>
    <n v="135.46517785256907"/>
    <s v="Procurement manager"/>
    <x v="2"/>
    <s v="UK"/>
    <s v="GBP"/>
    <x v="94"/>
    <x v="0"/>
    <s v="2 to 3 hours per day"/>
    <x v="3"/>
    <m/>
    <x v="1"/>
  </r>
  <r>
    <s v="ID0529"/>
    <n v="41055.201932870368"/>
    <n v="36500"/>
    <s v="GBP"/>
    <n v="36500"/>
    <n v="57530.506930455871"/>
    <n v="15060.34212839159"/>
    <n v="109.87731092486159"/>
    <s v="Production Manager"/>
    <x v="2"/>
    <s v="UK"/>
    <s v="GBP"/>
    <x v="94"/>
    <x v="0"/>
    <s v="2 to 3 hours per day"/>
    <x v="3"/>
    <m/>
    <x v="1"/>
  </r>
  <r>
    <s v="ID1076"/>
    <n v="41057.640173611115"/>
    <s v="Â£50"/>
    <s v="GBP"/>
    <n v="50000"/>
    <n v="78808.913603364199"/>
    <n v="20630.605655330943"/>
    <n v="150.51686428063229"/>
    <s v="Production manager"/>
    <x v="2"/>
    <s v="UK"/>
    <s v="GBP"/>
    <x v="94"/>
    <x v="0"/>
    <s v="2 to 3 hours per day"/>
    <x v="3"/>
    <n v="12"/>
    <x v="3"/>
  </r>
  <r>
    <s v="ID1724"/>
    <n v="41066.889328703706"/>
    <n v="40000"/>
    <s v="GBP"/>
    <n v="40000"/>
    <n v="63047.130882691366"/>
    <n v="16504.484524264757"/>
    <n v="120.41349142450586"/>
    <s v="project manager"/>
    <x v="2"/>
    <s v="UK"/>
    <s v="GBP"/>
    <x v="94"/>
    <x v="0"/>
    <s v="4 to 6 hours a day"/>
    <x v="0"/>
    <n v="15"/>
    <x v="3"/>
  </r>
  <r>
    <s v="ID0134"/>
    <n v="41055.029895833337"/>
    <n v="70000"/>
    <s v="GBP"/>
    <n v="70000"/>
    <n v="110332.47904470989"/>
    <n v="28882.847917463325"/>
    <n v="210.72360999288523"/>
    <s v="Project Manager"/>
    <x v="2"/>
    <s v="UK"/>
    <s v="GBP"/>
    <x v="94"/>
    <x v="0"/>
    <s v="2 to 3 hours per day"/>
    <x v="3"/>
    <m/>
    <x v="1"/>
  </r>
  <r>
    <s v="ID0159"/>
    <n v="41055.031840277778"/>
    <s v="Â£32250"/>
    <s v="GBP"/>
    <n v="32250"/>
    <n v="50831.74927416991"/>
    <n v="13306.740647688459"/>
    <n v="97.083377461007828"/>
    <s v="project Support"/>
    <x v="2"/>
    <s v="UK"/>
    <s v="GBP"/>
    <x v="94"/>
    <x v="0"/>
    <s v="4 to 6 hours a day"/>
    <x v="0"/>
    <m/>
    <x v="1"/>
  </r>
  <r>
    <s v="ID1149"/>
    <n v="41057.828634259262"/>
    <s v="Â£30000"/>
    <s v="GBP"/>
    <n v="30000"/>
    <n v="47285.348162018527"/>
    <n v="12378.363393198568"/>
    <n v="90.31011856837938"/>
    <s v="Reporting Accountant"/>
    <x v="5"/>
    <s v="UK"/>
    <s v="GBP"/>
    <x v="94"/>
    <x v="0"/>
    <s v="2 to 3 hours per day"/>
    <x v="3"/>
    <n v="5"/>
    <x v="0"/>
  </r>
  <r>
    <s v="ID0800"/>
    <n v="41055.880023148151"/>
    <s v="Â£29000"/>
    <s v="GBP"/>
    <n v="29000"/>
    <n v="45709.169889951241"/>
    <n v="11965.751280091949"/>
    <n v="87.299781282766745"/>
    <s v="Reporting Assistant"/>
    <x v="3"/>
    <s v="UK"/>
    <s v="GBP"/>
    <x v="94"/>
    <x v="0"/>
    <s v="2 to 3 hours per day"/>
    <x v="3"/>
    <n v="15"/>
    <x v="3"/>
  </r>
  <r>
    <s v="ID1562"/>
    <n v="41060.964675925927"/>
    <s v="Â£25000"/>
    <s v="GBP"/>
    <n v="25000"/>
    <n v="39404.456801682099"/>
    <n v="10315.302827665471"/>
    <n v="75.258432140316145"/>
    <s v="Reporting Team Lead"/>
    <x v="3"/>
    <s v="UK"/>
    <s v="GBP"/>
    <x v="94"/>
    <x v="0"/>
    <s v="4 to 6 hours a day"/>
    <x v="0"/>
    <n v="2"/>
    <x v="1"/>
  </r>
  <r>
    <s v="ID1552"/>
    <n v="41060.843287037038"/>
    <s v="Â£35000"/>
    <s v="GBP"/>
    <n v="35000"/>
    <n v="55166.239522354947"/>
    <n v="14441.423958731662"/>
    <n v="105.36180499644261"/>
    <s v="Research Analyst"/>
    <x v="1"/>
    <s v="UK"/>
    <s v="GBP"/>
    <x v="94"/>
    <x v="0"/>
    <s v="4 to 6 hours a day"/>
    <x v="0"/>
    <n v="3"/>
    <x v="1"/>
  </r>
  <r>
    <s v="ID1733"/>
    <n v="41067.638807870368"/>
    <n v="50000"/>
    <s v="GBP"/>
    <n v="50000"/>
    <n v="78808.913603364199"/>
    <n v="20630.605655330943"/>
    <n v="150.51686428063229"/>
    <s v="Research Analyst"/>
    <x v="1"/>
    <s v="UK"/>
    <s v="GBP"/>
    <x v="94"/>
    <x v="0"/>
    <s v="2 to 3 hours per day"/>
    <x v="3"/>
    <n v="2"/>
    <x v="1"/>
  </r>
  <r>
    <s v="ID0575"/>
    <n v="41055.29247685185"/>
    <s v="Â£21000"/>
    <s v="GBP"/>
    <n v="21000"/>
    <n v="33099.743713412965"/>
    <n v="8664.854375238996"/>
    <n v="63.21708299786556"/>
    <s v="Sales Analyst"/>
    <x v="1"/>
    <s v="UK"/>
    <s v="GBP"/>
    <x v="94"/>
    <x v="0"/>
    <s v="All the 8 hours baby, all the 8!"/>
    <x v="2"/>
    <n v="10"/>
    <x v="3"/>
  </r>
  <r>
    <s v="ID0052"/>
    <n v="41054.25503472222"/>
    <n v="40000"/>
    <s v="GBP"/>
    <n v="40000"/>
    <n v="63047.130882691366"/>
    <n v="16504.484524264757"/>
    <n v="120.41349142450586"/>
    <s v="Senior Accountant"/>
    <x v="5"/>
    <s v="UK"/>
    <s v="GBP"/>
    <x v="94"/>
    <x v="0"/>
    <s v="4 to 6 hours a day"/>
    <x v="0"/>
    <m/>
    <x v="1"/>
  </r>
  <r>
    <s v="ID1241"/>
    <n v="41058.16883101852"/>
    <n v="25000"/>
    <s v="GBP"/>
    <n v="25000"/>
    <n v="39404.456801682099"/>
    <n v="10315.302827665471"/>
    <n v="75.258432140316145"/>
    <s v="Senior Accounts Clerk"/>
    <x v="5"/>
    <s v="UK"/>
    <s v="GBP"/>
    <x v="94"/>
    <x v="0"/>
    <s v="2 to 3 hours per day"/>
    <x v="3"/>
    <n v="10"/>
    <x v="3"/>
  </r>
  <r>
    <s v="ID1332"/>
    <n v="41058.693877314814"/>
    <s v="Â£45000"/>
    <s v="GBP"/>
    <n v="45000"/>
    <n v="70928.022243027779"/>
    <n v="18567.545089797848"/>
    <n v="135.46517785256907"/>
    <s v="Senior Consultant"/>
    <x v="4"/>
    <s v="UK"/>
    <s v="GBP"/>
    <x v="94"/>
    <x v="0"/>
    <s v="2 to 3 hours per day"/>
    <x v="3"/>
    <n v="4"/>
    <x v="1"/>
  </r>
  <r>
    <s v="ID1104"/>
    <n v="41057.684884259259"/>
    <n v="43912.03"/>
    <s v="GBP"/>
    <n v="43912"/>
    <n v="69213.140283018583"/>
    <n v="18118.623110737848"/>
    <n v="132.18993088582249"/>
    <s v="Senior Data Analyst"/>
    <x v="1"/>
    <s v="UK"/>
    <s v="GBP"/>
    <x v="94"/>
    <x v="0"/>
    <s v="All the 8 hours baby, all the 8!"/>
    <x v="2"/>
    <n v="3"/>
    <x v="1"/>
  </r>
  <r>
    <s v="ID0346"/>
    <n v="41055.068645833337"/>
    <s v="100,000 US$ equiv"/>
    <s v="USD"/>
    <n v="100000"/>
    <n v="100000"/>
    <n v="26178.01047120419"/>
    <n v="190.98964495078005"/>
    <s v="Senior Data Analyst"/>
    <x v="1"/>
    <s v="UK"/>
    <s v="GBP"/>
    <x v="94"/>
    <x v="0"/>
    <s v="4 to 6 hours a day"/>
    <x v="0"/>
    <m/>
    <x v="1"/>
  </r>
  <r>
    <s v="ID0047"/>
    <n v="41054.241087962961"/>
    <n v="32000"/>
    <s v="GBP"/>
    <n v="32000"/>
    <n v="50437.70470615309"/>
    <n v="13203.587619411805"/>
    <n v="96.33079313960468"/>
    <s v="Senior intelligence analyst"/>
    <x v="1"/>
    <s v="UK"/>
    <s v="GBP"/>
    <x v="94"/>
    <x v="0"/>
    <s v="4 to 6 hours a day"/>
    <x v="0"/>
    <m/>
    <x v="1"/>
  </r>
  <r>
    <s v="ID1854"/>
    <n v="41075.160995370374"/>
    <s v="Â£33500"/>
    <s v="GBP"/>
    <n v="33500"/>
    <n v="52801.972114254015"/>
    <n v="13822.505789071733"/>
    <n v="100.84629906802365"/>
    <s v="Senior Manufacturing Engineer"/>
    <x v="7"/>
    <s v="UK"/>
    <s v="GBP"/>
    <x v="94"/>
    <x v="0"/>
    <s v="2 to 3 hours per day"/>
    <x v="3"/>
    <n v="7"/>
    <x v="0"/>
  </r>
  <r>
    <s v="ID1835"/>
    <n v="41073.815254629626"/>
    <s v="36000 British pounds"/>
    <s v="GBP"/>
    <n v="36000"/>
    <n v="56742.417794422225"/>
    <n v="14854.03607183828"/>
    <n v="108.37214228205525"/>
    <s v="Senior officer data reporting"/>
    <x v="2"/>
    <s v="UK"/>
    <s v="GBP"/>
    <x v="94"/>
    <x v="0"/>
    <s v="All the 8 hours baby, all the 8!"/>
    <x v="2"/>
    <n v="7"/>
    <x v="0"/>
  </r>
  <r>
    <s v="ID1489"/>
    <n v="41059.851504629631"/>
    <n v="146633"/>
    <s v="GBP"/>
    <n v="146633"/>
    <n v="231119.74856804207"/>
    <n v="60502.551981162847"/>
    <n v="441.41478720123911"/>
    <s v="Senior Planning Engineer"/>
    <x v="7"/>
    <s v="UK"/>
    <s v="GBP"/>
    <x v="94"/>
    <x v="0"/>
    <s v="2 to 3 hours per day"/>
    <x v="3"/>
    <n v="10"/>
    <x v="3"/>
  </r>
  <r>
    <s v="ID1175"/>
    <n v="41057.947777777779"/>
    <s v="Â£32000"/>
    <s v="GBP"/>
    <n v="32000"/>
    <n v="50437.70470615309"/>
    <n v="13203.587619411805"/>
    <n v="96.33079313960468"/>
    <s v="Service Analyst"/>
    <x v="1"/>
    <s v="UK"/>
    <s v="GBP"/>
    <x v="94"/>
    <x v="0"/>
    <s v="4 to 6 hours a day"/>
    <x v="0"/>
    <n v="4"/>
    <x v="1"/>
  </r>
  <r>
    <s v="ID0229"/>
    <n v="41055.040532407409"/>
    <n v="43000"/>
    <s v="GBP"/>
    <n v="43000"/>
    <n v="67775.665698893223"/>
    <n v="17742.320863584613"/>
    <n v="129.44450328134377"/>
    <s v="ServiceDesk Supervisor"/>
    <x v="2"/>
    <s v="UK"/>
    <s v="GBP"/>
    <x v="94"/>
    <x v="0"/>
    <s v="2 to 3 hours per day"/>
    <x v="3"/>
    <m/>
    <x v="1"/>
  </r>
  <r>
    <s v="ID0088"/>
    <n v="41055.015844907408"/>
    <s v="81,000USD"/>
    <s v="USD"/>
    <n v="81000"/>
    <n v="81000"/>
    <n v="21204.188481675392"/>
    <n v="154.70161241013182"/>
    <s v="Strategy Consultant"/>
    <x v="4"/>
    <s v="UK"/>
    <s v="GBP"/>
    <x v="94"/>
    <x v="0"/>
    <s v="4 to 6 hours a day"/>
    <x v="0"/>
    <m/>
    <x v="1"/>
  </r>
  <r>
    <s v="ID1664"/>
    <n v="41064.799513888887"/>
    <s v="Â£22k"/>
    <s v="GBP"/>
    <n v="22000"/>
    <n v="34675.92198548025"/>
    <n v="9077.4664883456153"/>
    <n v="66.22742028347821"/>
    <s v="Supply/Demand Planner"/>
    <x v="2"/>
    <s v="UK"/>
    <s v="GBP"/>
    <x v="94"/>
    <x v="0"/>
    <s v="4 to 6 hours a day"/>
    <x v="0"/>
    <n v="17"/>
    <x v="3"/>
  </r>
  <r>
    <s v="ID1111"/>
    <n v="41057.698287037034"/>
    <s v="Â£35000"/>
    <s v="GBP"/>
    <n v="35000"/>
    <n v="55166.239522354947"/>
    <n v="14441.423958731662"/>
    <n v="105.36180499644261"/>
    <s v="Systems Analyst"/>
    <x v="1"/>
    <s v="UK"/>
    <s v="GBP"/>
    <x v="94"/>
    <x v="0"/>
    <s v="2 to 3 hours per day"/>
    <x v="3"/>
    <n v="6"/>
    <x v="0"/>
  </r>
  <r>
    <s v="ID1682"/>
    <n v="41065.285833333335"/>
    <s v="Â£40000"/>
    <s v="GBP"/>
    <n v="40000"/>
    <n v="63047.130882691366"/>
    <n v="16504.484524264757"/>
    <n v="120.41349142450586"/>
    <s v="Technical Specialist"/>
    <x v="8"/>
    <s v="UK"/>
    <s v="GBP"/>
    <x v="94"/>
    <x v="0"/>
    <s v="2 to 3 hours per day"/>
    <x v="3"/>
    <n v="25"/>
    <x v="2"/>
  </r>
  <r>
    <s v="ID1628"/>
    <n v="41062.870127314818"/>
    <s v="37000GBP"/>
    <s v="GBP"/>
    <n v="37000"/>
    <n v="58318.59606648951"/>
    <n v="15266.648184944899"/>
    <n v="111.38247956766789"/>
    <s v="Technical Web Analyst"/>
    <x v="1"/>
    <s v="UK"/>
    <s v="GBP"/>
    <x v="94"/>
    <x v="0"/>
    <s v="4 to 6 hours a day"/>
    <x v="0"/>
    <n v="9"/>
    <x v="0"/>
  </r>
  <r>
    <s v="ID0291"/>
    <n v="41055.054571759261"/>
    <s v="Â£31000"/>
    <s v="GBP"/>
    <n v="31000"/>
    <n v="48861.526434085805"/>
    <n v="12790.975506305185"/>
    <n v="93.32045585399203"/>
    <s v="Telecoms Engineer"/>
    <x v="7"/>
    <s v="UK"/>
    <s v="GBP"/>
    <x v="94"/>
    <x v="0"/>
    <s v="2 to 3 hours per day"/>
    <x v="3"/>
    <m/>
    <x v="1"/>
  </r>
  <r>
    <s v="ID0179"/>
    <n v="41055.034583333334"/>
    <n v="18500"/>
    <s v="GBP"/>
    <n v="18500"/>
    <n v="29159.298033244755"/>
    <n v="7633.3240924724496"/>
    <n v="55.691239783833943"/>
    <s v="Trainee Management Accountant"/>
    <x v="2"/>
    <s v="UK"/>
    <s v="GBP"/>
    <x v="94"/>
    <x v="0"/>
    <s v="All the 8 hours baby, all the 8!"/>
    <x v="2"/>
    <m/>
    <x v="1"/>
  </r>
  <r>
    <s v="ID0532"/>
    <n v="41055.213541666664"/>
    <n v="140000"/>
    <s v="GBP"/>
    <n v="140000"/>
    <n v="220664.95808941979"/>
    <n v="57765.69583492665"/>
    <n v="421.44721998577046"/>
    <s v="vba specialist"/>
    <x v="8"/>
    <s v="UK"/>
    <s v="GBP"/>
    <x v="94"/>
    <x v="0"/>
    <s v="All the 8 hours baby, all the 8!"/>
    <x v="2"/>
    <m/>
    <x v="1"/>
  </r>
  <r>
    <s v="ID1470"/>
    <n v="41059.682164351849"/>
    <s v="Â£17000"/>
    <s v="GBP"/>
    <n v="17000"/>
    <n v="26795.030625143831"/>
    <n v="7014.4059228125216"/>
    <n v="51.175733855414983"/>
    <s v="Verification Agent"/>
    <x v="1"/>
    <s v="UK"/>
    <s v="GBP"/>
    <x v="94"/>
    <x v="0"/>
    <s v="2 to 3 hours per day"/>
    <x v="3"/>
    <n v="5"/>
    <x v="0"/>
  </r>
  <r>
    <s v="ID1340"/>
    <n v="41058.720289351855"/>
    <s v="Â£26000"/>
    <s v="GBP"/>
    <n v="26000"/>
    <n v="40980.635073749385"/>
    <n v="10727.914940772091"/>
    <n v="78.268769425928781"/>
    <s v="Web Analyst"/>
    <x v="1"/>
    <s v="UK"/>
    <s v="GBP"/>
    <x v="94"/>
    <x v="0"/>
    <s v="4 to 6 hours a day"/>
    <x v="0"/>
    <n v="2"/>
    <x v="1"/>
  </r>
  <r>
    <s v="ID0008"/>
    <n v="41054.15042824074"/>
    <n v="12000"/>
    <s v="USD"/>
    <n v="12000"/>
    <n v="12000"/>
    <s v=""/>
    <e v="#VALUE!"/>
    <s v="Assistant SP&amp;A"/>
    <x v="1"/>
    <s v="Ukraine"/>
    <m/>
    <x v="95"/>
    <x v="0"/>
    <s v="All the 8 hours baby, all the 8!"/>
    <x v="2"/>
    <m/>
    <x v="1"/>
  </r>
  <r>
    <s v="ID0271"/>
    <n v="41055.048310185186"/>
    <n v="7600"/>
    <s v="USD"/>
    <n v="7600"/>
    <n v="7600"/>
    <s v=""/>
    <e v="#VALUE!"/>
    <s v="DP specialist"/>
    <x v="8"/>
    <s v="Ukraine"/>
    <m/>
    <x v="95"/>
    <x v="0"/>
    <s v="1 or 2 hours a day"/>
    <x v="1"/>
    <m/>
    <x v="1"/>
  </r>
  <r>
    <s v="ID0385"/>
    <n v="41055.083194444444"/>
    <n v="15000"/>
    <s v="USD"/>
    <n v="15000"/>
    <n v="15000"/>
    <s v=""/>
    <e v="#VALUE!"/>
    <s v="Economist"/>
    <x v="3"/>
    <s v="Ukraine"/>
    <m/>
    <x v="95"/>
    <x v="0"/>
    <s v="2 to 3 hours per day"/>
    <x v="3"/>
    <m/>
    <x v="1"/>
  </r>
  <r>
    <s v="ID0825"/>
    <n v="41055.953877314816"/>
    <s v="12000 $"/>
    <s v="USD"/>
    <n v="12000"/>
    <n v="12000"/>
    <s v=""/>
    <e v="#VALUE!"/>
    <s v="Investment manager"/>
    <x v="2"/>
    <s v="Ukraine"/>
    <m/>
    <x v="95"/>
    <x v="0"/>
    <s v="4 to 6 hours a day"/>
    <x v="0"/>
    <n v="5"/>
    <x v="0"/>
  </r>
  <r>
    <s v="ID0952"/>
    <n v="41057.062025462961"/>
    <n v="3000"/>
    <s v="USD"/>
    <n v="36000"/>
    <n v="36000"/>
    <n v="11009.174311926605"/>
    <n v="80.320782793979419"/>
    <s v="Accountant"/>
    <x v="5"/>
    <s v="United Arab Emirates"/>
    <s v="AED"/>
    <x v="92"/>
    <x v="1"/>
    <s v="4 to 6 hours a day"/>
    <x v="0"/>
    <n v="4.5"/>
    <x v="1"/>
  </r>
  <r>
    <s v="ID0074"/>
    <n v="41054.95925925926"/>
    <n v="2785"/>
    <s v="USD"/>
    <n v="33420"/>
    <n v="33420"/>
    <n v="10220.183486238531"/>
    <n v="74.564460027077558"/>
    <s v="Process Flow Coordinator"/>
    <x v="2"/>
    <s v="United Arab Emirates"/>
    <s v="AED"/>
    <x v="92"/>
    <x v="1"/>
    <s v="All the 8 hours baby, all the 8!"/>
    <x v="2"/>
    <m/>
    <x v="1"/>
  </r>
  <r>
    <s v="ID0408"/>
    <n v="41055.090682870374"/>
    <n v="63586.95"/>
    <s v="USD"/>
    <n v="63586"/>
    <n v="63586"/>
    <n v="19445.25993883792"/>
    <n v="141.86881374272156"/>
    <s v="Senior Purchasing Officer"/>
    <x v="2"/>
    <s v="United Arab Emriate"/>
    <s v="AED"/>
    <x v="92"/>
    <x v="1"/>
    <s v="2 to 3 hours per day"/>
    <x v="3"/>
    <m/>
    <x v="1"/>
  </r>
  <r>
    <s v="ID0862"/>
    <n v="41056.17046296296"/>
    <n v="35000"/>
    <s v="USD"/>
    <n v="35000"/>
    <n v="35000"/>
    <s v=""/>
    <e v="#VALUE!"/>
    <s v="Purchasing Manager"/>
    <x v="2"/>
    <s v="Uruguay"/>
    <m/>
    <x v="96"/>
    <x v="2"/>
    <s v="All the 8 hours baby, all the 8!"/>
    <x v="2"/>
    <n v="10"/>
    <x v="3"/>
  </r>
  <r>
    <s v="ID0039"/>
    <n v="41054.216400462959"/>
    <n v="30000"/>
    <s v="USD"/>
    <n v="30000"/>
    <n v="30000"/>
    <n v="7142.8571428571422"/>
    <n v="52.112888836569979"/>
    <s v="Academic Advisor"/>
    <x v="4"/>
    <s v="USA"/>
    <s v="USD"/>
    <x v="51"/>
    <x v="6"/>
    <s v="2 to 3 hours per day"/>
    <x v="3"/>
    <m/>
    <x v="1"/>
  </r>
  <r>
    <s v="ID1530"/>
    <n v="41060.394502314812"/>
    <n v="38000"/>
    <s v="USD"/>
    <n v="38000"/>
    <n v="38000"/>
    <n v="9047.6190476190477"/>
    <n v="66.00965919298865"/>
    <s v="Accountant"/>
    <x v="5"/>
    <s v="USA"/>
    <s v="USD"/>
    <x v="51"/>
    <x v="6"/>
    <s v="4 to 6 hours a day"/>
    <x v="0"/>
    <n v="11"/>
    <x v="3"/>
  </r>
  <r>
    <s v="ID0545"/>
    <n v="41055.229143518518"/>
    <n v="43000"/>
    <s v="USD"/>
    <n v="43000"/>
    <n v="43000"/>
    <n v="10238.095238095239"/>
    <n v="74.695140665750316"/>
    <s v="Accountant"/>
    <x v="5"/>
    <s v="USA"/>
    <s v="USD"/>
    <x v="51"/>
    <x v="6"/>
    <s v="All the 8 hours baby, all the 8!"/>
    <x v="2"/>
    <m/>
    <x v="1"/>
  </r>
  <r>
    <s v="ID1857"/>
    <n v="41075.375092592592"/>
    <n v="48000"/>
    <s v="USD"/>
    <n v="48000"/>
    <n v="48000"/>
    <n v="11428.571428571428"/>
    <n v="83.380622138511967"/>
    <s v="Accountant"/>
    <x v="5"/>
    <s v="USA"/>
    <s v="USD"/>
    <x v="51"/>
    <x v="6"/>
    <s v="4 to 6 hours a day"/>
    <x v="0"/>
    <n v="1"/>
    <x v="1"/>
  </r>
  <r>
    <s v="ID1858"/>
    <n v="41075.375960648147"/>
    <n v="48000"/>
    <s v="USD"/>
    <n v="48000"/>
    <n v="48000"/>
    <n v="11428.571428571428"/>
    <n v="83.380622138511967"/>
    <s v="Accountant"/>
    <x v="5"/>
    <s v="USA"/>
    <s v="USD"/>
    <x v="51"/>
    <x v="6"/>
    <s v="4 to 6 hours a day"/>
    <x v="0"/>
    <n v="1"/>
    <x v="1"/>
  </r>
  <r>
    <s v="ID0390"/>
    <n v="41055.083865740744"/>
    <n v="55000"/>
    <s v="USD"/>
    <n v="55000"/>
    <n v="55000"/>
    <n v="13095.238095238095"/>
    <n v="95.540296200378307"/>
    <s v="Accountant"/>
    <x v="5"/>
    <s v="USA"/>
    <s v="USD"/>
    <x v="51"/>
    <x v="6"/>
    <s v="4 to 6 hours a day"/>
    <x v="0"/>
    <m/>
    <x v="1"/>
  </r>
  <r>
    <s v="ID1244"/>
    <n v="41058.184050925927"/>
    <n v="56000"/>
    <s v="USD"/>
    <n v="56000"/>
    <n v="56000"/>
    <n v="13333.333333333332"/>
    <n v="97.277392494930623"/>
    <s v="Accountant"/>
    <x v="5"/>
    <s v="USA"/>
    <s v="USD"/>
    <x v="51"/>
    <x v="6"/>
    <s v="4 to 6 hours a day"/>
    <x v="0"/>
    <n v="1"/>
    <x v="1"/>
  </r>
  <r>
    <s v="ID0237"/>
    <n v="41055.04310185185"/>
    <n v="65250"/>
    <s v="USD"/>
    <n v="65250"/>
    <n v="65250"/>
    <n v="15535.714285714284"/>
    <n v="113.3455332195397"/>
    <s v="Accountant"/>
    <x v="5"/>
    <s v="USA"/>
    <s v="USD"/>
    <x v="51"/>
    <x v="6"/>
    <s v="4 to 6 hours a day"/>
    <x v="0"/>
    <m/>
    <x v="1"/>
  </r>
  <r>
    <s v="ID1675"/>
    <n v="41065.097928240742"/>
    <n v="75000"/>
    <s v="USD"/>
    <n v="75000"/>
    <n v="75000"/>
    <n v="17857.142857142855"/>
    <n v="130.28222209142496"/>
    <s v="Accountant"/>
    <x v="5"/>
    <s v="USA"/>
    <s v="USD"/>
    <x v="51"/>
    <x v="6"/>
    <s v="4 to 6 hours a day"/>
    <x v="0"/>
    <n v="10"/>
    <x v="3"/>
  </r>
  <r>
    <s v="ID0168"/>
    <n v="41055.033379629633"/>
    <n v="22880"/>
    <s v="USD"/>
    <n v="22880"/>
    <n v="22880"/>
    <n v="5447.6190476190477"/>
    <n v="39.744763219357374"/>
    <s v="Accounting "/>
    <x v="5"/>
    <s v="USA"/>
    <s v="USD"/>
    <x v="51"/>
    <x v="6"/>
    <s v="4 to 6 hours a day"/>
    <x v="0"/>
    <m/>
    <x v="1"/>
  </r>
  <r>
    <s v="ID0219"/>
    <n v="41055.039317129631"/>
    <s v="45k"/>
    <s v="USD"/>
    <n v="45000"/>
    <n v="45000"/>
    <n v="10714.285714285714"/>
    <n v="78.169333254854962"/>
    <s v="Accounting Assistant"/>
    <x v="5"/>
    <s v="USA"/>
    <s v="USD"/>
    <x v="51"/>
    <x v="6"/>
    <s v="2 to 3 hours per day"/>
    <x v="3"/>
    <m/>
    <x v="1"/>
  </r>
  <r>
    <s v="ID0114"/>
    <n v="41055.028796296298"/>
    <n v="37900"/>
    <s v="USD"/>
    <n v="37900"/>
    <n v="37900"/>
    <n v="9023.8095238095229"/>
    <n v="65.835949563533404"/>
    <s v="Accounting Coordinator"/>
    <x v="5"/>
    <s v="USA"/>
    <s v="USD"/>
    <x v="51"/>
    <x v="6"/>
    <s v="All the 8 hours baby, all the 8!"/>
    <x v="2"/>
    <m/>
    <x v="1"/>
  </r>
  <r>
    <s v="ID0401"/>
    <n v="41055.087476851855"/>
    <n v="40000"/>
    <s v="USD"/>
    <n v="40000"/>
    <n v="40000"/>
    <n v="9523.8095238095229"/>
    <n v="69.483851782093311"/>
    <s v="Accounting Manager"/>
    <x v="2"/>
    <s v="USA"/>
    <s v="USD"/>
    <x v="51"/>
    <x v="6"/>
    <s v="2 to 3 hours per day"/>
    <x v="3"/>
    <m/>
    <x v="1"/>
  </r>
  <r>
    <s v="ID1439"/>
    <n v="41059.17627314815"/>
    <n v="61000"/>
    <s v="USD"/>
    <n v="61000"/>
    <n v="61000"/>
    <n v="14523.809523809523"/>
    <n v="105.96287396769229"/>
    <s v="Accounting manager"/>
    <x v="2"/>
    <s v="USA"/>
    <s v="USD"/>
    <x v="51"/>
    <x v="6"/>
    <s v="2 to 3 hours per day"/>
    <x v="3"/>
    <n v="25"/>
    <x v="2"/>
  </r>
  <r>
    <s v="ID0515"/>
    <n v="41055.184305555558"/>
    <n v="76000"/>
    <s v="USD"/>
    <n v="76000"/>
    <n v="76000"/>
    <n v="18095.238095238095"/>
    <n v="132.0193183859773"/>
    <s v="Accounting Manager"/>
    <x v="2"/>
    <s v="USA"/>
    <s v="USD"/>
    <x v="51"/>
    <x v="6"/>
    <s v="2 to 3 hours per day"/>
    <x v="3"/>
    <m/>
    <x v="1"/>
  </r>
  <r>
    <s v="ID0523"/>
    <n v="41055.194861111115"/>
    <n v="72600"/>
    <s v="USD"/>
    <n v="72600"/>
    <n v="72600"/>
    <n v="17285.714285714286"/>
    <n v="126.11319098449935"/>
    <s v="Accounting Operations Manager"/>
    <x v="2"/>
    <s v="USA"/>
    <s v="USD"/>
    <x v="51"/>
    <x v="6"/>
    <s v="2 to 3 hours per day"/>
    <x v="3"/>
    <m/>
    <x v="1"/>
  </r>
  <r>
    <s v="ID1416"/>
    <n v="41059.015601851854"/>
    <n v="50000"/>
    <s v="USD"/>
    <n v="50000"/>
    <n v="50000"/>
    <n v="11904.761904761905"/>
    <n v="86.854814727616642"/>
    <s v="Accounting Supervisor"/>
    <x v="5"/>
    <s v="USA"/>
    <s v="USD"/>
    <x v="51"/>
    <x v="6"/>
    <s v="4 to 6 hours a day"/>
    <x v="0"/>
    <n v="15"/>
    <x v="3"/>
  </r>
  <r>
    <s v="ID1449"/>
    <n v="41059.508773148147"/>
    <n v="67000"/>
    <s v="USD"/>
    <n v="67000"/>
    <n v="67000"/>
    <n v="15952.380952380952"/>
    <n v="116.3854517350063"/>
    <s v="accounting systems manager "/>
    <x v="2"/>
    <s v="USA"/>
    <s v="USD"/>
    <x v="51"/>
    <x v="6"/>
    <s v="2 to 3 hours per day"/>
    <x v="3"/>
    <n v="20"/>
    <x v="2"/>
  </r>
  <r>
    <s v="ID0193"/>
    <n v="41055.036053240743"/>
    <n v="60000"/>
    <s v="USD"/>
    <n v="60000"/>
    <n v="60000"/>
    <n v="14285.714285714284"/>
    <n v="104.22577767313996"/>
    <s v="Accounting/Financial Analyst"/>
    <x v="1"/>
    <s v="USA"/>
    <s v="USD"/>
    <x v="51"/>
    <x v="6"/>
    <s v="4 to 6 hours a day"/>
    <x v="0"/>
    <m/>
    <x v="1"/>
  </r>
  <r>
    <s v="ID1706"/>
    <n v="41066.095300925925"/>
    <n v="65000"/>
    <s v="USD"/>
    <n v="65000"/>
    <n v="65000"/>
    <n v="15476.190476190475"/>
    <n v="112.91125914590164"/>
    <s v="Actuarial Analyst"/>
    <x v="1"/>
    <s v="USA"/>
    <s v="USD"/>
    <x v="51"/>
    <x v="6"/>
    <s v="All the 8 hours baby, all the 8!"/>
    <x v="2"/>
    <n v="4"/>
    <x v="1"/>
  </r>
  <r>
    <s v="ID1749"/>
    <n v="41068.279537037037"/>
    <n v="75000"/>
    <s v="USD"/>
    <n v="75000"/>
    <n v="75000"/>
    <n v="17857.142857142855"/>
    <n v="130.28222209142496"/>
    <s v="actuary"/>
    <x v="5"/>
    <s v="USA"/>
    <s v="USD"/>
    <x v="51"/>
    <x v="6"/>
    <s v="All the 8 hours baby, all the 8!"/>
    <x v="2"/>
    <n v="1"/>
    <x v="1"/>
  </r>
  <r>
    <s v="ID1751"/>
    <n v="41068.407627314817"/>
    <n v="85000"/>
    <s v="USD"/>
    <n v="85000"/>
    <n v="85000"/>
    <n v="20238.095238095237"/>
    <n v="147.65318503694829"/>
    <s v="Actuary"/>
    <x v="5"/>
    <s v="USA"/>
    <s v="USD"/>
    <x v="51"/>
    <x v="6"/>
    <s v="4 to 6 hours a day"/>
    <x v="0"/>
    <n v="20"/>
    <x v="2"/>
  </r>
  <r>
    <s v="ID0840"/>
    <n v="41056.001909722225"/>
    <n v="85000"/>
    <s v="USD"/>
    <n v="85000"/>
    <n v="85000"/>
    <n v="20238.095238095237"/>
    <n v="147.65318503694829"/>
    <s v="actuary"/>
    <x v="5"/>
    <s v="USA"/>
    <s v="USD"/>
    <x v="51"/>
    <x v="6"/>
    <s v="All the 8 hours baby, all the 8!"/>
    <x v="2"/>
    <n v="1"/>
    <x v="1"/>
  </r>
  <r>
    <s v="ID0126"/>
    <n v="41055.02925925926"/>
    <n v="128000"/>
    <s v="USD"/>
    <n v="128000"/>
    <n v="128000"/>
    <n v="30476.190476190473"/>
    <n v="222.34832570269859"/>
    <s v="Actuary"/>
    <x v="2"/>
    <s v="USA"/>
    <s v="USD"/>
    <x v="51"/>
    <x v="6"/>
    <s v="All the 8 hours baby, all the 8!"/>
    <x v="2"/>
    <m/>
    <x v="1"/>
  </r>
  <r>
    <s v="ID0089"/>
    <n v="41055.027129629627"/>
    <n v="40000"/>
    <s v="USD"/>
    <n v="40000"/>
    <n v="40000"/>
    <n v="9523.8095238095229"/>
    <n v="69.483851782093311"/>
    <s v="Admin"/>
    <x v="1"/>
    <s v="USA"/>
    <s v="USD"/>
    <x v="51"/>
    <x v="6"/>
    <s v="4 to 6 hours a day"/>
    <x v="0"/>
    <m/>
    <x v="1"/>
  </r>
  <r>
    <s v="ID0192"/>
    <n v="41055.035914351851"/>
    <n v="28000"/>
    <s v="USD"/>
    <n v="28000"/>
    <n v="28000"/>
    <n v="6666.6666666666661"/>
    <n v="48.638696247465312"/>
    <s v="Administrative Assistant"/>
    <x v="1"/>
    <s v="USA"/>
    <s v="USD"/>
    <x v="51"/>
    <x v="6"/>
    <s v="4 to 6 hours a day"/>
    <x v="0"/>
    <m/>
    <x v="1"/>
  </r>
  <r>
    <s v="ID1617"/>
    <n v="41062.265104166669"/>
    <n v="32884.800000000003"/>
    <s v="USD"/>
    <n v="32884"/>
    <n v="32884"/>
    <n v="7829.5238095238092"/>
    <n v="57.122674550058903"/>
    <s v="Administrative Assistant"/>
    <x v="1"/>
    <s v="USA"/>
    <s v="USD"/>
    <x v="51"/>
    <x v="6"/>
    <s v="All the 8 hours baby, all the 8!"/>
    <x v="2"/>
    <n v="10"/>
    <x v="3"/>
  </r>
  <r>
    <s v="ID0803"/>
    <n v="41055.884618055556"/>
    <n v="33900"/>
    <s v="USD"/>
    <n v="33900"/>
    <n v="33900"/>
    <n v="8071.4285714285706"/>
    <n v="58.887564385324076"/>
    <s v="Administrative Assistant"/>
    <x v="1"/>
    <s v="USA"/>
    <s v="USD"/>
    <x v="51"/>
    <x v="6"/>
    <s v="2 to 3 hours per day"/>
    <x v="3"/>
    <n v="10"/>
    <x v="3"/>
  </r>
  <r>
    <s v="ID1932"/>
    <n v="41081.198888888888"/>
    <n v="70000"/>
    <s v="USD"/>
    <n v="70000"/>
    <n v="70000"/>
    <n v="16666.666666666664"/>
    <n v="121.59674061866328"/>
    <s v="Administrative Coordinator"/>
    <x v="1"/>
    <s v="USA"/>
    <s v="USD"/>
    <x v="51"/>
    <x v="6"/>
    <s v="4 to 6 hours a day"/>
    <x v="0"/>
    <n v="10"/>
    <x v="3"/>
  </r>
  <r>
    <s v="ID0415"/>
    <n v="41055.093969907408"/>
    <n v="51613"/>
    <s v="USD"/>
    <n v="51613"/>
    <n v="51613"/>
    <n v="12288.809523809523"/>
    <n v="89.65675105072954"/>
    <s v="Air Planning Analyst"/>
    <x v="1"/>
    <s v="USA"/>
    <s v="USD"/>
    <x v="51"/>
    <x v="6"/>
    <s v="All the 8 hours baby, all the 8!"/>
    <x v="2"/>
    <m/>
    <x v="1"/>
  </r>
  <r>
    <s v="ID1891"/>
    <n v="41078.260127314818"/>
    <n v="46000"/>
    <s v="USD"/>
    <n v="46000"/>
    <n v="46000"/>
    <n v="10952.380952380952"/>
    <n v="79.906429549407306"/>
    <s v="AML Analyst"/>
    <x v="1"/>
    <s v="USA"/>
    <s v="USD"/>
    <x v="51"/>
    <x v="6"/>
    <s v="All the 8 hours baby, all the 8!"/>
    <x v="2"/>
    <n v="1"/>
    <x v="1"/>
  </r>
  <r>
    <s v="ID1698"/>
    <n v="41065.947534722225"/>
    <n v="92000"/>
    <s v="USD"/>
    <n v="92000"/>
    <n v="92000"/>
    <n v="21904.761904761905"/>
    <n v="159.81285909881461"/>
    <s v="Anallyst"/>
    <x v="1"/>
    <s v="USA"/>
    <s v="USD"/>
    <x v="51"/>
    <x v="6"/>
    <s v="4 to 6 hours a day"/>
    <x v="0"/>
    <n v="9"/>
    <x v="0"/>
  </r>
  <r>
    <s v="ID0558"/>
    <n v="41055.243356481478"/>
    <n v="35000"/>
    <s v="USD"/>
    <n v="35000"/>
    <n v="35000"/>
    <n v="8333.3333333333321"/>
    <n v="60.798370309331638"/>
    <s v="Analyst"/>
    <x v="1"/>
    <s v="USA"/>
    <s v="USD"/>
    <x v="51"/>
    <x v="6"/>
    <s v="2 to 3 hours per day"/>
    <x v="3"/>
    <m/>
    <x v="1"/>
  </r>
  <r>
    <s v="ID0106"/>
    <n v="41055.028437499997"/>
    <n v="36000"/>
    <s v="USD"/>
    <n v="36000"/>
    <n v="36000"/>
    <n v="8571.4285714285706"/>
    <n v="62.535466603883968"/>
    <s v="Analyst"/>
    <x v="1"/>
    <s v="USA"/>
    <s v="USD"/>
    <x v="51"/>
    <x v="6"/>
    <s v="4 to 6 hours a day"/>
    <x v="0"/>
    <m/>
    <x v="1"/>
  </r>
  <r>
    <s v="ID0185"/>
    <n v="41055.035092592596"/>
    <n v="40000"/>
    <s v="USD"/>
    <n v="40000"/>
    <n v="40000"/>
    <n v="9523.8095238095229"/>
    <n v="69.483851782093311"/>
    <s v="analyst"/>
    <x v="1"/>
    <s v="USA"/>
    <s v="USD"/>
    <x v="51"/>
    <x v="6"/>
    <s v="4 to 6 hours a day"/>
    <x v="0"/>
    <m/>
    <x v="1"/>
  </r>
  <r>
    <s v="ID0463"/>
    <n v="41055.130393518521"/>
    <n v="45000"/>
    <s v="USD"/>
    <n v="45000"/>
    <n v="45000"/>
    <n v="10714.285714285714"/>
    <n v="78.169333254854962"/>
    <s v="Analyst"/>
    <x v="1"/>
    <s v="USA"/>
    <s v="USD"/>
    <x v="51"/>
    <x v="6"/>
    <s v="4 to 6 hours a day"/>
    <x v="0"/>
    <m/>
    <x v="1"/>
  </r>
  <r>
    <s v="ID0253"/>
    <n v="41055.045347222222"/>
    <n v="52500"/>
    <s v="USD"/>
    <n v="52500"/>
    <n v="52500"/>
    <n v="12500"/>
    <n v="91.197555463997475"/>
    <s v="Analyst"/>
    <x v="1"/>
    <s v="USA"/>
    <s v="USD"/>
    <x v="51"/>
    <x v="6"/>
    <s v="4 to 6 hours a day"/>
    <x v="0"/>
    <m/>
    <x v="1"/>
  </r>
  <r>
    <s v="ID0490"/>
    <n v="41055.148287037038"/>
    <n v="55000"/>
    <s v="USD"/>
    <n v="55000"/>
    <n v="55000"/>
    <n v="13095.238095238095"/>
    <n v="95.540296200378307"/>
    <s v="Analyst"/>
    <x v="1"/>
    <s v="USA"/>
    <s v="USD"/>
    <x v="51"/>
    <x v="6"/>
    <s v="2 to 3 hours per day"/>
    <x v="3"/>
    <m/>
    <x v="1"/>
  </r>
  <r>
    <s v="ID0857"/>
    <n v="41056.142418981479"/>
    <n v="55000"/>
    <s v="USD"/>
    <n v="55000"/>
    <n v="55000"/>
    <n v="13095.238095238095"/>
    <n v="95.540296200378307"/>
    <s v="Analyst"/>
    <x v="1"/>
    <s v="USA"/>
    <s v="USD"/>
    <x v="51"/>
    <x v="6"/>
    <s v="4 to 6 hours a day"/>
    <x v="0"/>
    <n v="10"/>
    <x v="3"/>
  </r>
  <r>
    <s v="ID1194"/>
    <n v="41057.970497685186"/>
    <n v="56000"/>
    <s v="USD"/>
    <n v="56000"/>
    <n v="56000"/>
    <n v="13333.333333333332"/>
    <n v="97.277392494930623"/>
    <s v="Analyst"/>
    <x v="1"/>
    <s v="USA"/>
    <s v="USD"/>
    <x v="51"/>
    <x v="6"/>
    <s v="1 or 2 hours a day"/>
    <x v="1"/>
    <n v="2"/>
    <x v="1"/>
  </r>
  <r>
    <s v="ID1705"/>
    <n v="41066.091643518521"/>
    <s v="US$60000"/>
    <s v="USD"/>
    <n v="60000"/>
    <n v="60000"/>
    <n v="14285.714285714284"/>
    <n v="104.22577767313996"/>
    <s v="Analyst"/>
    <x v="1"/>
    <s v="USA"/>
    <s v="USD"/>
    <x v="51"/>
    <x v="6"/>
    <s v="All the 8 hours baby, all the 8!"/>
    <x v="2"/>
    <n v="1"/>
    <x v="1"/>
  </r>
  <r>
    <s v="ID0055"/>
    <n v="41054.26090277778"/>
    <n v="62000"/>
    <s v="USD"/>
    <n v="62000"/>
    <n v="62000"/>
    <n v="14761.904761904761"/>
    <n v="107.69997026224462"/>
    <s v="Analyst"/>
    <x v="1"/>
    <s v="USA"/>
    <s v="USD"/>
    <x v="51"/>
    <x v="6"/>
    <s v="4 to 6 hours a day"/>
    <x v="0"/>
    <m/>
    <x v="1"/>
  </r>
  <r>
    <s v="ID1910"/>
    <n v="41079.879351851851"/>
    <n v="62000"/>
    <s v="USD"/>
    <n v="62000"/>
    <n v="62000"/>
    <n v="14761.904761904761"/>
    <n v="107.69997026224462"/>
    <s v="Analyst"/>
    <x v="1"/>
    <s v="USA"/>
    <s v="USD"/>
    <x v="51"/>
    <x v="6"/>
    <s v="4 to 6 hours a day"/>
    <x v="0"/>
    <n v="4"/>
    <x v="1"/>
  </r>
  <r>
    <s v="ID0108"/>
    <n v="41055.028506944444"/>
    <n v="66000"/>
    <s v="USD"/>
    <n v="66000"/>
    <n v="66000"/>
    <n v="15714.285714285714"/>
    <n v="114.64835544045395"/>
    <s v="Analyst"/>
    <x v="1"/>
    <s v="USA"/>
    <s v="USD"/>
    <x v="51"/>
    <x v="6"/>
    <s v="2 to 3 hours per day"/>
    <x v="3"/>
    <m/>
    <x v="1"/>
  </r>
  <r>
    <s v="ID0317"/>
    <n v="41055.060324074075"/>
    <n v="70000"/>
    <s v="USD"/>
    <n v="70000"/>
    <n v="70000"/>
    <n v="16666.666666666664"/>
    <n v="121.59674061866328"/>
    <s v="Analyst"/>
    <x v="1"/>
    <s v="USA"/>
    <s v="USD"/>
    <x v="51"/>
    <x v="6"/>
    <s v="2 to 3 hours per day"/>
    <x v="3"/>
    <m/>
    <x v="1"/>
  </r>
  <r>
    <s v="ID0472"/>
    <n v="41055.135462962964"/>
    <n v="70000"/>
    <s v="USD"/>
    <n v="70000"/>
    <n v="70000"/>
    <n v="16666.666666666664"/>
    <n v="121.59674061866328"/>
    <s v="Analyst"/>
    <x v="1"/>
    <s v="USA"/>
    <s v="USD"/>
    <x v="51"/>
    <x v="6"/>
    <s v="4 to 6 hours a day"/>
    <x v="0"/>
    <m/>
    <x v="1"/>
  </r>
  <r>
    <s v="ID0432"/>
    <n v="41055.106319444443"/>
    <n v="76600"/>
    <s v="USD"/>
    <n v="76600"/>
    <n v="76600"/>
    <n v="18238.095238095237"/>
    <n v="133.06157616270869"/>
    <s v="Analyst"/>
    <x v="1"/>
    <s v="USA"/>
    <s v="USD"/>
    <x v="51"/>
    <x v="6"/>
    <s v="2 to 3 hours per day"/>
    <x v="3"/>
    <m/>
    <x v="1"/>
  </r>
  <r>
    <s v="ID0247"/>
    <n v="41055.044351851851"/>
    <n v="80000"/>
    <s v="USD"/>
    <n v="80000"/>
    <n v="80000"/>
    <n v="19047.619047619046"/>
    <n v="138.96770356418662"/>
    <s v="Analyst"/>
    <x v="1"/>
    <s v="USA"/>
    <s v="USD"/>
    <x v="51"/>
    <x v="6"/>
    <s v="4 to 6 hours a day"/>
    <x v="0"/>
    <m/>
    <x v="1"/>
  </r>
  <r>
    <s v="ID1219"/>
    <n v="41058.032835648148"/>
    <n v="95856"/>
    <s v="USD"/>
    <n v="95856"/>
    <n v="95856"/>
    <n v="22822.857142857141"/>
    <n v="166.5111024106084"/>
    <s v="Analyst"/>
    <x v="1"/>
    <s v="USA"/>
    <s v="USD"/>
    <x v="51"/>
    <x v="6"/>
    <s v="2 to 3 hours per day"/>
    <x v="3"/>
    <n v="13"/>
    <x v="3"/>
  </r>
  <r>
    <s v="ID0022"/>
    <n v="41054.183472222219"/>
    <n v="96000"/>
    <s v="USD"/>
    <n v="96000"/>
    <n v="96000"/>
    <n v="22857.142857142855"/>
    <n v="166.76124427702393"/>
    <s v="Analyst"/>
    <x v="1"/>
    <s v="USA"/>
    <s v="USD"/>
    <x v="51"/>
    <x v="6"/>
    <s v="2 to 3 hours per day"/>
    <x v="3"/>
    <m/>
    <x v="1"/>
  </r>
  <r>
    <s v="ID0505"/>
    <n v="41055.170231481483"/>
    <n v="100000"/>
    <s v="USD"/>
    <n v="100000"/>
    <n v="100000"/>
    <n v="23809.523809523809"/>
    <n v="173.70962945523328"/>
    <s v="Analyst"/>
    <x v="1"/>
    <s v="USA"/>
    <s v="USD"/>
    <x v="51"/>
    <x v="6"/>
    <s v="4 to 6 hours a day"/>
    <x v="0"/>
    <m/>
    <x v="1"/>
  </r>
  <r>
    <s v="ID1799"/>
    <n v="41072.018136574072"/>
    <n v="100000"/>
    <s v="USD"/>
    <n v="100000"/>
    <n v="100000"/>
    <n v="23809.523809523809"/>
    <n v="173.70962945523328"/>
    <s v="analyst"/>
    <x v="1"/>
    <s v="USA"/>
    <s v="USD"/>
    <x v="51"/>
    <x v="6"/>
    <s v="All the 8 hours baby, all the 8!"/>
    <x v="2"/>
    <n v="12"/>
    <x v="3"/>
  </r>
  <r>
    <s v="ID0634"/>
    <n v="41055.479953703703"/>
    <n v="125000"/>
    <s v="USD"/>
    <n v="125000"/>
    <n v="125000"/>
    <n v="29761.90476190476"/>
    <n v="217.13703681904158"/>
    <s v="Analyst"/>
    <x v="1"/>
    <s v="USA"/>
    <s v="USD"/>
    <x v="51"/>
    <x v="6"/>
    <s v="2 to 3 hours per day"/>
    <x v="3"/>
    <n v="20"/>
    <x v="2"/>
  </r>
  <r>
    <s v="ID0272"/>
    <n v="41055.048564814817"/>
    <n v="40000"/>
    <s v="USD"/>
    <n v="40000"/>
    <n v="40000"/>
    <n v="9523.8095238095229"/>
    <n v="69.483851782093311"/>
    <s v="Analyst 2"/>
    <x v="1"/>
    <s v="USA"/>
    <s v="USD"/>
    <x v="51"/>
    <x v="6"/>
    <s v="4 to 6 hours a day"/>
    <x v="0"/>
    <m/>
    <x v="1"/>
  </r>
  <r>
    <s v="ID0026"/>
    <n v="41054.197928240741"/>
    <n v="60000"/>
    <s v="USD"/>
    <n v="60000"/>
    <n v="60000"/>
    <n v="14285.714285714284"/>
    <n v="104.22577767313996"/>
    <s v="Analyst II"/>
    <x v="1"/>
    <s v="USA"/>
    <s v="USD"/>
    <x v="51"/>
    <x v="6"/>
    <s v="All the 8 hours baby, all the 8!"/>
    <x v="2"/>
    <m/>
    <x v="1"/>
  </r>
  <r>
    <s v="ID0266"/>
    <n v="41055.047627314816"/>
    <n v="54000"/>
    <s v="USD"/>
    <n v="54000"/>
    <n v="54000"/>
    <n v="12857.142857142857"/>
    <n v="93.803199905825977"/>
    <s v="Anaylst"/>
    <x v="2"/>
    <s v="USA"/>
    <s v="USD"/>
    <x v="51"/>
    <x v="6"/>
    <s v="All the 8 hours baby, all the 8!"/>
    <x v="2"/>
    <m/>
    <x v="1"/>
  </r>
  <r>
    <s v="ID1570"/>
    <n v="41061.074803240743"/>
    <n v="15000"/>
    <s v="USD"/>
    <n v="15000"/>
    <n v="15000"/>
    <n v="3571.4285714285711"/>
    <n v="26.05644441828499"/>
    <s v="Application Developer"/>
    <x v="1"/>
    <s v="USA"/>
    <s v="USD"/>
    <x v="51"/>
    <x v="6"/>
    <s v="All the 8 hours baby, all the 8!"/>
    <x v="2"/>
    <n v="8"/>
    <x v="0"/>
  </r>
  <r>
    <s v="ID0355"/>
    <n v="41055.070914351854"/>
    <n v="56000"/>
    <s v="USD"/>
    <n v="56000"/>
    <n v="56000"/>
    <n v="13333.333333333332"/>
    <n v="97.277392494930623"/>
    <s v="asset manager"/>
    <x v="2"/>
    <s v="USA"/>
    <s v="USD"/>
    <x v="51"/>
    <x v="6"/>
    <s v="2 to 3 hours per day"/>
    <x v="3"/>
    <m/>
    <x v="1"/>
  </r>
  <r>
    <s v="ID1804"/>
    <n v="41072.147534722222"/>
    <n v="65000"/>
    <s v="USD"/>
    <n v="65000"/>
    <n v="65000"/>
    <n v="15476.190476190475"/>
    <n v="112.91125914590164"/>
    <s v="Assistant Controller"/>
    <x v="6"/>
    <s v="USA"/>
    <s v="USD"/>
    <x v="51"/>
    <x v="6"/>
    <s v="2 to 3 hours per day"/>
    <x v="3"/>
    <n v="13"/>
    <x v="3"/>
  </r>
  <r>
    <s v="ID0223"/>
    <n v="41055.040092592593"/>
    <n v="72500"/>
    <s v="USD"/>
    <n v="72500"/>
    <n v="72500"/>
    <n v="17261.90476190476"/>
    <n v="125.93948135504411"/>
    <s v="Assistant Controller"/>
    <x v="6"/>
    <s v="USA"/>
    <s v="USD"/>
    <x v="51"/>
    <x v="6"/>
    <s v="4 to 6 hours a day"/>
    <x v="0"/>
    <m/>
    <x v="1"/>
  </r>
  <r>
    <s v="ID1825"/>
    <n v="41073.141030092593"/>
    <s v="$214,000  USD"/>
    <s v="USD"/>
    <n v="214000"/>
    <n v="214000"/>
    <n v="50952.380952380947"/>
    <n v="371.73860703419916"/>
    <s v="Assistant Corporate Controller"/>
    <x v="6"/>
    <s v="USA"/>
    <s v="USD"/>
    <x v="51"/>
    <x v="6"/>
    <s v="All the 8 hours baby, all the 8!"/>
    <x v="2"/>
    <n v="20"/>
    <x v="2"/>
  </r>
  <r>
    <s v="ID1642"/>
    <n v="41063.511284722219"/>
    <n v="54000"/>
    <s v="USD"/>
    <n v="54000"/>
    <n v="54000"/>
    <n v="12857.142857142857"/>
    <n v="93.803199905825977"/>
    <s v="assistant director of finance"/>
    <x v="0"/>
    <s v="USA"/>
    <s v="USD"/>
    <x v="51"/>
    <x v="6"/>
    <s v="4 to 6 hours a day"/>
    <x v="0"/>
    <n v="10"/>
    <x v="3"/>
  </r>
  <r>
    <s v="ID1430"/>
    <n v="41059.081921296296"/>
    <n v="77000"/>
    <s v="USD"/>
    <n v="77000"/>
    <n v="77000"/>
    <n v="18333.333333333332"/>
    <n v="133.75641468052962"/>
    <s v="Assistant Engineer"/>
    <x v="7"/>
    <s v="USA"/>
    <s v="USD"/>
    <x v="51"/>
    <x v="6"/>
    <s v="4 to 6 hours a day"/>
    <x v="0"/>
    <n v="10"/>
    <x v="3"/>
  </r>
  <r>
    <s v="ID0341"/>
    <n v="41055.066377314812"/>
    <n v="29000"/>
    <s v="USD"/>
    <n v="29000"/>
    <n v="29000"/>
    <n v="6904.7619047619046"/>
    <n v="50.375792542017649"/>
    <s v="Assistant Outside Plant Project Manager"/>
    <x v="2"/>
    <s v="USA"/>
    <s v="USD"/>
    <x v="51"/>
    <x v="6"/>
    <s v="4 to 6 hours a day"/>
    <x v="0"/>
    <m/>
    <x v="1"/>
  </r>
  <r>
    <s v="ID0564"/>
    <n v="41055.259872685187"/>
    <n v="27500"/>
    <s v="USD"/>
    <n v="27500"/>
    <n v="27500"/>
    <n v="6547.6190476190477"/>
    <n v="47.770148100189154"/>
    <s v="Associate"/>
    <x v="1"/>
    <s v="USA"/>
    <s v="USD"/>
    <x v="51"/>
    <x v="6"/>
    <s v="All the 8 hours baby, all the 8!"/>
    <x v="2"/>
    <n v="1"/>
    <x v="1"/>
  </r>
  <r>
    <s v="ID1528"/>
    <n v="41060.303888888891"/>
    <n v="145000"/>
    <s v="USD"/>
    <n v="145000"/>
    <n v="145000"/>
    <n v="34523.809523809519"/>
    <n v="251.87896271008822"/>
    <s v="Associate"/>
    <x v="1"/>
    <s v="USA"/>
    <s v="USD"/>
    <x v="51"/>
    <x v="6"/>
    <s v="4 to 6 hours a day"/>
    <x v="0"/>
    <n v="6"/>
    <x v="0"/>
  </r>
  <r>
    <s v="ID1843"/>
    <n v="41074.519097222219"/>
    <n v="118000"/>
    <s v="USD"/>
    <n v="118000"/>
    <n v="118000"/>
    <n v="28095.238095238095"/>
    <n v="204.97736275717529"/>
    <s v="AVP"/>
    <x v="0"/>
    <s v="USA"/>
    <s v="USD"/>
    <x v="51"/>
    <x v="6"/>
    <s v="4 to 6 hours a day"/>
    <x v="0"/>
    <n v="6"/>
    <x v="0"/>
  </r>
  <r>
    <s v="ID0174"/>
    <n v="41055.033888888887"/>
    <n v="67000"/>
    <s v="USD"/>
    <n v="67000"/>
    <n v="67000"/>
    <n v="15952.380952380952"/>
    <n v="116.3854517350063"/>
    <s v="B.I. Data Analyst II"/>
    <x v="1"/>
    <s v="USA"/>
    <s v="USD"/>
    <x v="51"/>
    <x v="6"/>
    <s v="4 to 6 hours a day"/>
    <x v="0"/>
    <m/>
    <x v="1"/>
  </r>
  <r>
    <s v="ID1808"/>
    <n v="41072.365451388891"/>
    <n v="45000"/>
    <s v="USD"/>
    <n v="45000"/>
    <n v="45000"/>
    <n v="10714.285714285714"/>
    <n v="78.169333254854962"/>
    <s v="ba"/>
    <x v="1"/>
    <s v="USA"/>
    <s v="USD"/>
    <x v="51"/>
    <x v="6"/>
    <s v="4 to 6 hours a day"/>
    <x v="0"/>
    <n v="4"/>
    <x v="1"/>
  </r>
  <r>
    <s v="ID0495"/>
    <n v="41055.153078703705"/>
    <n v="40000"/>
    <s v="USD"/>
    <n v="40000"/>
    <n v="40000"/>
    <n v="9523.8095238095229"/>
    <n v="69.483851782093311"/>
    <s v="BAS"/>
    <x v="1"/>
    <s v="USA"/>
    <s v="USD"/>
    <x v="51"/>
    <x v="6"/>
    <s v="2 to 3 hours per day"/>
    <x v="3"/>
    <m/>
    <x v="1"/>
  </r>
  <r>
    <s v="ID1152"/>
    <n v="41057.84784722222"/>
    <n v="35000"/>
    <s v="USD"/>
    <n v="35000"/>
    <n v="35000"/>
    <n v="8333.3333333333321"/>
    <n v="60.798370309331638"/>
    <s v="BI Analyst"/>
    <x v="1"/>
    <s v="USA"/>
    <s v="USD"/>
    <x v="51"/>
    <x v="6"/>
    <s v="All the 8 hours baby, all the 8!"/>
    <x v="2"/>
    <n v="20"/>
    <x v="2"/>
  </r>
  <r>
    <s v="ID1529"/>
    <n v="41060.347256944442"/>
    <n v="89000"/>
    <s v="USD"/>
    <n v="89000"/>
    <n v="89000"/>
    <n v="21190.476190476191"/>
    <n v="154.60157021515761"/>
    <s v="BI Analyst"/>
    <x v="1"/>
    <s v="USA"/>
    <s v="USD"/>
    <x v="51"/>
    <x v="6"/>
    <s v="All the 8 hours baby, all the 8!"/>
    <x v="2"/>
    <n v="14"/>
    <x v="3"/>
  </r>
  <r>
    <s v="ID1668"/>
    <n v="41064.958449074074"/>
    <n v="92000"/>
    <s v="USD"/>
    <n v="92000"/>
    <n v="92000"/>
    <n v="21904.761904761905"/>
    <n v="159.81285909881461"/>
    <s v="BI director"/>
    <x v="3"/>
    <s v="USA"/>
    <s v="USD"/>
    <x v="51"/>
    <x v="6"/>
    <s v="2 to 3 hours per day"/>
    <x v="3"/>
    <n v="12"/>
    <x v="3"/>
  </r>
  <r>
    <s v="ID0869"/>
    <n v="41056.275868055556"/>
    <n v="50000"/>
    <s v="USD"/>
    <n v="50000"/>
    <n v="50000"/>
    <n v="11904.761904761905"/>
    <n v="86.854814727616642"/>
    <s v="Boss"/>
    <x v="0"/>
    <s v="USA"/>
    <s v="USD"/>
    <x v="51"/>
    <x v="6"/>
    <s v="All the 8 hours baby, all the 8!"/>
    <x v="2"/>
    <n v="15"/>
    <x v="3"/>
  </r>
  <r>
    <s v="ID0173"/>
    <n v="41055.033888888887"/>
    <n v="46584"/>
    <s v="USD"/>
    <n v="46584"/>
    <n v="46584"/>
    <n v="11091.428571428571"/>
    <n v="80.920893785425861"/>
    <s v="Budget Analyst"/>
    <x v="1"/>
    <s v="USA"/>
    <s v="USD"/>
    <x v="51"/>
    <x v="6"/>
    <s v="4 to 6 hours a day"/>
    <x v="0"/>
    <m/>
    <x v="1"/>
  </r>
  <r>
    <s v="ID0481"/>
    <n v="41055.140659722223"/>
    <n v="52000"/>
    <s v="USD"/>
    <n v="52000"/>
    <n v="52000"/>
    <n v="12380.95238095238"/>
    <n v="90.329007316721302"/>
    <s v="budget analyst"/>
    <x v="1"/>
    <s v="USA"/>
    <s v="USD"/>
    <x v="51"/>
    <x v="6"/>
    <s v="4 to 6 hours a day"/>
    <x v="0"/>
    <m/>
    <x v="1"/>
  </r>
  <r>
    <s v="ID1611"/>
    <n v="41062.103125000001"/>
    <n v="38000"/>
    <s v="USD"/>
    <n v="38000"/>
    <n v="38000"/>
    <n v="9047.6190476190477"/>
    <n v="66.00965919298865"/>
    <s v="Business Analyst"/>
    <x v="1"/>
    <s v="USA"/>
    <s v="USD"/>
    <x v="51"/>
    <x v="6"/>
    <s v="All the 8 hours baby, all the 8!"/>
    <x v="2"/>
    <n v="1"/>
    <x v="1"/>
  </r>
  <r>
    <s v="ID0139"/>
    <n v="41055.030173611114"/>
    <n v="40000"/>
    <s v="USD"/>
    <n v="40000"/>
    <n v="40000"/>
    <n v="9523.8095238095229"/>
    <n v="69.483851782093311"/>
    <s v="Business Analyst"/>
    <x v="1"/>
    <s v="USA"/>
    <s v="USD"/>
    <x v="51"/>
    <x v="6"/>
    <s v="4 to 6 hours a day"/>
    <x v="0"/>
    <m/>
    <x v="1"/>
  </r>
  <r>
    <s v="ID0254"/>
    <n v="41055.045451388891"/>
    <n v="40000"/>
    <s v="USD"/>
    <n v="40000"/>
    <n v="40000"/>
    <n v="9523.8095238095229"/>
    <n v="69.483851782093311"/>
    <s v="Business Analyst"/>
    <x v="1"/>
    <s v="USA"/>
    <s v="USD"/>
    <x v="51"/>
    <x v="6"/>
    <s v="All the 8 hours baby, all the 8!"/>
    <x v="2"/>
    <m/>
    <x v="1"/>
  </r>
  <r>
    <s v="ID0280"/>
    <n v="41055.05127314815"/>
    <n v="40000"/>
    <s v="USD"/>
    <n v="40000"/>
    <n v="40000"/>
    <n v="9523.8095238095229"/>
    <n v="69.483851782093311"/>
    <s v="Business Analyst"/>
    <x v="1"/>
    <s v="USA"/>
    <s v="USD"/>
    <x v="51"/>
    <x v="6"/>
    <s v="All the 8 hours baby, all the 8!"/>
    <x v="2"/>
    <m/>
    <x v="1"/>
  </r>
  <r>
    <s v="ID0768"/>
    <n v="41055.725474537037"/>
    <n v="41000"/>
    <s v="USD"/>
    <n v="41000"/>
    <n v="41000"/>
    <n v="9761.9047619047615"/>
    <n v="71.220948076645641"/>
    <s v="Business Analyst"/>
    <x v="1"/>
    <s v="USA"/>
    <s v="USD"/>
    <x v="51"/>
    <x v="6"/>
    <s v="All the 8 hours baby, all the 8!"/>
    <x v="2"/>
    <n v="4"/>
    <x v="1"/>
  </r>
  <r>
    <s v="ID0582"/>
    <n v="41055.316932870373"/>
    <n v="45000"/>
    <s v="USD"/>
    <n v="45000"/>
    <n v="45000"/>
    <n v="10714.285714285714"/>
    <n v="78.169333254854962"/>
    <s v="business analyst"/>
    <x v="1"/>
    <s v="USA"/>
    <s v="USD"/>
    <x v="51"/>
    <x v="6"/>
    <s v="4 to 6 hours a day"/>
    <x v="0"/>
    <n v="3"/>
    <x v="1"/>
  </r>
  <r>
    <s v="ID1527"/>
    <n v="41060.266608796293"/>
    <n v="45000"/>
    <s v="USD"/>
    <n v="45000"/>
    <n v="45000"/>
    <n v="10714.285714285714"/>
    <n v="78.169333254854962"/>
    <s v="Business Analyst"/>
    <x v="1"/>
    <s v="USA"/>
    <s v="USD"/>
    <x v="51"/>
    <x v="6"/>
    <s v="4 to 6 hours a day"/>
    <x v="0"/>
    <n v="8"/>
    <x v="0"/>
  </r>
  <r>
    <s v="ID0014"/>
    <n v="41054.160393518519"/>
    <n v="49000"/>
    <s v="USD"/>
    <n v="49000"/>
    <n v="49000"/>
    <n v="11666.666666666666"/>
    <n v="85.117718433064312"/>
    <s v="business analyst"/>
    <x v="1"/>
    <s v="USA"/>
    <s v="USD"/>
    <x v="51"/>
    <x v="6"/>
    <s v="All the 8 hours baby, all the 8!"/>
    <x v="2"/>
    <m/>
    <x v="1"/>
  </r>
  <r>
    <s v="ID0517"/>
    <n v="41055.185555555552"/>
    <n v="54000"/>
    <s v="USD"/>
    <n v="54000"/>
    <n v="54000"/>
    <n v="12857.142857142857"/>
    <n v="93.803199905825977"/>
    <s v="Business Analyst"/>
    <x v="1"/>
    <s v="USA"/>
    <s v="USD"/>
    <x v="51"/>
    <x v="6"/>
    <s v="4 to 6 hours a day"/>
    <x v="0"/>
    <m/>
    <x v="1"/>
  </r>
  <r>
    <s v="ID0319"/>
    <n v="41055.060717592591"/>
    <n v="55"/>
    <s v="USD"/>
    <n v="55000"/>
    <n v="55000"/>
    <n v="13095.238095238095"/>
    <n v="95.540296200378307"/>
    <s v="Business Analyst"/>
    <x v="1"/>
    <s v="USA"/>
    <s v="USD"/>
    <x v="51"/>
    <x v="6"/>
    <s v="4 to 6 hours a day"/>
    <x v="0"/>
    <m/>
    <x v="1"/>
  </r>
  <r>
    <s v="ID1610"/>
    <n v="41062.100451388891"/>
    <n v="55000"/>
    <s v="USD"/>
    <n v="55000"/>
    <n v="55000"/>
    <n v="13095.238095238095"/>
    <n v="95.540296200378307"/>
    <s v="Business Analyst"/>
    <x v="1"/>
    <s v="USA"/>
    <s v="USD"/>
    <x v="51"/>
    <x v="6"/>
    <s v="4 to 6 hours a day"/>
    <x v="0"/>
    <n v="2"/>
    <x v="1"/>
  </r>
  <r>
    <s v="ID1849"/>
    <n v="41075.043611111112"/>
    <n v="60000"/>
    <s v="USD"/>
    <n v="60000"/>
    <n v="60000"/>
    <n v="14285.714285714284"/>
    <n v="104.22577767313996"/>
    <s v="Business Analyst"/>
    <x v="1"/>
    <s v="USA"/>
    <s v="USD"/>
    <x v="51"/>
    <x v="6"/>
    <s v="2 to 3 hours per day"/>
    <x v="3"/>
    <n v="3"/>
    <x v="1"/>
  </r>
  <r>
    <s v="ID0632"/>
    <n v="41055.476921296293"/>
    <n v="60000"/>
    <s v="USD"/>
    <n v="60000"/>
    <n v="60000"/>
    <n v="14285.714285714284"/>
    <n v="104.22577767313996"/>
    <s v="business analyst"/>
    <x v="1"/>
    <s v="USA"/>
    <s v="USD"/>
    <x v="51"/>
    <x v="6"/>
    <s v="4 to 6 hours a day"/>
    <x v="0"/>
    <n v="12"/>
    <x v="3"/>
  </r>
  <r>
    <s v="ID1410"/>
    <n v="41058.97320601852"/>
    <n v="60000"/>
    <s v="USD"/>
    <n v="60000"/>
    <n v="60000"/>
    <n v="14285.714285714284"/>
    <n v="104.22577767313996"/>
    <s v="business analyst"/>
    <x v="1"/>
    <s v="USA"/>
    <s v="USD"/>
    <x v="51"/>
    <x v="6"/>
    <s v="4 to 6 hours a day"/>
    <x v="0"/>
    <n v="15"/>
    <x v="3"/>
  </r>
  <r>
    <s v="ID1839"/>
    <n v="41074.080011574071"/>
    <n v="60000"/>
    <s v="USD"/>
    <n v="60000"/>
    <n v="60000"/>
    <n v="14285.714285714284"/>
    <n v="104.22577767313996"/>
    <s v="Business Analyst"/>
    <x v="1"/>
    <s v="USA"/>
    <s v="USD"/>
    <x v="51"/>
    <x v="6"/>
    <s v="4 to 6 hours a day"/>
    <x v="0"/>
    <n v="15"/>
    <x v="3"/>
  </r>
  <r>
    <s v="ID1696"/>
    <n v="41065.916435185187"/>
    <n v="65000"/>
    <s v="USD"/>
    <n v="65000"/>
    <n v="65000"/>
    <n v="15476.190476190475"/>
    <n v="112.91125914590164"/>
    <s v="Business Analyst"/>
    <x v="1"/>
    <s v="USA"/>
    <s v="USD"/>
    <x v="51"/>
    <x v="6"/>
    <s v="4 to 6 hours a day"/>
    <x v="0"/>
    <n v="8"/>
    <x v="0"/>
  </r>
  <r>
    <s v="ID0327"/>
    <n v="41055.062951388885"/>
    <n v="65000"/>
    <s v="USD"/>
    <n v="65000"/>
    <n v="65000"/>
    <n v="15476.190476190475"/>
    <n v="112.91125914590164"/>
    <s v="business analyst"/>
    <x v="1"/>
    <s v="USA"/>
    <s v="USD"/>
    <x v="51"/>
    <x v="6"/>
    <s v="All the 8 hours baby, all the 8!"/>
    <x v="2"/>
    <m/>
    <x v="1"/>
  </r>
  <r>
    <s v="ID1824"/>
    <n v="41073.080821759257"/>
    <n v="70000"/>
    <s v="USD"/>
    <n v="70000"/>
    <n v="70000"/>
    <n v="16666.666666666664"/>
    <n v="121.59674061866328"/>
    <s v="business analyst"/>
    <x v="1"/>
    <s v="USA"/>
    <s v="USD"/>
    <x v="51"/>
    <x v="6"/>
    <s v="2 to 3 hours per day"/>
    <x v="3"/>
    <n v="5"/>
    <x v="0"/>
  </r>
  <r>
    <s v="ID1444"/>
    <n v="41059.444722222222"/>
    <n v="75000"/>
    <s v="USD"/>
    <n v="75000"/>
    <n v="75000"/>
    <n v="17857.142857142855"/>
    <n v="130.28222209142496"/>
    <s v="Business Analyst"/>
    <x v="1"/>
    <s v="USA"/>
    <s v="USD"/>
    <x v="51"/>
    <x v="6"/>
    <s v="2 to 3 hours per day"/>
    <x v="3"/>
    <n v="1.5"/>
    <x v="1"/>
  </r>
  <r>
    <s v="ID0815"/>
    <n v="41055.932615740741"/>
    <n v="95000"/>
    <s v="USD"/>
    <n v="95000"/>
    <n v="95000"/>
    <n v="22619.047619047618"/>
    <n v="165.02414798247159"/>
    <s v="Business Analyst"/>
    <x v="1"/>
    <s v="USA"/>
    <s v="USD"/>
    <x v="51"/>
    <x v="6"/>
    <s v="2 to 3 hours per day"/>
    <x v="3"/>
    <n v="13"/>
    <x v="3"/>
  </r>
  <r>
    <s v="ID0290"/>
    <n v="41055.054131944446"/>
    <n v="97000"/>
    <s v="USD"/>
    <n v="97000"/>
    <n v="97000"/>
    <n v="23095.238095238095"/>
    <n v="168.49834057157628"/>
    <s v="business analyst"/>
    <x v="1"/>
    <s v="USA"/>
    <s v="USD"/>
    <x v="51"/>
    <x v="6"/>
    <s v="All the 8 hours baby, all the 8!"/>
    <x v="2"/>
    <m/>
    <x v="1"/>
  </r>
  <r>
    <s v="ID0275"/>
    <n v="41055.049247685187"/>
    <n v="99000"/>
    <s v="USD"/>
    <n v="99000"/>
    <n v="99000"/>
    <n v="23571.428571428569"/>
    <n v="171.97253316068094"/>
    <s v="Business Analyst"/>
    <x v="1"/>
    <s v="USA"/>
    <s v="USD"/>
    <x v="51"/>
    <x v="6"/>
    <s v="2 to 3 hours per day"/>
    <x v="3"/>
    <m/>
    <x v="1"/>
  </r>
  <r>
    <s v="ID0930"/>
    <n v="41056.90966435185"/>
    <n v="105000"/>
    <s v="USD"/>
    <n v="105000"/>
    <n v="105000"/>
    <n v="25000"/>
    <n v="182.39511092799495"/>
    <s v="business analyst"/>
    <x v="1"/>
    <s v="USA"/>
    <s v="USD"/>
    <x v="51"/>
    <x v="6"/>
    <s v="4 to 6 hours a day"/>
    <x v="0"/>
    <n v="20"/>
    <x v="2"/>
  </r>
  <r>
    <s v="ID1922"/>
    <n v="41080.210925925923"/>
    <n v="115000"/>
    <s v="USD"/>
    <n v="115000"/>
    <n v="115000"/>
    <n v="27380.952380952378"/>
    <n v="199.76607387351825"/>
    <s v="Business Analyst"/>
    <x v="1"/>
    <s v="USA"/>
    <s v="USD"/>
    <x v="51"/>
    <x v="6"/>
    <s v="All the 8 hours baby, all the 8!"/>
    <x v="2"/>
    <n v="15"/>
    <x v="3"/>
  </r>
  <r>
    <s v="ID1746"/>
    <n v="41068.141203703701"/>
    <n v="69000"/>
    <s v="USD"/>
    <n v="69000"/>
    <n v="69000"/>
    <n v="16428.571428571428"/>
    <n v="119.85964432411096"/>
    <s v="Business Analyst II"/>
    <x v="1"/>
    <s v="USA"/>
    <s v="USD"/>
    <x v="51"/>
    <x v="6"/>
    <s v="All the 8 hours baby, all the 8!"/>
    <x v="2"/>
    <n v="15"/>
    <x v="3"/>
  </r>
  <r>
    <s v="ID1361"/>
    <n v="41058.797650462962"/>
    <n v="110000"/>
    <s v="USD"/>
    <n v="110000"/>
    <n v="110000"/>
    <n v="26190.476190476191"/>
    <n v="191.08059240075661"/>
    <s v="Business Analytics Associate"/>
    <x v="1"/>
    <s v="USA"/>
    <s v="USD"/>
    <x v="51"/>
    <x v="6"/>
    <s v="1 or 2 hours a day"/>
    <x v="1"/>
    <n v="10"/>
    <x v="3"/>
  </r>
  <r>
    <s v="ID1144"/>
    <n v="41057.805451388886"/>
    <n v="5000"/>
    <s v="USD"/>
    <n v="60000"/>
    <n v="60000"/>
    <n v="14285.714285714284"/>
    <n v="104.22577767313996"/>
    <s v="Business Anaylyst"/>
    <x v="1"/>
    <s v="USA"/>
    <s v="USD"/>
    <x v="51"/>
    <x v="6"/>
    <s v="2 to 3 hours per day"/>
    <x v="3"/>
    <n v="4"/>
    <x v="1"/>
  </r>
  <r>
    <s v="ID1534"/>
    <n v="41060.442800925928"/>
    <n v="105000"/>
    <s v="USD"/>
    <n v="105000"/>
    <n v="105000"/>
    <n v="25000"/>
    <n v="182.39511092799495"/>
    <s v="Business Banker"/>
    <x v="2"/>
    <s v="USA"/>
    <s v="USD"/>
    <x v="51"/>
    <x v="6"/>
    <s v="1 or 2 hours a day"/>
    <x v="1"/>
    <n v="30"/>
    <x v="2"/>
  </r>
  <r>
    <s v="ID0198"/>
    <n v="41055.036539351851"/>
    <s v="US$ 99000"/>
    <s v="USD"/>
    <n v="99000"/>
    <n v="99000"/>
    <n v="23571.428571428569"/>
    <n v="171.97253316068094"/>
    <s v="Business Controller"/>
    <x v="6"/>
    <s v="USA"/>
    <s v="USD"/>
    <x v="51"/>
    <x v="6"/>
    <s v="4 to 6 hours a day"/>
    <x v="0"/>
    <m/>
    <x v="1"/>
  </r>
  <r>
    <s v="ID0259"/>
    <n v="41055.046550925923"/>
    <n v="51000"/>
    <s v="USD"/>
    <n v="51000"/>
    <n v="51000"/>
    <n v="12142.857142857143"/>
    <n v="88.591911022168972"/>
    <s v="Business Data Analyst I"/>
    <x v="1"/>
    <s v="USA"/>
    <s v="USD"/>
    <x v="51"/>
    <x v="6"/>
    <s v="2 to 3 hours per day"/>
    <x v="3"/>
    <m/>
    <x v="1"/>
  </r>
  <r>
    <s v="ID1365"/>
    <n v="41058.808009259257"/>
    <n v="60000"/>
    <s v="USD"/>
    <n v="60000"/>
    <n v="60000"/>
    <n v="14285.714285714284"/>
    <n v="104.22577767313996"/>
    <s v="Business Information Analyst"/>
    <x v="1"/>
    <s v="USA"/>
    <s v="USD"/>
    <x v="51"/>
    <x v="6"/>
    <s v="All the 8 hours baby, all the 8!"/>
    <x v="2"/>
    <n v="12"/>
    <x v="3"/>
  </r>
  <r>
    <s v="ID0465"/>
    <n v="41055.131747685184"/>
    <n v="60000"/>
    <s v="USD"/>
    <n v="60000"/>
    <n v="60000"/>
    <n v="14285.714285714284"/>
    <n v="104.22577767313996"/>
    <s v="Business intelligence manager"/>
    <x v="2"/>
    <s v="USA"/>
    <s v="USD"/>
    <x v="51"/>
    <x v="6"/>
    <s v="All the 8 hours baby, all the 8!"/>
    <x v="2"/>
    <m/>
    <x v="1"/>
  </r>
  <r>
    <s v="ID1459"/>
    <n v="41059.570613425924"/>
    <n v="60000"/>
    <s v="USD"/>
    <n v="60000"/>
    <n v="60000"/>
    <n v="14285.714285714284"/>
    <n v="104.22577767313996"/>
    <s v="Business Intelligence Supervisor"/>
    <x v="2"/>
    <s v="USA"/>
    <s v="USD"/>
    <x v="51"/>
    <x v="6"/>
    <s v="2 to 3 hours per day"/>
    <x v="3"/>
    <n v="4"/>
    <x v="1"/>
  </r>
  <r>
    <s v="ID0194"/>
    <n v="41055.036099537036"/>
    <n v="96000"/>
    <s v="USD"/>
    <n v="96000"/>
    <n v="96000"/>
    <n v="22857.142857142855"/>
    <n v="166.76124427702393"/>
    <s v="Business Process Specialist"/>
    <x v="8"/>
    <s v="USA"/>
    <s v="USD"/>
    <x v="51"/>
    <x v="6"/>
    <s v="2 to 3 hours per day"/>
    <x v="3"/>
    <m/>
    <x v="1"/>
  </r>
  <r>
    <s v="ID0488"/>
    <n v="41055.147372685184"/>
    <n v="65000"/>
    <s v="USD"/>
    <n v="65000"/>
    <n v="65000"/>
    <n v="15476.190476190475"/>
    <n v="112.91125914590164"/>
    <s v="Business Systems Analyst"/>
    <x v="1"/>
    <s v="USA"/>
    <s v="USD"/>
    <x v="51"/>
    <x v="6"/>
    <s v="2 to 3 hours per day"/>
    <x v="3"/>
    <m/>
    <x v="1"/>
  </r>
  <r>
    <s v="ID0068"/>
    <n v="41054.311944444446"/>
    <n v="85087"/>
    <s v="USD"/>
    <n v="85087"/>
    <n v="85087"/>
    <n v="20258.809523809523"/>
    <n v="147.80431241457433"/>
    <s v="Business Systems Analyst"/>
    <x v="1"/>
    <s v="USA"/>
    <s v="USD"/>
    <x v="51"/>
    <x v="6"/>
    <s v="2 to 3 hours per day"/>
    <x v="3"/>
    <m/>
    <x v="1"/>
  </r>
  <r>
    <s v="ID1681"/>
    <n v="41065.210648148146"/>
    <n v="48500"/>
    <s v="USD"/>
    <n v="48500"/>
    <n v="48500"/>
    <n v="11547.619047619048"/>
    <n v="84.249170285788139"/>
    <s v="Business Systems Analyst I"/>
    <x v="1"/>
    <s v="USA"/>
    <s v="USD"/>
    <x v="51"/>
    <x v="6"/>
    <s v="4 to 6 hours a day"/>
    <x v="0"/>
    <n v="6"/>
    <x v="0"/>
  </r>
  <r>
    <s v="ID0149"/>
    <n v="41055.030810185184"/>
    <n v="69000"/>
    <s v="USD"/>
    <n v="69000"/>
    <n v="69000"/>
    <n v="16428.571428571428"/>
    <n v="119.85964432411096"/>
    <s v="Business Technical Consultant"/>
    <x v="4"/>
    <s v="USA"/>
    <s v="USD"/>
    <x v="51"/>
    <x v="6"/>
    <s v="4 to 6 hours a day"/>
    <x v="0"/>
    <m/>
    <x v="1"/>
  </r>
  <r>
    <s v="ID1701"/>
    <n v="41066.034201388888"/>
    <n v="45000"/>
    <s v="USD"/>
    <n v="45000"/>
    <n v="45000"/>
    <n v="10714.285714285714"/>
    <n v="78.169333254854962"/>
    <s v="Bussiness Analyst"/>
    <x v="1"/>
    <s v="USA"/>
    <s v="USD"/>
    <x v="51"/>
    <x v="6"/>
    <s v="2 to 3 hours per day"/>
    <x v="3"/>
    <n v="4"/>
    <x v="1"/>
  </r>
  <r>
    <s v="ID0373"/>
    <n v="41055.077361111114"/>
    <n v="41932"/>
    <s v="USD"/>
    <n v="41932"/>
    <n v="41932"/>
    <n v="9983.8095238095229"/>
    <n v="72.83992182316841"/>
    <s v="Buyer"/>
    <x v="2"/>
    <s v="USA"/>
    <s v="USD"/>
    <x v="51"/>
    <x v="6"/>
    <s v="2 to 3 hours per day"/>
    <x v="3"/>
    <m/>
    <x v="1"/>
  </r>
  <r>
    <s v="ID0210"/>
    <n v="41055.037812499999"/>
    <n v="50000"/>
    <s v="USD"/>
    <n v="50000"/>
    <n v="50000"/>
    <n v="11904.761904761905"/>
    <n v="86.854814727616642"/>
    <s v="Buyer"/>
    <x v="2"/>
    <s v="USA"/>
    <s v="USD"/>
    <x v="51"/>
    <x v="6"/>
    <s v="4 to 6 hours a day"/>
    <x v="0"/>
    <m/>
    <x v="1"/>
  </r>
  <r>
    <s v="ID0395"/>
    <n v="41055.085821759261"/>
    <n v="45880"/>
    <s v="USD"/>
    <n v="45880"/>
    <n v="45880"/>
    <n v="10923.809523809523"/>
    <n v="79.69797799406102"/>
    <s v="Campus Budget Officer"/>
    <x v="2"/>
    <s v="USA"/>
    <s v="USD"/>
    <x v="51"/>
    <x v="6"/>
    <s v="All the 8 hours baby, all the 8!"/>
    <x v="2"/>
    <m/>
    <x v="1"/>
  </r>
  <r>
    <s v="ID1605"/>
    <n v="41061.87023148148"/>
    <n v="50000"/>
    <s v="USD"/>
    <n v="50000"/>
    <n v="50000"/>
    <n v="11904.761904761905"/>
    <n v="86.854814727616642"/>
    <s v="Catalog Circulation Analyst"/>
    <x v="1"/>
    <s v="USA"/>
    <s v="USD"/>
    <x v="51"/>
    <x v="6"/>
    <s v="All the 8 hours baby, all the 8!"/>
    <x v="2"/>
    <n v="12"/>
    <x v="3"/>
  </r>
  <r>
    <s v="ID0482"/>
    <n v="41055.141562500001"/>
    <s v="US$169,000"/>
    <s v="USD"/>
    <n v="169000"/>
    <n v="169000"/>
    <n v="40238.095238095237"/>
    <n v="293.56927377934426"/>
    <s v="Category Director (Marketing)"/>
    <x v="0"/>
    <s v="USA"/>
    <s v="USD"/>
    <x v="51"/>
    <x v="6"/>
    <s v="2 to 3 hours per day"/>
    <x v="3"/>
    <m/>
    <x v="1"/>
  </r>
  <r>
    <s v="ID1673"/>
    <n v="41065.015439814815"/>
    <n v="59000"/>
    <s v="USD"/>
    <n v="59000"/>
    <n v="59000"/>
    <n v="14047.619047619048"/>
    <n v="102.48868137858764"/>
    <s v="Category Leader"/>
    <x v="2"/>
    <s v="USA"/>
    <s v="USD"/>
    <x v="51"/>
    <x v="6"/>
    <s v="1 or 2 hours a day"/>
    <x v="1"/>
    <n v="3"/>
    <x v="1"/>
  </r>
  <r>
    <s v="ID0584"/>
    <n v="41055.322268518517"/>
    <n v="300000"/>
    <s v="USD"/>
    <n v="300000"/>
    <n v="300000"/>
    <n v="71428.57142857142"/>
    <n v="521.12888836569982"/>
    <s v="CEO"/>
    <x v="0"/>
    <s v="USA"/>
    <s v="USD"/>
    <x v="51"/>
    <x v="6"/>
    <s v="2 to 3 hours per day"/>
    <x v="3"/>
    <n v="30"/>
    <x v="2"/>
  </r>
  <r>
    <s v="ID1266"/>
    <n v="41058.374780092592"/>
    <n v="107000"/>
    <s v="USD"/>
    <n v="107000"/>
    <n v="107000"/>
    <n v="25476.190476190473"/>
    <n v="185.86930351709958"/>
    <s v="Certified Public Accountant"/>
    <x v="5"/>
    <s v="USA"/>
    <s v="USD"/>
    <x v="51"/>
    <x v="6"/>
    <s v="4 to 6 hours a day"/>
    <x v="0"/>
    <n v="12"/>
    <x v="3"/>
  </r>
  <r>
    <s v="ID0095"/>
    <n v="41055.028009259258"/>
    <n v="95000"/>
    <s v="USD"/>
    <n v="95000"/>
    <n v="95000"/>
    <n v="22619.047619047618"/>
    <n v="165.02414798247159"/>
    <s v="CFO"/>
    <x v="0"/>
    <s v="USA"/>
    <s v="USD"/>
    <x v="51"/>
    <x v="6"/>
    <s v="4 to 6 hours a day"/>
    <x v="0"/>
    <m/>
    <x v="1"/>
  </r>
  <r>
    <s v="ID0470"/>
    <n v="41055.135231481479"/>
    <n v="150000"/>
    <s v="USD"/>
    <n v="150000"/>
    <n v="150000"/>
    <n v="35714.28571428571"/>
    <n v="260.56444418284991"/>
    <s v="CFO"/>
    <x v="0"/>
    <s v="USA"/>
    <s v="USD"/>
    <x v="51"/>
    <x v="6"/>
    <s v="2 to 3 hours per day"/>
    <x v="3"/>
    <m/>
    <x v="1"/>
  </r>
  <r>
    <s v="ID0580"/>
    <n v="41055.307766203703"/>
    <n v="150000"/>
    <s v="USD"/>
    <n v="150000"/>
    <n v="150000"/>
    <n v="35714.28571428571"/>
    <n v="260.56444418284991"/>
    <s v="CFO"/>
    <x v="0"/>
    <s v="USA"/>
    <s v="USD"/>
    <x v="51"/>
    <x v="6"/>
    <s v="4 to 6 hours a day"/>
    <x v="0"/>
    <n v="22"/>
    <x v="2"/>
  </r>
  <r>
    <s v="ID1523"/>
    <n v="41060.230486111112"/>
    <n v="170000"/>
    <s v="USD"/>
    <n v="170000"/>
    <n v="170000"/>
    <n v="40476.190476190473"/>
    <n v="295.30637007389657"/>
    <s v="CFO"/>
    <x v="0"/>
    <s v="USA"/>
    <s v="USD"/>
    <x v="51"/>
    <x v="6"/>
    <s v="2 to 3 hours per day"/>
    <x v="3"/>
    <n v="18"/>
    <x v="3"/>
  </r>
  <r>
    <s v="ID0981"/>
    <n v="41057.323935185188"/>
    <n v="260000"/>
    <s v="USD"/>
    <n v="260000"/>
    <n v="260000"/>
    <n v="61904.761904761901"/>
    <n v="451.64503658360655"/>
    <s v="CFO"/>
    <x v="0"/>
    <s v="USA"/>
    <s v="USD"/>
    <x v="51"/>
    <x v="6"/>
    <s v="2 to 3 hours per day"/>
    <x v="3"/>
    <n v="10"/>
    <x v="3"/>
  </r>
  <r>
    <s v="ID0163"/>
    <n v="41055.032280092593"/>
    <n v="55000"/>
    <s v="USD"/>
    <n v="55000"/>
    <n v="55000"/>
    <n v="13095.238095238095"/>
    <n v="95.540296200378307"/>
    <s v="Change Architect"/>
    <x v="2"/>
    <s v="USA"/>
    <s v="USD"/>
    <x v="51"/>
    <x v="6"/>
    <s v="2 to 3 hours per day"/>
    <x v="3"/>
    <m/>
    <x v="1"/>
  </r>
  <r>
    <s v="ID0097"/>
    <n v="41055.028136574074"/>
    <s v="91,000 USD"/>
    <s v="USD"/>
    <n v="91000"/>
    <n v="91000"/>
    <n v="21666.666666666664"/>
    <n v="158.07576280426227"/>
    <s v="Channel Marketing Manager"/>
    <x v="2"/>
    <s v="USA"/>
    <s v="USD"/>
    <x v="51"/>
    <x v="6"/>
    <s v="1 or 2 hours a day"/>
    <x v="1"/>
    <m/>
    <x v="1"/>
  </r>
  <r>
    <s v="ID1486"/>
    <n v="41059.821412037039"/>
    <n v="77000"/>
    <s v="USD"/>
    <n v="77000"/>
    <n v="77000"/>
    <n v="18333.333333333332"/>
    <n v="133.75641468052962"/>
    <s v="Chemical Engineer"/>
    <x v="7"/>
    <s v="USA"/>
    <s v="USD"/>
    <x v="51"/>
    <x v="6"/>
    <s v="2 to 3 hours per day"/>
    <x v="3"/>
    <n v="13"/>
    <x v="3"/>
  </r>
  <r>
    <s v="ID1852"/>
    <n v="41075.10429398148"/>
    <s v="US$ 85000"/>
    <s v="USD"/>
    <n v="85000"/>
    <n v="85000"/>
    <n v="20238.095238095237"/>
    <n v="147.65318503694829"/>
    <s v="Chief Financial Officer"/>
    <x v="0"/>
    <s v="USA"/>
    <s v="USD"/>
    <x v="51"/>
    <x v="6"/>
    <s v="2 to 3 hours per day"/>
    <x v="3"/>
    <n v="15"/>
    <x v="3"/>
  </r>
  <r>
    <s v="ID1741"/>
    <n v="41067.992002314815"/>
    <n v="36000"/>
    <s v="USD"/>
    <n v="36000"/>
    <n v="36000"/>
    <n v="8571.4285714285706"/>
    <n v="62.535466603883968"/>
    <s v="clerk"/>
    <x v="1"/>
    <s v="USA"/>
    <s v="USD"/>
    <x v="51"/>
    <x v="6"/>
    <s v="4 to 6 hours a day"/>
    <x v="0"/>
    <n v="4"/>
    <x v="1"/>
  </r>
  <r>
    <s v="ID1377"/>
    <n v="41058.880173611113"/>
    <n v="24000"/>
    <s v="USD"/>
    <n v="24000"/>
    <n v="24000"/>
    <n v="5714.2857142857138"/>
    <n v="41.690311069255984"/>
    <s v="clerk 24 hrs per week"/>
    <x v="1"/>
    <s v="USA"/>
    <s v="USD"/>
    <x v="51"/>
    <x v="6"/>
    <s v="1 or 2 hours a day"/>
    <x v="1"/>
    <n v="33"/>
    <x v="2"/>
  </r>
  <r>
    <s v="ID0945"/>
    <n v="41057.012106481481"/>
    <n v="70000"/>
    <s v="USD"/>
    <n v="70000"/>
    <n v="70000"/>
    <n v="16666.666666666664"/>
    <n v="121.59674061866328"/>
    <s v="Client Manager"/>
    <x v="2"/>
    <s v="USA"/>
    <s v="USD"/>
    <x v="51"/>
    <x v="6"/>
    <s v="4 to 6 hours a day"/>
    <x v="0"/>
    <n v="4"/>
    <x v="1"/>
  </r>
  <r>
    <s v="ID1422"/>
    <n v="41059.050046296295"/>
    <n v="49000"/>
    <s v="USD"/>
    <n v="49000"/>
    <n v="49000"/>
    <n v="11666.666666666666"/>
    <n v="85.117718433064312"/>
    <s v="Clinical Data Specialist"/>
    <x v="8"/>
    <s v="USA"/>
    <s v="USD"/>
    <x v="51"/>
    <x v="6"/>
    <s v="4 to 6 hours a day"/>
    <x v="0"/>
    <n v="5"/>
    <x v="0"/>
  </r>
  <r>
    <s v="ID1768"/>
    <n v="41069.05259259259"/>
    <n v="65000"/>
    <s v="USD"/>
    <n v="65000"/>
    <n v="65000"/>
    <n v="15476.190476190475"/>
    <n v="112.91125914590164"/>
    <s v="Compliance Officer"/>
    <x v="2"/>
    <s v="USA"/>
    <s v="USD"/>
    <x v="51"/>
    <x v="6"/>
    <s v="4 to 6 hours a day"/>
    <x v="0"/>
    <n v="2"/>
    <x v="1"/>
  </r>
  <r>
    <s v="ID0953"/>
    <n v="41057.062835648147"/>
    <n v="57000"/>
    <s v="USD"/>
    <n v="57000"/>
    <n v="57000"/>
    <n v="13571.428571428571"/>
    <n v="99.014488789482968"/>
    <s v="Construction Engineer"/>
    <x v="7"/>
    <s v="USA"/>
    <s v="USD"/>
    <x v="51"/>
    <x v="6"/>
    <s v="2 to 3 hours per day"/>
    <x v="3"/>
    <n v="4"/>
    <x v="1"/>
  </r>
  <r>
    <s v="ID1769"/>
    <n v="41069.074652777781"/>
    <n v="72000"/>
    <s v="USD"/>
    <n v="72000"/>
    <n v="72000"/>
    <n v="17142.857142857141"/>
    <n v="125.07093320776794"/>
    <s v="Consultant"/>
    <x v="4"/>
    <s v="USA"/>
    <s v="USD"/>
    <x v="51"/>
    <x v="6"/>
    <s v="2 to 3 hours per day"/>
    <x v="3"/>
    <n v="13"/>
    <x v="3"/>
  </r>
  <r>
    <s v="ID1643"/>
    <n v="41063.518831018519"/>
    <n v="100000"/>
    <s v="USD"/>
    <n v="100000"/>
    <n v="100000"/>
    <n v="23809.523809523809"/>
    <n v="173.70962945523328"/>
    <s v="Consultant"/>
    <x v="4"/>
    <s v="USA"/>
    <s v="USD"/>
    <x v="51"/>
    <x v="6"/>
    <s v="2 to 3 hours per day"/>
    <x v="3"/>
    <n v="4"/>
    <x v="1"/>
  </r>
  <r>
    <s v="ID0418"/>
    <n v="41055.095578703702"/>
    <s v="US$115000"/>
    <s v="USD"/>
    <n v="115000"/>
    <n v="115000"/>
    <n v="27380.952380952378"/>
    <n v="199.76607387351825"/>
    <s v="Consultant"/>
    <x v="4"/>
    <s v="USA"/>
    <s v="USD"/>
    <x v="51"/>
    <x v="6"/>
    <s v="2 to 3 hours per day"/>
    <x v="3"/>
    <m/>
    <x v="1"/>
  </r>
  <r>
    <s v="ID1558"/>
    <n v="41060.920173611114"/>
    <n v="125000"/>
    <s v="USD"/>
    <n v="125000"/>
    <n v="125000"/>
    <n v="29761.90476190476"/>
    <n v="217.13703681904158"/>
    <s v="Consultant"/>
    <x v="4"/>
    <s v="USA"/>
    <s v="USD"/>
    <x v="51"/>
    <x v="6"/>
    <s v="All the 8 hours baby, all the 8!"/>
    <x v="2"/>
    <n v="8"/>
    <x v="0"/>
  </r>
  <r>
    <s v="ID0516"/>
    <n v="41055.184837962966"/>
    <s v="$150000pa"/>
    <s v="USD"/>
    <n v="150000"/>
    <n v="150000"/>
    <n v="35714.28571428571"/>
    <n v="260.56444418284991"/>
    <s v="Consultant"/>
    <x v="4"/>
    <s v="USA"/>
    <s v="USD"/>
    <x v="51"/>
    <x v="6"/>
    <s v="All the 8 hours baby, all the 8!"/>
    <x v="2"/>
    <m/>
    <x v="1"/>
  </r>
  <r>
    <s v="ID0425"/>
    <n v="41055.098807870374"/>
    <s v="250000 to 270000"/>
    <s v="USD"/>
    <n v="250000"/>
    <n v="250000"/>
    <n v="59523.809523809519"/>
    <n v="434.27407363808317"/>
    <s v="consultant"/>
    <x v="4"/>
    <s v="USA"/>
    <s v="USD"/>
    <x v="51"/>
    <x v="6"/>
    <s v="All the 8 hours baby, all the 8!"/>
    <x v="2"/>
    <m/>
    <x v="1"/>
  </r>
  <r>
    <s v="ID1516"/>
    <n v="41060.109131944446"/>
    <n v="250000"/>
    <s v="USD"/>
    <n v="250000"/>
    <n v="250000"/>
    <n v="59523.809523809519"/>
    <n v="434.27407363808317"/>
    <s v="consultant"/>
    <x v="4"/>
    <s v="USA"/>
    <s v="USD"/>
    <x v="51"/>
    <x v="6"/>
    <s v="All the 8 hours baby, all the 8!"/>
    <x v="2"/>
    <n v="20"/>
    <x v="2"/>
  </r>
  <r>
    <s v="ID0169"/>
    <n v="41055.033414351848"/>
    <n v="80000"/>
    <s v="USD"/>
    <n v="80000"/>
    <n v="80000"/>
    <n v="19047.619047619046"/>
    <n v="138.96770356418662"/>
    <s v="Consultant, HR Services &amp; Governance"/>
    <x v="4"/>
    <s v="USA"/>
    <s v="USD"/>
    <x v="51"/>
    <x v="6"/>
    <s v="4 to 6 hours a day"/>
    <x v="0"/>
    <m/>
    <x v="1"/>
  </r>
  <r>
    <s v="ID1655"/>
    <n v="41064.409537037034"/>
    <n v="155000"/>
    <s v="USD"/>
    <n v="155000"/>
    <n v="155000"/>
    <n v="36904.761904761901"/>
    <n v="269.24992565561155"/>
    <s v="Consulting Practice Manager"/>
    <x v="2"/>
    <s v="USA"/>
    <s v="USD"/>
    <x v="51"/>
    <x v="6"/>
    <s v="1 or 2 hours a day"/>
    <x v="1"/>
    <n v="14"/>
    <x v="3"/>
  </r>
  <r>
    <s v="ID0072"/>
    <n v="41054.953101851854"/>
    <n v="75000"/>
    <s v="USD"/>
    <n v="75000"/>
    <n v="75000"/>
    <n v="17857.142857142855"/>
    <n v="130.28222209142496"/>
    <s v="Consumer Research Program Manager"/>
    <x v="2"/>
    <s v="USA"/>
    <s v="USD"/>
    <x v="51"/>
    <x v="6"/>
    <s v="All the 8 hours baby, all the 8!"/>
    <x v="2"/>
    <m/>
    <x v="1"/>
  </r>
  <r>
    <s v="ID1710"/>
    <n v="41066.245127314818"/>
    <n v="81000"/>
    <s v="USD"/>
    <n v="81000"/>
    <n v="81000"/>
    <n v="19285.714285714286"/>
    <n v="140.70479985873897"/>
    <s v="Contact Operations Analyst"/>
    <x v="1"/>
    <s v="USA"/>
    <s v="USD"/>
    <x v="51"/>
    <x v="6"/>
    <s v="4 to 6 hours a day"/>
    <x v="0"/>
    <n v="6"/>
    <x v="0"/>
  </r>
  <r>
    <s v="ID0631"/>
    <n v="41055.47078703704"/>
    <n v="39000"/>
    <s v="USD"/>
    <n v="39000"/>
    <n v="39000"/>
    <n v="9285.7142857142844"/>
    <n v="67.746755487540966"/>
    <s v="Content Analyst "/>
    <x v="1"/>
    <s v="USA"/>
    <s v="USD"/>
    <x v="51"/>
    <x v="6"/>
    <s v="All the 8 hours baby, all the 8!"/>
    <x v="2"/>
    <n v="3"/>
    <x v="1"/>
  </r>
  <r>
    <s v="ID0389"/>
    <n v="41055.083819444444"/>
    <n v="44000"/>
    <s v="USD"/>
    <n v="44000"/>
    <n v="44000"/>
    <n v="10476.190476190475"/>
    <n v="76.432236960302632"/>
    <s v="continuous improvement team member"/>
    <x v="1"/>
    <s v="USA"/>
    <s v="USD"/>
    <x v="51"/>
    <x v="6"/>
    <s v="2 to 3 hours per day"/>
    <x v="3"/>
    <m/>
    <x v="1"/>
  </r>
  <r>
    <s v="ID1025"/>
    <n v="41057.518541666665"/>
    <n v="65000"/>
    <s v="USD"/>
    <n v="65000"/>
    <n v="65000"/>
    <n v="15476.190476190475"/>
    <n v="112.91125914590164"/>
    <s v="Controller"/>
    <x v="6"/>
    <s v="USA"/>
    <s v="USD"/>
    <x v="51"/>
    <x v="6"/>
    <s v="4 to 6 hours a day"/>
    <x v="0"/>
    <n v="9"/>
    <x v="0"/>
  </r>
  <r>
    <s v="ID1167"/>
    <n v="41057.941921296297"/>
    <n v="75000"/>
    <s v="USD"/>
    <n v="75000"/>
    <n v="75000"/>
    <n v="17857.142857142855"/>
    <n v="130.28222209142496"/>
    <s v="Controller"/>
    <x v="6"/>
    <s v="USA"/>
    <s v="USD"/>
    <x v="51"/>
    <x v="6"/>
    <s v="2 to 3 hours per day"/>
    <x v="3"/>
    <n v="20"/>
    <x v="2"/>
  </r>
  <r>
    <s v="ID1431"/>
    <n v="41059.095856481479"/>
    <s v="92000 USD"/>
    <s v="USD"/>
    <n v="92000"/>
    <n v="92000"/>
    <n v="21904.761904761905"/>
    <n v="159.81285909881461"/>
    <s v="Controller"/>
    <x v="6"/>
    <s v="USA"/>
    <s v="USD"/>
    <x v="51"/>
    <x v="6"/>
    <s v="2 to 3 hours per day"/>
    <x v="3"/>
    <n v="9"/>
    <x v="0"/>
  </r>
  <r>
    <s v="ID1379"/>
    <n v="41058.892395833333"/>
    <n v="103000"/>
    <s v="USD"/>
    <n v="103000"/>
    <n v="103000"/>
    <n v="24523.809523809523"/>
    <n v="178.92091833889029"/>
    <s v="Controller"/>
    <x v="6"/>
    <s v="USA"/>
    <s v="USD"/>
    <x v="51"/>
    <x v="6"/>
    <s v="4 to 6 hours a day"/>
    <x v="0"/>
    <n v="22"/>
    <x v="2"/>
  </r>
  <r>
    <s v="ID0565"/>
    <n v="41055.264328703706"/>
    <n v="140000"/>
    <s v="USD"/>
    <n v="140000"/>
    <n v="140000"/>
    <n v="33333.333333333328"/>
    <n v="243.19348123732655"/>
    <s v="controller"/>
    <x v="6"/>
    <s v="USA"/>
    <s v="USD"/>
    <x v="51"/>
    <x v="6"/>
    <s v="2 to 3 hours per day"/>
    <x v="3"/>
    <n v="10"/>
    <x v="3"/>
  </r>
  <r>
    <s v="ID0927"/>
    <n v="41056.890057870369"/>
    <n v="150000"/>
    <s v="USD"/>
    <n v="150000"/>
    <n v="150000"/>
    <n v="35714.28571428571"/>
    <n v="260.56444418284991"/>
    <s v="Controller"/>
    <x v="6"/>
    <s v="USA"/>
    <s v="USD"/>
    <x v="51"/>
    <x v="6"/>
    <s v="4 to 6 hours a day"/>
    <x v="0"/>
    <n v="25"/>
    <x v="2"/>
  </r>
  <r>
    <s v="ID0527"/>
    <n v="41055.200624999998"/>
    <n v="200000"/>
    <s v="USD"/>
    <n v="200000"/>
    <n v="200000"/>
    <n v="47619.047619047618"/>
    <n v="347.41925891046657"/>
    <s v="COO"/>
    <x v="0"/>
    <s v="USA"/>
    <s v="USD"/>
    <x v="51"/>
    <x v="6"/>
    <s v="2 to 3 hours per day"/>
    <x v="3"/>
    <m/>
    <x v="1"/>
  </r>
  <r>
    <s v="ID1930"/>
    <n v="41081.171006944445"/>
    <n v="40000"/>
    <s v="USD"/>
    <n v="40000"/>
    <n v="40000"/>
    <n v="9523.8095238095229"/>
    <n v="69.483851782093311"/>
    <s v="Corporate Trainer"/>
    <x v="1"/>
    <s v="USA"/>
    <s v="USD"/>
    <x v="51"/>
    <x v="6"/>
    <s v="1 or 2 hours a day"/>
    <x v="1"/>
    <n v="3"/>
    <x v="1"/>
  </r>
  <r>
    <s v="ID0158"/>
    <n v="41055.031817129631"/>
    <n v="100000"/>
    <s v="USD"/>
    <n v="100000"/>
    <n v="100000"/>
    <n v="23809.523809523809"/>
    <n v="173.70962945523328"/>
    <s v="COST ACCOUNTANT"/>
    <x v="5"/>
    <s v="USA"/>
    <s v="USD"/>
    <x v="51"/>
    <x v="6"/>
    <s v="All the 8 hours baby, all the 8!"/>
    <x v="2"/>
    <m/>
    <x v="1"/>
  </r>
  <r>
    <s v="ID0551"/>
    <n v="41055.239374999997"/>
    <s v="80,000 USD"/>
    <s v="USD"/>
    <n v="80000"/>
    <n v="80000"/>
    <n v="19047.619047619046"/>
    <n v="138.96770356418662"/>
    <s v="Cost Analyst"/>
    <x v="1"/>
    <s v="USA"/>
    <s v="USD"/>
    <x v="51"/>
    <x v="6"/>
    <s v="All the 8 hours baby, all the 8!"/>
    <x v="2"/>
    <m/>
    <x v="1"/>
  </r>
  <r>
    <s v="ID1376"/>
    <n v="41058.870636574073"/>
    <n v="95000"/>
    <s v="USD"/>
    <n v="95000"/>
    <n v="95000"/>
    <n v="22619.047619047618"/>
    <n v="165.02414798247159"/>
    <s v="Cost Analyst"/>
    <x v="1"/>
    <s v="USA"/>
    <s v="USD"/>
    <x v="51"/>
    <x v="6"/>
    <s v="2 to 3 hours per day"/>
    <x v="3"/>
    <n v="7"/>
    <x v="0"/>
  </r>
  <r>
    <s v="ID0572"/>
    <n v="41055.284988425927"/>
    <n v="38000"/>
    <s v="USD"/>
    <n v="38000"/>
    <n v="38000"/>
    <n v="9047.6190476190477"/>
    <n v="66.00965919298865"/>
    <s v="Costing Analysis"/>
    <x v="1"/>
    <s v="USA"/>
    <s v="USD"/>
    <x v="51"/>
    <x v="6"/>
    <s v="All the 8 hours baby, all the 8!"/>
    <x v="2"/>
    <n v="11"/>
    <x v="3"/>
  </r>
  <r>
    <s v="ID1404"/>
    <n v="41058.955833333333"/>
    <s v="37K"/>
    <s v="USD"/>
    <n v="37000"/>
    <n v="37000"/>
    <n v="8809.5238095238092"/>
    <n v="64.27256289843632"/>
    <s v="Credentialing Coordinator &amp; Productivity Reports &quot;Guru&quot;"/>
    <x v="3"/>
    <s v="USA"/>
    <s v="USD"/>
    <x v="51"/>
    <x v="6"/>
    <s v="2 to 3 hours per day"/>
    <x v="3"/>
    <n v="30"/>
    <x v="2"/>
  </r>
  <r>
    <s v="ID1855"/>
    <n v="41075.239236111112"/>
    <n v="29000"/>
    <s v="USD"/>
    <n v="29000"/>
    <n v="29000"/>
    <n v="6904.7619047619046"/>
    <n v="50.375792542017649"/>
    <s v="Customer Experence Engineer"/>
    <x v="7"/>
    <s v="USA"/>
    <s v="USD"/>
    <x v="51"/>
    <x v="6"/>
    <s v="All the 8 hours baby, all the 8!"/>
    <x v="2"/>
    <n v="1"/>
    <x v="1"/>
  </r>
  <r>
    <s v="ID0251"/>
    <n v="41055.045023148145"/>
    <n v="47700"/>
    <s v="USD"/>
    <n v="47700"/>
    <n v="47700"/>
    <n v="11357.142857142857"/>
    <n v="82.859493250146272"/>
    <s v="Customer Operations Analyst"/>
    <x v="1"/>
    <s v="USA"/>
    <s v="USD"/>
    <x v="51"/>
    <x v="6"/>
    <s v="4 to 6 hours a day"/>
    <x v="0"/>
    <m/>
    <x v="1"/>
  </r>
  <r>
    <s v="ID1674"/>
    <n v="41065.085972222223"/>
    <n v="55000"/>
    <s v="USD"/>
    <n v="55000"/>
    <n v="55000"/>
    <n v="13095.238095238095"/>
    <n v="95.540296200378307"/>
    <s v="Customer Sales Analyst"/>
    <x v="1"/>
    <s v="USA"/>
    <s v="USD"/>
    <x v="51"/>
    <x v="6"/>
    <s v="4 to 6 hours a day"/>
    <x v="0"/>
    <n v="15"/>
    <x v="3"/>
  </r>
  <r>
    <s v="ID1763"/>
    <n v="41068.876944444448"/>
    <n v="30000"/>
    <s v="USD"/>
    <n v="30000"/>
    <n v="30000"/>
    <n v="7142.8571428571422"/>
    <n v="52.112888836569979"/>
    <s v="Customer Service"/>
    <x v="1"/>
    <s v="USA"/>
    <s v="USD"/>
    <x v="51"/>
    <x v="6"/>
    <s v="2 to 3 hours per day"/>
    <x v="3"/>
    <n v="4"/>
    <x v="1"/>
  </r>
  <r>
    <s v="ID1807"/>
    <n v="41072.358506944445"/>
    <n v="87000"/>
    <s v="USD"/>
    <n v="87000"/>
    <n v="87000"/>
    <n v="20714.285714285714"/>
    <n v="151.12737762605295"/>
    <s v="Ð˜Ð¨ Ð¤Ñ‚Ñ„Ð´Ð½Ñ‹Ðµ"/>
    <x v="9"/>
    <s v="USA"/>
    <s v="USD"/>
    <x v="51"/>
    <x v="6"/>
    <s v="4 to 6 hours a day"/>
    <x v="0"/>
    <n v="3"/>
    <x v="1"/>
  </r>
  <r>
    <s v="ID1571"/>
    <n v="41061.106273148151"/>
    <n v="31200"/>
    <s v="USD"/>
    <n v="31200"/>
    <n v="31200"/>
    <n v="7428.5714285714284"/>
    <n v="54.19740439003278"/>
    <s v="Data Analyst"/>
    <x v="1"/>
    <s v="USA"/>
    <s v="USD"/>
    <x v="51"/>
    <x v="6"/>
    <s v="4 to 6 hours a day"/>
    <x v="0"/>
    <n v="15"/>
    <x v="3"/>
  </r>
  <r>
    <s v="ID0860"/>
    <n v="41056.15111111111"/>
    <n v="43600"/>
    <s v="USD"/>
    <n v="43600"/>
    <n v="43600"/>
    <n v="10380.95238095238"/>
    <n v="75.737398442481691"/>
    <s v="Data Analyst"/>
    <x v="1"/>
    <s v="USA"/>
    <s v="USD"/>
    <x v="51"/>
    <x v="6"/>
    <s v="4 to 6 hours a day"/>
    <x v="0"/>
    <n v="5"/>
    <x v="0"/>
  </r>
  <r>
    <s v="ID0145"/>
    <n v="41055.030659722222"/>
    <n v="45000"/>
    <s v="USD"/>
    <n v="45000"/>
    <n v="45000"/>
    <n v="10714.285714285714"/>
    <n v="78.169333254854962"/>
    <s v="data analyst"/>
    <x v="1"/>
    <s v="USA"/>
    <s v="USD"/>
    <x v="51"/>
    <x v="6"/>
    <s v="2 to 3 hours per day"/>
    <x v="3"/>
    <m/>
    <x v="1"/>
  </r>
  <r>
    <s v="ID1931"/>
    <n v="41081.197453703702"/>
    <n v="46359"/>
    <s v="USD"/>
    <n v="46359"/>
    <n v="46359"/>
    <n v="11037.857142857143"/>
    <n v="80.53004711915159"/>
    <s v="Data Analyst"/>
    <x v="1"/>
    <s v="USA"/>
    <s v="USD"/>
    <x v="51"/>
    <x v="6"/>
    <s v="All the 8 hours baby, all the 8!"/>
    <x v="2"/>
    <n v="5"/>
    <x v="0"/>
  </r>
  <r>
    <s v="ID1282"/>
    <n v="41058.45244212963"/>
    <n v="50000"/>
    <s v="USD"/>
    <n v="50000"/>
    <n v="50000"/>
    <n v="11904.761904761905"/>
    <n v="86.854814727616642"/>
    <s v="Data Analyst"/>
    <x v="1"/>
    <s v="USA"/>
    <s v="USD"/>
    <x v="51"/>
    <x v="6"/>
    <s v="4 to 6 hours a day"/>
    <x v="0"/>
    <n v="3"/>
    <x v="1"/>
  </r>
  <r>
    <s v="ID0242"/>
    <n v="41055.043599537035"/>
    <n v="50000"/>
    <s v="USD"/>
    <n v="50000"/>
    <n v="50000"/>
    <n v="11904.761904761905"/>
    <n v="86.854814727616642"/>
    <s v="data analyst"/>
    <x v="1"/>
    <s v="USA"/>
    <s v="USD"/>
    <x v="51"/>
    <x v="6"/>
    <s v="All the 8 hours baby, all the 8!"/>
    <x v="2"/>
    <m/>
    <x v="1"/>
  </r>
  <r>
    <s v="ID0405"/>
    <n v="41055.088761574072"/>
    <n v="52000"/>
    <s v="USD"/>
    <n v="52000"/>
    <n v="52000"/>
    <n v="12380.95238095238"/>
    <n v="90.329007316721302"/>
    <s v="Data Analyst"/>
    <x v="1"/>
    <s v="USA"/>
    <s v="USD"/>
    <x v="51"/>
    <x v="6"/>
    <s v="4 to 6 hours a day"/>
    <x v="0"/>
    <m/>
    <x v="1"/>
  </r>
  <r>
    <s v="ID0142"/>
    <n v="41055.030277777776"/>
    <n v="53000"/>
    <s v="USD"/>
    <n v="53000"/>
    <n v="53000"/>
    <n v="12619.047619047618"/>
    <n v="92.066103611273633"/>
    <s v="Data Analyst"/>
    <x v="1"/>
    <s v="USA"/>
    <s v="USD"/>
    <x v="51"/>
    <x v="6"/>
    <s v="4 to 6 hours a day"/>
    <x v="0"/>
    <m/>
    <x v="1"/>
  </r>
  <r>
    <s v="ID0304"/>
    <n v="41055.05746527778"/>
    <n v="53000"/>
    <s v="USD"/>
    <n v="53000"/>
    <n v="53000"/>
    <n v="12619.047619047618"/>
    <n v="92.066103611273633"/>
    <s v="Data Analyst"/>
    <x v="1"/>
    <s v="USA"/>
    <s v="USD"/>
    <x v="51"/>
    <x v="6"/>
    <s v="4 to 6 hours a day"/>
    <x v="0"/>
    <m/>
    <x v="1"/>
  </r>
  <r>
    <s v="ID0274"/>
    <n v="41055.048888888887"/>
    <n v="55000"/>
    <s v="USD"/>
    <n v="55000"/>
    <n v="55000"/>
    <n v="13095.238095238095"/>
    <n v="95.540296200378307"/>
    <s v="data analyst"/>
    <x v="1"/>
    <s v="USA"/>
    <s v="USD"/>
    <x v="51"/>
    <x v="6"/>
    <s v="All the 8 hours baby, all the 8!"/>
    <x v="2"/>
    <m/>
    <x v="1"/>
  </r>
  <r>
    <s v="ID1616"/>
    <n v="41062.201180555552"/>
    <n v="60000"/>
    <s v="USD"/>
    <n v="60000"/>
    <n v="60000"/>
    <n v="14285.714285714284"/>
    <n v="104.22577767313996"/>
    <s v="Data Analyst"/>
    <x v="1"/>
    <s v="USA"/>
    <s v="USD"/>
    <x v="51"/>
    <x v="6"/>
    <s v="2 to 3 hours per day"/>
    <x v="3"/>
    <n v="1"/>
    <x v="1"/>
  </r>
  <r>
    <s v="ID0332"/>
    <n v="41055.063981481479"/>
    <n v="61000"/>
    <s v="USD"/>
    <n v="61000"/>
    <n v="61000"/>
    <n v="14523.809523809523"/>
    <n v="105.96287396769229"/>
    <s v="Data Analyst"/>
    <x v="1"/>
    <s v="USA"/>
    <s v="USD"/>
    <x v="51"/>
    <x v="6"/>
    <s v="1 or 2 hours a day"/>
    <x v="1"/>
    <m/>
    <x v="1"/>
  </r>
  <r>
    <s v="ID1803"/>
    <n v="41072.124490740738"/>
    <n v="65000"/>
    <s v="USD"/>
    <n v="65000"/>
    <n v="65000"/>
    <n v="15476.190476190475"/>
    <n v="112.91125914590164"/>
    <s v="Data Analyst"/>
    <x v="1"/>
    <s v="USA"/>
    <s v="USD"/>
    <x v="51"/>
    <x v="6"/>
    <s v="2 to 3 hours per day"/>
    <x v="3"/>
    <n v="10"/>
    <x v="3"/>
  </r>
  <r>
    <s v="ID0591"/>
    <n v="41055.337256944447"/>
    <n v="65000"/>
    <s v="USD"/>
    <n v="65000"/>
    <n v="65000"/>
    <n v="15476.190476190475"/>
    <n v="112.91125914590164"/>
    <s v="Data Analyst"/>
    <x v="1"/>
    <s v="USA"/>
    <s v="USD"/>
    <x v="51"/>
    <x v="6"/>
    <s v="4 to 6 hours a day"/>
    <x v="0"/>
    <n v="3"/>
    <x v="1"/>
  </r>
  <r>
    <s v="ID1407"/>
    <n v="41058.964918981481"/>
    <n v="65000"/>
    <s v="USD"/>
    <n v="65000"/>
    <n v="65000"/>
    <n v="15476.190476190475"/>
    <n v="112.91125914590164"/>
    <s v="Data Analyst"/>
    <x v="1"/>
    <s v="USA"/>
    <s v="USD"/>
    <x v="51"/>
    <x v="6"/>
    <s v="All the 8 hours baby, all the 8!"/>
    <x v="2"/>
    <n v="14"/>
    <x v="3"/>
  </r>
  <r>
    <s v="ID0094"/>
    <n v="41055.027777777781"/>
    <n v="75000"/>
    <s v="USD"/>
    <n v="75000"/>
    <n v="75000"/>
    <n v="17857.142857142855"/>
    <n v="130.28222209142496"/>
    <s v="Data Analyst"/>
    <x v="1"/>
    <s v="USA"/>
    <s v="USD"/>
    <x v="51"/>
    <x v="6"/>
    <s v="1 or 2 hours a day"/>
    <x v="1"/>
    <m/>
    <x v="1"/>
  </r>
  <r>
    <s v="ID1915"/>
    <n v="41080.038518518515"/>
    <n v="75000"/>
    <s v="USD"/>
    <n v="75000"/>
    <n v="75000"/>
    <n v="17857.142857142855"/>
    <n v="130.28222209142496"/>
    <s v="Data Analyst"/>
    <x v="1"/>
    <s v="USA"/>
    <s v="USD"/>
    <x v="51"/>
    <x v="6"/>
    <s v="1 or 2 hours a day"/>
    <x v="1"/>
    <n v="3"/>
    <x v="1"/>
  </r>
  <r>
    <s v="ID1183"/>
    <n v="41057.953506944446"/>
    <n v="27840"/>
    <s v="USD"/>
    <n v="27840"/>
    <n v="27840"/>
    <n v="6628.5714285714284"/>
    <n v="48.360760840336944"/>
    <s v="Data Entry Clerk III"/>
    <x v="1"/>
    <s v="USA"/>
    <s v="USD"/>
    <x v="51"/>
    <x v="6"/>
    <s v="2 to 3 hours per day"/>
    <x v="3"/>
    <n v="1"/>
    <x v="1"/>
  </r>
  <r>
    <s v="ID1826"/>
    <n v="41073.158784722225"/>
    <n v="78000"/>
    <s v="USD"/>
    <n v="78000"/>
    <n v="78000"/>
    <n v="18571.428571428569"/>
    <n v="135.49351097508193"/>
    <s v="Data Integration Engenieer"/>
    <x v="7"/>
    <s v="USA"/>
    <s v="USD"/>
    <x v="51"/>
    <x v="6"/>
    <s v="All the 8 hours baby, all the 8!"/>
    <x v="2"/>
    <n v="5"/>
    <x v="0"/>
  </r>
  <r>
    <s v="ID1397"/>
    <n v="41058.929722222223"/>
    <n v="60800"/>
    <s v="USD"/>
    <n v="60800"/>
    <n v="60800"/>
    <n v="14476.190476190475"/>
    <n v="105.61545470878183"/>
    <s v="Data Integrity &amp; Reporting Tool Analyst"/>
    <x v="1"/>
    <s v="USA"/>
    <s v="USD"/>
    <x v="51"/>
    <x v="6"/>
    <s v="All the 8 hours baby, all the 8!"/>
    <x v="2"/>
    <n v="10"/>
    <x v="3"/>
  </r>
  <r>
    <s v="ID1770"/>
    <n v="41069.139062499999"/>
    <n v="52500"/>
    <s v="USD"/>
    <n v="52500"/>
    <n v="52500"/>
    <n v="12500"/>
    <n v="91.197555463997475"/>
    <s v="Data Management Solutions Supervisor"/>
    <x v="2"/>
    <s v="USA"/>
    <s v="USD"/>
    <x v="51"/>
    <x v="6"/>
    <s v="All the 8 hours baby, all the 8!"/>
    <x v="2"/>
    <n v="3"/>
    <x v="1"/>
  </r>
  <r>
    <s v="ID1526"/>
    <n v="41060.266076388885"/>
    <n v="22000"/>
    <s v="USD"/>
    <n v="22000"/>
    <n v="22000"/>
    <n v="5238.0952380952376"/>
    <n v="38.216118480151316"/>
    <s v="Data Manager"/>
    <x v="2"/>
    <s v="USA"/>
    <s v="USD"/>
    <x v="51"/>
    <x v="6"/>
    <s v="4 to 6 hours a day"/>
    <x v="0"/>
    <n v="3"/>
    <x v="1"/>
  </r>
  <r>
    <s v="ID0858"/>
    <n v="41056.142974537041"/>
    <n v="40000"/>
    <s v="USD"/>
    <n v="40000"/>
    <n v="40000"/>
    <n v="9523.8095238095229"/>
    <n v="69.483851782093311"/>
    <s v="Data Research Assistant"/>
    <x v="1"/>
    <s v="USA"/>
    <s v="USD"/>
    <x v="51"/>
    <x v="6"/>
    <s v="All the 8 hours baby, all the 8!"/>
    <x v="2"/>
    <n v="4"/>
    <x v="1"/>
  </r>
  <r>
    <s v="ID1679"/>
    <n v="41065.170937499999"/>
    <n v="80000"/>
    <s v="USD"/>
    <n v="80000"/>
    <n v="80000"/>
    <n v="19047.619047619046"/>
    <n v="138.96770356418662"/>
    <s v="Data Resource Specialist"/>
    <x v="8"/>
    <s v="USA"/>
    <s v="USD"/>
    <x v="51"/>
    <x v="6"/>
    <s v="2 to 3 hours per day"/>
    <x v="3"/>
    <n v="2"/>
    <x v="1"/>
  </r>
  <r>
    <s v="ID1380"/>
    <n v="41058.894016203703"/>
    <n v="36000"/>
    <s v="USD"/>
    <n v="36000"/>
    <n v="36000"/>
    <n v="8571.4285714285706"/>
    <n v="62.535466603883968"/>
    <s v="Data Specialist"/>
    <x v="8"/>
    <s v="USA"/>
    <s v="USD"/>
    <x v="51"/>
    <x v="6"/>
    <s v="All the 8 hours baby, all the 8!"/>
    <x v="2"/>
    <n v="8"/>
    <x v="0"/>
  </r>
  <r>
    <s v="ID1496"/>
    <n v="41059.888553240744"/>
    <n v="45000"/>
    <s v="USD"/>
    <n v="45000"/>
    <n v="45000"/>
    <n v="10714.285714285714"/>
    <n v="78.169333254854962"/>
    <s v="Data Specialist"/>
    <x v="8"/>
    <s v="USA"/>
    <s v="USD"/>
    <x v="51"/>
    <x v="6"/>
    <s v="2 to 3 hours per day"/>
    <x v="3"/>
    <n v="10"/>
    <x v="3"/>
  </r>
  <r>
    <s v="ID0331"/>
    <n v="41055.06386574074"/>
    <n v="108000"/>
    <s v="USD"/>
    <n v="108000"/>
    <n v="108000"/>
    <n v="25714.285714285714"/>
    <n v="187.60639981165195"/>
    <s v="Database Architect"/>
    <x v="2"/>
    <s v="USA"/>
    <s v="USD"/>
    <x v="51"/>
    <x v="6"/>
    <s v="2 to 3 hours per day"/>
    <x v="3"/>
    <m/>
    <x v="1"/>
  </r>
  <r>
    <s v="ID0132"/>
    <n v="41055.029699074075"/>
    <n v="45000"/>
    <s v="USD"/>
    <n v="45000"/>
    <n v="45000"/>
    <n v="10714.285714285714"/>
    <n v="78.169333254854962"/>
    <s v="DBA"/>
    <x v="1"/>
    <s v="USA"/>
    <s v="USD"/>
    <x v="51"/>
    <x v="6"/>
    <s v="4 to 6 hours a day"/>
    <x v="0"/>
    <m/>
    <x v="1"/>
  </r>
  <r>
    <s v="ID0269"/>
    <n v="41055.04792824074"/>
    <n v="76000"/>
    <s v="USD"/>
    <n v="76000"/>
    <n v="76000"/>
    <n v="18095.238095238095"/>
    <n v="132.0193183859773"/>
    <s v="Demand Planning Mgr"/>
    <x v="2"/>
    <s v="USA"/>
    <s v="USD"/>
    <x v="51"/>
    <x v="6"/>
    <s v="All the 8 hours baby, all the 8!"/>
    <x v="2"/>
    <m/>
    <x v="1"/>
  </r>
  <r>
    <s v="ID0038"/>
    <n v="41054.215613425928"/>
    <n v="69000"/>
    <s v="USD"/>
    <n v="69000"/>
    <n v="69000"/>
    <n v="16428.571428571428"/>
    <n v="119.85964432411096"/>
    <s v="Design Engineer"/>
    <x v="7"/>
    <s v="USA"/>
    <s v="USD"/>
    <x v="51"/>
    <x v="6"/>
    <s v="4 to 6 hours a day"/>
    <x v="0"/>
    <m/>
    <x v="1"/>
  </r>
  <r>
    <s v="ID1258"/>
    <n v="41058.324259259258"/>
    <n v="70000"/>
    <s v="USD"/>
    <n v="70000"/>
    <n v="70000"/>
    <n v="16666.666666666664"/>
    <n v="121.59674061866328"/>
    <s v="Develope"/>
    <x v="1"/>
    <s v="USA"/>
    <s v="USD"/>
    <x v="51"/>
    <x v="6"/>
    <s v="1 or 2 hours a day"/>
    <x v="1"/>
    <n v="6"/>
    <x v="0"/>
  </r>
  <r>
    <s v="ID1352"/>
    <n v="41058.773009259261"/>
    <n v="80000"/>
    <s v="USD"/>
    <n v="80000"/>
    <n v="80000"/>
    <n v="19047.619047619046"/>
    <n v="138.96770356418662"/>
    <s v="Developer"/>
    <x v="1"/>
    <s v="USA"/>
    <s v="USD"/>
    <x v="51"/>
    <x v="6"/>
    <s v="1 or 2 hours a day"/>
    <x v="1"/>
    <n v="14"/>
    <x v="3"/>
  </r>
  <r>
    <s v="ID1425"/>
    <n v="41059.059224537035"/>
    <n v="50000"/>
    <s v="USD"/>
    <n v="50000"/>
    <n v="50000"/>
    <n v="11904.761904761905"/>
    <n v="86.854814727616642"/>
    <s v="Digital Analyst"/>
    <x v="1"/>
    <s v="USA"/>
    <s v="USD"/>
    <x v="51"/>
    <x v="6"/>
    <s v="4 to 6 hours a day"/>
    <x v="0"/>
    <n v="7"/>
    <x v="0"/>
  </r>
  <r>
    <s v="ID1847"/>
    <n v="41075.024826388886"/>
    <n v="50000"/>
    <s v="USD"/>
    <n v="50000"/>
    <n v="50000"/>
    <n v="11904.761904761905"/>
    <n v="86.854814727616642"/>
    <s v="Digital Media Analyst"/>
    <x v="1"/>
    <s v="USA"/>
    <s v="USD"/>
    <x v="51"/>
    <x v="6"/>
    <s v="All the 8 hours baby, all the 8!"/>
    <x v="2"/>
    <n v="15"/>
    <x v="3"/>
  </r>
  <r>
    <s v="ID0854"/>
    <n v="41056.129189814812"/>
    <n v="92500"/>
    <s v="USD"/>
    <n v="92500"/>
    <n v="92500"/>
    <n v="22023.809523809523"/>
    <n v="160.68140724609077"/>
    <s v="Dir of Analytics"/>
    <x v="1"/>
    <s v="USA"/>
    <s v="USD"/>
    <x v="51"/>
    <x v="6"/>
    <s v="2 to 3 hours per day"/>
    <x v="3"/>
    <n v="15"/>
    <x v="3"/>
  </r>
  <r>
    <s v="ID0447"/>
    <n v="41055.117638888885"/>
    <n v="51000"/>
    <s v="USD"/>
    <n v="51000"/>
    <n v="51000"/>
    <n v="12142.857142857143"/>
    <n v="88.591911022168972"/>
    <s v="Direct marketing manager"/>
    <x v="2"/>
    <s v="USA"/>
    <s v="USD"/>
    <x v="51"/>
    <x v="6"/>
    <s v="2 to 3 hours per day"/>
    <x v="3"/>
    <m/>
    <x v="1"/>
  </r>
  <r>
    <s v="ID1697"/>
    <n v="41065.920254629629"/>
    <n v="75000"/>
    <s v="USD"/>
    <n v="75000"/>
    <n v="75000"/>
    <n v="17857.142857142855"/>
    <n v="130.28222209142496"/>
    <s v="Directer of Sales Support"/>
    <x v="0"/>
    <s v="USA"/>
    <s v="USD"/>
    <x v="51"/>
    <x v="6"/>
    <s v="2 to 3 hours per day"/>
    <x v="3"/>
    <n v="3"/>
    <x v="1"/>
  </r>
  <r>
    <s v="ID0524"/>
    <n v="41055.195370370369"/>
    <n v="100000"/>
    <s v="USD"/>
    <n v="100000"/>
    <n v="100000"/>
    <n v="23809.523809523809"/>
    <n v="173.70962945523328"/>
    <s v="Director"/>
    <x v="0"/>
    <s v="USA"/>
    <s v="USD"/>
    <x v="51"/>
    <x v="6"/>
    <s v="2 to 3 hours per day"/>
    <x v="3"/>
    <m/>
    <x v="1"/>
  </r>
  <r>
    <s v="ID0829"/>
    <n v="41055.961134259262"/>
    <n v="100000"/>
    <s v="USD"/>
    <n v="100000"/>
    <n v="100000"/>
    <n v="23809.523809523809"/>
    <n v="173.70962945523328"/>
    <s v="director"/>
    <x v="0"/>
    <s v="USA"/>
    <s v="USD"/>
    <x v="51"/>
    <x v="6"/>
    <s v="4 to 6 hours a day"/>
    <x v="0"/>
    <n v="10"/>
    <x v="3"/>
  </r>
  <r>
    <s v="ID0232"/>
    <n v="41055.041076388887"/>
    <n v="114000"/>
    <s v="USD"/>
    <n v="114000"/>
    <n v="114000"/>
    <n v="27142.857142857141"/>
    <n v="198.02897757896594"/>
    <s v="Director"/>
    <x v="0"/>
    <s v="USA"/>
    <s v="USD"/>
    <x v="51"/>
    <x v="6"/>
    <s v="2 to 3 hours per day"/>
    <x v="3"/>
    <m/>
    <x v="1"/>
  </r>
  <r>
    <s v="ID0440"/>
    <n v="41055.111064814817"/>
    <n v="120000"/>
    <s v="USD"/>
    <n v="120000"/>
    <n v="120000"/>
    <n v="28571.428571428569"/>
    <n v="208.45155534627992"/>
    <s v="Director"/>
    <x v="0"/>
    <s v="USA"/>
    <s v="USD"/>
    <x v="51"/>
    <x v="6"/>
    <s v="1 or 2 hours a day"/>
    <x v="1"/>
    <m/>
    <x v="1"/>
  </r>
  <r>
    <s v="ID0554"/>
    <n v="41055.241782407407"/>
    <n v="120000"/>
    <s v="USD"/>
    <n v="120000"/>
    <n v="120000"/>
    <n v="28571.428571428569"/>
    <n v="208.45155534627992"/>
    <s v="Director"/>
    <x v="0"/>
    <s v="USA"/>
    <s v="USD"/>
    <x v="51"/>
    <x v="6"/>
    <s v="4 to 6 hours a day"/>
    <x v="0"/>
    <m/>
    <x v="1"/>
  </r>
  <r>
    <s v="ID0083"/>
    <n v="41055.000601851854"/>
    <n v="150000"/>
    <s v="USD"/>
    <n v="150000"/>
    <n v="150000"/>
    <n v="35714.28571428571"/>
    <n v="260.56444418284991"/>
    <s v="Director"/>
    <x v="0"/>
    <s v="USA"/>
    <s v="USD"/>
    <x v="51"/>
    <x v="6"/>
    <s v="All the 8 hours baby, all the 8!"/>
    <x v="2"/>
    <m/>
    <x v="1"/>
  </r>
  <r>
    <s v="ID0375"/>
    <n v="41055.077824074076"/>
    <n v="194000"/>
    <s v="USD"/>
    <n v="194000"/>
    <n v="194000"/>
    <n v="46190.476190476191"/>
    <n v="336.99668114315256"/>
    <s v="director"/>
    <x v="0"/>
    <s v="USA"/>
    <s v="USD"/>
    <x v="51"/>
    <x v="6"/>
    <s v="2 to 3 hours per day"/>
    <x v="3"/>
    <m/>
    <x v="1"/>
  </r>
  <r>
    <s v="ID0181"/>
    <n v="41055.034710648149"/>
    <n v="111680"/>
    <s v="USD"/>
    <n v="111680"/>
    <n v="111680"/>
    <n v="26590.476190476191"/>
    <n v="193.99891417560454"/>
    <s v="Director of Analytics"/>
    <x v="1"/>
    <s v="USA"/>
    <s v="USD"/>
    <x v="51"/>
    <x v="6"/>
    <s v="2 to 3 hours per day"/>
    <x v="3"/>
    <m/>
    <x v="1"/>
  </r>
  <r>
    <s v="ID0323"/>
    <n v="41055.061539351853"/>
    <n v="137500"/>
    <s v="USD"/>
    <n v="137500"/>
    <n v="137500"/>
    <n v="32738.095238095237"/>
    <n v="238.85074050094576"/>
    <s v="director of analytics"/>
    <x v="1"/>
    <s v="USA"/>
    <s v="USD"/>
    <x v="51"/>
    <x v="6"/>
    <s v="4 to 6 hours a day"/>
    <x v="0"/>
    <m/>
    <x v="1"/>
  </r>
  <r>
    <s v="ID1502"/>
    <n v="41059.939131944448"/>
    <n v="66000"/>
    <s v="USD"/>
    <n v="66000"/>
    <n v="66000"/>
    <n v="15714.285714285714"/>
    <n v="114.64835544045395"/>
    <s v="Director of Business Analytics"/>
    <x v="1"/>
    <s v="USA"/>
    <s v="USD"/>
    <x v="51"/>
    <x v="6"/>
    <s v="4 to 6 hours a day"/>
    <x v="0"/>
    <n v="2"/>
    <x v="1"/>
  </r>
  <r>
    <s v="ID0215"/>
    <n v="41055.038263888891"/>
    <n v="100000"/>
    <s v="USD"/>
    <n v="100000"/>
    <n v="100000"/>
    <n v="23809.523809523809"/>
    <n v="173.70962945523328"/>
    <s v="Director of Finance"/>
    <x v="0"/>
    <s v="USA"/>
    <s v="USD"/>
    <x v="51"/>
    <x v="6"/>
    <s v="4 to 6 hours a day"/>
    <x v="0"/>
    <m/>
    <x v="1"/>
  </r>
  <r>
    <s v="ID0243"/>
    <n v="41055.043645833335"/>
    <n v="79000"/>
    <s v="USD"/>
    <n v="79000"/>
    <n v="79000"/>
    <n v="18809.523809523809"/>
    <n v="137.23060726963431"/>
    <s v="Director of Finance and Accounting"/>
    <x v="5"/>
    <s v="USA"/>
    <s v="USD"/>
    <x v="51"/>
    <x v="6"/>
    <s v="2 to 3 hours per day"/>
    <x v="3"/>
    <m/>
    <x v="1"/>
  </r>
  <r>
    <s v="ID0091"/>
    <n v="41055.027499999997"/>
    <n v="125000"/>
    <s v="USD"/>
    <n v="125000"/>
    <n v="125000"/>
    <n v="29761.90476190476"/>
    <n v="217.13703681904158"/>
    <s v="Director of Marketing"/>
    <x v="0"/>
    <s v="USA"/>
    <s v="USD"/>
    <x v="51"/>
    <x v="6"/>
    <s v="4 to 6 hours a day"/>
    <x v="0"/>
    <m/>
    <x v="1"/>
  </r>
  <r>
    <s v="ID0361"/>
    <n v="41055.073495370372"/>
    <s v="62500.00 USD"/>
    <s v="USD"/>
    <n v="62500"/>
    <n v="62500"/>
    <n v="14880.95238095238"/>
    <n v="108.56851840952079"/>
    <s v="Director of Payroll"/>
    <x v="0"/>
    <s v="USA"/>
    <s v="USD"/>
    <x v="51"/>
    <x v="6"/>
    <s v="All the 8 hours baby, all the 8!"/>
    <x v="2"/>
    <m/>
    <x v="1"/>
  </r>
  <r>
    <s v="ID1357"/>
    <n v="41058.788425925923"/>
    <n v="105000"/>
    <s v="USD"/>
    <n v="105000"/>
    <n v="105000"/>
    <n v="25000"/>
    <n v="182.39511092799495"/>
    <s v="Director of Technology"/>
    <x v="0"/>
    <s v="USA"/>
    <s v="USD"/>
    <x v="51"/>
    <x v="6"/>
    <s v="1 or 2 hours a day"/>
    <x v="1"/>
    <n v="15"/>
    <x v="3"/>
  </r>
  <r>
    <s v="ID0608"/>
    <n v="41055.410960648151"/>
    <n v="160000"/>
    <s v="USD"/>
    <n v="160000"/>
    <n v="160000"/>
    <n v="38095.238095238092"/>
    <n v="277.93540712837324"/>
    <s v="Director, Analytics"/>
    <x v="1"/>
    <s v="USA"/>
    <s v="USD"/>
    <x v="51"/>
    <x v="6"/>
    <s v="4 to 6 hours a day"/>
    <x v="0"/>
    <n v="5"/>
    <x v="0"/>
  </r>
  <r>
    <s v="ID0806"/>
    <n v="41055.893946759257"/>
    <n v="85000"/>
    <s v="USD"/>
    <n v="85000"/>
    <n v="85000"/>
    <n v="20238.095238095237"/>
    <n v="147.65318503694829"/>
    <s v="Director, IT/Operations"/>
    <x v="0"/>
    <s v="USA"/>
    <s v="USD"/>
    <x v="51"/>
    <x v="6"/>
    <s v="4 to 6 hours a day"/>
    <x v="0"/>
    <n v="15"/>
    <x v="3"/>
  </r>
  <r>
    <s v="ID0870"/>
    <n v="41056.305023148147"/>
    <n v="135000"/>
    <s v="USD"/>
    <n v="135000"/>
    <n v="135000"/>
    <n v="32142.857142857141"/>
    <n v="234.50799976456494"/>
    <s v="Director, P&amp;A"/>
    <x v="0"/>
    <s v="USA"/>
    <s v="USD"/>
    <x v="51"/>
    <x v="6"/>
    <s v="4 to 6 hours a day"/>
    <x v="0"/>
    <n v="25"/>
    <x v="2"/>
  </r>
  <r>
    <s v="ID0563"/>
    <n v="41055.257037037038"/>
    <n v="188000"/>
    <s v="USD"/>
    <n v="188000"/>
    <n v="188000"/>
    <n v="44761.904761904763"/>
    <n v="326.57410337583855"/>
    <s v="Director, Supply Chain Operations"/>
    <x v="0"/>
    <s v="USA"/>
    <s v="USD"/>
    <x v="51"/>
    <x v="6"/>
    <s v="1 or 2 hours a day"/>
    <x v="1"/>
    <n v="20"/>
    <x v="2"/>
  </r>
  <r>
    <s v="ID1796"/>
    <n v="41071.911273148151"/>
    <n v="56600"/>
    <s v="USD"/>
    <n v="56600"/>
    <n v="56600"/>
    <n v="13476.190476190475"/>
    <n v="98.319650271662027"/>
    <s v="ECommerce Manager"/>
    <x v="2"/>
    <s v="USA"/>
    <s v="USD"/>
    <x v="51"/>
    <x v="6"/>
    <s v="4 to 6 hours a day"/>
    <x v="0"/>
    <n v="12"/>
    <x v="3"/>
  </r>
  <r>
    <s v="ID1402"/>
    <n v="41058.951574074075"/>
    <n v="65000"/>
    <s v="USD"/>
    <n v="65000"/>
    <n v="65000"/>
    <n v="15476.190476190475"/>
    <n v="112.91125914590164"/>
    <s v="eeo analyst"/>
    <x v="1"/>
    <s v="USA"/>
    <s v="USD"/>
    <x v="51"/>
    <x v="6"/>
    <s v="2 to 3 hours per day"/>
    <x v="3"/>
    <n v="10"/>
    <x v="3"/>
  </r>
  <r>
    <s v="ID1708"/>
    <n v="41066.167268518519"/>
    <n v="54000"/>
    <s v="USD"/>
    <n v="54000"/>
    <n v="54000"/>
    <n v="12857.142857142857"/>
    <n v="93.803199905825977"/>
    <s v="Energy Analyst"/>
    <x v="1"/>
    <s v="USA"/>
    <s v="USD"/>
    <x v="51"/>
    <x v="6"/>
    <s v="All the 8 hours baby, all the 8!"/>
    <x v="2"/>
    <n v="6"/>
    <x v="0"/>
  </r>
  <r>
    <s v="ID0236"/>
    <n v="41055.042731481481"/>
    <n v="60000"/>
    <s v="USD"/>
    <n v="60000"/>
    <n v="60000"/>
    <n v="14285.714285714284"/>
    <n v="104.22577767313996"/>
    <s v="Energy Analyst"/>
    <x v="1"/>
    <s v="USA"/>
    <s v="USD"/>
    <x v="51"/>
    <x v="6"/>
    <s v="4 to 6 hours a day"/>
    <x v="0"/>
    <m/>
    <x v="1"/>
  </r>
  <r>
    <s v="ID1384"/>
    <n v="41058.901504629626"/>
    <n v="85000"/>
    <s v="USD"/>
    <n v="85000"/>
    <n v="85000"/>
    <n v="20238.095238095237"/>
    <n v="147.65318503694829"/>
    <s v="energy engineer"/>
    <x v="7"/>
    <s v="USA"/>
    <s v="USD"/>
    <x v="51"/>
    <x v="6"/>
    <s v="2 to 3 hours per day"/>
    <x v="3"/>
    <n v="25"/>
    <x v="2"/>
  </r>
  <r>
    <s v="ID0430"/>
    <n v="41055.105138888888"/>
    <n v="24"/>
    <s v="USD"/>
    <n v="24000"/>
    <n v="24000"/>
    <n v="5714.2857142857138"/>
    <n v="41.690311069255984"/>
    <s v="engineer"/>
    <x v="7"/>
    <s v="USA"/>
    <s v="USD"/>
    <x v="51"/>
    <x v="6"/>
    <s v="1 or 2 hours a day"/>
    <x v="1"/>
    <m/>
    <x v="1"/>
  </r>
  <r>
    <s v="ID0449"/>
    <n v="41055.120474537034"/>
    <n v="74000"/>
    <s v="USD"/>
    <n v="74000"/>
    <n v="74000"/>
    <n v="17619.047619047618"/>
    <n v="128.54512579687264"/>
    <s v="Engineer"/>
    <x v="7"/>
    <s v="USA"/>
    <s v="USD"/>
    <x v="51"/>
    <x v="6"/>
    <s v="4 to 6 hours a day"/>
    <x v="0"/>
    <m/>
    <x v="1"/>
  </r>
  <r>
    <s v="ID0399"/>
    <n v="41055.086875000001"/>
    <n v="85000"/>
    <s v="USD"/>
    <n v="85000"/>
    <n v="85000"/>
    <n v="20238.095238095237"/>
    <n v="147.65318503694829"/>
    <s v="ENGINEER"/>
    <x v="7"/>
    <s v="USA"/>
    <s v="USD"/>
    <x v="51"/>
    <x v="6"/>
    <s v="2 to 3 hours per day"/>
    <x v="3"/>
    <m/>
    <x v="1"/>
  </r>
  <r>
    <s v="ID0061"/>
    <n v="41054.299409722225"/>
    <n v="68000"/>
    <s v="USD"/>
    <n v="68000"/>
    <n v="68000"/>
    <n v="16190.476190476189"/>
    <n v="118.12254802955862"/>
    <s v="Engineering Data Analyst"/>
    <x v="1"/>
    <s v="USA"/>
    <s v="USD"/>
    <x v="51"/>
    <x v="6"/>
    <s v="All the 8 hours baby, all the 8!"/>
    <x v="2"/>
    <m/>
    <x v="1"/>
  </r>
  <r>
    <s v="ID1378"/>
    <n v="41058.887106481481"/>
    <n v="50000"/>
    <s v="USD"/>
    <n v="50000"/>
    <n v="50000"/>
    <n v="11904.761904761905"/>
    <n v="86.854814727616642"/>
    <s v="Engineering Intern"/>
    <x v="7"/>
    <s v="USA"/>
    <s v="USD"/>
    <x v="51"/>
    <x v="6"/>
    <s v="4 to 6 hours a day"/>
    <x v="0"/>
    <n v="0.5"/>
    <x v="1"/>
  </r>
  <r>
    <s v="ID0283"/>
    <n v="41055.052141203705"/>
    <n v="70000"/>
    <s v="USD"/>
    <n v="70000"/>
    <n v="70000"/>
    <n v="16666.666666666664"/>
    <n v="121.59674061866328"/>
    <s v="Engineering Tech Sr."/>
    <x v="7"/>
    <s v="USA"/>
    <s v="USD"/>
    <x v="51"/>
    <x v="6"/>
    <s v="All the 8 hours baby, all the 8!"/>
    <x v="2"/>
    <m/>
    <x v="1"/>
  </r>
  <r>
    <s v="ID0278"/>
    <n v="41055.049930555557"/>
    <n v="80000"/>
    <s v="USD"/>
    <n v="80000"/>
    <n v="80000"/>
    <n v="19047.619047619046"/>
    <n v="138.96770356418662"/>
    <s v="Enterprise Performance Metrics Manager"/>
    <x v="2"/>
    <s v="USA"/>
    <s v="USD"/>
    <x v="51"/>
    <x v="6"/>
    <s v="2 to 3 hours per day"/>
    <x v="3"/>
    <m/>
    <x v="1"/>
  </r>
  <r>
    <s v="ID1521"/>
    <n v="41060.210405092592"/>
    <n v="45000"/>
    <s v="USD"/>
    <n v="45000"/>
    <n v="45000"/>
    <n v="10714.285714285714"/>
    <n v="78.169333254854962"/>
    <s v="Excel Business Analyst"/>
    <x v="1"/>
    <s v="USA"/>
    <s v="USD"/>
    <x v="51"/>
    <x v="6"/>
    <s v="All the 8 hours baby, all the 8!"/>
    <x v="2"/>
    <n v="5"/>
    <x v="0"/>
  </r>
  <r>
    <s v="ID1575"/>
    <n v="41061.174212962964"/>
    <n v="41000"/>
    <s v="USD"/>
    <n v="41000"/>
    <n v="41000"/>
    <n v="9761.9047619047615"/>
    <n v="71.220948076645641"/>
    <s v="Excel Developer"/>
    <x v="4"/>
    <s v="USA"/>
    <s v="USD"/>
    <x v="51"/>
    <x v="6"/>
    <s v="4 to 6 hours a day"/>
    <x v="0"/>
    <n v="10"/>
    <x v="3"/>
  </r>
  <r>
    <s v="ID0076"/>
    <n v="41054.967002314814"/>
    <n v="15000"/>
    <s v="USD"/>
    <n v="15000"/>
    <n v="15000"/>
    <n v="3571.4285714285711"/>
    <n v="26.05644441828499"/>
    <s v="Excel Programmer Consultant"/>
    <x v="4"/>
    <s v="USA"/>
    <s v="USD"/>
    <x v="51"/>
    <x v="6"/>
    <s v="All the 8 hours baby, all the 8!"/>
    <x v="2"/>
    <m/>
    <x v="1"/>
  </r>
  <r>
    <s v="ID0080"/>
    <n v="41054.980046296296"/>
    <n v="50000"/>
    <s v="USD"/>
    <n v="50000"/>
    <n v="50000"/>
    <n v="11904.761904761905"/>
    <n v="86.854814727616642"/>
    <s v="Exceler"/>
    <x v="2"/>
    <s v="USA"/>
    <s v="USD"/>
    <x v="51"/>
    <x v="6"/>
    <s v="2 to 3 hours per day"/>
    <x v="3"/>
    <m/>
    <x v="1"/>
  </r>
  <r>
    <s v="ID0300"/>
    <n v="41055.056319444448"/>
    <n v="75000"/>
    <s v="USD"/>
    <n v="75000"/>
    <n v="75000"/>
    <n v="17857.142857142855"/>
    <n v="130.28222209142496"/>
    <s v="FA"/>
    <x v="1"/>
    <s v="USA"/>
    <s v="USD"/>
    <x v="51"/>
    <x v="6"/>
    <s v="4 to 6 hours a day"/>
    <x v="0"/>
    <m/>
    <x v="1"/>
  </r>
  <r>
    <s v="ID0456"/>
    <n v="41055.126180555555"/>
    <n v="60000"/>
    <s v="USD"/>
    <n v="60000"/>
    <n v="60000"/>
    <n v="14285.714285714284"/>
    <n v="104.22577767313996"/>
    <s v="Finalcial Reporting Analyst"/>
    <x v="1"/>
    <s v="USA"/>
    <s v="USD"/>
    <x v="51"/>
    <x v="6"/>
    <s v="All the 8 hours baby, all the 8!"/>
    <x v="2"/>
    <m/>
    <x v="1"/>
  </r>
  <r>
    <s v="ID1420"/>
    <n v="41059.034756944442"/>
    <n v="81000"/>
    <s v="USD"/>
    <n v="81000"/>
    <n v="81000"/>
    <n v="19285.714285714286"/>
    <n v="140.70479985873897"/>
    <s v="Finance &amp; IT Manager"/>
    <x v="2"/>
    <s v="USA"/>
    <s v="USD"/>
    <x v="51"/>
    <x v="6"/>
    <s v="1 or 2 hours a day"/>
    <x v="1"/>
    <n v="12"/>
    <x v="3"/>
  </r>
  <r>
    <s v="ID0143"/>
    <n v="41055.030428240738"/>
    <n v="104000"/>
    <s v="USD"/>
    <n v="104000"/>
    <n v="104000"/>
    <n v="24761.90476190476"/>
    <n v="180.6580146334426"/>
    <s v="Finance Director"/>
    <x v="0"/>
    <s v="USA"/>
    <s v="USD"/>
    <x v="51"/>
    <x v="6"/>
    <s v="2 to 3 hours per day"/>
    <x v="3"/>
    <m/>
    <x v="1"/>
  </r>
  <r>
    <s v="ID1519"/>
    <n v="41060.129965277774"/>
    <n v="89000"/>
    <s v="USD"/>
    <n v="89000"/>
    <n v="89000"/>
    <n v="21190.476190476191"/>
    <n v="154.60157021515761"/>
    <s v="Finance Manager"/>
    <x v="2"/>
    <s v="USA"/>
    <s v="USD"/>
    <x v="51"/>
    <x v="6"/>
    <s v="2 to 3 hours per day"/>
    <x v="3"/>
    <n v="10"/>
    <x v="3"/>
  </r>
  <r>
    <s v="ID1227"/>
    <n v="41058.072256944448"/>
    <n v="100000"/>
    <s v="USD"/>
    <n v="100000"/>
    <n v="100000"/>
    <n v="23809.523809523809"/>
    <n v="173.70962945523328"/>
    <s v="Finance Manager"/>
    <x v="2"/>
    <s v="USA"/>
    <s v="USD"/>
    <x v="51"/>
    <x v="6"/>
    <s v="4 to 6 hours a day"/>
    <x v="0"/>
    <n v="11"/>
    <x v="3"/>
  </r>
  <r>
    <s v="ID1385"/>
    <n v="41058.904675925929"/>
    <n v="120000"/>
    <s v="USD"/>
    <n v="120000"/>
    <n v="120000"/>
    <n v="28571.428571428569"/>
    <n v="208.45155534627992"/>
    <s v="Finance Manager"/>
    <x v="2"/>
    <s v="USA"/>
    <s v="USD"/>
    <x v="51"/>
    <x v="6"/>
    <s v="2 to 3 hours per day"/>
    <x v="3"/>
    <n v="5"/>
    <x v="0"/>
  </r>
  <r>
    <s v="ID1417"/>
    <n v="41059.017858796295"/>
    <n v="120000"/>
    <s v="USD"/>
    <n v="120000"/>
    <n v="120000"/>
    <n v="28571.428571428569"/>
    <n v="208.45155534627992"/>
    <s v="Finance Manager"/>
    <x v="2"/>
    <s v="USA"/>
    <s v="USD"/>
    <x v="51"/>
    <x v="6"/>
    <s v="2 to 3 hours per day"/>
    <x v="3"/>
    <n v="10"/>
    <x v="3"/>
  </r>
  <r>
    <s v="ID1364"/>
    <n v="41058.800219907411"/>
    <n v="125000"/>
    <s v="USD"/>
    <n v="125000"/>
    <n v="125000"/>
    <n v="29761.90476190476"/>
    <n v="217.13703681904158"/>
    <s v="Finance Manager"/>
    <x v="2"/>
    <s v="USA"/>
    <s v="USD"/>
    <x v="51"/>
    <x v="6"/>
    <s v="4 to 6 hours a day"/>
    <x v="0"/>
    <n v="25"/>
    <x v="2"/>
  </r>
  <r>
    <s v="ID0314"/>
    <n v="41055.059374999997"/>
    <n v="125000"/>
    <s v="USD"/>
    <n v="125000"/>
    <n v="125000"/>
    <n v="29761.90476190476"/>
    <n v="217.13703681904158"/>
    <s v="Finance, Manager "/>
    <x v="2"/>
    <s v="USA"/>
    <s v="USD"/>
    <x v="51"/>
    <x v="6"/>
    <s v="4 to 6 hours a day"/>
    <x v="0"/>
    <m/>
    <x v="1"/>
  </r>
  <r>
    <s v="ID0264"/>
    <n v="41055.047442129631"/>
    <n v="62400"/>
    <s v="USD"/>
    <n v="62400"/>
    <n v="62400"/>
    <n v="14857.142857142857"/>
    <n v="108.39480878006556"/>
    <s v="financial accountant"/>
    <x v="5"/>
    <s v="USA"/>
    <s v="USD"/>
    <x v="51"/>
    <x v="6"/>
    <s v="All the 8 hours baby, all the 8!"/>
    <x v="2"/>
    <m/>
    <x v="1"/>
  </r>
  <r>
    <s v="ID1515"/>
    <n v="41060.100428240738"/>
    <n v="64300"/>
    <s v="USD"/>
    <n v="64300"/>
    <n v="64300"/>
    <n v="15309.523809523809"/>
    <n v="111.695291739715"/>
    <s v="Financial Analst"/>
    <x v="5"/>
    <s v="USA"/>
    <s v="USD"/>
    <x v="51"/>
    <x v="6"/>
    <s v="4 to 6 hours a day"/>
    <x v="0"/>
    <n v="15"/>
    <x v="3"/>
  </r>
  <r>
    <s v="ID0437"/>
    <n v="41055.107766203706"/>
    <n v="75000"/>
    <s v="USD"/>
    <n v="75000"/>
    <n v="75000"/>
    <n v="17857.142857142855"/>
    <n v="130.28222209142496"/>
    <s v="Financial Analys"/>
    <x v="1"/>
    <s v="USA"/>
    <s v="USD"/>
    <x v="51"/>
    <x v="6"/>
    <s v="4 to 6 hours a day"/>
    <x v="0"/>
    <m/>
    <x v="1"/>
  </r>
  <r>
    <s v="ID1159"/>
    <n v="41057.88685185185"/>
    <n v="69000"/>
    <s v="USD"/>
    <n v="69000"/>
    <n v="69000"/>
    <n v="16428.571428571428"/>
    <n v="119.85964432411096"/>
    <s v="Financial Analysist"/>
    <x v="1"/>
    <s v="USA"/>
    <s v="USD"/>
    <x v="51"/>
    <x v="6"/>
    <s v="2 to 3 hours per day"/>
    <x v="3"/>
    <n v="20"/>
    <x v="2"/>
  </r>
  <r>
    <s v="ID0888"/>
    <n v="41056.565416666665"/>
    <n v="43000"/>
    <s v="USD"/>
    <n v="43000"/>
    <n v="43000"/>
    <n v="10238.095238095239"/>
    <n v="74.695140665750316"/>
    <s v="Financial Analyst"/>
    <x v="1"/>
    <s v="USA"/>
    <s v="USD"/>
    <x v="51"/>
    <x v="6"/>
    <s v="4 to 6 hours a day"/>
    <x v="0"/>
    <n v="1"/>
    <x v="1"/>
  </r>
  <r>
    <s v="ID0384"/>
    <n v="41055.08315972222"/>
    <s v="46000 usd"/>
    <s v="USD"/>
    <n v="46000"/>
    <n v="46000"/>
    <n v="10952.380952380952"/>
    <n v="79.906429549407306"/>
    <s v="Financial analyst"/>
    <x v="1"/>
    <s v="USA"/>
    <s v="USD"/>
    <x v="51"/>
    <x v="6"/>
    <s v="4 to 6 hours a day"/>
    <x v="0"/>
    <m/>
    <x v="1"/>
  </r>
  <r>
    <s v="ID0643"/>
    <n v="41055.491180555553"/>
    <n v="53000"/>
    <s v="USD"/>
    <n v="53000"/>
    <n v="53000"/>
    <n v="12619.047619047618"/>
    <n v="92.066103611273633"/>
    <s v="Financial Analyst"/>
    <x v="1"/>
    <s v="USA"/>
    <s v="USD"/>
    <x v="51"/>
    <x v="6"/>
    <s v="4 to 6 hours a day"/>
    <x v="0"/>
    <n v="30"/>
    <x v="2"/>
  </r>
  <r>
    <s v="ID1426"/>
    <n v="41059.059328703705"/>
    <n v="57678.400000000001"/>
    <s v="USD"/>
    <n v="57678"/>
    <n v="57678"/>
    <n v="13732.857142857143"/>
    <n v="100.19224007718945"/>
    <s v="Financial Analyst"/>
    <x v="1"/>
    <s v="USA"/>
    <s v="USD"/>
    <x v="51"/>
    <x v="6"/>
    <s v="4 to 6 hours a day"/>
    <x v="0"/>
    <n v="2"/>
    <x v="1"/>
  </r>
  <r>
    <s v="ID0003"/>
    <n v="41054.136412037034"/>
    <n v="58000"/>
    <s v="USD"/>
    <n v="58000"/>
    <n v="58000"/>
    <n v="13809.523809523809"/>
    <n v="100.7515850840353"/>
    <s v="Financial Analyst"/>
    <x v="1"/>
    <s v="USA"/>
    <s v="USD"/>
    <x v="51"/>
    <x v="6"/>
    <s v="All the 8 hours baby, all the 8!"/>
    <x v="2"/>
    <m/>
    <x v="1"/>
  </r>
  <r>
    <s v="ID1204"/>
    <n v="41058.000243055554"/>
    <n v="61000"/>
    <s v="USD"/>
    <n v="61000"/>
    <n v="61000"/>
    <n v="14523.809523809523"/>
    <n v="105.96287396769229"/>
    <s v="Financial Analyst"/>
    <x v="1"/>
    <s v="USA"/>
    <s v="USD"/>
    <x v="51"/>
    <x v="6"/>
    <s v="4 to 6 hours a day"/>
    <x v="0"/>
    <n v="1.5"/>
    <x v="1"/>
  </r>
  <r>
    <s v="ID1501"/>
    <n v="41059.938599537039"/>
    <s v="61K"/>
    <s v="USD"/>
    <n v="61000"/>
    <n v="61000"/>
    <n v="14523.809523809523"/>
    <n v="105.96287396769229"/>
    <s v="Financial Analyst"/>
    <x v="1"/>
    <s v="USA"/>
    <s v="USD"/>
    <x v="51"/>
    <x v="6"/>
    <s v="4 to 6 hours a day"/>
    <x v="0"/>
    <n v="5"/>
    <x v="0"/>
  </r>
  <r>
    <s v="ID1614"/>
    <n v="41062.141076388885"/>
    <n v="62000"/>
    <s v="USD"/>
    <n v="62000"/>
    <n v="62000"/>
    <n v="14761.904761904761"/>
    <n v="107.69997026224462"/>
    <s v="Financial Analyst"/>
    <x v="1"/>
    <s v="USA"/>
    <s v="USD"/>
    <x v="51"/>
    <x v="6"/>
    <s v="2 to 3 hours per day"/>
    <x v="3"/>
    <n v="5"/>
    <x v="0"/>
  </r>
  <r>
    <s v="ID1875"/>
    <n v="41076.340960648151"/>
    <s v="63000 USD"/>
    <s v="USD"/>
    <n v="63000"/>
    <n v="63000"/>
    <n v="15000"/>
    <n v="109.43706655679696"/>
    <s v="Financial Analyst"/>
    <x v="1"/>
    <s v="USA"/>
    <s v="USD"/>
    <x v="51"/>
    <x v="6"/>
    <s v="All the 8 hours baby, all the 8!"/>
    <x v="2"/>
    <n v="1"/>
    <x v="1"/>
  </r>
  <r>
    <s v="ID0195"/>
    <n v="41055.036354166667"/>
    <n v="67000"/>
    <s v="USD"/>
    <n v="67000"/>
    <n v="67000"/>
    <n v="15952.380952380952"/>
    <n v="116.3854517350063"/>
    <s v="Financial Analyst"/>
    <x v="1"/>
    <s v="USA"/>
    <s v="USD"/>
    <x v="51"/>
    <x v="6"/>
    <s v="4 to 6 hours a day"/>
    <x v="0"/>
    <m/>
    <x v="1"/>
  </r>
  <r>
    <s v="ID0587"/>
    <n v="41055.328622685185"/>
    <n v="70000"/>
    <s v="USD"/>
    <n v="70000"/>
    <n v="70000"/>
    <n v="16666.666666666664"/>
    <n v="121.59674061866328"/>
    <s v="Financial Analyst"/>
    <x v="1"/>
    <s v="USA"/>
    <s v="USD"/>
    <x v="51"/>
    <x v="6"/>
    <s v="4 to 6 hours a day"/>
    <x v="0"/>
    <n v="3"/>
    <x v="1"/>
  </r>
  <r>
    <s v="ID0874"/>
    <n v="41056.387349537035"/>
    <n v="70000"/>
    <s v="USD"/>
    <n v="70000"/>
    <n v="70000"/>
    <n v="16666.666666666664"/>
    <n v="121.59674061866328"/>
    <s v="Financial Analyst"/>
    <x v="1"/>
    <s v="USA"/>
    <s v="USD"/>
    <x v="51"/>
    <x v="6"/>
    <s v="All the 8 hours baby, all the 8!"/>
    <x v="2"/>
    <n v="15"/>
    <x v="3"/>
  </r>
  <r>
    <s v="ID0241"/>
    <n v="41055.043298611112"/>
    <n v="73000"/>
    <s v="USD"/>
    <n v="73000"/>
    <n v="73000"/>
    <n v="17380.952380952382"/>
    <n v="126.80802950232031"/>
    <s v="Financial Analyst"/>
    <x v="1"/>
    <s v="USA"/>
    <s v="USD"/>
    <x v="51"/>
    <x v="6"/>
    <s v="4 to 6 hours a day"/>
    <x v="0"/>
    <m/>
    <x v="1"/>
  </r>
  <r>
    <s v="ID0277"/>
    <n v="41055.049444444441"/>
    <n v="75000"/>
    <s v="USD"/>
    <n v="75000"/>
    <n v="75000"/>
    <n v="17857.142857142855"/>
    <n v="130.28222209142496"/>
    <s v="financial analyst"/>
    <x v="1"/>
    <s v="USA"/>
    <s v="USD"/>
    <x v="51"/>
    <x v="6"/>
    <s v="4 to 6 hours a day"/>
    <x v="0"/>
    <m/>
    <x v="1"/>
  </r>
  <r>
    <s v="ID0597"/>
    <n v="41055.364976851852"/>
    <n v="75000"/>
    <s v="USD"/>
    <n v="75000"/>
    <n v="75000"/>
    <n v="17857.142857142855"/>
    <n v="130.28222209142496"/>
    <s v="Financial Analyst"/>
    <x v="1"/>
    <s v="USA"/>
    <s v="USD"/>
    <x v="51"/>
    <x v="6"/>
    <s v="4 to 6 hours a day"/>
    <x v="0"/>
    <n v="5"/>
    <x v="0"/>
  </r>
  <r>
    <s v="ID1188"/>
    <n v="41057.959814814814"/>
    <n v="75000"/>
    <s v="USD"/>
    <n v="75000"/>
    <n v="75000"/>
    <n v="17857.142857142855"/>
    <n v="130.28222209142496"/>
    <s v="Financial Analyst"/>
    <x v="1"/>
    <s v="USA"/>
    <s v="USD"/>
    <x v="51"/>
    <x v="6"/>
    <s v="4 to 6 hours a day"/>
    <x v="0"/>
    <n v="12"/>
    <x v="3"/>
  </r>
  <r>
    <s v="ID1359"/>
    <n v="41058.792916666665"/>
    <n v="75000"/>
    <s v="USD"/>
    <n v="75000"/>
    <n v="75000"/>
    <n v="17857.142857142855"/>
    <n v="130.28222209142496"/>
    <s v="Financial Analyst"/>
    <x v="1"/>
    <s v="USA"/>
    <s v="USD"/>
    <x v="51"/>
    <x v="6"/>
    <s v="4 to 6 hours a day"/>
    <x v="0"/>
    <n v="7"/>
    <x v="0"/>
  </r>
  <r>
    <s v="ID1520"/>
    <n v="41060.175219907411"/>
    <n v="75000"/>
    <s v="USD"/>
    <n v="75000"/>
    <n v="75000"/>
    <n v="17857.142857142855"/>
    <n v="130.28222209142496"/>
    <s v="Financial Analyst"/>
    <x v="1"/>
    <s v="USA"/>
    <s v="USD"/>
    <x v="51"/>
    <x v="6"/>
    <s v="All the 8 hours baby, all the 8!"/>
    <x v="2"/>
    <n v="1.5"/>
    <x v="1"/>
  </r>
  <r>
    <s v="ID0101"/>
    <n v="41055.028263888889"/>
    <s v="80k"/>
    <s v="USD"/>
    <n v="80000"/>
    <n v="80000"/>
    <n v="19047.619047619046"/>
    <n v="138.96770356418662"/>
    <s v="financial analyst"/>
    <x v="1"/>
    <s v="USA"/>
    <s v="USD"/>
    <x v="51"/>
    <x v="6"/>
    <s v="4 to 6 hours a day"/>
    <x v="0"/>
    <m/>
    <x v="1"/>
  </r>
  <r>
    <s v="ID0125"/>
    <n v="41055.029166666667"/>
    <n v="80000"/>
    <s v="USD"/>
    <n v="80000"/>
    <n v="80000"/>
    <n v="19047.619047619046"/>
    <n v="138.96770356418662"/>
    <s v="Financial Analyst"/>
    <x v="1"/>
    <s v="USA"/>
    <s v="USD"/>
    <x v="51"/>
    <x v="6"/>
    <s v="4 to 6 hours a day"/>
    <x v="0"/>
    <m/>
    <x v="1"/>
  </r>
  <r>
    <s v="ID1694"/>
    <n v="41065.898460648146"/>
    <n v="85000"/>
    <s v="USD"/>
    <n v="85000"/>
    <n v="85000"/>
    <n v="20238.095238095237"/>
    <n v="147.65318503694829"/>
    <s v="Financial Analyst"/>
    <x v="1"/>
    <s v="USA"/>
    <s v="USD"/>
    <x v="51"/>
    <x v="6"/>
    <s v="4 to 6 hours a day"/>
    <x v="0"/>
    <n v="12"/>
    <x v="3"/>
  </r>
  <r>
    <s v="ID0422"/>
    <n v="41055.097129629627"/>
    <n v="90000"/>
    <s v="USD"/>
    <n v="90000"/>
    <n v="90000"/>
    <n v="21428.571428571428"/>
    <n v="156.33866650970992"/>
    <s v="Financial Analyst"/>
    <x v="1"/>
    <s v="USA"/>
    <s v="USD"/>
    <x v="51"/>
    <x v="6"/>
    <s v="All the 8 hours baby, all the 8!"/>
    <x v="2"/>
    <m/>
    <x v="1"/>
  </r>
  <r>
    <s v="ID1346"/>
    <n v="41058.741712962961"/>
    <n v="49500"/>
    <s v="USD"/>
    <n v="49500"/>
    <n v="49500"/>
    <n v="11785.714285714284"/>
    <n v="85.98626658034047"/>
    <s v="Financial Analyst II"/>
    <x v="1"/>
    <s v="USA"/>
    <s v="USD"/>
    <x v="51"/>
    <x v="6"/>
    <s v="4 to 6 hours a day"/>
    <x v="0"/>
    <n v="4.5"/>
    <x v="1"/>
  </r>
  <r>
    <s v="ID0069"/>
    <n v="41054.318310185183"/>
    <n v="50000"/>
    <s v="USD"/>
    <n v="50000"/>
    <n v="50000"/>
    <n v="11904.761904761905"/>
    <n v="86.854814727616642"/>
    <s v="Financial Analyst II"/>
    <x v="1"/>
    <s v="USA"/>
    <s v="USD"/>
    <x v="51"/>
    <x v="6"/>
    <s v="All the 8 hours baby, all the 8!"/>
    <x v="2"/>
    <m/>
    <x v="1"/>
  </r>
  <r>
    <s v="ID0417"/>
    <n v="41055.095347222225"/>
    <n v="56000"/>
    <s v="USD"/>
    <n v="56000"/>
    <n v="56000"/>
    <n v="13333.333333333332"/>
    <n v="97.277392494930623"/>
    <s v="financial management consultant"/>
    <x v="2"/>
    <s v="USA"/>
    <s v="USD"/>
    <x v="51"/>
    <x v="6"/>
    <s v="All the 8 hours baby, all the 8!"/>
    <x v="2"/>
    <m/>
    <x v="1"/>
  </r>
  <r>
    <s v="ID1830"/>
    <n v="41073.263472222221"/>
    <n v="120000"/>
    <s v="USD"/>
    <n v="120000"/>
    <n v="120000"/>
    <n v="28571.428571428569"/>
    <n v="208.45155534627992"/>
    <s v="Financial Modeler"/>
    <x v="5"/>
    <s v="USA"/>
    <s v="USD"/>
    <x v="51"/>
    <x v="6"/>
    <s v="4 to 6 hours a day"/>
    <x v="0"/>
    <n v="20"/>
    <x v="2"/>
  </r>
  <r>
    <s v="ID0335"/>
    <n v="41055.064618055556"/>
    <n v="150000"/>
    <s v="USD"/>
    <n v="150000"/>
    <n v="150000"/>
    <n v="35714.28571428571"/>
    <n v="260.56444418284991"/>
    <s v="financial planning"/>
    <x v="5"/>
    <s v="USA"/>
    <s v="USD"/>
    <x v="51"/>
    <x v="6"/>
    <s v="All the 8 hours baby, all the 8!"/>
    <x v="2"/>
    <m/>
    <x v="1"/>
  </r>
  <r>
    <s v="ID0318"/>
    <n v="41055.06045138889"/>
    <n v="400000"/>
    <s v="USD"/>
    <n v="400000"/>
    <n v="400000"/>
    <n v="95238.095238095237"/>
    <n v="694.83851782093313"/>
    <s v="Financial Specialist"/>
    <x v="8"/>
    <s v="USA"/>
    <s v="USD"/>
    <x v="51"/>
    <x v="6"/>
    <s v="All the 8 hours baby, all the 8!"/>
    <x v="2"/>
    <m/>
    <x v="1"/>
  </r>
  <r>
    <s v="ID1199"/>
    <n v="41057.985324074078"/>
    <n v="80000"/>
    <s v="USD"/>
    <n v="80000"/>
    <n v="80000"/>
    <n v="19047.619047619046"/>
    <n v="138.96770356418662"/>
    <s v="Financial/Data Analyst"/>
    <x v="1"/>
    <s v="USA"/>
    <s v="USD"/>
    <x v="51"/>
    <x v="6"/>
    <s v="4 to 6 hours a day"/>
    <x v="0"/>
    <n v="6"/>
    <x v="0"/>
  </r>
  <r>
    <s v="ID0048"/>
    <n v="41054.241574074076"/>
    <n v="1000"/>
    <s v="USD"/>
    <n v="12000"/>
    <n v="12000"/>
    <n v="2857.1428571428569"/>
    <n v="20.845155534627992"/>
    <s v="Freelance consultant"/>
    <x v="4"/>
    <s v="USA"/>
    <s v="USD"/>
    <x v="51"/>
    <x v="6"/>
    <s v="1 or 2 hours a day"/>
    <x v="1"/>
    <m/>
    <x v="1"/>
  </r>
  <r>
    <s v="ID0350"/>
    <n v="41055.069768518515"/>
    <n v="53000"/>
    <s v="USD"/>
    <n v="53000"/>
    <n v="53000"/>
    <n v="12619.047619047618"/>
    <n v="92.066103611273633"/>
    <s v="General Manager"/>
    <x v="2"/>
    <s v="USA"/>
    <s v="USD"/>
    <x v="51"/>
    <x v="6"/>
    <s v="2 to 3 hours per day"/>
    <x v="3"/>
    <m/>
    <x v="1"/>
  </r>
  <r>
    <s v="ID0092"/>
    <n v="41055.02752314815"/>
    <n v="36000"/>
    <s v="USD"/>
    <n v="36000"/>
    <n v="36000"/>
    <n v="8571.4285714285706"/>
    <n v="62.535466603883968"/>
    <s v="Graphic Design Manager"/>
    <x v="2"/>
    <s v="USA"/>
    <s v="USD"/>
    <x v="51"/>
    <x v="6"/>
    <s v="2 to 3 hours per day"/>
    <x v="3"/>
    <m/>
    <x v="1"/>
  </r>
  <r>
    <s v="ID0462"/>
    <n v="41055.129594907405"/>
    <n v="52000"/>
    <s v="USD"/>
    <n v="52000"/>
    <n v="52000"/>
    <n v="12380.95238095238"/>
    <n v="90.329007316721302"/>
    <s v="Graphics/Web Document Designer"/>
    <x v="1"/>
    <s v="USA"/>
    <s v="USD"/>
    <x v="51"/>
    <x v="6"/>
    <s v="2 to 3 hours per day"/>
    <x v="3"/>
    <m/>
    <x v="1"/>
  </r>
  <r>
    <s v="ID0601"/>
    <n v="41055.371724537035"/>
    <n v="45000"/>
    <s v="USD"/>
    <n v="45000"/>
    <n v="45000"/>
    <n v="10714.285714285714"/>
    <n v="78.169333254854962"/>
    <s v="Head Accounts"/>
    <x v="5"/>
    <s v="USA"/>
    <s v="USD"/>
    <x v="51"/>
    <x v="6"/>
    <s v="4 to 6 hours a day"/>
    <x v="0"/>
    <n v="7"/>
    <x v="0"/>
  </r>
  <r>
    <s v="ID0605"/>
    <n v="41055.39502314815"/>
    <n v="65000"/>
    <s v="USD"/>
    <n v="65000"/>
    <n v="65000"/>
    <n v="15476.190476190475"/>
    <n v="112.91125914590164"/>
    <s v="Helicopter Mechanic"/>
    <x v="1"/>
    <s v="USA"/>
    <s v="USD"/>
    <x v="51"/>
    <x v="6"/>
    <s v="2 to 3 hours per day"/>
    <x v="3"/>
    <n v="17"/>
    <x v="3"/>
  </r>
  <r>
    <s v="ID0831"/>
    <n v="41055.96197916667"/>
    <n v="40000"/>
    <s v="USD"/>
    <n v="40000"/>
    <n v="40000"/>
    <n v="9523.8095238095229"/>
    <n v="69.483851782093311"/>
    <s v="High School Teacher"/>
    <x v="2"/>
    <s v="USA"/>
    <s v="USD"/>
    <x v="51"/>
    <x v="6"/>
    <s v="2 to 3 hours per day"/>
    <x v="3"/>
    <n v="20"/>
    <x v="2"/>
  </r>
  <r>
    <s v="ID0306"/>
    <n v="41055.057592592595"/>
    <n v="67000"/>
    <s v="USD"/>
    <n v="67000"/>
    <n v="67000"/>
    <n v="15952.380952380952"/>
    <n v="116.3854517350063"/>
    <s v="HR Analyst"/>
    <x v="1"/>
    <s v="USA"/>
    <s v="USD"/>
    <x v="51"/>
    <x v="6"/>
    <s v="4 to 6 hours a day"/>
    <x v="0"/>
    <m/>
    <x v="1"/>
  </r>
  <r>
    <s v="ID1428"/>
    <n v="41059.075208333335"/>
    <n v="75000"/>
    <s v="USD"/>
    <n v="75000"/>
    <n v="75000"/>
    <n v="17857.142857142855"/>
    <n v="130.28222209142496"/>
    <s v="HR Cordinator"/>
    <x v="2"/>
    <s v="USA"/>
    <s v="USD"/>
    <x v="51"/>
    <x v="6"/>
    <s v="1 or 2 hours a day"/>
    <x v="1"/>
    <n v="9"/>
    <x v="0"/>
  </r>
  <r>
    <s v="ID1869"/>
    <n v="41075.942187499997"/>
    <n v="72000"/>
    <s v="USD"/>
    <n v="72000"/>
    <n v="72000"/>
    <n v="17142.857142857141"/>
    <n v="125.07093320776794"/>
    <s v="HR Supervisor"/>
    <x v="2"/>
    <s v="USA"/>
    <s v="USD"/>
    <x v="51"/>
    <x v="6"/>
    <s v="4 to 6 hours a day"/>
    <x v="0"/>
    <n v="10"/>
    <x v="3"/>
  </r>
  <r>
    <s v="ID0234"/>
    <n v="41055.042256944442"/>
    <s v="52500.00 USD"/>
    <s v="USD"/>
    <n v="52500"/>
    <n v="52500"/>
    <n v="12500"/>
    <n v="91.197555463997475"/>
    <s v="HRIS Analyst"/>
    <x v="1"/>
    <s v="USA"/>
    <s v="USD"/>
    <x v="51"/>
    <x v="6"/>
    <s v="4 to 6 hours a day"/>
    <x v="0"/>
    <m/>
    <x v="1"/>
  </r>
  <r>
    <s v="ID0144"/>
    <n v="41055.030578703707"/>
    <n v="57000"/>
    <s v="USD"/>
    <n v="57000"/>
    <n v="57000"/>
    <n v="13571.428571428571"/>
    <n v="99.014488789482968"/>
    <s v="Industrial Engineer"/>
    <x v="7"/>
    <s v="USA"/>
    <s v="USD"/>
    <x v="51"/>
    <x v="6"/>
    <s v="4 to 6 hours a day"/>
    <x v="0"/>
    <m/>
    <x v="1"/>
  </r>
  <r>
    <s v="ID0176"/>
    <n v="41055.034236111111"/>
    <n v="92000"/>
    <s v="USD"/>
    <n v="92000"/>
    <n v="92000"/>
    <n v="21904.761904761905"/>
    <n v="159.81285909881461"/>
    <s v="Industrial Engineer (Fed)"/>
    <x v="7"/>
    <s v="USA"/>
    <s v="USD"/>
    <x v="51"/>
    <x v="6"/>
    <s v="4 to 6 hours a day"/>
    <x v="0"/>
    <m/>
    <x v="1"/>
  </r>
  <r>
    <s v="ID1525"/>
    <n v="41060.259513888886"/>
    <n v="62000"/>
    <s v="USD"/>
    <n v="62000"/>
    <n v="62000"/>
    <n v="14761.904761904761"/>
    <n v="107.69997026224462"/>
    <s v="info analyst"/>
    <x v="1"/>
    <s v="USA"/>
    <s v="USD"/>
    <x v="51"/>
    <x v="6"/>
    <s v="All the 8 hours baby, all the 8!"/>
    <x v="2"/>
    <n v="27"/>
    <x v="2"/>
  </r>
  <r>
    <s v="ID0148"/>
    <n v="41055.030787037038"/>
    <n v="80000"/>
    <s v="USD"/>
    <n v="80000"/>
    <n v="80000"/>
    <n v="19047.619047619046"/>
    <n v="138.96770356418662"/>
    <s v="Informatics Research Analyst"/>
    <x v="1"/>
    <s v="USA"/>
    <s v="USD"/>
    <x v="51"/>
    <x v="6"/>
    <s v="2 to 3 hours per day"/>
    <x v="3"/>
    <m/>
    <x v="1"/>
  </r>
  <r>
    <s v="ID0177"/>
    <n v="41055.034270833334"/>
    <n v="75000"/>
    <s v="USD"/>
    <n v="75000"/>
    <n v="75000"/>
    <n v="17857.142857142855"/>
    <n v="130.28222209142496"/>
    <s v="Informatics specialist"/>
    <x v="8"/>
    <s v="USA"/>
    <s v="USD"/>
    <x v="51"/>
    <x v="6"/>
    <s v="All the 8 hours baby, all the 8!"/>
    <x v="2"/>
    <m/>
    <x v="1"/>
  </r>
  <r>
    <s v="ID0216"/>
    <n v="41055.038773148146"/>
    <n v="42140"/>
    <s v="USD"/>
    <n v="42140"/>
    <n v="42140"/>
    <n v="10033.333333333332"/>
    <n v="73.201237852435298"/>
    <s v="Information Analyst II"/>
    <x v="1"/>
    <s v="USA"/>
    <s v="USD"/>
    <x v="51"/>
    <x v="6"/>
    <s v="4 to 6 hours a day"/>
    <x v="0"/>
    <m/>
    <x v="1"/>
  </r>
  <r>
    <s v="ID0404"/>
    <n v="41055.088518518518"/>
    <n v="34000"/>
    <s v="USD"/>
    <n v="34000"/>
    <n v="34000"/>
    <n v="8095.2380952380945"/>
    <n v="59.061274014779308"/>
    <s v="Information Research Technician II"/>
    <x v="1"/>
    <s v="USA"/>
    <s v="USD"/>
    <x v="51"/>
    <x v="6"/>
    <s v="4 to 6 hours a day"/>
    <x v="0"/>
    <m/>
    <x v="1"/>
  </r>
  <r>
    <s v="ID0123"/>
    <n v="41055.029120370367"/>
    <n v="50000"/>
    <s v="USD"/>
    <n v="50000"/>
    <n v="50000"/>
    <n v="11904.761904761905"/>
    <n v="86.854814727616642"/>
    <s v="Information Systems Specialist"/>
    <x v="8"/>
    <s v="USA"/>
    <s v="USD"/>
    <x v="51"/>
    <x v="6"/>
    <s v="4 to 6 hours a day"/>
    <x v="0"/>
    <m/>
    <x v="1"/>
  </r>
  <r>
    <s v="ID1794"/>
    <n v="41071.877500000002"/>
    <n v="40000"/>
    <s v="USD"/>
    <n v="40000"/>
    <n v="40000"/>
    <n v="9523.8095238095229"/>
    <n v="69.483851782093311"/>
    <s v="Intern"/>
    <x v="1"/>
    <s v="USA"/>
    <s v="USD"/>
    <x v="51"/>
    <x v="6"/>
    <s v="2 to 3 hours per day"/>
    <x v="3"/>
    <n v="2"/>
    <x v="1"/>
  </r>
  <r>
    <s v="ID1900"/>
    <n v="41079.285266203704"/>
    <n v="48000"/>
    <s v="USD"/>
    <n v="48000"/>
    <n v="48000"/>
    <n v="11428.571428571428"/>
    <n v="83.380622138511967"/>
    <s v="Inventory Analyst"/>
    <x v="1"/>
    <s v="USA"/>
    <s v="USD"/>
    <x v="51"/>
    <x v="6"/>
    <s v="4 to 6 hours a day"/>
    <x v="0"/>
    <n v="12"/>
    <x v="3"/>
  </r>
  <r>
    <s v="ID1438"/>
    <n v="41059.139085648145"/>
    <s v="24000 USD"/>
    <s v="USD"/>
    <n v="24000"/>
    <n v="24000"/>
    <n v="5714.2857142857138"/>
    <n v="41.690311069255984"/>
    <s v="inventory controller"/>
    <x v="6"/>
    <s v="USA"/>
    <s v="USD"/>
    <x v="51"/>
    <x v="6"/>
    <s v="1 or 2 hours a day"/>
    <x v="1"/>
    <n v="2"/>
    <x v="1"/>
  </r>
  <r>
    <s v="ID1747"/>
    <n v="41068.149201388886"/>
    <n v="30000"/>
    <s v="USD"/>
    <n v="30000"/>
    <n v="30000"/>
    <n v="7142.8571428571422"/>
    <n v="52.112888836569979"/>
    <s v="Inventory Manager"/>
    <x v="2"/>
    <s v="USA"/>
    <s v="USD"/>
    <x v="51"/>
    <x v="6"/>
    <s v="4 to 6 hours a day"/>
    <x v="0"/>
    <n v="1"/>
    <x v="1"/>
  </r>
  <r>
    <s v="ID0392"/>
    <n v="41055.084108796298"/>
    <n v="50000"/>
    <s v="USD"/>
    <n v="50000"/>
    <n v="50000"/>
    <n v="11904.761904761905"/>
    <n v="86.854814727616642"/>
    <s v="IR Manager"/>
    <x v="2"/>
    <s v="USA"/>
    <s v="USD"/>
    <x v="51"/>
    <x v="6"/>
    <s v="2 to 3 hours per day"/>
    <x v="3"/>
    <m/>
    <x v="1"/>
  </r>
  <r>
    <s v="ID0421"/>
    <n v="41055.097083333334"/>
    <n v="72000"/>
    <s v="USD"/>
    <n v="72000"/>
    <n v="72000"/>
    <n v="17142.857142857141"/>
    <n v="125.07093320776794"/>
    <s v="IS Director"/>
    <x v="0"/>
    <s v="USA"/>
    <s v="USD"/>
    <x v="51"/>
    <x v="6"/>
    <s v="4 to 6 hours a day"/>
    <x v="0"/>
    <m/>
    <x v="1"/>
  </r>
  <r>
    <s v="ID0298"/>
    <n v="41055.055567129632"/>
    <n v="60000"/>
    <s v="USD"/>
    <n v="60000"/>
    <n v="60000"/>
    <n v="14285.714285714284"/>
    <n v="104.22577767313996"/>
    <s v="IS Manager"/>
    <x v="2"/>
    <s v="USA"/>
    <s v="USD"/>
    <x v="51"/>
    <x v="6"/>
    <s v="All the 8 hours baby, all the 8!"/>
    <x v="2"/>
    <m/>
    <x v="1"/>
  </r>
  <r>
    <s v="ID0107"/>
    <n v="41055.028495370374"/>
    <n v="57400"/>
    <s v="USD"/>
    <n v="57400"/>
    <n v="57400"/>
    <n v="13666.666666666666"/>
    <n v="99.709327307303894"/>
    <s v="IT Analyst"/>
    <x v="1"/>
    <s v="USA"/>
    <s v="USD"/>
    <x v="51"/>
    <x v="6"/>
    <s v="4 to 6 hours a day"/>
    <x v="0"/>
    <m/>
    <x v="1"/>
  </r>
  <r>
    <s v="ID0867"/>
    <n v="41056.262280092589"/>
    <n v="40000"/>
    <s v="USD"/>
    <n v="40000"/>
    <n v="40000"/>
    <n v="9523.8095238095229"/>
    <n v="69.483851782093311"/>
    <s v="IT Capacity Planner"/>
    <x v="1"/>
    <s v="USA"/>
    <s v="USD"/>
    <x v="51"/>
    <x v="6"/>
    <s v="All the 8 hours baby, all the 8!"/>
    <x v="2"/>
    <n v="2"/>
    <x v="1"/>
  </r>
  <r>
    <s v="ID0704"/>
    <n v="41055.576319444444"/>
    <n v="35000"/>
    <s v="USD"/>
    <n v="35000"/>
    <n v="35000"/>
    <n v="8333.3333333333321"/>
    <n v="60.798370309331638"/>
    <s v="IT Specialist"/>
    <x v="8"/>
    <s v="USA"/>
    <s v="USD"/>
    <x v="51"/>
    <x v="6"/>
    <s v="4 to 6 hours a day"/>
    <x v="0"/>
    <n v="10"/>
    <x v="3"/>
  </r>
  <r>
    <s v="ID0583"/>
    <n v="41055.317974537036"/>
    <n v="50000"/>
    <s v="USD"/>
    <n v="50000"/>
    <n v="50000"/>
    <n v="11904.761904761905"/>
    <n v="86.854814727616642"/>
    <s v="IT Specialist"/>
    <x v="8"/>
    <s v="USA"/>
    <s v="USD"/>
    <x v="51"/>
    <x v="6"/>
    <s v="2 to 3 hours per day"/>
    <x v="3"/>
    <n v="10"/>
    <x v="3"/>
  </r>
  <r>
    <s v="ID0560"/>
    <n v="41055.246782407405"/>
    <n v="54000"/>
    <s v="USD"/>
    <n v="54000"/>
    <n v="54000"/>
    <n v="12857.142857142857"/>
    <n v="93.803199905825977"/>
    <s v="IT Specialist"/>
    <x v="8"/>
    <s v="USA"/>
    <s v="USD"/>
    <x v="51"/>
    <x v="6"/>
    <s v="All the 8 hours baby, all the 8!"/>
    <x v="2"/>
    <n v="5"/>
    <x v="0"/>
  </r>
  <r>
    <s v="ID1414"/>
    <n v="41059.001481481479"/>
    <n v="64500"/>
    <s v="USD"/>
    <n v="64500"/>
    <n v="64500"/>
    <n v="15357.142857142857"/>
    <n v="112.04271099862547"/>
    <s v="Lead Budget/Financial Analyst"/>
    <x v="1"/>
    <s v="USA"/>
    <s v="USD"/>
    <x v="51"/>
    <x v="6"/>
    <s v="4 to 6 hours a day"/>
    <x v="0"/>
    <n v="13"/>
    <x v="3"/>
  </r>
  <r>
    <s v="ID1809"/>
    <n v="41072.510949074072"/>
    <n v="85000"/>
    <s v="USD"/>
    <n v="85000"/>
    <n v="85000"/>
    <n v="20238.095238095237"/>
    <n v="147.65318503694829"/>
    <s v="Lead Financial Analyst"/>
    <x v="1"/>
    <s v="USA"/>
    <s v="USD"/>
    <x v="51"/>
    <x v="6"/>
    <s v="All the 8 hours baby, all the 8!"/>
    <x v="2"/>
    <n v="3"/>
    <x v="1"/>
  </r>
  <r>
    <s v="ID0801"/>
    <n v="41055.882175925923"/>
    <n v="48500"/>
    <s v="USD"/>
    <n v="48500"/>
    <n v="48500"/>
    <n v="11547.619047619048"/>
    <n v="84.249170285788139"/>
    <s v="Loss Prevention Finance Coordinator"/>
    <x v="2"/>
    <s v="USA"/>
    <s v="USD"/>
    <x v="51"/>
    <x v="6"/>
    <s v="2 to 3 hours per day"/>
    <x v="3"/>
    <n v="10"/>
    <x v="3"/>
  </r>
  <r>
    <s v="ID0683"/>
    <n v="41055.547673611109"/>
    <n v="52000"/>
    <s v="USD"/>
    <n v="52000"/>
    <n v="52000"/>
    <n v="12380.95238095238"/>
    <n v="90.329007316721302"/>
    <s v="Maint Sys Support Specialist"/>
    <x v="8"/>
    <s v="USA"/>
    <s v="USD"/>
    <x v="51"/>
    <x v="6"/>
    <s v="4 to 6 hours a day"/>
    <x v="0"/>
    <n v="18"/>
    <x v="3"/>
  </r>
  <r>
    <s v="ID0289"/>
    <n v="41055.054120370369"/>
    <n v="68000"/>
    <s v="USD"/>
    <n v="68000"/>
    <n v="68000"/>
    <n v="16190.476190476189"/>
    <n v="118.12254802955862"/>
    <s v="management accountant"/>
    <x v="2"/>
    <s v="USA"/>
    <s v="USD"/>
    <x v="51"/>
    <x v="6"/>
    <s v="All the 8 hours baby, all the 8!"/>
    <x v="2"/>
    <m/>
    <x v="1"/>
  </r>
  <r>
    <s v="ID1168"/>
    <n v="41057.942210648151"/>
    <n v="59000"/>
    <s v="USD"/>
    <n v="59000"/>
    <n v="59000"/>
    <n v="14047.619047619048"/>
    <n v="102.48868137858764"/>
    <s v="Management Analyst"/>
    <x v="1"/>
    <s v="USA"/>
    <s v="USD"/>
    <x v="51"/>
    <x v="6"/>
    <s v="4 to 6 hours a day"/>
    <x v="0"/>
    <n v="14"/>
    <x v="3"/>
  </r>
  <r>
    <s v="ID0320"/>
    <n v="41055.060752314814"/>
    <n v="60000"/>
    <s v="USD"/>
    <n v="60000"/>
    <n v="60000"/>
    <n v="14285.714285714284"/>
    <n v="104.22577767313996"/>
    <s v="Management Analyst"/>
    <x v="1"/>
    <s v="USA"/>
    <s v="USD"/>
    <x v="51"/>
    <x v="6"/>
    <s v="4 to 6 hours a day"/>
    <x v="0"/>
    <m/>
    <x v="1"/>
  </r>
  <r>
    <s v="ID0552"/>
    <n v="41055.240300925929"/>
    <n v="67000"/>
    <s v="USD"/>
    <n v="67000"/>
    <n v="67000"/>
    <n v="15952.380952380952"/>
    <n v="116.3854517350063"/>
    <s v="Management Analyst"/>
    <x v="1"/>
    <s v="USA"/>
    <s v="USD"/>
    <x v="51"/>
    <x v="6"/>
    <s v="4 to 6 hours a day"/>
    <x v="0"/>
    <m/>
    <x v="1"/>
  </r>
  <r>
    <s v="ID0396"/>
    <n v="41055.0859375"/>
    <n v="70000"/>
    <s v="USD"/>
    <n v="70000"/>
    <n v="70000"/>
    <n v="16666.666666666664"/>
    <n v="121.59674061866328"/>
    <s v="Management Ananlyst"/>
    <x v="2"/>
    <s v="USA"/>
    <s v="USD"/>
    <x v="51"/>
    <x v="6"/>
    <s v="4 to 6 hours a day"/>
    <x v="0"/>
    <m/>
    <x v="1"/>
  </r>
  <r>
    <s v="ID1561"/>
    <n v="41060.96402777778"/>
    <n v="71500"/>
    <s v="USD"/>
    <n v="71500"/>
    <n v="71500"/>
    <n v="17023.809523809523"/>
    <n v="124.20238506049179"/>
    <s v="Management Reporting Analyst"/>
    <x v="1"/>
    <s v="USA"/>
    <s v="USD"/>
    <x v="51"/>
    <x v="6"/>
    <s v="4 to 6 hours a day"/>
    <x v="0"/>
    <n v="5"/>
    <x v="0"/>
  </r>
  <r>
    <s v="ID1762"/>
    <n v="41068.875289351854"/>
    <n v="67000"/>
    <s v="USD"/>
    <n v="67000"/>
    <n v="67000"/>
    <n v="15952.380952380952"/>
    <n v="116.3854517350063"/>
    <s v="Manager"/>
    <x v="2"/>
    <s v="USA"/>
    <s v="USD"/>
    <x v="51"/>
    <x v="6"/>
    <s v="4 to 6 hours a day"/>
    <x v="0"/>
    <n v="16"/>
    <x v="3"/>
  </r>
  <r>
    <s v="ID1424"/>
    <n v="41059.052453703705"/>
    <n v="72000"/>
    <s v="USD"/>
    <n v="72000"/>
    <n v="72000"/>
    <n v="17142.857142857141"/>
    <n v="125.07093320776794"/>
    <s v="Manager"/>
    <x v="2"/>
    <s v="USA"/>
    <s v="USD"/>
    <x v="51"/>
    <x v="6"/>
    <s v="1 or 2 hours a day"/>
    <x v="1"/>
    <n v="20"/>
    <x v="2"/>
  </r>
  <r>
    <s v="ID1303"/>
    <n v="41058.579155092593"/>
    <n v="80000"/>
    <s v="USD"/>
    <n v="80000"/>
    <n v="80000"/>
    <n v="19047.619047619046"/>
    <n v="138.96770356418662"/>
    <s v="Manager"/>
    <x v="2"/>
    <s v="USA"/>
    <s v="USD"/>
    <x v="51"/>
    <x v="6"/>
    <s v="1 or 2 hours a day"/>
    <x v="1"/>
    <n v="6"/>
    <x v="0"/>
  </r>
  <r>
    <s v="ID0065"/>
    <n v="41054.305648148147"/>
    <n v="85000"/>
    <s v="USD"/>
    <n v="85000"/>
    <n v="85000"/>
    <n v="20238.095238095237"/>
    <n v="147.65318503694829"/>
    <s v="Manager"/>
    <x v="2"/>
    <s v="USA"/>
    <s v="USD"/>
    <x v="51"/>
    <x v="6"/>
    <s v="4 to 6 hours a day"/>
    <x v="0"/>
    <m/>
    <x v="1"/>
  </r>
  <r>
    <s v="ID0579"/>
    <n v="41055.304826388892"/>
    <n v="90000"/>
    <s v="USD"/>
    <n v="90000"/>
    <n v="90000"/>
    <n v="21428.571428571428"/>
    <n v="156.33866650970992"/>
    <s v="Manager"/>
    <x v="2"/>
    <s v="USA"/>
    <s v="USD"/>
    <x v="51"/>
    <x v="6"/>
    <s v="2 to 3 hours per day"/>
    <x v="3"/>
    <n v="15"/>
    <x v="3"/>
  </r>
  <r>
    <s v="ID1865"/>
    <n v="41075.759166666663"/>
    <n v="112000"/>
    <s v="USD"/>
    <n v="112000"/>
    <n v="112000"/>
    <n v="26666.666666666664"/>
    <n v="194.55478498986125"/>
    <s v="manager"/>
    <x v="2"/>
    <s v="USA"/>
    <s v="USD"/>
    <x v="51"/>
    <x v="6"/>
    <s v="2 to 3 hours per day"/>
    <x v="3"/>
    <n v="8"/>
    <x v="0"/>
  </r>
  <r>
    <s v="ID1401"/>
    <n v="41058.949421296296"/>
    <n v="130000"/>
    <s v="USD"/>
    <n v="130000"/>
    <n v="130000"/>
    <n v="30952.38095238095"/>
    <n v="225.82251829180328"/>
    <s v="Manager"/>
    <x v="2"/>
    <s v="USA"/>
    <s v="USD"/>
    <x v="51"/>
    <x v="6"/>
    <s v="1 or 2 hours a day"/>
    <x v="1"/>
    <n v="25"/>
    <x v="2"/>
  </r>
  <r>
    <s v="ID0248"/>
    <n v="41055.044374999998"/>
    <n v="140000"/>
    <s v="USD"/>
    <n v="140000"/>
    <n v="140000"/>
    <n v="33333.333333333328"/>
    <n v="243.19348123732655"/>
    <s v="Manager"/>
    <x v="2"/>
    <s v="USA"/>
    <s v="USD"/>
    <x v="51"/>
    <x v="6"/>
    <s v="4 to 6 hours a day"/>
    <x v="0"/>
    <m/>
    <x v="1"/>
  </r>
  <r>
    <s v="ID0530"/>
    <n v="41055.20857638889"/>
    <n v="82300"/>
    <s v="USD"/>
    <n v="82300"/>
    <n v="82300"/>
    <n v="19595.238095238095"/>
    <n v="142.96302504165698"/>
    <s v="Manager - Finance"/>
    <x v="2"/>
    <s v="USA"/>
    <s v="USD"/>
    <x v="51"/>
    <x v="6"/>
    <s v="2 to 3 hours per day"/>
    <x v="3"/>
    <m/>
    <x v="1"/>
  </r>
  <r>
    <s v="ID1267"/>
    <n v="41058.385520833333"/>
    <n v="82000"/>
    <s v="USD"/>
    <n v="82000"/>
    <n v="82000"/>
    <n v="19523.809523809523"/>
    <n v="142.44189615329128"/>
    <s v="Manager - Marketing Analytics"/>
    <x v="2"/>
    <s v="USA"/>
    <s v="USD"/>
    <x v="51"/>
    <x v="6"/>
    <s v="4 to 6 hours a day"/>
    <x v="0"/>
    <n v="10"/>
    <x v="3"/>
  </r>
  <r>
    <s v="ID0244"/>
    <n v="41055.04383101852"/>
    <n v="90000"/>
    <s v="USD"/>
    <n v="90000"/>
    <n v="90000"/>
    <n v="21428.571428571428"/>
    <n v="156.33866650970992"/>
    <s v="Manager Business Control"/>
    <x v="2"/>
    <s v="USA"/>
    <s v="USD"/>
    <x v="51"/>
    <x v="6"/>
    <s v="4 to 6 hours a day"/>
    <x v="0"/>
    <m/>
    <x v="1"/>
  </r>
  <r>
    <s v="ID1398"/>
    <n v="41058.933657407404"/>
    <n v="136000"/>
    <s v="USD"/>
    <n v="136000"/>
    <n v="136000"/>
    <n v="32380.952380952378"/>
    <n v="236.24509605911723"/>
    <s v="Manager FP and A"/>
    <x v="2"/>
    <s v="USA"/>
    <s v="USD"/>
    <x v="51"/>
    <x v="6"/>
    <s v="4 to 6 hours a day"/>
    <x v="0"/>
    <n v="10"/>
    <x v="3"/>
  </r>
  <r>
    <s v="ID1371"/>
    <n v="41058.828182870369"/>
    <s v="$80,000 USD"/>
    <s v="USD"/>
    <n v="80000"/>
    <n v="80000"/>
    <n v="19047.619047619046"/>
    <n v="138.96770356418662"/>
    <s v="Manager of Data Analytics"/>
    <x v="2"/>
    <s v="USA"/>
    <s v="USD"/>
    <x v="51"/>
    <x v="6"/>
    <s v="4 to 6 hours a day"/>
    <x v="0"/>
    <n v="10"/>
    <x v="3"/>
  </r>
  <r>
    <s v="ID0339"/>
    <n v="41055.065995370373"/>
    <n v="135000"/>
    <s v="USD"/>
    <n v="135000"/>
    <n v="135000"/>
    <n v="32142.857142857141"/>
    <n v="234.50799976456494"/>
    <s v="Manager of Trade Investment &amp; Analysis"/>
    <x v="2"/>
    <s v="USA"/>
    <s v="USD"/>
    <x v="51"/>
    <x v="6"/>
    <s v="All the 8 hours baby, all the 8!"/>
    <x v="2"/>
    <m/>
    <x v="1"/>
  </r>
  <r>
    <s v="ID0245"/>
    <n v="41055.044074074074"/>
    <n v="70000"/>
    <s v="USD"/>
    <n v="70000"/>
    <n v="70000"/>
    <n v="16666.666666666664"/>
    <n v="121.59674061866328"/>
    <s v="Manager Pricing"/>
    <x v="2"/>
    <s v="USA"/>
    <s v="USD"/>
    <x v="51"/>
    <x v="6"/>
    <s v="2 to 3 hours per day"/>
    <x v="3"/>
    <m/>
    <x v="1"/>
  </r>
  <r>
    <s v="ID1443"/>
    <n v="41059.424525462964"/>
    <n v="96230"/>
    <s v="USD"/>
    <n v="96230"/>
    <n v="96230"/>
    <n v="22911.90476190476"/>
    <n v="167.16077642477097"/>
    <s v="Manager, Data Management"/>
    <x v="2"/>
    <s v="USA"/>
    <s v="USD"/>
    <x v="51"/>
    <x v="6"/>
    <s v="4 to 6 hours a day"/>
    <x v="0"/>
    <n v="18"/>
    <x v="3"/>
  </r>
  <r>
    <s v="ID1413"/>
    <n v="41058.989189814813"/>
    <n v="88000"/>
    <s v="USD"/>
    <n v="88000"/>
    <n v="88000"/>
    <n v="20952.38095238095"/>
    <n v="152.86447392060526"/>
    <s v="Manager, Financial Planning &amp; Analysis"/>
    <x v="2"/>
    <s v="USA"/>
    <s v="USD"/>
    <x v="51"/>
    <x v="6"/>
    <s v="4 to 6 hours a day"/>
    <x v="0"/>
    <n v="21"/>
    <x v="2"/>
  </r>
  <r>
    <s v="ID0084"/>
    <n v="41055.003993055558"/>
    <n v="120000"/>
    <s v="USD"/>
    <n v="120000"/>
    <n v="120000"/>
    <n v="28571.428571428569"/>
    <n v="208.45155534627992"/>
    <s v="Manager, Forecasts &amp; Budgets"/>
    <x v="2"/>
    <s v="USA"/>
    <s v="USD"/>
    <x v="51"/>
    <x v="6"/>
    <s v="4 to 6 hours a day"/>
    <x v="0"/>
    <m/>
    <x v="1"/>
  </r>
  <r>
    <s v="ID1821"/>
    <n v="41073.016331018516"/>
    <n v="80000"/>
    <s v="USD"/>
    <n v="80000"/>
    <n v="80000"/>
    <n v="19047.619047619046"/>
    <n v="138.96770356418662"/>
    <s v="Manager, Operations"/>
    <x v="2"/>
    <s v="USA"/>
    <s v="USD"/>
    <x v="51"/>
    <x v="6"/>
    <s v="4 to 6 hours a day"/>
    <x v="0"/>
    <n v="2"/>
    <x v="1"/>
  </r>
  <r>
    <s v="ID1198"/>
    <n v="41057.981932870367"/>
    <n v="88000"/>
    <s v="USD"/>
    <n v="88000"/>
    <n v="88000"/>
    <n v="20952.38095238095"/>
    <n v="152.86447392060526"/>
    <s v="Manager, Strategy &amp; Insights"/>
    <x v="2"/>
    <s v="USA"/>
    <s v="USD"/>
    <x v="51"/>
    <x v="6"/>
    <s v="4 to 6 hours a day"/>
    <x v="0"/>
    <n v="2"/>
    <x v="1"/>
  </r>
  <r>
    <s v="ID1767"/>
    <n v="41069.034108796295"/>
    <n v="40000"/>
    <s v="USD"/>
    <n v="40000"/>
    <n v="40000"/>
    <n v="9523.8095238095229"/>
    <n v="69.483851782093311"/>
    <s v="Market Research Analyst"/>
    <x v="1"/>
    <s v="USA"/>
    <s v="USD"/>
    <x v="51"/>
    <x v="6"/>
    <s v="4 to 6 hours a day"/>
    <x v="0"/>
    <n v="5"/>
    <x v="0"/>
  </r>
  <r>
    <s v="ID0135"/>
    <n v="41055.029942129629"/>
    <n v="71000"/>
    <s v="USD"/>
    <n v="71000"/>
    <n v="71000"/>
    <n v="16904.761904761905"/>
    <n v="123.33383691321562"/>
    <s v="Market Research Analyst"/>
    <x v="1"/>
    <s v="USA"/>
    <s v="USD"/>
    <x v="51"/>
    <x v="6"/>
    <s v="4 to 6 hours a day"/>
    <x v="0"/>
    <m/>
    <x v="1"/>
  </r>
  <r>
    <s v="ID0547"/>
    <n v="41055.229930555557"/>
    <n v="55000"/>
    <s v="USD"/>
    <n v="55000"/>
    <n v="55000"/>
    <n v="13095.238095238095"/>
    <n v="95.540296200378307"/>
    <s v="Marketing"/>
    <x v="1"/>
    <s v="USA"/>
    <s v="USD"/>
    <x v="51"/>
    <x v="6"/>
    <s v="2 to 3 hours per day"/>
    <x v="3"/>
    <m/>
    <x v="1"/>
  </r>
  <r>
    <s v="ID0217"/>
    <n v="41055.038958333331"/>
    <n v="80000"/>
    <s v="USD"/>
    <n v="80000"/>
    <n v="80000"/>
    <n v="19047.619047619046"/>
    <n v="138.96770356418662"/>
    <s v="Marketing Analyst"/>
    <x v="1"/>
    <s v="USA"/>
    <s v="USD"/>
    <x v="51"/>
    <x v="6"/>
    <s v="4 to 6 hours a day"/>
    <x v="0"/>
    <m/>
    <x v="1"/>
  </r>
  <r>
    <s v="ID1911"/>
    <n v="41079.897638888891"/>
    <n v="48000"/>
    <s v="USD"/>
    <n v="48000"/>
    <n v="48000"/>
    <n v="11428.571428571428"/>
    <n v="83.380622138511967"/>
    <s v="Marketing Analyst Co-op"/>
    <x v="1"/>
    <s v="USA"/>
    <s v="USD"/>
    <x v="51"/>
    <x v="6"/>
    <s v="4 to 6 hours a day"/>
    <x v="0"/>
    <n v="1"/>
    <x v="1"/>
  </r>
  <r>
    <s v="ID1672"/>
    <n v="41064.987349537034"/>
    <n v="49000"/>
    <s v="USD"/>
    <n v="49000"/>
    <n v="49000"/>
    <n v="11666.666666666666"/>
    <n v="85.117718433064312"/>
    <s v="Marketing Data Analyst"/>
    <x v="1"/>
    <s v="USA"/>
    <s v="USD"/>
    <x v="51"/>
    <x v="6"/>
    <s v="2 to 3 hours per day"/>
    <x v="3"/>
    <n v="3"/>
    <x v="1"/>
  </r>
  <r>
    <s v="ID1874"/>
    <n v="41076.262418981481"/>
    <n v="63000"/>
    <s v="USD"/>
    <n v="63000"/>
    <n v="63000"/>
    <n v="15000"/>
    <n v="109.43706655679696"/>
    <s v="Marketing Database Analyst"/>
    <x v="1"/>
    <s v="USA"/>
    <s v="USD"/>
    <x v="51"/>
    <x v="6"/>
    <s v="4 to 6 hours a day"/>
    <x v="0"/>
    <n v="6"/>
    <x v="0"/>
  </r>
  <r>
    <s v="ID0024"/>
    <n v="41054.189456018517"/>
    <n v="75000"/>
    <s v="USD"/>
    <n v="75000"/>
    <n v="75000"/>
    <n v="17857.142857142855"/>
    <n v="130.28222209142496"/>
    <s v="Marketing Director"/>
    <x v="0"/>
    <s v="USA"/>
    <s v="USD"/>
    <x v="51"/>
    <x v="6"/>
    <s v="4 to 6 hours a day"/>
    <x v="0"/>
    <m/>
    <x v="1"/>
  </r>
  <r>
    <s v="ID1870"/>
    <n v="41075.972916666666"/>
    <n v="60000"/>
    <s v="USD"/>
    <n v="60000"/>
    <n v="60000"/>
    <n v="14285.714285714284"/>
    <n v="104.22577767313996"/>
    <s v="Marketing Initatities Analyst"/>
    <x v="1"/>
    <s v="USA"/>
    <s v="USD"/>
    <x v="51"/>
    <x v="6"/>
    <s v="All the 8 hours baby, all the 8!"/>
    <x v="2"/>
    <n v="10"/>
    <x v="3"/>
  </r>
  <r>
    <s v="ID0954"/>
    <n v="41057.074641203704"/>
    <n v="135000"/>
    <s v="USD"/>
    <n v="135000"/>
    <n v="135000"/>
    <n v="32142.857142857141"/>
    <n v="234.50799976456494"/>
    <s v="Marketing Insights Manager"/>
    <x v="2"/>
    <s v="USA"/>
    <s v="USD"/>
    <x v="51"/>
    <x v="6"/>
    <s v="All the 8 hours baby, all the 8!"/>
    <x v="2"/>
    <n v="15"/>
    <x v="3"/>
  </r>
  <r>
    <s v="ID0557"/>
    <n v="41055.243321759262"/>
    <n v="60000"/>
    <s v="USD"/>
    <n v="60000"/>
    <n v="60000"/>
    <n v="14285.714285714284"/>
    <n v="104.22577767313996"/>
    <s v="Marketing Specialist"/>
    <x v="8"/>
    <s v="USA"/>
    <s v="USD"/>
    <x v="51"/>
    <x v="6"/>
    <s v="1 or 2 hours a day"/>
    <x v="1"/>
    <m/>
    <x v="1"/>
  </r>
  <r>
    <s v="ID1218"/>
    <n v="41058.025243055556"/>
    <n v="74000"/>
    <s v="USD"/>
    <n v="74000"/>
    <n v="74000"/>
    <n v="17619.047619047618"/>
    <n v="128.54512579687264"/>
    <s v="marketing specialist"/>
    <x v="8"/>
    <s v="USA"/>
    <s v="USD"/>
    <x v="51"/>
    <x v="6"/>
    <s v="4 to 6 hours a day"/>
    <x v="0"/>
    <n v="10"/>
    <x v="3"/>
  </r>
  <r>
    <s v="ID1271"/>
    <n v="41058.401550925926"/>
    <n v="69000"/>
    <s v="USD"/>
    <n v="69000"/>
    <n v="69000"/>
    <n v="16428.571428571428"/>
    <n v="119.85964432411096"/>
    <s v="master scheduler"/>
    <x v="6"/>
    <s v="USA"/>
    <s v="USD"/>
    <x v="51"/>
    <x v="6"/>
    <s v="4 to 6 hours a day"/>
    <x v="0"/>
    <n v="20"/>
    <x v="2"/>
  </r>
  <r>
    <s v="ID1872"/>
    <n v="41076.118622685186"/>
    <n v="54000"/>
    <s v="USD"/>
    <n v="54000"/>
    <n v="54000"/>
    <n v="12857.142857142857"/>
    <n v="93.803199905825977"/>
    <s v="materials"/>
    <x v="1"/>
    <s v="USA"/>
    <s v="USD"/>
    <x v="51"/>
    <x v="6"/>
    <s v="4 to 6 hours a day"/>
    <x v="0"/>
    <n v="18"/>
    <x v="3"/>
  </r>
  <r>
    <s v="ID0295"/>
    <n v="41055.054965277777"/>
    <n v="50000"/>
    <s v="USD"/>
    <n v="50000"/>
    <n v="50000"/>
    <n v="11904.761904761905"/>
    <n v="86.854814727616642"/>
    <s v="Mathematical Data Analyist"/>
    <x v="1"/>
    <s v="USA"/>
    <s v="USD"/>
    <x v="51"/>
    <x v="6"/>
    <s v="All the 8 hours baby, all the 8!"/>
    <x v="2"/>
    <m/>
    <x v="1"/>
  </r>
  <r>
    <s v="ID1386"/>
    <n v="41058.905555555553"/>
    <n v="69960"/>
    <s v="USD"/>
    <n v="69960"/>
    <n v="69960"/>
    <n v="16657.142857142855"/>
    <n v="121.52725676688118"/>
    <s v="Measurement &amp; Verification Engineer"/>
    <x v="7"/>
    <s v="USA"/>
    <s v="USD"/>
    <x v="51"/>
    <x v="6"/>
    <s v="2 to 3 hours per day"/>
    <x v="3"/>
    <n v="22"/>
    <x v="2"/>
  </r>
  <r>
    <s v="ID1391"/>
    <n v="41058.912881944445"/>
    <n v="62000"/>
    <s v="USD"/>
    <n v="62000"/>
    <n v="62000"/>
    <n v="14761.904761904761"/>
    <n v="107.69997026224462"/>
    <s v="Measurement Specialist"/>
    <x v="8"/>
    <s v="USA"/>
    <s v="USD"/>
    <x v="51"/>
    <x v="6"/>
    <s v="All the 8 hours baby, all the 8!"/>
    <x v="2"/>
    <n v="25"/>
    <x v="2"/>
  </r>
  <r>
    <s v="ID1419"/>
    <n v="41059.029745370368"/>
    <n v="40000"/>
    <s v="USD"/>
    <n v="40000"/>
    <n v="40000"/>
    <n v="9523.8095238095229"/>
    <n v="69.483851782093311"/>
    <s v="Metrics Analyst"/>
    <x v="1"/>
    <s v="USA"/>
    <s v="USD"/>
    <x v="51"/>
    <x v="6"/>
    <s v="2 to 3 hours per day"/>
    <x v="3"/>
    <n v="6"/>
    <x v="0"/>
  </r>
  <r>
    <s v="ID0520"/>
    <n v="41055.190752314818"/>
    <n v="70000"/>
    <s v="USD"/>
    <n v="70000"/>
    <n v="70000"/>
    <n v="16666.666666666664"/>
    <n v="121.59674061866328"/>
    <s v="Metrics Analyst"/>
    <x v="1"/>
    <s v="USA"/>
    <s v="USD"/>
    <x v="51"/>
    <x v="6"/>
    <s v="All the 8 hours baby, all the 8!"/>
    <x v="2"/>
    <m/>
    <x v="1"/>
  </r>
  <r>
    <s v="ID0586"/>
    <n v="41055.326967592591"/>
    <n v="115000"/>
    <s v="USD"/>
    <n v="115000"/>
    <n v="115000"/>
    <n v="27380.952380952378"/>
    <n v="199.76607387351825"/>
    <s v="Mgr Op Excellence"/>
    <x v="2"/>
    <s v="USA"/>
    <s v="USD"/>
    <x v="51"/>
    <x v="6"/>
    <s v="4 to 6 hours a day"/>
    <x v="0"/>
    <n v="15"/>
    <x v="3"/>
  </r>
  <r>
    <s v="ID1484"/>
    <n v="41059.794953703706"/>
    <n v="109000"/>
    <s v="USD"/>
    <n v="109000"/>
    <n v="109000"/>
    <n v="25952.38095238095"/>
    <n v="189.34349610620427"/>
    <s v="Mgr Technology"/>
    <x v="2"/>
    <s v="USA"/>
    <s v="USD"/>
    <x v="51"/>
    <x v="6"/>
    <s v="4 to 6 hours a day"/>
    <x v="0"/>
    <n v="15"/>
    <x v="3"/>
  </r>
  <r>
    <s v="ID0285"/>
    <n v="41055.052372685182"/>
    <n v="15000"/>
    <s v="USD"/>
    <n v="15000"/>
    <n v="15000"/>
    <n v="3571.4285714285711"/>
    <n v="26.05644441828499"/>
    <s v="moneymaker"/>
    <x v="2"/>
    <s v="USA"/>
    <s v="USD"/>
    <x v="51"/>
    <x v="6"/>
    <s v="2 to 3 hours per day"/>
    <x v="3"/>
    <m/>
    <x v="1"/>
  </r>
  <r>
    <s v="ID0602"/>
    <n v="41055.372372685182"/>
    <s v="90 k"/>
    <s v="USD"/>
    <n v="90000"/>
    <n v="90000"/>
    <n v="21428.571428571428"/>
    <n v="156.33866650970992"/>
    <s v="Operations"/>
    <x v="2"/>
    <s v="USA"/>
    <s v="USD"/>
    <x v="51"/>
    <x v="6"/>
    <s v="2 to 3 hours per day"/>
    <x v="3"/>
    <n v="20"/>
    <x v="2"/>
  </r>
  <r>
    <s v="ID0312"/>
    <n v="41055.05908564815"/>
    <n v="41000"/>
    <s v="USD"/>
    <n v="41000"/>
    <n v="41000"/>
    <n v="9761.9047619047615"/>
    <n v="71.220948076645641"/>
    <s v="Operations Analyst"/>
    <x v="1"/>
    <s v="USA"/>
    <s v="USD"/>
    <x v="51"/>
    <x v="6"/>
    <s v="4 to 6 hours a day"/>
    <x v="0"/>
    <m/>
    <x v="1"/>
  </r>
  <r>
    <s v="ID1920"/>
    <n v="41080.161574074074"/>
    <n v="50000"/>
    <s v="USD"/>
    <n v="50000"/>
    <n v="50000"/>
    <n v="11904.761904761905"/>
    <n v="86.854814727616642"/>
    <s v="Operations Analyst "/>
    <x v="1"/>
    <s v="USA"/>
    <s v="USD"/>
    <x v="51"/>
    <x v="6"/>
    <s v="All the 8 hours baby, all the 8!"/>
    <x v="2"/>
    <n v="3.5"/>
    <x v="1"/>
  </r>
  <r>
    <s v="ID0116"/>
    <n v="41055.02884259259"/>
    <n v="67000"/>
    <s v="USD"/>
    <n v="67000"/>
    <n v="67000"/>
    <n v="15952.380952380952"/>
    <n v="116.3854517350063"/>
    <s v="Operations Cost Analyst"/>
    <x v="1"/>
    <s v="USA"/>
    <s v="USD"/>
    <x v="51"/>
    <x v="6"/>
    <s v="4 to 6 hours a day"/>
    <x v="0"/>
    <m/>
    <x v="1"/>
  </r>
  <r>
    <s v="ID0214"/>
    <n v="41055.038148148145"/>
    <n v="41000"/>
    <s v="USD"/>
    <n v="41000"/>
    <n v="41000"/>
    <n v="9761.9047619047615"/>
    <n v="71.220948076645641"/>
    <s v="Operations Expert"/>
    <x v="2"/>
    <s v="USA"/>
    <s v="USD"/>
    <x v="51"/>
    <x v="6"/>
    <s v="All the 8 hours baby, all the 8!"/>
    <x v="2"/>
    <m/>
    <x v="1"/>
  </r>
  <r>
    <s v="ID1560"/>
    <n v="41060.95579861111"/>
    <s v="$59,000 USD"/>
    <s v="USD"/>
    <n v="59000"/>
    <n v="59000"/>
    <n v="14047.619047619048"/>
    <n v="102.48868137858764"/>
    <s v="Operations Manager"/>
    <x v="2"/>
    <s v="USA"/>
    <s v="USD"/>
    <x v="51"/>
    <x v="6"/>
    <s v="4 to 6 hours a day"/>
    <x v="0"/>
    <n v="15"/>
    <x v="3"/>
  </r>
  <r>
    <s v="ID0113"/>
    <n v="41055.028784722221"/>
    <s v="$58,000 USD"/>
    <s v="USD"/>
    <n v="58000"/>
    <n v="58000"/>
    <n v="13809.523809523809"/>
    <n v="100.7515850840353"/>
    <s v="Operations Programs Support"/>
    <x v="2"/>
    <s v="USA"/>
    <s v="USD"/>
    <x v="51"/>
    <x v="6"/>
    <s v="4 to 6 hours a day"/>
    <x v="0"/>
    <m/>
    <x v="1"/>
  </r>
  <r>
    <s v="ID0808"/>
    <n v="41055.905486111114"/>
    <n v="48000"/>
    <s v="USD"/>
    <n v="48000"/>
    <n v="48000"/>
    <n v="11428.571428571428"/>
    <n v="83.380622138511967"/>
    <s v="Operations Support Coordinator"/>
    <x v="2"/>
    <s v="USA"/>
    <s v="USD"/>
    <x v="51"/>
    <x v="6"/>
    <s v="2 to 3 hours per day"/>
    <x v="3"/>
    <n v="16"/>
    <x v="3"/>
  </r>
  <r>
    <s v="ID0458"/>
    <n v="41055.127187500002"/>
    <n v="80000"/>
    <s v="USD"/>
    <n v="80000"/>
    <n v="80000"/>
    <n v="19047.619047619046"/>
    <n v="138.96770356418662"/>
    <s v="operations tech"/>
    <x v="2"/>
    <s v="USA"/>
    <s v="USD"/>
    <x v="51"/>
    <x v="6"/>
    <s v="1 or 2 hours a day"/>
    <x v="1"/>
    <m/>
    <x v="1"/>
  </r>
  <r>
    <s v="ID1564"/>
    <n v="41060.992083333331"/>
    <s v="USD90,000"/>
    <s v="USD"/>
    <n v="90000"/>
    <n v="90000"/>
    <n v="21428.571428571428"/>
    <n v="156.33866650970992"/>
    <s v="Operationsl Regional Manager"/>
    <x v="2"/>
    <s v="USA"/>
    <s v="USD"/>
    <x v="51"/>
    <x v="6"/>
    <s v="4 to 6 hours a day"/>
    <x v="0"/>
    <n v="25"/>
    <x v="2"/>
  </r>
  <r>
    <s v="ID0096"/>
    <n v="41055.028090277781"/>
    <n v="24000"/>
    <s v="USD"/>
    <n v="24000"/>
    <n v="24000"/>
    <n v="5714.2857142857138"/>
    <n v="41.690311069255984"/>
    <s v="Paraeducator"/>
    <x v="2"/>
    <s v="USA"/>
    <s v="USD"/>
    <x v="51"/>
    <x v="6"/>
    <s v="2 to 3 hours per day"/>
    <x v="3"/>
    <m/>
    <x v="1"/>
  </r>
  <r>
    <s v="ID0590"/>
    <n v="41055.337071759262"/>
    <n v="40414"/>
    <s v="USD"/>
    <n v="40414"/>
    <n v="40414"/>
    <n v="9622.3809523809523"/>
    <n v="70.203009648037977"/>
    <s v="Performance Improvement Analyst"/>
    <x v="1"/>
    <s v="USA"/>
    <s v="USD"/>
    <x v="51"/>
    <x v="6"/>
    <s v="4 to 6 hours a day"/>
    <x v="0"/>
    <n v="8"/>
    <x v="0"/>
  </r>
  <r>
    <s v="ID1898"/>
    <n v="41079.142754629633"/>
    <n v="43000"/>
    <s v="USD"/>
    <n v="43000"/>
    <n v="43000"/>
    <n v="10238.095238095239"/>
    <n v="74.695140665750316"/>
    <s v="Performance Improvement Analyst"/>
    <x v="1"/>
    <s v="USA"/>
    <s v="USD"/>
    <x v="51"/>
    <x v="6"/>
    <s v="4 to 6 hours a day"/>
    <x v="0"/>
    <n v="5"/>
    <x v="0"/>
  </r>
  <r>
    <s v="ID1138"/>
    <n v="41057.777303240742"/>
    <n v="90000"/>
    <s v="USD"/>
    <n v="90000"/>
    <n v="90000"/>
    <n v="21428.571428571428"/>
    <n v="156.33866650970992"/>
    <s v="Performance manager"/>
    <x v="2"/>
    <s v="USA"/>
    <s v="USD"/>
    <x v="51"/>
    <x v="6"/>
    <s v="4 to 6 hours a day"/>
    <x v="0"/>
    <n v="5"/>
    <x v="0"/>
  </r>
  <r>
    <s v="ID1593"/>
    <n v="41061.652314814812"/>
    <s v="U$52,000/annual"/>
    <s v="USD"/>
    <n v="52000"/>
    <n v="52000"/>
    <n v="12380.95238095238"/>
    <n v="90.329007316721302"/>
    <s v="Planner"/>
    <x v="1"/>
    <s v="USA"/>
    <s v="USD"/>
    <x v="51"/>
    <x v="6"/>
    <s v="All the 8 hours baby, all the 8!"/>
    <x v="2"/>
    <n v="5"/>
    <x v="0"/>
  </r>
  <r>
    <s v="ID0431"/>
    <n v="41055.106249999997"/>
    <n v="60000"/>
    <s v="USD"/>
    <n v="60000"/>
    <n v="60000"/>
    <n v="14285.714285714284"/>
    <n v="104.22577767313996"/>
    <s v="Planner"/>
    <x v="2"/>
    <s v="USA"/>
    <s v="USD"/>
    <x v="51"/>
    <x v="6"/>
    <s v="4 to 6 hours a day"/>
    <x v="0"/>
    <m/>
    <x v="1"/>
  </r>
  <r>
    <s v="ID0354"/>
    <n v="41055.070763888885"/>
    <n v="44200"/>
    <s v="USD"/>
    <n v="44200"/>
    <n v="44200"/>
    <n v="10523.809523809523"/>
    <n v="76.779656219213095"/>
    <s v="Planning and Analysis Supervisor"/>
    <x v="1"/>
    <s v="USA"/>
    <s v="USD"/>
    <x v="51"/>
    <x v="6"/>
    <s v="All the 8 hours baby, all the 8!"/>
    <x v="2"/>
    <m/>
    <x v="1"/>
  </r>
  <r>
    <s v="ID1828"/>
    <n v="41073.194479166668"/>
    <n v="33250"/>
    <s v="USD"/>
    <n v="33250"/>
    <n v="33250"/>
    <n v="7916.6666666666661"/>
    <n v="57.758451793865063"/>
    <s v="Planning and Logistics Coordinator"/>
    <x v="2"/>
    <s v="USA"/>
    <s v="USD"/>
    <x v="51"/>
    <x v="6"/>
    <s v="All the 8 hours baby, all the 8!"/>
    <x v="2"/>
    <n v="20"/>
    <x v="2"/>
  </r>
  <r>
    <s v="ID1369"/>
    <n v="41058.824513888889"/>
    <n v="57500"/>
    <s v="USD"/>
    <n v="57500"/>
    <n v="57500"/>
    <n v="13690.476190476189"/>
    <n v="99.883036936759126"/>
    <s v="Planning Supervisor"/>
    <x v="2"/>
    <s v="USA"/>
    <s v="USD"/>
    <x v="51"/>
    <x v="6"/>
    <s v="4 to 6 hours a day"/>
    <x v="0"/>
    <n v="30"/>
    <x v="2"/>
  </r>
  <r>
    <s v="ID0308"/>
    <n v="41055.058136574073"/>
    <n v="85000"/>
    <s v="USD"/>
    <n v="85000"/>
    <n v="85000"/>
    <n v="20238.095238095237"/>
    <n v="147.65318503694829"/>
    <s v="Plant Controller"/>
    <x v="6"/>
    <s v="USA"/>
    <s v="USD"/>
    <x v="51"/>
    <x v="6"/>
    <s v="All the 8 hours baby, all the 8!"/>
    <x v="2"/>
    <m/>
    <x v="1"/>
  </r>
  <r>
    <s v="ID0037"/>
    <n v="41054.213553240741"/>
    <n v="150000"/>
    <s v="USD"/>
    <n v="150000"/>
    <n v="150000"/>
    <n v="35714.28571428571"/>
    <n v="260.56444418284991"/>
    <s v="Portfolio Manager"/>
    <x v="2"/>
    <s v="USA"/>
    <s v="USD"/>
    <x v="51"/>
    <x v="6"/>
    <s v="2 to 3 hours per day"/>
    <x v="3"/>
    <m/>
    <x v="1"/>
  </r>
  <r>
    <s v="ID1921"/>
    <n v="41080.163831018515"/>
    <n v="46000"/>
    <s v="USD"/>
    <n v="46000"/>
    <n v="46000"/>
    <n v="10952.380952380952"/>
    <n v="79.906429549407306"/>
    <s v="Poultry Analyst"/>
    <x v="1"/>
    <s v="USA"/>
    <s v="USD"/>
    <x v="51"/>
    <x v="6"/>
    <s v="4 to 6 hours a day"/>
    <x v="0"/>
    <n v="8"/>
    <x v="0"/>
  </r>
  <r>
    <s v="ID1765"/>
    <n v="41068.972638888888"/>
    <n v="71500"/>
    <s v="USD"/>
    <n v="71500"/>
    <n v="71500"/>
    <n v="17023.809523809523"/>
    <n v="124.20238506049179"/>
    <s v="Pricing Manager"/>
    <x v="2"/>
    <s v="USA"/>
    <s v="USD"/>
    <x v="51"/>
    <x v="6"/>
    <s v="All the 8 hours baby, all the 8!"/>
    <x v="2"/>
    <n v="11"/>
    <x v="3"/>
  </r>
  <r>
    <s v="ID0480"/>
    <n v="41055.140219907407"/>
    <n v="92000"/>
    <s v="USD"/>
    <n v="92000"/>
    <n v="92000"/>
    <n v="21904.761904761905"/>
    <n v="159.81285909881461"/>
    <s v="principal engineer"/>
    <x v="7"/>
    <s v="USA"/>
    <s v="USD"/>
    <x v="51"/>
    <x v="6"/>
    <s v="1 or 2 hours a day"/>
    <x v="1"/>
    <m/>
    <x v="1"/>
  </r>
  <r>
    <s v="ID0873"/>
    <n v="41056.371944444443"/>
    <n v="115000"/>
    <s v="USD"/>
    <n v="115000"/>
    <n v="115000"/>
    <n v="27380.952380952378"/>
    <n v="199.76607387351825"/>
    <s v="Principal Financial Analyst"/>
    <x v="1"/>
    <s v="USA"/>
    <s v="USD"/>
    <x v="51"/>
    <x v="6"/>
    <s v="4 to 6 hours a day"/>
    <x v="0"/>
    <n v="10"/>
    <x v="3"/>
  </r>
  <r>
    <s v="ID1707"/>
    <n v="41066.135370370372"/>
    <n v="73000"/>
    <s v="USD"/>
    <n v="73000"/>
    <n v="73000"/>
    <n v="17380.952380952382"/>
    <n v="126.80802950232031"/>
    <s v="process coordinator"/>
    <x v="2"/>
    <s v="USA"/>
    <s v="USD"/>
    <x v="51"/>
    <x v="6"/>
    <s v="2 to 3 hours per day"/>
    <x v="3"/>
    <n v="6"/>
    <x v="0"/>
  </r>
  <r>
    <s v="ID0531"/>
    <n v="41055.211678240739"/>
    <n v="95000"/>
    <s v="USD"/>
    <n v="95000"/>
    <n v="95000"/>
    <n v="22619.047619047618"/>
    <n v="165.02414798247159"/>
    <s v="Process Design Consultant"/>
    <x v="4"/>
    <s v="USA"/>
    <s v="USD"/>
    <x v="51"/>
    <x v="6"/>
    <s v="4 to 6 hours a day"/>
    <x v="0"/>
    <m/>
    <x v="1"/>
  </r>
  <r>
    <s v="ID0461"/>
    <n v="41055.129351851851"/>
    <n v="125000"/>
    <s v="USD"/>
    <n v="125000"/>
    <n v="125000"/>
    <n v="29761.90476190476"/>
    <n v="217.13703681904158"/>
    <s v="Prod Mgr"/>
    <x v="2"/>
    <s v="USA"/>
    <s v="USD"/>
    <x v="51"/>
    <x v="6"/>
    <s v="2 to 3 hours per day"/>
    <x v="3"/>
    <m/>
    <x v="1"/>
  </r>
  <r>
    <s v="ID0102"/>
    <n v="41055.028310185182"/>
    <n v="90000"/>
    <s v="USD"/>
    <n v="90000"/>
    <n v="90000"/>
    <n v="21428.571428571428"/>
    <n v="156.33866650970992"/>
    <s v="Product Specialist"/>
    <x v="8"/>
    <s v="USA"/>
    <s v="USD"/>
    <x v="51"/>
    <x v="6"/>
    <s v="4 to 6 hours a day"/>
    <x v="0"/>
    <m/>
    <x v="1"/>
  </r>
  <r>
    <s v="ID0302"/>
    <n v="41055.057199074072"/>
    <s v="36,000 USD"/>
    <s v="USD"/>
    <n v="36000"/>
    <n v="36000"/>
    <n v="8571.4285714285706"/>
    <n v="62.535466603883968"/>
    <s v="PRODUCTION ASSISTANT"/>
    <x v="1"/>
    <s v="USA"/>
    <s v="USD"/>
    <x v="51"/>
    <x v="6"/>
    <s v="All the 8 hours baby, all the 8!"/>
    <x v="2"/>
    <m/>
    <x v="1"/>
  </r>
  <r>
    <s v="ID1618"/>
    <n v="41062.271770833337"/>
    <s v="42000 US"/>
    <s v="USD"/>
    <n v="42000"/>
    <n v="42000"/>
    <n v="10000"/>
    <n v="72.958044371197971"/>
    <s v="production clerk"/>
    <x v="1"/>
    <s v="USA"/>
    <s v="USD"/>
    <x v="51"/>
    <x v="6"/>
    <s v="4 to 6 hours a day"/>
    <x v="0"/>
    <n v="2"/>
    <x v="1"/>
  </r>
  <r>
    <s v="ID0099"/>
    <n v="41055.028240740743"/>
    <n v="57000"/>
    <s v="USD"/>
    <n v="57000"/>
    <n v="57000"/>
    <n v="13571.428571428571"/>
    <n v="99.014488789482968"/>
    <s v="Production Scheduler"/>
    <x v="2"/>
    <s v="USA"/>
    <s v="USD"/>
    <x v="51"/>
    <x v="6"/>
    <s v="4 to 6 hours a day"/>
    <x v="0"/>
    <m/>
    <x v="1"/>
  </r>
  <r>
    <s v="ID1253"/>
    <n v="41058.255694444444"/>
    <n v="50846"/>
    <s v="USD"/>
    <n v="50846"/>
    <n v="50846"/>
    <n v="12106.190476190475"/>
    <n v="88.324398192807905"/>
    <s v="Program &amp; Policy Analyst-Advanced"/>
    <x v="1"/>
    <s v="USA"/>
    <s v="USD"/>
    <x v="51"/>
    <x v="6"/>
    <s v="4 to 6 hours a day"/>
    <x v="0"/>
    <n v="25"/>
    <x v="2"/>
  </r>
  <r>
    <s v="ID0161"/>
    <n v="41055.031944444447"/>
    <n v="75000"/>
    <s v="USD"/>
    <n v="75000"/>
    <n v="75000"/>
    <n v="17857.142857142855"/>
    <n v="130.28222209142496"/>
    <s v="Program Analyst"/>
    <x v="1"/>
    <s v="USA"/>
    <s v="USD"/>
    <x v="51"/>
    <x v="6"/>
    <s v="1 or 2 hours a day"/>
    <x v="1"/>
    <m/>
    <x v="1"/>
  </r>
  <r>
    <s v="ID0637"/>
    <n v="41055.4843287037"/>
    <n v="80000"/>
    <s v="USD"/>
    <n v="80000"/>
    <n v="80000"/>
    <n v="19047.619047619046"/>
    <n v="138.96770356418662"/>
    <s v="program coordinator - automotive"/>
    <x v="2"/>
    <s v="USA"/>
    <s v="USD"/>
    <x v="51"/>
    <x v="6"/>
    <s v="4 to 6 hours a day"/>
    <x v="0"/>
    <n v="8"/>
    <x v="0"/>
  </r>
  <r>
    <s v="ID1488"/>
    <n v="41059.847118055557"/>
    <n v="64000"/>
    <s v="USD"/>
    <n v="64000"/>
    <n v="64000"/>
    <n v="15238.095238095237"/>
    <n v="111.17416285134929"/>
    <s v="Program Manager"/>
    <x v="2"/>
    <s v="USA"/>
    <s v="USD"/>
    <x v="51"/>
    <x v="6"/>
    <s v="2 to 3 hours per day"/>
    <x v="3"/>
    <n v="12"/>
    <x v="3"/>
  </r>
  <r>
    <s v="ID0627"/>
    <n v="41055.462476851855"/>
    <n v="95000"/>
    <s v="USD"/>
    <n v="95000"/>
    <n v="95000"/>
    <n v="22619.047619047618"/>
    <n v="165.02414798247159"/>
    <s v="Program Manager"/>
    <x v="2"/>
    <s v="USA"/>
    <s v="USD"/>
    <x v="51"/>
    <x v="6"/>
    <s v="1 or 2 hours a day"/>
    <x v="1"/>
    <n v="10"/>
    <x v="3"/>
  </r>
  <r>
    <s v="ID0211"/>
    <n v="41055.037824074076"/>
    <n v="400000"/>
    <s v="USD"/>
    <n v="400000"/>
    <n v="400000"/>
    <n v="95238.095238095237"/>
    <n v="694.83851782093313"/>
    <s v="program manager"/>
    <x v="2"/>
    <s v="USA"/>
    <s v="USD"/>
    <x v="51"/>
    <x v="6"/>
    <s v="1 or 2 hours a day"/>
    <x v="1"/>
    <m/>
    <x v="1"/>
  </r>
  <r>
    <s v="ID0151"/>
    <n v="41055.031018518515"/>
    <n v="35000"/>
    <s v="USD"/>
    <n v="35000"/>
    <n v="35000"/>
    <n v="8333.3333333333321"/>
    <n v="60.798370309331638"/>
    <s v="Program Services Coordinator"/>
    <x v="2"/>
    <s v="USA"/>
    <s v="USD"/>
    <x v="51"/>
    <x v="6"/>
    <s v="2 to 3 hours per day"/>
    <x v="3"/>
    <m/>
    <x v="1"/>
  </r>
  <r>
    <s v="ID0606"/>
    <n v="41055.400324074071"/>
    <n v="70000"/>
    <s v="USD"/>
    <n v="70000"/>
    <n v="70000"/>
    <n v="16666.666666666664"/>
    <n v="121.59674061866328"/>
    <s v="Program/Mgt Analyst"/>
    <x v="1"/>
    <s v="USA"/>
    <s v="USD"/>
    <x v="51"/>
    <x v="6"/>
    <s v="2 to 3 hours per day"/>
    <x v="3"/>
    <n v="18"/>
    <x v="3"/>
  </r>
  <r>
    <s v="ID1842"/>
    <n v="41074.303252314814"/>
    <n v="80000"/>
    <s v="USD"/>
    <n v="80000"/>
    <n v="80000"/>
    <n v="19047.619047619046"/>
    <n v="138.96770356418662"/>
    <s v="Project Controller"/>
    <x v="6"/>
    <s v="USA"/>
    <s v="USD"/>
    <x v="51"/>
    <x v="6"/>
    <s v="4 to 6 hours a day"/>
    <x v="0"/>
    <n v="9"/>
    <x v="0"/>
  </r>
  <r>
    <s v="ID1409"/>
    <n v="41058.972696759258"/>
    <n v="40000"/>
    <s v="USD"/>
    <n v="40000"/>
    <n v="40000"/>
    <n v="9523.8095238095229"/>
    <n v="69.483851782093311"/>
    <s v="Project Coordinator"/>
    <x v="2"/>
    <s v="USA"/>
    <s v="USD"/>
    <x v="51"/>
    <x v="6"/>
    <s v="4 to 6 hours a day"/>
    <x v="0"/>
    <n v="1"/>
    <x v="1"/>
  </r>
  <r>
    <s v="ID0624"/>
    <n v="41055.460486111115"/>
    <n v="50000"/>
    <s v="USD"/>
    <n v="50000"/>
    <n v="50000"/>
    <n v="11904.761904761905"/>
    <n v="86.854814727616642"/>
    <s v="Project coordinator"/>
    <x v="2"/>
    <s v="USA"/>
    <s v="USD"/>
    <x v="51"/>
    <x v="6"/>
    <s v="4 to 6 hours a day"/>
    <x v="0"/>
    <n v="20"/>
    <x v="2"/>
  </r>
  <r>
    <s v="ID0015"/>
    <n v="41054.162060185183"/>
    <n v="85000"/>
    <s v="USD"/>
    <n v="85000"/>
    <n v="85000"/>
    <n v="20238.095238095237"/>
    <n v="147.65318503694829"/>
    <s v="Project Engineer"/>
    <x v="7"/>
    <s v="USA"/>
    <s v="USD"/>
    <x v="51"/>
    <x v="6"/>
    <s v="1 or 2 hours a day"/>
    <x v="1"/>
    <m/>
    <x v="1"/>
  </r>
  <r>
    <s v="ID1754"/>
    <n v="41068.613252314812"/>
    <n v="60000"/>
    <s v="USD"/>
    <n v="60000"/>
    <n v="60000"/>
    <n v="14285.714285714284"/>
    <n v="104.22577767313996"/>
    <s v="Project Lead "/>
    <x v="2"/>
    <s v="USA"/>
    <s v="USD"/>
    <x v="51"/>
    <x v="6"/>
    <s v="All the 8 hours baby, all the 8!"/>
    <x v="2"/>
    <n v="2"/>
    <x v="1"/>
  </r>
  <r>
    <s v="ID1755"/>
    <n v="41068.613657407404"/>
    <n v="60000"/>
    <s v="USD"/>
    <n v="60000"/>
    <n v="60000"/>
    <n v="14285.714285714284"/>
    <n v="104.22577767313996"/>
    <s v="Project Lead "/>
    <x v="2"/>
    <s v="USA"/>
    <s v="USD"/>
    <x v="51"/>
    <x v="6"/>
    <s v="All the 8 hours baby, all the 8!"/>
    <x v="2"/>
    <n v="2"/>
    <x v="1"/>
  </r>
  <r>
    <s v="ID0218"/>
    <n v="41055.039317129631"/>
    <n v="41600"/>
    <s v="USD"/>
    <n v="41600"/>
    <n v="41600"/>
    <n v="9904.7619047619046"/>
    <n v="72.263205853377045"/>
    <s v="Project Manager"/>
    <x v="2"/>
    <s v="USA"/>
    <s v="USD"/>
    <x v="51"/>
    <x v="6"/>
    <s v="4 to 6 hours a day"/>
    <x v="0"/>
    <m/>
    <x v="1"/>
  </r>
  <r>
    <s v="ID0227"/>
    <n v="41055.040347222224"/>
    <n v="50000"/>
    <s v="USD"/>
    <n v="50000"/>
    <n v="50000"/>
    <n v="11904.761904761905"/>
    <n v="86.854814727616642"/>
    <s v="Project Manager"/>
    <x v="2"/>
    <s v="USA"/>
    <s v="USD"/>
    <x v="51"/>
    <x v="6"/>
    <s v="4 to 6 hours a day"/>
    <x v="0"/>
    <m/>
    <x v="1"/>
  </r>
  <r>
    <s v="ID1375"/>
    <n v="41058.861250000002"/>
    <s v="$60,000 USD"/>
    <s v="USD"/>
    <n v="60000"/>
    <n v="60000"/>
    <n v="14285.714285714284"/>
    <n v="104.22577767313996"/>
    <s v="project manager"/>
    <x v="2"/>
    <s v="USA"/>
    <s v="USD"/>
    <x v="51"/>
    <x v="6"/>
    <s v="2 to 3 hours per day"/>
    <x v="3"/>
    <n v="20"/>
    <x v="2"/>
  </r>
  <r>
    <s v="ID0359"/>
    <n v="41055.072083333333"/>
    <n v="68000"/>
    <s v="USD"/>
    <n v="68000"/>
    <n v="68000"/>
    <n v="16190.476190476189"/>
    <n v="118.12254802955862"/>
    <s v="Project Manager"/>
    <x v="2"/>
    <s v="USA"/>
    <s v="USD"/>
    <x v="51"/>
    <x v="6"/>
    <s v="2 to 3 hours per day"/>
    <x v="3"/>
    <m/>
    <x v="1"/>
  </r>
  <r>
    <s v="ID1275"/>
    <n v="41058.422465277778"/>
    <n v="70000"/>
    <s v="USD"/>
    <n v="70000"/>
    <n v="70000"/>
    <n v="16666.666666666664"/>
    <n v="121.59674061866328"/>
    <s v="Project Manager"/>
    <x v="2"/>
    <s v="USA"/>
    <s v="USD"/>
    <x v="51"/>
    <x v="6"/>
    <s v="4 to 6 hours a day"/>
    <x v="0"/>
    <n v="8"/>
    <x v="0"/>
  </r>
  <r>
    <s v="ID0200"/>
    <n v="41055.036805555559"/>
    <n v="90000"/>
    <s v="USD"/>
    <n v="90000"/>
    <n v="90000"/>
    <n v="21428.571428571428"/>
    <n v="156.33866650970992"/>
    <s v="Project Manager"/>
    <x v="2"/>
    <s v="USA"/>
    <s v="USD"/>
    <x v="51"/>
    <x v="6"/>
    <s v="2 to 3 hours per day"/>
    <x v="3"/>
    <m/>
    <x v="1"/>
  </r>
  <r>
    <s v="ID1778"/>
    <n v="41070.522083333337"/>
    <n v="125000"/>
    <s v="USD"/>
    <n v="125000"/>
    <n v="125000"/>
    <n v="29761.90476190476"/>
    <n v="217.13703681904158"/>
    <s v="project manager"/>
    <x v="2"/>
    <s v="USA"/>
    <s v="USD"/>
    <x v="51"/>
    <x v="6"/>
    <s v="All the 8 hours baby, all the 8!"/>
    <x v="2"/>
    <n v="10"/>
    <x v="3"/>
  </r>
  <r>
    <s v="ID0370"/>
    <n v="41055.076736111114"/>
    <n v="130000"/>
    <s v="USD"/>
    <n v="130000"/>
    <n v="130000"/>
    <n v="30952.38095238095"/>
    <n v="225.82251829180328"/>
    <s v="Project Manager"/>
    <x v="2"/>
    <s v="USA"/>
    <s v="USD"/>
    <x v="51"/>
    <x v="6"/>
    <s v="2 to 3 hours per day"/>
    <x v="3"/>
    <m/>
    <x v="1"/>
  </r>
  <r>
    <s v="ID1434"/>
    <n v="41059.099293981482"/>
    <n v="111000"/>
    <s v="USD"/>
    <n v="111000"/>
    <n v="111000"/>
    <n v="26428.571428571428"/>
    <n v="192.81768869530893"/>
    <s v="Project Manager - Finance"/>
    <x v="2"/>
    <s v="USA"/>
    <s v="USD"/>
    <x v="51"/>
    <x v="6"/>
    <s v="2 to 3 hours per day"/>
    <x v="3"/>
    <n v="10"/>
    <x v="3"/>
  </r>
  <r>
    <s v="ID0147"/>
    <n v="41055.030763888892"/>
    <n v="88000"/>
    <s v="USD"/>
    <n v="88000"/>
    <n v="88000"/>
    <n v="20952.38095238095"/>
    <n v="152.86447392060526"/>
    <s v="project manager - metrics"/>
    <x v="2"/>
    <s v="USA"/>
    <s v="USD"/>
    <x v="51"/>
    <x v="6"/>
    <s v="4 to 6 hours a day"/>
    <x v="0"/>
    <m/>
    <x v="1"/>
  </r>
  <r>
    <s v="ID0189"/>
    <n v="41055.035219907404"/>
    <n v="80000"/>
    <s v="USD"/>
    <n v="80000"/>
    <n v="80000"/>
    <n v="19047.619047619046"/>
    <n v="138.96770356418662"/>
    <s v="Project Manager (Process Owner)"/>
    <x v="2"/>
    <s v="USA"/>
    <s v="USD"/>
    <x v="51"/>
    <x v="6"/>
    <s v="2 to 3 hours per day"/>
    <x v="3"/>
    <m/>
    <x v="1"/>
  </r>
  <r>
    <s v="ID0183"/>
    <n v="41055.034895833334"/>
    <n v="70000"/>
    <s v="USD"/>
    <n v="70000"/>
    <n v="70000"/>
    <n v="16666.666666666664"/>
    <n v="121.59674061866328"/>
    <s v="Project Speciast"/>
    <x v="2"/>
    <s v="USA"/>
    <s v="USD"/>
    <x v="51"/>
    <x v="6"/>
    <s v="4 to 6 hours a day"/>
    <x v="0"/>
    <m/>
    <x v="1"/>
  </r>
  <r>
    <s v="ID1286"/>
    <n v="41058.494155092594"/>
    <n v="192000"/>
    <s v="USD"/>
    <n v="192000"/>
    <n v="192000"/>
    <n v="45714.28571428571"/>
    <n v="333.52248855404787"/>
    <s v="Publisher"/>
    <x v="0"/>
    <s v="USA"/>
    <s v="USD"/>
    <x v="51"/>
    <x v="6"/>
    <s v="All the 8 hours baby, all the 8!"/>
    <x v="2"/>
    <n v="27"/>
    <x v="2"/>
  </r>
  <r>
    <s v="ID1775"/>
    <n v="41070.097280092596"/>
    <n v="85000"/>
    <s v="USD"/>
    <n v="85000"/>
    <n v="85000"/>
    <n v="20238.095238095237"/>
    <n v="147.65318503694829"/>
    <s v="purchasing manager"/>
    <x v="2"/>
    <s v="USA"/>
    <s v="USD"/>
    <x v="51"/>
    <x v="6"/>
    <s v="2 to 3 hours per day"/>
    <x v="3"/>
    <n v="15"/>
    <x v="3"/>
  </r>
  <r>
    <s v="ID1827"/>
    <n v="41073.194178240738"/>
    <n v="42307.199999999997"/>
    <s v="USD"/>
    <n v="42307"/>
    <n v="42307"/>
    <n v="10073.095238095239"/>
    <n v="73.491332933625543"/>
    <s v="purchasing operations administrator"/>
    <x v="1"/>
    <s v="USA"/>
    <s v="USD"/>
    <x v="51"/>
    <x v="6"/>
    <s v="2 to 3 hours per day"/>
    <x v="3"/>
    <n v="25"/>
    <x v="2"/>
  </r>
  <r>
    <s v="ID1566"/>
    <n v="41061.01290509259"/>
    <s v="$40,000 USD"/>
    <s v="USD"/>
    <n v="40000"/>
    <n v="40000"/>
    <n v="9523.8095238095229"/>
    <n v="69.483851782093311"/>
    <s v="QA Data Analyst"/>
    <x v="1"/>
    <s v="USA"/>
    <s v="USD"/>
    <x v="51"/>
    <x v="6"/>
    <s v="4 to 6 hours a day"/>
    <x v="0"/>
    <n v="8"/>
    <x v="0"/>
  </r>
  <r>
    <s v="ID0876"/>
    <n v="41056.426006944443"/>
    <n v="87456"/>
    <s v="USD"/>
    <n v="87456"/>
    <n v="87456"/>
    <n v="20822.857142857141"/>
    <n v="151.9194935363688"/>
    <s v="qa team supervisor "/>
    <x v="2"/>
    <s v="USA"/>
    <s v="USD"/>
    <x v="51"/>
    <x v="6"/>
    <s v="2 to 3 hours per day"/>
    <x v="3"/>
    <n v="12"/>
    <x v="3"/>
  </r>
  <r>
    <s v="ID0338"/>
    <n v="41055.065925925926"/>
    <n v="45000"/>
    <s v="USD"/>
    <n v="45000"/>
    <n v="45000"/>
    <n v="10714.285714285714"/>
    <n v="78.169333254854962"/>
    <s v="QC Fabrication Inspector"/>
    <x v="8"/>
    <s v="USA"/>
    <s v="USD"/>
    <x v="51"/>
    <x v="6"/>
    <s v="4 to 6 hours a day"/>
    <x v="0"/>
    <m/>
    <x v="1"/>
  </r>
  <r>
    <s v="ID0383"/>
    <n v="41055.083101851851"/>
    <n v="48000"/>
    <s v="USD"/>
    <n v="48000"/>
    <n v="48000"/>
    <n v="11428.571428571428"/>
    <n v="83.380622138511967"/>
    <s v="Quality Analyst"/>
    <x v="1"/>
    <s v="USA"/>
    <s v="USD"/>
    <x v="51"/>
    <x v="6"/>
    <s v="1 or 2 hours a day"/>
    <x v="1"/>
    <m/>
    <x v="1"/>
  </r>
  <r>
    <s v="ID1589"/>
    <n v="41061.543958333335"/>
    <n v="44000"/>
    <s v="USD"/>
    <n v="44000"/>
    <n v="44000"/>
    <n v="10476.190476190475"/>
    <n v="76.432236960302632"/>
    <s v="Quality Assurance Analyst"/>
    <x v="1"/>
    <s v="USA"/>
    <s v="USD"/>
    <x v="51"/>
    <x v="6"/>
    <s v="4 to 6 hours a day"/>
    <x v="0"/>
    <n v="3.5"/>
    <x v="1"/>
  </r>
  <r>
    <s v="ID1211"/>
    <n v="41058.017812500002"/>
    <n v="60000"/>
    <s v="USD"/>
    <n v="60000"/>
    <n v="60000"/>
    <n v="14285.714285714284"/>
    <n v="104.22577767313996"/>
    <s v="Quality Assurance Engineer"/>
    <x v="7"/>
    <s v="USA"/>
    <s v="USD"/>
    <x v="51"/>
    <x v="6"/>
    <s v="1 or 2 hours a day"/>
    <x v="1"/>
    <n v="6"/>
    <x v="0"/>
  </r>
  <r>
    <s v="ID0367"/>
    <n v="41055.076342592591"/>
    <n v="89000"/>
    <s v="USD"/>
    <n v="89000"/>
    <n v="89000"/>
    <n v="21190.476190476191"/>
    <n v="154.60157021515761"/>
    <s v="Quality Assurance Officer"/>
    <x v="2"/>
    <s v="USA"/>
    <s v="USD"/>
    <x v="51"/>
    <x v="6"/>
    <s v="4 to 6 hours a day"/>
    <x v="0"/>
    <m/>
    <x v="1"/>
  </r>
  <r>
    <s v="ID0550"/>
    <n v="41055.232638888891"/>
    <n v="50000"/>
    <s v="USD"/>
    <n v="50000"/>
    <n v="50000"/>
    <n v="11904.761904761905"/>
    <n v="86.854814727616642"/>
    <s v="Quality Compliance Manager"/>
    <x v="2"/>
    <s v="USA"/>
    <s v="USD"/>
    <x v="51"/>
    <x v="6"/>
    <s v="4 to 6 hours a day"/>
    <x v="0"/>
    <m/>
    <x v="1"/>
  </r>
  <r>
    <s v="ID1373"/>
    <n v="41058.835497685184"/>
    <n v="33000"/>
    <s v="USD"/>
    <n v="33000"/>
    <n v="33000"/>
    <n v="7857.1428571428569"/>
    <n v="57.324177720226977"/>
    <s v="Quality Control Supervisor"/>
    <x v="6"/>
    <s v="USA"/>
    <s v="USD"/>
    <x v="51"/>
    <x v="6"/>
    <s v="4 to 6 hours a day"/>
    <x v="0"/>
    <n v="3"/>
    <x v="1"/>
  </r>
  <r>
    <s v="ID0005"/>
    <n v="41054.143796296295"/>
    <n v="54000"/>
    <s v="USD"/>
    <n v="54000"/>
    <n v="54000"/>
    <n v="12857.142857142857"/>
    <n v="93.803199905825977"/>
    <s v="Quality Engineer"/>
    <x v="7"/>
    <s v="USA"/>
    <s v="USD"/>
    <x v="51"/>
    <x v="6"/>
    <s v="All the 8 hours baby, all the 8!"/>
    <x v="2"/>
    <m/>
    <x v="1"/>
  </r>
  <r>
    <s v="ID1688"/>
    <n v="41065.801435185182"/>
    <n v="62000"/>
    <s v="USD"/>
    <n v="62000"/>
    <n v="62000"/>
    <n v="14761.904761904761"/>
    <n v="107.69997026224462"/>
    <s v="Quality Engineer"/>
    <x v="7"/>
    <s v="USA"/>
    <s v="USD"/>
    <x v="51"/>
    <x v="6"/>
    <s v="2 to 3 hours per day"/>
    <x v="3"/>
    <n v="12"/>
    <x v="3"/>
  </r>
  <r>
    <s v="ID1191"/>
    <n v="41057.967638888891"/>
    <n v="60000"/>
    <s v="USD"/>
    <n v="60000"/>
    <n v="60000"/>
    <n v="14285.714285714284"/>
    <n v="104.22577767313996"/>
    <s v="Quality Management"/>
    <x v="2"/>
    <s v="USA"/>
    <s v="USD"/>
    <x v="51"/>
    <x v="6"/>
    <s v="2 to 3 hours per day"/>
    <x v="3"/>
    <n v="10"/>
    <x v="3"/>
  </r>
  <r>
    <s v="ID1841"/>
    <n v="41074.18236111111"/>
    <n v="40000"/>
    <s v="USD"/>
    <n v="40000"/>
    <n v="40000"/>
    <n v="9523.8095238095229"/>
    <n v="69.483851782093311"/>
    <s v="Rates Analyst"/>
    <x v="1"/>
    <s v="USA"/>
    <s v="USD"/>
    <x v="51"/>
    <x v="6"/>
    <s v="2 to 3 hours per day"/>
    <x v="3"/>
    <n v="0"/>
    <x v="1"/>
  </r>
  <r>
    <s v="ID0212"/>
    <n v="41055.037974537037"/>
    <n v="43000"/>
    <s v="USD"/>
    <n v="43000"/>
    <n v="43000"/>
    <n v="10238.095238095239"/>
    <n v="74.695140665750316"/>
    <s v="Reporting Analyst Team Lead"/>
    <x v="1"/>
    <s v="USA"/>
    <s v="USD"/>
    <x v="51"/>
    <x v="6"/>
    <s v="All the 8 hours baby, all the 8!"/>
    <x v="2"/>
    <m/>
    <x v="1"/>
  </r>
  <r>
    <s v="ID0856"/>
    <n v="41056.13853009259"/>
    <n v="32000"/>
    <s v="USD"/>
    <n v="32000"/>
    <n v="32000"/>
    <n v="7619.0476190476184"/>
    <n v="55.587081425674647"/>
    <s v="Reporting Manager"/>
    <x v="2"/>
    <s v="USA"/>
    <s v="USD"/>
    <x v="51"/>
    <x v="6"/>
    <s v="4 to 6 hours a day"/>
    <x v="0"/>
    <n v="1"/>
    <x v="1"/>
  </r>
  <r>
    <s v="ID0549"/>
    <n v="41055.231747685182"/>
    <n v="45000"/>
    <s v="USD"/>
    <n v="45000"/>
    <n v="45000"/>
    <n v="10714.285714285714"/>
    <n v="78.169333254854962"/>
    <s v="Reports Coordinator"/>
    <x v="3"/>
    <s v="USA"/>
    <s v="USD"/>
    <x v="51"/>
    <x v="6"/>
    <s v="All the 8 hours baby, all the 8!"/>
    <x v="2"/>
    <m/>
    <x v="1"/>
  </r>
  <r>
    <s v="ID1505"/>
    <n v="41059.976388888892"/>
    <n v="32000"/>
    <s v="USD"/>
    <n v="32000"/>
    <n v="32000"/>
    <n v="7619.0476190476184"/>
    <n v="55.587081425674647"/>
    <s v="Reports Writer"/>
    <x v="3"/>
    <s v="USA"/>
    <s v="USD"/>
    <x v="51"/>
    <x v="6"/>
    <s v="4 to 6 hours a day"/>
    <x v="0"/>
    <n v="10"/>
    <x v="3"/>
  </r>
  <r>
    <s v="ID0540"/>
    <n v="41055.22724537037"/>
    <n v="46000"/>
    <s v="USD"/>
    <n v="46000"/>
    <n v="46000"/>
    <n v="10952.380952380952"/>
    <n v="79.906429549407306"/>
    <s v="Research Analyst"/>
    <x v="1"/>
    <s v="USA"/>
    <s v="USD"/>
    <x v="51"/>
    <x v="6"/>
    <s v="2 to 3 hours per day"/>
    <x v="3"/>
    <m/>
    <x v="1"/>
  </r>
  <r>
    <s v="ID1406"/>
    <n v="41058.964409722219"/>
    <n v="49000"/>
    <s v="USD"/>
    <n v="49000"/>
    <n v="49000"/>
    <n v="11666.666666666666"/>
    <n v="85.117718433064312"/>
    <s v="Research Analyst"/>
    <x v="1"/>
    <s v="USA"/>
    <s v="USD"/>
    <x v="51"/>
    <x v="6"/>
    <s v="4 to 6 hours a day"/>
    <x v="0"/>
    <n v="10"/>
    <x v="3"/>
  </r>
  <r>
    <s v="ID0133"/>
    <n v="41055.02983796296"/>
    <n v="54000"/>
    <s v="USD"/>
    <n v="54000"/>
    <n v="54000"/>
    <n v="12857.142857142857"/>
    <n v="93.803199905825977"/>
    <s v="Research Analyst"/>
    <x v="1"/>
    <s v="USA"/>
    <s v="USD"/>
    <x v="51"/>
    <x v="6"/>
    <s v="2 to 3 hours per day"/>
    <x v="3"/>
    <m/>
    <x v="1"/>
  </r>
  <r>
    <s v="ID0537"/>
    <n v="41055.222719907404"/>
    <n v="50000"/>
    <s v="USD"/>
    <n v="50000"/>
    <n v="50000"/>
    <n v="11904.761904761905"/>
    <n v="86.854814727616642"/>
    <s v="Research Assistant"/>
    <x v="1"/>
    <s v="USA"/>
    <s v="USD"/>
    <x v="51"/>
    <x v="6"/>
    <s v="2 to 3 hours per day"/>
    <x v="3"/>
    <m/>
    <x v="1"/>
  </r>
  <r>
    <s v="ID1851"/>
    <n v="41075.10050925926"/>
    <n v="40000"/>
    <s v="USD"/>
    <n v="40000"/>
    <n v="40000"/>
    <n v="9523.8095238095229"/>
    <n v="69.483851782093311"/>
    <s v="Research Support Specialist"/>
    <x v="8"/>
    <s v="USA"/>
    <s v="USD"/>
    <x v="51"/>
    <x v="6"/>
    <s v="4 to 6 hours a day"/>
    <x v="0"/>
    <n v="1"/>
    <x v="1"/>
  </r>
  <r>
    <s v="ID0471"/>
    <n v="41055.135428240741"/>
    <n v="50000"/>
    <s v="USD"/>
    <n v="50000"/>
    <n v="50000"/>
    <n v="11904.761904761905"/>
    <n v="86.854814727616642"/>
    <s v="Researcher &amp; Data Analyst"/>
    <x v="1"/>
    <s v="USA"/>
    <s v="USD"/>
    <x v="51"/>
    <x v="6"/>
    <s v="4 to 6 hours a day"/>
    <x v="0"/>
    <m/>
    <x v="1"/>
  </r>
  <r>
    <s v="ID1287"/>
    <n v="41058.509745370371"/>
    <n v="54000"/>
    <s v="USD"/>
    <n v="54000"/>
    <n v="54000"/>
    <n v="12857.142857142857"/>
    <n v="93.803199905825977"/>
    <s v="Resource Planning Analyst"/>
    <x v="1"/>
    <s v="USA"/>
    <s v="USD"/>
    <x v="51"/>
    <x v="6"/>
    <s v="All the 8 hours baby, all the 8!"/>
    <x v="2"/>
    <n v="6"/>
    <x v="0"/>
  </r>
  <r>
    <s v="ID0512"/>
    <n v="41055.179340277777"/>
    <n v="65000"/>
    <s v="USD"/>
    <n v="65000"/>
    <n v="65000"/>
    <n v="15476.190476190475"/>
    <n v="112.91125914590164"/>
    <s v="Retail Store Manager"/>
    <x v="2"/>
    <s v="USA"/>
    <s v="USD"/>
    <x v="51"/>
    <x v="6"/>
    <s v="All the 8 hours baby, all the 8!"/>
    <x v="2"/>
    <m/>
    <x v="1"/>
  </r>
  <r>
    <s v="ID1408"/>
    <n v="41058.967731481483"/>
    <n v="55000"/>
    <s v="USD"/>
    <n v="55000"/>
    <n v="55000"/>
    <n v="13095.238095238095"/>
    <n v="95.540296200378307"/>
    <s v="Risk Analyst"/>
    <x v="1"/>
    <s v="USA"/>
    <s v="USD"/>
    <x v="51"/>
    <x v="6"/>
    <s v="All the 8 hours baby, all the 8!"/>
    <x v="2"/>
    <n v="1"/>
    <x v="1"/>
  </r>
  <r>
    <s v="ID0310"/>
    <n v="41055.058298611111"/>
    <n v="40000"/>
    <s v="USD"/>
    <n v="40000"/>
    <n v="40000"/>
    <n v="9523.8095238095229"/>
    <n v="69.483851782093311"/>
    <s v="Royalties Coordinator"/>
    <x v="2"/>
    <s v="USA"/>
    <s v="USD"/>
    <x v="51"/>
    <x v="6"/>
    <s v="4 to 6 hours a day"/>
    <x v="0"/>
    <m/>
    <x v="1"/>
  </r>
  <r>
    <s v="ID1748"/>
    <n v="41068.202604166669"/>
    <n v="80000"/>
    <s v="USD"/>
    <n v="80000"/>
    <n v="80000"/>
    <n v="19047.619047619046"/>
    <n v="138.96770356418662"/>
    <s v="Sales / Finance Manager"/>
    <x v="2"/>
    <s v="USA"/>
    <s v="USD"/>
    <x v="51"/>
    <x v="6"/>
    <s v="4 to 6 hours a day"/>
    <x v="0"/>
    <n v="7"/>
    <x v="0"/>
  </r>
  <r>
    <s v="ID0154"/>
    <n v="41055.031319444446"/>
    <n v="37440"/>
    <s v="USD"/>
    <n v="37440"/>
    <n v="37440"/>
    <n v="8914.2857142857138"/>
    <n v="65.036885268039342"/>
    <s v="sales analyst"/>
    <x v="1"/>
    <s v="USA"/>
    <s v="USD"/>
    <x v="51"/>
    <x v="6"/>
    <s v="All the 8 hours baby, all the 8!"/>
    <x v="2"/>
    <m/>
    <x v="1"/>
  </r>
  <r>
    <s v="ID0071"/>
    <n v="41054.950694444444"/>
    <n v="57000"/>
    <s v="USD"/>
    <n v="57000"/>
    <n v="57000"/>
    <n v="13571.428571428571"/>
    <n v="99.014488789482968"/>
    <s v="sales analyst"/>
    <x v="1"/>
    <s v="USA"/>
    <s v="USD"/>
    <x v="51"/>
    <x v="6"/>
    <s v="4 to 6 hours a day"/>
    <x v="0"/>
    <m/>
    <x v="1"/>
  </r>
  <r>
    <s v="ID0343"/>
    <n v="41055.068124999998"/>
    <s v="63000 USD"/>
    <s v="USD"/>
    <n v="63000"/>
    <n v="63000"/>
    <n v="15000"/>
    <n v="109.43706655679696"/>
    <s v="Sales Analyst"/>
    <x v="1"/>
    <s v="USA"/>
    <s v="USD"/>
    <x v="51"/>
    <x v="6"/>
    <s v="All the 8 hours baby, all the 8!"/>
    <x v="2"/>
    <m/>
    <x v="1"/>
  </r>
  <r>
    <s v="ID1806"/>
    <n v="41072.275138888886"/>
    <n v="63000"/>
    <s v="USD"/>
    <n v="63000"/>
    <n v="63000"/>
    <n v="15000"/>
    <n v="109.43706655679696"/>
    <s v="Sales Analyst"/>
    <x v="1"/>
    <s v="USA"/>
    <s v="USD"/>
    <x v="51"/>
    <x v="6"/>
    <s v="All the 8 hours baby, all the 8!"/>
    <x v="2"/>
    <n v="10"/>
    <x v="3"/>
  </r>
  <r>
    <s v="ID1445"/>
    <n v="41059.456689814811"/>
    <n v="8500"/>
    <s v="USD"/>
    <n v="102000"/>
    <n v="102000"/>
    <n v="24285.714285714286"/>
    <n v="177.18382204433794"/>
    <s v="Sales Analyst"/>
    <x v="1"/>
    <s v="USA"/>
    <s v="USD"/>
    <x v="51"/>
    <x v="6"/>
    <s v="4 to 6 hours a day"/>
    <x v="0"/>
    <n v="5"/>
    <x v="0"/>
  </r>
  <r>
    <s v="ID0329"/>
    <n v="41055.06349537037"/>
    <n v="92000"/>
    <s v="USD"/>
    <n v="92000"/>
    <n v="92000"/>
    <n v="21904.761904761905"/>
    <n v="159.81285909881461"/>
    <s v="Sales Analytics Manager"/>
    <x v="2"/>
    <s v="USA"/>
    <s v="USD"/>
    <x v="51"/>
    <x v="6"/>
    <s v="4 to 6 hours a day"/>
    <x v="0"/>
    <m/>
    <x v="1"/>
  </r>
  <r>
    <s v="ID0025"/>
    <n v="41054.197118055556"/>
    <s v="40000 us"/>
    <s v="USD"/>
    <n v="40000"/>
    <n v="40000"/>
    <n v="9523.8095238095229"/>
    <n v="69.483851782093311"/>
    <s v="sales and marketing"/>
    <x v="2"/>
    <s v="USA"/>
    <s v="USD"/>
    <x v="51"/>
    <x v="6"/>
    <s v="2 to 3 hours per day"/>
    <x v="3"/>
    <m/>
    <x v="1"/>
  </r>
  <r>
    <s v="ID0098"/>
    <n v="41055.028229166666"/>
    <n v="40000"/>
    <s v="USD"/>
    <n v="40000"/>
    <n v="40000"/>
    <n v="9523.8095238095229"/>
    <n v="69.483851782093311"/>
    <s v="Sales and Marketing Analyst "/>
    <x v="1"/>
    <s v="USA"/>
    <s v="USD"/>
    <x v="51"/>
    <x v="6"/>
    <s v="4 to 6 hours a day"/>
    <x v="0"/>
    <m/>
    <x v="1"/>
  </r>
  <r>
    <s v="ID0612"/>
    <n v="41055.430960648147"/>
    <n v="30000"/>
    <s v="USD"/>
    <n v="30000"/>
    <n v="30000"/>
    <n v="7142.8571428571422"/>
    <n v="52.112888836569979"/>
    <s v="Sales Assistant"/>
    <x v="1"/>
    <s v="USA"/>
    <s v="USD"/>
    <x v="51"/>
    <x v="6"/>
    <s v="2 to 3 hours per day"/>
    <x v="3"/>
    <n v="8"/>
    <x v="0"/>
  </r>
  <r>
    <s v="ID1871"/>
    <n v="41075.99318287037"/>
    <n v="67000"/>
    <s v="USD"/>
    <n v="67000"/>
    <n v="67000"/>
    <n v="15952.380952380952"/>
    <n v="116.3854517350063"/>
    <s v="Sales Compensation Analyst"/>
    <x v="1"/>
    <s v="USA"/>
    <s v="USD"/>
    <x v="51"/>
    <x v="6"/>
    <s v="4 to 6 hours a day"/>
    <x v="0"/>
    <n v="6"/>
    <x v="0"/>
  </r>
  <r>
    <s v="ID0618"/>
    <n v="41055.452141203707"/>
    <n v="80000"/>
    <s v="USD"/>
    <n v="80000"/>
    <n v="80000"/>
    <n v="19047.619047619046"/>
    <n v="138.96770356418662"/>
    <s v="Sales Controller"/>
    <x v="6"/>
    <s v="USA"/>
    <s v="USD"/>
    <x v="51"/>
    <x v="6"/>
    <s v="4 to 6 hours a day"/>
    <x v="0"/>
    <n v="15"/>
    <x v="3"/>
  </r>
  <r>
    <s v="ID0184"/>
    <n v="41055.035081018519"/>
    <n v="40700"/>
    <s v="USD"/>
    <n v="40700"/>
    <n v="40700"/>
    <n v="9690.4761904761908"/>
    <n v="70.699819188279946"/>
    <s v="Sales Coordinator &amp; Analytical Support"/>
    <x v="1"/>
    <s v="USA"/>
    <s v="USD"/>
    <x v="51"/>
    <x v="6"/>
    <s v="1 or 2 hours a day"/>
    <x v="1"/>
    <m/>
    <x v="1"/>
  </r>
  <r>
    <s v="ID0970"/>
    <n v="41057.286041666666"/>
    <n v="60000"/>
    <s v="USD"/>
    <n v="60000"/>
    <n v="60000"/>
    <n v="14285.714285714284"/>
    <n v="104.22577767313996"/>
    <s v="Sales Manager"/>
    <x v="2"/>
    <s v="USA"/>
    <s v="USD"/>
    <x v="51"/>
    <x v="6"/>
    <s v="2 to 3 hours per day"/>
    <x v="3"/>
    <n v="3"/>
    <x v="1"/>
  </r>
  <r>
    <s v="ID1603"/>
    <n v="41061.8596412037"/>
    <n v="50000"/>
    <s v="USD"/>
    <n v="50000"/>
    <n v="50000"/>
    <n v="11904.761904761905"/>
    <n v="86.854814727616642"/>
    <s v="Sales Operations Analyst"/>
    <x v="1"/>
    <s v="USA"/>
    <s v="USD"/>
    <x v="51"/>
    <x v="6"/>
    <s v="All the 8 hours baby, all the 8!"/>
    <x v="2"/>
    <n v="2"/>
    <x v="1"/>
  </r>
  <r>
    <s v="ID0397"/>
    <n v="41055.086122685185"/>
    <n v="100000"/>
    <s v="USD"/>
    <n v="100000"/>
    <n v="100000"/>
    <n v="23809.523809523809"/>
    <n v="173.70962945523328"/>
    <s v="Sales Operations Analyst"/>
    <x v="1"/>
    <s v="USA"/>
    <s v="USD"/>
    <x v="51"/>
    <x v="6"/>
    <s v="All the 8 hours baby, all the 8!"/>
    <x v="2"/>
    <m/>
    <x v="1"/>
  </r>
  <r>
    <s v="ID0573"/>
    <n v="41055.287962962961"/>
    <n v="90000"/>
    <s v="USD"/>
    <n v="90000"/>
    <n v="90000"/>
    <n v="21428.571428571428"/>
    <n v="156.33866650970992"/>
    <s v="Sales Operations Supervisor"/>
    <x v="2"/>
    <s v="USA"/>
    <s v="USD"/>
    <x v="51"/>
    <x v="6"/>
    <s v="4 to 6 hours a day"/>
    <x v="0"/>
    <n v="6"/>
    <x v="0"/>
  </r>
  <r>
    <s v="ID0614"/>
    <n v="41055.438680555555"/>
    <n v="61000"/>
    <s v="USD"/>
    <n v="61000"/>
    <n v="61000"/>
    <n v="14523.809523809523"/>
    <n v="105.96287396769229"/>
    <s v="Sales ops"/>
    <x v="2"/>
    <s v="USA"/>
    <s v="USD"/>
    <x v="51"/>
    <x v="6"/>
    <s v="4 to 6 hours a day"/>
    <x v="0"/>
    <n v="5"/>
    <x v="0"/>
  </r>
  <r>
    <s v="ID0296"/>
    <n v="41055.055115740739"/>
    <n v="45000"/>
    <s v="USD"/>
    <n v="45000"/>
    <n v="45000"/>
    <n v="10714.285714285714"/>
    <n v="78.169333254854962"/>
    <s v="sales support"/>
    <x v="1"/>
    <s v="USA"/>
    <s v="USD"/>
    <x v="51"/>
    <x v="6"/>
    <s v="4 to 6 hours a day"/>
    <x v="0"/>
    <m/>
    <x v="1"/>
  </r>
  <r>
    <s v="ID1215"/>
    <n v="41058.020509259259"/>
    <n v="60000"/>
    <s v="USD"/>
    <n v="60000"/>
    <n v="60000"/>
    <n v="14285.714285714284"/>
    <n v="104.22577767313996"/>
    <s v="sample manager"/>
    <x v="2"/>
    <s v="USA"/>
    <s v="USD"/>
    <x v="51"/>
    <x v="6"/>
    <s v="4 to 6 hours a day"/>
    <x v="0"/>
    <n v="12"/>
    <x v="3"/>
  </r>
  <r>
    <s v="ID1613"/>
    <n v="41062.134687500002"/>
    <n v="35500"/>
    <s v="USD"/>
    <n v="35500"/>
    <n v="35500"/>
    <n v="8452.3809523809523"/>
    <n v="61.66691845660781"/>
    <s v="SAS Adminstrator"/>
    <x v="1"/>
    <s v="USA"/>
    <s v="USD"/>
    <x v="51"/>
    <x v="6"/>
    <s v="4 to 6 hours a day"/>
    <x v="0"/>
    <n v="20"/>
    <x v="2"/>
  </r>
  <r>
    <s v="ID0127"/>
    <n v="41055.029282407406"/>
    <s v="US $44,000"/>
    <s v="USD"/>
    <n v="44000"/>
    <n v="44000"/>
    <n v="10476.190476190475"/>
    <n v="76.432236960302632"/>
    <s v="School Tech Coordinator"/>
    <x v="2"/>
    <s v="USA"/>
    <s v="USD"/>
    <x v="51"/>
    <x v="6"/>
    <s v="1 or 2 hours a day"/>
    <x v="1"/>
    <m/>
    <x v="1"/>
  </r>
  <r>
    <s v="ID0045"/>
    <n v="41054.239594907405"/>
    <n v="90000"/>
    <s v="USD"/>
    <n v="90000"/>
    <n v="90000"/>
    <n v="21428.571428571428"/>
    <n v="156.33866650970992"/>
    <s v="Scientist"/>
    <x v="9"/>
    <s v="USA"/>
    <s v="USD"/>
    <x v="51"/>
    <x v="6"/>
    <s v="1 or 2 hours a day"/>
    <x v="1"/>
    <m/>
    <x v="1"/>
  </r>
  <r>
    <s v="ID1788"/>
    <n v="41071.419942129629"/>
    <n v="74461"/>
    <s v="USD"/>
    <n v="74461"/>
    <n v="74461"/>
    <n v="17728.809523809523"/>
    <n v="129.34592718866125"/>
    <s v="Scientist III"/>
    <x v="9"/>
    <s v="USA"/>
    <s v="USD"/>
    <x v="51"/>
    <x v="6"/>
    <s v="1 or 2 hours a day"/>
    <x v="1"/>
    <n v="9"/>
    <x v="0"/>
  </r>
  <r>
    <s v="ID0866"/>
    <n v="41056.194826388892"/>
    <n v="65000"/>
    <s v="USD"/>
    <n v="65000"/>
    <n v="65000"/>
    <n v="15476.190476190475"/>
    <n v="112.91125914590164"/>
    <s v="Security Access Governance Analyst"/>
    <x v="1"/>
    <s v="USA"/>
    <s v="USD"/>
    <x v="51"/>
    <x v="6"/>
    <s v="1 or 2 hours a day"/>
    <x v="1"/>
    <n v="8"/>
    <x v="0"/>
  </r>
  <r>
    <s v="ID0791"/>
    <n v="41055.846944444442"/>
    <n v="65000"/>
    <s v="USD"/>
    <n v="65000"/>
    <n v="65000"/>
    <n v="15476.190476190475"/>
    <n v="112.91125914590164"/>
    <s v="security analyst"/>
    <x v="1"/>
    <s v="USA"/>
    <s v="USD"/>
    <x v="51"/>
    <x v="6"/>
    <s v="2 to 3 hours per day"/>
    <x v="3"/>
    <n v="10"/>
    <x v="3"/>
  </r>
  <r>
    <s v="ID1896"/>
    <n v="41079.016250000001"/>
    <n v="45000"/>
    <s v="USD"/>
    <n v="45000"/>
    <n v="45000"/>
    <n v="10714.285714285714"/>
    <n v="78.169333254854962"/>
    <s v="Senior Accountant"/>
    <x v="5"/>
    <s v="USA"/>
    <s v="USD"/>
    <x v="51"/>
    <x v="6"/>
    <s v="2 to 3 hours per day"/>
    <x v="3"/>
    <n v="5"/>
    <x v="0"/>
  </r>
  <r>
    <s v="ID0044"/>
    <n v="41054.23296296296"/>
    <n v="58000"/>
    <s v="USD"/>
    <n v="58000"/>
    <n v="58000"/>
    <n v="13809.523809523809"/>
    <n v="100.7515850840353"/>
    <s v="Senior Accountant"/>
    <x v="5"/>
    <s v="USA"/>
    <s v="USD"/>
    <x v="51"/>
    <x v="6"/>
    <s v="4 to 6 hours a day"/>
    <x v="0"/>
    <m/>
    <x v="1"/>
  </r>
  <r>
    <s v="ID0519"/>
    <n v="41055.189895833333"/>
    <n v="61000"/>
    <s v="USD"/>
    <n v="61000"/>
    <n v="61000"/>
    <n v="14523.809523809523"/>
    <n v="105.96287396769229"/>
    <s v="Senior Accountant"/>
    <x v="5"/>
    <s v="USA"/>
    <s v="USD"/>
    <x v="51"/>
    <x v="6"/>
    <s v="4 to 6 hours a day"/>
    <x v="0"/>
    <m/>
    <x v="1"/>
  </r>
  <r>
    <s v="ID1620"/>
    <n v="41062.320856481485"/>
    <n v="85000"/>
    <s v="USD"/>
    <n v="85000"/>
    <n v="85000"/>
    <n v="20238.095238095237"/>
    <n v="147.65318503694829"/>
    <s v="Senior Accountant"/>
    <x v="5"/>
    <s v="USA"/>
    <s v="USD"/>
    <x v="51"/>
    <x v="6"/>
    <s v="2 to 3 hours per day"/>
    <x v="3"/>
    <n v="8"/>
    <x v="0"/>
  </r>
  <r>
    <s v="ID1296"/>
    <n v="41058.55228009259"/>
    <n v="140000"/>
    <s v="USD"/>
    <n v="140000"/>
    <n v="140000"/>
    <n v="33333.333333333328"/>
    <n v="243.19348123732655"/>
    <s v="Senior Accountant"/>
    <x v="5"/>
    <s v="USA"/>
    <s v="USD"/>
    <x v="51"/>
    <x v="6"/>
    <s v="4 to 6 hours a day"/>
    <x v="0"/>
    <n v="12"/>
    <x v="3"/>
  </r>
  <r>
    <s v="ID0268"/>
    <n v="41055.047708333332"/>
    <s v="$77,000 USD"/>
    <s v="USD"/>
    <n v="77000"/>
    <n v="77000"/>
    <n v="18333.333333333332"/>
    <n v="133.75641468052962"/>
    <s v="senior accounting coordinator"/>
    <x v="5"/>
    <s v="USA"/>
    <s v="USD"/>
    <x v="51"/>
    <x v="6"/>
    <s v="4 to 6 hours a day"/>
    <x v="0"/>
    <m/>
    <x v="1"/>
  </r>
  <r>
    <s v="ID0051"/>
    <n v="41054.253668981481"/>
    <n v="57000"/>
    <s v="USD"/>
    <n v="57000"/>
    <n v="57000"/>
    <n v="13571.428571428571"/>
    <n v="99.014488789482968"/>
    <s v="Senior Accounting Supervisor"/>
    <x v="5"/>
    <s v="USA"/>
    <s v="USD"/>
    <x v="51"/>
    <x v="6"/>
    <s v="2 to 3 hours per day"/>
    <x v="3"/>
    <m/>
    <x v="1"/>
  </r>
  <r>
    <s v="ID0059"/>
    <n v="41054.290185185186"/>
    <n v="38000"/>
    <s v="USD"/>
    <n v="38000"/>
    <n v="38000"/>
    <n v="9047.6190476190477"/>
    <n v="66.00965919298865"/>
    <s v="Senior Analyst"/>
    <x v="1"/>
    <s v="USA"/>
    <s v="USD"/>
    <x v="51"/>
    <x v="6"/>
    <s v="4 to 6 hours a day"/>
    <x v="0"/>
    <m/>
    <x v="1"/>
  </r>
  <r>
    <s v="ID0180"/>
    <n v="41055.03460648148"/>
    <n v="40000"/>
    <s v="USD"/>
    <n v="40000"/>
    <n v="40000"/>
    <n v="9523.8095238095229"/>
    <n v="69.483851782093311"/>
    <s v="Senior analyst"/>
    <x v="1"/>
    <s v="USA"/>
    <s v="USD"/>
    <x v="51"/>
    <x v="6"/>
    <s v="All the 8 hours baby, all the 8!"/>
    <x v="2"/>
    <m/>
    <x v="1"/>
  </r>
  <r>
    <s v="ID0226"/>
    <n v="41055.040335648147"/>
    <n v="80000"/>
    <s v="USD"/>
    <n v="80000"/>
    <n v="80000"/>
    <n v="19047.619047619046"/>
    <n v="138.96770356418662"/>
    <s v="Senior Analyst"/>
    <x v="1"/>
    <s v="USA"/>
    <s v="USD"/>
    <x v="51"/>
    <x v="6"/>
    <s v="4 to 6 hours a day"/>
    <x v="0"/>
    <m/>
    <x v="1"/>
  </r>
  <r>
    <s v="ID0498"/>
    <n v="41055.160000000003"/>
    <n v="84000"/>
    <s v="USD"/>
    <n v="84000"/>
    <n v="84000"/>
    <n v="20000"/>
    <n v="145.91608874239594"/>
    <s v="Senior Analyst"/>
    <x v="1"/>
    <s v="USA"/>
    <s v="USD"/>
    <x v="51"/>
    <x v="6"/>
    <s v="All the 8 hours baby, all the 8!"/>
    <x v="2"/>
    <m/>
    <x v="1"/>
  </r>
  <r>
    <s v="ID1381"/>
    <n v="41058.894525462965"/>
    <n v="85000"/>
    <s v="USD"/>
    <n v="85000"/>
    <n v="85000"/>
    <n v="20238.095238095237"/>
    <n v="147.65318503694829"/>
    <s v="Senior Analyst"/>
    <x v="1"/>
    <s v="USA"/>
    <s v="USD"/>
    <x v="51"/>
    <x v="6"/>
    <s v="4 to 6 hours a day"/>
    <x v="0"/>
    <n v="17"/>
    <x v="3"/>
  </r>
  <r>
    <s v="ID0435"/>
    <n v="41055.107372685183"/>
    <n v="90000"/>
    <s v="USD"/>
    <n v="90000"/>
    <n v="90000"/>
    <n v="21428.571428571428"/>
    <n v="156.33866650970992"/>
    <s v="senior analyst"/>
    <x v="1"/>
    <s v="USA"/>
    <s v="USD"/>
    <x v="51"/>
    <x v="6"/>
    <s v="1 or 2 hours a day"/>
    <x v="1"/>
    <m/>
    <x v="1"/>
  </r>
  <r>
    <s v="ID1222"/>
    <n v="41058.050324074073"/>
    <n v="90000"/>
    <s v="USD"/>
    <n v="90000"/>
    <n v="90000"/>
    <n v="21428.571428571428"/>
    <n v="156.33866650970992"/>
    <s v="Senior Analyst"/>
    <x v="1"/>
    <s v="USA"/>
    <s v="USD"/>
    <x v="51"/>
    <x v="6"/>
    <s v="4 to 6 hours a day"/>
    <x v="0"/>
    <n v="30"/>
    <x v="2"/>
  </r>
  <r>
    <s v="ID1412"/>
    <n v="41058.985567129632"/>
    <n v="150000"/>
    <s v="USD"/>
    <n v="150000"/>
    <n v="150000"/>
    <n v="35714.28571428571"/>
    <n v="260.56444418284991"/>
    <s v="Senior Analyst"/>
    <x v="1"/>
    <s v="USA"/>
    <s v="USD"/>
    <x v="51"/>
    <x v="6"/>
    <s v="2 to 3 hours per day"/>
    <x v="3"/>
    <n v="30"/>
    <x v="2"/>
  </r>
  <r>
    <s v="ID1435"/>
    <n v="41059.105752314812"/>
    <n v="80000"/>
    <s v="USD"/>
    <n v="80000"/>
    <n v="80000"/>
    <n v="19047.619047619046"/>
    <n v="138.96770356418662"/>
    <s v="Senior analyst, ops support"/>
    <x v="1"/>
    <s v="USA"/>
    <s v="USD"/>
    <x v="51"/>
    <x v="6"/>
    <s v="4 to 6 hours a day"/>
    <x v="0"/>
    <n v="20"/>
    <x v="2"/>
  </r>
  <r>
    <s v="ID1427"/>
    <n v="41059.062395833331"/>
    <n v="80442"/>
    <s v="USD"/>
    <n v="80442"/>
    <n v="80442"/>
    <n v="19152.857142857141"/>
    <n v="139.73550012637875"/>
    <s v="Senior Budget Analyst"/>
    <x v="1"/>
    <s v="USA"/>
    <s v="USD"/>
    <x v="51"/>
    <x v="6"/>
    <s v="4 to 6 hours a day"/>
    <x v="0"/>
    <n v="16"/>
    <x v="3"/>
  </r>
  <r>
    <s v="ID0906"/>
    <n v="41056.655636574076"/>
    <n v="75010"/>
    <s v="USD"/>
    <n v="75010"/>
    <n v="75010"/>
    <n v="17859.523809523809"/>
    <n v="130.29959305437049"/>
    <s v="Senior Business Analyst"/>
    <x v="1"/>
    <s v="USA"/>
    <s v="USD"/>
    <x v="51"/>
    <x v="6"/>
    <s v="2 to 3 hours per day"/>
    <x v="3"/>
    <n v="6"/>
    <x v="0"/>
  </r>
  <r>
    <s v="ID1511"/>
    <n v="41060.053657407407"/>
    <n v="74300"/>
    <s v="USD"/>
    <n v="74300"/>
    <n v="74300"/>
    <n v="17690.476190476191"/>
    <n v="129.06625468523833"/>
    <s v="Senior Business Research Analyst"/>
    <x v="1"/>
    <s v="USA"/>
    <s v="USD"/>
    <x v="51"/>
    <x v="6"/>
    <s v="4 to 6 hours a day"/>
    <x v="0"/>
    <n v="3"/>
    <x v="1"/>
  </r>
  <r>
    <s v="ID0439"/>
    <n v="41055.110115740739"/>
    <n v="65000"/>
    <s v="USD"/>
    <n v="65000"/>
    <n v="65000"/>
    <n v="15476.190476190475"/>
    <n v="112.91125914590164"/>
    <s v="Senior Claims Analyst"/>
    <x v="1"/>
    <s v="USA"/>
    <s v="USD"/>
    <x v="51"/>
    <x v="6"/>
    <s v="4 to 6 hours a day"/>
    <x v="0"/>
    <m/>
    <x v="1"/>
  </r>
  <r>
    <s v="ID0100"/>
    <n v="41055.028252314813"/>
    <n v="74000"/>
    <s v="USD"/>
    <n v="74000"/>
    <n v="74000"/>
    <n v="17619.047619047618"/>
    <n v="128.54512579687264"/>
    <s v="Senior Consultant"/>
    <x v="4"/>
    <s v="USA"/>
    <s v="USD"/>
    <x v="51"/>
    <x v="6"/>
    <s v="4 to 6 hours a day"/>
    <x v="0"/>
    <m/>
    <x v="1"/>
  </r>
  <r>
    <s v="ID0677"/>
    <n v="41055.542870370373"/>
    <n v="105000"/>
    <s v="USD"/>
    <n v="105000"/>
    <n v="105000"/>
    <n v="25000"/>
    <n v="182.39511092799495"/>
    <s v="Senior Consultant"/>
    <x v="4"/>
    <s v="USA"/>
    <s v="USD"/>
    <x v="51"/>
    <x v="6"/>
    <s v="2 to 3 hours per day"/>
    <x v="3"/>
    <n v="15"/>
    <x v="3"/>
  </r>
  <r>
    <s v="ID0156"/>
    <n v="41055.031446759262"/>
    <s v="90000 USD"/>
    <s v="USD"/>
    <n v="90000"/>
    <n v="90000"/>
    <n v="21428.571428571428"/>
    <n v="156.33866650970992"/>
    <s v="Senior Data Quality Analyst"/>
    <x v="1"/>
    <s v="USA"/>
    <s v="USD"/>
    <x v="51"/>
    <x v="6"/>
    <s v="2 to 3 hours per day"/>
    <x v="3"/>
    <m/>
    <x v="1"/>
  </r>
  <r>
    <s v="ID1248"/>
    <n v="41058.214548611111"/>
    <s v="85000 USD"/>
    <s v="USD"/>
    <n v="85000"/>
    <n v="85000"/>
    <n v="20238.095238095237"/>
    <n v="147.65318503694829"/>
    <s v="Senior Executive Compensation Analyst "/>
    <x v="1"/>
    <s v="USA"/>
    <s v="USD"/>
    <x v="51"/>
    <x v="6"/>
    <s v="4 to 6 hours a day"/>
    <x v="0"/>
    <n v="5"/>
    <x v="0"/>
  </r>
  <r>
    <s v="ID1744"/>
    <n v="41068.102233796293"/>
    <n v="88000"/>
    <s v="USD"/>
    <n v="88000"/>
    <n v="88000"/>
    <n v="20952.38095238095"/>
    <n v="152.86447392060526"/>
    <s v="Senior Fiancial Analyst"/>
    <x v="1"/>
    <s v="USA"/>
    <s v="USD"/>
    <x v="51"/>
    <x v="6"/>
    <s v="All the 8 hours baby, all the 8!"/>
    <x v="2"/>
    <n v="10"/>
    <x v="3"/>
  </r>
  <r>
    <s v="ID0146"/>
    <n v="41055.030729166669"/>
    <n v="92000"/>
    <s v="USD"/>
    <n v="92000"/>
    <n v="92000"/>
    <n v="21904.761904761905"/>
    <n v="159.81285909881461"/>
    <s v="Senior Financial &amp; Systems Analyst"/>
    <x v="1"/>
    <s v="USA"/>
    <s v="USD"/>
    <x v="51"/>
    <x v="6"/>
    <s v="4 to 6 hours a day"/>
    <x v="0"/>
    <m/>
    <x v="1"/>
  </r>
  <r>
    <s v="ID1743"/>
    <n v="41068.014849537038"/>
    <n v="75000"/>
    <s v="USD"/>
    <n v="75000"/>
    <n v="75000"/>
    <n v="17857.142857142855"/>
    <n v="130.28222209142496"/>
    <s v="Senior Financial Analyst"/>
    <x v="1"/>
    <s v="USA"/>
    <s v="USD"/>
    <x v="51"/>
    <x v="6"/>
    <s v="All the 8 hours baby, all the 8!"/>
    <x v="2"/>
    <n v="5"/>
    <x v="0"/>
  </r>
  <r>
    <s v="ID0504"/>
    <n v="41055.169131944444"/>
    <n v="77000"/>
    <s v="USD"/>
    <n v="77000"/>
    <n v="77000"/>
    <n v="18333.333333333332"/>
    <n v="133.75641468052962"/>
    <s v="Senior Financial Analyst"/>
    <x v="1"/>
    <s v="USA"/>
    <s v="USD"/>
    <x v="51"/>
    <x v="6"/>
    <s v="All the 8 hours baby, all the 8!"/>
    <x v="2"/>
    <m/>
    <x v="1"/>
  </r>
  <r>
    <s v="ID0344"/>
    <n v="41055.068124999998"/>
    <n v="95000"/>
    <s v="USD"/>
    <n v="95000"/>
    <n v="95000"/>
    <n v="22619.047619047618"/>
    <n v="165.02414798247159"/>
    <s v="Senior Financial Analyst"/>
    <x v="1"/>
    <s v="USA"/>
    <s v="USD"/>
    <x v="51"/>
    <x v="6"/>
    <s v="4 to 6 hours a day"/>
    <x v="0"/>
    <m/>
    <x v="1"/>
  </r>
  <r>
    <s v="ID0381"/>
    <n v="41055.082430555558"/>
    <n v="95000"/>
    <s v="USD"/>
    <n v="95000"/>
    <n v="95000"/>
    <n v="22619.047619047618"/>
    <n v="165.02414798247159"/>
    <s v="Senior Financial Analyst"/>
    <x v="1"/>
    <s v="USA"/>
    <s v="USD"/>
    <x v="51"/>
    <x v="6"/>
    <s v="All the 8 hours baby, all the 8!"/>
    <x v="2"/>
    <m/>
    <x v="1"/>
  </r>
  <r>
    <s v="ID1374"/>
    <n v="41058.84746527778"/>
    <s v="$100,000 US"/>
    <s v="USD"/>
    <n v="100000"/>
    <n v="100000"/>
    <n v="23809.523809523809"/>
    <n v="173.70962945523328"/>
    <s v="Senior Financial Analyst"/>
    <x v="1"/>
    <s v="USA"/>
    <s v="USD"/>
    <x v="51"/>
    <x v="6"/>
    <s v="4 to 6 hours a day"/>
    <x v="0"/>
    <n v="1"/>
    <x v="1"/>
  </r>
  <r>
    <s v="ID1265"/>
    <n v="41058.366527777776"/>
    <n v="40000"/>
    <s v="USD"/>
    <n v="40000"/>
    <n v="40000"/>
    <n v="9523.8095238095229"/>
    <n v="69.483851782093311"/>
    <s v="Senior Materials Handler"/>
    <x v="2"/>
    <s v="USA"/>
    <s v="USD"/>
    <x v="51"/>
    <x v="6"/>
    <s v="2 to 3 hours per day"/>
    <x v="3"/>
    <n v="18"/>
    <x v="3"/>
  </r>
  <r>
    <s v="ID0257"/>
    <n v="41055.04619212963"/>
    <n v="130000"/>
    <s v="USD"/>
    <n v="130000"/>
    <n v="130000"/>
    <n v="30952.38095238095"/>
    <n v="225.82251829180328"/>
    <s v="Senior Project Manager"/>
    <x v="2"/>
    <s v="USA"/>
    <s v="USD"/>
    <x v="51"/>
    <x v="6"/>
    <s v="4 to 6 hours a day"/>
    <x v="0"/>
    <m/>
    <x v="1"/>
  </r>
  <r>
    <s v="ID1692"/>
    <n v="41065.863437499997"/>
    <n v="90000"/>
    <s v="USD"/>
    <n v="90000"/>
    <n v="90000"/>
    <n v="21428.571428571428"/>
    <n v="156.33866650970992"/>
    <s v="Senior QA Tester"/>
    <x v="1"/>
    <s v="USA"/>
    <s v="USD"/>
    <x v="51"/>
    <x v="6"/>
    <s v="2 to 3 hours per day"/>
    <x v="3"/>
    <n v="8"/>
    <x v="0"/>
  </r>
  <r>
    <s v="ID0087"/>
    <n v="41055.010613425926"/>
    <n v="110000"/>
    <s v="USD"/>
    <n v="110000"/>
    <n v="110000"/>
    <n v="26190.476190476191"/>
    <n v="191.08059240075661"/>
    <s v="Senior Scheduling Engineer"/>
    <x v="7"/>
    <s v="USA"/>
    <s v="USD"/>
    <x v="51"/>
    <x v="6"/>
    <s v="2 to 3 hours per day"/>
    <x v="3"/>
    <m/>
    <x v="1"/>
  </r>
  <r>
    <s v="ID0186"/>
    <n v="41055.035162037035"/>
    <n v="60000"/>
    <s v="USD"/>
    <n v="60000"/>
    <n v="60000"/>
    <n v="14285.714285714284"/>
    <n v="104.22577767313996"/>
    <s v="Senior Staff Accountant"/>
    <x v="5"/>
    <s v="USA"/>
    <s v="USD"/>
    <x v="51"/>
    <x v="6"/>
    <s v="4 to 6 hours a day"/>
    <x v="0"/>
    <m/>
    <x v="1"/>
  </r>
  <r>
    <s v="ID1254"/>
    <n v="41058.267083333332"/>
    <n v="63000"/>
    <s v="USD"/>
    <n v="63000"/>
    <n v="63000"/>
    <n v="15000"/>
    <n v="109.43706655679696"/>
    <s v="Senior Staff Accountant"/>
    <x v="5"/>
    <s v="USA"/>
    <s v="USD"/>
    <x v="51"/>
    <x v="6"/>
    <s v="All the 8 hours baby, all the 8!"/>
    <x v="2"/>
    <n v="16"/>
    <x v="3"/>
  </r>
  <r>
    <s v="ID1395"/>
    <n v="41058.925787037035"/>
    <n v="73500"/>
    <s v="USD"/>
    <n v="73500"/>
    <n v="73500"/>
    <n v="17500"/>
    <n v="127.67657764959645"/>
    <s v="Senior Underwriting Analyst"/>
    <x v="1"/>
    <s v="USA"/>
    <s v="USD"/>
    <x v="51"/>
    <x v="6"/>
    <s v="All the 8 hours baby, all the 8!"/>
    <x v="2"/>
    <n v="6"/>
    <x v="0"/>
  </r>
  <r>
    <s v="ID0203"/>
    <n v="41055.037233796298"/>
    <n v="51000"/>
    <s v="USD"/>
    <n v="51000"/>
    <n v="51000"/>
    <n v="12142.857142857143"/>
    <n v="88.591911022168972"/>
    <s v="Service Line Coordinator"/>
    <x v="2"/>
    <s v="USA"/>
    <s v="USD"/>
    <x v="51"/>
    <x v="6"/>
    <s v="4 to 6 hours a day"/>
    <x v="0"/>
    <m/>
    <x v="1"/>
  </r>
  <r>
    <s v="ID1480"/>
    <n v="41059.76116898148"/>
    <n v="42000"/>
    <s v="USD"/>
    <n v="42000"/>
    <n v="42000"/>
    <n v="10000"/>
    <n v="72.958044371197971"/>
    <s v="Service Solution Rep"/>
    <x v="1"/>
    <s v="USA"/>
    <s v="USD"/>
    <x v="51"/>
    <x v="6"/>
    <s v="All the 8 hours baby, all the 8!"/>
    <x v="2"/>
    <n v="2"/>
    <x v="1"/>
  </r>
  <r>
    <s v="ID0255"/>
    <n v="41055.045856481483"/>
    <s v="$31,000 USD"/>
    <s v="USD"/>
    <n v="31000"/>
    <n v="31000"/>
    <n v="7380.9523809523807"/>
    <n v="53.84998513112231"/>
    <s v="Site Technician"/>
    <x v="1"/>
    <s v="USA"/>
    <s v="USD"/>
    <x v="51"/>
    <x v="6"/>
    <s v="4 to 6 hours a day"/>
    <x v="0"/>
    <m/>
    <x v="1"/>
  </r>
  <r>
    <s v="ID0292"/>
    <n v="41055.0547337963"/>
    <n v="65000"/>
    <s v="USD"/>
    <n v="65000"/>
    <n v="65000"/>
    <n v="15476.190476190475"/>
    <n v="112.91125914590164"/>
    <s v="Software Support"/>
    <x v="1"/>
    <s v="USA"/>
    <s v="USD"/>
    <x v="51"/>
    <x v="6"/>
    <s v="4 to 6 hours a day"/>
    <x v="0"/>
    <m/>
    <x v="1"/>
  </r>
  <r>
    <s v="ID1740"/>
    <n v="41067.981516203705"/>
    <n v="45000"/>
    <s v="USD"/>
    <n v="45000"/>
    <n v="45000"/>
    <n v="10714.285714285714"/>
    <n v="78.169333254854962"/>
    <s v="Sourcing Analyst"/>
    <x v="1"/>
    <s v="USA"/>
    <s v="USD"/>
    <x v="51"/>
    <x v="6"/>
    <s v="All the 8 hours baby, all the 8!"/>
    <x v="2"/>
    <n v="2"/>
    <x v="1"/>
  </r>
  <r>
    <s v="ID0326"/>
    <n v="41055.062638888892"/>
    <n v="47000"/>
    <s v="USD"/>
    <n v="47000"/>
    <n v="47000"/>
    <n v="11190.476190476191"/>
    <n v="81.643525843959637"/>
    <s v="Sourcing Specialist"/>
    <x v="8"/>
    <s v="USA"/>
    <s v="USD"/>
    <x v="51"/>
    <x v="6"/>
    <s v="4 to 6 hours a day"/>
    <x v="0"/>
    <m/>
    <x v="1"/>
  </r>
  <r>
    <s v="ID0060"/>
    <n v="41054.292268518519"/>
    <n v="41000"/>
    <s v="USD"/>
    <n v="41000"/>
    <n v="41000"/>
    <n v="9761.9047619047615"/>
    <n v="71.220948076645641"/>
    <s v="Specialist"/>
    <x v="8"/>
    <s v="USA"/>
    <s v="USD"/>
    <x v="51"/>
    <x v="6"/>
    <s v="4 to 6 hours a day"/>
    <x v="0"/>
    <m/>
    <x v="1"/>
  </r>
  <r>
    <s v="ID0152"/>
    <n v="41055.031238425923"/>
    <n v="96000"/>
    <s v="USD"/>
    <n v="96000"/>
    <n v="96000"/>
    <n v="22857.142857142855"/>
    <n v="166.76124427702393"/>
    <s v="Specialist - Finance Planning and Analysis"/>
    <x v="1"/>
    <s v="USA"/>
    <s v="USD"/>
    <x v="51"/>
    <x v="6"/>
    <s v="4 to 6 hours a day"/>
    <x v="0"/>
    <m/>
    <x v="1"/>
  </r>
  <r>
    <s v="ID0128"/>
    <n v="41055.029293981483"/>
    <n v="65000"/>
    <s v="USD"/>
    <n v="65000"/>
    <n v="65000"/>
    <n v="15476.190476190475"/>
    <n v="112.91125914590164"/>
    <s v="sr accountant"/>
    <x v="5"/>
    <s v="USA"/>
    <s v="USD"/>
    <x v="51"/>
    <x v="6"/>
    <s v="All the 8 hours baby, all the 8!"/>
    <x v="2"/>
    <m/>
    <x v="1"/>
  </r>
  <r>
    <s v="ID0153"/>
    <n v="41055.03125"/>
    <n v="65000"/>
    <s v="USD"/>
    <n v="65000"/>
    <n v="65000"/>
    <n v="15476.190476190475"/>
    <n v="112.91125914590164"/>
    <s v="Sr Accountant"/>
    <x v="5"/>
    <s v="USA"/>
    <s v="USD"/>
    <x v="51"/>
    <x v="6"/>
    <s v="All the 8 hours baby, all the 8!"/>
    <x v="2"/>
    <m/>
    <x v="1"/>
  </r>
  <r>
    <s v="ID1483"/>
    <n v="41059.792592592596"/>
    <n v="85000"/>
    <s v="USD"/>
    <n v="85000"/>
    <n v="85000"/>
    <n v="20238.095238095237"/>
    <n v="147.65318503694829"/>
    <s v="sr analyst"/>
    <x v="1"/>
    <s v="USA"/>
    <s v="USD"/>
    <x v="51"/>
    <x v="6"/>
    <s v="4 to 6 hours a day"/>
    <x v="0"/>
    <n v="9"/>
    <x v="0"/>
  </r>
  <r>
    <s v="ID0157"/>
    <n v="41055.031782407408"/>
    <n v="66500"/>
    <s v="USD"/>
    <n v="66500"/>
    <n v="66500"/>
    <n v="15833.333333333332"/>
    <n v="115.51690358773013"/>
    <s v="Sr Business Analyst"/>
    <x v="1"/>
    <s v="USA"/>
    <s v="USD"/>
    <x v="51"/>
    <x v="6"/>
    <s v="All the 8 hours baby, all the 8!"/>
    <x v="2"/>
    <m/>
    <x v="1"/>
  </r>
  <r>
    <s v="ID0196"/>
    <n v="41055.036400462966"/>
    <n v="70000"/>
    <s v="USD"/>
    <n v="70000"/>
    <n v="70000"/>
    <n v="16666.666666666664"/>
    <n v="121.59674061866328"/>
    <s v="Sr Financial Analyst"/>
    <x v="1"/>
    <s v="USA"/>
    <s v="USD"/>
    <x v="51"/>
    <x v="6"/>
    <s v="4 to 6 hours a day"/>
    <x v="0"/>
    <m/>
    <x v="1"/>
  </r>
  <r>
    <s v="ID1654"/>
    <n v="41064.188807870371"/>
    <n v="70000"/>
    <s v="USD"/>
    <n v="70000"/>
    <n v="70000"/>
    <n v="16666.666666666664"/>
    <n v="121.59674061866328"/>
    <s v="Sr financial analyst"/>
    <x v="1"/>
    <s v="USA"/>
    <s v="USD"/>
    <x v="51"/>
    <x v="6"/>
    <s v="4 to 6 hours a day"/>
    <x v="0"/>
    <n v="9"/>
    <x v="0"/>
  </r>
  <r>
    <s v="ID0824"/>
    <n v="41055.95108796296"/>
    <n v="75000"/>
    <s v="USD"/>
    <n v="75000"/>
    <n v="75000"/>
    <n v="17857.142857142855"/>
    <n v="130.28222209142496"/>
    <s v="sr financial analyst"/>
    <x v="1"/>
    <s v="USA"/>
    <s v="USD"/>
    <x v="51"/>
    <x v="6"/>
    <s v="2 to 3 hours per day"/>
    <x v="3"/>
    <n v="27"/>
    <x v="2"/>
  </r>
  <r>
    <s v="ID1396"/>
    <n v="41058.926608796297"/>
    <n v="77500"/>
    <s v="USD"/>
    <n v="77500"/>
    <n v="77500"/>
    <n v="18452.38095238095"/>
    <n v="134.62496282780577"/>
    <s v="Sr Financial Analyst"/>
    <x v="1"/>
    <s v="USA"/>
    <s v="USD"/>
    <x v="51"/>
    <x v="6"/>
    <s v="4 to 6 hours a day"/>
    <x v="0"/>
    <n v="7"/>
    <x v="0"/>
  </r>
  <r>
    <s v="ID1514"/>
    <n v="41060.076689814814"/>
    <n v="95000"/>
    <s v="USD"/>
    <n v="95000"/>
    <n v="95000"/>
    <n v="22619.047619047618"/>
    <n v="165.02414798247159"/>
    <s v="Sr Financial Analyst"/>
    <x v="1"/>
    <s v="USA"/>
    <s v="USD"/>
    <x v="51"/>
    <x v="6"/>
    <s v="4 to 6 hours a day"/>
    <x v="0"/>
    <n v="15"/>
    <x v="3"/>
  </r>
  <r>
    <s v="ID0410"/>
    <n v="41055.09233796296"/>
    <n v="60000"/>
    <s v="USD"/>
    <n v="60000"/>
    <n v="60000"/>
    <n v="14285.714285714284"/>
    <n v="104.22577767313996"/>
    <s v="Sr financial analyst "/>
    <x v="1"/>
    <s v="USA"/>
    <s v="USD"/>
    <x v="51"/>
    <x v="6"/>
    <s v="4 to 6 hours a day"/>
    <x v="0"/>
    <m/>
    <x v="1"/>
  </r>
  <r>
    <s v="ID1802"/>
    <n v="41072.113391203704"/>
    <s v="$65,000 US"/>
    <s v="USD"/>
    <n v="65000"/>
    <n v="65000"/>
    <n v="15476.190476190475"/>
    <n v="112.91125914590164"/>
    <s v="Sr Financial Systems Analyst"/>
    <x v="1"/>
    <s v="USA"/>
    <s v="USD"/>
    <x v="51"/>
    <x v="6"/>
    <s v="4 to 6 hours a day"/>
    <x v="0"/>
    <n v="14"/>
    <x v="3"/>
  </r>
  <r>
    <s v="ID0400"/>
    <n v="41055.087372685186"/>
    <n v="47000"/>
    <s v="USD"/>
    <n v="47000"/>
    <n v="47000"/>
    <n v="11190.476190476191"/>
    <n v="81.643525843959637"/>
    <s v="Sr Management Analytst 2"/>
    <x v="2"/>
    <s v="USA"/>
    <s v="USD"/>
    <x v="51"/>
    <x v="6"/>
    <s v="4 to 6 hours a day"/>
    <x v="0"/>
    <m/>
    <x v="1"/>
  </r>
  <r>
    <s v="ID1669"/>
    <n v="41064.971307870372"/>
    <n v="85000"/>
    <s v="USD"/>
    <n v="85000"/>
    <n v="85000"/>
    <n v="20238.095238095237"/>
    <n v="147.65318503694829"/>
    <s v="Sr Manager"/>
    <x v="2"/>
    <s v="USA"/>
    <s v="USD"/>
    <x v="51"/>
    <x v="6"/>
    <s v="All the 8 hours baby, all the 8!"/>
    <x v="2"/>
    <n v="10"/>
    <x v="3"/>
  </r>
  <r>
    <s v="ID1626"/>
    <n v="41062.801793981482"/>
    <n v="140000"/>
    <s v="USD"/>
    <n v="140000"/>
    <n v="140000"/>
    <n v="33333.333333333328"/>
    <n v="243.19348123732655"/>
    <s v="sr manager"/>
    <x v="2"/>
    <s v="USA"/>
    <s v="USD"/>
    <x v="51"/>
    <x v="6"/>
    <s v="4 to 6 hours a day"/>
    <x v="0"/>
    <n v="12"/>
    <x v="3"/>
  </r>
  <r>
    <s v="ID1403"/>
    <n v="41058.951620370368"/>
    <n v="80000"/>
    <s v="USD"/>
    <n v="80000"/>
    <n v="80000"/>
    <n v="19047.619047619046"/>
    <n v="138.96770356418662"/>
    <s v="Sr Process Consultant"/>
    <x v="4"/>
    <s v="USA"/>
    <s v="USD"/>
    <x v="51"/>
    <x v="6"/>
    <s v="2 to 3 hours per day"/>
    <x v="3"/>
    <n v="8"/>
    <x v="0"/>
  </r>
  <r>
    <s v="ID0016"/>
    <n v="41054.164351851854"/>
    <n v="75000"/>
    <s v="USD"/>
    <n v="75000"/>
    <n v="75000"/>
    <n v="17857.142857142855"/>
    <n v="130.28222209142496"/>
    <s v="Sr Project Engineer"/>
    <x v="7"/>
    <s v="USA"/>
    <s v="USD"/>
    <x v="51"/>
    <x v="6"/>
    <s v="All the 8 hours baby, all the 8!"/>
    <x v="2"/>
    <m/>
    <x v="1"/>
  </r>
  <r>
    <s v="ID1583"/>
    <n v="41061.287407407406"/>
    <n v="85000"/>
    <s v="USD"/>
    <n v="85000"/>
    <n v="85000"/>
    <n v="20238.095238095237"/>
    <n v="147.65318503694829"/>
    <s v="Sr Report Developer"/>
    <x v="3"/>
    <s v="USA"/>
    <s v="USD"/>
    <x v="51"/>
    <x v="6"/>
    <s v="4 to 6 hours a day"/>
    <x v="0"/>
    <n v="10"/>
    <x v="3"/>
  </r>
  <r>
    <s v="ID0351"/>
    <n v="41055.070034722223"/>
    <n v="130000"/>
    <s v="USD"/>
    <n v="130000"/>
    <n v="130000"/>
    <n v="30952.38095238095"/>
    <n v="225.82251829180328"/>
    <s v="Sr Staff Engineer"/>
    <x v="7"/>
    <s v="USA"/>
    <s v="USD"/>
    <x v="51"/>
    <x v="6"/>
    <s v="4 to 6 hours a day"/>
    <x v="0"/>
    <m/>
    <x v="1"/>
  </r>
  <r>
    <s v="ID0414"/>
    <n v="41055.093611111108"/>
    <n v="52000"/>
    <s v="USD"/>
    <n v="52000"/>
    <n v="52000"/>
    <n v="12380.95238095238"/>
    <n v="90.329007316721302"/>
    <s v="Sr. Accountant"/>
    <x v="5"/>
    <s v="USA"/>
    <s v="USD"/>
    <x v="51"/>
    <x v="6"/>
    <s v="4 to 6 hours a day"/>
    <x v="0"/>
    <m/>
    <x v="1"/>
  </r>
  <r>
    <s v="ID0122"/>
    <n v="41055.028969907406"/>
    <n v="70000"/>
    <s v="USD"/>
    <n v="70000"/>
    <n v="70000"/>
    <n v="16666.666666666664"/>
    <n v="121.59674061866328"/>
    <s v="Sr. Acct"/>
    <x v="5"/>
    <s v="USA"/>
    <s v="USD"/>
    <x v="51"/>
    <x v="6"/>
    <s v="All the 8 hours baby, all the 8!"/>
    <x v="2"/>
    <m/>
    <x v="1"/>
  </r>
  <r>
    <s v="ID1490"/>
    <n v="41059.861631944441"/>
    <n v="76000"/>
    <s v="USD"/>
    <n v="76000"/>
    <n v="76000"/>
    <n v="18095.238095238095"/>
    <n v="132.0193183859773"/>
    <s v="Sr. Analyst"/>
    <x v="1"/>
    <s v="USA"/>
    <s v="USD"/>
    <x v="51"/>
    <x v="6"/>
    <s v="All the 8 hours baby, all the 8!"/>
    <x v="2"/>
    <n v="10"/>
    <x v="3"/>
  </r>
  <r>
    <s v="ID0592"/>
    <n v="41055.339386574073"/>
    <n v="120000"/>
    <s v="USD"/>
    <n v="120000"/>
    <n v="120000"/>
    <n v="28571.428571428569"/>
    <n v="208.45155534627992"/>
    <s v="Sr. Analyst"/>
    <x v="1"/>
    <s v="USA"/>
    <s v="USD"/>
    <x v="51"/>
    <x v="6"/>
    <s v="All the 8 hours baby, all the 8!"/>
    <x v="2"/>
    <n v="7"/>
    <x v="0"/>
  </r>
  <r>
    <s v="ID0360"/>
    <n v="41055.072905092595"/>
    <n v="75000"/>
    <s v="USD"/>
    <n v="75000"/>
    <n v="75000"/>
    <n v="17857.142857142855"/>
    <n v="130.28222209142496"/>
    <s v="Sr. Financial Analyst"/>
    <x v="1"/>
    <s v="USA"/>
    <s v="USD"/>
    <x v="51"/>
    <x v="6"/>
    <s v="All the 8 hours baby, all the 8!"/>
    <x v="2"/>
    <m/>
    <x v="1"/>
  </r>
  <r>
    <s v="ID0365"/>
    <n v="41055.075914351852"/>
    <n v="85000"/>
    <s v="USD"/>
    <n v="85000"/>
    <n v="85000"/>
    <n v="20238.095238095237"/>
    <n v="147.65318503694829"/>
    <s v="Sr. Financial Analyst"/>
    <x v="1"/>
    <s v="USA"/>
    <s v="USD"/>
    <x v="51"/>
    <x v="6"/>
    <s v="4 to 6 hours a day"/>
    <x v="0"/>
    <m/>
    <x v="1"/>
  </r>
  <r>
    <s v="ID0209"/>
    <n v="41055.037685185183"/>
    <n v="108160"/>
    <s v="USD"/>
    <n v="108160"/>
    <n v="108160"/>
    <n v="25752.38095238095"/>
    <n v="187.88433521878031"/>
    <s v="Sr. Financial Analyst"/>
    <x v="1"/>
    <s v="USA"/>
    <s v="USD"/>
    <x v="51"/>
    <x v="6"/>
    <s v="4 to 6 hours a day"/>
    <x v="0"/>
    <m/>
    <x v="1"/>
  </r>
  <r>
    <s v="ID0263"/>
    <n v="41055.047268518516"/>
    <n v="73000"/>
    <s v="USD"/>
    <n v="73000"/>
    <n v="73000"/>
    <n v="17380.952380952382"/>
    <n v="126.80802950232031"/>
    <s v="Sr. Global marketing Specialist"/>
    <x v="8"/>
    <s v="USA"/>
    <s v="USD"/>
    <x v="51"/>
    <x v="6"/>
    <s v="4 to 6 hours a day"/>
    <x v="0"/>
    <m/>
    <x v="1"/>
  </r>
  <r>
    <s v="ID0589"/>
    <n v="41055.334537037037"/>
    <n v="75000"/>
    <s v="USD"/>
    <n v="75000"/>
    <n v="75000"/>
    <n v="17857.142857142855"/>
    <n v="130.28222209142496"/>
    <s v="Sr. Human Resources Analyst"/>
    <x v="1"/>
    <s v="USA"/>
    <s v="USD"/>
    <x v="51"/>
    <x v="6"/>
    <s v="2 to 3 hours per day"/>
    <x v="3"/>
    <n v="25"/>
    <x v="2"/>
  </r>
  <r>
    <s v="ID0438"/>
    <n v="41055.109606481485"/>
    <n v="72000"/>
    <s v="USD"/>
    <n v="72000"/>
    <n v="72000"/>
    <n v="17142.857142857141"/>
    <n v="125.07093320776794"/>
    <s v="Sr. Information Systems Analyst"/>
    <x v="1"/>
    <s v="USA"/>
    <s v="USD"/>
    <x v="51"/>
    <x v="6"/>
    <s v="2 to 3 hours per day"/>
    <x v="3"/>
    <m/>
    <x v="1"/>
  </r>
  <r>
    <s v="ID1387"/>
    <n v="41058.907268518517"/>
    <s v="97,000 USD"/>
    <s v="USD"/>
    <n v="97000"/>
    <n v="97000"/>
    <n v="23095.238095238095"/>
    <n v="168.49834057157628"/>
    <s v="Sr. Manager of Finance"/>
    <x v="2"/>
    <s v="USA"/>
    <s v="USD"/>
    <x v="51"/>
    <x v="6"/>
    <s v="4 to 6 hours a day"/>
    <x v="0"/>
    <n v="14"/>
    <x v="3"/>
  </r>
  <r>
    <s v="ID0104"/>
    <n v="41055.028356481482"/>
    <n v="52000"/>
    <s v="USD"/>
    <n v="52000"/>
    <n v="52000"/>
    <n v="12380.95238095238"/>
    <n v="90.329007316721302"/>
    <s v="sr. project coordinator"/>
    <x v="2"/>
    <s v="USA"/>
    <s v="USD"/>
    <x v="51"/>
    <x v="6"/>
    <s v="4 to 6 hours a day"/>
    <x v="0"/>
    <m/>
    <x v="1"/>
  </r>
  <r>
    <s v="ID1554"/>
    <n v="41060.879687499997"/>
    <n v="70970"/>
    <s v="USD"/>
    <n v="70970"/>
    <n v="70970"/>
    <n v="16897.619047619046"/>
    <n v="123.28172402437905"/>
    <s v="Sr. Risk Analyst"/>
    <x v="1"/>
    <s v="USA"/>
    <s v="USD"/>
    <x v="51"/>
    <x v="6"/>
    <s v="4 to 6 hours a day"/>
    <x v="0"/>
    <n v="17"/>
    <x v="3"/>
  </r>
  <r>
    <s v="ID1432"/>
    <n v="41059.096180555556"/>
    <n v="72000"/>
    <s v="USD"/>
    <n v="72000"/>
    <n v="72000"/>
    <n v="17142.857142857141"/>
    <n v="125.07093320776794"/>
    <s v="sr. senior analyst"/>
    <x v="1"/>
    <s v="USA"/>
    <s v="USD"/>
    <x v="51"/>
    <x v="6"/>
    <s v="All the 8 hours baby, all the 8!"/>
    <x v="2"/>
    <n v="10"/>
    <x v="3"/>
  </r>
  <r>
    <s v="ID0231"/>
    <n v="41055.041006944448"/>
    <n v="65000"/>
    <s v="USD"/>
    <n v="65000"/>
    <n v="65000"/>
    <n v="15476.190476190475"/>
    <n v="112.91125914590164"/>
    <s v="Sr. Strategic Development Specialist"/>
    <x v="8"/>
    <s v="USA"/>
    <s v="USD"/>
    <x v="51"/>
    <x v="6"/>
    <s v="2 to 3 hours per day"/>
    <x v="3"/>
    <m/>
    <x v="1"/>
  </r>
  <r>
    <s v="ID1220"/>
    <n v="41058.043969907405"/>
    <s v="40,000 US"/>
    <s v="USD"/>
    <n v="40000"/>
    <n v="40000"/>
    <n v="9523.8095238095229"/>
    <n v="69.483851782093311"/>
    <s v="Staff Accountant"/>
    <x v="5"/>
    <s v="USA"/>
    <s v="USD"/>
    <x v="51"/>
    <x v="6"/>
    <s v="2 to 3 hours per day"/>
    <x v="3"/>
    <n v="15"/>
    <x v="3"/>
  </r>
  <r>
    <s v="ID1712"/>
    <n v="41066.351342592592"/>
    <n v="42000"/>
    <s v="USD"/>
    <n v="42000"/>
    <n v="42000"/>
    <n v="10000"/>
    <n v="72.958044371197971"/>
    <s v="Staff Accountant"/>
    <x v="5"/>
    <s v="USA"/>
    <s v="USD"/>
    <x v="51"/>
    <x v="6"/>
    <s v="4 to 6 hours a day"/>
    <x v="0"/>
    <n v="1"/>
    <x v="1"/>
  </r>
  <r>
    <s v="ID1581"/>
    <n v="41061.262025462966"/>
    <n v="50000"/>
    <s v="USD"/>
    <n v="50000"/>
    <n v="50000"/>
    <n v="11904.761904761905"/>
    <n v="86.854814727616642"/>
    <s v="Staff Accountant"/>
    <x v="5"/>
    <s v="USA"/>
    <s v="USD"/>
    <x v="51"/>
    <x v="6"/>
    <s v="4 to 6 hours a day"/>
    <x v="0"/>
    <n v="15"/>
    <x v="3"/>
  </r>
  <r>
    <s v="ID1840"/>
    <n v="41074.114386574074"/>
    <n v="57000"/>
    <s v="USD"/>
    <n v="57000"/>
    <n v="57000"/>
    <n v="13571.428571428571"/>
    <n v="99.014488789482968"/>
    <s v="Staff Accountant"/>
    <x v="5"/>
    <s v="USA"/>
    <s v="USD"/>
    <x v="51"/>
    <x v="6"/>
    <s v="4 to 6 hours a day"/>
    <x v="0"/>
    <n v="9"/>
    <x v="0"/>
  </r>
  <r>
    <s v="ID1006"/>
    <n v="41057.437280092592"/>
    <s v="$45,000  USD"/>
    <s v="USD"/>
    <n v="45000"/>
    <n v="45000"/>
    <n v="10714.285714285714"/>
    <n v="78.169333254854962"/>
    <s v="Staff accountant -- Auditing"/>
    <x v="5"/>
    <s v="USA"/>
    <s v="USD"/>
    <x v="51"/>
    <x v="6"/>
    <s v="All the 8 hours baby, all the 8!"/>
    <x v="2"/>
    <n v="3"/>
    <x v="1"/>
  </r>
  <r>
    <s v="ID1276"/>
    <n v="41058.423344907409"/>
    <n v="45000"/>
    <s v="USD"/>
    <n v="45000"/>
    <n v="45000"/>
    <n v="10714.285714285714"/>
    <n v="78.169333254854962"/>
    <s v="Staff Assistant"/>
    <x v="1"/>
    <s v="USA"/>
    <s v="USD"/>
    <x v="51"/>
    <x v="6"/>
    <s v="4 to 6 hours a day"/>
    <x v="0"/>
    <n v="7"/>
    <x v="0"/>
  </r>
  <r>
    <s v="ID0413"/>
    <n v="41055.093391203707"/>
    <n v="56000"/>
    <s v="USD"/>
    <n v="56000"/>
    <n v="56000"/>
    <n v="13333.333333333332"/>
    <n v="97.277392494930623"/>
    <s v="Staff assistant "/>
    <x v="1"/>
    <s v="USA"/>
    <s v="USD"/>
    <x v="51"/>
    <x v="6"/>
    <s v="4 to 6 hours a day"/>
    <x v="0"/>
    <m/>
    <x v="1"/>
  </r>
  <r>
    <s v="ID0875"/>
    <n v="41056.409375000003"/>
    <n v="5000"/>
    <s v="USD"/>
    <n v="60000"/>
    <n v="60000"/>
    <n v="14285.714285714284"/>
    <n v="104.22577767313996"/>
    <s v="Store keeper"/>
    <x v="1"/>
    <s v="USA"/>
    <s v="USD"/>
    <x v="51"/>
    <x v="6"/>
    <s v="2 to 3 hours per day"/>
    <x v="3"/>
    <n v="8"/>
    <x v="0"/>
  </r>
  <r>
    <s v="ID0111"/>
    <n v="41055.028657407405"/>
    <s v="$85,000+"/>
    <s v="USD"/>
    <n v="85000"/>
    <n v="85000"/>
    <n v="20238.095238095237"/>
    <n v="147.65318503694829"/>
    <s v="Strategic Analyst"/>
    <x v="1"/>
    <s v="USA"/>
    <s v="USD"/>
    <x v="51"/>
    <x v="6"/>
    <s v="4 to 6 hours a day"/>
    <x v="0"/>
    <m/>
    <x v="1"/>
  </r>
  <r>
    <s v="ID0204"/>
    <n v="41055.037291666667"/>
    <n v="100000"/>
    <s v="USD"/>
    <n v="100000"/>
    <n v="100000"/>
    <n v="23809.523809523809"/>
    <n v="173.70962945523328"/>
    <s v="Strategic Sourcing Manager"/>
    <x v="2"/>
    <s v="USA"/>
    <s v="USD"/>
    <x v="51"/>
    <x v="6"/>
    <s v="All the 8 hours baby, all the 8!"/>
    <x v="2"/>
    <m/>
    <x v="1"/>
  </r>
  <r>
    <s v="ID1400"/>
    <n v="41058.941168981481"/>
    <n v="95000"/>
    <s v="USD"/>
    <n v="95000"/>
    <n v="95000"/>
    <n v="22619.047619047618"/>
    <n v="165.02414798247159"/>
    <s v="Stress Engineer"/>
    <x v="7"/>
    <s v="USA"/>
    <s v="USD"/>
    <x v="51"/>
    <x v="6"/>
    <s v="4 to 6 hours a day"/>
    <x v="0"/>
    <n v="14"/>
    <x v="3"/>
  </r>
  <r>
    <s v="ID1711"/>
    <n v="41066.311666666668"/>
    <n v="10000"/>
    <s v="USD"/>
    <n v="10000"/>
    <n v="10000"/>
    <n v="2380.9523809523807"/>
    <n v="17.370962945523328"/>
    <s v="Student assistant"/>
    <x v="1"/>
    <s v="USA"/>
    <s v="USD"/>
    <x v="51"/>
    <x v="6"/>
    <s v="4 to 6 hours a day"/>
    <x v="0"/>
    <n v="2"/>
    <x v="1"/>
  </r>
  <r>
    <s v="ID0428"/>
    <n v="41055.102662037039"/>
    <s v="US $30,000.00 "/>
    <s v="USD"/>
    <n v="30000"/>
    <n v="30000"/>
    <n v="7142.8571428571422"/>
    <n v="52.112888836569979"/>
    <s v="Supervisor"/>
    <x v="2"/>
    <s v="USA"/>
    <s v="USD"/>
    <x v="51"/>
    <x v="6"/>
    <s v="2 to 3 hours per day"/>
    <x v="3"/>
    <m/>
    <x v="1"/>
  </r>
  <r>
    <s v="ID0369"/>
    <n v="41055.07671296296"/>
    <n v="47500"/>
    <s v="USD"/>
    <n v="47500"/>
    <n v="47500"/>
    <n v="11309.523809523809"/>
    <n v="82.512073991235795"/>
    <s v="Supervisor, Contracts, Rebates, Chargebacks and Returns"/>
    <x v="2"/>
    <s v="USA"/>
    <s v="USD"/>
    <x v="51"/>
    <x v="6"/>
    <s v="All the 8 hours baby, all the 8!"/>
    <x v="2"/>
    <m/>
    <x v="1"/>
  </r>
  <r>
    <s v="ID1504"/>
    <n v="41059.959583333337"/>
    <n v="55000"/>
    <s v="USD"/>
    <n v="55000"/>
    <n v="55000"/>
    <n v="13095.238095238095"/>
    <n v="95.540296200378307"/>
    <s v="Supplier Manager"/>
    <x v="2"/>
    <s v="USA"/>
    <s v="USD"/>
    <x v="51"/>
    <x v="6"/>
    <s v="2 to 3 hours per day"/>
    <x v="3"/>
    <n v="14"/>
    <x v="3"/>
  </r>
  <r>
    <s v="ID0334"/>
    <n v="41055.064189814817"/>
    <n v="50000"/>
    <s v="USD"/>
    <n v="50000"/>
    <n v="50000"/>
    <n v="11904.761904761905"/>
    <n v="86.854814727616642"/>
    <s v="Supply Chain Analyst"/>
    <x v="1"/>
    <s v="USA"/>
    <s v="USD"/>
    <x v="51"/>
    <x v="6"/>
    <s v="All the 8 hours baby, all the 8!"/>
    <x v="2"/>
    <m/>
    <x v="1"/>
  </r>
  <r>
    <s v="ID1630"/>
    <n v="41062.939953703702"/>
    <n v="55000"/>
    <s v="USD"/>
    <n v="55000"/>
    <n v="55000"/>
    <n v="13095.238095238095"/>
    <n v="95.540296200378307"/>
    <s v="Supply Chain Analyst"/>
    <x v="1"/>
    <s v="USA"/>
    <s v="USD"/>
    <x v="51"/>
    <x v="6"/>
    <s v="4 to 6 hours a day"/>
    <x v="0"/>
    <n v="1"/>
    <x v="1"/>
  </r>
  <r>
    <s v="ID1619"/>
    <n v="41062.280150462961"/>
    <n v="68000"/>
    <s v="USD"/>
    <n v="68000"/>
    <n v="68000"/>
    <n v="16190.476190476189"/>
    <n v="118.12254802955862"/>
    <s v="Supply Chain Analyst"/>
    <x v="1"/>
    <s v="USA"/>
    <s v="USD"/>
    <x v="51"/>
    <x v="6"/>
    <s v="4 to 6 hours a day"/>
    <x v="0"/>
    <n v="12"/>
    <x v="3"/>
  </r>
  <r>
    <s v="ID0299"/>
    <n v="41055.056087962963"/>
    <n v="31000"/>
    <s v="USD"/>
    <n v="31000"/>
    <n v="31000"/>
    <n v="7380.9523809523807"/>
    <n v="53.84998513112231"/>
    <s v="Support Specialist "/>
    <x v="8"/>
    <s v="USA"/>
    <s v="USD"/>
    <x v="51"/>
    <x v="6"/>
    <s v="2 to 3 hours per day"/>
    <x v="3"/>
    <m/>
    <x v="1"/>
  </r>
  <r>
    <s v="ID1522"/>
    <n v="41060.224976851852"/>
    <n v="127500"/>
    <s v="USD"/>
    <n v="127500"/>
    <n v="127500"/>
    <n v="30357.142857142855"/>
    <n v="221.47977755542243"/>
    <s v="SVP"/>
    <x v="0"/>
    <s v="USA"/>
    <s v="USD"/>
    <x v="51"/>
    <x v="6"/>
    <s v="All the 8 hours baby, all the 8!"/>
    <x v="2"/>
    <n v="22"/>
    <x v="2"/>
  </r>
  <r>
    <s v="ID1656"/>
    <n v="41064.432951388888"/>
    <n v="225000"/>
    <s v="USD"/>
    <n v="225000"/>
    <n v="225000"/>
    <n v="53571.428571428572"/>
    <n v="390.84666627427487"/>
    <s v="SVP of Acquisitions"/>
    <x v="0"/>
    <s v="USA"/>
    <s v="USD"/>
    <x v="51"/>
    <x v="6"/>
    <s v="4 to 6 hours a day"/>
    <x v="0"/>
    <n v="15"/>
    <x v="3"/>
  </r>
  <r>
    <s v="ID0764"/>
    <n v="41055.713993055557"/>
    <n v="62000"/>
    <s v="USD"/>
    <n v="62000"/>
    <n v="62000"/>
    <n v="14761.904761904761"/>
    <n v="107.69997026224462"/>
    <s v="System Analyst "/>
    <x v="1"/>
    <s v="USA"/>
    <s v="USD"/>
    <x v="51"/>
    <x v="6"/>
    <s v="2 to 3 hours per day"/>
    <x v="3"/>
    <n v="20"/>
    <x v="2"/>
  </r>
  <r>
    <s v="ID1250"/>
    <n v="41058.223368055558"/>
    <n v="55000"/>
    <s v="USD"/>
    <n v="55000"/>
    <n v="55000"/>
    <n v="13095.238095238095"/>
    <n v="95.540296200378307"/>
    <s v="Systems Analyst"/>
    <x v="1"/>
    <s v="USA"/>
    <s v="USD"/>
    <x v="51"/>
    <x v="6"/>
    <s v="1 or 2 hours a day"/>
    <x v="1"/>
    <n v="7"/>
    <x v="0"/>
  </r>
  <r>
    <s v="ID1742"/>
    <n v="41068.001261574071"/>
    <n v="68000"/>
    <s v="USD"/>
    <n v="68000"/>
    <n v="68000"/>
    <n v="16190.476190476189"/>
    <n v="118.12254802955862"/>
    <s v="Tax Associate"/>
    <x v="1"/>
    <s v="USA"/>
    <s v="USD"/>
    <x v="51"/>
    <x v="6"/>
    <s v="4 to 6 hours a day"/>
    <x v="0"/>
    <n v="2.5"/>
    <x v="1"/>
  </r>
  <r>
    <s v="ID1418"/>
    <n v="41059.024224537039"/>
    <n v="107000"/>
    <s v="USD"/>
    <n v="107000"/>
    <n v="107000"/>
    <n v="25476.190476190473"/>
    <n v="185.86930351709958"/>
    <s v="Tax Manager"/>
    <x v="2"/>
    <s v="USA"/>
    <s v="USD"/>
    <x v="51"/>
    <x v="6"/>
    <s v="All the 8 hours baby, all the 8!"/>
    <x v="2"/>
    <n v="29"/>
    <x v="2"/>
  </r>
  <r>
    <s v="ID0600"/>
    <n v="41055.371666666666"/>
    <n v="45000"/>
    <s v="USD"/>
    <n v="45000"/>
    <n v="45000"/>
    <n v="10714.285714285714"/>
    <n v="78.169333254854962"/>
    <s v="Technical Analyst"/>
    <x v="1"/>
    <s v="USA"/>
    <s v="USD"/>
    <x v="51"/>
    <x v="6"/>
    <s v="4 to 6 hours a day"/>
    <x v="0"/>
    <n v="15"/>
    <x v="3"/>
  </r>
  <r>
    <s v="ID1421"/>
    <n v="41059.045439814814"/>
    <n v="45000"/>
    <s v="USD"/>
    <n v="45000"/>
    <n v="45000"/>
    <n v="10714.285714285714"/>
    <n v="78.169333254854962"/>
    <s v="Technical Support Specialist"/>
    <x v="8"/>
    <s v="USA"/>
    <s v="USD"/>
    <x v="51"/>
    <x v="6"/>
    <s v="4 to 6 hours a day"/>
    <x v="0"/>
    <n v="20"/>
    <x v="2"/>
  </r>
  <r>
    <s v="ID0562"/>
    <n v="41055.25582175926"/>
    <n v="35000"/>
    <s v="USD"/>
    <n v="35000"/>
    <n v="35000"/>
    <n v="8333.3333333333321"/>
    <n v="60.798370309331638"/>
    <s v="Technical Support Technician"/>
    <x v="1"/>
    <s v="USA"/>
    <s v="USD"/>
    <x v="51"/>
    <x v="6"/>
    <s v="1 or 2 hours a day"/>
    <x v="1"/>
    <n v="7"/>
    <x v="0"/>
  </r>
  <r>
    <s v="ID0596"/>
    <n v="41055.363275462965"/>
    <n v="108000"/>
    <s v="USD"/>
    <n v="108000"/>
    <n v="108000"/>
    <n v="25714.285714285714"/>
    <n v="187.60639981165195"/>
    <s v="Technology consultant "/>
    <x v="4"/>
    <s v="USA"/>
    <s v="USD"/>
    <x v="51"/>
    <x v="6"/>
    <s v="2 to 3 hours per day"/>
    <x v="3"/>
    <n v="7"/>
    <x v="0"/>
  </r>
  <r>
    <s v="ID0164"/>
    <n v="41055.033125000002"/>
    <n v="60000"/>
    <s v="USD"/>
    <n v="60000"/>
    <n v="60000"/>
    <n v="14285.714285714284"/>
    <n v="104.22577767313996"/>
    <s v="Telecom Technician"/>
    <x v="1"/>
    <s v="USA"/>
    <s v="USD"/>
    <x v="51"/>
    <x v="6"/>
    <s v="4 to 6 hours a day"/>
    <x v="0"/>
    <m/>
    <x v="1"/>
  </r>
  <r>
    <s v="ID1392"/>
    <n v="41058.916377314818"/>
    <n v="44000"/>
    <s v="USD"/>
    <n v="44000"/>
    <n v="44000"/>
    <n v="10476.190476190475"/>
    <n v="76.432236960302632"/>
    <s v="Test engineer"/>
    <x v="7"/>
    <s v="USA"/>
    <s v="USD"/>
    <x v="51"/>
    <x v="6"/>
    <s v="4 to 6 hours a day"/>
    <x v="0"/>
    <n v="15"/>
    <x v="3"/>
  </r>
  <r>
    <s v="ID0388"/>
    <n v="41055.083495370367"/>
    <n v="47000"/>
    <s v="USD"/>
    <n v="47000"/>
    <n v="47000"/>
    <n v="11190.476190476191"/>
    <n v="81.643525843959637"/>
    <s v="Trainer "/>
    <x v="2"/>
    <s v="USA"/>
    <s v="USD"/>
    <x v="51"/>
    <x v="6"/>
    <s v="2 to 3 hours per day"/>
    <x v="3"/>
    <m/>
    <x v="1"/>
  </r>
  <r>
    <s v="ID0356"/>
    <n v="41055.071145833332"/>
    <n v="72500"/>
    <s v="USD"/>
    <n v="72500"/>
    <n v="72500"/>
    <n v="17261.90476190476"/>
    <n v="125.93948135504411"/>
    <s v="Transportation Engineer"/>
    <x v="7"/>
    <s v="USA"/>
    <s v="USD"/>
    <x v="51"/>
    <x v="6"/>
    <s v="2 to 3 hours per day"/>
    <x v="3"/>
    <m/>
    <x v="1"/>
  </r>
  <r>
    <s v="ID1405"/>
    <n v="41058.962500000001"/>
    <n v="40000"/>
    <s v="USD"/>
    <n v="40000"/>
    <n v="40000"/>
    <n v="9523.8095238095229"/>
    <n v="69.483851782093311"/>
    <s v="Transportation Planner"/>
    <x v="2"/>
    <s v="USA"/>
    <s v="USD"/>
    <x v="51"/>
    <x v="6"/>
    <s v="1 or 2 hours a day"/>
    <x v="1"/>
    <n v="8"/>
    <x v="0"/>
  </r>
  <r>
    <s v="ID0112"/>
    <n v="41055.028726851851"/>
    <n v="50000"/>
    <s v="USD"/>
    <n v="50000"/>
    <n v="50000"/>
    <n v="11904.761904761905"/>
    <n v="86.854814727616642"/>
    <s v="Transportation Specialist"/>
    <x v="8"/>
    <s v="USA"/>
    <s v="USD"/>
    <x v="51"/>
    <x v="6"/>
    <s v="4 to 6 hours a day"/>
    <x v="0"/>
    <m/>
    <x v="1"/>
  </r>
  <r>
    <s v="ID1429"/>
    <n v="41059.078159722223"/>
    <n v="61000"/>
    <s v="USD"/>
    <n v="61000"/>
    <n v="61000"/>
    <n v="14523.809523809523"/>
    <n v="105.96287396769229"/>
    <s v="Treasury Analyst"/>
    <x v="1"/>
    <s v="USA"/>
    <s v="USD"/>
    <x v="51"/>
    <x v="6"/>
    <s v="4 to 6 hours a day"/>
    <x v="0"/>
    <n v="12"/>
    <x v="3"/>
  </r>
  <r>
    <s v="ID0281"/>
    <n v="41055.051701388889"/>
    <n v="46000"/>
    <s v="USD"/>
    <n v="46000"/>
    <n v="46000"/>
    <n v="10952.380952380952"/>
    <n v="79.906429549407306"/>
    <s v="University Relations Intern"/>
    <x v="1"/>
    <s v="USA"/>
    <s v="USD"/>
    <x v="51"/>
    <x v="6"/>
    <s v="All the 8 hours baby, all the 8!"/>
    <x v="2"/>
    <m/>
    <x v="1"/>
  </r>
  <r>
    <s v="ID0118"/>
    <n v="41055.028877314813"/>
    <n v="56160"/>
    <s v="USD"/>
    <n v="56160"/>
    <n v="56160"/>
    <n v="13371.428571428571"/>
    <n v="97.555327902059005"/>
    <s v="Utilization Analyst"/>
    <x v="1"/>
    <s v="USA"/>
    <s v="USD"/>
    <x v="51"/>
    <x v="6"/>
    <s v="4 to 6 hours a day"/>
    <x v="0"/>
    <m/>
    <x v="1"/>
  </r>
  <r>
    <s v="ID1919"/>
    <n v="41080.105462962965"/>
    <n v="110000"/>
    <s v="USD"/>
    <n v="110000"/>
    <n v="110000"/>
    <n v="26190.476190476191"/>
    <n v="191.08059240075661"/>
    <s v="Vice President - Finance"/>
    <x v="0"/>
    <s v="USA"/>
    <s v="USD"/>
    <x v="51"/>
    <x v="6"/>
    <s v="4 to 6 hours a day"/>
    <x v="0"/>
    <n v="10"/>
    <x v="3"/>
  </r>
  <r>
    <s v="ID1355"/>
    <n v="41058.776979166665"/>
    <n v="125000"/>
    <s v="USD"/>
    <n v="125000"/>
    <n v="125000"/>
    <n v="29761.90476190476"/>
    <n v="217.13703681904158"/>
    <s v="Vice President of Performance Management"/>
    <x v="2"/>
    <s v="USA"/>
    <s v="USD"/>
    <x v="51"/>
    <x v="6"/>
    <s v="4 to 6 hours a day"/>
    <x v="0"/>
    <n v="2"/>
    <x v="1"/>
  </r>
  <r>
    <s v="ID0525"/>
    <n v="41055.197523148148"/>
    <n v="104000"/>
    <s v="USD"/>
    <n v="104000"/>
    <n v="104000"/>
    <n v="24761.90476190476"/>
    <n v="180.6580146334426"/>
    <s v="Vice President, Analyst"/>
    <x v="1"/>
    <s v="USA"/>
    <s v="USD"/>
    <x v="51"/>
    <x v="6"/>
    <s v="4 to 6 hours a day"/>
    <x v="0"/>
    <m/>
    <x v="1"/>
  </r>
  <r>
    <s v="ID0273"/>
    <n v="41055.048842592594"/>
    <n v="80000"/>
    <s v="USD"/>
    <n v="80000"/>
    <n v="80000"/>
    <n v="19047.619047619046"/>
    <n v="138.96770356418662"/>
    <s v="VP"/>
    <x v="0"/>
    <s v="USA"/>
    <s v="USD"/>
    <x v="51"/>
    <x v="6"/>
    <s v="2 to 3 hours per day"/>
    <x v="3"/>
    <m/>
    <x v="1"/>
  </r>
  <r>
    <s v="ID0233"/>
    <n v="41055.041284722225"/>
    <n v="95000"/>
    <s v="USD"/>
    <n v="95000"/>
    <n v="95000"/>
    <n v="22619.047619047618"/>
    <n v="165.02414798247159"/>
    <s v="VP - Procurment"/>
    <x v="0"/>
    <s v="USA"/>
    <s v="USD"/>
    <x v="51"/>
    <x v="6"/>
    <s v="4 to 6 hours a day"/>
    <x v="0"/>
    <m/>
    <x v="1"/>
  </r>
  <r>
    <s v="ID0270"/>
    <n v="41055.04828703704"/>
    <n v="103000"/>
    <s v="USD"/>
    <n v="103000"/>
    <n v="103000"/>
    <n v="24523.809523809523"/>
    <n v="178.92091833889029"/>
    <s v="VP / Credit Administrator"/>
    <x v="0"/>
    <s v="USA"/>
    <s v="USD"/>
    <x v="51"/>
    <x v="6"/>
    <s v="2 to 3 hours per day"/>
    <x v="3"/>
    <m/>
    <x v="1"/>
  </r>
  <r>
    <s v="ID0301"/>
    <n v="41055.05704861111"/>
    <n v="16000"/>
    <s v="USD"/>
    <n v="16000"/>
    <n v="16000"/>
    <n v="3809.5238095238092"/>
    <n v="27.793540712837324"/>
    <s v="VP of Finance"/>
    <x v="0"/>
    <s v="USA"/>
    <s v="USD"/>
    <x v="51"/>
    <x v="6"/>
    <s v="1 or 2 hours a day"/>
    <x v="1"/>
    <m/>
    <x v="1"/>
  </r>
  <r>
    <s v="ID1393"/>
    <n v="41058.918414351851"/>
    <n v="150000"/>
    <s v="USD"/>
    <n v="150000"/>
    <n v="150000"/>
    <n v="35714.28571428571"/>
    <n v="260.56444418284991"/>
    <s v="VP, Business Management"/>
    <x v="2"/>
    <s v="USA"/>
    <s v="USD"/>
    <x v="51"/>
    <x v="6"/>
    <s v="2 to 3 hours per day"/>
    <x v="3"/>
    <n v="30"/>
    <x v="2"/>
  </r>
  <r>
    <s v="ID0991"/>
    <n v="41057.367314814815"/>
    <n v="125000"/>
    <s v="USD"/>
    <n v="125000"/>
    <n v="125000"/>
    <n v="29761.90476190476"/>
    <n v="217.13703681904158"/>
    <s v="VP, Operational Analytics"/>
    <x v="0"/>
    <s v="USA"/>
    <s v="USD"/>
    <x v="51"/>
    <x v="6"/>
    <s v="4 to 6 hours a day"/>
    <x v="0"/>
    <n v="10"/>
    <x v="3"/>
  </r>
  <r>
    <s v="ID1680"/>
    <n v="41065.210462962961"/>
    <n v="1000"/>
    <s v="USD"/>
    <n v="12000"/>
    <n v="12000"/>
    <n v="2857.1428571428569"/>
    <n v="20.845155534627992"/>
    <s v="Waiter"/>
    <x v="1"/>
    <s v="USA"/>
    <s v="USD"/>
    <x v="51"/>
    <x v="6"/>
    <s v="2 to 3 hours per day"/>
    <x v="3"/>
    <n v="1"/>
    <x v="1"/>
  </r>
  <r>
    <s v="ID0444"/>
    <n v="41055.115486111114"/>
    <n v="80000"/>
    <s v="USD"/>
    <n v="80000"/>
    <n v="80000"/>
    <n v="19047.619047619046"/>
    <n v="138.96770356418662"/>
    <s v="web analyst"/>
    <x v="1"/>
    <s v="USA"/>
    <s v="USD"/>
    <x v="51"/>
    <x v="6"/>
    <s v="4 to 6 hours a day"/>
    <x v="0"/>
    <m/>
    <x v="1"/>
  </r>
  <r>
    <s v="ID0451"/>
    <n v="41055.121840277781"/>
    <n v="50000"/>
    <s v="USD"/>
    <n v="50000"/>
    <n v="50000"/>
    <n v="11904.761904761905"/>
    <n v="86.854814727616642"/>
    <s v="Wine Analyst"/>
    <x v="1"/>
    <s v="USA"/>
    <s v="USD"/>
    <x v="51"/>
    <x v="6"/>
    <s v="4 to 6 hours a day"/>
    <x v="0"/>
    <m/>
    <x v="1"/>
  </r>
  <r>
    <s v="ID1569"/>
    <n v="41061.061828703707"/>
    <n v="46325"/>
    <s v="USD"/>
    <n v="46325"/>
    <n v="46325"/>
    <n v="11029.761904761905"/>
    <n v="80.470985845136809"/>
    <s v="Work Force Scheduler for Call Center"/>
    <x v="6"/>
    <s v="USA"/>
    <s v="USD"/>
    <x v="51"/>
    <x v="6"/>
    <s v="4 to 6 hours a day"/>
    <x v="0"/>
    <n v="1"/>
    <x v="1"/>
  </r>
  <r>
    <s v="ID0567"/>
    <n v="41055.278460648151"/>
    <n v="45000"/>
    <s v="USD"/>
    <n v="45000"/>
    <n v="45000"/>
    <n v="10714.285714285714"/>
    <n v="78.169333254854962"/>
    <s v="Workflow Analyst"/>
    <x v="1"/>
    <s v="USA"/>
    <s v="USD"/>
    <x v="51"/>
    <x v="6"/>
    <s v="4 to 6 hours a day"/>
    <x v="0"/>
    <n v="2"/>
    <x v="1"/>
  </r>
  <r>
    <s v="ID0487"/>
    <n v="41055.146921296298"/>
    <n v="50000"/>
    <s v="USD"/>
    <n v="50000"/>
    <n v="50000"/>
    <n v="11904.761904761905"/>
    <n v="86.854814727616642"/>
    <s v="Workforce Analyst"/>
    <x v="1"/>
    <s v="USA"/>
    <s v="USD"/>
    <x v="51"/>
    <x v="6"/>
    <s v="4 to 6 hours a day"/>
    <x v="0"/>
    <m/>
    <x v="1"/>
  </r>
  <r>
    <s v="ID0890"/>
    <n v="41056.570196759261"/>
    <n v="10000"/>
    <s v="USD"/>
    <n v="10000"/>
    <n v="10000"/>
    <s v=""/>
    <e v="#VALUE!"/>
    <s v="Finance Staff"/>
    <x v="5"/>
    <s v="Viet Nam"/>
    <m/>
    <x v="97"/>
    <x v="3"/>
    <s v="4 to 6 hours a day"/>
    <x v="0"/>
    <n v="4"/>
    <x v="1"/>
  </r>
  <r>
    <s v="ID1533"/>
    <n v="41060.439664351848"/>
    <s v="10000 US$"/>
    <s v="USD"/>
    <n v="10000"/>
    <n v="10000"/>
    <s v=""/>
    <e v="#VALUE!"/>
    <s v="Project management"/>
    <x v="2"/>
    <s v="Vietnam"/>
    <m/>
    <x v="98"/>
    <x v="3"/>
    <s v="2 to 3 hours per day"/>
    <x v="3"/>
    <n v="8"/>
    <x v="0"/>
  </r>
  <r>
    <s v="ID1151"/>
    <n v="41057.847187500003"/>
    <n v="6000"/>
    <s v="USD"/>
    <n v="6000"/>
    <n v="6000"/>
    <s v=""/>
    <e v="#VALUE!"/>
    <s v="Assistant Accountant"/>
    <x v="5"/>
    <s v="Zambia"/>
    <m/>
    <x v="99"/>
    <x v="7"/>
    <s v="All the 8 hours baby, all the 8!"/>
    <x v="2"/>
    <n v="5"/>
    <x v="0"/>
  </r>
  <r>
    <s v="ID0950"/>
    <n v="41057.033599537041"/>
    <n v="20000"/>
    <s v="USD"/>
    <n v="20000"/>
    <n v="20000"/>
    <s v=""/>
    <e v="#VALUE!"/>
    <s v="Financial Modeller"/>
    <x v="5"/>
    <s v="Zambia"/>
    <m/>
    <x v="99"/>
    <x v="7"/>
    <s v="All the 8 hours baby, all the 8!"/>
    <x v="2"/>
    <n v="2"/>
    <x v="1"/>
  </r>
  <r>
    <s v="ID0917"/>
    <n v="41056.725104166668"/>
    <n v="36400"/>
    <s v="USD"/>
    <n v="36400"/>
    <n v="36400"/>
    <s v=""/>
    <e v="#VALUE!"/>
    <s v="Analyst"/>
    <x v="1"/>
    <s v="Zimbabwe"/>
    <m/>
    <x v="100"/>
    <x v="7"/>
    <s v="4 to 6 hours a day"/>
    <x v="0"/>
    <n v="20"/>
    <x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3" cacheId="0" applyNumberFormats="0" applyBorderFormats="0" applyFontFormats="0" applyPatternFormats="0" applyAlignmentFormats="0" applyWidthHeightFormats="1" dataCaption="Values" updatedVersion="4" minRefreshableVersion="3" itemPrintTitles="1" createdVersion="4" indent="0" outline="1" outlineData="1" multipleFieldFilters="0">
  <location ref="A3:BZ115" firstHeaderRow="1" firstDataRow="3" firstDataCol="1"/>
  <pivotFields count="18">
    <pivotField showAll="0"/>
    <pivotField showAll="0"/>
    <pivotField showAll="0"/>
    <pivotField dataField="1" showAll="0"/>
    <pivotField numFmtId="3" showAll="0"/>
    <pivotField dataField="1" numFmtId="164" showAll="0"/>
    <pivotField dataField="1" showAll="0"/>
    <pivotField showAll="0"/>
    <pivotField showAll="0"/>
    <pivotField axis="axisCol" showAll="0">
      <items count="11">
        <item x="5"/>
        <item x="1"/>
        <item x="4"/>
        <item x="6"/>
        <item x="0"/>
        <item x="7"/>
        <item x="2"/>
        <item x="9"/>
        <item x="3"/>
        <item x="8"/>
        <item t="default"/>
      </items>
    </pivotField>
    <pivotField showAll="0"/>
    <pivotField showAll="0"/>
    <pivotField axis="axisRow" showAll="0">
      <items count="103">
        <item x="0"/>
        <item x="1"/>
        <item x="2"/>
        <item x="3"/>
        <item x="4"/>
        <item x="5"/>
        <item x="6"/>
        <item x="7"/>
        <item x="8"/>
        <item x="9"/>
        <item x="11"/>
        <item x="12"/>
        <item x="13"/>
        <item x="14"/>
        <item x="15"/>
        <item x="16"/>
        <item x="17"/>
        <item x="18"/>
        <item x="19"/>
        <item x="21"/>
        <item x="22"/>
        <item x="23"/>
        <item x="24"/>
        <item x="25"/>
        <item x="26"/>
        <item x="27"/>
        <item x="28"/>
        <item x="29"/>
        <item x="30"/>
        <item x="31"/>
        <item x="32"/>
        <item x="20"/>
        <item x="33"/>
        <item x="34"/>
        <item x="35"/>
        <item x="36"/>
        <item x="37"/>
        <item x="38"/>
        <item x="39"/>
        <item x="40"/>
        <item x="41"/>
        <item x="42"/>
        <item x="43"/>
        <item x="44"/>
        <item x="45"/>
        <item x="46"/>
        <item x="47"/>
        <item x="48"/>
        <item x="49"/>
        <item x="52"/>
        <item m="1" x="101"/>
        <item x="53"/>
        <item x="54"/>
        <item x="55"/>
        <item x="56"/>
        <item x="58"/>
        <item x="59"/>
        <item x="57"/>
        <item x="60"/>
        <item x="61"/>
        <item x="62"/>
        <item x="63"/>
        <item x="64"/>
        <item x="65"/>
        <item x="66"/>
        <item x="67"/>
        <item x="68"/>
        <item x="69"/>
        <item x="70"/>
        <item x="71"/>
        <item x="72"/>
        <item x="73"/>
        <item x="74"/>
        <item x="75"/>
        <item x="76"/>
        <item x="77"/>
        <item x="78"/>
        <item x="79"/>
        <item x="81"/>
        <item x="50"/>
        <item x="82"/>
        <item x="83"/>
        <item x="84"/>
        <item x="85"/>
        <item x="80"/>
        <item x="86"/>
        <item x="87"/>
        <item x="88"/>
        <item x="89"/>
        <item x="10"/>
        <item x="90"/>
        <item x="91"/>
        <item x="92"/>
        <item x="93"/>
        <item x="94"/>
        <item x="95"/>
        <item x="96"/>
        <item x="51"/>
        <item x="97"/>
        <item x="98"/>
        <item x="99"/>
        <item x="100"/>
        <item t="default"/>
      </items>
    </pivotField>
    <pivotField axis="axisRow" showAll="0">
      <items count="27">
        <item m="1" x="15"/>
        <item m="1" x="11"/>
        <item m="1" x="16"/>
        <item x="4"/>
        <item m="1" x="9"/>
        <item m="1" x="14"/>
        <item m="1" x="24"/>
        <item m="1" x="22"/>
        <item m="1" x="25"/>
        <item m="1" x="18"/>
        <item m="1" x="8"/>
        <item m="1" x="17"/>
        <item x="1"/>
        <item m="1" x="13"/>
        <item m="1" x="19"/>
        <item m="1" x="10"/>
        <item m="1" x="21"/>
        <item m="1" x="23"/>
        <item x="2"/>
        <item m="1" x="12"/>
        <item m="1" x="20"/>
        <item x="0"/>
        <item x="3"/>
        <item x="5"/>
        <item x="6"/>
        <item x="7"/>
        <item t="default"/>
      </items>
    </pivotField>
    <pivotField showAll="0"/>
    <pivotField showAll="0"/>
    <pivotField showAll="0"/>
    <pivotField showAll="0"/>
  </pivotFields>
  <rowFields count="2">
    <field x="13"/>
    <field x="12"/>
  </rowFields>
  <rowItems count="110">
    <i>
      <x v="3"/>
    </i>
    <i r="1">
      <x v="4"/>
    </i>
    <i r="1">
      <x v="12"/>
    </i>
    <i r="1">
      <x v="19"/>
    </i>
    <i r="1">
      <x v="21"/>
    </i>
    <i r="1">
      <x v="22"/>
    </i>
    <i r="1">
      <x v="26"/>
    </i>
    <i r="1">
      <x v="37"/>
    </i>
    <i r="1">
      <x v="57"/>
    </i>
    <i r="1">
      <x v="69"/>
    </i>
    <i r="1">
      <x v="70"/>
    </i>
    <i>
      <x v="12"/>
    </i>
    <i r="1">
      <x v="1"/>
    </i>
    <i r="1">
      <x v="27"/>
    </i>
    <i r="1">
      <x v="43"/>
    </i>
    <i r="1">
      <x v="45"/>
    </i>
    <i r="1">
      <x v="49"/>
    </i>
    <i r="1">
      <x v="53"/>
    </i>
    <i r="1">
      <x v="67"/>
    </i>
    <i r="1">
      <x v="75"/>
    </i>
    <i r="1">
      <x v="79"/>
    </i>
    <i r="1">
      <x v="91"/>
    </i>
    <i r="1">
      <x v="92"/>
    </i>
    <i>
      <x v="18"/>
    </i>
    <i r="1">
      <x v="2"/>
    </i>
    <i r="1">
      <x v="14"/>
    </i>
    <i r="1">
      <x v="15"/>
    </i>
    <i r="1">
      <x v="51"/>
    </i>
    <i r="1">
      <x v="71"/>
    </i>
    <i r="1">
      <x v="96"/>
    </i>
    <i>
      <x v="21"/>
    </i>
    <i r="1">
      <x/>
    </i>
    <i r="1">
      <x v="7"/>
    </i>
    <i r="1">
      <x v="9"/>
    </i>
    <i r="1">
      <x v="11"/>
    </i>
    <i r="1">
      <x v="16"/>
    </i>
    <i r="1">
      <x v="23"/>
    </i>
    <i r="1">
      <x v="24"/>
    </i>
    <i r="1">
      <x v="25"/>
    </i>
    <i r="1">
      <x v="29"/>
    </i>
    <i r="1">
      <x v="31"/>
    </i>
    <i r="1">
      <x v="32"/>
    </i>
    <i r="1">
      <x v="33"/>
    </i>
    <i r="1">
      <x v="34"/>
    </i>
    <i r="1">
      <x v="36"/>
    </i>
    <i r="1">
      <x v="39"/>
    </i>
    <i r="1">
      <x v="40"/>
    </i>
    <i r="1">
      <x v="44"/>
    </i>
    <i r="1">
      <x v="46"/>
    </i>
    <i r="1">
      <x v="54"/>
    </i>
    <i r="1">
      <x v="59"/>
    </i>
    <i r="1">
      <x v="63"/>
    </i>
    <i r="1">
      <x v="66"/>
    </i>
    <i r="1">
      <x v="73"/>
    </i>
    <i r="1">
      <x v="74"/>
    </i>
    <i r="1">
      <x v="77"/>
    </i>
    <i r="1">
      <x v="81"/>
    </i>
    <i r="1">
      <x v="82"/>
    </i>
    <i r="1">
      <x v="85"/>
    </i>
    <i r="1">
      <x v="87"/>
    </i>
    <i r="1">
      <x v="88"/>
    </i>
    <i r="1">
      <x v="94"/>
    </i>
    <i r="1">
      <x v="95"/>
    </i>
    <i>
      <x v="22"/>
    </i>
    <i r="1">
      <x v="3"/>
    </i>
    <i r="1">
      <x v="5"/>
    </i>
    <i r="1">
      <x v="8"/>
    </i>
    <i r="1">
      <x v="10"/>
    </i>
    <i r="1">
      <x v="13"/>
    </i>
    <i r="1">
      <x v="17"/>
    </i>
    <i r="1">
      <x v="20"/>
    </i>
    <i r="1">
      <x v="38"/>
    </i>
    <i r="1">
      <x v="41"/>
    </i>
    <i r="1">
      <x v="47"/>
    </i>
    <i r="1">
      <x v="58"/>
    </i>
    <i r="1">
      <x v="62"/>
    </i>
    <i r="1">
      <x v="68"/>
    </i>
    <i r="1">
      <x v="76"/>
    </i>
    <i r="1">
      <x v="78"/>
    </i>
    <i r="1">
      <x v="86"/>
    </i>
    <i r="1">
      <x v="89"/>
    </i>
    <i r="1">
      <x v="98"/>
    </i>
    <i r="1">
      <x v="99"/>
    </i>
    <i>
      <x v="23"/>
    </i>
    <i r="1">
      <x v="6"/>
    </i>
    <i r="1">
      <x v="42"/>
    </i>
    <i r="1">
      <x v="55"/>
    </i>
    <i r="1">
      <x v="64"/>
    </i>
    <i r="1">
      <x v="72"/>
    </i>
    <i r="1">
      <x v="80"/>
    </i>
    <i>
      <x v="24"/>
    </i>
    <i r="1">
      <x v="18"/>
    </i>
    <i r="1">
      <x v="97"/>
    </i>
    <i>
      <x v="25"/>
    </i>
    <i r="1">
      <x v="28"/>
    </i>
    <i r="1">
      <x v="30"/>
    </i>
    <i r="1">
      <x v="35"/>
    </i>
    <i r="1">
      <x v="48"/>
    </i>
    <i r="1">
      <x v="52"/>
    </i>
    <i r="1">
      <x v="56"/>
    </i>
    <i r="1">
      <x v="60"/>
    </i>
    <i r="1">
      <x v="61"/>
    </i>
    <i r="1">
      <x v="65"/>
    </i>
    <i r="1">
      <x v="83"/>
    </i>
    <i r="1">
      <x v="84"/>
    </i>
    <i r="1">
      <x v="90"/>
    </i>
    <i r="1">
      <x v="93"/>
    </i>
    <i r="1">
      <x v="100"/>
    </i>
    <i r="1">
      <x v="101"/>
    </i>
    <i t="grand">
      <x/>
    </i>
  </rowItems>
  <colFields count="2">
    <field x="9"/>
    <field x="-2"/>
  </colFields>
  <colItems count="77">
    <i>
      <x/>
      <x/>
    </i>
    <i r="1" i="1">
      <x v="1"/>
    </i>
    <i r="1" i="2">
      <x v="2"/>
    </i>
    <i r="1" i="3">
      <x v="3"/>
    </i>
    <i r="1" i="4">
      <x v="4"/>
    </i>
    <i r="1" i="5">
      <x v="5"/>
    </i>
    <i r="1" i="6">
      <x v="6"/>
    </i>
    <i>
      <x v="1"/>
      <x/>
    </i>
    <i r="1" i="1">
      <x v="1"/>
    </i>
    <i r="1" i="2">
      <x v="2"/>
    </i>
    <i r="1" i="3">
      <x v="3"/>
    </i>
    <i r="1" i="4">
      <x v="4"/>
    </i>
    <i r="1" i="5">
      <x v="5"/>
    </i>
    <i r="1" i="6">
      <x v="6"/>
    </i>
    <i>
      <x v="2"/>
      <x/>
    </i>
    <i r="1" i="1">
      <x v="1"/>
    </i>
    <i r="1" i="2">
      <x v="2"/>
    </i>
    <i r="1" i="3">
      <x v="3"/>
    </i>
    <i r="1" i="4">
      <x v="4"/>
    </i>
    <i r="1" i="5">
      <x v="5"/>
    </i>
    <i r="1" i="6">
      <x v="6"/>
    </i>
    <i>
      <x v="3"/>
      <x/>
    </i>
    <i r="1" i="1">
      <x v="1"/>
    </i>
    <i r="1" i="2">
      <x v="2"/>
    </i>
    <i r="1" i="3">
      <x v="3"/>
    </i>
    <i r="1" i="4">
      <x v="4"/>
    </i>
    <i r="1" i="5">
      <x v="5"/>
    </i>
    <i r="1" i="6">
      <x v="6"/>
    </i>
    <i>
      <x v="4"/>
      <x/>
    </i>
    <i r="1" i="1">
      <x v="1"/>
    </i>
    <i r="1" i="2">
      <x v="2"/>
    </i>
    <i r="1" i="3">
      <x v="3"/>
    </i>
    <i r="1" i="4">
      <x v="4"/>
    </i>
    <i r="1" i="5">
      <x v="5"/>
    </i>
    <i r="1" i="6">
      <x v="6"/>
    </i>
    <i>
      <x v="5"/>
      <x/>
    </i>
    <i r="1" i="1">
      <x v="1"/>
    </i>
    <i r="1" i="2">
      <x v="2"/>
    </i>
    <i r="1" i="3">
      <x v="3"/>
    </i>
    <i r="1" i="4">
      <x v="4"/>
    </i>
    <i r="1" i="5">
      <x v="5"/>
    </i>
    <i r="1" i="6">
      <x v="6"/>
    </i>
    <i>
      <x v="6"/>
      <x/>
    </i>
    <i r="1" i="1">
      <x v="1"/>
    </i>
    <i r="1" i="2">
      <x v="2"/>
    </i>
    <i r="1" i="3">
      <x v="3"/>
    </i>
    <i r="1" i="4">
      <x v="4"/>
    </i>
    <i r="1" i="5">
      <x v="5"/>
    </i>
    <i r="1" i="6">
      <x v="6"/>
    </i>
    <i>
      <x v="7"/>
      <x/>
    </i>
    <i r="1" i="1">
      <x v="1"/>
    </i>
    <i r="1" i="2">
      <x v="2"/>
    </i>
    <i r="1" i="3">
      <x v="3"/>
    </i>
    <i r="1" i="4">
      <x v="4"/>
    </i>
    <i r="1" i="5">
      <x v="5"/>
    </i>
    <i r="1" i="6">
      <x v="6"/>
    </i>
    <i>
      <x v="8"/>
      <x/>
    </i>
    <i r="1" i="1">
      <x v="1"/>
    </i>
    <i r="1" i="2">
      <x v="2"/>
    </i>
    <i r="1" i="3">
      <x v="3"/>
    </i>
    <i r="1" i="4">
      <x v="4"/>
    </i>
    <i r="1" i="5">
      <x v="5"/>
    </i>
    <i r="1" i="6">
      <x v="6"/>
    </i>
    <i>
      <x v="9"/>
      <x/>
    </i>
    <i r="1" i="1">
      <x v="1"/>
    </i>
    <i r="1" i="2">
      <x v="2"/>
    </i>
    <i r="1" i="3">
      <x v="3"/>
    </i>
    <i r="1" i="4">
      <x v="4"/>
    </i>
    <i r="1" i="5">
      <x v="5"/>
    </i>
    <i r="1" i="6">
      <x v="6"/>
    </i>
    <i t="grand">
      <x/>
    </i>
    <i t="grand" i="1">
      <x/>
    </i>
    <i t="grand" i="2">
      <x/>
    </i>
    <i t="grand" i="3">
      <x/>
    </i>
    <i t="grand" i="4">
      <x/>
    </i>
    <i t="grand" i="5">
      <x/>
    </i>
    <i t="grand" i="6">
      <x/>
    </i>
  </colItems>
  <dataFields count="7">
    <dataField name="Count of Currency" fld="3" subtotal="count" baseField="0" baseItem="0"/>
    <dataField name="Average of Salary in USD" fld="5" subtotal="average" baseField="12" baseItem="37"/>
    <dataField name="Max of Salary in USD" fld="5" subtotal="max" baseField="12" baseItem="26"/>
    <dataField name="Min of Salary in USD" fld="5" subtotal="min" baseField="12" baseItem="26"/>
    <dataField name="Average of Salary in Big Macs" fld="6" subtotal="average" baseField="12" baseItem="37"/>
    <dataField name="Max of Salary in Big Macs" fld="6" subtotal="max" baseField="12" baseItem="27"/>
    <dataField name="Min of Salary in Big Macs" fld="6" subtotal="min" baseField="13" baseItem="3"/>
  </dataFields>
  <formats count="20">
    <format dxfId="56">
      <pivotArea outline="0" collapsedLevelsAreSubtotals="1" fieldPosition="0"/>
    </format>
    <format dxfId="55">
      <pivotArea dataOnly="0" labelOnly="1" outline="0" fieldPosition="0">
        <references count="1">
          <reference field="4294967294" count="2">
            <x v="1"/>
            <x v="4"/>
          </reference>
        </references>
      </pivotArea>
    </format>
    <format dxfId="54">
      <pivotArea type="all" dataOnly="0" outline="0" fieldPosition="0"/>
    </format>
    <format dxfId="53">
      <pivotArea field="13" type="button" dataOnly="0" labelOnly="1" outline="0" axis="axisRow" fieldPosition="0"/>
    </format>
    <format dxfId="52">
      <pivotArea field="9" dataOnly="0" labelOnly="1" grandCol="1" outline="0" axis="axisCol" fieldPosition="0">
        <references count="1">
          <reference field="4294967294" count="1" selected="0">
            <x v="1"/>
          </reference>
        </references>
      </pivotArea>
    </format>
    <format dxfId="51">
      <pivotArea field="9" dataOnly="0" labelOnly="1" grandCol="1" outline="0" axis="axisCol" fieldPosition="0">
        <references count="1">
          <reference field="4294967294" count="1" selected="0">
            <x v="2"/>
          </reference>
        </references>
      </pivotArea>
    </format>
    <format dxfId="50">
      <pivotArea field="9" dataOnly="0" labelOnly="1" grandCol="1" outline="0" axis="axisCol" fieldPosition="0">
        <references count="1">
          <reference field="4294967294" count="1" selected="0">
            <x v="3"/>
          </reference>
        </references>
      </pivotArea>
    </format>
    <format dxfId="49">
      <pivotArea field="9" dataOnly="0" labelOnly="1" grandCol="1" outline="0" axis="axisCol" fieldPosition="0">
        <references count="1">
          <reference field="4294967294" count="1" selected="0">
            <x v="4"/>
          </reference>
        </references>
      </pivotArea>
    </format>
    <format dxfId="48">
      <pivotArea field="9" dataOnly="0" labelOnly="1" grandCol="1" outline="0" axis="axisCol" fieldPosition="0">
        <references count="1">
          <reference field="4294967294" count="1" selected="0">
            <x v="5"/>
          </reference>
        </references>
      </pivotArea>
    </format>
    <format dxfId="47">
      <pivotArea field="9" dataOnly="0" labelOnly="1" grandCol="1" outline="0" axis="axisCol" fieldPosition="0">
        <references count="1">
          <reference field="4294967294" count="1" selected="0">
            <x v="6"/>
          </reference>
        </references>
      </pivotArea>
    </format>
    <format dxfId="46">
      <pivotArea dataOnly="0" labelOnly="1" outline="0" fieldPosition="0">
        <references count="2">
          <reference field="4294967294" count="6">
            <x v="1"/>
            <x v="2"/>
            <x v="3"/>
            <x v="4"/>
            <x v="5"/>
            <x v="6"/>
          </reference>
          <reference field="9" count="1" selected="0">
            <x v="0"/>
          </reference>
        </references>
      </pivotArea>
    </format>
    <format dxfId="45">
      <pivotArea dataOnly="0" labelOnly="1" outline="0" fieldPosition="0">
        <references count="2">
          <reference field="4294967294" count="6">
            <x v="1"/>
            <x v="2"/>
            <x v="3"/>
            <x v="4"/>
            <x v="5"/>
            <x v="6"/>
          </reference>
          <reference field="9" count="1" selected="0">
            <x v="1"/>
          </reference>
        </references>
      </pivotArea>
    </format>
    <format dxfId="44">
      <pivotArea dataOnly="0" labelOnly="1" outline="0" fieldPosition="0">
        <references count="2">
          <reference field="4294967294" count="6">
            <x v="1"/>
            <x v="2"/>
            <x v="3"/>
            <x v="4"/>
            <x v="5"/>
            <x v="6"/>
          </reference>
          <reference field="9" count="1" selected="0">
            <x v="2"/>
          </reference>
        </references>
      </pivotArea>
    </format>
    <format dxfId="43">
      <pivotArea dataOnly="0" labelOnly="1" outline="0" fieldPosition="0">
        <references count="2">
          <reference field="4294967294" count="6">
            <x v="1"/>
            <x v="2"/>
            <x v="3"/>
            <x v="4"/>
            <x v="5"/>
            <x v="6"/>
          </reference>
          <reference field="9" count="1" selected="0">
            <x v="3"/>
          </reference>
        </references>
      </pivotArea>
    </format>
    <format dxfId="42">
      <pivotArea dataOnly="0" labelOnly="1" outline="0" fieldPosition="0">
        <references count="2">
          <reference field="4294967294" count="6">
            <x v="1"/>
            <x v="2"/>
            <x v="3"/>
            <x v="4"/>
            <x v="5"/>
            <x v="6"/>
          </reference>
          <reference field="9" count="1" selected="0">
            <x v="4"/>
          </reference>
        </references>
      </pivotArea>
    </format>
    <format dxfId="41">
      <pivotArea dataOnly="0" labelOnly="1" outline="0" fieldPosition="0">
        <references count="2">
          <reference field="4294967294" count="6">
            <x v="1"/>
            <x v="2"/>
            <x v="3"/>
            <x v="4"/>
            <x v="5"/>
            <x v="6"/>
          </reference>
          <reference field="9" count="1" selected="0">
            <x v="5"/>
          </reference>
        </references>
      </pivotArea>
    </format>
    <format dxfId="40">
      <pivotArea dataOnly="0" labelOnly="1" outline="0" fieldPosition="0">
        <references count="2">
          <reference field="4294967294" count="6">
            <x v="1"/>
            <x v="2"/>
            <x v="3"/>
            <x v="4"/>
            <x v="5"/>
            <x v="6"/>
          </reference>
          <reference field="9" count="1" selected="0">
            <x v="6"/>
          </reference>
        </references>
      </pivotArea>
    </format>
    <format dxfId="39">
      <pivotArea dataOnly="0" labelOnly="1" outline="0" fieldPosition="0">
        <references count="2">
          <reference field="4294967294" count="6">
            <x v="1"/>
            <x v="2"/>
            <x v="3"/>
            <x v="4"/>
            <x v="5"/>
            <x v="6"/>
          </reference>
          <reference field="9" count="1" selected="0">
            <x v="7"/>
          </reference>
        </references>
      </pivotArea>
    </format>
    <format dxfId="38">
      <pivotArea dataOnly="0" labelOnly="1" outline="0" fieldPosition="0">
        <references count="2">
          <reference field="4294967294" count="6">
            <x v="1"/>
            <x v="2"/>
            <x v="3"/>
            <x v="4"/>
            <x v="5"/>
            <x v="6"/>
          </reference>
          <reference field="9" count="1" selected="0">
            <x v="8"/>
          </reference>
        </references>
      </pivotArea>
    </format>
    <format dxfId="37">
      <pivotArea dataOnly="0" labelOnly="1" outline="0" fieldPosition="0">
        <references count="2">
          <reference field="4294967294" count="6">
            <x v="1"/>
            <x v="2"/>
            <x v="3"/>
            <x v="4"/>
            <x v="5"/>
            <x v="6"/>
          </reference>
          <reference field="9" count="1" selected="0">
            <x v="9"/>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3" cacheId="0" applyNumberFormats="0" applyBorderFormats="0" applyFontFormats="0" applyPatternFormats="0" applyAlignmentFormats="0" applyWidthHeightFormats="1" dataCaption="Values" updatedVersion="4" minRefreshableVersion="3" itemPrintTitles="1" createdVersion="4" indent="0" outline="1" outlineData="1" multipleFieldFilters="0">
  <location ref="A3:NA117" firstHeaderRow="1" firstDataRow="5" firstDataCol="1"/>
  <pivotFields count="18">
    <pivotField showAll="0"/>
    <pivotField showAll="0"/>
    <pivotField showAll="0"/>
    <pivotField dataField="1" showAll="0"/>
    <pivotField numFmtId="3" showAll="0"/>
    <pivotField dataField="1" numFmtId="164" showAll="0"/>
    <pivotField showAll="0"/>
    <pivotField showAll="0"/>
    <pivotField showAll="0"/>
    <pivotField axis="axisCol" showAll="0">
      <items count="11">
        <item x="5"/>
        <item x="1"/>
        <item x="4"/>
        <item x="6"/>
        <item x="0"/>
        <item x="7"/>
        <item x="2"/>
        <item x="9"/>
        <item x="3"/>
        <item x="8"/>
        <item t="default"/>
      </items>
    </pivotField>
    <pivotField showAll="0"/>
    <pivotField showAll="0"/>
    <pivotField axis="axisRow" showAll="0">
      <items count="103">
        <item x="0"/>
        <item x="1"/>
        <item x="2"/>
        <item x="3"/>
        <item x="4"/>
        <item x="5"/>
        <item x="6"/>
        <item x="7"/>
        <item x="8"/>
        <item x="9"/>
        <item x="11"/>
        <item x="12"/>
        <item x="13"/>
        <item x="14"/>
        <item x="15"/>
        <item x="16"/>
        <item x="17"/>
        <item x="18"/>
        <item x="19"/>
        <item x="21"/>
        <item x="22"/>
        <item x="23"/>
        <item x="24"/>
        <item x="25"/>
        <item x="26"/>
        <item x="27"/>
        <item x="28"/>
        <item x="29"/>
        <item x="30"/>
        <item x="31"/>
        <item x="32"/>
        <item x="20"/>
        <item x="33"/>
        <item x="34"/>
        <item x="35"/>
        <item x="36"/>
        <item x="37"/>
        <item x="38"/>
        <item x="39"/>
        <item x="40"/>
        <item x="41"/>
        <item x="42"/>
        <item x="43"/>
        <item x="44"/>
        <item x="45"/>
        <item x="46"/>
        <item x="47"/>
        <item x="48"/>
        <item x="49"/>
        <item x="52"/>
        <item m="1" x="101"/>
        <item x="53"/>
        <item x="54"/>
        <item x="55"/>
        <item x="56"/>
        <item x="58"/>
        <item x="59"/>
        <item x="57"/>
        <item x="60"/>
        <item x="61"/>
        <item x="62"/>
        <item x="63"/>
        <item x="64"/>
        <item x="65"/>
        <item x="66"/>
        <item x="67"/>
        <item x="68"/>
        <item x="69"/>
        <item x="70"/>
        <item x="71"/>
        <item x="72"/>
        <item x="73"/>
        <item x="74"/>
        <item x="75"/>
        <item x="76"/>
        <item x="77"/>
        <item x="78"/>
        <item x="79"/>
        <item x="81"/>
        <item x="50"/>
        <item x="82"/>
        <item x="83"/>
        <item x="84"/>
        <item x="85"/>
        <item x="80"/>
        <item x="86"/>
        <item x="87"/>
        <item x="88"/>
        <item x="89"/>
        <item x="10"/>
        <item x="90"/>
        <item x="91"/>
        <item x="92"/>
        <item x="93"/>
        <item x="94"/>
        <item x="95"/>
        <item x="96"/>
        <item x="51"/>
        <item x="97"/>
        <item x="98"/>
        <item x="99"/>
        <item x="100"/>
        <item t="default"/>
      </items>
    </pivotField>
    <pivotField axis="axisRow" showAll="0">
      <items count="27">
        <item m="1" x="15"/>
        <item m="1" x="11"/>
        <item m="1" x="16"/>
        <item x="4"/>
        <item m="1" x="9"/>
        <item m="1" x="14"/>
        <item m="1" x="24"/>
        <item m="1" x="22"/>
        <item m="1" x="25"/>
        <item m="1" x="18"/>
        <item m="1" x="8"/>
        <item m="1" x="17"/>
        <item x="1"/>
        <item m="1" x="13"/>
        <item m="1" x="19"/>
        <item m="1" x="10"/>
        <item m="1" x="21"/>
        <item m="1" x="23"/>
        <item x="2"/>
        <item m="1" x="12"/>
        <item m="1" x="20"/>
        <item x="0"/>
        <item x="3"/>
        <item x="5"/>
        <item x="6"/>
        <item x="7"/>
        <item t="default"/>
      </items>
    </pivotField>
    <pivotField showAll="0"/>
    <pivotField axis="axisCol" showAll="0">
      <items count="5">
        <item x="1"/>
        <item x="3"/>
        <item x="0"/>
        <item x="2"/>
        <item t="default"/>
      </items>
    </pivotField>
    <pivotField showAll="0"/>
    <pivotField axis="axisCol" showAll="0">
      <items count="5">
        <item x="1"/>
        <item x="3"/>
        <item x="2"/>
        <item x="0"/>
        <item t="default"/>
      </items>
    </pivotField>
  </pivotFields>
  <rowFields count="2">
    <field x="13"/>
    <field x="12"/>
  </rowFields>
  <rowItems count="110">
    <i>
      <x v="3"/>
    </i>
    <i r="1">
      <x v="4"/>
    </i>
    <i r="1">
      <x v="12"/>
    </i>
    <i r="1">
      <x v="19"/>
    </i>
    <i r="1">
      <x v="21"/>
    </i>
    <i r="1">
      <x v="22"/>
    </i>
    <i r="1">
      <x v="26"/>
    </i>
    <i r="1">
      <x v="37"/>
    </i>
    <i r="1">
      <x v="57"/>
    </i>
    <i r="1">
      <x v="69"/>
    </i>
    <i r="1">
      <x v="70"/>
    </i>
    <i>
      <x v="12"/>
    </i>
    <i r="1">
      <x v="1"/>
    </i>
    <i r="1">
      <x v="27"/>
    </i>
    <i r="1">
      <x v="43"/>
    </i>
    <i r="1">
      <x v="45"/>
    </i>
    <i r="1">
      <x v="49"/>
    </i>
    <i r="1">
      <x v="53"/>
    </i>
    <i r="1">
      <x v="67"/>
    </i>
    <i r="1">
      <x v="75"/>
    </i>
    <i r="1">
      <x v="79"/>
    </i>
    <i r="1">
      <x v="91"/>
    </i>
    <i r="1">
      <x v="92"/>
    </i>
    <i>
      <x v="18"/>
    </i>
    <i r="1">
      <x v="2"/>
    </i>
    <i r="1">
      <x v="14"/>
    </i>
    <i r="1">
      <x v="15"/>
    </i>
    <i r="1">
      <x v="51"/>
    </i>
    <i r="1">
      <x v="71"/>
    </i>
    <i r="1">
      <x v="96"/>
    </i>
    <i>
      <x v="21"/>
    </i>
    <i r="1">
      <x/>
    </i>
    <i r="1">
      <x v="7"/>
    </i>
    <i r="1">
      <x v="9"/>
    </i>
    <i r="1">
      <x v="11"/>
    </i>
    <i r="1">
      <x v="16"/>
    </i>
    <i r="1">
      <x v="23"/>
    </i>
    <i r="1">
      <x v="24"/>
    </i>
    <i r="1">
      <x v="25"/>
    </i>
    <i r="1">
      <x v="29"/>
    </i>
    <i r="1">
      <x v="31"/>
    </i>
    <i r="1">
      <x v="32"/>
    </i>
    <i r="1">
      <x v="33"/>
    </i>
    <i r="1">
      <x v="34"/>
    </i>
    <i r="1">
      <x v="36"/>
    </i>
    <i r="1">
      <x v="39"/>
    </i>
    <i r="1">
      <x v="40"/>
    </i>
    <i r="1">
      <x v="44"/>
    </i>
    <i r="1">
      <x v="46"/>
    </i>
    <i r="1">
      <x v="54"/>
    </i>
    <i r="1">
      <x v="59"/>
    </i>
    <i r="1">
      <x v="63"/>
    </i>
    <i r="1">
      <x v="66"/>
    </i>
    <i r="1">
      <x v="73"/>
    </i>
    <i r="1">
      <x v="74"/>
    </i>
    <i r="1">
      <x v="77"/>
    </i>
    <i r="1">
      <x v="81"/>
    </i>
    <i r="1">
      <x v="82"/>
    </i>
    <i r="1">
      <x v="85"/>
    </i>
    <i r="1">
      <x v="87"/>
    </i>
    <i r="1">
      <x v="88"/>
    </i>
    <i r="1">
      <x v="94"/>
    </i>
    <i r="1">
      <x v="95"/>
    </i>
    <i>
      <x v="22"/>
    </i>
    <i r="1">
      <x v="3"/>
    </i>
    <i r="1">
      <x v="5"/>
    </i>
    <i r="1">
      <x v="8"/>
    </i>
    <i r="1">
      <x v="10"/>
    </i>
    <i r="1">
      <x v="13"/>
    </i>
    <i r="1">
      <x v="17"/>
    </i>
    <i r="1">
      <x v="20"/>
    </i>
    <i r="1">
      <x v="38"/>
    </i>
    <i r="1">
      <x v="41"/>
    </i>
    <i r="1">
      <x v="47"/>
    </i>
    <i r="1">
      <x v="58"/>
    </i>
    <i r="1">
      <x v="62"/>
    </i>
    <i r="1">
      <x v="68"/>
    </i>
    <i r="1">
      <x v="76"/>
    </i>
    <i r="1">
      <x v="78"/>
    </i>
    <i r="1">
      <x v="86"/>
    </i>
    <i r="1">
      <x v="89"/>
    </i>
    <i r="1">
      <x v="98"/>
    </i>
    <i r="1">
      <x v="99"/>
    </i>
    <i>
      <x v="23"/>
    </i>
    <i r="1">
      <x v="6"/>
    </i>
    <i r="1">
      <x v="42"/>
    </i>
    <i r="1">
      <x v="55"/>
    </i>
    <i r="1">
      <x v="64"/>
    </i>
    <i r="1">
      <x v="72"/>
    </i>
    <i r="1">
      <x v="80"/>
    </i>
    <i>
      <x v="24"/>
    </i>
    <i r="1">
      <x v="18"/>
    </i>
    <i r="1">
      <x v="97"/>
    </i>
    <i>
      <x v="25"/>
    </i>
    <i r="1">
      <x v="28"/>
    </i>
    <i r="1">
      <x v="30"/>
    </i>
    <i r="1">
      <x v="35"/>
    </i>
    <i r="1">
      <x v="48"/>
    </i>
    <i r="1">
      <x v="52"/>
    </i>
    <i r="1">
      <x v="56"/>
    </i>
    <i r="1">
      <x v="60"/>
    </i>
    <i r="1">
      <x v="61"/>
    </i>
    <i r="1">
      <x v="65"/>
    </i>
    <i r="1">
      <x v="83"/>
    </i>
    <i r="1">
      <x v="84"/>
    </i>
    <i r="1">
      <x v="90"/>
    </i>
    <i r="1">
      <x v="93"/>
    </i>
    <i r="1">
      <x v="100"/>
    </i>
    <i r="1">
      <x v="101"/>
    </i>
    <i t="grand">
      <x/>
    </i>
  </rowItems>
  <colFields count="4">
    <field x="9"/>
    <field x="17"/>
    <field x="15"/>
    <field x="-2"/>
  </colFields>
  <colItems count="364">
    <i>
      <x/>
      <x/>
      <x v="1"/>
      <x/>
    </i>
    <i r="3" i="1">
      <x v="1"/>
    </i>
    <i r="2">
      <x v="2"/>
      <x/>
    </i>
    <i r="3" i="1">
      <x v="1"/>
    </i>
    <i r="2">
      <x v="3"/>
      <x/>
    </i>
    <i r="3" i="1">
      <x v="1"/>
    </i>
    <i t="default" r="1">
      <x/>
    </i>
    <i t="default" r="1" i="1">
      <x/>
    </i>
    <i r="1">
      <x v="1"/>
      <x/>
      <x/>
    </i>
    <i r="3" i="1">
      <x v="1"/>
    </i>
    <i r="2">
      <x v="1"/>
      <x/>
    </i>
    <i r="3" i="1">
      <x v="1"/>
    </i>
    <i r="2">
      <x v="2"/>
      <x/>
    </i>
    <i r="3" i="1">
      <x v="1"/>
    </i>
    <i r="2">
      <x v="3"/>
      <x/>
    </i>
    <i r="3" i="1">
      <x v="1"/>
    </i>
    <i t="default" r="1">
      <x v="1"/>
    </i>
    <i t="default" r="1" i="1">
      <x v="1"/>
    </i>
    <i r="1">
      <x v="2"/>
      <x v="1"/>
      <x/>
    </i>
    <i r="3" i="1">
      <x v="1"/>
    </i>
    <i r="2">
      <x v="2"/>
      <x/>
    </i>
    <i r="3" i="1">
      <x v="1"/>
    </i>
    <i r="2">
      <x v="3"/>
      <x/>
    </i>
    <i r="3" i="1">
      <x v="1"/>
    </i>
    <i t="default" r="1">
      <x v="2"/>
    </i>
    <i t="default" r="1" i="1">
      <x v="2"/>
    </i>
    <i r="1">
      <x v="3"/>
      <x/>
      <x/>
    </i>
    <i r="3" i="1">
      <x v="1"/>
    </i>
    <i r="2">
      <x v="1"/>
      <x/>
    </i>
    <i r="3" i="1">
      <x v="1"/>
    </i>
    <i r="2">
      <x v="2"/>
      <x/>
    </i>
    <i r="3" i="1">
      <x v="1"/>
    </i>
    <i r="2">
      <x v="3"/>
      <x/>
    </i>
    <i r="3" i="1">
      <x v="1"/>
    </i>
    <i t="default" r="1">
      <x v="3"/>
    </i>
    <i t="default" r="1" i="1">
      <x v="3"/>
    </i>
    <i t="default">
      <x/>
    </i>
    <i t="default" i="1">
      <x/>
    </i>
    <i>
      <x v="1"/>
      <x/>
      <x/>
      <x/>
    </i>
    <i r="3" i="1">
      <x v="1"/>
    </i>
    <i r="2">
      <x v="1"/>
      <x/>
    </i>
    <i r="3" i="1">
      <x v="1"/>
    </i>
    <i r="2">
      <x v="2"/>
      <x/>
    </i>
    <i r="3" i="1">
      <x v="1"/>
    </i>
    <i r="2">
      <x v="3"/>
      <x/>
    </i>
    <i r="3" i="1">
      <x v="1"/>
    </i>
    <i t="default" r="1">
      <x/>
    </i>
    <i t="default" r="1" i="1">
      <x/>
    </i>
    <i r="1">
      <x v="1"/>
      <x/>
      <x/>
    </i>
    <i r="3" i="1">
      <x v="1"/>
    </i>
    <i r="2">
      <x v="1"/>
      <x/>
    </i>
    <i r="3" i="1">
      <x v="1"/>
    </i>
    <i r="2">
      <x v="2"/>
      <x/>
    </i>
    <i r="3" i="1">
      <x v="1"/>
    </i>
    <i r="2">
      <x v="3"/>
      <x/>
    </i>
    <i r="3" i="1">
      <x v="1"/>
    </i>
    <i t="default" r="1">
      <x v="1"/>
    </i>
    <i t="default" r="1" i="1">
      <x v="1"/>
    </i>
    <i r="1">
      <x v="2"/>
      <x/>
      <x/>
    </i>
    <i r="3" i="1">
      <x v="1"/>
    </i>
    <i r="2">
      <x v="1"/>
      <x/>
    </i>
    <i r="3" i="1">
      <x v="1"/>
    </i>
    <i r="2">
      <x v="2"/>
      <x/>
    </i>
    <i r="3" i="1">
      <x v="1"/>
    </i>
    <i r="2">
      <x v="3"/>
      <x/>
    </i>
    <i r="3" i="1">
      <x v="1"/>
    </i>
    <i t="default" r="1">
      <x v="2"/>
    </i>
    <i t="default" r="1" i="1">
      <x v="2"/>
    </i>
    <i r="1">
      <x v="3"/>
      <x/>
      <x/>
    </i>
    <i r="3" i="1">
      <x v="1"/>
    </i>
    <i r="2">
      <x v="1"/>
      <x/>
    </i>
    <i r="3" i="1">
      <x v="1"/>
    </i>
    <i r="2">
      <x v="2"/>
      <x/>
    </i>
    <i r="3" i="1">
      <x v="1"/>
    </i>
    <i r="2">
      <x v="3"/>
      <x/>
    </i>
    <i r="3" i="1">
      <x v="1"/>
    </i>
    <i t="default" r="1">
      <x v="3"/>
    </i>
    <i t="default" r="1" i="1">
      <x v="3"/>
    </i>
    <i t="default">
      <x v="1"/>
    </i>
    <i t="default" i="1">
      <x v="1"/>
    </i>
    <i>
      <x v="2"/>
      <x/>
      <x/>
      <x/>
    </i>
    <i r="3" i="1">
      <x v="1"/>
    </i>
    <i r="2">
      <x v="1"/>
      <x/>
    </i>
    <i r="3" i="1">
      <x v="1"/>
    </i>
    <i r="2">
      <x v="2"/>
      <x/>
    </i>
    <i r="3" i="1">
      <x v="1"/>
    </i>
    <i r="2">
      <x v="3"/>
      <x/>
    </i>
    <i r="3" i="1">
      <x v="1"/>
    </i>
    <i t="default" r="1">
      <x/>
    </i>
    <i t="default" r="1" i="1">
      <x/>
    </i>
    <i r="1">
      <x v="1"/>
      <x/>
      <x/>
    </i>
    <i r="3" i="1">
      <x v="1"/>
    </i>
    <i r="2">
      <x v="1"/>
      <x/>
    </i>
    <i r="3" i="1">
      <x v="1"/>
    </i>
    <i r="2">
      <x v="2"/>
      <x/>
    </i>
    <i r="3" i="1">
      <x v="1"/>
    </i>
    <i r="2">
      <x v="3"/>
      <x/>
    </i>
    <i r="3" i="1">
      <x v="1"/>
    </i>
    <i t="default" r="1">
      <x v="1"/>
    </i>
    <i t="default" r="1" i="1">
      <x v="1"/>
    </i>
    <i r="1">
      <x v="2"/>
      <x/>
      <x/>
    </i>
    <i r="3" i="1">
      <x v="1"/>
    </i>
    <i r="2">
      <x v="1"/>
      <x/>
    </i>
    <i r="3" i="1">
      <x v="1"/>
    </i>
    <i r="2">
      <x v="3"/>
      <x/>
    </i>
    <i r="3" i="1">
      <x v="1"/>
    </i>
    <i t="default" r="1">
      <x v="2"/>
    </i>
    <i t="default" r="1" i="1">
      <x v="2"/>
    </i>
    <i r="1">
      <x v="3"/>
      <x/>
      <x/>
    </i>
    <i r="3" i="1">
      <x v="1"/>
    </i>
    <i r="2">
      <x v="1"/>
      <x/>
    </i>
    <i r="3" i="1">
      <x v="1"/>
    </i>
    <i r="2">
      <x v="2"/>
      <x/>
    </i>
    <i r="3" i="1">
      <x v="1"/>
    </i>
    <i r="2">
      <x v="3"/>
      <x/>
    </i>
    <i r="3" i="1">
      <x v="1"/>
    </i>
    <i t="default" r="1">
      <x v="3"/>
    </i>
    <i t="default" r="1" i="1">
      <x v="3"/>
    </i>
    <i t="default">
      <x v="2"/>
    </i>
    <i t="default" i="1">
      <x v="2"/>
    </i>
    <i>
      <x v="3"/>
      <x/>
      <x/>
      <x/>
    </i>
    <i r="3" i="1">
      <x v="1"/>
    </i>
    <i r="2">
      <x v="1"/>
      <x/>
    </i>
    <i r="3" i="1">
      <x v="1"/>
    </i>
    <i r="2">
      <x v="2"/>
      <x/>
    </i>
    <i r="3" i="1">
      <x v="1"/>
    </i>
    <i r="2">
      <x v="3"/>
      <x/>
    </i>
    <i r="3" i="1">
      <x v="1"/>
    </i>
    <i t="default" r="1">
      <x/>
    </i>
    <i t="default" r="1" i="1">
      <x/>
    </i>
    <i r="1">
      <x v="1"/>
      <x v="1"/>
      <x/>
    </i>
    <i r="3" i="1">
      <x v="1"/>
    </i>
    <i r="2">
      <x v="2"/>
      <x/>
    </i>
    <i r="3" i="1">
      <x v="1"/>
    </i>
    <i r="2">
      <x v="3"/>
      <x/>
    </i>
    <i r="3" i="1">
      <x v="1"/>
    </i>
    <i t="default" r="1">
      <x v="1"/>
    </i>
    <i t="default" r="1" i="1">
      <x v="1"/>
    </i>
    <i r="1">
      <x v="2"/>
      <x v="1"/>
      <x/>
    </i>
    <i r="3" i="1">
      <x v="1"/>
    </i>
    <i r="2">
      <x v="2"/>
      <x/>
    </i>
    <i r="3" i="1">
      <x v="1"/>
    </i>
    <i r="2">
      <x v="3"/>
      <x/>
    </i>
    <i r="3" i="1">
      <x v="1"/>
    </i>
    <i t="default" r="1">
      <x v="2"/>
    </i>
    <i t="default" r="1" i="1">
      <x v="2"/>
    </i>
    <i r="1">
      <x v="3"/>
      <x/>
      <x/>
    </i>
    <i r="3" i="1">
      <x v="1"/>
    </i>
    <i r="2">
      <x v="1"/>
      <x/>
    </i>
    <i r="3" i="1">
      <x v="1"/>
    </i>
    <i r="2">
      <x v="2"/>
      <x/>
    </i>
    <i r="3" i="1">
      <x v="1"/>
    </i>
    <i r="2">
      <x v="3"/>
      <x/>
    </i>
    <i r="3" i="1">
      <x v="1"/>
    </i>
    <i t="default" r="1">
      <x v="3"/>
    </i>
    <i t="default" r="1" i="1">
      <x v="3"/>
    </i>
    <i t="default">
      <x v="3"/>
    </i>
    <i t="default" i="1">
      <x v="3"/>
    </i>
    <i>
      <x v="4"/>
      <x/>
      <x/>
      <x/>
    </i>
    <i r="3" i="1">
      <x v="1"/>
    </i>
    <i r="2">
      <x v="1"/>
      <x/>
    </i>
    <i r="3" i="1">
      <x v="1"/>
    </i>
    <i r="2">
      <x v="2"/>
      <x/>
    </i>
    <i r="3" i="1">
      <x v="1"/>
    </i>
    <i r="2">
      <x v="3"/>
      <x/>
    </i>
    <i r="3" i="1">
      <x v="1"/>
    </i>
    <i t="default" r="1">
      <x/>
    </i>
    <i t="default" r="1" i="1">
      <x/>
    </i>
    <i r="1">
      <x v="1"/>
      <x/>
      <x/>
    </i>
    <i r="3" i="1">
      <x v="1"/>
    </i>
    <i r="2">
      <x v="1"/>
      <x/>
    </i>
    <i r="3" i="1">
      <x v="1"/>
    </i>
    <i r="2">
      <x v="2"/>
      <x/>
    </i>
    <i r="3" i="1">
      <x v="1"/>
    </i>
    <i r="2">
      <x v="3"/>
      <x/>
    </i>
    <i r="3" i="1">
      <x v="1"/>
    </i>
    <i t="default" r="1">
      <x v="1"/>
    </i>
    <i t="default" r="1" i="1">
      <x v="1"/>
    </i>
    <i r="1">
      <x v="2"/>
      <x/>
      <x/>
    </i>
    <i r="3" i="1">
      <x v="1"/>
    </i>
    <i r="2">
      <x v="1"/>
      <x/>
    </i>
    <i r="3" i="1">
      <x v="1"/>
    </i>
    <i r="2">
      <x v="2"/>
      <x/>
    </i>
    <i r="3" i="1">
      <x v="1"/>
    </i>
    <i r="2">
      <x v="3"/>
      <x/>
    </i>
    <i r="3" i="1">
      <x v="1"/>
    </i>
    <i t="default" r="1">
      <x v="2"/>
    </i>
    <i t="default" r="1" i="1">
      <x v="2"/>
    </i>
    <i r="1">
      <x v="3"/>
      <x/>
      <x/>
    </i>
    <i r="3" i="1">
      <x v="1"/>
    </i>
    <i r="2">
      <x v="2"/>
      <x/>
    </i>
    <i r="3" i="1">
      <x v="1"/>
    </i>
    <i t="default" r="1">
      <x v="3"/>
    </i>
    <i t="default" r="1" i="1">
      <x v="3"/>
    </i>
    <i t="default">
      <x v="4"/>
    </i>
    <i t="default" i="1">
      <x v="4"/>
    </i>
    <i>
      <x v="5"/>
      <x/>
      <x/>
      <x/>
    </i>
    <i r="3" i="1">
      <x v="1"/>
    </i>
    <i r="2">
      <x v="1"/>
      <x/>
    </i>
    <i r="3" i="1">
      <x v="1"/>
    </i>
    <i r="2">
      <x v="2"/>
      <x/>
    </i>
    <i r="3" i="1">
      <x v="1"/>
    </i>
    <i r="2">
      <x v="3"/>
      <x/>
    </i>
    <i r="3" i="1">
      <x v="1"/>
    </i>
    <i t="default" r="1">
      <x/>
    </i>
    <i t="default" r="1" i="1">
      <x/>
    </i>
    <i r="1">
      <x v="1"/>
      <x v="1"/>
      <x/>
    </i>
    <i r="3" i="1">
      <x v="1"/>
    </i>
    <i r="2">
      <x v="2"/>
      <x/>
    </i>
    <i r="3" i="1">
      <x v="1"/>
    </i>
    <i t="default" r="1">
      <x v="1"/>
    </i>
    <i t="default" r="1" i="1">
      <x v="1"/>
    </i>
    <i r="1">
      <x v="2"/>
      <x v="1"/>
      <x/>
    </i>
    <i r="3" i="1">
      <x v="1"/>
    </i>
    <i r="2">
      <x v="2"/>
      <x/>
    </i>
    <i r="3" i="1">
      <x v="1"/>
    </i>
    <i t="default" r="1">
      <x v="2"/>
    </i>
    <i t="default" r="1" i="1">
      <x v="2"/>
    </i>
    <i r="1">
      <x v="3"/>
      <x/>
      <x/>
    </i>
    <i r="3" i="1">
      <x v="1"/>
    </i>
    <i r="2">
      <x v="1"/>
      <x/>
    </i>
    <i r="3" i="1">
      <x v="1"/>
    </i>
    <i r="2">
      <x v="2"/>
      <x/>
    </i>
    <i r="3" i="1">
      <x v="1"/>
    </i>
    <i r="2">
      <x v="3"/>
      <x/>
    </i>
    <i r="3" i="1">
      <x v="1"/>
    </i>
    <i t="default" r="1">
      <x v="3"/>
    </i>
    <i t="default" r="1" i="1">
      <x v="3"/>
    </i>
    <i t="default">
      <x v="5"/>
    </i>
    <i t="default" i="1">
      <x v="5"/>
    </i>
    <i>
      <x v="6"/>
      <x/>
      <x/>
      <x/>
    </i>
    <i r="3" i="1">
      <x v="1"/>
    </i>
    <i r="2">
      <x v="1"/>
      <x/>
    </i>
    <i r="3" i="1">
      <x v="1"/>
    </i>
    <i r="2">
      <x v="2"/>
      <x/>
    </i>
    <i r="3" i="1">
      <x v="1"/>
    </i>
    <i r="2">
      <x v="3"/>
      <x/>
    </i>
    <i r="3" i="1">
      <x v="1"/>
    </i>
    <i t="default" r="1">
      <x/>
    </i>
    <i t="default" r="1" i="1">
      <x/>
    </i>
    <i r="1">
      <x v="1"/>
      <x/>
      <x/>
    </i>
    <i r="3" i="1">
      <x v="1"/>
    </i>
    <i r="2">
      <x v="1"/>
      <x/>
    </i>
    <i r="3" i="1">
      <x v="1"/>
    </i>
    <i r="2">
      <x v="2"/>
      <x/>
    </i>
    <i r="3" i="1">
      <x v="1"/>
    </i>
    <i r="2">
      <x v="3"/>
      <x/>
    </i>
    <i r="3" i="1">
      <x v="1"/>
    </i>
    <i t="default" r="1">
      <x v="1"/>
    </i>
    <i t="default" r="1" i="1">
      <x v="1"/>
    </i>
    <i r="1">
      <x v="2"/>
      <x/>
      <x/>
    </i>
    <i r="3" i="1">
      <x v="1"/>
    </i>
    <i r="2">
      <x v="1"/>
      <x/>
    </i>
    <i r="3" i="1">
      <x v="1"/>
    </i>
    <i r="2">
      <x v="2"/>
      <x/>
    </i>
    <i r="3" i="1">
      <x v="1"/>
    </i>
    <i r="2">
      <x v="3"/>
      <x/>
    </i>
    <i r="3" i="1">
      <x v="1"/>
    </i>
    <i t="default" r="1">
      <x v="2"/>
    </i>
    <i t="default" r="1" i="1">
      <x v="2"/>
    </i>
    <i r="1">
      <x v="3"/>
      <x/>
      <x/>
    </i>
    <i r="3" i="1">
      <x v="1"/>
    </i>
    <i r="2">
      <x v="1"/>
      <x/>
    </i>
    <i r="3" i="1">
      <x v="1"/>
    </i>
    <i r="2">
      <x v="2"/>
      <x/>
    </i>
    <i r="3" i="1">
      <x v="1"/>
    </i>
    <i r="2">
      <x v="3"/>
      <x/>
    </i>
    <i r="3" i="1">
      <x v="1"/>
    </i>
    <i t="default" r="1">
      <x v="3"/>
    </i>
    <i t="default" r="1" i="1">
      <x v="3"/>
    </i>
    <i t="default">
      <x v="6"/>
    </i>
    <i t="default" i="1">
      <x v="6"/>
    </i>
    <i>
      <x v="7"/>
      <x/>
      <x/>
      <x/>
    </i>
    <i r="3" i="1">
      <x v="1"/>
    </i>
    <i r="2">
      <x v="2"/>
      <x/>
    </i>
    <i r="3" i="1">
      <x v="1"/>
    </i>
    <i t="default" r="1">
      <x/>
    </i>
    <i t="default" r="1" i="1">
      <x/>
    </i>
    <i r="1">
      <x v="1"/>
      <x v="1"/>
      <x/>
    </i>
    <i r="3" i="1">
      <x v="1"/>
    </i>
    <i t="default" r="1">
      <x v="1"/>
    </i>
    <i t="default" r="1" i="1">
      <x v="1"/>
    </i>
    <i r="1">
      <x v="3"/>
      <x/>
      <x/>
    </i>
    <i r="3" i="1">
      <x v="1"/>
    </i>
    <i r="2">
      <x v="2"/>
      <x/>
    </i>
    <i r="3" i="1">
      <x v="1"/>
    </i>
    <i r="2">
      <x v="3"/>
      <x/>
    </i>
    <i r="3" i="1">
      <x v="1"/>
    </i>
    <i t="default" r="1">
      <x v="3"/>
    </i>
    <i t="default" r="1" i="1">
      <x v="3"/>
    </i>
    <i t="default">
      <x v="7"/>
    </i>
    <i t="default" i="1">
      <x v="7"/>
    </i>
    <i>
      <x v="8"/>
      <x/>
      <x/>
      <x/>
    </i>
    <i r="3" i="1">
      <x v="1"/>
    </i>
    <i r="2">
      <x v="1"/>
      <x/>
    </i>
    <i r="3" i="1">
      <x v="1"/>
    </i>
    <i r="2">
      <x v="2"/>
      <x/>
    </i>
    <i r="3" i="1">
      <x v="1"/>
    </i>
    <i r="2">
      <x v="3"/>
      <x/>
    </i>
    <i r="3" i="1">
      <x v="1"/>
    </i>
    <i t="default" r="1">
      <x/>
    </i>
    <i t="default" r="1" i="1">
      <x/>
    </i>
    <i r="1">
      <x v="1"/>
      <x v="1"/>
      <x/>
    </i>
    <i r="3" i="1">
      <x v="1"/>
    </i>
    <i r="2">
      <x v="2"/>
      <x/>
    </i>
    <i r="3" i="1">
      <x v="1"/>
    </i>
    <i r="2">
      <x v="3"/>
      <x/>
    </i>
    <i r="3" i="1">
      <x v="1"/>
    </i>
    <i t="default" r="1">
      <x v="1"/>
    </i>
    <i t="default" r="1" i="1">
      <x v="1"/>
    </i>
    <i r="1">
      <x v="2"/>
      <x v="1"/>
      <x/>
    </i>
    <i r="3" i="1">
      <x v="1"/>
    </i>
    <i t="default" r="1">
      <x v="2"/>
    </i>
    <i t="default" r="1" i="1">
      <x v="2"/>
    </i>
    <i r="1">
      <x v="3"/>
      <x v="1"/>
      <x/>
    </i>
    <i r="3" i="1">
      <x v="1"/>
    </i>
    <i r="2">
      <x v="2"/>
      <x/>
    </i>
    <i r="3" i="1">
      <x v="1"/>
    </i>
    <i r="2">
      <x v="3"/>
      <x/>
    </i>
    <i r="3" i="1">
      <x v="1"/>
    </i>
    <i t="default" r="1">
      <x v="3"/>
    </i>
    <i t="default" r="1" i="1">
      <x v="3"/>
    </i>
    <i t="default">
      <x v="8"/>
    </i>
    <i t="default" i="1">
      <x v="8"/>
    </i>
    <i>
      <x v="9"/>
      <x/>
      <x/>
      <x/>
    </i>
    <i r="3" i="1">
      <x v="1"/>
    </i>
    <i r="2">
      <x v="1"/>
      <x/>
    </i>
    <i r="3" i="1">
      <x v="1"/>
    </i>
    <i r="2">
      <x v="2"/>
      <x/>
    </i>
    <i r="3" i="1">
      <x v="1"/>
    </i>
    <i r="2">
      <x v="3"/>
      <x/>
    </i>
    <i r="3" i="1">
      <x v="1"/>
    </i>
    <i t="default" r="1">
      <x/>
    </i>
    <i t="default" r="1" i="1">
      <x/>
    </i>
    <i r="1">
      <x v="1"/>
      <x v="1"/>
      <x/>
    </i>
    <i r="3" i="1">
      <x v="1"/>
    </i>
    <i r="2">
      <x v="2"/>
      <x/>
    </i>
    <i r="3" i="1">
      <x v="1"/>
    </i>
    <i r="2">
      <x v="3"/>
      <x/>
    </i>
    <i r="3" i="1">
      <x v="1"/>
    </i>
    <i t="default" r="1">
      <x v="1"/>
    </i>
    <i t="default" r="1" i="1">
      <x v="1"/>
    </i>
    <i r="1">
      <x v="2"/>
      <x v="1"/>
      <x/>
    </i>
    <i r="3" i="1">
      <x v="1"/>
    </i>
    <i r="2">
      <x v="2"/>
      <x/>
    </i>
    <i r="3" i="1">
      <x v="1"/>
    </i>
    <i r="2">
      <x v="3"/>
      <x/>
    </i>
    <i r="3" i="1">
      <x v="1"/>
    </i>
    <i t="default" r="1">
      <x v="2"/>
    </i>
    <i t="default" r="1" i="1">
      <x v="2"/>
    </i>
    <i r="1">
      <x v="3"/>
      <x/>
      <x/>
    </i>
    <i r="3" i="1">
      <x v="1"/>
    </i>
    <i r="2">
      <x v="1"/>
      <x/>
    </i>
    <i r="3" i="1">
      <x v="1"/>
    </i>
    <i r="2">
      <x v="2"/>
      <x/>
    </i>
    <i r="3" i="1">
      <x v="1"/>
    </i>
    <i r="2">
      <x v="3"/>
      <x/>
    </i>
    <i r="3" i="1">
      <x v="1"/>
    </i>
    <i t="default" r="1">
      <x v="3"/>
    </i>
    <i t="default" r="1" i="1">
      <x v="3"/>
    </i>
    <i t="default">
      <x v="9"/>
    </i>
    <i t="default" i="1">
      <x v="9"/>
    </i>
    <i t="grand">
      <x/>
    </i>
    <i t="grand" i="1">
      <x/>
    </i>
  </colItems>
  <dataFields count="2">
    <dataField name="Count of Currency" fld="3" subtotal="count" baseField="0" baseItem="0"/>
    <dataField name="Average of Salary in USD" fld="5" subtotal="average" baseField="12" baseItem="37"/>
  </dataFields>
  <formats count="15">
    <format dxfId="36">
      <pivotArea outline="0" collapsedLevelsAreSubtotals="1" fieldPosition="0"/>
    </format>
    <format dxfId="35">
      <pivotArea dataOnly="0" labelOnly="1" outline="0" fieldPosition="0">
        <references count="1">
          <reference field="4294967294" count="1">
            <x v="1"/>
          </reference>
        </references>
      </pivotArea>
    </format>
    <format dxfId="34">
      <pivotArea type="all" dataOnly="0" outline="0" fieldPosition="0"/>
    </format>
    <format dxfId="33">
      <pivotArea field="13" type="button" dataOnly="0" labelOnly="1" outline="0" axis="axisRow" fieldPosition="0"/>
    </format>
    <format dxfId="32">
      <pivotArea field="9" dataOnly="0" labelOnly="1" grandCol="1" outline="0" axis="axisCol" fieldPosition="0">
        <references count="1">
          <reference field="4294967294" count="1" selected="0">
            <x v="1"/>
          </reference>
        </references>
      </pivotArea>
    </format>
    <format dxfId="31">
      <pivotArea dataOnly="0" labelOnly="1" outline="0" fieldPosition="0">
        <references count="2">
          <reference field="4294967294" count="1">
            <x v="1"/>
          </reference>
          <reference field="9" count="1" selected="0">
            <x v="0"/>
          </reference>
        </references>
      </pivotArea>
    </format>
    <format dxfId="30">
      <pivotArea dataOnly="0" labelOnly="1" outline="0" fieldPosition="0">
        <references count="2">
          <reference field="4294967294" count="1">
            <x v="1"/>
          </reference>
          <reference field="9" count="1" selected="0">
            <x v="1"/>
          </reference>
        </references>
      </pivotArea>
    </format>
    <format dxfId="29">
      <pivotArea dataOnly="0" labelOnly="1" outline="0" fieldPosition="0">
        <references count="2">
          <reference field="4294967294" count="1">
            <x v="1"/>
          </reference>
          <reference field="9" count="1" selected="0">
            <x v="2"/>
          </reference>
        </references>
      </pivotArea>
    </format>
    <format dxfId="28">
      <pivotArea dataOnly="0" labelOnly="1" outline="0" fieldPosition="0">
        <references count="2">
          <reference field="4294967294" count="1">
            <x v="1"/>
          </reference>
          <reference field="9" count="1" selected="0">
            <x v="3"/>
          </reference>
        </references>
      </pivotArea>
    </format>
    <format dxfId="27">
      <pivotArea dataOnly="0" labelOnly="1" outline="0" fieldPosition="0">
        <references count="2">
          <reference field="4294967294" count="1">
            <x v="1"/>
          </reference>
          <reference field="9" count="1" selected="0">
            <x v="4"/>
          </reference>
        </references>
      </pivotArea>
    </format>
    <format dxfId="26">
      <pivotArea dataOnly="0" labelOnly="1" outline="0" fieldPosition="0">
        <references count="2">
          <reference field="4294967294" count="1">
            <x v="1"/>
          </reference>
          <reference field="9" count="1" selected="0">
            <x v="5"/>
          </reference>
        </references>
      </pivotArea>
    </format>
    <format dxfId="25">
      <pivotArea dataOnly="0" labelOnly="1" outline="0" fieldPosition="0">
        <references count="2">
          <reference field="4294967294" count="1">
            <x v="1"/>
          </reference>
          <reference field="9" count="1" selected="0">
            <x v="6"/>
          </reference>
        </references>
      </pivotArea>
    </format>
    <format dxfId="24">
      <pivotArea dataOnly="0" labelOnly="1" outline="0" fieldPosition="0">
        <references count="2">
          <reference field="4294967294" count="1">
            <x v="1"/>
          </reference>
          <reference field="9" count="1" selected="0">
            <x v="7"/>
          </reference>
        </references>
      </pivotArea>
    </format>
    <format dxfId="23">
      <pivotArea dataOnly="0" labelOnly="1" outline="0" fieldPosition="0">
        <references count="2">
          <reference field="4294967294" count="1">
            <x v="1"/>
          </reference>
          <reference field="9" count="1" selected="0">
            <x v="8"/>
          </reference>
        </references>
      </pivotArea>
    </format>
    <format dxfId="22">
      <pivotArea dataOnly="0" labelOnly="1" outline="0" fieldPosition="0">
        <references count="2">
          <reference field="4294967294" count="1">
            <x v="1"/>
          </reference>
          <reference field="9" count="1" selected="0">
            <x v="9"/>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3" cacheId="0" applyNumberFormats="0" applyBorderFormats="0" applyFontFormats="0" applyPatternFormats="0" applyAlignmentFormats="0" applyWidthHeightFormats="1" dataCaption="Values" updatedVersion="4" minRefreshableVersion="3" itemPrintTitles="1" createdVersion="4" indent="0" outline="1" outlineData="1" multipleFieldFilters="0">
  <location ref="A3:AQ116" firstHeaderRow="1" firstDataRow="4" firstDataCol="1"/>
  <pivotFields count="18">
    <pivotField showAll="0"/>
    <pivotField showAll="0"/>
    <pivotField showAll="0"/>
    <pivotField dataField="1" showAll="0"/>
    <pivotField numFmtId="3" showAll="0"/>
    <pivotField dataField="1" numFmtId="164" showAll="0"/>
    <pivotField showAll="0"/>
    <pivotField showAll="0"/>
    <pivotField showAll="0"/>
    <pivotField showAll="0"/>
    <pivotField showAll="0"/>
    <pivotField showAll="0"/>
    <pivotField axis="axisRow" showAll="0">
      <items count="103">
        <item x="0"/>
        <item x="1"/>
        <item x="2"/>
        <item x="3"/>
        <item x="4"/>
        <item x="5"/>
        <item x="6"/>
        <item x="7"/>
        <item x="8"/>
        <item x="9"/>
        <item x="11"/>
        <item x="12"/>
        <item x="13"/>
        <item x="14"/>
        <item x="15"/>
        <item x="16"/>
        <item x="17"/>
        <item x="18"/>
        <item x="19"/>
        <item x="21"/>
        <item x="22"/>
        <item x="23"/>
        <item x="24"/>
        <item x="25"/>
        <item x="26"/>
        <item x="27"/>
        <item x="28"/>
        <item x="29"/>
        <item x="30"/>
        <item x="31"/>
        <item x="32"/>
        <item x="20"/>
        <item x="33"/>
        <item x="34"/>
        <item x="35"/>
        <item x="36"/>
        <item x="37"/>
        <item x="38"/>
        <item x="39"/>
        <item x="40"/>
        <item x="41"/>
        <item x="42"/>
        <item x="43"/>
        <item x="44"/>
        <item x="45"/>
        <item x="46"/>
        <item x="47"/>
        <item x="48"/>
        <item x="49"/>
        <item x="52"/>
        <item m="1" x="101"/>
        <item x="53"/>
        <item x="54"/>
        <item x="55"/>
        <item x="56"/>
        <item x="58"/>
        <item x="59"/>
        <item x="57"/>
        <item x="60"/>
        <item x="61"/>
        <item x="62"/>
        <item x="63"/>
        <item x="64"/>
        <item x="65"/>
        <item x="66"/>
        <item x="67"/>
        <item x="68"/>
        <item x="69"/>
        <item x="70"/>
        <item x="71"/>
        <item x="72"/>
        <item x="73"/>
        <item x="74"/>
        <item x="75"/>
        <item x="76"/>
        <item x="77"/>
        <item x="78"/>
        <item x="79"/>
        <item x="81"/>
        <item x="50"/>
        <item x="82"/>
        <item x="83"/>
        <item x="84"/>
        <item x="85"/>
        <item x="80"/>
        <item x="86"/>
        <item x="87"/>
        <item x="88"/>
        <item x="89"/>
        <item x="10"/>
        <item x="90"/>
        <item x="91"/>
        <item x="92"/>
        <item x="93"/>
        <item x="94"/>
        <item x="95"/>
        <item x="96"/>
        <item x="51"/>
        <item x="97"/>
        <item x="98"/>
        <item x="99"/>
        <item x="100"/>
        <item t="default"/>
      </items>
    </pivotField>
    <pivotField axis="axisRow" showAll="0">
      <items count="27">
        <item m="1" x="15"/>
        <item m="1" x="11"/>
        <item m="1" x="16"/>
        <item x="4"/>
        <item m="1" x="9"/>
        <item m="1" x="14"/>
        <item m="1" x="24"/>
        <item m="1" x="22"/>
        <item m="1" x="25"/>
        <item m="1" x="18"/>
        <item m="1" x="8"/>
        <item m="1" x="17"/>
        <item x="1"/>
        <item m="1" x="13"/>
        <item m="1" x="19"/>
        <item m="1" x="10"/>
        <item m="1" x="21"/>
        <item m="1" x="23"/>
        <item x="2"/>
        <item m="1" x="12"/>
        <item m="1" x="20"/>
        <item x="0"/>
        <item x="3"/>
        <item x="5"/>
        <item x="6"/>
        <item x="7"/>
        <item t="default"/>
      </items>
    </pivotField>
    <pivotField showAll="0"/>
    <pivotField axis="axisCol" showAll="0">
      <items count="5">
        <item x="1"/>
        <item x="3"/>
        <item x="0"/>
        <item x="2"/>
        <item t="default"/>
      </items>
    </pivotField>
    <pivotField showAll="0"/>
    <pivotField axis="axisCol" showAll="0">
      <items count="5">
        <item x="1"/>
        <item x="3"/>
        <item x="2"/>
        <item x="0"/>
        <item t="default"/>
      </items>
    </pivotField>
  </pivotFields>
  <rowFields count="2">
    <field x="13"/>
    <field x="12"/>
  </rowFields>
  <rowItems count="110">
    <i>
      <x v="3"/>
    </i>
    <i r="1">
      <x v="4"/>
    </i>
    <i r="1">
      <x v="12"/>
    </i>
    <i r="1">
      <x v="19"/>
    </i>
    <i r="1">
      <x v="21"/>
    </i>
    <i r="1">
      <x v="22"/>
    </i>
    <i r="1">
      <x v="26"/>
    </i>
    <i r="1">
      <x v="37"/>
    </i>
    <i r="1">
      <x v="57"/>
    </i>
    <i r="1">
      <x v="69"/>
    </i>
    <i r="1">
      <x v="70"/>
    </i>
    <i>
      <x v="12"/>
    </i>
    <i r="1">
      <x v="1"/>
    </i>
    <i r="1">
      <x v="27"/>
    </i>
    <i r="1">
      <x v="43"/>
    </i>
    <i r="1">
      <x v="45"/>
    </i>
    <i r="1">
      <x v="49"/>
    </i>
    <i r="1">
      <x v="53"/>
    </i>
    <i r="1">
      <x v="67"/>
    </i>
    <i r="1">
      <x v="75"/>
    </i>
    <i r="1">
      <x v="79"/>
    </i>
    <i r="1">
      <x v="91"/>
    </i>
    <i r="1">
      <x v="92"/>
    </i>
    <i>
      <x v="18"/>
    </i>
    <i r="1">
      <x v="2"/>
    </i>
    <i r="1">
      <x v="14"/>
    </i>
    <i r="1">
      <x v="15"/>
    </i>
    <i r="1">
      <x v="51"/>
    </i>
    <i r="1">
      <x v="71"/>
    </i>
    <i r="1">
      <x v="96"/>
    </i>
    <i>
      <x v="21"/>
    </i>
    <i r="1">
      <x/>
    </i>
    <i r="1">
      <x v="7"/>
    </i>
    <i r="1">
      <x v="9"/>
    </i>
    <i r="1">
      <x v="11"/>
    </i>
    <i r="1">
      <x v="16"/>
    </i>
    <i r="1">
      <x v="23"/>
    </i>
    <i r="1">
      <x v="24"/>
    </i>
    <i r="1">
      <x v="25"/>
    </i>
    <i r="1">
      <x v="29"/>
    </i>
    <i r="1">
      <x v="31"/>
    </i>
    <i r="1">
      <x v="32"/>
    </i>
    <i r="1">
      <x v="33"/>
    </i>
    <i r="1">
      <x v="34"/>
    </i>
    <i r="1">
      <x v="36"/>
    </i>
    <i r="1">
      <x v="39"/>
    </i>
    <i r="1">
      <x v="40"/>
    </i>
    <i r="1">
      <x v="44"/>
    </i>
    <i r="1">
      <x v="46"/>
    </i>
    <i r="1">
      <x v="54"/>
    </i>
    <i r="1">
      <x v="59"/>
    </i>
    <i r="1">
      <x v="63"/>
    </i>
    <i r="1">
      <x v="66"/>
    </i>
    <i r="1">
      <x v="73"/>
    </i>
    <i r="1">
      <x v="74"/>
    </i>
    <i r="1">
      <x v="77"/>
    </i>
    <i r="1">
      <x v="81"/>
    </i>
    <i r="1">
      <x v="82"/>
    </i>
    <i r="1">
      <x v="85"/>
    </i>
    <i r="1">
      <x v="87"/>
    </i>
    <i r="1">
      <x v="88"/>
    </i>
    <i r="1">
      <x v="94"/>
    </i>
    <i r="1">
      <x v="95"/>
    </i>
    <i>
      <x v="22"/>
    </i>
    <i r="1">
      <x v="3"/>
    </i>
    <i r="1">
      <x v="5"/>
    </i>
    <i r="1">
      <x v="8"/>
    </i>
    <i r="1">
      <x v="10"/>
    </i>
    <i r="1">
      <x v="13"/>
    </i>
    <i r="1">
      <x v="17"/>
    </i>
    <i r="1">
      <x v="20"/>
    </i>
    <i r="1">
      <x v="38"/>
    </i>
    <i r="1">
      <x v="41"/>
    </i>
    <i r="1">
      <x v="47"/>
    </i>
    <i r="1">
      <x v="58"/>
    </i>
    <i r="1">
      <x v="62"/>
    </i>
    <i r="1">
      <x v="68"/>
    </i>
    <i r="1">
      <x v="76"/>
    </i>
    <i r="1">
      <x v="78"/>
    </i>
    <i r="1">
      <x v="86"/>
    </i>
    <i r="1">
      <x v="89"/>
    </i>
    <i r="1">
      <x v="98"/>
    </i>
    <i r="1">
      <x v="99"/>
    </i>
    <i>
      <x v="23"/>
    </i>
    <i r="1">
      <x v="6"/>
    </i>
    <i r="1">
      <x v="42"/>
    </i>
    <i r="1">
      <x v="55"/>
    </i>
    <i r="1">
      <x v="64"/>
    </i>
    <i r="1">
      <x v="72"/>
    </i>
    <i r="1">
      <x v="80"/>
    </i>
    <i>
      <x v="24"/>
    </i>
    <i r="1">
      <x v="18"/>
    </i>
    <i r="1">
      <x v="97"/>
    </i>
    <i>
      <x v="25"/>
    </i>
    <i r="1">
      <x v="28"/>
    </i>
    <i r="1">
      <x v="30"/>
    </i>
    <i r="1">
      <x v="35"/>
    </i>
    <i r="1">
      <x v="48"/>
    </i>
    <i r="1">
      <x v="52"/>
    </i>
    <i r="1">
      <x v="56"/>
    </i>
    <i r="1">
      <x v="60"/>
    </i>
    <i r="1">
      <x v="61"/>
    </i>
    <i r="1">
      <x v="65"/>
    </i>
    <i r="1">
      <x v="83"/>
    </i>
    <i r="1">
      <x v="84"/>
    </i>
    <i r="1">
      <x v="90"/>
    </i>
    <i r="1">
      <x v="93"/>
    </i>
    <i r="1">
      <x v="100"/>
    </i>
    <i r="1">
      <x v="101"/>
    </i>
    <i t="grand">
      <x/>
    </i>
  </rowItems>
  <colFields count="3">
    <field x="17"/>
    <field x="15"/>
    <field x="-2"/>
  </colFields>
  <colItems count="42">
    <i>
      <x/>
      <x/>
      <x/>
    </i>
    <i r="2" i="1">
      <x v="1"/>
    </i>
    <i r="1">
      <x v="1"/>
      <x/>
    </i>
    <i r="2" i="1">
      <x v="1"/>
    </i>
    <i r="1">
      <x v="2"/>
      <x/>
    </i>
    <i r="2" i="1">
      <x v="1"/>
    </i>
    <i r="1">
      <x v="3"/>
      <x/>
    </i>
    <i r="2" i="1">
      <x v="1"/>
    </i>
    <i t="default">
      <x/>
    </i>
    <i t="default" i="1">
      <x/>
    </i>
    <i>
      <x v="1"/>
      <x/>
      <x/>
    </i>
    <i r="2" i="1">
      <x v="1"/>
    </i>
    <i r="1">
      <x v="1"/>
      <x/>
    </i>
    <i r="2" i="1">
      <x v="1"/>
    </i>
    <i r="1">
      <x v="2"/>
      <x/>
    </i>
    <i r="2" i="1">
      <x v="1"/>
    </i>
    <i r="1">
      <x v="3"/>
      <x/>
    </i>
    <i r="2" i="1">
      <x v="1"/>
    </i>
    <i t="default">
      <x v="1"/>
    </i>
    <i t="default" i="1">
      <x v="1"/>
    </i>
    <i>
      <x v="2"/>
      <x/>
      <x/>
    </i>
    <i r="2" i="1">
      <x v="1"/>
    </i>
    <i r="1">
      <x v="1"/>
      <x/>
    </i>
    <i r="2" i="1">
      <x v="1"/>
    </i>
    <i r="1">
      <x v="2"/>
      <x/>
    </i>
    <i r="2" i="1">
      <x v="1"/>
    </i>
    <i r="1">
      <x v="3"/>
      <x/>
    </i>
    <i r="2" i="1">
      <x v="1"/>
    </i>
    <i t="default">
      <x v="2"/>
    </i>
    <i t="default" i="1">
      <x v="2"/>
    </i>
    <i>
      <x v="3"/>
      <x/>
      <x/>
    </i>
    <i r="2" i="1">
      <x v="1"/>
    </i>
    <i r="1">
      <x v="1"/>
      <x/>
    </i>
    <i r="2" i="1">
      <x v="1"/>
    </i>
    <i r="1">
      <x v="2"/>
      <x/>
    </i>
    <i r="2" i="1">
      <x v="1"/>
    </i>
    <i r="1">
      <x v="3"/>
      <x/>
    </i>
    <i r="2" i="1">
      <x v="1"/>
    </i>
    <i t="default">
      <x v="3"/>
    </i>
    <i t="default" i="1">
      <x v="3"/>
    </i>
    <i t="grand">
      <x/>
    </i>
    <i t="grand" i="1">
      <x/>
    </i>
  </colItems>
  <dataFields count="2">
    <dataField name="Count of Currency" fld="3" subtotal="count" baseField="0" baseItem="0"/>
    <dataField name="Average of Salary in USD" fld="5" subtotal="average" baseField="12" baseItem="37"/>
  </dataFields>
  <formats count="5">
    <format dxfId="21">
      <pivotArea outline="0" collapsedLevelsAreSubtotals="1" fieldPosition="0"/>
    </format>
    <format dxfId="20">
      <pivotArea dataOnly="0" labelOnly="1" outline="0" fieldPosition="0">
        <references count="1">
          <reference field="4294967294" count="1">
            <x v="1"/>
          </reference>
        </references>
      </pivotArea>
    </format>
    <format dxfId="19">
      <pivotArea type="all" dataOnly="0" outline="0" fieldPosition="0"/>
    </format>
    <format dxfId="18">
      <pivotArea field="13" type="button" dataOnly="0" labelOnly="1" outline="0" axis="axisRow" fieldPosition="0"/>
    </format>
    <format dxfId="17">
      <pivotArea field="9" dataOnly="0" labelOnly="1" grandCol="1" outline="0">
        <references count="1">
          <reference field="4294967294"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ables/table1.xml><?xml version="1.0" encoding="utf-8"?>
<table xmlns="http://schemas.openxmlformats.org/spreadsheetml/2006/main" id="1" name="Exchange" displayName="Exchange" ref="B9:M75" totalsRowShown="0" headerRowDxfId="164" dataDxfId="163">
  <autoFilter ref="B9:M75"/>
  <tableColumns count="12">
    <tableColumn id="1" name="Country" dataDxfId="162"/>
    <tableColumn id="3" name="Code" dataDxfId="161"/>
    <tableColumn id="2" name="US$1 in Local" dataDxfId="160"/>
    <tableColumn id="4" name="Dollar Value of 1 Local Unit" dataDxfId="159">
      <calculatedColumnFormula>1/Exchange[[#This Row],[US$1 in Local]]</calculatedColumnFormula>
    </tableColumn>
    <tableColumn id="6" name="Big Mac Prices in Local Currency" dataDxfId="158"/>
    <tableColumn id="8" name="Big Mac in Clean Local" dataDxfId="157"/>
    <tableColumn id="9" name="Actual dollar exchange rate Jan 2012" dataDxfId="156"/>
    <tableColumn id="10" name="Big Mac Prices in Dollars (Jan 2012)" dataDxfId="155"/>
    <tableColumn id="5" name="Big Mac Price using Chandoo's Exchange Rate" dataDxfId="154"/>
    <tableColumn id="11" name="Big Mac Index" dataDxfId="153"/>
    <tableColumn id="12" name="Implied PPP of the Dollar in Local" dataDxfId="152"/>
    <tableColumn id="13" name="Under or Overvalue against the dollar %" dataDxfId="151"/>
  </tableColumns>
  <tableStyleInfo name="TableStyleMedium1" showFirstColumn="0" showLastColumn="0" showRowStripes="1" showColumnStripes="0"/>
</table>
</file>

<file path=xl/tables/table10.xml><?xml version="1.0" encoding="utf-8"?>
<table xmlns="http://schemas.openxmlformats.org/spreadsheetml/2006/main" id="13" name="Table13" displayName="Table13" ref="P4:R24" totalsRowShown="0" headerRowDxfId="98" dataDxfId="97">
  <autoFilter ref="P4:R24"/>
  <tableColumns count="3">
    <tableColumn id="1" name="Asia" dataDxfId="96">
      <calculatedColumnFormula>IF(Table13[[#This Row],[Sample]]&gt;0, Table13[[#This Row],[Clean Range]]&amp;" ("&amp;Table13[[#This Row],[Sample]]&amp;")", Table13[[#This Row],[Clean Range]])</calculatedColumnFormula>
    </tableColumn>
    <tableColumn id="2" name="Clean Range" dataDxfId="95"/>
    <tableColumn id="3" name="Sample" dataDxfId="94">
      <calculatedColumnFormula>IFERROR(--(GETPIVOTDATA("Average of Salary in USD",Pivot!$A$3,"Job Type",SelJobType,"Clean Country",Table13[[#This Row],[Clean Range]])&gt;0), 1)</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id="14" name="Table14" displayName="Table14" ref="T4:V11" totalsRowShown="0" headerRowDxfId="93" dataDxfId="92">
  <autoFilter ref="T4:V11"/>
  <tableColumns count="3">
    <tableColumn id="1" name="Australasia" dataDxfId="91">
      <calculatedColumnFormula>IF(Table14[[#This Row],[Sample]]&gt;0, Table14[[#This Row],[Clean Range]]&amp;" ("&amp;Table14[[#This Row],[Sample]]&amp;")", Table14[[#This Row],[Clean Range]])</calculatedColumnFormula>
    </tableColumn>
    <tableColumn id="2" name="Clean Range" dataDxfId="90"/>
    <tableColumn id="3" name="Sample" dataDxfId="89"/>
  </tableColumns>
  <tableStyleInfo name="TableStyleMedium2" showFirstColumn="0" showLastColumn="0" showRowStripes="1" showColumnStripes="0"/>
</table>
</file>

<file path=xl/tables/table12.xml><?xml version="1.0" encoding="utf-8"?>
<table xmlns="http://schemas.openxmlformats.org/spreadsheetml/2006/main" id="15" name="Table15" displayName="Table15" ref="X4:Z15" totalsRowShown="0" headerRowDxfId="88" dataDxfId="87">
  <autoFilter ref="X4:Z15"/>
  <tableColumns count="3">
    <tableColumn id="1" name="Central America" dataDxfId="86">
      <calculatedColumnFormula>IF(Table15[[#This Row],[Sample]]&gt;0, Table15[[#This Row],[Clean Range]]&amp;" ("&amp;Table15[[#This Row],[Sample]]&amp;")", Table15[[#This Row],[Clean Range]])</calculatedColumnFormula>
    </tableColumn>
    <tableColumn id="2" name="Clean Range" dataDxfId="85"/>
    <tableColumn id="3" name="Sample" dataDxfId="84"/>
  </tableColumns>
  <tableStyleInfo name="TableStyleMedium2" showFirstColumn="0" showLastColumn="0" showRowStripes="1" showColumnStripes="0"/>
</table>
</file>

<file path=xl/tables/table13.xml><?xml version="1.0" encoding="utf-8"?>
<table xmlns="http://schemas.openxmlformats.org/spreadsheetml/2006/main" id="16" name="Table16" displayName="Table16" ref="AB4:AD37" totalsRowShown="0" headerRowDxfId="83" dataDxfId="82">
  <autoFilter ref="AB4:AD37"/>
  <tableColumns count="3">
    <tableColumn id="1" name="Europe" dataDxfId="81">
      <calculatedColumnFormula>IF(Table16[[#This Row],[Sample]]&gt;0, Table16[[#This Row],[Clean Range]]&amp;" ("&amp;Table16[[#This Row],[Sample]]&amp;")", Table16[[#This Row],[Clean Range]])</calculatedColumnFormula>
    </tableColumn>
    <tableColumn id="2" name="Clean Range" dataDxfId="80"/>
    <tableColumn id="3" name="Sample" dataDxfId="79"/>
  </tableColumns>
  <tableStyleInfo name="TableStyleMedium2" showFirstColumn="0" showLastColumn="0" showRowStripes="1" showColumnStripes="0"/>
</table>
</file>

<file path=xl/tables/table14.xml><?xml version="1.0" encoding="utf-8"?>
<table xmlns="http://schemas.openxmlformats.org/spreadsheetml/2006/main" id="17" name="Table17" displayName="Table17" ref="AF4:AH16" totalsRowShown="0" headerRowDxfId="78" dataDxfId="77">
  <autoFilter ref="AF4:AH16"/>
  <tableColumns count="3">
    <tableColumn id="1" name="Middle East" dataDxfId="76">
      <calculatedColumnFormula>IF(Table17[[#This Row],[Sample]]&gt;0, Table17[[#This Row],[Clean Range]]&amp;" ("&amp;Table17[[#This Row],[Sample]]&amp;")", Table17[[#This Row],[Clean Range]])</calculatedColumnFormula>
    </tableColumn>
    <tableColumn id="2" name="Clean Range" dataDxfId="75"/>
    <tableColumn id="3" name="Sample" dataDxfId="74"/>
  </tableColumns>
  <tableStyleInfo name="TableStyleMedium2" showFirstColumn="0" showLastColumn="0" showRowStripes="1" showColumnStripes="0"/>
</table>
</file>

<file path=xl/tables/table15.xml><?xml version="1.0" encoding="utf-8"?>
<table xmlns="http://schemas.openxmlformats.org/spreadsheetml/2006/main" id="18" name="Table18" displayName="Table18" ref="AJ4:AL7" totalsRowShown="0" headerRowDxfId="73" dataDxfId="72">
  <autoFilter ref="AJ4:AL7"/>
  <tableColumns count="3">
    <tableColumn id="1" name="North America" dataDxfId="71">
      <calculatedColumnFormula>IF(Table18[[#This Row],[Sample]]&gt;0,Table18[[#This Row],[Clean Range]]&amp;" ("&amp;Table18[[#This Row],[Sample]]&amp;")", Table18[[#This Row],[Clean Range]])</calculatedColumnFormula>
    </tableColumn>
    <tableColumn id="2" name="Clean Range" dataDxfId="70"/>
    <tableColumn id="3" name="Sample" dataDxfId="69"/>
  </tableColumns>
  <tableStyleInfo name="TableStyleMedium2" showFirstColumn="0" showLastColumn="0" showRowStripes="1" showColumnStripes="0"/>
</table>
</file>

<file path=xl/tables/table16.xml><?xml version="1.0" encoding="utf-8"?>
<table xmlns="http://schemas.openxmlformats.org/spreadsheetml/2006/main" id="19" name="Table19" displayName="Table19" ref="AN4:AP11" totalsRowShown="0" headerRowDxfId="68" dataDxfId="67">
  <autoFilter ref="AN4:AP11"/>
  <tableColumns count="3">
    <tableColumn id="1" name="South America" dataDxfId="66">
      <calculatedColumnFormula>IF(Table19[[#This Row],[Sample]]&gt;0,Table19[[#This Row],[Clean Range]]&amp;" ("&amp;Table19[[#This Row],[Sample]]&amp;")", Table19[[#This Row],[Clean Range]])</calculatedColumnFormula>
    </tableColumn>
    <tableColumn id="2" name="Clean Range" dataDxfId="65"/>
    <tableColumn id="3" name="Sample" dataDxfId="64"/>
  </tableColumns>
  <tableStyleInfo name="TableStyleMedium2" showFirstColumn="0" showLastColumn="0" showRowStripes="1" showColumnStripes="0"/>
</table>
</file>

<file path=xl/tables/table17.xml><?xml version="1.0" encoding="utf-8"?>
<table xmlns="http://schemas.openxmlformats.org/spreadsheetml/2006/main" id="11" name="Table11" displayName="Table11" ref="B4:F106" totalsRowShown="0" headerRowDxfId="63" dataDxfId="62">
  <autoFilter ref="B4:F106"/>
  <sortState ref="B5:D107">
    <sortCondition ref="D4:D107"/>
  </sortState>
  <tableColumns count="5">
    <tableColumn id="1" name="Code" dataDxfId="61"/>
    <tableColumn id="2" name="Country" dataDxfId="60">
      <calculatedColumnFormula>IF(Table11[[#This Row],[Sample]]&gt;0, Table11[[#This Row],[Clean Range]]&amp;" ("&amp;Table11[[#This Row],[Sample]]&amp;")", Table11[[#This Row],[Clean Range]])</calculatedColumnFormula>
    </tableColumn>
    <tableColumn id="3" name="Region" dataDxfId="59"/>
    <tableColumn id="4" name="Clean Range" dataDxfId="58"/>
    <tableColumn id="5" name="Sample" dataDxfId="57">
      <calculatedColumnFormula>GETPIVOTDATA("Count of Currency",Pivot!$A$3,"Job Type",SelJobType,"Clean Country",Table11[[#This Row],[Clean Range]])</calculatedColumnFormula>
    </tableColumn>
  </tableColumns>
  <tableStyleInfo name="TableStyleMedium2" showFirstColumn="0" showLastColumn="0" showRowStripes="1" showColumnStripes="0"/>
</table>
</file>

<file path=xl/tables/table18.xml><?xml version="1.0" encoding="utf-8"?>
<table xmlns="http://schemas.openxmlformats.org/spreadsheetml/2006/main" id="3" name="RawData" displayName="RawData" ref="B5:P1888" totalsRowShown="0" headerRowDxfId="16" dataDxfId="15">
  <autoFilter ref="B5:P1888">
    <filterColumn colId="6">
      <customFilters>
        <customFilter operator="notEqual" val=" "/>
      </customFilters>
    </filterColumn>
  </autoFilter>
  <sortState ref="B6:P1888">
    <sortCondition descending="1" ref="H5:H1888"/>
  </sortState>
  <tableColumns count="15">
    <tableColumn id="1" name="Unique ID" dataDxfId="14"/>
    <tableColumn id="2" name="Timestamp" dataDxfId="13"/>
    <tableColumn id="3" name="Your Salary" dataDxfId="12"/>
    <tableColumn id="5" name="Currency" dataDxfId="11"/>
    <tableColumn id="4" name="Clean Salary" dataDxfId="10"/>
    <tableColumn id="7" name="Salary in USD" dataDxfId="9">
      <calculatedColumnFormula>RawData[[#This Row],[Clean Salary]]*INDEX(Exchange[], MATCH(RawData[[#This Row],[Currency]], Exchange[Code], 0), 4)</calculatedColumnFormula>
    </tableColumn>
    <tableColumn id="15" name="Salary in Big Macs" dataDxfId="8">
      <calculatedColumnFormula>IFERROR(RawData[[#This Row],[Salary in USD]]/(INDEX(Exchange[], MATCH(RawData[[#This Row],[Local Currency Unit]], Exchange[Code], 0), 8)), "")</calculatedColumnFormula>
    </tableColumn>
    <tableColumn id="8" name="Your Job Title" dataDxfId="7"/>
    <tableColumn id="9" name="Job Type" dataDxfId="6"/>
    <tableColumn id="10" name="Where do you work" dataDxfId="5"/>
    <tableColumn id="16" name="Local Currency Unit" dataDxfId="4"/>
    <tableColumn id="11" name="Clean Country" dataDxfId="3">
      <calculatedColumnFormula>INDEX(Countries[], MATCH(RawData[[#This Row],[Where do you work]], Countries[Actual], 0), 2)</calculatedColumnFormula>
    </tableColumn>
    <tableColumn id="12" name="How many hours of a day you work on Excel" dataDxfId="2"/>
    <tableColumn id="17" name="Intensity" dataDxfId="1">
      <calculatedColumnFormula>VLOOKUP(RawData[[#This Row],[How many hours of a day you work on Excel]], Time[], 2, FALSE)</calculatedColumnFormula>
    </tableColumn>
    <tableColumn id="13" name="Years of Experience" dataDxfId="0"/>
  </tableColumns>
  <tableStyleInfo name="TableStyleMedium3" showFirstColumn="0" showLastColumn="0" showRowStripes="1" showColumnStripes="0"/>
</table>
</file>

<file path=xl/tables/table2.xml><?xml version="1.0" encoding="utf-8"?>
<table xmlns="http://schemas.openxmlformats.org/spreadsheetml/2006/main" id="2" name="Countries" displayName="Countries" ref="O9:R142" totalsRowShown="0" headerRowDxfId="150" dataDxfId="149">
  <autoFilter ref="O9:R142"/>
  <sortState ref="O10:S143">
    <sortCondition ref="Q9:Q143"/>
  </sortState>
  <tableColumns count="4">
    <tableColumn id="1" name="Actual" dataDxfId="148"/>
    <tableColumn id="2" name="Clean" dataDxfId="147"/>
    <tableColumn id="4" name="Region" dataDxfId="146">
      <calculatedColumnFormula>INDEX(Table11[], MATCH(Countries[[#This Row],[Clean]], Table11[Clean Range], 0), 3)</calculatedColumnFormula>
    </tableColumn>
    <tableColumn id="3" name="Responses" dataDxfId="145">
      <calculatedColumnFormula>COUNTIFS(RawData[Clean Country], Countries[[#This Row],[Clean]])</calculatedColumnFormula>
    </tableColumn>
  </tableColumns>
  <tableStyleInfo name="TableStyleMedium1" showFirstColumn="0" showLastColumn="0" showRowStripes="1" showColumnStripes="0"/>
</table>
</file>

<file path=xl/tables/table3.xml><?xml version="1.0" encoding="utf-8"?>
<table xmlns="http://schemas.openxmlformats.org/spreadsheetml/2006/main" id="5" name="Time" displayName="Time" ref="T9:U14" totalsRowShown="0" headerRowDxfId="144" dataDxfId="143">
  <autoFilter ref="T9:U14"/>
  <tableColumns count="2">
    <tableColumn id="1" name="Time" dataDxfId="142"/>
    <tableColumn id="2" name="Data Intensity" dataDxfId="141"/>
  </tableColumns>
  <tableStyleInfo name="TableStyleMedium1" showFirstColumn="0" showLastColumn="0" showRowStripes="1" showColumnStripes="0"/>
</table>
</file>

<file path=xl/tables/table4.xml><?xml version="1.0" encoding="utf-8"?>
<table xmlns="http://schemas.openxmlformats.org/spreadsheetml/2006/main" id="7" name="JobTypes" displayName="JobTypes" ref="Z9:AA20" totalsRowShown="0" headerRowDxfId="140" dataDxfId="139">
  <autoFilter ref="Z9:AA20"/>
  <tableColumns count="2">
    <tableColumn id="1" name="Code" dataDxfId="138"/>
    <tableColumn id="2" name="Type" dataDxfId="137"/>
  </tableColumns>
  <tableStyleInfo name="TableStyleMedium1" showFirstColumn="0" showLastColumn="0" showRowStripes="1" showColumnStripes="0"/>
</table>
</file>

<file path=xl/tables/table5.xml><?xml version="1.0" encoding="utf-8"?>
<table xmlns="http://schemas.openxmlformats.org/spreadsheetml/2006/main" id="8" name="Units" displayName="Units" ref="AC9:AD11" totalsRowShown="0" headerRowDxfId="136" dataDxfId="135">
  <autoFilter ref="AC9:AD11"/>
  <tableColumns count="2">
    <tableColumn id="1" name="Code" dataDxfId="134"/>
    <tableColumn id="2" name="Column1" dataDxfId="133"/>
  </tableColumns>
  <tableStyleInfo name="TableStyleMedium1" showFirstColumn="0" showLastColumn="0" showRowStripes="1" showColumnStripes="0"/>
</table>
</file>

<file path=xl/tables/table6.xml><?xml version="1.0" encoding="utf-8"?>
<table xmlns="http://schemas.openxmlformats.org/spreadsheetml/2006/main" id="9" name="Experience" displayName="Experience" ref="W9:X13" totalsRowShown="0" headerRowDxfId="132" dataDxfId="131">
  <autoFilter ref="W9:X13"/>
  <tableColumns count="2">
    <tableColumn id="1" name="Experience" dataDxfId="130"/>
    <tableColumn id="2" name="Label" dataDxfId="129"/>
  </tableColumns>
  <tableStyleInfo name="TableStyleMedium1" showFirstColumn="0" showLastColumn="0" showRowStripes="1" showColumnStripes="0"/>
</table>
</file>

<file path=xl/tables/table7.xml><?xml version="1.0" encoding="utf-8"?>
<table xmlns="http://schemas.openxmlformats.org/spreadsheetml/2006/main" id="6" name="Data" displayName="Data" ref="B7:S1881" totalsRowShown="0" headerRowDxfId="128" dataDxfId="127">
  <autoFilter ref="B7:S1881"/>
  <sortState ref="B8:S1882">
    <sortCondition ref="L7:L1882"/>
  </sortState>
  <tableColumns count="18">
    <tableColumn id="1" name="Unique ID" dataDxfId="126"/>
    <tableColumn id="2" name="Timestamp" dataDxfId="125"/>
    <tableColumn id="3" name="Your Salary" dataDxfId="124"/>
    <tableColumn id="5" name="Currency" dataDxfId="123"/>
    <tableColumn id="4" name="Clean Salary" dataDxfId="122"/>
    <tableColumn id="7" name="Salary in USD" dataDxfId="121">
      <calculatedColumnFormula>Data[[#This Row],[Clean Salary]]*INDEX(Exchange[], MATCH(Data[[#This Row],[Currency]], Exchange[Code], 0), 4)</calculatedColumnFormula>
    </tableColumn>
    <tableColumn id="15" name="Salary in Big Macs" dataDxfId="120">
      <calculatedColumnFormula>IFERROR(Data[[#This Row],[Salary in USD]]/(INDEX(Exchange[], MATCH(Data[[#This Row],[Local Currency Unit]], Exchange[Code], 0), 8)), "")</calculatedColumnFormula>
    </tableColumn>
    <tableColumn id="14" name="Mac Index" dataDxfId="119">
      <calculatedColumnFormula>100*(Data[[#This Row],[Salary in Big Macs]]/$H$5)</calculatedColumnFormula>
    </tableColumn>
    <tableColumn id="8" name="Your Job Title" dataDxfId="118"/>
    <tableColumn id="9" name="Job Type" dataDxfId="117"/>
    <tableColumn id="10" name="Where do you work" dataDxfId="116"/>
    <tableColumn id="16" name="Local Currency Unit" dataDxfId="115"/>
    <tableColumn id="11" name="Clean Country" dataDxfId="114">
      <calculatedColumnFormula>INDEX(Countries[], MATCH(Data[[#This Row],[Where do you work]], Countries[Actual], 0), 2)</calculatedColumnFormula>
    </tableColumn>
    <tableColumn id="6" name="Region" dataDxfId="113">
      <calculatedColumnFormula>VLOOKUP(Data[[#This Row],[Where do you work]], Countries[], 3, FALSE)</calculatedColumnFormula>
    </tableColumn>
    <tableColumn id="12" name="How many hours of a day you work on Excel" dataDxfId="112"/>
    <tableColumn id="17" name="Intensity" dataDxfId="111">
      <calculatedColumnFormula>VLOOKUP(Data[[#This Row],[How many hours of a day you work on Excel]], Time[], 2, FALSE)</calculatedColumnFormula>
    </tableColumn>
    <tableColumn id="13" name="Years of Experience" dataDxfId="110"/>
    <tableColumn id="18" name="Experience" dataDxfId="109">
      <calculatedColumnFormula>VLOOKUP(Data[[#This Row],[Years of Experience]], Experience[], 2, TRUE)</calculatedColumnFormula>
    </tableColumn>
  </tableColumns>
  <tableStyleInfo name="TableStyleMedium3" showFirstColumn="0" showLastColumn="0" showRowStripes="1" showColumnStripes="0"/>
</table>
</file>

<file path=xl/tables/table8.xml><?xml version="1.0" encoding="utf-8"?>
<table xmlns="http://schemas.openxmlformats.org/spreadsheetml/2006/main" id="10" name="AllRegionsTable" displayName="AllRegionsTable" ref="H4:J13" totalsRowShown="0" headerRowDxfId="108" dataDxfId="107">
  <autoFilter ref="H4:J13"/>
  <tableColumns count="3">
    <tableColumn id="2" name="Code" dataDxfId="106"/>
    <tableColumn id="1" name="Regions" dataDxfId="105"/>
    <tableColumn id="3" name="Range" dataDxfId="104"/>
  </tableColumns>
  <tableStyleInfo name="TableStyleMedium2" showFirstColumn="0" showLastColumn="0" showRowStripes="1" showColumnStripes="0"/>
</table>
</file>

<file path=xl/tables/table9.xml><?xml version="1.0" encoding="utf-8"?>
<table xmlns="http://schemas.openxmlformats.org/spreadsheetml/2006/main" id="12" name="Table12" displayName="Table12" ref="L4:N20" totalsRowShown="0" headerRowDxfId="103" dataDxfId="102">
  <autoFilter ref="L4:N20"/>
  <tableColumns count="3">
    <tableColumn id="1" name="Africa" dataDxfId="101">
      <calculatedColumnFormula>IF(Table12[[#This Row],[Sample]]&gt;0, Table12[[#This Row],[Clean Range]]&amp;" ("&amp;Table12[[#This Row],[Sample]]&amp;")", Table12[[#This Row],[Clean Range]])</calculatedColumnFormula>
    </tableColumn>
    <tableColumn id="2" name="Clean Range" dataDxfId="100"/>
    <tableColumn id="3" name="Sample" dataDxfId="99">
      <calculatedColumnFormula>IFERROR(--(GETPIVOTDATA("Average of Salary in USD",Pivot!$A$3,"Job Type",SelJobType,"Clean Country",Table12[[#This Row],[Clean Range]])&gt;0), 1)</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6.xml"/><Relationship Id="rId3" Type="http://schemas.openxmlformats.org/officeDocument/2006/relationships/ctrlProp" Target="../ctrlProps/ctrlProp1.xml"/><Relationship Id="rId7" Type="http://schemas.openxmlformats.org/officeDocument/2006/relationships/ctrlProp" Target="../ctrlProps/ctrlProp5.xml"/><Relationship Id="rId2" Type="http://schemas.openxmlformats.org/officeDocument/2006/relationships/vmlDrawing" Target="../drawings/vmlDrawing1.vml"/><Relationship Id="rId1" Type="http://schemas.openxmlformats.org/officeDocument/2006/relationships/drawing" Target="../drawings/drawing1.xml"/><Relationship Id="rId6" Type="http://schemas.openxmlformats.org/officeDocument/2006/relationships/ctrlProp" Target="../ctrlProps/ctrlProp4.xml"/><Relationship Id="rId5" Type="http://schemas.openxmlformats.org/officeDocument/2006/relationships/ctrlProp" Target="../ctrlProps/ctrlProp3.xml"/><Relationship Id="rId10" Type="http://schemas.openxmlformats.org/officeDocument/2006/relationships/ctrlProp" Target="../ctrlProps/ctrlProp8.xml"/><Relationship Id="rId4" Type="http://schemas.openxmlformats.org/officeDocument/2006/relationships/ctrlProp" Target="../ctrlProps/ctrlProp2.xml"/><Relationship Id="rId9" Type="http://schemas.openxmlformats.org/officeDocument/2006/relationships/ctrlProp" Target="../ctrlProps/ctrlProp7.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2.xml.rels><?xml version="1.0" encoding="UTF-8" standalone="yes"?>
<Relationships xmlns="http://schemas.openxmlformats.org/package/2006/relationships"><Relationship Id="rId8" Type="http://schemas.openxmlformats.org/officeDocument/2006/relationships/table" Target="../tables/table3.xml"/><Relationship Id="rId3" Type="http://schemas.openxmlformats.org/officeDocument/2006/relationships/ctrlProp" Target="../ctrlProps/ctrlProp9.xml"/><Relationship Id="rId7" Type="http://schemas.openxmlformats.org/officeDocument/2006/relationships/table" Target="../tables/table2.xml"/><Relationship Id="rId2" Type="http://schemas.openxmlformats.org/officeDocument/2006/relationships/vmlDrawing" Target="../drawings/vmlDrawing2.vml"/><Relationship Id="rId1" Type="http://schemas.openxmlformats.org/officeDocument/2006/relationships/drawing" Target="../drawings/drawing2.xml"/><Relationship Id="rId6" Type="http://schemas.openxmlformats.org/officeDocument/2006/relationships/table" Target="../tables/table1.xml"/><Relationship Id="rId11" Type="http://schemas.openxmlformats.org/officeDocument/2006/relationships/table" Target="../tables/table6.xml"/><Relationship Id="rId5" Type="http://schemas.openxmlformats.org/officeDocument/2006/relationships/ctrlProp" Target="../ctrlProps/ctrlProp11.xml"/><Relationship Id="rId10" Type="http://schemas.openxmlformats.org/officeDocument/2006/relationships/table" Target="../tables/table5.xml"/><Relationship Id="rId4" Type="http://schemas.openxmlformats.org/officeDocument/2006/relationships/ctrlProp" Target="../ctrlProps/ctrlProp10.xml"/><Relationship Id="rId9" Type="http://schemas.openxmlformats.org/officeDocument/2006/relationships/table" Target="../tables/table4.xml"/></Relationships>
</file>

<file path=xl/worksheets/_rels/sheet3.xml.rels><?xml version="1.0" encoding="UTF-8" standalone="yes"?>
<Relationships xmlns="http://schemas.openxmlformats.org/package/2006/relationships"><Relationship Id="rId1" Type="http://schemas.openxmlformats.org/officeDocument/2006/relationships/table" Target="../tables/table7.xml"/></Relationships>
</file>

<file path=xl/worksheets/_rels/sheet4.xml.rels><?xml version="1.0" encoding="UTF-8" standalone="yes"?>
<Relationships xmlns="http://schemas.openxmlformats.org/package/2006/relationships"><Relationship Id="rId8" Type="http://schemas.openxmlformats.org/officeDocument/2006/relationships/table" Target="../tables/table10.xml"/><Relationship Id="rId13" Type="http://schemas.openxmlformats.org/officeDocument/2006/relationships/table" Target="../tables/table15.xml"/><Relationship Id="rId3" Type="http://schemas.openxmlformats.org/officeDocument/2006/relationships/ctrlProp" Target="../ctrlProps/ctrlProp12.xml"/><Relationship Id="rId7" Type="http://schemas.openxmlformats.org/officeDocument/2006/relationships/table" Target="../tables/table9.xml"/><Relationship Id="rId12" Type="http://schemas.openxmlformats.org/officeDocument/2006/relationships/table" Target="../tables/table14.xml"/><Relationship Id="rId2" Type="http://schemas.openxmlformats.org/officeDocument/2006/relationships/vmlDrawing" Target="../drawings/vmlDrawing3.vml"/><Relationship Id="rId1" Type="http://schemas.openxmlformats.org/officeDocument/2006/relationships/drawing" Target="../drawings/drawing3.xml"/><Relationship Id="rId6" Type="http://schemas.openxmlformats.org/officeDocument/2006/relationships/table" Target="../tables/table8.xml"/><Relationship Id="rId11" Type="http://schemas.openxmlformats.org/officeDocument/2006/relationships/table" Target="../tables/table13.xml"/><Relationship Id="rId5" Type="http://schemas.openxmlformats.org/officeDocument/2006/relationships/ctrlProp" Target="../ctrlProps/ctrlProp14.xml"/><Relationship Id="rId15" Type="http://schemas.openxmlformats.org/officeDocument/2006/relationships/table" Target="../tables/table17.xml"/><Relationship Id="rId10" Type="http://schemas.openxmlformats.org/officeDocument/2006/relationships/table" Target="../tables/table12.xml"/><Relationship Id="rId4" Type="http://schemas.openxmlformats.org/officeDocument/2006/relationships/ctrlProp" Target="../ctrlProps/ctrlProp13.xml"/><Relationship Id="rId9" Type="http://schemas.openxmlformats.org/officeDocument/2006/relationships/table" Target="../tables/table11.xml"/><Relationship Id="rId14" Type="http://schemas.openxmlformats.org/officeDocument/2006/relationships/table" Target="../tables/table16.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3" Type="http://schemas.openxmlformats.org/officeDocument/2006/relationships/ctrlProp" Target="../ctrlProps/ctrlProp15.xml"/><Relationship Id="rId2" Type="http://schemas.openxmlformats.org/officeDocument/2006/relationships/vmlDrawing" Target="../drawings/vmlDrawing4.vml"/><Relationship Id="rId1" Type="http://schemas.openxmlformats.org/officeDocument/2006/relationships/drawing" Target="../drawings/drawing5.xml"/><Relationship Id="rId4" Type="http://schemas.openxmlformats.org/officeDocument/2006/relationships/ctrlProp" Target="../ctrlProps/ctrlProp1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theme="6" tint="-0.499984740745262"/>
  </sheetPr>
  <dimension ref="A1:AB60"/>
  <sheetViews>
    <sheetView showGridLines="0" showRowColHeaders="0" tabSelected="1" zoomScaleNormal="100" workbookViewId="0">
      <selection activeCell="S30" sqref="S30"/>
    </sheetView>
  </sheetViews>
  <sheetFormatPr defaultColWidth="0" defaultRowHeight="12.75" zeroHeight="1" x14ac:dyDescent="0.25"/>
  <cols>
    <col min="1" max="3" width="2.85546875" style="5" customWidth="1"/>
    <col min="4" max="8" width="4.28515625" style="5" customWidth="1"/>
    <col min="9" max="9" width="7.140625" style="5" bestFit="1" customWidth="1"/>
    <col min="10" max="10" width="8.140625" style="5" customWidth="1"/>
    <col min="11" max="11" width="6.140625" style="20" customWidth="1"/>
    <col min="12" max="12" width="8.5703125" style="5" customWidth="1"/>
    <col min="13" max="13" width="6.140625" style="20" customWidth="1"/>
    <col min="14" max="14" width="8.5703125" style="5" customWidth="1"/>
    <col min="15" max="15" width="6.140625" style="20" customWidth="1"/>
    <col min="16" max="16" width="8.5703125" style="5" customWidth="1"/>
    <col min="17" max="17" width="6.140625" style="20" customWidth="1"/>
    <col min="18" max="18" width="8.5703125" style="5" customWidth="1"/>
    <col min="19" max="19" width="5.28515625" style="5" customWidth="1"/>
    <col min="20" max="21" width="15" style="5" customWidth="1"/>
    <col min="22" max="22" width="14.7109375" style="5" customWidth="1"/>
    <col min="23" max="23" width="10" style="5" customWidth="1"/>
    <col min="24" max="28" width="4.28515625" style="5" customWidth="1"/>
    <col min="29" max="30" width="4.28515625" style="5" hidden="1" customWidth="1"/>
    <col min="31" max="16384" width="4.28515625" style="5" hidden="1"/>
  </cols>
  <sheetData>
    <row r="1" spans="1:27" x14ac:dyDescent="0.25">
      <c r="A1" s="5">
        <v>0</v>
      </c>
    </row>
    <row r="2" spans="1:27" ht="15" x14ac:dyDescent="0.25">
      <c r="W2"/>
    </row>
    <row r="3" spans="1:27" ht="15" x14ac:dyDescent="0.25">
      <c r="B3"/>
      <c r="O3"/>
    </row>
    <row r="4" spans="1:27" ht="15" x14ac:dyDescent="0.25">
      <c r="N4"/>
      <c r="P4"/>
      <c r="T4"/>
    </row>
    <row r="5" spans="1:27" ht="15.75" x14ac:dyDescent="0.25">
      <c r="I5" s="82" t="str">
        <f ca="1">"Showing results for "&amp;SelJobType&amp;" category in "&amp;SelCountry</f>
        <v>Showing results for Analyst category in UK</v>
      </c>
    </row>
    <row r="6" spans="1:27" x14ac:dyDescent="0.25">
      <c r="K6" s="5"/>
      <c r="M6" s="5"/>
      <c r="O6" s="5"/>
      <c r="Q6" s="5"/>
    </row>
    <row r="7" spans="1:27" x14ac:dyDescent="0.25">
      <c r="I7" s="86" t="s">
        <v>4235</v>
      </c>
      <c r="J7" s="87"/>
      <c r="K7" s="87"/>
      <c r="L7" s="87"/>
      <c r="M7" s="87"/>
      <c r="N7" s="87"/>
      <c r="O7" s="87"/>
      <c r="P7" s="87"/>
      <c r="Q7" s="87"/>
      <c r="R7" s="87"/>
      <c r="T7" s="86" t="s">
        <v>4236</v>
      </c>
      <c r="U7" s="87"/>
      <c r="V7" s="87"/>
      <c r="W7" s="87"/>
      <c r="X7" s="87"/>
      <c r="Y7" s="87"/>
      <c r="Z7" s="87"/>
      <c r="AA7" s="87"/>
    </row>
    <row r="8" spans="1:27" ht="13.5" thickBot="1" x14ac:dyDescent="0.3">
      <c r="K8" s="5"/>
      <c r="M8" s="5"/>
      <c r="O8" s="5"/>
      <c r="Q8" s="5"/>
    </row>
    <row r="9" spans="1:27" ht="14.25" customHeight="1" x14ac:dyDescent="0.25">
      <c r="I9" s="147" t="str">
        <f ca="1">"Average wage in USD for "&amp;SelJobType&amp;" in "&amp;SelCountry&amp;":"</f>
        <v>Average wage in USD for Analyst in UK:</v>
      </c>
      <c r="J9" s="148"/>
      <c r="K9" s="148"/>
      <c r="L9" s="148"/>
      <c r="M9" s="151">
        <f ca="1">SingleAverage</f>
        <v>55495.229229136581</v>
      </c>
      <c r="N9" s="151"/>
      <c r="O9" s="107" t="str">
        <f ca="1">Code!AN15</f>
        <v>+20%</v>
      </c>
      <c r="P9" s="153" t="str">
        <f ca="1">IF(O9="","", "compared to overall world avg.")</f>
        <v>compared to overall world avg.</v>
      </c>
      <c r="Q9" s="154"/>
      <c r="R9" s="155"/>
      <c r="T9" s="141" t="str">
        <f ca="1">"Average wage in Big Macs for "&amp;SelJobType&amp;" in "&amp;SelCountry&amp;":"</f>
        <v>Average wage in Big Macs for Analyst in UK:</v>
      </c>
      <c r="U9" s="142"/>
      <c r="V9" s="145">
        <f ca="1">IFERROR(IF(SingleAverageBigMacs&gt;0, SingleAverageBigMacs, "No Data"), "Conversion Unavilable")</f>
        <v>14527.54691862214</v>
      </c>
      <c r="AA9" s="115" t="s">
        <v>4240</v>
      </c>
    </row>
    <row r="10" spans="1:27" ht="14.25" customHeight="1" thickBot="1" x14ac:dyDescent="0.3">
      <c r="I10" s="149"/>
      <c r="J10" s="150"/>
      <c r="K10" s="150"/>
      <c r="L10" s="150"/>
      <c r="M10" s="152"/>
      <c r="N10" s="152"/>
      <c r="O10" s="108" t="str">
        <f ca="1">Code!AN16</f>
        <v>+4%</v>
      </c>
      <c r="P10" s="156" t="str">
        <f t="shared" ref="P10" ca="1" si="0">IF(O10="","", "compared to overall region avg.")</f>
        <v>compared to overall region avg.</v>
      </c>
      <c r="Q10" s="157"/>
      <c r="R10" s="158"/>
      <c r="T10" s="143"/>
      <c r="U10" s="144"/>
      <c r="V10" s="146"/>
      <c r="AA10" s="116" t="s">
        <v>4242</v>
      </c>
    </row>
    <row r="11" spans="1:27" ht="13.5" thickBot="1" x14ac:dyDescent="0.3">
      <c r="K11" s="5"/>
      <c r="M11" s="5"/>
      <c r="O11" s="5"/>
      <c r="Q11" s="5"/>
    </row>
    <row r="12" spans="1:27" ht="18.75" customHeight="1" x14ac:dyDescent="0.25">
      <c r="I12" s="85" t="str">
        <f ca="1">"Sample size: "&amp;SampleSize</f>
        <v>Sample size: 57</v>
      </c>
      <c r="K12" s="128" t="s">
        <v>4218</v>
      </c>
      <c r="L12" s="129"/>
      <c r="M12" s="129"/>
      <c r="N12" s="129"/>
      <c r="O12" s="129"/>
      <c r="P12" s="129"/>
      <c r="Q12" s="129"/>
      <c r="R12" s="130"/>
    </row>
    <row r="13" spans="1:27" ht="21.75" customHeight="1" x14ac:dyDescent="0.25">
      <c r="K13" s="140" t="s">
        <v>4075</v>
      </c>
      <c r="L13" s="132"/>
      <c r="M13" s="132" t="s">
        <v>4076</v>
      </c>
      <c r="N13" s="132"/>
      <c r="O13" s="132" t="s">
        <v>4077</v>
      </c>
      <c r="P13" s="132"/>
      <c r="Q13" s="132" t="s">
        <v>4082</v>
      </c>
      <c r="R13" s="133"/>
    </row>
    <row r="14" spans="1:27" ht="13.5" customHeight="1" thickBot="1" x14ac:dyDescent="0.3">
      <c r="K14" s="136" t="s">
        <v>324</v>
      </c>
      <c r="L14" s="134"/>
      <c r="M14" s="134" t="s">
        <v>291</v>
      </c>
      <c r="N14" s="134"/>
      <c r="O14" s="134" t="s">
        <v>282</v>
      </c>
      <c r="P14" s="134"/>
      <c r="Q14" s="134" t="s">
        <v>4217</v>
      </c>
      <c r="R14" s="135"/>
    </row>
    <row r="15" spans="1:27" ht="22.5" customHeight="1" x14ac:dyDescent="0.25">
      <c r="I15" s="125" t="s">
        <v>4113</v>
      </c>
      <c r="J15" s="139" t="s">
        <v>4115</v>
      </c>
      <c r="K15" s="119">
        <f ca="1">Table!D32</f>
        <v>122941.90522124816</v>
      </c>
      <c r="L15" s="120"/>
      <c r="M15" s="121">
        <f ca="1">Table!E32</f>
        <v>83444.059856946056</v>
      </c>
      <c r="N15" s="120"/>
      <c r="O15" s="121">
        <f ca="1">Table!F32</f>
        <v>47226.509760901179</v>
      </c>
      <c r="P15" s="120"/>
      <c r="Q15" s="121">
        <f ca="1">Table!G32</f>
        <v>47037.315017568661</v>
      </c>
      <c r="R15" s="122"/>
    </row>
    <row r="16" spans="1:27" ht="16.5" customHeight="1" x14ac:dyDescent="0.25">
      <c r="I16" s="126"/>
      <c r="J16" s="137"/>
      <c r="K16" s="83" t="str">
        <f ca="1">Table!J32</f>
        <v>+218%</v>
      </c>
      <c r="L16" s="92" t="str">
        <f ca="1">IF(K16="","","world avg.")</f>
        <v>world avg.</v>
      </c>
      <c r="M16" s="91" t="str">
        <f ca="1">Table!K32</f>
        <v>+103%</v>
      </c>
      <c r="N16" s="92" t="str">
        <f ca="1">IF(M16="","","world avg.")</f>
        <v>world avg.</v>
      </c>
      <c r="O16" s="91" t="str">
        <f ca="1">Table!L32</f>
        <v>+5%</v>
      </c>
      <c r="P16" s="92" t="str">
        <f ca="1">IF(O16="","","world avg.")</f>
        <v>world avg.</v>
      </c>
      <c r="Q16" s="91" t="str">
        <f ca="1">Table!M32</f>
        <v>+17%</v>
      </c>
      <c r="R16" s="89" t="str">
        <f ca="1">IF(Q16="","","world avg.")</f>
        <v>world avg.</v>
      </c>
    </row>
    <row r="17" spans="2:22" ht="16.5" customHeight="1" x14ac:dyDescent="0.25">
      <c r="I17" s="126"/>
      <c r="J17" s="137"/>
      <c r="K17" s="95" t="str">
        <f ca="1">Table!J41</f>
        <v>+44%</v>
      </c>
      <c r="L17" s="94" t="str">
        <f ca="1">IF(K17="","","region avg.")</f>
        <v>region avg.</v>
      </c>
      <c r="M17" s="93" t="str">
        <f ca="1">Table!K41</f>
        <v>+43%</v>
      </c>
      <c r="N17" s="94" t="str">
        <f ca="1">IF(M17="","","region avg.")</f>
        <v>region avg.</v>
      </c>
      <c r="O17" s="93">
        <f ca="1">Table!L41</f>
        <v>-4.0266362692614896E-2</v>
      </c>
      <c r="P17" s="94" t="str">
        <f ca="1">IF(O17="","","region avg.")</f>
        <v>region avg.</v>
      </c>
      <c r="Q17" s="93" t="str">
        <f ca="1">Table!M41</f>
        <v>+11%</v>
      </c>
      <c r="R17" s="96" t="str">
        <f ca="1">IF(Q17="","","region avg.")</f>
        <v>region avg.</v>
      </c>
    </row>
    <row r="18" spans="2:22" ht="22.5" customHeight="1" x14ac:dyDescent="0.25">
      <c r="I18" s="126"/>
      <c r="J18" s="137" t="s">
        <v>4116</v>
      </c>
      <c r="K18" s="117">
        <f ca="1">Table!D33</f>
        <v>0</v>
      </c>
      <c r="L18" s="118"/>
      <c r="M18" s="123">
        <f ca="1">Table!E33</f>
        <v>32574.350956057209</v>
      </c>
      <c r="N18" s="118"/>
      <c r="O18" s="123">
        <f ca="1">Table!F33</f>
        <v>71558.493551854714</v>
      </c>
      <c r="P18" s="118"/>
      <c r="Q18" s="123">
        <f ca="1">Table!G33</f>
        <v>61470.952610624081</v>
      </c>
      <c r="R18" s="124"/>
    </row>
    <row r="19" spans="2:22" ht="16.5" customHeight="1" x14ac:dyDescent="0.25">
      <c r="I19" s="126"/>
      <c r="J19" s="137"/>
      <c r="K19" s="83" t="str">
        <f ca="1">Table!J33</f>
        <v/>
      </c>
      <c r="L19" s="92" t="str">
        <f ca="1">IF(K19="","","world avg.")</f>
        <v/>
      </c>
      <c r="M19" s="91">
        <f ca="1">Table!K33</f>
        <v>-0.28751919561298772</v>
      </c>
      <c r="N19" s="92" t="str">
        <f ca="1">IF(M19="","","world avg.")</f>
        <v>world avg.</v>
      </c>
      <c r="O19" s="91" t="str">
        <f ca="1">Table!L33</f>
        <v>+49%</v>
      </c>
      <c r="P19" s="92" t="str">
        <f ca="1">IF(O19="","","world avg.")</f>
        <v>world avg.</v>
      </c>
      <c r="Q19" s="91" t="str">
        <f ca="1">Table!M33</f>
        <v>+74%</v>
      </c>
      <c r="R19" s="89" t="str">
        <f ca="1">IF(Q19="","","world avg.")</f>
        <v>world avg.</v>
      </c>
    </row>
    <row r="20" spans="2:22" ht="16.5" customHeight="1" x14ac:dyDescent="0.25">
      <c r="I20" s="126"/>
      <c r="J20" s="137"/>
      <c r="K20" s="95" t="str">
        <f ca="1">Table!J42</f>
        <v/>
      </c>
      <c r="L20" s="94" t="str">
        <f ca="1">IF(K20="","","region avg.")</f>
        <v/>
      </c>
      <c r="M20" s="93">
        <f ca="1">Table!K42</f>
        <v>0</v>
      </c>
      <c r="N20" s="94" t="str">
        <f ca="1">IF(M20="","","region avg.")</f>
        <v>region avg.</v>
      </c>
      <c r="O20" s="93" t="str">
        <f ca="1">Table!L42</f>
        <v>+6%</v>
      </c>
      <c r="P20" s="94" t="str">
        <f ca="1">IF(O20="","","region avg.")</f>
        <v>region avg.</v>
      </c>
      <c r="Q20" s="93" t="str">
        <f ca="1">Table!M42</f>
        <v>+9%</v>
      </c>
      <c r="R20" s="96" t="str">
        <f ca="1">IF(Q20="","","region avg.")</f>
        <v>region avg.</v>
      </c>
    </row>
    <row r="21" spans="2:22" ht="22.5" customHeight="1" x14ac:dyDescent="0.25">
      <c r="I21" s="126"/>
      <c r="J21" s="137" t="s">
        <v>4117</v>
      </c>
      <c r="K21" s="117">
        <f ca="1">Table!D34</f>
        <v>0</v>
      </c>
      <c r="L21" s="118"/>
      <c r="M21" s="123">
        <f ca="1">Table!E34</f>
        <v>84325.537555599702</v>
      </c>
      <c r="N21" s="118"/>
      <c r="O21" s="123">
        <f ca="1">Table!F34</f>
        <v>50437.70470615309</v>
      </c>
      <c r="P21" s="118"/>
      <c r="Q21" s="123">
        <f ca="1">Table!G34</f>
        <v>51619.838410203549</v>
      </c>
      <c r="R21" s="124"/>
    </row>
    <row r="22" spans="2:22" ht="16.5" customHeight="1" x14ac:dyDescent="0.25">
      <c r="I22" s="126"/>
      <c r="J22" s="137"/>
      <c r="K22" s="83" t="str">
        <f ca="1">Table!J34</f>
        <v/>
      </c>
      <c r="L22" s="92" t="str">
        <f ca="1">IF(K22="","","world avg.")</f>
        <v/>
      </c>
      <c r="M22" s="91" t="str">
        <f ca="1">Table!K34</f>
        <v>+31%</v>
      </c>
      <c r="N22" s="92" t="str">
        <f ca="1">IF(M22="","","world avg.")</f>
        <v>world avg.</v>
      </c>
      <c r="O22" s="91" t="str">
        <f ca="1">Table!L34</f>
        <v>+1%</v>
      </c>
      <c r="P22" s="92" t="str">
        <f ca="1">IF(O22="","","world avg.")</f>
        <v>world avg.</v>
      </c>
      <c r="Q22" s="91">
        <f ca="1">Table!M34</f>
        <v>-0.12593996164121707</v>
      </c>
      <c r="R22" s="89" t="str">
        <f ca="1">IF(Q22="","","world avg.")</f>
        <v>world avg.</v>
      </c>
    </row>
    <row r="23" spans="2:22" ht="16.5" customHeight="1" x14ac:dyDescent="0.25">
      <c r="I23" s="126"/>
      <c r="J23" s="137"/>
      <c r="K23" s="95" t="str">
        <f ca="1">Table!J43</f>
        <v/>
      </c>
      <c r="L23" s="94" t="str">
        <f ca="1">IF(K23="","","region avg.")</f>
        <v/>
      </c>
      <c r="M23" s="93" t="str">
        <f ca="1">Table!K43</f>
        <v>+49%</v>
      </c>
      <c r="N23" s="94" t="str">
        <f ca="1">IF(M23="","","region avg.")</f>
        <v>region avg.</v>
      </c>
      <c r="O23" s="93" t="str">
        <f ca="1">Table!L43</f>
        <v>+3%</v>
      </c>
      <c r="P23" s="94" t="str">
        <f ca="1">IF(O23="","","region avg.")</f>
        <v>region avg.</v>
      </c>
      <c r="Q23" s="93" t="str">
        <f ca="1">Table!M43</f>
        <v>+2%</v>
      </c>
      <c r="R23" s="96" t="str">
        <f ca="1">IF(Q23="","","region avg.")</f>
        <v>region avg.</v>
      </c>
    </row>
    <row r="24" spans="2:22" ht="22.5" customHeight="1" x14ac:dyDescent="0.25">
      <c r="I24" s="126"/>
      <c r="J24" s="137" t="s">
        <v>4118</v>
      </c>
      <c r="K24" s="117">
        <f ca="1">Table!D35</f>
        <v>0</v>
      </c>
      <c r="L24" s="118"/>
      <c r="M24" s="123">
        <f ca="1">Table!E35</f>
        <v>0</v>
      </c>
      <c r="N24" s="118"/>
      <c r="O24" s="123">
        <f ca="1">Table!F35</f>
        <v>41374.679641766212</v>
      </c>
      <c r="P24" s="118"/>
      <c r="Q24" s="123">
        <f ca="1">Table!G35</f>
        <v>63047.130882691359</v>
      </c>
      <c r="R24" s="124"/>
    </row>
    <row r="25" spans="2:22" ht="16.5" customHeight="1" x14ac:dyDescent="0.25">
      <c r="I25" s="126"/>
      <c r="J25" s="137"/>
      <c r="K25" s="83" t="str">
        <f ca="1">Table!J35</f>
        <v/>
      </c>
      <c r="L25" s="92" t="str">
        <f ca="1">IF(K25="","","world avg.")</f>
        <v/>
      </c>
      <c r="M25" s="91" t="str">
        <f ca="1">Table!K35</f>
        <v/>
      </c>
      <c r="N25" s="92" t="str">
        <f ca="1">IF(M25="","","world avg.")</f>
        <v/>
      </c>
      <c r="O25" s="91">
        <f ca="1">Table!L35</f>
        <v>-0.42922605683171799</v>
      </c>
      <c r="P25" s="92" t="str">
        <f ca="1">IF(O25="","","world avg.")</f>
        <v>world avg.</v>
      </c>
      <c r="Q25" s="91">
        <f ca="1">Table!M35</f>
        <v>-7.3511144629527889E-2</v>
      </c>
      <c r="R25" s="89" t="str">
        <f ca="1">IF(Q25="","","world avg.")</f>
        <v>world avg.</v>
      </c>
    </row>
    <row r="26" spans="2:22" ht="16.5" customHeight="1" thickBot="1" x14ac:dyDescent="0.3">
      <c r="I26" s="127"/>
      <c r="J26" s="138"/>
      <c r="K26" s="84" t="str">
        <f ca="1">Table!J44</f>
        <v/>
      </c>
      <c r="L26" s="97" t="str">
        <f ca="1">IF(K26="","","region avg.")</f>
        <v/>
      </c>
      <c r="M26" s="98" t="str">
        <f ca="1">Table!K44</f>
        <v/>
      </c>
      <c r="N26" s="97" t="str">
        <f ca="1">IF(M26="","","region avg.")</f>
        <v/>
      </c>
      <c r="O26" s="98">
        <f ca="1">Table!L44</f>
        <v>0</v>
      </c>
      <c r="P26" s="97" t="str">
        <f ca="1">IF(O26="","","region avg.")</f>
        <v>region avg.</v>
      </c>
      <c r="Q26" s="98">
        <f ca="1">Table!M44</f>
        <v>0</v>
      </c>
      <c r="R26" s="90" t="str">
        <f ca="1">IF(Q26="","","region avg.")</f>
        <v>region avg.</v>
      </c>
    </row>
    <row r="27" spans="2:22" x14ac:dyDescent="0.25"/>
    <row r="28" spans="2:22" x14ac:dyDescent="0.2">
      <c r="I28" s="85"/>
      <c r="K28" s="131"/>
      <c r="L28" s="131"/>
      <c r="M28" s="131"/>
      <c r="N28" s="131"/>
      <c r="O28" s="131"/>
      <c r="P28" s="131"/>
      <c r="Q28" s="131"/>
      <c r="R28" s="131"/>
    </row>
    <row r="29" spans="2:22" x14ac:dyDescent="0.25"/>
    <row r="30" spans="2:22" x14ac:dyDescent="0.25"/>
    <row r="31" spans="2:22" x14ac:dyDescent="0.25">
      <c r="B31" s="113" t="str">
        <f>"Comparable country performance for "&amp;SelJobType&amp;" in "&amp;SelUnit</f>
        <v>Comparable country performance for Analyst in US Dollars</v>
      </c>
      <c r="C31" s="113"/>
      <c r="D31" s="113"/>
      <c r="E31" s="113"/>
      <c r="F31" s="113"/>
      <c r="G31" s="113"/>
      <c r="H31" s="113"/>
      <c r="I31" s="113"/>
      <c r="J31" s="113"/>
      <c r="K31" s="113"/>
      <c r="L31" s="113"/>
      <c r="M31" s="113"/>
      <c r="N31" s="113"/>
      <c r="O31" s="113"/>
      <c r="P31" s="113"/>
      <c r="Q31" s="113"/>
      <c r="R31" s="113"/>
      <c r="S31" s="113"/>
      <c r="T31" s="113"/>
      <c r="U31" s="113"/>
      <c r="V31" s="113"/>
    </row>
    <row r="32" spans="2:22" x14ac:dyDescent="0.25">
      <c r="I32" s="81"/>
    </row>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spans="1:2" x14ac:dyDescent="0.25"/>
    <row r="50" spans="1:2" x14ac:dyDescent="0.25"/>
    <row r="51" spans="1:2" x14ac:dyDescent="0.25"/>
    <row r="52" spans="1:2" x14ac:dyDescent="0.25"/>
    <row r="53" spans="1:2" x14ac:dyDescent="0.25"/>
    <row r="54" spans="1:2" x14ac:dyDescent="0.25"/>
    <row r="55" spans="1:2" x14ac:dyDescent="0.25"/>
    <row r="56" spans="1:2" x14ac:dyDescent="0.25"/>
    <row r="57" spans="1:2" ht="18" customHeight="1" x14ac:dyDescent="0.2">
      <c r="A57" s="99"/>
      <c r="B57" s="100" t="s">
        <v>4226</v>
      </c>
    </row>
    <row r="58" spans="1:2" x14ac:dyDescent="0.2">
      <c r="A58" s="99"/>
      <c r="B58" s="101" t="s">
        <v>4241</v>
      </c>
    </row>
    <row r="59" spans="1:2" x14ac:dyDescent="0.25"/>
    <row r="60" spans="1:2" x14ac:dyDescent="0.25"/>
  </sheetData>
  <sheetProtection sheet="1" objects="1" scenarios="1" selectLockedCells="1" selectUnlockedCells="1"/>
  <mergeCells count="37">
    <mergeCell ref="T9:U10"/>
    <mergeCell ref="V9:V10"/>
    <mergeCell ref="I9:L10"/>
    <mergeCell ref="M9:N10"/>
    <mergeCell ref="P9:R9"/>
    <mergeCell ref="P10:R10"/>
    <mergeCell ref="I15:I26"/>
    <mergeCell ref="K12:R12"/>
    <mergeCell ref="K28:R28"/>
    <mergeCell ref="O13:P13"/>
    <mergeCell ref="Q13:R13"/>
    <mergeCell ref="Q14:R14"/>
    <mergeCell ref="O14:P14"/>
    <mergeCell ref="M14:N14"/>
    <mergeCell ref="K14:L14"/>
    <mergeCell ref="J24:J26"/>
    <mergeCell ref="J21:J23"/>
    <mergeCell ref="J18:J20"/>
    <mergeCell ref="J15:J17"/>
    <mergeCell ref="K13:L13"/>
    <mergeCell ref="M13:N13"/>
    <mergeCell ref="K21:L21"/>
    <mergeCell ref="K24:L24"/>
    <mergeCell ref="K15:L15"/>
    <mergeCell ref="M15:N15"/>
    <mergeCell ref="O15:P15"/>
    <mergeCell ref="Q15:R15"/>
    <mergeCell ref="Q18:R18"/>
    <mergeCell ref="O18:P18"/>
    <mergeCell ref="M18:N18"/>
    <mergeCell ref="K18:L18"/>
    <mergeCell ref="M21:N21"/>
    <mergeCell ref="O21:P21"/>
    <mergeCell ref="Q21:R21"/>
    <mergeCell ref="Q24:R24"/>
    <mergeCell ref="O24:P24"/>
    <mergeCell ref="M24:N24"/>
  </mergeCells>
  <conditionalFormatting sqref="K18:R18 M9 K15:R15 K21:R21 K24:R24">
    <cfRule type="colorScale" priority="4">
      <colorScale>
        <cfvo type="min"/>
        <cfvo type="percentile" val="50"/>
        <cfvo type="max"/>
        <color rgb="FFF8696B"/>
        <color rgb="FFFFEB84"/>
        <color rgb="FF63BE7B"/>
      </colorScale>
    </cfRule>
  </conditionalFormatting>
  <conditionalFormatting sqref="M9 K15:R15 K18:R18 K21:R21 K24:R24">
    <cfRule type="cellIs" dxfId="166" priority="1" operator="equal">
      <formula>0</formula>
    </cfRule>
    <cfRule type="expression" dxfId="165" priority="2" stopIfTrue="1">
      <formula>CondControl=FALSE</formula>
    </cfRule>
  </conditionalFormatting>
  <pageMargins left="0.7" right="0.7" top="0.75" bottom="0.75" header="0.3" footer="0.3"/>
  <ignoredErrors>
    <ignoredError sqref="M18:R18 M16:M17 O16:O17 Q16:Q17 M21:R21 M19:M20 Q19:Q20 O19:O20 M24:R24 M22:M23 O22:O23 Q22:Q23 M25:M26 Q25:Q26 O25:O26" formula="1"/>
  </ignoredErrors>
  <drawing r:id="rId1"/>
  <legacyDrawing r:id="rId2"/>
  <mc:AlternateContent xmlns:mc="http://schemas.openxmlformats.org/markup-compatibility/2006">
    <mc:Choice Requires="x14">
      <controls>
        <mc:AlternateContent xmlns:mc="http://schemas.openxmlformats.org/markup-compatibility/2006">
          <mc:Choice Requires="x14">
            <control shapeId="13313" r:id="rId3" name="List Box 1">
              <controlPr defaultSize="0" autoLine="0" autoPict="0">
                <anchor moveWithCells="1">
                  <from>
                    <xdr:col>1</xdr:col>
                    <xdr:colOff>114300</xdr:colOff>
                    <xdr:row>8</xdr:row>
                    <xdr:rowOff>76200</xdr:rowOff>
                  </from>
                  <to>
                    <xdr:col>6</xdr:col>
                    <xdr:colOff>228600</xdr:colOff>
                    <xdr:row>13</xdr:row>
                    <xdr:rowOff>123825</xdr:rowOff>
                  </to>
                </anchor>
              </controlPr>
            </control>
          </mc:Choice>
        </mc:AlternateContent>
        <mc:AlternateContent xmlns:mc="http://schemas.openxmlformats.org/markup-compatibility/2006">
          <mc:Choice Requires="x14">
            <control shapeId="13314" r:id="rId4" name="List Box 2">
              <controlPr defaultSize="0" autoLine="0" autoPict="0">
                <anchor moveWithCells="1">
                  <from>
                    <xdr:col>1</xdr:col>
                    <xdr:colOff>114300</xdr:colOff>
                    <xdr:row>14</xdr:row>
                    <xdr:rowOff>104775</xdr:rowOff>
                  </from>
                  <to>
                    <xdr:col>6</xdr:col>
                    <xdr:colOff>228600</xdr:colOff>
                    <xdr:row>23</xdr:row>
                    <xdr:rowOff>209550</xdr:rowOff>
                  </to>
                </anchor>
              </controlPr>
            </control>
          </mc:Choice>
        </mc:AlternateContent>
        <mc:AlternateContent xmlns:mc="http://schemas.openxmlformats.org/markup-compatibility/2006">
          <mc:Choice Requires="x14">
            <control shapeId="13315" r:id="rId5" name="Drop Down 3">
              <controlPr defaultSize="0" autoLine="0" autoPict="0">
                <anchor moveWithCells="1">
                  <from>
                    <xdr:col>1</xdr:col>
                    <xdr:colOff>114300</xdr:colOff>
                    <xdr:row>6</xdr:row>
                    <xdr:rowOff>114300</xdr:rowOff>
                  </from>
                  <to>
                    <xdr:col>6</xdr:col>
                    <xdr:colOff>228600</xdr:colOff>
                    <xdr:row>7</xdr:row>
                    <xdr:rowOff>123825</xdr:rowOff>
                  </to>
                </anchor>
              </controlPr>
            </control>
          </mc:Choice>
        </mc:AlternateContent>
        <mc:AlternateContent xmlns:mc="http://schemas.openxmlformats.org/markup-compatibility/2006">
          <mc:Choice Requires="x14">
            <control shapeId="13316" r:id="rId6" name="Check Box 4">
              <controlPr defaultSize="0" autoFill="0" autoLine="0" autoPict="0">
                <anchor moveWithCells="1">
                  <from>
                    <xdr:col>8</xdr:col>
                    <xdr:colOff>0</xdr:colOff>
                    <xdr:row>12</xdr:row>
                    <xdr:rowOff>114300</xdr:rowOff>
                  </from>
                  <to>
                    <xdr:col>8</xdr:col>
                    <xdr:colOff>304800</xdr:colOff>
                    <xdr:row>13</xdr:row>
                    <xdr:rowOff>57150</xdr:rowOff>
                  </to>
                </anchor>
              </controlPr>
            </control>
          </mc:Choice>
        </mc:AlternateContent>
        <mc:AlternateContent xmlns:mc="http://schemas.openxmlformats.org/markup-compatibility/2006">
          <mc:Choice Requires="x14">
            <control shapeId="13317" r:id="rId7" name="Option Button 5">
              <controlPr defaultSize="0" autoFill="0" autoLine="0" autoPict="0">
                <anchor moveWithCells="1">
                  <from>
                    <xdr:col>11</xdr:col>
                    <xdr:colOff>523875</xdr:colOff>
                    <xdr:row>31</xdr:row>
                    <xdr:rowOff>123825</xdr:rowOff>
                  </from>
                  <to>
                    <xdr:col>12</xdr:col>
                    <xdr:colOff>276225</xdr:colOff>
                    <xdr:row>33</xdr:row>
                    <xdr:rowOff>57150</xdr:rowOff>
                  </to>
                </anchor>
              </controlPr>
            </control>
          </mc:Choice>
        </mc:AlternateContent>
        <mc:AlternateContent xmlns:mc="http://schemas.openxmlformats.org/markup-compatibility/2006">
          <mc:Choice Requires="x14">
            <control shapeId="13318" r:id="rId8" name="Option Button 6">
              <controlPr defaultSize="0" autoFill="0" autoLine="0" autoPict="0">
                <anchor moveWithCells="1">
                  <from>
                    <xdr:col>11</xdr:col>
                    <xdr:colOff>523875</xdr:colOff>
                    <xdr:row>33</xdr:row>
                    <xdr:rowOff>38100</xdr:rowOff>
                  </from>
                  <to>
                    <xdr:col>12</xdr:col>
                    <xdr:colOff>276225</xdr:colOff>
                    <xdr:row>34</xdr:row>
                    <xdr:rowOff>133350</xdr:rowOff>
                  </to>
                </anchor>
              </controlPr>
            </control>
          </mc:Choice>
        </mc:AlternateContent>
        <mc:AlternateContent xmlns:mc="http://schemas.openxmlformats.org/markup-compatibility/2006">
          <mc:Choice Requires="x14">
            <control shapeId="13319" r:id="rId9" name="Check Box 7">
              <controlPr defaultSize="0" autoFill="0" autoLine="0" autoPict="0">
                <anchor moveWithCells="1">
                  <from>
                    <xdr:col>19</xdr:col>
                    <xdr:colOff>600075</xdr:colOff>
                    <xdr:row>31</xdr:row>
                    <xdr:rowOff>142875</xdr:rowOff>
                  </from>
                  <to>
                    <xdr:col>19</xdr:col>
                    <xdr:colOff>942975</xdr:colOff>
                    <xdr:row>33</xdr:row>
                    <xdr:rowOff>38100</xdr:rowOff>
                  </to>
                </anchor>
              </controlPr>
            </control>
          </mc:Choice>
        </mc:AlternateContent>
        <mc:AlternateContent xmlns:mc="http://schemas.openxmlformats.org/markup-compatibility/2006">
          <mc:Choice Requires="x14">
            <control shapeId="13320" r:id="rId10" name="Check Box 8">
              <controlPr defaultSize="0" autoFill="0" autoLine="0" autoPict="0">
                <anchor moveWithCells="1">
                  <from>
                    <xdr:col>19</xdr:col>
                    <xdr:colOff>600075</xdr:colOff>
                    <xdr:row>33</xdr:row>
                    <xdr:rowOff>47625</xdr:rowOff>
                  </from>
                  <to>
                    <xdr:col>19</xdr:col>
                    <xdr:colOff>942975</xdr:colOff>
                    <xdr:row>34</xdr:row>
                    <xdr:rowOff>104775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B1:AE118"/>
  <sheetViews>
    <sheetView workbookViewId="0">
      <selection activeCell="H11" sqref="H11"/>
    </sheetView>
  </sheetViews>
  <sheetFormatPr defaultRowHeight="12.75" x14ac:dyDescent="0.2"/>
  <cols>
    <col min="1" max="1" width="9.140625" style="1"/>
    <col min="2" max="2" width="11.7109375" style="1" customWidth="1"/>
    <col min="3" max="4" width="13.5703125" style="1" customWidth="1"/>
    <col min="5" max="7" width="13" style="1" customWidth="1"/>
    <col min="8" max="10" width="14.85546875" style="1" customWidth="1"/>
    <col min="11" max="12" width="14" style="1" customWidth="1"/>
    <col min="13" max="13" width="10.28515625" style="1" customWidth="1"/>
    <col min="14" max="14" width="18.85546875" style="1" bestFit="1" customWidth="1"/>
    <col min="15" max="17" width="10.28515625" style="1" customWidth="1"/>
    <col min="18" max="19" width="10.28515625" style="11" customWidth="1"/>
    <col min="20" max="22" width="11.42578125" style="11" customWidth="1"/>
    <col min="23" max="16384" width="9.140625" style="1"/>
  </cols>
  <sheetData>
    <row r="1" spans="2:31" x14ac:dyDescent="0.2">
      <c r="W1" s="164">
        <v>1</v>
      </c>
      <c r="X1" s="164"/>
      <c r="Y1" s="164">
        <v>2</v>
      </c>
      <c r="Z1" s="164"/>
    </row>
    <row r="2" spans="2:31" x14ac:dyDescent="0.2">
      <c r="E2" s="13">
        <f>COUNTIF(E7:E107, "&gt;"&amp;0)</f>
        <v>62</v>
      </c>
      <c r="F2" s="54" t="s">
        <v>4172</v>
      </c>
      <c r="G2" s="54" t="s">
        <v>4173</v>
      </c>
      <c r="H2" s="54" t="s">
        <v>4174</v>
      </c>
      <c r="I2" s="54" t="s">
        <v>4162</v>
      </c>
      <c r="J2" s="54" t="s">
        <v>4170</v>
      </c>
      <c r="W2" s="164" t="s">
        <v>4155</v>
      </c>
      <c r="X2" s="164"/>
      <c r="Y2" s="164" t="s">
        <v>4089</v>
      </c>
      <c r="Z2" s="164"/>
    </row>
    <row r="3" spans="2:31" x14ac:dyDescent="0.2">
      <c r="E3" s="32" t="s">
        <v>4171</v>
      </c>
    </row>
    <row r="4" spans="2:31" ht="33.75" x14ac:dyDescent="0.2">
      <c r="C4" s="51"/>
      <c r="D4" s="51"/>
      <c r="E4" s="51"/>
      <c r="F4" s="51"/>
      <c r="G4" s="51"/>
      <c r="H4" s="51" t="str">
        <f>IF(SelRegionCode=1, SelRegion, ConsRegion)</f>
        <v>All Regions</v>
      </c>
      <c r="I4" s="51" t="b">
        <v>1</v>
      </c>
      <c r="J4" s="51" t="b">
        <v>1</v>
      </c>
      <c r="K4" s="51"/>
      <c r="L4" s="51"/>
      <c r="M4" s="51"/>
      <c r="N4" s="24"/>
      <c r="W4" s="51" t="s">
        <v>4084</v>
      </c>
      <c r="X4" s="51" t="s">
        <v>4092</v>
      </c>
      <c r="Y4" s="51" t="s">
        <v>4084</v>
      </c>
      <c r="Z4" s="51" t="s">
        <v>4092</v>
      </c>
    </row>
    <row r="5" spans="2:31" x14ac:dyDescent="0.2">
      <c r="C5" s="51"/>
      <c r="D5" s="51"/>
      <c r="E5" s="51"/>
      <c r="F5" s="51"/>
      <c r="G5" s="51"/>
      <c r="H5" s="51"/>
      <c r="I5" s="51"/>
      <c r="J5" s="51"/>
      <c r="K5" s="51"/>
      <c r="L5" s="51"/>
      <c r="M5" s="51"/>
      <c r="N5" s="24"/>
      <c r="O5" s="163" t="str">
        <f>"Ranks - "&amp;SelUnit&amp;" selected"</f>
        <v>Ranks - US Dollars selected</v>
      </c>
      <c r="P5" s="163"/>
      <c r="Q5" s="163"/>
      <c r="R5" s="166" t="s">
        <v>4165</v>
      </c>
      <c r="S5" s="166"/>
      <c r="T5" s="165" t="s">
        <v>4164</v>
      </c>
      <c r="U5" s="165"/>
      <c r="V5" s="165"/>
      <c r="W5" s="51"/>
      <c r="X5" s="51"/>
      <c r="Y5" s="51"/>
      <c r="Z5" s="51"/>
    </row>
    <row r="6" spans="2:31" x14ac:dyDescent="0.2">
      <c r="B6" s="49" t="s">
        <v>124</v>
      </c>
      <c r="C6" s="53" t="s">
        <v>4102</v>
      </c>
      <c r="D6" s="53" t="s">
        <v>125</v>
      </c>
      <c r="E6" s="53" t="str">
        <f>CHOOSE(SelUnitCode, "USD", "Macs")</f>
        <v>USD</v>
      </c>
      <c r="F6" s="53" t="s">
        <v>4166</v>
      </c>
      <c r="G6" s="53" t="s">
        <v>4167</v>
      </c>
      <c r="H6" s="53" t="s">
        <v>4168</v>
      </c>
      <c r="I6" s="53" t="s">
        <v>4162</v>
      </c>
      <c r="J6" s="53" t="s">
        <v>4170</v>
      </c>
      <c r="K6" s="53" t="s">
        <v>4178</v>
      </c>
      <c r="L6" s="53" t="s">
        <v>4179</v>
      </c>
      <c r="O6" s="58" t="s">
        <v>4154</v>
      </c>
      <c r="P6" s="58" t="s">
        <v>322</v>
      </c>
      <c r="Q6" s="58" t="s">
        <v>4177</v>
      </c>
      <c r="R6" s="59" t="s">
        <v>4154</v>
      </c>
      <c r="S6" s="59" t="s">
        <v>322</v>
      </c>
      <c r="T6" s="60" t="s">
        <v>4154</v>
      </c>
      <c r="U6" s="60" t="s">
        <v>322</v>
      </c>
      <c r="V6" s="60" t="s">
        <v>4176</v>
      </c>
      <c r="W6" s="62" t="s">
        <v>4154</v>
      </c>
      <c r="X6" s="62" t="s">
        <v>322</v>
      </c>
      <c r="Y6" s="62" t="s">
        <v>4154</v>
      </c>
      <c r="Z6" s="62" t="s">
        <v>322</v>
      </c>
    </row>
    <row r="7" spans="2:31" x14ac:dyDescent="0.2">
      <c r="B7" s="13">
        <v>1</v>
      </c>
      <c r="C7" s="1" t="str">
        <f>INDEX(Table11[], MATCH(D7, Table11[Clean Range], 0), 3)</f>
        <v>Europe</v>
      </c>
      <c r="D7" s="1" t="str">
        <f t="shared" ref="D7:D38" si="0">INDEX($N$7:$N$107, MATCH($B7, $P$7:$P$107, 0), 1)</f>
        <v>Switzerland</v>
      </c>
      <c r="E7" s="55">
        <f>INDEX($V$7:$V$107, MATCH($B7, $Q$7:$Q$107, 0), 1)</f>
        <v>150000</v>
      </c>
      <c r="F7" s="55">
        <f t="shared" ref="F7:F38" ca="1" si="1">IF($C7=ConsRegion, 0, IF($D7=SelCountry, 0, $E7))</f>
        <v>0</v>
      </c>
      <c r="G7" s="55">
        <f t="shared" ref="G7:G38" ca="1" si="2">IF($D7=SelCountry, $E7, 0)</f>
        <v>0</v>
      </c>
      <c r="H7" s="55">
        <f t="shared" ref="H7:H38" ca="1" si="3">IF($C7=ConsRegion, IF($D7=SelCountry, 0, $E7), 0)</f>
        <v>150000</v>
      </c>
      <c r="I7" s="55">
        <f t="shared" ref="I7:I38" ca="1" si="4">IF(I$4=TRUE, IF(SelRegionCode*SelCountryCode=1, NA(), VLOOKUP(ConsRegion, $S$109:$V$118, 4, FALSE)), NA())</f>
        <v>53237.579795562706</v>
      </c>
      <c r="J7" s="55">
        <f>IF(J$4=TRUE, $V$110, NA())</f>
        <v>46176.801908160211</v>
      </c>
      <c r="K7" s="1" t="str">
        <f ca="1">IF(G7&gt;0, D7&amp;" "&amp;TEXT(G7, "#,##0"), "")</f>
        <v/>
      </c>
      <c r="L7" s="1" t="str">
        <f ca="1">IF(H7&gt;0, D7&amp;" "&amp;TEXT(H7, "#,##0"), "")</f>
        <v>Switzerland 150,000</v>
      </c>
      <c r="N7" s="1" t="s">
        <v>59</v>
      </c>
      <c r="O7" s="1">
        <f>RANK(R7, $R$7:$R$107)</f>
        <v>27</v>
      </c>
      <c r="P7" s="1">
        <f>RANK(S7, $S$7:$S$107)</f>
        <v>38</v>
      </c>
      <c r="Q7" s="11">
        <f t="shared" ref="Q7:Q38" si="5">CHOOSE(SelUnitCode, P7, O7)</f>
        <v>38</v>
      </c>
      <c r="R7" s="11">
        <f>T7+(1/($B7*10000000000))</f>
        <v>7716.5108253002236</v>
      </c>
      <c r="S7" s="11">
        <f>U7+(1/($B7*1000000))</f>
        <v>19831.432822021317</v>
      </c>
      <c r="T7" s="11">
        <f>IFERROR(CHOOSE(AllJobsSelected, W7, Y7), 0)</f>
        <v>7716.5108253001235</v>
      </c>
      <c r="U7" s="11">
        <f>IFERROR(CHOOSE(AllJobsSelected, X7, Z7), 0)</f>
        <v>19831.432821021317</v>
      </c>
      <c r="V7" s="11">
        <f t="shared" ref="V7:V38" si="6">CHOOSE(SelUnitCode, U7, T7)</f>
        <v>19831.432821021317</v>
      </c>
      <c r="W7" s="1">
        <f>IFERROR(GETPIVOTDATA(W$4&amp;"", Pivot!$A$3, "Clean Country", $N7), 0)</f>
        <v>7716.5108253001235</v>
      </c>
      <c r="X7" s="1">
        <f>IFERROR(GETPIVOTDATA(X$4&amp;"", Pivot!$A$3, "Clean Country", $N7), 0)</f>
        <v>19831.432821021317</v>
      </c>
      <c r="Y7" s="1">
        <f>IFERROR(GETPIVOTDATA(Y$4&amp;"", Pivot!$A$3, "Job Type", SelJobType, "Clean Country", $N7), 0)</f>
        <v>7716.5108253001235</v>
      </c>
      <c r="Z7" s="1">
        <f>IFERROR(GETPIVOTDATA(Z$4&amp;"", Pivot!$A$3, "Job Type", SelJobType, "Clean Country", $N7), 0)</f>
        <v>19831.432821021317</v>
      </c>
      <c r="AC7" s="1" t="str">
        <f>SelJobType</f>
        <v>Analyst</v>
      </c>
      <c r="AE7" s="1" t="s">
        <v>4162</v>
      </c>
    </row>
    <row r="8" spans="2:31" x14ac:dyDescent="0.2">
      <c r="B8" s="13">
        <v>2</v>
      </c>
      <c r="C8" s="1" t="str">
        <f>INDEX(Table11[], MATCH(D8, Table11[Clean Range], 0), 3)</f>
        <v>Europe</v>
      </c>
      <c r="D8" s="1" t="str">
        <f t="shared" si="0"/>
        <v>Europe</v>
      </c>
      <c r="E8" s="55">
        <f t="shared" ref="E8:E71" si="7">INDEX($V$7:$V$107, MATCH($B8, $Q$7:$Q$107, 0), 1)</f>
        <v>149907.13380100971</v>
      </c>
      <c r="F8" s="55">
        <f t="shared" ca="1" si="1"/>
        <v>0</v>
      </c>
      <c r="G8" s="55">
        <f t="shared" ca="1" si="2"/>
        <v>0</v>
      </c>
      <c r="H8" s="55">
        <f t="shared" ca="1" si="3"/>
        <v>149907.13380100971</v>
      </c>
      <c r="I8" s="55">
        <f t="shared" ca="1" si="4"/>
        <v>53237.579795562706</v>
      </c>
      <c r="J8" s="55">
        <f t="shared" ref="J8:J71" si="8">IF(J$4=TRUE, $V$110, NA())</f>
        <v>46176.801908160211</v>
      </c>
      <c r="K8" s="1" t="str">
        <f t="shared" ref="K8:K71" ca="1" si="9">IF(G8&gt;0, D8&amp;" "&amp;TEXT(G8, "#,##0"), "")</f>
        <v/>
      </c>
      <c r="L8" s="1" t="str">
        <f t="shared" ref="L8:L71" ca="1" si="10">IF(H8&gt;0, D8&amp;" "&amp;TEXT(H8, "#,##0"), "")</f>
        <v>Europe 149,907</v>
      </c>
      <c r="N8" s="1" t="s">
        <v>215</v>
      </c>
      <c r="O8" s="1">
        <f t="shared" ref="O8:O71" si="11">RANK(R8, $R$7:$R$107)</f>
        <v>41</v>
      </c>
      <c r="P8" s="1">
        <f t="shared" ref="P8:P71" si="12">RANK(S8, $S$7:$S$107)</f>
        <v>63</v>
      </c>
      <c r="Q8" s="11">
        <f t="shared" si="5"/>
        <v>63</v>
      </c>
      <c r="R8" s="11">
        <f t="shared" ref="R8:R39" si="13">T8+(1/(B8*10000000000))</f>
        <v>5.0000000000000002E-11</v>
      </c>
      <c r="S8" s="11">
        <f t="shared" ref="S8:S71" si="14">U8+(1/($B8*1000000))</f>
        <v>4.9999999999999998E-7</v>
      </c>
      <c r="T8" s="11">
        <f>IFERROR(CHOOSE(AllJobsSelected, W8, Y8), 0)</f>
        <v>0</v>
      </c>
      <c r="U8" s="11">
        <f>IFERROR(CHOOSE(AllJobsSelected, X8, Z8), 0)</f>
        <v>0</v>
      </c>
      <c r="V8" s="11">
        <f t="shared" si="6"/>
        <v>0</v>
      </c>
      <c r="W8" s="1">
        <f>IFERROR(GETPIVOTDATA(W$4&amp;"", Pivot!$A$3, "Clean Country", $N8), 0)</f>
        <v>0</v>
      </c>
      <c r="X8" s="1">
        <f>IFERROR(GETPIVOTDATA(X$4&amp;"", Pivot!$A$3, "Clean Country", $N8), 0)</f>
        <v>2953.8461538461538</v>
      </c>
      <c r="Y8" s="1">
        <f>IFERROR(GETPIVOTDATA(Y$4&amp;"", Pivot!$A$3, "Job Type", SelJobType, "Clean Country", $N8), 0)</f>
        <v>0</v>
      </c>
      <c r="Z8" s="1">
        <f>IFERROR(GETPIVOTDATA(Z$4&amp;"", Pivot!$A$3, "Job Type", SelJobType, "Clean Country", $N8), 0)</f>
        <v>0</v>
      </c>
      <c r="AC8" s="1" t="str">
        <f>SelRegion</f>
        <v>All Regions</v>
      </c>
      <c r="AE8" s="1" t="s">
        <v>4163</v>
      </c>
    </row>
    <row r="9" spans="2:31" x14ac:dyDescent="0.2">
      <c r="B9" s="13">
        <v>3</v>
      </c>
      <c r="C9" s="1" t="str">
        <f>INDEX(Table11[], MATCH(D9, Table11[Clean Range], 0), 3)</f>
        <v>Europe</v>
      </c>
      <c r="D9" s="1" t="str">
        <f t="shared" si="0"/>
        <v>Denmark</v>
      </c>
      <c r="E9" s="55">
        <f t="shared" si="7"/>
        <v>106000</v>
      </c>
      <c r="F9" s="55">
        <f t="shared" ca="1" si="1"/>
        <v>0</v>
      </c>
      <c r="G9" s="55">
        <f t="shared" ca="1" si="2"/>
        <v>0</v>
      </c>
      <c r="H9" s="55">
        <f t="shared" ca="1" si="3"/>
        <v>106000</v>
      </c>
      <c r="I9" s="55">
        <f t="shared" ca="1" si="4"/>
        <v>53237.579795562706</v>
      </c>
      <c r="J9" s="55">
        <f t="shared" si="8"/>
        <v>46176.801908160211</v>
      </c>
      <c r="K9" s="1" t="str">
        <f t="shared" ca="1" si="9"/>
        <v/>
      </c>
      <c r="L9" s="1" t="str">
        <f t="shared" ca="1" si="10"/>
        <v>Denmark 106,000</v>
      </c>
      <c r="N9" s="1" t="s">
        <v>219</v>
      </c>
      <c r="O9" s="1">
        <f t="shared" si="11"/>
        <v>42</v>
      </c>
      <c r="P9" s="1">
        <f t="shared" si="12"/>
        <v>64</v>
      </c>
      <c r="Q9" s="11">
        <f t="shared" si="5"/>
        <v>64</v>
      </c>
      <c r="R9" s="11">
        <f t="shared" si="13"/>
        <v>3.3333333333333335E-11</v>
      </c>
      <c r="S9" s="11">
        <f t="shared" si="14"/>
        <v>3.3333333333333335E-7</v>
      </c>
      <c r="T9" s="11">
        <f>IFERROR(CHOOSE(AllJobsSelected, W9, Y9), 0)</f>
        <v>0</v>
      </c>
      <c r="U9" s="11">
        <f>IFERROR(CHOOSE(AllJobsSelected, X9, Z9), 0)</f>
        <v>0</v>
      </c>
      <c r="V9" s="11">
        <f t="shared" si="6"/>
        <v>0</v>
      </c>
      <c r="W9" s="1">
        <f>IFERROR(GETPIVOTDATA(W$4&amp;"", Pivot!$A$3, "Clean Country", $N9), 0)</f>
        <v>0</v>
      </c>
      <c r="X9" s="1">
        <f>IFERROR(GETPIVOTDATA(X$4&amp;"", Pivot!$A$3, "Clean Country", $N9), 0)</f>
        <v>18000</v>
      </c>
      <c r="Y9" s="1">
        <f>IFERROR(GETPIVOTDATA(Y$4&amp;"", Pivot!$A$3, "Job Type", SelJobType, "Clean Country", $N9), 0)</f>
        <v>0</v>
      </c>
      <c r="Z9" s="1">
        <f>IFERROR(GETPIVOTDATA(Z$4&amp;"", Pivot!$A$3, "Job Type", SelJobType, "Clean Country", $N9), 0)</f>
        <v>0</v>
      </c>
      <c r="AC9" s="1" t="str">
        <f ca="1">SelCountry</f>
        <v>UK</v>
      </c>
    </row>
    <row r="10" spans="2:31" x14ac:dyDescent="0.2">
      <c r="B10" s="13">
        <v>4</v>
      </c>
      <c r="C10" s="1" t="str">
        <f>INDEX(Table11[], MATCH(D10, Table11[Clean Range], 0), 3)</f>
        <v>Africa</v>
      </c>
      <c r="D10" s="1" t="str">
        <f t="shared" si="0"/>
        <v>Uganda</v>
      </c>
      <c r="E10" s="55">
        <f t="shared" si="7"/>
        <v>100000</v>
      </c>
      <c r="F10" s="55">
        <f t="shared" ca="1" si="1"/>
        <v>100000</v>
      </c>
      <c r="G10" s="55">
        <f t="shared" ca="1" si="2"/>
        <v>0</v>
      </c>
      <c r="H10" s="55">
        <f t="shared" ca="1" si="3"/>
        <v>0</v>
      </c>
      <c r="I10" s="55">
        <f t="shared" ca="1" si="4"/>
        <v>53237.579795562706</v>
      </c>
      <c r="J10" s="55">
        <f t="shared" si="8"/>
        <v>46176.801908160211</v>
      </c>
      <c r="K10" s="1" t="str">
        <f t="shared" ca="1" si="9"/>
        <v/>
      </c>
      <c r="L10" s="1" t="str">
        <f t="shared" ca="1" si="10"/>
        <v/>
      </c>
      <c r="N10" s="1" t="s">
        <v>67</v>
      </c>
      <c r="O10" s="1">
        <f t="shared" si="11"/>
        <v>43</v>
      </c>
      <c r="P10" s="1">
        <f t="shared" si="12"/>
        <v>65</v>
      </c>
      <c r="Q10" s="11">
        <f t="shared" si="5"/>
        <v>65</v>
      </c>
      <c r="R10" s="11">
        <f t="shared" si="13"/>
        <v>2.5000000000000001E-11</v>
      </c>
      <c r="S10" s="11">
        <f t="shared" si="14"/>
        <v>2.4999999999999999E-7</v>
      </c>
      <c r="T10" s="11">
        <f>IFERROR(CHOOSE(AllJobsSelected, W10, Y10), 0)</f>
        <v>0</v>
      </c>
      <c r="U10" s="11">
        <f>IFERROR(CHOOSE(AllJobsSelected, X10, Z10), 0)</f>
        <v>0</v>
      </c>
      <c r="V10" s="11">
        <f t="shared" si="6"/>
        <v>0</v>
      </c>
      <c r="W10" s="1">
        <f>IFERROR(GETPIVOTDATA(W$4&amp;"", Pivot!$A$3, "Clean Country", $N10), 0)</f>
        <v>0</v>
      </c>
      <c r="X10" s="1">
        <f>IFERROR(GETPIVOTDATA(X$4&amp;"", Pivot!$A$3, "Clean Country", $N10), 0)</f>
        <v>51497.005988023957</v>
      </c>
      <c r="Y10" s="1">
        <f>IFERROR(GETPIVOTDATA(Y$4&amp;"", Pivot!$A$3, "Job Type", SelJobType, "Clean Country", $N10), 0)</f>
        <v>0</v>
      </c>
      <c r="Z10" s="1">
        <f>IFERROR(GETPIVOTDATA(Z$4&amp;"", Pivot!$A$3, "Job Type", SelJobType, "Clean Country", $N10), 0)</f>
        <v>0</v>
      </c>
      <c r="AC10" s="1" t="str">
        <f>SelUnit</f>
        <v>US Dollars</v>
      </c>
    </row>
    <row r="11" spans="2:31" x14ac:dyDescent="0.2">
      <c r="B11" s="13">
        <v>5</v>
      </c>
      <c r="C11" s="1" t="str">
        <f>INDEX(Table11[], MATCH(D11, Table11[Clean Range], 0), 3)</f>
        <v>Europe</v>
      </c>
      <c r="D11" s="1" t="str">
        <f t="shared" si="0"/>
        <v>Finland</v>
      </c>
      <c r="E11" s="55">
        <f t="shared" si="7"/>
        <v>89944.280280605832</v>
      </c>
      <c r="F11" s="55">
        <f t="shared" ca="1" si="1"/>
        <v>0</v>
      </c>
      <c r="G11" s="55">
        <f t="shared" ca="1" si="2"/>
        <v>0</v>
      </c>
      <c r="H11" s="55">
        <f t="shared" ca="1" si="3"/>
        <v>89944.280280605832</v>
      </c>
      <c r="I11" s="55">
        <f t="shared" ca="1" si="4"/>
        <v>53237.579795562706</v>
      </c>
      <c r="J11" s="55">
        <f t="shared" si="8"/>
        <v>46176.801908160211</v>
      </c>
      <c r="K11" s="1" t="str">
        <f t="shared" ca="1" si="9"/>
        <v/>
      </c>
      <c r="L11" s="1" t="str">
        <f t="shared" ca="1" si="10"/>
        <v>Finland 89,944</v>
      </c>
      <c r="N11" s="1" t="s">
        <v>226</v>
      </c>
      <c r="O11" s="1">
        <f t="shared" si="11"/>
        <v>44</v>
      </c>
      <c r="P11" s="1">
        <f t="shared" si="12"/>
        <v>66</v>
      </c>
      <c r="Q11" s="11">
        <f t="shared" si="5"/>
        <v>66</v>
      </c>
      <c r="R11" s="11">
        <f t="shared" si="13"/>
        <v>1.9999999999999999E-11</v>
      </c>
      <c r="S11" s="11">
        <f>U11+(1/($B11*1000000))</f>
        <v>1.9999999999999999E-7</v>
      </c>
      <c r="T11" s="11">
        <f>IFERROR(CHOOSE(AllJobsSelected, W11, Y11), 0)</f>
        <v>0</v>
      </c>
      <c r="U11" s="11">
        <f>IFERROR(CHOOSE(AllJobsSelected, X11, Z11), 0)</f>
        <v>0</v>
      </c>
      <c r="V11" s="11">
        <f t="shared" si="6"/>
        <v>0</v>
      </c>
      <c r="W11" s="1">
        <f>IFERROR(GETPIVOTDATA(W$4&amp;"", Pivot!$A$3, "Clean Country", $N11), 0)</f>
        <v>0</v>
      </c>
      <c r="X11" s="1">
        <f>IFERROR(GETPIVOTDATA(X$4&amp;"", Pivot!$A$3, "Clean Country", $N11), 0)</f>
        <v>177600</v>
      </c>
      <c r="Y11" s="1">
        <f>IFERROR(GETPIVOTDATA(Y$4&amp;"", Pivot!$A$3, "Job Type", SelJobType, "Clean Country", $N11), 0)</f>
        <v>0</v>
      </c>
      <c r="Z11" s="1">
        <f>IFERROR(GETPIVOTDATA(Z$4&amp;"", Pivot!$A$3, "Job Type", SelJobType, "Clean Country", $N11), 0)</f>
        <v>0</v>
      </c>
    </row>
    <row r="12" spans="2:31" x14ac:dyDescent="0.2">
      <c r="B12" s="13">
        <v>6</v>
      </c>
      <c r="C12" s="1" t="str">
        <f>INDEX(Table11[], MATCH(D12, Table11[Clean Range], 0), 3)</f>
        <v>Australasia</v>
      </c>
      <c r="D12" s="1" t="str">
        <f t="shared" si="0"/>
        <v>Australia</v>
      </c>
      <c r="E12" s="55">
        <f t="shared" si="7"/>
        <v>86525.394195457935</v>
      </c>
      <c r="F12" s="55">
        <f t="shared" ca="1" si="1"/>
        <v>86525.394195457935</v>
      </c>
      <c r="G12" s="55">
        <f t="shared" ca="1" si="2"/>
        <v>0</v>
      </c>
      <c r="H12" s="55">
        <f t="shared" ca="1" si="3"/>
        <v>0</v>
      </c>
      <c r="I12" s="55">
        <f t="shared" ca="1" si="4"/>
        <v>53237.579795562706</v>
      </c>
      <c r="J12" s="55">
        <f t="shared" si="8"/>
        <v>46176.801908160211</v>
      </c>
      <c r="K12" s="1" t="str">
        <f t="shared" ca="1" si="9"/>
        <v/>
      </c>
      <c r="L12" s="1" t="str">
        <f t="shared" ca="1" si="10"/>
        <v/>
      </c>
      <c r="N12" s="1" t="s">
        <v>229</v>
      </c>
      <c r="O12" s="1">
        <f t="shared" si="11"/>
        <v>45</v>
      </c>
      <c r="P12" s="1">
        <f t="shared" si="12"/>
        <v>67</v>
      </c>
      <c r="Q12" s="11">
        <f t="shared" si="5"/>
        <v>67</v>
      </c>
      <c r="R12" s="11">
        <f t="shared" si="13"/>
        <v>1.6666666666666667E-11</v>
      </c>
      <c r="S12" s="11">
        <f t="shared" si="14"/>
        <v>1.6666666666666668E-7</v>
      </c>
      <c r="T12" s="11">
        <f>IFERROR(CHOOSE(AllJobsSelected, W12, Y12), 0)</f>
        <v>0</v>
      </c>
      <c r="U12" s="11">
        <f>IFERROR(CHOOSE(AllJobsSelected, X12, Z12), 0)</f>
        <v>0</v>
      </c>
      <c r="V12" s="11">
        <f t="shared" si="6"/>
        <v>0</v>
      </c>
      <c r="W12" s="1">
        <f>IFERROR(GETPIVOTDATA(W$4&amp;"", Pivot!$A$3, "Clean Country", $N12), 0)</f>
        <v>0</v>
      </c>
      <c r="X12" s="1">
        <f>IFERROR(GETPIVOTDATA(X$4&amp;"", Pivot!$A$3, "Clean Country", $N12), 0)</f>
        <v>9376.2513877177607</v>
      </c>
      <c r="Y12" s="1">
        <f>IFERROR(GETPIVOTDATA(Y$4&amp;"", Pivot!$A$3, "Job Type", SelJobType, "Clean Country", $N12), 0)</f>
        <v>0</v>
      </c>
      <c r="Z12" s="1">
        <f>IFERROR(GETPIVOTDATA(Z$4&amp;"", Pivot!$A$3, "Job Type", SelJobType, "Clean Country", $N12), 0)</f>
        <v>0</v>
      </c>
    </row>
    <row r="13" spans="2:31" x14ac:dyDescent="0.2">
      <c r="B13" s="13">
        <v>7</v>
      </c>
      <c r="C13" s="1" t="str">
        <f>INDEX(Table11[], MATCH(D13, Table11[Clean Range], 0), 3)</f>
        <v>Europe</v>
      </c>
      <c r="D13" s="1" t="str">
        <f t="shared" si="0"/>
        <v>Germany</v>
      </c>
      <c r="E13" s="55">
        <f t="shared" si="7"/>
        <v>74545.578120672697</v>
      </c>
      <c r="F13" s="55">
        <f t="shared" ca="1" si="1"/>
        <v>0</v>
      </c>
      <c r="G13" s="55">
        <f t="shared" ca="1" si="2"/>
        <v>0</v>
      </c>
      <c r="H13" s="55">
        <f t="shared" ca="1" si="3"/>
        <v>74545.578120672697</v>
      </c>
      <c r="I13" s="55">
        <f t="shared" ca="1" si="4"/>
        <v>53237.579795562706</v>
      </c>
      <c r="J13" s="55">
        <f t="shared" si="8"/>
        <v>46176.801908160211</v>
      </c>
      <c r="K13" s="1" t="str">
        <f t="shared" ca="1" si="9"/>
        <v/>
      </c>
      <c r="L13" s="1" t="str">
        <f t="shared" ca="1" si="10"/>
        <v>Germany 74,546</v>
      </c>
      <c r="N13" s="1" t="s">
        <v>232</v>
      </c>
      <c r="O13" s="1">
        <f t="shared" si="11"/>
        <v>46</v>
      </c>
      <c r="P13" s="1">
        <f t="shared" si="12"/>
        <v>68</v>
      </c>
      <c r="Q13" s="11">
        <f t="shared" si="5"/>
        <v>68</v>
      </c>
      <c r="R13" s="11">
        <f t="shared" si="13"/>
        <v>1.4285714285714286E-11</v>
      </c>
      <c r="S13" s="11">
        <f t="shared" si="14"/>
        <v>1.4285714285714285E-7</v>
      </c>
      <c r="T13" s="11">
        <f>IFERROR(CHOOSE(AllJobsSelected, W13, Y13), 0)</f>
        <v>0</v>
      </c>
      <c r="U13" s="11">
        <f>IFERROR(CHOOSE(AllJobsSelected, X13, Z13), 0)</f>
        <v>0</v>
      </c>
      <c r="V13" s="11">
        <f t="shared" si="6"/>
        <v>0</v>
      </c>
      <c r="W13" s="1">
        <f>IFERROR(GETPIVOTDATA(W$4&amp;"", Pivot!$A$3, "Clean Country", $N13), 0)</f>
        <v>0</v>
      </c>
      <c r="X13" s="1">
        <f>IFERROR(GETPIVOTDATA(X$4&amp;"", Pivot!$A$3, "Clean Country", $N13), 0)</f>
        <v>13745.704467353951</v>
      </c>
      <c r="Y13" s="1">
        <f>IFERROR(GETPIVOTDATA(Y$4&amp;"", Pivot!$A$3, "Job Type", SelJobType, "Clean Country", $N13), 0)</f>
        <v>0</v>
      </c>
      <c r="Z13" s="1">
        <f>IFERROR(GETPIVOTDATA(Z$4&amp;"", Pivot!$A$3, "Job Type", SelJobType, "Clean Country", $N13), 0)</f>
        <v>0</v>
      </c>
    </row>
    <row r="14" spans="2:31" x14ac:dyDescent="0.2">
      <c r="B14" s="13">
        <v>8</v>
      </c>
      <c r="C14" s="1" t="str">
        <f>INDEX(Table11[], MATCH(D14, Table11[Clean Range], 0), 3)</f>
        <v>Asia</v>
      </c>
      <c r="D14" s="1" t="str">
        <f t="shared" si="0"/>
        <v>Russia</v>
      </c>
      <c r="E14" s="55">
        <f t="shared" si="7"/>
        <v>69000</v>
      </c>
      <c r="F14" s="55">
        <f t="shared" ca="1" si="1"/>
        <v>69000</v>
      </c>
      <c r="G14" s="55">
        <f t="shared" ca="1" si="2"/>
        <v>0</v>
      </c>
      <c r="H14" s="55">
        <f t="shared" ca="1" si="3"/>
        <v>0</v>
      </c>
      <c r="I14" s="55">
        <f t="shared" ca="1" si="4"/>
        <v>53237.579795562706</v>
      </c>
      <c r="J14" s="55">
        <f t="shared" si="8"/>
        <v>46176.801908160211</v>
      </c>
      <c r="K14" s="1" t="str">
        <f t="shared" ca="1" si="9"/>
        <v/>
      </c>
      <c r="L14" s="1" t="str">
        <f t="shared" ca="1" si="10"/>
        <v/>
      </c>
      <c r="N14" s="1" t="s">
        <v>4100</v>
      </c>
      <c r="O14" s="1">
        <f t="shared" si="11"/>
        <v>47</v>
      </c>
      <c r="P14" s="1">
        <f t="shared" si="12"/>
        <v>69</v>
      </c>
      <c r="Q14" s="11">
        <f t="shared" si="5"/>
        <v>69</v>
      </c>
      <c r="R14" s="11">
        <f t="shared" si="13"/>
        <v>1.25E-11</v>
      </c>
      <c r="S14" s="11">
        <f t="shared" si="14"/>
        <v>1.2499999999999999E-7</v>
      </c>
      <c r="T14" s="11">
        <f>IFERROR(CHOOSE(AllJobsSelected, W14, Y14), 0)</f>
        <v>0</v>
      </c>
      <c r="U14" s="11">
        <f>IFERROR(CHOOSE(AllJobsSelected, X14, Z14), 0)</f>
        <v>0</v>
      </c>
      <c r="V14" s="11">
        <f t="shared" si="6"/>
        <v>0</v>
      </c>
      <c r="W14" s="1">
        <f>IFERROR(GETPIVOTDATA(W$4&amp;"", Pivot!$A$3, "Clean Country", $N14), 0)</f>
        <v>0</v>
      </c>
      <c r="X14" s="1">
        <f>IFERROR(GETPIVOTDATA(X$4&amp;"", Pivot!$A$3, "Clean Country", $N14), 0)</f>
        <v>24000</v>
      </c>
      <c r="Y14" s="1">
        <f>IFERROR(GETPIVOTDATA(Y$4&amp;"", Pivot!$A$3, "Job Type", SelJobType, "Clean Country", $N14), 0)</f>
        <v>0</v>
      </c>
      <c r="Z14" s="1">
        <f>IFERROR(GETPIVOTDATA(Z$4&amp;"", Pivot!$A$3, "Job Type", SelJobType, "Clean Country", $N14), 0)</f>
        <v>0</v>
      </c>
    </row>
    <row r="15" spans="2:31" x14ac:dyDescent="0.2">
      <c r="B15" s="13">
        <v>9</v>
      </c>
      <c r="C15" s="1" t="str">
        <f>INDEX(Table11[], MATCH(D15, Table11[Clean Range], 0), 3)</f>
        <v>Europe</v>
      </c>
      <c r="D15" s="1" t="str">
        <f t="shared" si="0"/>
        <v>Norway</v>
      </c>
      <c r="E15" s="55">
        <f t="shared" si="7"/>
        <v>67700.452577525488</v>
      </c>
      <c r="F15" s="55">
        <f t="shared" ca="1" si="1"/>
        <v>0</v>
      </c>
      <c r="G15" s="55">
        <f t="shared" ca="1" si="2"/>
        <v>0</v>
      </c>
      <c r="H15" s="55">
        <f t="shared" ca="1" si="3"/>
        <v>67700.452577525488</v>
      </c>
      <c r="I15" s="55">
        <f t="shared" ca="1" si="4"/>
        <v>53237.579795562706</v>
      </c>
      <c r="J15" s="55">
        <f t="shared" si="8"/>
        <v>46176.801908160211</v>
      </c>
      <c r="K15" s="1" t="str">
        <f t="shared" ca="1" si="9"/>
        <v/>
      </c>
      <c r="L15" s="1" t="str">
        <f t="shared" ca="1" si="10"/>
        <v>Norway 67,700</v>
      </c>
      <c r="N15" s="1" t="s">
        <v>178</v>
      </c>
      <c r="O15" s="1">
        <f t="shared" si="11"/>
        <v>48</v>
      </c>
      <c r="P15" s="1">
        <f t="shared" si="12"/>
        <v>41</v>
      </c>
      <c r="Q15" s="11">
        <f t="shared" si="5"/>
        <v>41</v>
      </c>
      <c r="R15" s="11">
        <f t="shared" si="13"/>
        <v>1.1111111111111111E-11</v>
      </c>
      <c r="S15" s="11">
        <f t="shared" si="14"/>
        <v>18987.000000111111</v>
      </c>
      <c r="T15" s="11">
        <f>IFERROR(CHOOSE(AllJobsSelected, W15, Y15), 0)</f>
        <v>0</v>
      </c>
      <c r="U15" s="11">
        <f>IFERROR(CHOOSE(AllJobsSelected, X15, Z15), 0)</f>
        <v>18987</v>
      </c>
      <c r="V15" s="11">
        <f t="shared" si="6"/>
        <v>18987</v>
      </c>
      <c r="W15" s="1">
        <f>IFERROR(GETPIVOTDATA(W$4&amp;"", Pivot!$A$3, "Clean Country", $N15), 0)</f>
        <v>0</v>
      </c>
      <c r="X15" s="1">
        <f>IFERROR(GETPIVOTDATA(X$4&amp;"", Pivot!$A$3, "Clean Country", $N15), 0)</f>
        <v>13494.896250642014</v>
      </c>
      <c r="Y15" s="1">
        <f>IFERROR(GETPIVOTDATA(Y$4&amp;"", Pivot!$A$3, "Job Type", SelJobType, "Clean Country", $N15), 0)</f>
        <v>0</v>
      </c>
      <c r="Z15" s="1">
        <f>IFERROR(GETPIVOTDATA(Z$4&amp;"", Pivot!$A$3, "Job Type", SelJobType, "Clean Country", $N15), 0)</f>
        <v>18987</v>
      </c>
    </row>
    <row r="16" spans="2:31" x14ac:dyDescent="0.2">
      <c r="B16" s="13">
        <v>10</v>
      </c>
      <c r="C16" s="1" t="str">
        <f>INDEX(Table11[], MATCH(D16, Table11[Clean Range], 0), 3)</f>
        <v>Asia</v>
      </c>
      <c r="D16" s="1" t="str">
        <f t="shared" si="0"/>
        <v>Japan</v>
      </c>
      <c r="E16" s="55">
        <f t="shared" si="7"/>
        <v>67564.774036395989</v>
      </c>
      <c r="F16" s="55">
        <f t="shared" ca="1" si="1"/>
        <v>67564.774036395989</v>
      </c>
      <c r="G16" s="55">
        <f t="shared" ca="1" si="2"/>
        <v>0</v>
      </c>
      <c r="H16" s="55">
        <f t="shared" ca="1" si="3"/>
        <v>0</v>
      </c>
      <c r="I16" s="55">
        <f t="shared" ca="1" si="4"/>
        <v>53237.579795562706</v>
      </c>
      <c r="J16" s="55">
        <f t="shared" si="8"/>
        <v>46176.801908160211</v>
      </c>
      <c r="K16" s="1" t="str">
        <f t="shared" ca="1" si="9"/>
        <v/>
      </c>
      <c r="L16" s="1" t="str">
        <f t="shared" ca="1" si="10"/>
        <v/>
      </c>
      <c r="N16" s="1" t="s">
        <v>251</v>
      </c>
      <c r="O16" s="1">
        <f t="shared" si="11"/>
        <v>49</v>
      </c>
      <c r="P16" s="1">
        <f t="shared" si="12"/>
        <v>70</v>
      </c>
      <c r="Q16" s="11">
        <f t="shared" si="5"/>
        <v>70</v>
      </c>
      <c r="R16" s="11">
        <f t="shared" si="13"/>
        <v>9.9999999999999994E-12</v>
      </c>
      <c r="S16" s="11">
        <f t="shared" si="14"/>
        <v>9.9999999999999995E-8</v>
      </c>
      <c r="T16" s="11">
        <f>IFERROR(CHOOSE(AllJobsSelected, W16, Y16), 0)</f>
        <v>0</v>
      </c>
      <c r="U16" s="11">
        <f>IFERROR(CHOOSE(AllJobsSelected, X16, Z16), 0)</f>
        <v>0</v>
      </c>
      <c r="V16" s="11">
        <f t="shared" si="6"/>
        <v>0</v>
      </c>
      <c r="W16" s="1">
        <f>IFERROR(GETPIVOTDATA(W$4&amp;"", Pivot!$A$3, "Clean Country", $N16), 0)</f>
        <v>0</v>
      </c>
      <c r="X16" s="1">
        <f>IFERROR(GETPIVOTDATA(X$4&amp;"", Pivot!$A$3, "Clean Country", $N16), 0)</f>
        <v>78000</v>
      </c>
      <c r="Y16" s="1">
        <f>IFERROR(GETPIVOTDATA(Y$4&amp;"", Pivot!$A$3, "Job Type", SelJobType, "Clean Country", $N16), 0)</f>
        <v>0</v>
      </c>
      <c r="Z16" s="1">
        <f>IFERROR(GETPIVOTDATA(Z$4&amp;"", Pivot!$A$3, "Job Type", SelJobType, "Clean Country", $N16), 0)</f>
        <v>0</v>
      </c>
    </row>
    <row r="17" spans="2:26" x14ac:dyDescent="0.2">
      <c r="B17" s="13">
        <v>11</v>
      </c>
      <c r="C17" s="1" t="str">
        <f>INDEX(Table11[], MATCH(D17, Table11[Clean Range], 0), 3)</f>
        <v>North America</v>
      </c>
      <c r="D17" s="1" t="str">
        <f t="shared" si="0"/>
        <v>Canada</v>
      </c>
      <c r="E17" s="55">
        <f t="shared" si="7"/>
        <v>63710.5396750246</v>
      </c>
      <c r="F17" s="55">
        <f t="shared" ca="1" si="1"/>
        <v>63710.5396750246</v>
      </c>
      <c r="G17" s="55">
        <f t="shared" ca="1" si="2"/>
        <v>0</v>
      </c>
      <c r="H17" s="55">
        <f t="shared" ca="1" si="3"/>
        <v>0</v>
      </c>
      <c r="I17" s="55">
        <f t="shared" ca="1" si="4"/>
        <v>53237.579795562706</v>
      </c>
      <c r="J17" s="55">
        <f t="shared" si="8"/>
        <v>46176.801908160211</v>
      </c>
      <c r="K17" s="1" t="str">
        <f t="shared" ca="1" si="9"/>
        <v/>
      </c>
      <c r="L17" s="1" t="str">
        <f t="shared" ca="1" si="10"/>
        <v/>
      </c>
      <c r="N17" s="1" t="s">
        <v>140</v>
      </c>
      <c r="O17" s="1">
        <f t="shared" si="11"/>
        <v>6</v>
      </c>
      <c r="P17" s="1">
        <f t="shared" si="12"/>
        <v>21</v>
      </c>
      <c r="Q17" s="11">
        <f t="shared" si="5"/>
        <v>21</v>
      </c>
      <c r="R17" s="11">
        <f t="shared" si="13"/>
        <v>17988.120021392551</v>
      </c>
      <c r="S17" s="11">
        <f t="shared" si="14"/>
        <v>44070.894052502641</v>
      </c>
      <c r="T17" s="11">
        <f>IFERROR(CHOOSE(AllJobsSelected, W17, Y17), 0)</f>
        <v>17988.120021392544</v>
      </c>
      <c r="U17" s="11">
        <f>IFERROR(CHOOSE(AllJobsSelected, X17, Z17), 0)</f>
        <v>44070.894052411735</v>
      </c>
      <c r="V17" s="11">
        <f t="shared" si="6"/>
        <v>44070.894052411735</v>
      </c>
      <c r="W17" s="1">
        <f>IFERROR(GETPIVOTDATA(W$4&amp;"", Pivot!$A$3, "Clean Country", $N17), 0)</f>
        <v>20226.785711843346</v>
      </c>
      <c r="X17" s="1">
        <f>IFERROR(GETPIVOTDATA(X$4&amp;"", Pivot!$A$3, "Clean Country", $N17), 0)</f>
        <v>49555.624994016202</v>
      </c>
      <c r="Y17" s="1">
        <f>IFERROR(GETPIVOTDATA(Y$4&amp;"", Pivot!$A$3, "Job Type", SelJobType, "Clean Country", $N17), 0)</f>
        <v>17988.120021392544</v>
      </c>
      <c r="Z17" s="1">
        <f>IFERROR(GETPIVOTDATA(Z$4&amp;"", Pivot!$A$3, "Job Type", SelJobType, "Clean Country", $N17), 0)</f>
        <v>44070.894052411735</v>
      </c>
    </row>
    <row r="18" spans="2:26" x14ac:dyDescent="0.2">
      <c r="B18" s="13">
        <v>12</v>
      </c>
      <c r="C18" s="1" t="str">
        <f>INDEX(Table11[], MATCH(D18, Table11[Clean Range], 0), 3)</f>
        <v>North America</v>
      </c>
      <c r="D18" s="1" t="str">
        <f t="shared" si="0"/>
        <v>USA</v>
      </c>
      <c r="E18" s="55">
        <f t="shared" si="7"/>
        <v>62730.067796610172</v>
      </c>
      <c r="F18" s="55">
        <f t="shared" ca="1" si="1"/>
        <v>62730.067796610172</v>
      </c>
      <c r="G18" s="55">
        <f t="shared" ca="1" si="2"/>
        <v>0</v>
      </c>
      <c r="H18" s="55">
        <f t="shared" ca="1" si="3"/>
        <v>0</v>
      </c>
      <c r="I18" s="55">
        <f t="shared" ca="1" si="4"/>
        <v>53237.579795562706</v>
      </c>
      <c r="J18" s="55">
        <f t="shared" si="8"/>
        <v>46176.801908160211</v>
      </c>
      <c r="K18" s="1" t="str">
        <f t="shared" ca="1" si="9"/>
        <v/>
      </c>
      <c r="L18" s="1" t="str">
        <f t="shared" ca="1" si="10"/>
        <v/>
      </c>
      <c r="N18" s="1" t="s">
        <v>257</v>
      </c>
      <c r="O18" s="1">
        <f t="shared" si="11"/>
        <v>50</v>
      </c>
      <c r="P18" s="1">
        <f t="shared" si="12"/>
        <v>54</v>
      </c>
      <c r="Q18" s="11">
        <f t="shared" si="5"/>
        <v>54</v>
      </c>
      <c r="R18" s="11">
        <f t="shared" si="13"/>
        <v>8.3333333333333336E-12</v>
      </c>
      <c r="S18" s="11">
        <f t="shared" si="14"/>
        <v>11000.000000083333</v>
      </c>
      <c r="T18" s="11">
        <f>IFERROR(CHOOSE(AllJobsSelected, W18, Y18), 0)</f>
        <v>0</v>
      </c>
      <c r="U18" s="11">
        <f>IFERROR(CHOOSE(AllJobsSelected, X18, Z18), 0)</f>
        <v>11000</v>
      </c>
      <c r="V18" s="11">
        <f t="shared" si="6"/>
        <v>11000</v>
      </c>
      <c r="W18" s="1">
        <f>IFERROR(GETPIVOTDATA(W$4&amp;"", Pivot!$A$3, "Clean Country", $N18), 0)</f>
        <v>0</v>
      </c>
      <c r="X18" s="1">
        <f>IFERROR(GETPIVOTDATA(X$4&amp;"", Pivot!$A$3, "Clean Country", $N18), 0)</f>
        <v>11000</v>
      </c>
      <c r="Y18" s="1">
        <f>IFERROR(GETPIVOTDATA(Y$4&amp;"", Pivot!$A$3, "Job Type", SelJobType, "Clean Country", $N18), 0)</f>
        <v>0</v>
      </c>
      <c r="Z18" s="1">
        <f>IFERROR(GETPIVOTDATA(Z$4&amp;"", Pivot!$A$3, "Job Type", SelJobType, "Clean Country", $N18), 0)</f>
        <v>11000</v>
      </c>
    </row>
    <row r="19" spans="2:26" x14ac:dyDescent="0.2">
      <c r="B19" s="13">
        <v>13</v>
      </c>
      <c r="C19" s="1" t="str">
        <f>INDEX(Table11[], MATCH(D19, Table11[Clean Range], 0), 3)</f>
        <v>Europe</v>
      </c>
      <c r="D19" s="1" t="str">
        <f t="shared" si="0"/>
        <v>Netherlands</v>
      </c>
      <c r="E19" s="55">
        <f t="shared" si="7"/>
        <v>62090.772580714816</v>
      </c>
      <c r="F19" s="55">
        <f t="shared" ca="1" si="1"/>
        <v>0</v>
      </c>
      <c r="G19" s="55">
        <f t="shared" ca="1" si="2"/>
        <v>0</v>
      </c>
      <c r="H19" s="55">
        <f t="shared" ca="1" si="3"/>
        <v>62090.772580714816</v>
      </c>
      <c r="I19" s="55">
        <f t="shared" ca="1" si="4"/>
        <v>53237.579795562706</v>
      </c>
      <c r="J19" s="55">
        <f t="shared" si="8"/>
        <v>46176.801908160211</v>
      </c>
      <c r="K19" s="1" t="str">
        <f t="shared" ca="1" si="9"/>
        <v/>
      </c>
      <c r="L19" s="1" t="str">
        <f t="shared" ca="1" si="10"/>
        <v>Netherlands 62,091</v>
      </c>
      <c r="N19" s="1" t="s">
        <v>259</v>
      </c>
      <c r="O19" s="1">
        <f t="shared" si="11"/>
        <v>51</v>
      </c>
      <c r="P19" s="1">
        <f t="shared" si="12"/>
        <v>4</v>
      </c>
      <c r="Q19" s="11">
        <f t="shared" si="5"/>
        <v>4</v>
      </c>
      <c r="R19" s="11">
        <f t="shared" si="13"/>
        <v>7.6923076923076927E-12</v>
      </c>
      <c r="S19" s="11">
        <f t="shared" si="14"/>
        <v>100000.00000007692</v>
      </c>
      <c r="T19" s="11">
        <f>IFERROR(CHOOSE(AllJobsSelected, W19, Y19), 0)</f>
        <v>0</v>
      </c>
      <c r="U19" s="11">
        <f>IFERROR(CHOOSE(AllJobsSelected, X19, Z19), 0)</f>
        <v>100000</v>
      </c>
      <c r="V19" s="11">
        <f t="shared" si="6"/>
        <v>100000</v>
      </c>
      <c r="W19" s="1">
        <f>IFERROR(GETPIVOTDATA(W$4&amp;"", Pivot!$A$3, "Clean Country", $N19), 0)</f>
        <v>0</v>
      </c>
      <c r="X19" s="1">
        <f>IFERROR(GETPIVOTDATA(X$4&amp;"", Pivot!$A$3, "Clean Country", $N19), 0)</f>
        <v>100000</v>
      </c>
      <c r="Y19" s="1">
        <f>IFERROR(GETPIVOTDATA(Y$4&amp;"", Pivot!$A$3, "Job Type", SelJobType, "Clean Country", $N19), 0)</f>
        <v>0</v>
      </c>
      <c r="Z19" s="1">
        <f>IFERROR(GETPIVOTDATA(Z$4&amp;"", Pivot!$A$3, "Job Type", SelJobType, "Clean Country", $N19), 0)</f>
        <v>100000</v>
      </c>
    </row>
    <row r="20" spans="2:26" x14ac:dyDescent="0.2">
      <c r="B20" s="13">
        <v>14</v>
      </c>
      <c r="C20" s="1" t="str">
        <f>INDEX(Table11[], MATCH(D20, Table11[Clean Range], 0), 3)</f>
        <v>Middle East</v>
      </c>
      <c r="D20" s="1" t="str">
        <f t="shared" si="0"/>
        <v>Turkey</v>
      </c>
      <c r="E20" s="55">
        <f t="shared" si="7"/>
        <v>60000</v>
      </c>
      <c r="F20" s="55">
        <f t="shared" ca="1" si="1"/>
        <v>60000</v>
      </c>
      <c r="G20" s="55">
        <f t="shared" ca="1" si="2"/>
        <v>0</v>
      </c>
      <c r="H20" s="55">
        <f t="shared" ca="1" si="3"/>
        <v>0</v>
      </c>
      <c r="I20" s="55">
        <f t="shared" ca="1" si="4"/>
        <v>53237.579795562706</v>
      </c>
      <c r="J20" s="55">
        <f t="shared" si="8"/>
        <v>46176.801908160211</v>
      </c>
      <c r="K20" s="1" t="str">
        <f t="shared" ca="1" si="9"/>
        <v/>
      </c>
      <c r="L20" s="1" t="str">
        <f t="shared" ca="1" si="10"/>
        <v/>
      </c>
      <c r="N20" s="1" t="s">
        <v>188</v>
      </c>
      <c r="O20" s="1">
        <f t="shared" si="11"/>
        <v>52</v>
      </c>
      <c r="P20" s="1">
        <f t="shared" si="12"/>
        <v>71</v>
      </c>
      <c r="Q20" s="11">
        <f t="shared" si="5"/>
        <v>71</v>
      </c>
      <c r="R20" s="11">
        <f t="shared" si="13"/>
        <v>7.1428571428571432E-12</v>
      </c>
      <c r="S20" s="11">
        <f t="shared" si="14"/>
        <v>7.1428571428571423E-8</v>
      </c>
      <c r="T20" s="11">
        <f>IFERROR(CHOOSE(AllJobsSelected, W20, Y20), 0)</f>
        <v>0</v>
      </c>
      <c r="U20" s="11">
        <f>IFERROR(CHOOSE(AllJobsSelected, X20, Z20), 0)</f>
        <v>0</v>
      </c>
      <c r="V20" s="11">
        <f t="shared" si="6"/>
        <v>0</v>
      </c>
      <c r="W20" s="1">
        <f>IFERROR(GETPIVOTDATA(W$4&amp;"", Pivot!$A$3, "Clean Country", $N20), 0)</f>
        <v>0</v>
      </c>
      <c r="X20" s="1">
        <f>IFERROR(GETPIVOTDATA(X$4&amp;"", Pivot!$A$3, "Clean Country", $N20), 0)</f>
        <v>13000</v>
      </c>
      <c r="Y20" s="1">
        <f>IFERROR(GETPIVOTDATA(Y$4&amp;"", Pivot!$A$3, "Job Type", SelJobType, "Clean Country", $N20), 0)</f>
        <v>0</v>
      </c>
      <c r="Z20" s="1">
        <f>IFERROR(GETPIVOTDATA(Z$4&amp;"", Pivot!$A$3, "Job Type", SelJobType, "Clean Country", $N20), 0)</f>
        <v>0</v>
      </c>
    </row>
    <row r="21" spans="2:26" x14ac:dyDescent="0.2">
      <c r="B21" s="13">
        <v>15</v>
      </c>
      <c r="C21" s="1" t="str">
        <f>INDEX(Table11[], MATCH(D21, Table11[Clean Range], 0), 3)</f>
        <v>Middle East</v>
      </c>
      <c r="D21" s="1" t="str">
        <f t="shared" si="0"/>
        <v>Dubai</v>
      </c>
      <c r="E21" s="55">
        <f t="shared" si="7"/>
        <v>58799.349940520107</v>
      </c>
      <c r="F21" s="55">
        <f t="shared" ca="1" si="1"/>
        <v>58799.349940520107</v>
      </c>
      <c r="G21" s="55">
        <f t="shared" ca="1" si="2"/>
        <v>0</v>
      </c>
      <c r="H21" s="55">
        <f t="shared" ca="1" si="3"/>
        <v>0</v>
      </c>
      <c r="I21" s="55">
        <f t="shared" ca="1" si="4"/>
        <v>53237.579795562706</v>
      </c>
      <c r="J21" s="55">
        <f t="shared" si="8"/>
        <v>46176.801908160211</v>
      </c>
      <c r="K21" s="1" t="str">
        <f t="shared" ca="1" si="9"/>
        <v/>
      </c>
      <c r="L21" s="1" t="str">
        <f t="shared" ca="1" si="10"/>
        <v/>
      </c>
      <c r="N21" s="1" t="s">
        <v>264</v>
      </c>
      <c r="O21" s="1">
        <f t="shared" si="11"/>
        <v>53</v>
      </c>
      <c r="P21" s="1">
        <f t="shared" si="12"/>
        <v>27</v>
      </c>
      <c r="Q21" s="11">
        <f t="shared" si="5"/>
        <v>27</v>
      </c>
      <c r="R21" s="11">
        <f t="shared" si="13"/>
        <v>6.6666666666666663E-12</v>
      </c>
      <c r="S21" s="11">
        <f t="shared" si="14"/>
        <v>36400.00000006667</v>
      </c>
      <c r="T21" s="11">
        <f>IFERROR(CHOOSE(AllJobsSelected, W21, Y21), 0)</f>
        <v>0</v>
      </c>
      <c r="U21" s="11">
        <f>IFERROR(CHOOSE(AllJobsSelected, X21, Z21), 0)</f>
        <v>36400</v>
      </c>
      <c r="V21" s="11">
        <f t="shared" si="6"/>
        <v>36400</v>
      </c>
      <c r="W21" s="1">
        <f>IFERROR(GETPIVOTDATA(W$4&amp;"", Pivot!$A$3, "Clean Country", $N21), 0)</f>
        <v>0</v>
      </c>
      <c r="X21" s="1">
        <f>IFERROR(GETPIVOTDATA(X$4&amp;"", Pivot!$A$3, "Clean Country", $N21), 0)</f>
        <v>36400</v>
      </c>
      <c r="Y21" s="1">
        <f>IFERROR(GETPIVOTDATA(Y$4&amp;"", Pivot!$A$3, "Job Type", SelJobType, "Clean Country", $N21), 0)</f>
        <v>0</v>
      </c>
      <c r="Z21" s="1">
        <f>IFERROR(GETPIVOTDATA(Z$4&amp;"", Pivot!$A$3, "Job Type", SelJobType, "Clean Country", $N21), 0)</f>
        <v>36400</v>
      </c>
    </row>
    <row r="22" spans="2:26" x14ac:dyDescent="0.2">
      <c r="B22" s="13">
        <v>16</v>
      </c>
      <c r="C22" s="1" t="str">
        <f>INDEX(Table11[], MATCH(D22, Table11[Clean Range], 0), 3)</f>
        <v>Europe</v>
      </c>
      <c r="D22" s="1" t="str">
        <f t="shared" si="0"/>
        <v>UK</v>
      </c>
      <c r="E22" s="55">
        <f t="shared" si="7"/>
        <v>55495.229229136581</v>
      </c>
      <c r="F22" s="55">
        <f t="shared" ca="1" si="1"/>
        <v>0</v>
      </c>
      <c r="G22" s="55">
        <f t="shared" ca="1" si="2"/>
        <v>55495.229229136581</v>
      </c>
      <c r="H22" s="55">
        <f t="shared" ca="1" si="3"/>
        <v>0</v>
      </c>
      <c r="I22" s="55">
        <f t="shared" ca="1" si="4"/>
        <v>53237.579795562706</v>
      </c>
      <c r="J22" s="55">
        <f t="shared" si="8"/>
        <v>46176.801908160211</v>
      </c>
      <c r="K22" s="1" t="str">
        <f t="shared" ca="1" si="9"/>
        <v>UK 55,495</v>
      </c>
      <c r="L22" s="1" t="str">
        <f t="shared" ca="1" si="10"/>
        <v/>
      </c>
      <c r="N22" s="1" t="s">
        <v>192</v>
      </c>
      <c r="O22" s="1">
        <f t="shared" si="11"/>
        <v>54</v>
      </c>
      <c r="P22" s="1">
        <f t="shared" si="12"/>
        <v>72</v>
      </c>
      <c r="Q22" s="11">
        <f t="shared" si="5"/>
        <v>72</v>
      </c>
      <c r="R22" s="11">
        <f t="shared" si="13"/>
        <v>6.2500000000000002E-12</v>
      </c>
      <c r="S22" s="11">
        <f t="shared" si="14"/>
        <v>6.2499999999999997E-8</v>
      </c>
      <c r="T22" s="11">
        <f>IFERROR(CHOOSE(AllJobsSelected, W22, Y22), 0)</f>
        <v>0</v>
      </c>
      <c r="U22" s="11">
        <f>IFERROR(CHOOSE(AllJobsSelected, X22, Z22), 0)</f>
        <v>0</v>
      </c>
      <c r="V22" s="11">
        <f t="shared" si="6"/>
        <v>0</v>
      </c>
      <c r="W22" s="1">
        <f>IFERROR(GETPIVOTDATA(W$4&amp;"", Pivot!$A$3, "Clean Country", $N22), 0)</f>
        <v>0</v>
      </c>
      <c r="X22" s="1">
        <f>IFERROR(GETPIVOTDATA(X$4&amp;"", Pivot!$A$3, "Clean Country", $N22), 0)</f>
        <v>6000</v>
      </c>
      <c r="Y22" s="1">
        <f>IFERROR(GETPIVOTDATA(Y$4&amp;"", Pivot!$A$3, "Job Type", SelJobType, "Clean Country", $N22), 0)</f>
        <v>0</v>
      </c>
      <c r="Z22" s="1">
        <f>IFERROR(GETPIVOTDATA(Z$4&amp;"", Pivot!$A$3, "Job Type", SelJobType, "Clean Country", $N22), 0)</f>
        <v>0</v>
      </c>
    </row>
    <row r="23" spans="2:26" x14ac:dyDescent="0.2">
      <c r="B23" s="13">
        <v>17</v>
      </c>
      <c r="C23" s="1" t="str">
        <f>INDEX(Table11[], MATCH(D23, Table11[Clean Range], 0), 3)</f>
        <v>Australasia</v>
      </c>
      <c r="D23" s="1" t="str">
        <f t="shared" si="0"/>
        <v>New Zealand</v>
      </c>
      <c r="E23" s="55">
        <f t="shared" si="7"/>
        <v>53990.226887226374</v>
      </c>
      <c r="F23" s="55">
        <f t="shared" ca="1" si="1"/>
        <v>53990.226887226374</v>
      </c>
      <c r="G23" s="55">
        <f t="shared" ca="1" si="2"/>
        <v>0</v>
      </c>
      <c r="H23" s="55">
        <f t="shared" ca="1" si="3"/>
        <v>0</v>
      </c>
      <c r="I23" s="55">
        <f t="shared" ca="1" si="4"/>
        <v>53237.579795562706</v>
      </c>
      <c r="J23" s="55">
        <f t="shared" si="8"/>
        <v>46176.801908160211</v>
      </c>
      <c r="K23" s="1" t="str">
        <f t="shared" ca="1" si="9"/>
        <v/>
      </c>
      <c r="L23" s="1" t="str">
        <f t="shared" ca="1" si="10"/>
        <v/>
      </c>
      <c r="N23" s="1" t="s">
        <v>194</v>
      </c>
      <c r="O23" s="1">
        <f t="shared" si="11"/>
        <v>55</v>
      </c>
      <c r="P23" s="1">
        <f t="shared" si="12"/>
        <v>73</v>
      </c>
      <c r="Q23" s="11">
        <f t="shared" si="5"/>
        <v>73</v>
      </c>
      <c r="R23" s="11">
        <f t="shared" si="13"/>
        <v>5.8823529411764704E-12</v>
      </c>
      <c r="S23" s="11">
        <f t="shared" si="14"/>
        <v>5.8823529411764709E-8</v>
      </c>
      <c r="T23" s="11">
        <f>IFERROR(CHOOSE(AllJobsSelected, W23, Y23), 0)</f>
        <v>0</v>
      </c>
      <c r="U23" s="11">
        <f>IFERROR(CHOOSE(AllJobsSelected, X23, Z23), 0)</f>
        <v>0</v>
      </c>
      <c r="V23" s="11">
        <f t="shared" si="6"/>
        <v>0</v>
      </c>
      <c r="W23" s="1">
        <f>IFERROR(GETPIVOTDATA(W$4&amp;"", Pivot!$A$3, "Clean Country", $N23), 0)</f>
        <v>0</v>
      </c>
      <c r="X23" s="1">
        <f>IFERROR(GETPIVOTDATA(X$4&amp;"", Pivot!$A$3, "Clean Country", $N23), 0)</f>
        <v>12000</v>
      </c>
      <c r="Y23" s="1">
        <f>IFERROR(GETPIVOTDATA(Y$4&amp;"", Pivot!$A$3, "Job Type", SelJobType, "Clean Country", $N23), 0)</f>
        <v>0</v>
      </c>
      <c r="Z23" s="1">
        <f>IFERROR(GETPIVOTDATA(Z$4&amp;"", Pivot!$A$3, "Job Type", SelJobType, "Clean Country", $N23), 0)</f>
        <v>0</v>
      </c>
    </row>
    <row r="24" spans="2:26" x14ac:dyDescent="0.2">
      <c r="B24" s="13">
        <v>18</v>
      </c>
      <c r="C24" s="1" t="str">
        <f>INDEX(Table11[], MATCH(D24, Table11[Clean Range], 0), 3)</f>
        <v>Europe</v>
      </c>
      <c r="D24" s="1" t="str">
        <f t="shared" si="0"/>
        <v>Ireland</v>
      </c>
      <c r="E24" s="55">
        <f t="shared" si="7"/>
        <v>51239.444039328177</v>
      </c>
      <c r="F24" s="55">
        <f t="shared" ca="1" si="1"/>
        <v>0</v>
      </c>
      <c r="G24" s="55">
        <f t="shared" ca="1" si="2"/>
        <v>0</v>
      </c>
      <c r="H24" s="55">
        <f t="shared" ca="1" si="3"/>
        <v>51239.444039328177</v>
      </c>
      <c r="I24" s="55">
        <f t="shared" ca="1" si="4"/>
        <v>53237.579795562706</v>
      </c>
      <c r="J24" s="55">
        <f t="shared" si="8"/>
        <v>46176.801908160211</v>
      </c>
      <c r="K24" s="1" t="str">
        <f t="shared" ca="1" si="9"/>
        <v/>
      </c>
      <c r="L24" s="1" t="str">
        <f t="shared" ca="1" si="10"/>
        <v>Ireland 51,239</v>
      </c>
      <c r="N24" s="1" t="s">
        <v>196</v>
      </c>
      <c r="O24" s="1">
        <f t="shared" si="11"/>
        <v>56</v>
      </c>
      <c r="P24" s="1">
        <f t="shared" si="12"/>
        <v>74</v>
      </c>
      <c r="Q24" s="11">
        <f t="shared" si="5"/>
        <v>74</v>
      </c>
      <c r="R24" s="11">
        <f t="shared" si="13"/>
        <v>5.5555555555555555E-12</v>
      </c>
      <c r="S24" s="11">
        <f t="shared" si="14"/>
        <v>5.5555555555555555E-8</v>
      </c>
      <c r="T24" s="11">
        <f>IFERROR(CHOOSE(AllJobsSelected, W24, Y24), 0)</f>
        <v>0</v>
      </c>
      <c r="U24" s="11">
        <f>IFERROR(CHOOSE(AllJobsSelected, X24, Z24), 0)</f>
        <v>0</v>
      </c>
      <c r="V24" s="11">
        <f t="shared" si="6"/>
        <v>0</v>
      </c>
      <c r="W24" s="1">
        <f>IFERROR(GETPIVOTDATA(W$4&amp;"", Pivot!$A$3, "Clean Country", $N24), 0)</f>
        <v>0</v>
      </c>
      <c r="X24" s="1">
        <f>IFERROR(GETPIVOTDATA(X$4&amp;"", Pivot!$A$3, "Clean Country", $N24), 0)</f>
        <v>36000</v>
      </c>
      <c r="Y24" s="1">
        <f>IFERROR(GETPIVOTDATA(Y$4&amp;"", Pivot!$A$3, "Job Type", SelJobType, "Clean Country", $N24), 0)</f>
        <v>0</v>
      </c>
      <c r="Z24" s="1">
        <f>IFERROR(GETPIVOTDATA(Z$4&amp;"", Pivot!$A$3, "Job Type", SelJobType, "Clean Country", $N24), 0)</f>
        <v>0</v>
      </c>
    </row>
    <row r="25" spans="2:26" x14ac:dyDescent="0.2">
      <c r="B25" s="13">
        <v>19</v>
      </c>
      <c r="C25" s="1" t="str">
        <f>INDEX(Table11[], MATCH(D25, Table11[Clean Range], 0), 3)</f>
        <v>Europe</v>
      </c>
      <c r="D25" s="1" t="str">
        <f t="shared" si="0"/>
        <v>Italy</v>
      </c>
      <c r="E25" s="55">
        <f t="shared" si="7"/>
        <v>50307.817784067673</v>
      </c>
      <c r="F25" s="55">
        <f t="shared" ca="1" si="1"/>
        <v>0</v>
      </c>
      <c r="G25" s="55">
        <f t="shared" ca="1" si="2"/>
        <v>0</v>
      </c>
      <c r="H25" s="55">
        <f t="shared" ca="1" si="3"/>
        <v>50307.817784067673</v>
      </c>
      <c r="I25" s="55">
        <f t="shared" ca="1" si="4"/>
        <v>53237.579795562706</v>
      </c>
      <c r="J25" s="55">
        <f t="shared" si="8"/>
        <v>46176.801908160211</v>
      </c>
      <c r="K25" s="1" t="str">
        <f t="shared" ca="1" si="9"/>
        <v/>
      </c>
      <c r="L25" s="1" t="str">
        <f t="shared" ca="1" si="10"/>
        <v>Italy 50,308</v>
      </c>
      <c r="N25" s="1" t="s">
        <v>180</v>
      </c>
      <c r="O25" s="1">
        <f t="shared" si="11"/>
        <v>57</v>
      </c>
      <c r="P25" s="1">
        <f t="shared" si="12"/>
        <v>55</v>
      </c>
      <c r="Q25" s="11">
        <f t="shared" si="5"/>
        <v>55</v>
      </c>
      <c r="R25" s="11">
        <f t="shared" si="13"/>
        <v>5.2631578947368424E-12</v>
      </c>
      <c r="S25" s="11">
        <f t="shared" si="14"/>
        <v>10299.008645078626</v>
      </c>
      <c r="T25" s="11">
        <f>IFERROR(CHOOSE(AllJobsSelected, W25, Y25), 0)</f>
        <v>0</v>
      </c>
      <c r="U25" s="11">
        <f>IFERROR(CHOOSE(AllJobsSelected, X25, Z25), 0)</f>
        <v>10299.008645025993</v>
      </c>
      <c r="V25" s="11">
        <f t="shared" si="6"/>
        <v>10299.008645025993</v>
      </c>
      <c r="W25" s="1">
        <f>IFERROR(GETPIVOTDATA(W$4&amp;"", Pivot!$A$3, "Clean Country", $N25), 0)</f>
        <v>0</v>
      </c>
      <c r="X25" s="1">
        <f>IFERROR(GETPIVOTDATA(X$4&amp;"", Pivot!$A$3, "Clean Country", $N25), 0)</f>
        <v>10299.008645025993</v>
      </c>
      <c r="Y25" s="1">
        <f>IFERROR(GETPIVOTDATA(Y$4&amp;"", Pivot!$A$3, "Job Type", SelJobType, "Clean Country", $N25), 0)</f>
        <v>0</v>
      </c>
      <c r="Z25" s="1">
        <f>IFERROR(GETPIVOTDATA(Z$4&amp;"", Pivot!$A$3, "Job Type", SelJobType, "Clean Country", $N25), 0)</f>
        <v>10299.008645025993</v>
      </c>
    </row>
    <row r="26" spans="2:26" x14ac:dyDescent="0.2">
      <c r="B26" s="13">
        <v>20</v>
      </c>
      <c r="C26" s="1" t="str">
        <f>INDEX(Table11[], MATCH(D26, Table11[Clean Range], 0), 3)</f>
        <v>Australasia</v>
      </c>
      <c r="D26" s="1" t="str">
        <f t="shared" si="0"/>
        <v>Philippines</v>
      </c>
      <c r="E26" s="55">
        <f t="shared" si="7"/>
        <v>44991.224389654169</v>
      </c>
      <c r="F26" s="55">
        <f t="shared" ca="1" si="1"/>
        <v>44991.224389654169</v>
      </c>
      <c r="G26" s="55">
        <f t="shared" ca="1" si="2"/>
        <v>0</v>
      </c>
      <c r="H26" s="55">
        <f t="shared" ca="1" si="3"/>
        <v>0</v>
      </c>
      <c r="I26" s="55">
        <f t="shared" ca="1" si="4"/>
        <v>53237.579795562706</v>
      </c>
      <c r="J26" s="55">
        <f t="shared" si="8"/>
        <v>46176.801908160211</v>
      </c>
      <c r="K26" s="1" t="str">
        <f t="shared" ca="1" si="9"/>
        <v/>
      </c>
      <c r="L26" s="1" t="str">
        <f t="shared" ca="1" si="10"/>
        <v/>
      </c>
      <c r="N26" s="1" t="s">
        <v>199</v>
      </c>
      <c r="O26" s="1">
        <f t="shared" si="11"/>
        <v>58</v>
      </c>
      <c r="P26" s="1">
        <f t="shared" si="12"/>
        <v>62</v>
      </c>
      <c r="Q26" s="11">
        <f t="shared" si="5"/>
        <v>62</v>
      </c>
      <c r="R26" s="11">
        <f t="shared" si="13"/>
        <v>4.9999999999999997E-12</v>
      </c>
      <c r="S26" s="11">
        <f t="shared" si="14"/>
        <v>4800.0000000500004</v>
      </c>
      <c r="T26" s="11">
        <f>IFERROR(CHOOSE(AllJobsSelected, W26, Y26), 0)</f>
        <v>0</v>
      </c>
      <c r="U26" s="11">
        <f>IFERROR(CHOOSE(AllJobsSelected, X26, Z26), 0)</f>
        <v>4800</v>
      </c>
      <c r="V26" s="11">
        <f t="shared" si="6"/>
        <v>4800</v>
      </c>
      <c r="W26" s="1">
        <f>IFERROR(GETPIVOTDATA(W$4&amp;"", Pivot!$A$3, "Clean Country", $N26), 0)</f>
        <v>0</v>
      </c>
      <c r="X26" s="1">
        <f>IFERROR(GETPIVOTDATA(X$4&amp;"", Pivot!$A$3, "Clean Country", $N26), 0)</f>
        <v>4800</v>
      </c>
      <c r="Y26" s="1">
        <f>IFERROR(GETPIVOTDATA(Y$4&amp;"", Pivot!$A$3, "Job Type", SelJobType, "Clean Country", $N26), 0)</f>
        <v>0</v>
      </c>
      <c r="Z26" s="1">
        <f>IFERROR(GETPIVOTDATA(Z$4&amp;"", Pivot!$A$3, "Job Type", SelJobType, "Clean Country", $N26), 0)</f>
        <v>4800</v>
      </c>
    </row>
    <row r="27" spans="2:26" x14ac:dyDescent="0.2">
      <c r="B27" s="13">
        <v>21</v>
      </c>
      <c r="C27" s="1" t="str">
        <f>INDEX(Table11[], MATCH(D27, Table11[Clean Range], 0), 3)</f>
        <v>Africa</v>
      </c>
      <c r="D27" s="1" t="str">
        <f t="shared" si="0"/>
        <v>South Africa</v>
      </c>
      <c r="E27" s="55">
        <f t="shared" si="7"/>
        <v>44070.894052411735</v>
      </c>
      <c r="F27" s="55">
        <f t="shared" ca="1" si="1"/>
        <v>44070.894052411735</v>
      </c>
      <c r="G27" s="55">
        <f t="shared" ca="1" si="2"/>
        <v>0</v>
      </c>
      <c r="H27" s="55">
        <f t="shared" ca="1" si="3"/>
        <v>0</v>
      </c>
      <c r="I27" s="55">
        <f t="shared" ca="1" si="4"/>
        <v>53237.579795562706</v>
      </c>
      <c r="J27" s="55">
        <f t="shared" si="8"/>
        <v>46176.801908160211</v>
      </c>
      <c r="K27" s="1" t="str">
        <f t="shared" ca="1" si="9"/>
        <v/>
      </c>
      <c r="L27" s="1" t="str">
        <f t="shared" ca="1" si="10"/>
        <v/>
      </c>
      <c r="N27" s="1" t="s">
        <v>203</v>
      </c>
      <c r="O27" s="1">
        <f t="shared" si="11"/>
        <v>59</v>
      </c>
      <c r="P27" s="1">
        <f t="shared" si="12"/>
        <v>75</v>
      </c>
      <c r="Q27" s="11">
        <f t="shared" si="5"/>
        <v>75</v>
      </c>
      <c r="R27" s="11">
        <f t="shared" si="13"/>
        <v>4.7619047619047616E-12</v>
      </c>
      <c r="S27" s="11">
        <f t="shared" si="14"/>
        <v>4.761904761904762E-8</v>
      </c>
      <c r="T27" s="11">
        <f>IFERROR(CHOOSE(AllJobsSelected, W27, Y27), 0)</f>
        <v>0</v>
      </c>
      <c r="U27" s="11">
        <f>IFERROR(CHOOSE(AllJobsSelected, X27, Z27), 0)</f>
        <v>0</v>
      </c>
      <c r="V27" s="11">
        <f t="shared" si="6"/>
        <v>0</v>
      </c>
      <c r="W27" s="1">
        <f>IFERROR(GETPIVOTDATA(W$4&amp;"", Pivot!$A$3, "Clean Country", $N27), 0)</f>
        <v>0</v>
      </c>
      <c r="X27" s="1">
        <f>IFERROR(GETPIVOTDATA(X$4&amp;"", Pivot!$A$3, "Clean Country", $N27), 0)</f>
        <v>3000</v>
      </c>
      <c r="Y27" s="1">
        <f>IFERROR(GETPIVOTDATA(Y$4&amp;"", Pivot!$A$3, "Job Type", SelJobType, "Clean Country", $N27), 0)</f>
        <v>0</v>
      </c>
      <c r="Z27" s="1">
        <f>IFERROR(GETPIVOTDATA(Z$4&amp;"", Pivot!$A$3, "Job Type", SelJobType, "Clean Country", $N27), 0)</f>
        <v>0</v>
      </c>
    </row>
    <row r="28" spans="2:26" x14ac:dyDescent="0.2">
      <c r="B28" s="13">
        <v>22</v>
      </c>
      <c r="C28" s="1" t="str">
        <f>INDEX(Table11[], MATCH(D28, Table11[Clean Range], 0), 3)</f>
        <v>Australasia</v>
      </c>
      <c r="D28" s="1" t="str">
        <f t="shared" si="0"/>
        <v>Singapore</v>
      </c>
      <c r="E28" s="55">
        <f t="shared" si="7"/>
        <v>43550</v>
      </c>
      <c r="F28" s="55">
        <f t="shared" ca="1" si="1"/>
        <v>43550</v>
      </c>
      <c r="G28" s="55">
        <f t="shared" ca="1" si="2"/>
        <v>0</v>
      </c>
      <c r="H28" s="55">
        <f t="shared" ca="1" si="3"/>
        <v>0</v>
      </c>
      <c r="I28" s="55">
        <f t="shared" ca="1" si="4"/>
        <v>53237.579795562706</v>
      </c>
      <c r="J28" s="55">
        <f t="shared" si="8"/>
        <v>46176.801908160211</v>
      </c>
      <c r="K28" s="1" t="str">
        <f t="shared" ca="1" si="9"/>
        <v/>
      </c>
      <c r="L28" s="1" t="str">
        <f t="shared" ca="1" si="10"/>
        <v/>
      </c>
      <c r="N28" s="1" t="s">
        <v>3205</v>
      </c>
      <c r="O28" s="1">
        <f t="shared" si="11"/>
        <v>26</v>
      </c>
      <c r="P28" s="1">
        <f t="shared" si="12"/>
        <v>40</v>
      </c>
      <c r="Q28" s="11">
        <f t="shared" si="5"/>
        <v>40</v>
      </c>
      <c r="R28" s="11">
        <f t="shared" si="13"/>
        <v>7786.8852459016443</v>
      </c>
      <c r="S28" s="11">
        <f t="shared" si="14"/>
        <v>19000.000000045453</v>
      </c>
      <c r="T28" s="11">
        <f>IFERROR(CHOOSE(AllJobsSelected, W28, Y28), 0)</f>
        <v>7786.8852459016398</v>
      </c>
      <c r="U28" s="11">
        <f>IFERROR(CHOOSE(AllJobsSelected, X28, Z28), 0)</f>
        <v>19000</v>
      </c>
      <c r="V28" s="11">
        <f t="shared" si="6"/>
        <v>19000</v>
      </c>
      <c r="W28" s="1">
        <f>IFERROR(GETPIVOTDATA(W$4&amp;"", Pivot!$A$3, "Clean Country", $N28), 0)</f>
        <v>6986.1025014180495</v>
      </c>
      <c r="X28" s="1">
        <f>IFERROR(GETPIVOTDATA(X$4&amp;"", Pivot!$A$3, "Clean Country", $N28), 0)</f>
        <v>17046.090103460039</v>
      </c>
      <c r="Y28" s="1">
        <f>IFERROR(GETPIVOTDATA(Y$4&amp;"", Pivot!$A$3, "Job Type", SelJobType, "Clean Country", $N28), 0)</f>
        <v>7786.8852459016398</v>
      </c>
      <c r="Z28" s="1">
        <f>IFERROR(GETPIVOTDATA(Z$4&amp;"", Pivot!$A$3, "Job Type", SelJobType, "Clean Country", $N28), 0)</f>
        <v>19000</v>
      </c>
    </row>
    <row r="29" spans="2:26" x14ac:dyDescent="0.2">
      <c r="B29" s="13">
        <v>23</v>
      </c>
      <c r="C29" s="1" t="str">
        <f>INDEX(Table11[], MATCH(D29, Table11[Clean Range], 0), 3)</f>
        <v>Middle East</v>
      </c>
      <c r="D29" s="1" t="str">
        <f t="shared" si="0"/>
        <v>Kuwait</v>
      </c>
      <c r="E29" s="55">
        <f t="shared" si="7"/>
        <v>43000</v>
      </c>
      <c r="F29" s="55">
        <f t="shared" ca="1" si="1"/>
        <v>43000</v>
      </c>
      <c r="G29" s="55">
        <f t="shared" ca="1" si="2"/>
        <v>0</v>
      </c>
      <c r="H29" s="55">
        <f t="shared" ca="1" si="3"/>
        <v>0</v>
      </c>
      <c r="I29" s="55">
        <f t="shared" ca="1" si="4"/>
        <v>53237.579795562706</v>
      </c>
      <c r="J29" s="55">
        <f t="shared" si="8"/>
        <v>46176.801908160211</v>
      </c>
      <c r="K29" s="1" t="str">
        <f t="shared" ca="1" si="9"/>
        <v/>
      </c>
      <c r="L29" s="1" t="str">
        <f t="shared" ca="1" si="10"/>
        <v/>
      </c>
      <c r="N29" s="1" t="s">
        <v>221</v>
      </c>
      <c r="O29" s="1">
        <f t="shared" si="11"/>
        <v>60</v>
      </c>
      <c r="P29" s="1">
        <f t="shared" si="12"/>
        <v>37</v>
      </c>
      <c r="Q29" s="11">
        <f t="shared" si="5"/>
        <v>37</v>
      </c>
      <c r="R29" s="11">
        <f t="shared" si="13"/>
        <v>4.347826086956522E-12</v>
      </c>
      <c r="S29" s="11">
        <f t="shared" si="14"/>
        <v>20000.000000043477</v>
      </c>
      <c r="T29" s="11">
        <f>IFERROR(CHOOSE(AllJobsSelected, W29, Y29), 0)</f>
        <v>0</v>
      </c>
      <c r="U29" s="11">
        <f>IFERROR(CHOOSE(AllJobsSelected, X29, Z29), 0)</f>
        <v>20000</v>
      </c>
      <c r="V29" s="11">
        <f t="shared" si="6"/>
        <v>20000</v>
      </c>
      <c r="W29" s="1">
        <f>IFERROR(GETPIVOTDATA(W$4&amp;"", Pivot!$A$3, "Clean Country", $N29), 0)</f>
        <v>0</v>
      </c>
      <c r="X29" s="1">
        <f>IFERROR(GETPIVOTDATA(X$4&amp;"", Pivot!$A$3, "Clean Country", $N29), 0)</f>
        <v>20000</v>
      </c>
      <c r="Y29" s="1">
        <f>IFERROR(GETPIVOTDATA(Y$4&amp;"", Pivot!$A$3, "Job Type", SelJobType, "Clean Country", $N29), 0)</f>
        <v>0</v>
      </c>
      <c r="Z29" s="1">
        <f>IFERROR(GETPIVOTDATA(Z$4&amp;"", Pivot!$A$3, "Job Type", SelJobType, "Clean Country", $N29), 0)</f>
        <v>20000</v>
      </c>
    </row>
    <row r="30" spans="2:26" x14ac:dyDescent="0.2">
      <c r="B30" s="13">
        <v>24</v>
      </c>
      <c r="C30" s="1" t="str">
        <f>INDEX(Table11[], MATCH(D30, Table11[Clean Range], 0), 3)</f>
        <v>Europe</v>
      </c>
      <c r="D30" s="1" t="str">
        <f t="shared" si="0"/>
        <v>France</v>
      </c>
      <c r="E30" s="55">
        <f t="shared" si="7"/>
        <v>41923.181486723057</v>
      </c>
      <c r="F30" s="55">
        <f t="shared" ca="1" si="1"/>
        <v>0</v>
      </c>
      <c r="G30" s="55">
        <f t="shared" ca="1" si="2"/>
        <v>0</v>
      </c>
      <c r="H30" s="55">
        <f t="shared" ca="1" si="3"/>
        <v>41923.181486723057</v>
      </c>
      <c r="I30" s="55">
        <f t="shared" ca="1" si="4"/>
        <v>53237.579795562706</v>
      </c>
      <c r="J30" s="55">
        <f t="shared" si="8"/>
        <v>46176.801908160211</v>
      </c>
      <c r="K30" s="1" t="str">
        <f t="shared" ca="1" si="9"/>
        <v/>
      </c>
      <c r="L30" s="1" t="str">
        <f t="shared" ca="1" si="10"/>
        <v>France 41,923</v>
      </c>
      <c r="N30" s="1" t="s">
        <v>134</v>
      </c>
      <c r="O30" s="1">
        <f t="shared" si="11"/>
        <v>30</v>
      </c>
      <c r="P30" s="1">
        <f t="shared" si="12"/>
        <v>53</v>
      </c>
      <c r="Q30" s="11">
        <f t="shared" si="5"/>
        <v>53</v>
      </c>
      <c r="R30" s="11">
        <f t="shared" si="13"/>
        <v>6975.8976711892792</v>
      </c>
      <c r="S30" s="11">
        <f t="shared" si="14"/>
        <v>11300.95422736828</v>
      </c>
      <c r="T30" s="11">
        <f>IFERROR(CHOOSE(AllJobsSelected, W30, Y30), 0)</f>
        <v>6975.8976711892747</v>
      </c>
      <c r="U30" s="11">
        <f>IFERROR(CHOOSE(AllJobsSelected, X30, Z30), 0)</f>
        <v>11300.954227326614</v>
      </c>
      <c r="V30" s="11">
        <f t="shared" si="6"/>
        <v>11300.954227326614</v>
      </c>
      <c r="W30" s="1">
        <f>IFERROR(GETPIVOTDATA(W$4&amp;"", Pivot!$A$3, "Clean Country", $N30), 0)</f>
        <v>8354.3587878442431</v>
      </c>
      <c r="X30" s="1">
        <f>IFERROR(GETPIVOTDATA(X$4&amp;"", Pivot!$A$3, "Clean Country", $N30), 0)</f>
        <v>13534.061236307709</v>
      </c>
      <c r="Y30" s="1">
        <f>IFERROR(GETPIVOTDATA(Y$4&amp;"", Pivot!$A$3, "Job Type", SelJobType, "Clean Country", $N30), 0)</f>
        <v>6975.8976711892747</v>
      </c>
      <c r="Z30" s="1">
        <f>IFERROR(GETPIVOTDATA(Z$4&amp;"", Pivot!$A$3, "Job Type", SelJobType, "Clean Country", $N30), 0)</f>
        <v>11300.954227326614</v>
      </c>
    </row>
    <row r="31" spans="2:26" x14ac:dyDescent="0.2">
      <c r="B31" s="13">
        <v>25</v>
      </c>
      <c r="C31" s="1" t="str">
        <f>INDEX(Table11[], MATCH(D31, Table11[Clean Range], 0), 3)</f>
        <v>Europe</v>
      </c>
      <c r="D31" s="1" t="str">
        <f t="shared" si="0"/>
        <v>Belgium</v>
      </c>
      <c r="E31" s="55">
        <f t="shared" si="7"/>
        <v>41889.304168349947</v>
      </c>
      <c r="F31" s="55">
        <f t="shared" ca="1" si="1"/>
        <v>0</v>
      </c>
      <c r="G31" s="55">
        <f t="shared" ca="1" si="2"/>
        <v>0</v>
      </c>
      <c r="H31" s="55">
        <f t="shared" ca="1" si="3"/>
        <v>41889.304168349947</v>
      </c>
      <c r="I31" s="55">
        <f t="shared" ca="1" si="4"/>
        <v>53237.579795562706</v>
      </c>
      <c r="J31" s="55">
        <f t="shared" si="8"/>
        <v>46176.801908160211</v>
      </c>
      <c r="K31" s="1" t="str">
        <f t="shared" ca="1" si="9"/>
        <v/>
      </c>
      <c r="L31" s="1" t="str">
        <f t="shared" ca="1" si="10"/>
        <v>Belgium 41,889</v>
      </c>
      <c r="N31" s="1" t="s">
        <v>175</v>
      </c>
      <c r="O31" s="1">
        <f t="shared" si="11"/>
        <v>11</v>
      </c>
      <c r="P31" s="1">
        <f t="shared" si="12"/>
        <v>10</v>
      </c>
      <c r="Q31" s="11">
        <f t="shared" si="5"/>
        <v>10</v>
      </c>
      <c r="R31" s="11">
        <f t="shared" si="13"/>
        <v>16241.532220287501</v>
      </c>
      <c r="S31" s="11">
        <f t="shared" si="14"/>
        <v>67564.774036435992</v>
      </c>
      <c r="T31" s="11">
        <f>IFERROR(CHOOSE(AllJobsSelected, W31, Y31), 0)</f>
        <v>16241.532220287498</v>
      </c>
      <c r="U31" s="11">
        <f>IFERROR(CHOOSE(AllJobsSelected, X31, Z31), 0)</f>
        <v>67564.774036395989</v>
      </c>
      <c r="V31" s="11">
        <f t="shared" si="6"/>
        <v>67564.774036395989</v>
      </c>
      <c r="W31" s="1">
        <f>IFERROR(GETPIVOTDATA(W$4&amp;"", Pivot!$A$3, "Clean Country", $N31), 0)</f>
        <v>16241.532220287498</v>
      </c>
      <c r="X31" s="1">
        <f>IFERROR(GETPIVOTDATA(X$4&amp;"", Pivot!$A$3, "Clean Country", $N31), 0)</f>
        <v>67564.774036395989</v>
      </c>
      <c r="Y31" s="1">
        <f>IFERROR(GETPIVOTDATA(Y$4&amp;"", Pivot!$A$3, "Job Type", SelJobType, "Clean Country", $N31), 0)</f>
        <v>16241.532220287498</v>
      </c>
      <c r="Z31" s="1">
        <f>IFERROR(GETPIVOTDATA(Z$4&amp;"", Pivot!$A$3, "Job Type", SelJobType, "Clean Country", $N31), 0)</f>
        <v>67564.774036395989</v>
      </c>
    </row>
    <row r="32" spans="2:26" x14ac:dyDescent="0.2">
      <c r="B32" s="13">
        <v>26</v>
      </c>
      <c r="C32" s="1" t="str">
        <f>INDEX(Table11[], MATCH(D32, Table11[Clean Range], 0), 3)</f>
        <v>Europe</v>
      </c>
      <c r="D32" s="1" t="str">
        <f t="shared" si="0"/>
        <v>Iceland</v>
      </c>
      <c r="E32" s="55">
        <f t="shared" si="7"/>
        <v>41731</v>
      </c>
      <c r="F32" s="55">
        <f t="shared" ca="1" si="1"/>
        <v>0</v>
      </c>
      <c r="G32" s="55">
        <f t="shared" ca="1" si="2"/>
        <v>0</v>
      </c>
      <c r="H32" s="55">
        <f t="shared" ca="1" si="3"/>
        <v>41731</v>
      </c>
      <c r="I32" s="55">
        <f t="shared" ca="1" si="4"/>
        <v>53237.579795562706</v>
      </c>
      <c r="J32" s="55">
        <f t="shared" si="8"/>
        <v>46176.801908160211</v>
      </c>
      <c r="K32" s="1" t="str">
        <f t="shared" ca="1" si="9"/>
        <v/>
      </c>
      <c r="L32" s="1" t="str">
        <f t="shared" ca="1" si="10"/>
        <v>Iceland 41,731</v>
      </c>
      <c r="N32" s="1" t="s">
        <v>230</v>
      </c>
      <c r="O32" s="1">
        <f t="shared" si="11"/>
        <v>61</v>
      </c>
      <c r="P32" s="1">
        <f t="shared" si="12"/>
        <v>61</v>
      </c>
      <c r="Q32" s="11">
        <f t="shared" si="5"/>
        <v>61</v>
      </c>
      <c r="R32" s="11">
        <f t="shared" si="13"/>
        <v>3.8461538461538464E-12</v>
      </c>
      <c r="S32" s="11">
        <f t="shared" si="14"/>
        <v>7261.7246596451187</v>
      </c>
      <c r="T32" s="11">
        <f>IFERROR(CHOOSE(AllJobsSelected, W32, Y32), 0)</f>
        <v>0</v>
      </c>
      <c r="U32" s="11">
        <f>IFERROR(CHOOSE(AllJobsSelected, X32, Z32), 0)</f>
        <v>7261.724659606657</v>
      </c>
      <c r="V32" s="11">
        <f t="shared" si="6"/>
        <v>7261.724659606657</v>
      </c>
      <c r="W32" s="1">
        <f>IFERROR(GETPIVOTDATA(W$4&amp;"", Pivot!$A$3, "Clean Country", $N32), 0)</f>
        <v>0</v>
      </c>
      <c r="X32" s="1">
        <f>IFERROR(GETPIVOTDATA(X$4&amp;"", Pivot!$A$3, "Clean Country", $N32), 0)</f>
        <v>7261.724659606657</v>
      </c>
      <c r="Y32" s="1">
        <f>IFERROR(GETPIVOTDATA(Y$4&amp;"", Pivot!$A$3, "Job Type", SelJobType, "Clean Country", $N32), 0)</f>
        <v>0</v>
      </c>
      <c r="Z32" s="1">
        <f>IFERROR(GETPIVOTDATA(Z$4&amp;"", Pivot!$A$3, "Job Type", SelJobType, "Clean Country", $N32), 0)</f>
        <v>7261.724659606657</v>
      </c>
    </row>
    <row r="33" spans="2:26" x14ac:dyDescent="0.2">
      <c r="B33" s="13">
        <v>27</v>
      </c>
      <c r="C33" s="1" t="str">
        <f>INDEX(Table11[], MATCH(D33, Table11[Clean Range], 0), 3)</f>
        <v>Africa</v>
      </c>
      <c r="D33" s="1" t="str">
        <f t="shared" si="0"/>
        <v>Zimbabwe</v>
      </c>
      <c r="E33" s="55">
        <f t="shared" si="7"/>
        <v>36400</v>
      </c>
      <c r="F33" s="55">
        <f t="shared" ca="1" si="1"/>
        <v>36400</v>
      </c>
      <c r="G33" s="55">
        <f t="shared" ca="1" si="2"/>
        <v>0</v>
      </c>
      <c r="H33" s="55">
        <f t="shared" ca="1" si="3"/>
        <v>0</v>
      </c>
      <c r="I33" s="55">
        <f t="shared" ca="1" si="4"/>
        <v>53237.579795562706</v>
      </c>
      <c r="J33" s="55">
        <f t="shared" si="8"/>
        <v>46176.801908160211</v>
      </c>
      <c r="K33" s="1" t="str">
        <f t="shared" ca="1" si="9"/>
        <v/>
      </c>
      <c r="L33" s="1" t="str">
        <f t="shared" ca="1" si="10"/>
        <v/>
      </c>
      <c r="N33" s="1" t="s">
        <v>234</v>
      </c>
      <c r="O33" s="1">
        <f t="shared" si="11"/>
        <v>62</v>
      </c>
      <c r="P33" s="1">
        <f t="shared" si="12"/>
        <v>76</v>
      </c>
      <c r="Q33" s="11">
        <f t="shared" si="5"/>
        <v>76</v>
      </c>
      <c r="R33" s="11">
        <f t="shared" si="13"/>
        <v>3.7037037037037034E-12</v>
      </c>
      <c r="S33" s="11">
        <f t="shared" si="14"/>
        <v>3.7037037037037036E-8</v>
      </c>
      <c r="T33" s="11">
        <f>IFERROR(CHOOSE(AllJobsSelected, W33, Y33), 0)</f>
        <v>0</v>
      </c>
      <c r="U33" s="11">
        <f>IFERROR(CHOOSE(AllJobsSelected, X33, Z33), 0)</f>
        <v>0</v>
      </c>
      <c r="V33" s="11">
        <f t="shared" si="6"/>
        <v>0</v>
      </c>
      <c r="W33" s="1">
        <f>IFERROR(GETPIVOTDATA(W$4&amp;"", Pivot!$A$3, "Clean Country", $N33), 0)</f>
        <v>0</v>
      </c>
      <c r="X33" s="1">
        <f>IFERROR(GETPIVOTDATA(X$4&amp;"", Pivot!$A$3, "Clean Country", $N33), 0)</f>
        <v>17700</v>
      </c>
      <c r="Y33" s="1">
        <f>IFERROR(GETPIVOTDATA(Y$4&amp;"", Pivot!$A$3, "Job Type", SelJobType, "Clean Country", $N33), 0)</f>
        <v>0</v>
      </c>
      <c r="Z33" s="1">
        <f>IFERROR(GETPIVOTDATA(Z$4&amp;"", Pivot!$A$3, "Job Type", SelJobType, "Clean Country", $N33), 0)</f>
        <v>0</v>
      </c>
    </row>
    <row r="34" spans="2:26" x14ac:dyDescent="0.2">
      <c r="B34" s="13">
        <v>28</v>
      </c>
      <c r="C34" s="1" t="str">
        <f>INDEX(Table11[], MATCH(D34, Table11[Clean Range], 0), 3)</f>
        <v>South America</v>
      </c>
      <c r="D34" s="1" t="str">
        <f t="shared" si="0"/>
        <v>Brazil</v>
      </c>
      <c r="E34" s="55">
        <f t="shared" si="7"/>
        <v>32311.503728781077</v>
      </c>
      <c r="F34" s="55">
        <f t="shared" ca="1" si="1"/>
        <v>32311.503728781077</v>
      </c>
      <c r="G34" s="55">
        <f t="shared" ca="1" si="2"/>
        <v>0</v>
      </c>
      <c r="H34" s="55">
        <f t="shared" ca="1" si="3"/>
        <v>0</v>
      </c>
      <c r="I34" s="55">
        <f t="shared" ca="1" si="4"/>
        <v>53237.579795562706</v>
      </c>
      <c r="J34" s="55">
        <f t="shared" si="8"/>
        <v>46176.801908160211</v>
      </c>
      <c r="K34" s="1" t="str">
        <f t="shared" ca="1" si="9"/>
        <v/>
      </c>
      <c r="L34" s="1" t="str">
        <f t="shared" ca="1" si="10"/>
        <v/>
      </c>
      <c r="N34" s="1" t="s">
        <v>138</v>
      </c>
      <c r="O34" s="1">
        <f t="shared" si="11"/>
        <v>35</v>
      </c>
      <c r="P34" s="1">
        <f t="shared" si="12"/>
        <v>46</v>
      </c>
      <c r="Q34" s="11">
        <f t="shared" si="5"/>
        <v>46</v>
      </c>
      <c r="R34" s="11">
        <f t="shared" si="13"/>
        <v>5151.2110726643632</v>
      </c>
      <c r="S34" s="11">
        <f t="shared" si="14"/>
        <v>14887.000000035714</v>
      </c>
      <c r="T34" s="11">
        <f>IFERROR(CHOOSE(AllJobsSelected, W34, Y34), 0)</f>
        <v>5151.2110726643596</v>
      </c>
      <c r="U34" s="11">
        <f>IFERROR(CHOOSE(AllJobsSelected, X34, Z34), 0)</f>
        <v>14887</v>
      </c>
      <c r="V34" s="11">
        <f t="shared" si="6"/>
        <v>14887</v>
      </c>
      <c r="W34" s="1">
        <f>IFERROR(GETPIVOTDATA(W$4&amp;"", Pivot!$A$3, "Clean Country", $N34), 0)</f>
        <v>4154.4699981599997</v>
      </c>
      <c r="X34" s="1">
        <f>IFERROR(GETPIVOTDATA(X$4&amp;"", Pivot!$A$3, "Clean Country", $N34), 0)</f>
        <v>11873.552586779413</v>
      </c>
      <c r="Y34" s="1">
        <f>IFERROR(GETPIVOTDATA(Y$4&amp;"", Pivot!$A$3, "Job Type", SelJobType, "Clean Country", $N34), 0)</f>
        <v>5151.2110726643596</v>
      </c>
      <c r="Z34" s="1">
        <f>IFERROR(GETPIVOTDATA(Z$4&amp;"", Pivot!$A$3, "Job Type", SelJobType, "Clean Country", $N34), 0)</f>
        <v>14887</v>
      </c>
    </row>
    <row r="35" spans="2:26" x14ac:dyDescent="0.2">
      <c r="B35" s="13">
        <v>29</v>
      </c>
      <c r="C35" s="1" t="str">
        <f>INDEX(Table11[], MATCH(D35, Table11[Clean Range], 0), 3)</f>
        <v>Middle East</v>
      </c>
      <c r="D35" s="1" t="str">
        <f t="shared" si="0"/>
        <v>UAE</v>
      </c>
      <c r="E35" s="55">
        <f t="shared" si="7"/>
        <v>31677.69952987742</v>
      </c>
      <c r="F35" s="55">
        <f t="shared" ca="1" si="1"/>
        <v>31677.69952987742</v>
      </c>
      <c r="G35" s="55">
        <f t="shared" ca="1" si="2"/>
        <v>0</v>
      </c>
      <c r="H35" s="55">
        <f t="shared" ca="1" si="3"/>
        <v>0</v>
      </c>
      <c r="I35" s="55">
        <f t="shared" ca="1" si="4"/>
        <v>53237.579795562706</v>
      </c>
      <c r="J35" s="55">
        <f t="shared" si="8"/>
        <v>46176.801908160211</v>
      </c>
      <c r="K35" s="1" t="str">
        <f t="shared" ca="1" si="9"/>
        <v/>
      </c>
      <c r="L35" s="1" t="str">
        <f t="shared" ca="1" si="10"/>
        <v/>
      </c>
      <c r="N35" s="1" t="s">
        <v>244</v>
      </c>
      <c r="O35" s="1">
        <f t="shared" si="11"/>
        <v>63</v>
      </c>
      <c r="P35" s="1">
        <f t="shared" si="12"/>
        <v>77</v>
      </c>
      <c r="Q35" s="11">
        <f t="shared" si="5"/>
        <v>77</v>
      </c>
      <c r="R35" s="11">
        <f t="shared" si="13"/>
        <v>3.4482758620689654E-12</v>
      </c>
      <c r="S35" s="11">
        <f t="shared" si="14"/>
        <v>3.4482758620689657E-8</v>
      </c>
      <c r="T35" s="11">
        <f>IFERROR(CHOOSE(AllJobsSelected, W35, Y35), 0)</f>
        <v>0</v>
      </c>
      <c r="U35" s="11">
        <f>IFERROR(CHOOSE(AllJobsSelected, X35, Z35), 0)</f>
        <v>0</v>
      </c>
      <c r="V35" s="11">
        <f t="shared" si="6"/>
        <v>0</v>
      </c>
      <c r="W35" s="1">
        <f>IFERROR(GETPIVOTDATA(W$4&amp;"", Pivot!$A$3, "Clean Country", $N35), 0)</f>
        <v>0</v>
      </c>
      <c r="X35" s="1">
        <f>IFERROR(GETPIVOTDATA(X$4&amp;"", Pivot!$A$3, "Clean Country", $N35), 0)</f>
        <v>5250</v>
      </c>
      <c r="Y35" s="1">
        <f>IFERROR(GETPIVOTDATA(Y$4&amp;"", Pivot!$A$3, "Job Type", SelJobType, "Clean Country", $N35), 0)</f>
        <v>0</v>
      </c>
      <c r="Z35" s="1">
        <f>IFERROR(GETPIVOTDATA(Z$4&amp;"", Pivot!$A$3, "Job Type", SelJobType, "Clean Country", $N35), 0)</f>
        <v>0</v>
      </c>
    </row>
    <row r="36" spans="2:26" x14ac:dyDescent="0.2">
      <c r="B36" s="13">
        <v>30</v>
      </c>
      <c r="C36" s="1" t="str">
        <f>INDEX(Table11[], MATCH(D36, Table11[Clean Range], 0), 3)</f>
        <v>Europe</v>
      </c>
      <c r="D36" s="1" t="str">
        <f t="shared" si="0"/>
        <v>Spain</v>
      </c>
      <c r="E36" s="55">
        <f t="shared" si="7"/>
        <v>30807.186395546491</v>
      </c>
      <c r="F36" s="55">
        <f t="shared" ca="1" si="1"/>
        <v>0</v>
      </c>
      <c r="G36" s="55">
        <f t="shared" ca="1" si="2"/>
        <v>0</v>
      </c>
      <c r="H36" s="55">
        <f t="shared" ca="1" si="3"/>
        <v>30807.186395546491</v>
      </c>
      <c r="I36" s="55">
        <f t="shared" ca="1" si="4"/>
        <v>53237.579795562706</v>
      </c>
      <c r="J36" s="55">
        <f t="shared" si="8"/>
        <v>46176.801908160211</v>
      </c>
      <c r="K36" s="1" t="str">
        <f t="shared" ca="1" si="9"/>
        <v/>
      </c>
      <c r="L36" s="1" t="str">
        <f t="shared" ca="1" si="10"/>
        <v>Spain 30,807</v>
      </c>
      <c r="N36" s="1" t="s">
        <v>149</v>
      </c>
      <c r="O36" s="1">
        <f t="shared" si="11"/>
        <v>2</v>
      </c>
      <c r="P36" s="1">
        <f t="shared" si="12"/>
        <v>8</v>
      </c>
      <c r="Q36" s="11">
        <f t="shared" si="5"/>
        <v>8</v>
      </c>
      <c r="R36" s="11">
        <f t="shared" si="13"/>
        <v>27058.823529411769</v>
      </c>
      <c r="S36" s="11">
        <f t="shared" si="14"/>
        <v>69000.000000033338</v>
      </c>
      <c r="T36" s="11">
        <f>IFERROR(CHOOSE(AllJobsSelected, W36, Y36), 0)</f>
        <v>27058.823529411766</v>
      </c>
      <c r="U36" s="11">
        <f>IFERROR(CHOOSE(AllJobsSelected, X36, Z36), 0)</f>
        <v>69000</v>
      </c>
      <c r="V36" s="11">
        <f t="shared" si="6"/>
        <v>69000</v>
      </c>
      <c r="W36" s="1">
        <f>IFERROR(GETPIVOTDATA(W$4&amp;"", Pivot!$A$3, "Clean Country", $N36), 0)</f>
        <v>21923.616557734207</v>
      </c>
      <c r="X36" s="1">
        <f>IFERROR(GETPIVOTDATA(X$4&amp;"", Pivot!$A$3, "Clean Country", $N36), 0)</f>
        <v>55905.222222222219</v>
      </c>
      <c r="Y36" s="1">
        <f>IFERROR(GETPIVOTDATA(Y$4&amp;"", Pivot!$A$3, "Job Type", SelJobType, "Clean Country", $N36), 0)</f>
        <v>27058.823529411766</v>
      </c>
      <c r="Z36" s="1">
        <f>IFERROR(GETPIVOTDATA(Z$4&amp;"", Pivot!$A$3, "Job Type", SelJobType, "Clean Country", $N36), 0)</f>
        <v>69000</v>
      </c>
    </row>
    <row r="37" spans="2:26" x14ac:dyDescent="0.2">
      <c r="B37" s="13">
        <v>31</v>
      </c>
      <c r="C37" s="1" t="str">
        <f>INDEX(Table11[], MATCH(D37, Table11[Clean Range], 0), 3)</f>
        <v>Central America</v>
      </c>
      <c r="D37" s="1" t="str">
        <f t="shared" si="0"/>
        <v>Costa Rica</v>
      </c>
      <c r="E37" s="55">
        <f t="shared" si="7"/>
        <v>28109.627547434993</v>
      </c>
      <c r="F37" s="55">
        <f t="shared" ca="1" si="1"/>
        <v>28109.627547434993</v>
      </c>
      <c r="G37" s="55">
        <f t="shared" ca="1" si="2"/>
        <v>0</v>
      </c>
      <c r="H37" s="55">
        <f t="shared" ca="1" si="3"/>
        <v>0</v>
      </c>
      <c r="I37" s="55">
        <f t="shared" ca="1" si="4"/>
        <v>53237.579795562706</v>
      </c>
      <c r="J37" s="55">
        <f t="shared" si="8"/>
        <v>46176.801908160211</v>
      </c>
      <c r="K37" s="1" t="str">
        <f t="shared" ca="1" si="9"/>
        <v/>
      </c>
      <c r="L37" s="1" t="str">
        <f t="shared" ca="1" si="10"/>
        <v/>
      </c>
      <c r="N37" s="1" t="s">
        <v>167</v>
      </c>
      <c r="O37" s="1">
        <f t="shared" si="11"/>
        <v>64</v>
      </c>
      <c r="P37" s="1">
        <f t="shared" si="12"/>
        <v>78</v>
      </c>
      <c r="Q37" s="11">
        <f t="shared" si="5"/>
        <v>78</v>
      </c>
      <c r="R37" s="11">
        <f t="shared" si="13"/>
        <v>3.2258064516129032E-12</v>
      </c>
      <c r="S37" s="11">
        <f t="shared" si="14"/>
        <v>3.2258064516129035E-8</v>
      </c>
      <c r="T37" s="11">
        <f>IFERROR(CHOOSE(AllJobsSelected, W37, Y37), 0)</f>
        <v>0</v>
      </c>
      <c r="U37" s="11">
        <f>IFERROR(CHOOSE(AllJobsSelected, X37, Z37), 0)</f>
        <v>0</v>
      </c>
      <c r="V37" s="11">
        <f t="shared" si="6"/>
        <v>0</v>
      </c>
      <c r="W37" s="1">
        <f>IFERROR(GETPIVOTDATA(W$4&amp;"", Pivot!$A$3, "Clean Country", $N37), 0)</f>
        <v>8988.6881539015121</v>
      </c>
      <c r="X37" s="1">
        <f>IFERROR(GETPIVOTDATA(X$4&amp;"", Pivot!$A$3, "Clean Country", $N37), 0)</f>
        <v>22921.154792448855</v>
      </c>
      <c r="Y37" s="1">
        <f>IFERROR(GETPIVOTDATA(Y$4&amp;"", Pivot!$A$3, "Job Type", SelJobType, "Clean Country", $N37), 0)</f>
        <v>0</v>
      </c>
      <c r="Z37" s="1">
        <f>IFERROR(GETPIVOTDATA(Z$4&amp;"", Pivot!$A$3, "Job Type", SelJobType, "Clean Country", $N37), 0)</f>
        <v>0</v>
      </c>
    </row>
    <row r="38" spans="2:26" x14ac:dyDescent="0.2">
      <c r="B38" s="13">
        <v>32</v>
      </c>
      <c r="C38" s="1" t="str">
        <f>INDEX(Table11[], MATCH(D38, Table11[Clean Range], 0), 3)</f>
        <v>Europe</v>
      </c>
      <c r="D38" s="1" t="str">
        <f t="shared" si="0"/>
        <v>Portugal</v>
      </c>
      <c r="E38" s="55">
        <f t="shared" si="7"/>
        <v>26678.388218823762</v>
      </c>
      <c r="F38" s="55">
        <f t="shared" ca="1" si="1"/>
        <v>0</v>
      </c>
      <c r="G38" s="55">
        <f t="shared" ca="1" si="2"/>
        <v>0</v>
      </c>
      <c r="H38" s="55">
        <f t="shared" ca="1" si="3"/>
        <v>26678.388218823762</v>
      </c>
      <c r="I38" s="55">
        <f t="shared" ca="1" si="4"/>
        <v>53237.579795562706</v>
      </c>
      <c r="J38" s="55">
        <f t="shared" si="8"/>
        <v>46176.801908160211</v>
      </c>
      <c r="K38" s="1" t="str">
        <f t="shared" ca="1" si="9"/>
        <v/>
      </c>
      <c r="L38" s="1" t="str">
        <f t="shared" ca="1" si="10"/>
        <v>Portugal 26,678</v>
      </c>
      <c r="N38" s="1" t="s">
        <v>255</v>
      </c>
      <c r="O38" s="1">
        <f t="shared" si="11"/>
        <v>65</v>
      </c>
      <c r="P38" s="1">
        <f t="shared" si="12"/>
        <v>79</v>
      </c>
      <c r="Q38" s="11">
        <f t="shared" si="5"/>
        <v>79</v>
      </c>
      <c r="R38" s="11">
        <f t="shared" si="13"/>
        <v>3.1250000000000001E-12</v>
      </c>
      <c r="S38" s="11">
        <f t="shared" si="14"/>
        <v>3.1249999999999999E-8</v>
      </c>
      <c r="T38" s="11">
        <f>IFERROR(CHOOSE(AllJobsSelected, W38, Y38), 0)</f>
        <v>0</v>
      </c>
      <c r="U38" s="11">
        <f>IFERROR(CHOOSE(AllJobsSelected, X38, Z38), 0)</f>
        <v>0</v>
      </c>
      <c r="V38" s="11">
        <f t="shared" si="6"/>
        <v>0</v>
      </c>
      <c r="W38" s="1">
        <f>IFERROR(GETPIVOTDATA(W$4&amp;"", Pivot!$A$3, "Clean Country", $N38), 0)</f>
        <v>29674.796747967477</v>
      </c>
      <c r="X38" s="1">
        <f>IFERROR(GETPIVOTDATA(X$4&amp;"", Pivot!$A$3, "Clean Country", $N38), 0)</f>
        <v>73000</v>
      </c>
      <c r="Y38" s="1">
        <f>IFERROR(GETPIVOTDATA(Y$4&amp;"", Pivot!$A$3, "Job Type", SelJobType, "Clean Country", $N38), 0)</f>
        <v>0</v>
      </c>
      <c r="Z38" s="1">
        <f>IFERROR(GETPIVOTDATA(Z$4&amp;"", Pivot!$A$3, "Job Type", SelJobType, "Clean Country", $N38), 0)</f>
        <v>0</v>
      </c>
    </row>
    <row r="39" spans="2:26" x14ac:dyDescent="0.2">
      <c r="B39" s="13">
        <v>33</v>
      </c>
      <c r="C39" s="1" t="str">
        <f>INDEX(Table11[], MATCH(D39, Table11[Clean Range], 0), 3)</f>
        <v>Central America</v>
      </c>
      <c r="D39" s="1" t="str">
        <f t="shared" ref="D39:D70" si="15">INDEX($N$7:$N$107, MATCH($B39, $P$7:$P$107, 0), 1)</f>
        <v>Panama</v>
      </c>
      <c r="E39" s="55">
        <f t="shared" si="7"/>
        <v>26000</v>
      </c>
      <c r="F39" s="55">
        <f t="shared" ref="F39:F70" ca="1" si="16">IF($C39=ConsRegion, 0, IF($D39=SelCountry, 0, $E39))</f>
        <v>26000</v>
      </c>
      <c r="G39" s="55">
        <f t="shared" ref="G39:G70" ca="1" si="17">IF($D39=SelCountry, $E39, 0)</f>
        <v>0</v>
      </c>
      <c r="H39" s="55">
        <f t="shared" ref="H39:H70" ca="1" si="18">IF($C39=ConsRegion, IF($D39=SelCountry, 0, $E39), 0)</f>
        <v>0</v>
      </c>
      <c r="I39" s="55">
        <f t="shared" ref="I39:I70" ca="1" si="19">IF(I$4=TRUE, IF(SelRegionCode*SelCountryCode=1, NA(), VLOOKUP(ConsRegion, $S$109:$V$118, 4, FALSE)), NA())</f>
        <v>53237.579795562706</v>
      </c>
      <c r="J39" s="55">
        <f t="shared" si="8"/>
        <v>46176.801908160211</v>
      </c>
      <c r="K39" s="1" t="str">
        <f t="shared" ca="1" si="9"/>
        <v/>
      </c>
      <c r="L39" s="1" t="str">
        <f t="shared" ca="1" si="10"/>
        <v/>
      </c>
      <c r="N39" s="1" t="s">
        <v>262</v>
      </c>
      <c r="O39" s="1">
        <f t="shared" si="11"/>
        <v>66</v>
      </c>
      <c r="P39" s="1">
        <f t="shared" si="12"/>
        <v>80</v>
      </c>
      <c r="Q39" s="11">
        <f t="shared" ref="Q39:Q70" si="20">CHOOSE(SelUnitCode, P39, O39)</f>
        <v>80</v>
      </c>
      <c r="R39" s="11">
        <f t="shared" si="13"/>
        <v>3.0303030303030301E-12</v>
      </c>
      <c r="S39" s="11">
        <f t="shared" si="14"/>
        <v>3.0303030303030305E-8</v>
      </c>
      <c r="T39" s="11">
        <f>IFERROR(CHOOSE(AllJobsSelected, W39, Y39), 0)</f>
        <v>0</v>
      </c>
      <c r="U39" s="11">
        <f>IFERROR(CHOOSE(AllJobsSelected, X39, Z39), 0)</f>
        <v>0</v>
      </c>
      <c r="V39" s="11">
        <f t="shared" ref="V39:V70" si="21">CHOOSE(SelUnitCode, U39, T39)</f>
        <v>0</v>
      </c>
      <c r="W39" s="1">
        <f>IFERROR(GETPIVOTDATA(W$4&amp;"", Pivot!$A$3, "Clean Country", $N39), 0)</f>
        <v>0</v>
      </c>
      <c r="X39" s="1">
        <f>IFERROR(GETPIVOTDATA(X$4&amp;"", Pivot!$A$3, "Clean Country", $N39), 0)</f>
        <v>10000</v>
      </c>
      <c r="Y39" s="1">
        <f>IFERROR(GETPIVOTDATA(Y$4&amp;"", Pivot!$A$3, "Job Type", SelJobType, "Clean Country", $N39), 0)</f>
        <v>0</v>
      </c>
      <c r="Z39" s="1">
        <f>IFERROR(GETPIVOTDATA(Z$4&amp;"", Pivot!$A$3, "Job Type", SelJobType, "Clean Country", $N39), 0)</f>
        <v>0</v>
      </c>
    </row>
    <row r="40" spans="2:26" x14ac:dyDescent="0.2">
      <c r="B40" s="13">
        <v>34</v>
      </c>
      <c r="C40" s="1" t="str">
        <f>INDEX(Table11[], MATCH(D40, Table11[Clean Range], 0), 3)</f>
        <v>Central America</v>
      </c>
      <c r="D40" s="1" t="str">
        <f t="shared" si="15"/>
        <v>Mexico</v>
      </c>
      <c r="E40" s="55">
        <f t="shared" si="7"/>
        <v>24471.245721298183</v>
      </c>
      <c r="F40" s="55">
        <f t="shared" ca="1" si="16"/>
        <v>24471.245721298183</v>
      </c>
      <c r="G40" s="55">
        <f t="shared" ca="1" si="17"/>
        <v>0</v>
      </c>
      <c r="H40" s="55">
        <f t="shared" ca="1" si="18"/>
        <v>0</v>
      </c>
      <c r="I40" s="55">
        <f t="shared" ca="1" si="19"/>
        <v>53237.579795562706</v>
      </c>
      <c r="J40" s="55">
        <f t="shared" si="8"/>
        <v>46176.801908160211</v>
      </c>
      <c r="K40" s="1" t="str">
        <f t="shared" ca="1" si="9"/>
        <v/>
      </c>
      <c r="L40" s="1" t="str">
        <f t="shared" ca="1" si="10"/>
        <v/>
      </c>
      <c r="N40" s="1" t="s">
        <v>263</v>
      </c>
      <c r="O40" s="1">
        <f t="shared" si="11"/>
        <v>67</v>
      </c>
      <c r="P40" s="1">
        <f t="shared" si="12"/>
        <v>81</v>
      </c>
      <c r="Q40" s="11">
        <f t="shared" si="20"/>
        <v>81</v>
      </c>
      <c r="R40" s="11">
        <f t="shared" ref="R40:R71" si="22">T40+(1/(B40*10000000000))</f>
        <v>2.9411764705882352E-12</v>
      </c>
      <c r="S40" s="11">
        <f t="shared" si="14"/>
        <v>2.9411764705882354E-8</v>
      </c>
      <c r="T40" s="11">
        <f>IFERROR(CHOOSE(AllJobsSelected, W40, Y40), 0)</f>
        <v>0</v>
      </c>
      <c r="U40" s="11">
        <f>IFERROR(CHOOSE(AllJobsSelected, X40, Z40), 0)</f>
        <v>0</v>
      </c>
      <c r="V40" s="11">
        <f t="shared" si="21"/>
        <v>0</v>
      </c>
      <c r="W40" s="1">
        <f>IFERROR(GETPIVOTDATA(W$4&amp;"", Pivot!$A$3, "Clean Country", $N40), 0)</f>
        <v>0</v>
      </c>
      <c r="X40" s="1">
        <f>IFERROR(GETPIVOTDATA(X$4&amp;"", Pivot!$A$3, "Clean Country", $N40), 0)</f>
        <v>10000</v>
      </c>
      <c r="Y40" s="1">
        <f>IFERROR(GETPIVOTDATA(Y$4&amp;"", Pivot!$A$3, "Job Type", SelJobType, "Clean Country", $N40), 0)</f>
        <v>0</v>
      </c>
      <c r="Z40" s="1">
        <f>IFERROR(GETPIVOTDATA(Z$4&amp;"", Pivot!$A$3, "Job Type", SelJobType, "Clean Country", $N40), 0)</f>
        <v>0</v>
      </c>
    </row>
    <row r="41" spans="2:26" x14ac:dyDescent="0.2">
      <c r="B41" s="13">
        <v>35</v>
      </c>
      <c r="C41" s="1" t="str">
        <f>INDEX(Table11[], MATCH(D41, Table11[Clean Range], 0), 3)</f>
        <v>Australasia</v>
      </c>
      <c r="D41" s="1" t="str">
        <f t="shared" si="15"/>
        <v>Malaysia</v>
      </c>
      <c r="E41" s="55">
        <f t="shared" si="7"/>
        <v>21000</v>
      </c>
      <c r="F41" s="55">
        <f t="shared" ca="1" si="16"/>
        <v>21000</v>
      </c>
      <c r="G41" s="55">
        <f t="shared" ca="1" si="17"/>
        <v>0</v>
      </c>
      <c r="H41" s="55">
        <f t="shared" ca="1" si="18"/>
        <v>0</v>
      </c>
      <c r="I41" s="55">
        <f t="shared" ca="1" si="19"/>
        <v>53237.579795562706</v>
      </c>
      <c r="J41" s="55">
        <f t="shared" si="8"/>
        <v>46176.801908160211</v>
      </c>
      <c r="K41" s="1" t="str">
        <f t="shared" ca="1" si="9"/>
        <v/>
      </c>
      <c r="L41" s="1" t="str">
        <f t="shared" ca="1" si="10"/>
        <v/>
      </c>
      <c r="N41" s="1" t="s">
        <v>136</v>
      </c>
      <c r="O41" s="1">
        <f t="shared" si="11"/>
        <v>8</v>
      </c>
      <c r="P41" s="1">
        <f t="shared" si="12"/>
        <v>6</v>
      </c>
      <c r="Q41" s="11">
        <f t="shared" si="20"/>
        <v>6</v>
      </c>
      <c r="R41" s="11">
        <f t="shared" si="22"/>
        <v>17515.261982886223</v>
      </c>
      <c r="S41" s="11">
        <f t="shared" si="14"/>
        <v>86525.3941954865</v>
      </c>
      <c r="T41" s="11">
        <f>IFERROR(CHOOSE(AllJobsSelected, W41, Y41), 0)</f>
        <v>17515.261982886219</v>
      </c>
      <c r="U41" s="11">
        <f>IFERROR(CHOOSE(AllJobsSelected, X41, Z41), 0)</f>
        <v>86525.394195457935</v>
      </c>
      <c r="V41" s="11">
        <f t="shared" si="21"/>
        <v>86525.394195457935</v>
      </c>
      <c r="W41" s="1">
        <f>IFERROR(GETPIVOTDATA(W$4&amp;"", Pivot!$A$3, "Clean Country", $N41), 0)</f>
        <v>18797.091063748234</v>
      </c>
      <c r="X41" s="1">
        <f>IFERROR(GETPIVOTDATA(X$4&amp;"", Pivot!$A$3, "Clean Country", $N41), 0)</f>
        <v>92857.629854916348</v>
      </c>
      <c r="Y41" s="1">
        <f>IFERROR(GETPIVOTDATA(Y$4&amp;"", Pivot!$A$3, "Job Type", SelJobType, "Clean Country", $N41), 0)</f>
        <v>17515.261982886219</v>
      </c>
      <c r="Z41" s="1">
        <f>IFERROR(GETPIVOTDATA(Z$4&amp;"", Pivot!$A$3, "Job Type", SelJobType, "Clean Country", $N41), 0)</f>
        <v>86525.394195457935</v>
      </c>
    </row>
    <row r="42" spans="2:26" x14ac:dyDescent="0.2">
      <c r="B42" s="13">
        <v>36</v>
      </c>
      <c r="C42" s="1" t="str">
        <f>INDEX(Table11[], MATCH(D42, Table11[Clean Range], 0), 3)</f>
        <v>Middle East</v>
      </c>
      <c r="D42" s="1" t="str">
        <f t="shared" si="15"/>
        <v>Arabian Gulf</v>
      </c>
      <c r="E42" s="55">
        <f t="shared" si="7"/>
        <v>21000</v>
      </c>
      <c r="F42" s="55">
        <f t="shared" ca="1" si="16"/>
        <v>21000</v>
      </c>
      <c r="G42" s="55">
        <f t="shared" ca="1" si="17"/>
        <v>0</v>
      </c>
      <c r="H42" s="55">
        <f t="shared" ca="1" si="18"/>
        <v>0</v>
      </c>
      <c r="I42" s="55">
        <f t="shared" ca="1" si="19"/>
        <v>53237.579795562706</v>
      </c>
      <c r="J42" s="55">
        <f t="shared" si="8"/>
        <v>46176.801908160211</v>
      </c>
      <c r="K42" s="1" t="str">
        <f t="shared" ca="1" si="9"/>
        <v/>
      </c>
      <c r="L42" s="1" t="str">
        <f t="shared" ca="1" si="10"/>
        <v/>
      </c>
      <c r="N42" s="1" t="s">
        <v>152</v>
      </c>
      <c r="O42" s="1">
        <f t="shared" si="11"/>
        <v>37</v>
      </c>
      <c r="P42" s="1">
        <f t="shared" si="12"/>
        <v>59</v>
      </c>
      <c r="Q42" s="11">
        <f t="shared" si="20"/>
        <v>59</v>
      </c>
      <c r="R42" s="11">
        <f t="shared" si="22"/>
        <v>3351.8998352282451</v>
      </c>
      <c r="S42" s="11">
        <f t="shared" si="14"/>
        <v>8245.673594689255</v>
      </c>
      <c r="T42" s="11">
        <f>IFERROR(CHOOSE(AllJobsSelected, W42, Y42), 0)</f>
        <v>3351.8998352282424</v>
      </c>
      <c r="U42" s="11">
        <f>IFERROR(CHOOSE(AllJobsSelected, X42, Z42), 0)</f>
        <v>8245.6735946614772</v>
      </c>
      <c r="V42" s="11">
        <f t="shared" si="21"/>
        <v>8245.6735946614772</v>
      </c>
      <c r="W42" s="1">
        <f>IFERROR(GETPIVOTDATA(W$4&amp;"", Pivot!$A$3, "Clean Country", $N42), 0)</f>
        <v>11736.925527370218</v>
      </c>
      <c r="X42" s="1">
        <f>IFERROR(GETPIVOTDATA(X$4&amp;"", Pivot!$A$3, "Clean Country", $N42), 0)</f>
        <v>28872.83679733074</v>
      </c>
      <c r="Y42" s="1">
        <f>IFERROR(GETPIVOTDATA(Y$4&amp;"", Pivot!$A$3, "Job Type", SelJobType, "Clean Country", $N42), 0)</f>
        <v>3351.8998352282424</v>
      </c>
      <c r="Z42" s="1">
        <f>IFERROR(GETPIVOTDATA(Z$4&amp;"", Pivot!$A$3, "Job Type", SelJobType, "Clean Country", $N42), 0)</f>
        <v>8245.6735946614772</v>
      </c>
    </row>
    <row r="43" spans="2:26" x14ac:dyDescent="0.2">
      <c r="B43" s="13">
        <v>37</v>
      </c>
      <c r="C43" s="1" t="str">
        <f>INDEX(Table11[], MATCH(D43, Table11[Clean Range], 0), 3)</f>
        <v>Asia</v>
      </c>
      <c r="D43" s="1" t="str">
        <f t="shared" si="15"/>
        <v>Hong Kong</v>
      </c>
      <c r="E43" s="55">
        <f t="shared" si="7"/>
        <v>20000</v>
      </c>
      <c r="F43" s="55">
        <f t="shared" ca="1" si="16"/>
        <v>20000</v>
      </c>
      <c r="G43" s="55">
        <f t="shared" ca="1" si="17"/>
        <v>0</v>
      </c>
      <c r="H43" s="55">
        <f t="shared" ca="1" si="18"/>
        <v>0</v>
      </c>
      <c r="I43" s="55">
        <f t="shared" ca="1" si="19"/>
        <v>53237.579795562706</v>
      </c>
      <c r="J43" s="55">
        <f t="shared" si="8"/>
        <v>46176.801908160211</v>
      </c>
      <c r="K43" s="1" t="str">
        <f t="shared" ca="1" si="9"/>
        <v/>
      </c>
      <c r="L43" s="1" t="str">
        <f t="shared" ca="1" si="10"/>
        <v/>
      </c>
      <c r="N43" s="1" t="s">
        <v>1929</v>
      </c>
      <c r="O43" s="1">
        <f t="shared" si="11"/>
        <v>17</v>
      </c>
      <c r="P43" s="1">
        <f t="shared" si="12"/>
        <v>35</v>
      </c>
      <c r="Q43" s="11">
        <f t="shared" si="20"/>
        <v>35</v>
      </c>
      <c r="R43" s="11">
        <f t="shared" si="22"/>
        <v>12820.512820512824</v>
      </c>
      <c r="S43" s="11">
        <f t="shared" si="14"/>
        <v>21000.000000027027</v>
      </c>
      <c r="T43" s="11">
        <f>IFERROR(CHOOSE(AllJobsSelected, W43, Y43), 0)</f>
        <v>12820.512820512822</v>
      </c>
      <c r="U43" s="11">
        <f>IFERROR(CHOOSE(AllJobsSelected, X43, Z43), 0)</f>
        <v>21000</v>
      </c>
      <c r="V43" s="11">
        <f t="shared" si="21"/>
        <v>21000</v>
      </c>
      <c r="W43" s="1">
        <f>IFERROR(GETPIVOTDATA(W$4&amp;"", Pivot!$A$3, "Clean Country", $N43), 0)</f>
        <v>10682.108214865395</v>
      </c>
      <c r="X43" s="1">
        <f>IFERROR(GETPIVOTDATA(X$4&amp;"", Pivot!$A$3, "Clean Country", $N43), 0)</f>
        <v>23371.616569936894</v>
      </c>
      <c r="Y43" s="1">
        <f>IFERROR(GETPIVOTDATA(Y$4&amp;"", Pivot!$A$3, "Job Type", SelJobType, "Clean Country", $N43), 0)</f>
        <v>12820.512820512822</v>
      </c>
      <c r="Z43" s="1">
        <f>IFERROR(GETPIVOTDATA(Z$4&amp;"", Pivot!$A$3, "Job Type", SelJobType, "Clean Country", $N43), 0)</f>
        <v>21000</v>
      </c>
    </row>
    <row r="44" spans="2:26" x14ac:dyDescent="0.2">
      <c r="B44" s="13">
        <v>38</v>
      </c>
      <c r="C44" s="1" t="str">
        <f>INDEX(Table11[], MATCH(D44, Table11[Clean Range], 0), 3)</f>
        <v>Africa</v>
      </c>
      <c r="D44" s="1" t="str">
        <f t="shared" si="15"/>
        <v>Egypt</v>
      </c>
      <c r="E44" s="55">
        <f t="shared" si="7"/>
        <v>19831.432821021317</v>
      </c>
      <c r="F44" s="55">
        <f t="shared" ca="1" si="16"/>
        <v>19831.432821021317</v>
      </c>
      <c r="G44" s="55">
        <f t="shared" ca="1" si="17"/>
        <v>0</v>
      </c>
      <c r="H44" s="55">
        <f t="shared" ca="1" si="18"/>
        <v>0</v>
      </c>
      <c r="I44" s="55">
        <f t="shared" ca="1" si="19"/>
        <v>53237.579795562706</v>
      </c>
      <c r="J44" s="55">
        <f t="shared" si="8"/>
        <v>46176.801908160211</v>
      </c>
      <c r="K44" s="1" t="str">
        <f t="shared" ca="1" si="9"/>
        <v/>
      </c>
      <c r="L44" s="1" t="str">
        <f t="shared" ca="1" si="10"/>
        <v/>
      </c>
      <c r="N44" s="1" t="s">
        <v>146</v>
      </c>
      <c r="O44" s="1">
        <f t="shared" si="11"/>
        <v>16</v>
      </c>
      <c r="P44" s="1">
        <f t="shared" si="12"/>
        <v>17</v>
      </c>
      <c r="Q44" s="11">
        <f t="shared" si="20"/>
        <v>17</v>
      </c>
      <c r="R44" s="11">
        <f t="shared" si="22"/>
        <v>13330.920219068241</v>
      </c>
      <c r="S44" s="11">
        <f t="shared" si="14"/>
        <v>53990.226887252691</v>
      </c>
      <c r="T44" s="11">
        <f>IFERROR(CHOOSE(AllJobsSelected, W44, Y44), 0)</f>
        <v>13330.920219068239</v>
      </c>
      <c r="U44" s="11">
        <f>IFERROR(CHOOSE(AllJobsSelected, X44, Z44), 0)</f>
        <v>53990.226887226374</v>
      </c>
      <c r="V44" s="11">
        <f t="shared" si="21"/>
        <v>53990.226887226374</v>
      </c>
      <c r="W44" s="1">
        <f>IFERROR(GETPIVOTDATA(W$4&amp;"", Pivot!$A$3, "Clean Country", $N44), 0)</f>
        <v>17354.951843731556</v>
      </c>
      <c r="X44" s="1">
        <f>IFERROR(GETPIVOTDATA(X$4&amp;"", Pivot!$A$3, "Clean Country", $N44), 0)</f>
        <v>70287.554967112796</v>
      </c>
      <c r="Y44" s="1">
        <f>IFERROR(GETPIVOTDATA(Y$4&amp;"", Pivot!$A$3, "Job Type", SelJobType, "Clean Country", $N44), 0)</f>
        <v>13330.920219068239</v>
      </c>
      <c r="Z44" s="1">
        <f>IFERROR(GETPIVOTDATA(Z$4&amp;"", Pivot!$A$3, "Job Type", SelJobType, "Clean Country", $N44), 0)</f>
        <v>53990.226887226374</v>
      </c>
    </row>
    <row r="45" spans="2:26" x14ac:dyDescent="0.2">
      <c r="B45" s="13">
        <v>39</v>
      </c>
      <c r="C45" s="1" t="str">
        <f>INDEX(Table11[], MATCH(D45, Table11[Clean Range], 0), 3)</f>
        <v>Europe</v>
      </c>
      <c r="D45" s="1" t="str">
        <f t="shared" si="15"/>
        <v>Slovenia</v>
      </c>
      <c r="E45" s="55">
        <f t="shared" si="7"/>
        <v>19055.991584874118</v>
      </c>
      <c r="F45" s="55">
        <f t="shared" ca="1" si="16"/>
        <v>0</v>
      </c>
      <c r="G45" s="55">
        <f t="shared" ca="1" si="17"/>
        <v>0</v>
      </c>
      <c r="H45" s="55">
        <f t="shared" ca="1" si="18"/>
        <v>19055.991584874118</v>
      </c>
      <c r="I45" s="55">
        <f t="shared" ca="1" si="19"/>
        <v>53237.579795562706</v>
      </c>
      <c r="J45" s="55">
        <f t="shared" si="8"/>
        <v>46176.801908160211</v>
      </c>
      <c r="K45" s="1" t="str">
        <f t="shared" ca="1" si="9"/>
        <v/>
      </c>
      <c r="L45" s="1" t="str">
        <f t="shared" ca="1" si="10"/>
        <v>Slovenia 19,056</v>
      </c>
      <c r="N45" s="1" t="s">
        <v>145</v>
      </c>
      <c r="O45" s="1">
        <f t="shared" si="11"/>
        <v>10</v>
      </c>
      <c r="P45" s="1">
        <f t="shared" si="12"/>
        <v>20</v>
      </c>
      <c r="Q45" s="11">
        <f t="shared" si="20"/>
        <v>20</v>
      </c>
      <c r="R45" s="11">
        <f t="shared" si="22"/>
        <v>16787.770294647082</v>
      </c>
      <c r="S45" s="11">
        <f t="shared" si="14"/>
        <v>44991.22438967981</v>
      </c>
      <c r="T45" s="11">
        <f>IFERROR(CHOOSE(AllJobsSelected, W45, Y45), 0)</f>
        <v>16787.770294647078</v>
      </c>
      <c r="U45" s="11">
        <f>IFERROR(CHOOSE(AllJobsSelected, X45, Z45), 0)</f>
        <v>44991.224389654169</v>
      </c>
      <c r="V45" s="11">
        <f t="shared" si="21"/>
        <v>44991.224389654169</v>
      </c>
      <c r="W45" s="1">
        <f>IFERROR(GETPIVOTDATA(W$4&amp;"", Pivot!$A$3, "Clean Country", $N45), 0)</f>
        <v>6522.1240166990747</v>
      </c>
      <c r="X45" s="1">
        <f>IFERROR(GETPIVOTDATA(X$4&amp;"", Pivot!$A$3, "Clean Country", $N45), 0)</f>
        <v>17479.292364753521</v>
      </c>
      <c r="Y45" s="1">
        <f>IFERROR(GETPIVOTDATA(Y$4&amp;"", Pivot!$A$3, "Job Type", SelJobType, "Clean Country", $N45), 0)</f>
        <v>16787.770294647078</v>
      </c>
      <c r="Z45" s="1">
        <f>IFERROR(GETPIVOTDATA(Z$4&amp;"", Pivot!$A$3, "Job Type", SelJobType, "Clean Country", $N45), 0)</f>
        <v>44991.224389654169</v>
      </c>
    </row>
    <row r="46" spans="2:26" x14ac:dyDescent="0.2">
      <c r="B46" s="13">
        <v>40</v>
      </c>
      <c r="C46" s="1" t="str">
        <f>INDEX(Table11[], MATCH(D46, Table11[Clean Range], 0), 3)</f>
        <v>Asia</v>
      </c>
      <c r="D46" s="1" t="str">
        <f t="shared" si="15"/>
        <v>China</v>
      </c>
      <c r="E46" s="55">
        <f t="shared" si="7"/>
        <v>19000</v>
      </c>
      <c r="F46" s="55">
        <f t="shared" ca="1" si="16"/>
        <v>19000</v>
      </c>
      <c r="G46" s="55">
        <f t="shared" ca="1" si="17"/>
        <v>0</v>
      </c>
      <c r="H46" s="55">
        <f t="shared" ca="1" si="18"/>
        <v>0</v>
      </c>
      <c r="I46" s="55">
        <f t="shared" ca="1" si="19"/>
        <v>53237.579795562706</v>
      </c>
      <c r="J46" s="55">
        <f t="shared" si="8"/>
        <v>46176.801908160211</v>
      </c>
      <c r="K46" s="1" t="str">
        <f t="shared" ca="1" si="9"/>
        <v/>
      </c>
      <c r="L46" s="1" t="str">
        <f t="shared" ca="1" si="10"/>
        <v/>
      </c>
      <c r="N46" s="1" t="s">
        <v>144</v>
      </c>
      <c r="O46" s="1">
        <f t="shared" si="11"/>
        <v>18</v>
      </c>
      <c r="P46" s="1">
        <f t="shared" si="12"/>
        <v>22</v>
      </c>
      <c r="Q46" s="11">
        <f t="shared" si="20"/>
        <v>22</v>
      </c>
      <c r="R46" s="11">
        <f t="shared" si="22"/>
        <v>11613.333333333334</v>
      </c>
      <c r="S46" s="11">
        <f t="shared" si="14"/>
        <v>43550.000000025</v>
      </c>
      <c r="T46" s="11">
        <f>IFERROR(CHOOSE(AllJobsSelected, W46, Y46), 0)</f>
        <v>11613.333333333332</v>
      </c>
      <c r="U46" s="11">
        <f>IFERROR(CHOOSE(AllJobsSelected, X46, Z46), 0)</f>
        <v>43550</v>
      </c>
      <c r="V46" s="11">
        <f t="shared" si="21"/>
        <v>43550</v>
      </c>
      <c r="W46" s="1">
        <f>IFERROR(GETPIVOTDATA(W$4&amp;"", Pivot!$A$3, "Clean Country", $N46), 0)</f>
        <v>13907.934414345753</v>
      </c>
      <c r="X46" s="1">
        <f>IFERROR(GETPIVOTDATA(X$4&amp;"", Pivot!$A$3, "Clean Country", $N46), 0)</f>
        <v>52154.754053796576</v>
      </c>
      <c r="Y46" s="1">
        <f>IFERROR(GETPIVOTDATA(Y$4&amp;"", Pivot!$A$3, "Job Type", SelJobType, "Clean Country", $N46), 0)</f>
        <v>11613.333333333332</v>
      </c>
      <c r="Z46" s="1">
        <f>IFERROR(GETPIVOTDATA(Z$4&amp;"", Pivot!$A$3, "Job Type", SelJobType, "Clean Country", $N46), 0)</f>
        <v>43550</v>
      </c>
    </row>
    <row r="47" spans="2:26" x14ac:dyDescent="0.2">
      <c r="B47" s="13">
        <v>41</v>
      </c>
      <c r="C47" s="1" t="str">
        <f>INDEX(Table11[], MATCH(D47, Table11[Clean Range], 0), 3)</f>
        <v>Africa</v>
      </c>
      <c r="D47" s="1" t="str">
        <f t="shared" si="15"/>
        <v>Nigeria</v>
      </c>
      <c r="E47" s="55">
        <f t="shared" si="7"/>
        <v>18987</v>
      </c>
      <c r="F47" s="55">
        <f t="shared" ca="1" si="16"/>
        <v>18987</v>
      </c>
      <c r="G47" s="55">
        <f t="shared" ca="1" si="17"/>
        <v>0</v>
      </c>
      <c r="H47" s="55">
        <f t="shared" ca="1" si="18"/>
        <v>0</v>
      </c>
      <c r="I47" s="55">
        <f t="shared" ca="1" si="19"/>
        <v>53237.579795562706</v>
      </c>
      <c r="J47" s="55">
        <f t="shared" si="8"/>
        <v>46176.801908160211</v>
      </c>
      <c r="K47" s="1" t="str">
        <f t="shared" ca="1" si="9"/>
        <v/>
      </c>
      <c r="L47" s="1" t="str">
        <f t="shared" ca="1" si="10"/>
        <v/>
      </c>
      <c r="N47" s="1" t="s">
        <v>193</v>
      </c>
      <c r="O47" s="1">
        <f t="shared" si="11"/>
        <v>68</v>
      </c>
      <c r="P47" s="1">
        <f t="shared" si="12"/>
        <v>82</v>
      </c>
      <c r="Q47" s="11">
        <f t="shared" si="20"/>
        <v>82</v>
      </c>
      <c r="R47" s="11">
        <f t="shared" si="22"/>
        <v>2.4390243902439026E-12</v>
      </c>
      <c r="S47" s="11">
        <f t="shared" si="14"/>
        <v>2.4390243902439023E-8</v>
      </c>
      <c r="T47" s="11">
        <f>IFERROR(CHOOSE(AllJobsSelected, W47, Y47), 0)</f>
        <v>0</v>
      </c>
      <c r="U47" s="11">
        <f>IFERROR(CHOOSE(AllJobsSelected, X47, Z47), 0)</f>
        <v>0</v>
      </c>
      <c r="V47" s="11">
        <f t="shared" si="21"/>
        <v>0</v>
      </c>
      <c r="W47" s="1">
        <f>IFERROR(GETPIVOTDATA(W$4&amp;"", Pivot!$A$3, "Clean Country", $N47), 0)</f>
        <v>0</v>
      </c>
      <c r="X47" s="1">
        <f>IFERROR(GETPIVOTDATA(X$4&amp;"", Pivot!$A$3, "Clean Country", $N47), 0)</f>
        <v>5000</v>
      </c>
      <c r="Y47" s="1">
        <f>IFERROR(GETPIVOTDATA(Y$4&amp;"", Pivot!$A$3, "Job Type", SelJobType, "Clean Country", $N47), 0)</f>
        <v>0</v>
      </c>
      <c r="Z47" s="1">
        <f>IFERROR(GETPIVOTDATA(Z$4&amp;"", Pivot!$A$3, "Job Type", SelJobType, "Clean Country", $N47), 0)</f>
        <v>0</v>
      </c>
    </row>
    <row r="48" spans="2:26" x14ac:dyDescent="0.2">
      <c r="B48" s="13">
        <v>42</v>
      </c>
      <c r="C48" s="1" t="str">
        <f>INDEX(Table11[], MATCH(D48, Table11[Clean Range], 0), 3)</f>
        <v>Europe</v>
      </c>
      <c r="D48" s="1" t="str">
        <f t="shared" si="15"/>
        <v>Poland</v>
      </c>
      <c r="E48" s="55">
        <f t="shared" si="7"/>
        <v>18406.294596737382</v>
      </c>
      <c r="F48" s="55">
        <f t="shared" ca="1" si="16"/>
        <v>0</v>
      </c>
      <c r="G48" s="55">
        <f t="shared" ca="1" si="17"/>
        <v>0</v>
      </c>
      <c r="H48" s="55">
        <f t="shared" ca="1" si="18"/>
        <v>18406.294596737382</v>
      </c>
      <c r="I48" s="55">
        <f t="shared" ca="1" si="19"/>
        <v>53237.579795562706</v>
      </c>
      <c r="J48" s="55">
        <f t="shared" si="8"/>
        <v>46176.801908160211</v>
      </c>
      <c r="K48" s="1" t="str">
        <f t="shared" ca="1" si="9"/>
        <v/>
      </c>
      <c r="L48" s="1" t="str">
        <f t="shared" ca="1" si="10"/>
        <v>Poland 18,406</v>
      </c>
      <c r="N48" s="1" t="s">
        <v>198</v>
      </c>
      <c r="O48" s="1">
        <f t="shared" si="11"/>
        <v>69</v>
      </c>
      <c r="P48" s="1">
        <f t="shared" si="12"/>
        <v>83</v>
      </c>
      <c r="Q48" s="11">
        <f t="shared" si="20"/>
        <v>83</v>
      </c>
      <c r="R48" s="11">
        <f t="shared" si="22"/>
        <v>2.3809523809523808E-12</v>
      </c>
      <c r="S48" s="11">
        <f t="shared" si="14"/>
        <v>2.380952380952381E-8</v>
      </c>
      <c r="T48" s="11">
        <f>IFERROR(CHOOSE(AllJobsSelected, W48, Y48), 0)</f>
        <v>0</v>
      </c>
      <c r="U48" s="11">
        <f>IFERROR(CHOOSE(AllJobsSelected, X48, Z48), 0)</f>
        <v>0</v>
      </c>
      <c r="V48" s="11">
        <f t="shared" si="21"/>
        <v>0</v>
      </c>
      <c r="W48" s="1">
        <f>IFERROR(GETPIVOTDATA(W$4&amp;"", Pivot!$A$3, "Clean Country", $N48), 0)</f>
        <v>0</v>
      </c>
      <c r="X48" s="1">
        <f>IFERROR(GETPIVOTDATA(X$4&amp;"", Pivot!$A$3, "Clean Country", $N48), 0)</f>
        <v>78000</v>
      </c>
      <c r="Y48" s="1">
        <f>IFERROR(GETPIVOTDATA(Y$4&amp;"", Pivot!$A$3, "Job Type", SelJobType, "Clean Country", $N48), 0)</f>
        <v>0</v>
      </c>
      <c r="Z48" s="1">
        <f>IFERROR(GETPIVOTDATA(Z$4&amp;"", Pivot!$A$3, "Job Type", SelJobType, "Clean Country", $N48), 0)</f>
        <v>0</v>
      </c>
    </row>
    <row r="49" spans="2:26" x14ac:dyDescent="0.2">
      <c r="B49" s="13">
        <v>43</v>
      </c>
      <c r="C49" s="1" t="str">
        <f>INDEX(Table11[], MATCH(D49, Table11[Clean Range], 0), 3)</f>
        <v>Middle East</v>
      </c>
      <c r="D49" s="1" t="str">
        <f t="shared" si="15"/>
        <v>Saudi Arabia</v>
      </c>
      <c r="E49" s="55">
        <f t="shared" si="7"/>
        <v>18000</v>
      </c>
      <c r="F49" s="55">
        <f t="shared" ca="1" si="16"/>
        <v>18000</v>
      </c>
      <c r="G49" s="55">
        <f t="shared" ca="1" si="17"/>
        <v>0</v>
      </c>
      <c r="H49" s="55">
        <f t="shared" ca="1" si="18"/>
        <v>0</v>
      </c>
      <c r="I49" s="55">
        <f t="shared" ca="1" si="19"/>
        <v>53237.579795562706</v>
      </c>
      <c r="J49" s="55">
        <f t="shared" si="8"/>
        <v>46176.801908160211</v>
      </c>
      <c r="K49" s="1" t="str">
        <f t="shared" ca="1" si="9"/>
        <v/>
      </c>
      <c r="L49" s="1" t="str">
        <f t="shared" ca="1" si="10"/>
        <v/>
      </c>
      <c r="N49" s="1" t="s">
        <v>207</v>
      </c>
      <c r="O49" s="1">
        <f t="shared" si="11"/>
        <v>70</v>
      </c>
      <c r="P49" s="1">
        <f t="shared" si="12"/>
        <v>84</v>
      </c>
      <c r="Q49" s="11">
        <f t="shared" si="20"/>
        <v>84</v>
      </c>
      <c r="R49" s="11">
        <f t="shared" si="22"/>
        <v>2.3255813953488372E-12</v>
      </c>
      <c r="S49" s="11">
        <f t="shared" si="14"/>
        <v>2.3255813953488372E-8</v>
      </c>
      <c r="T49" s="11">
        <f>IFERROR(CHOOSE(AllJobsSelected, W49, Y49), 0)</f>
        <v>0</v>
      </c>
      <c r="U49" s="11">
        <f>IFERROR(CHOOSE(AllJobsSelected, X49, Z49), 0)</f>
        <v>0</v>
      </c>
      <c r="V49" s="11">
        <f t="shared" si="21"/>
        <v>0</v>
      </c>
      <c r="W49" s="1">
        <f>IFERROR(GETPIVOTDATA(W$4&amp;"", Pivot!$A$3, "Clean Country", $N49), 0)</f>
        <v>0</v>
      </c>
      <c r="X49" s="1">
        <f>IFERROR(GETPIVOTDATA(X$4&amp;"", Pivot!$A$3, "Clean Country", $N49), 0)</f>
        <v>95000</v>
      </c>
      <c r="Y49" s="1">
        <f>IFERROR(GETPIVOTDATA(Y$4&amp;"", Pivot!$A$3, "Job Type", SelJobType, "Clean Country", $N49), 0)</f>
        <v>0</v>
      </c>
      <c r="Z49" s="1">
        <f>IFERROR(GETPIVOTDATA(Z$4&amp;"", Pivot!$A$3, "Job Type", SelJobType, "Clean Country", $N49), 0)</f>
        <v>0</v>
      </c>
    </row>
    <row r="50" spans="2:26" x14ac:dyDescent="0.2">
      <c r="B50" s="13">
        <v>44</v>
      </c>
      <c r="C50" s="1" t="str">
        <f>INDEX(Table11[], MATCH(D50, Table11[Clean Range], 0), 3)</f>
        <v>South America</v>
      </c>
      <c r="D50" s="1" t="str">
        <f t="shared" si="15"/>
        <v>Peru</v>
      </c>
      <c r="E50" s="55">
        <f t="shared" si="7"/>
        <v>15840</v>
      </c>
      <c r="F50" s="55">
        <f t="shared" ca="1" si="16"/>
        <v>15840</v>
      </c>
      <c r="G50" s="55">
        <f t="shared" ca="1" si="17"/>
        <v>0</v>
      </c>
      <c r="H50" s="55">
        <f t="shared" ca="1" si="18"/>
        <v>0</v>
      </c>
      <c r="I50" s="55">
        <f t="shared" ca="1" si="19"/>
        <v>53237.579795562706</v>
      </c>
      <c r="J50" s="55">
        <f t="shared" si="8"/>
        <v>46176.801908160211</v>
      </c>
      <c r="K50" s="1" t="str">
        <f t="shared" ca="1" si="9"/>
        <v/>
      </c>
      <c r="L50" s="1" t="str">
        <f t="shared" ca="1" si="10"/>
        <v/>
      </c>
      <c r="N50" s="1" t="s">
        <v>165</v>
      </c>
      <c r="O50" s="1">
        <f t="shared" si="11"/>
        <v>71</v>
      </c>
      <c r="P50" s="1">
        <f t="shared" si="12"/>
        <v>56</v>
      </c>
      <c r="Q50" s="11">
        <f t="shared" si="20"/>
        <v>56</v>
      </c>
      <c r="R50" s="11">
        <f t="shared" si="22"/>
        <v>2.2727272727272726E-12</v>
      </c>
      <c r="S50" s="11">
        <f t="shared" si="14"/>
        <v>10203.33333335606</v>
      </c>
      <c r="T50" s="11">
        <f>IFERROR(CHOOSE(AllJobsSelected, W50, Y50), 0)</f>
        <v>0</v>
      </c>
      <c r="U50" s="11">
        <f>IFERROR(CHOOSE(AllJobsSelected, X50, Z50), 0)</f>
        <v>10203.333333333334</v>
      </c>
      <c r="V50" s="11">
        <f t="shared" si="21"/>
        <v>10203.333333333334</v>
      </c>
      <c r="W50" s="1">
        <f>IFERROR(GETPIVOTDATA(W$4&amp;"", Pivot!$A$3, "Clean Country", $N50), 0)</f>
        <v>0</v>
      </c>
      <c r="X50" s="1">
        <f>IFERROR(GETPIVOTDATA(X$4&amp;"", Pivot!$A$3, "Clean Country", $N50), 0)</f>
        <v>12362</v>
      </c>
      <c r="Y50" s="1">
        <f>IFERROR(GETPIVOTDATA(Y$4&amp;"", Pivot!$A$3, "Job Type", SelJobType, "Clean Country", $N50), 0)</f>
        <v>0</v>
      </c>
      <c r="Z50" s="1">
        <f>IFERROR(GETPIVOTDATA(Z$4&amp;"", Pivot!$A$3, "Job Type", SelJobType, "Clean Country", $N50), 0)</f>
        <v>10203.333333333334</v>
      </c>
    </row>
    <row r="51" spans="2:26" x14ac:dyDescent="0.2">
      <c r="B51" s="13">
        <v>45</v>
      </c>
      <c r="C51" s="1" t="str">
        <f>INDEX(Table11[], MATCH(D51, Table11[Clean Range], 0), 3)</f>
        <v>Central America</v>
      </c>
      <c r="D51" s="1" t="str">
        <f t="shared" si="15"/>
        <v>Dominican Republic</v>
      </c>
      <c r="E51" s="55">
        <f t="shared" si="7"/>
        <v>15404.364569961488</v>
      </c>
      <c r="F51" s="55">
        <f t="shared" ca="1" si="16"/>
        <v>15404.364569961488</v>
      </c>
      <c r="G51" s="55">
        <f t="shared" ca="1" si="17"/>
        <v>0</v>
      </c>
      <c r="H51" s="55">
        <f t="shared" ca="1" si="18"/>
        <v>0</v>
      </c>
      <c r="I51" s="55">
        <f t="shared" ca="1" si="19"/>
        <v>53237.579795562706</v>
      </c>
      <c r="J51" s="55">
        <f t="shared" si="8"/>
        <v>46176.801908160211</v>
      </c>
      <c r="K51" s="1" t="str">
        <f t="shared" ca="1" si="9"/>
        <v/>
      </c>
      <c r="L51" s="1" t="str">
        <f t="shared" ca="1" si="10"/>
        <v/>
      </c>
      <c r="N51" s="1" t="s">
        <v>209</v>
      </c>
      <c r="O51" s="1">
        <f t="shared" si="11"/>
        <v>29</v>
      </c>
      <c r="P51" s="1">
        <f t="shared" si="12"/>
        <v>31</v>
      </c>
      <c r="Q51" s="11">
        <f t="shared" si="20"/>
        <v>31</v>
      </c>
      <c r="R51" s="11">
        <f t="shared" si="22"/>
        <v>6992.4446635410459</v>
      </c>
      <c r="S51" s="11">
        <f t="shared" si="14"/>
        <v>28109.627547457214</v>
      </c>
      <c r="T51" s="11">
        <f>IFERROR(CHOOSE(AllJobsSelected, W51, Y51), 0)</f>
        <v>6992.4446635410441</v>
      </c>
      <c r="U51" s="11">
        <f>IFERROR(CHOOSE(AllJobsSelected, X51, Z51), 0)</f>
        <v>28109.627547434993</v>
      </c>
      <c r="V51" s="11">
        <f t="shared" si="21"/>
        <v>28109.627547434993</v>
      </c>
      <c r="W51" s="1">
        <f>IFERROR(GETPIVOTDATA(W$4&amp;"", Pivot!$A$3, "Clean Country", $N51), 0)</f>
        <v>6992.4446635410441</v>
      </c>
      <c r="X51" s="1">
        <f>IFERROR(GETPIVOTDATA(X$4&amp;"", Pivot!$A$3, "Clean Country", $N51), 0)</f>
        <v>28109.627547434993</v>
      </c>
      <c r="Y51" s="1">
        <f>IFERROR(GETPIVOTDATA(Y$4&amp;"", Pivot!$A$3, "Job Type", SelJobType, "Clean Country", $N51), 0)</f>
        <v>6992.4446635410441</v>
      </c>
      <c r="Z51" s="1">
        <f>IFERROR(GETPIVOTDATA(Z$4&amp;"", Pivot!$A$3, "Job Type", SelJobType, "Clean Country", $N51), 0)</f>
        <v>28109.627547434993</v>
      </c>
    </row>
    <row r="52" spans="2:26" x14ac:dyDescent="0.2">
      <c r="B52" s="13">
        <v>46</v>
      </c>
      <c r="C52" s="1" t="str">
        <f>INDEX(Table11[], MATCH(D52, Table11[Clean Range], 0), 3)</f>
        <v>Asia</v>
      </c>
      <c r="D52" s="1" t="str">
        <f t="shared" si="15"/>
        <v>Pakistan</v>
      </c>
      <c r="E52" s="55">
        <f t="shared" si="7"/>
        <v>14887</v>
      </c>
      <c r="F52" s="55">
        <f t="shared" ca="1" si="16"/>
        <v>14887</v>
      </c>
      <c r="G52" s="55">
        <f t="shared" ca="1" si="17"/>
        <v>0</v>
      </c>
      <c r="H52" s="55">
        <f t="shared" ca="1" si="18"/>
        <v>0</v>
      </c>
      <c r="I52" s="55">
        <f t="shared" ca="1" si="19"/>
        <v>53237.579795562706</v>
      </c>
      <c r="J52" s="55">
        <f t="shared" si="8"/>
        <v>46176.801908160211</v>
      </c>
      <c r="K52" s="1" t="str">
        <f t="shared" ca="1" si="9"/>
        <v/>
      </c>
      <c r="L52" s="1" t="str">
        <f t="shared" ca="1" si="10"/>
        <v/>
      </c>
      <c r="N52" s="1" t="s">
        <v>213</v>
      </c>
      <c r="O52" s="1">
        <f t="shared" si="11"/>
        <v>72</v>
      </c>
      <c r="P52" s="1">
        <f t="shared" si="12"/>
        <v>45</v>
      </c>
      <c r="Q52" s="11">
        <f t="shared" si="20"/>
        <v>45</v>
      </c>
      <c r="R52" s="11">
        <f t="shared" si="22"/>
        <v>2.173913043478261E-12</v>
      </c>
      <c r="S52" s="11">
        <f t="shared" si="14"/>
        <v>15404.364569983227</v>
      </c>
      <c r="T52" s="11">
        <f>IFERROR(CHOOSE(AllJobsSelected, W52, Y52), 0)</f>
        <v>0</v>
      </c>
      <c r="U52" s="11">
        <f>IFERROR(CHOOSE(AllJobsSelected, X52, Z52), 0)</f>
        <v>15404.364569961488</v>
      </c>
      <c r="V52" s="11">
        <f t="shared" si="21"/>
        <v>15404.364569961488</v>
      </c>
      <c r="W52" s="1">
        <f>IFERROR(GETPIVOTDATA(W$4&amp;"", Pivot!$A$3, "Clean Country", $N52), 0)</f>
        <v>0</v>
      </c>
      <c r="X52" s="1">
        <f>IFERROR(GETPIVOTDATA(X$4&amp;"", Pivot!$A$3, "Clean Country", $N52), 0)</f>
        <v>11016.682284980743</v>
      </c>
      <c r="Y52" s="1">
        <f>IFERROR(GETPIVOTDATA(Y$4&amp;"", Pivot!$A$3, "Job Type", SelJobType, "Clean Country", $N52), 0)</f>
        <v>0</v>
      </c>
      <c r="Z52" s="1">
        <f>IFERROR(GETPIVOTDATA(Z$4&amp;"", Pivot!$A$3, "Job Type", SelJobType, "Clean Country", $N52), 0)</f>
        <v>15404.364569961488</v>
      </c>
    </row>
    <row r="53" spans="2:26" x14ac:dyDescent="0.2">
      <c r="B53" s="13">
        <v>47</v>
      </c>
      <c r="C53" s="1" t="str">
        <f>INDEX(Table11[], MATCH(D53, Table11[Clean Range], 0), 3)</f>
        <v>Europe</v>
      </c>
      <c r="D53" s="1" t="str">
        <f t="shared" si="15"/>
        <v>Bulgaria</v>
      </c>
      <c r="E53" s="55">
        <f t="shared" si="7"/>
        <v>14400</v>
      </c>
      <c r="F53" s="55">
        <f t="shared" ca="1" si="16"/>
        <v>0</v>
      </c>
      <c r="G53" s="55">
        <f t="shared" ca="1" si="17"/>
        <v>0</v>
      </c>
      <c r="H53" s="55">
        <f t="shared" ca="1" si="18"/>
        <v>14400</v>
      </c>
      <c r="I53" s="55">
        <f t="shared" ca="1" si="19"/>
        <v>53237.579795562706</v>
      </c>
      <c r="J53" s="55">
        <f t="shared" si="8"/>
        <v>46176.801908160211</v>
      </c>
      <c r="K53" s="1" t="str">
        <f t="shared" ca="1" si="9"/>
        <v/>
      </c>
      <c r="L53" s="1" t="str">
        <f t="shared" ca="1" si="10"/>
        <v>Bulgaria 14,400</v>
      </c>
      <c r="N53" s="1" t="s">
        <v>220</v>
      </c>
      <c r="O53" s="1">
        <f t="shared" si="11"/>
        <v>73</v>
      </c>
      <c r="P53" s="1">
        <f t="shared" si="12"/>
        <v>85</v>
      </c>
      <c r="Q53" s="11">
        <f t="shared" si="20"/>
        <v>85</v>
      </c>
      <c r="R53" s="11">
        <f t="shared" si="22"/>
        <v>2.1276595744680853E-12</v>
      </c>
      <c r="S53" s="11">
        <f t="shared" si="14"/>
        <v>2.127659574468085E-8</v>
      </c>
      <c r="T53" s="11">
        <f>IFERROR(CHOOSE(AllJobsSelected, W53, Y53), 0)</f>
        <v>0</v>
      </c>
      <c r="U53" s="11">
        <f>IFERROR(CHOOSE(AllJobsSelected, X53, Z53), 0)</f>
        <v>0</v>
      </c>
      <c r="V53" s="11">
        <f t="shared" si="21"/>
        <v>0</v>
      </c>
      <c r="W53" s="1">
        <f>IFERROR(GETPIVOTDATA(W$4&amp;"", Pivot!$A$3, "Clean Country", $N53), 0)</f>
        <v>0</v>
      </c>
      <c r="X53" s="1">
        <f>IFERROR(GETPIVOTDATA(X$4&amp;"", Pivot!$A$3, "Clean Country", $N53), 0)</f>
        <v>6000</v>
      </c>
      <c r="Y53" s="1">
        <f>IFERROR(GETPIVOTDATA(Y$4&amp;"", Pivot!$A$3, "Job Type", SelJobType, "Clean Country", $N53), 0)</f>
        <v>0</v>
      </c>
      <c r="Z53" s="1">
        <f>IFERROR(GETPIVOTDATA(Z$4&amp;"", Pivot!$A$3, "Job Type", SelJobType, "Clean Country", $N53), 0)</f>
        <v>0</v>
      </c>
    </row>
    <row r="54" spans="2:26" x14ac:dyDescent="0.2">
      <c r="B54" s="13">
        <v>48</v>
      </c>
      <c r="C54" s="1" t="str">
        <f>INDEX(Table11[], MATCH(D54, Table11[Clean Range], 0), 3)</f>
        <v>Europe</v>
      </c>
      <c r="D54" s="1" t="str">
        <f t="shared" si="15"/>
        <v>Slovakia</v>
      </c>
      <c r="E54" s="55">
        <f t="shared" si="7"/>
        <v>13000</v>
      </c>
      <c r="F54" s="55">
        <f t="shared" ca="1" si="16"/>
        <v>0</v>
      </c>
      <c r="G54" s="55">
        <f t="shared" ca="1" si="17"/>
        <v>0</v>
      </c>
      <c r="H54" s="55">
        <f t="shared" ca="1" si="18"/>
        <v>13000</v>
      </c>
      <c r="I54" s="55">
        <f t="shared" ca="1" si="19"/>
        <v>53237.579795562706</v>
      </c>
      <c r="J54" s="55">
        <f t="shared" si="8"/>
        <v>46176.801908160211</v>
      </c>
      <c r="K54" s="1" t="str">
        <f t="shared" ca="1" si="9"/>
        <v/>
      </c>
      <c r="L54" s="1" t="str">
        <f t="shared" ca="1" si="10"/>
        <v>Slovakia 13,000</v>
      </c>
      <c r="N54" s="1" t="s">
        <v>151</v>
      </c>
      <c r="O54" s="1">
        <f t="shared" si="11"/>
        <v>25</v>
      </c>
      <c r="P54" s="1">
        <f t="shared" si="12"/>
        <v>34</v>
      </c>
      <c r="Q54" s="11">
        <f t="shared" si="20"/>
        <v>34</v>
      </c>
      <c r="R54" s="11">
        <f t="shared" si="22"/>
        <v>9063.424341221551</v>
      </c>
      <c r="S54" s="11">
        <f t="shared" si="14"/>
        <v>24471.245721319017</v>
      </c>
      <c r="T54" s="11">
        <f>IFERROR(CHOOSE(AllJobsSelected, W54, Y54), 0)</f>
        <v>9063.4243412215492</v>
      </c>
      <c r="U54" s="11">
        <f>IFERROR(CHOOSE(AllJobsSelected, X54, Z54), 0)</f>
        <v>24471.245721298183</v>
      </c>
      <c r="V54" s="11">
        <f t="shared" si="21"/>
        <v>24471.245721298183</v>
      </c>
      <c r="W54" s="1">
        <f>IFERROR(GETPIVOTDATA(W$4&amp;"", Pivot!$A$3, "Clean Country", $N54), 0)</f>
        <v>11903.147514266397</v>
      </c>
      <c r="X54" s="1">
        <f>IFERROR(GETPIVOTDATA(X$4&amp;"", Pivot!$A$3, "Clean Country", $N54), 0)</f>
        <v>32138.498288519273</v>
      </c>
      <c r="Y54" s="1">
        <f>IFERROR(GETPIVOTDATA(Y$4&amp;"", Pivot!$A$3, "Job Type", SelJobType, "Clean Country", $N54), 0)</f>
        <v>9063.4243412215492</v>
      </c>
      <c r="Z54" s="1">
        <f>IFERROR(GETPIVOTDATA(Z$4&amp;"", Pivot!$A$3, "Job Type", SelJobType, "Clean Country", $N54), 0)</f>
        <v>24471.245721298183</v>
      </c>
    </row>
    <row r="55" spans="2:26" x14ac:dyDescent="0.2">
      <c r="B55" s="13">
        <v>49</v>
      </c>
      <c r="C55" s="1" t="str">
        <f>INDEX(Table11[], MATCH(D55, Table11[Clean Range], 0), 3)</f>
        <v>Europe</v>
      </c>
      <c r="D55" s="1" t="str">
        <f t="shared" si="15"/>
        <v>Estonia</v>
      </c>
      <c r="E55" s="55">
        <f t="shared" si="7"/>
        <v>12000</v>
      </c>
      <c r="F55" s="55">
        <f t="shared" ca="1" si="16"/>
        <v>0</v>
      </c>
      <c r="G55" s="55">
        <f t="shared" ca="1" si="17"/>
        <v>0</v>
      </c>
      <c r="H55" s="55">
        <f t="shared" ca="1" si="18"/>
        <v>12000</v>
      </c>
      <c r="I55" s="55">
        <f t="shared" ca="1" si="19"/>
        <v>53237.579795562706</v>
      </c>
      <c r="J55" s="55">
        <f t="shared" si="8"/>
        <v>46176.801908160211</v>
      </c>
      <c r="K55" s="1" t="str">
        <f t="shared" ca="1" si="9"/>
        <v/>
      </c>
      <c r="L55" s="1" t="str">
        <f t="shared" ca="1" si="10"/>
        <v>Estonia 12,000</v>
      </c>
      <c r="N55" s="1" t="s">
        <v>184</v>
      </c>
      <c r="O55" s="1">
        <f t="shared" si="11"/>
        <v>74</v>
      </c>
      <c r="P55" s="1">
        <f t="shared" si="12"/>
        <v>33</v>
      </c>
      <c r="Q55" s="11">
        <f t="shared" si="20"/>
        <v>33</v>
      </c>
      <c r="R55" s="11">
        <f t="shared" si="22"/>
        <v>2.0408163265306122E-12</v>
      </c>
      <c r="S55" s="11">
        <f t="shared" si="14"/>
        <v>26000.000000020409</v>
      </c>
      <c r="T55" s="11">
        <f>IFERROR(CHOOSE(AllJobsSelected, W55, Y55), 0)</f>
        <v>0</v>
      </c>
      <c r="U55" s="11">
        <f>IFERROR(CHOOSE(AllJobsSelected, X55, Z55), 0)</f>
        <v>26000</v>
      </c>
      <c r="V55" s="11">
        <f t="shared" si="21"/>
        <v>26000</v>
      </c>
      <c r="W55" s="1">
        <f>IFERROR(GETPIVOTDATA(W$4&amp;"", Pivot!$A$3, "Clean Country", $N55), 0)</f>
        <v>0</v>
      </c>
      <c r="X55" s="1">
        <f>IFERROR(GETPIVOTDATA(X$4&amp;"", Pivot!$A$3, "Clean Country", $N55), 0)</f>
        <v>44759.985974790194</v>
      </c>
      <c r="Y55" s="1">
        <f>IFERROR(GETPIVOTDATA(Y$4&amp;"", Pivot!$A$3, "Job Type", SelJobType, "Clean Country", $N55), 0)</f>
        <v>0</v>
      </c>
      <c r="Z55" s="1">
        <f>IFERROR(GETPIVOTDATA(Z$4&amp;"", Pivot!$A$3, "Job Type", SelJobType, "Clean Country", $N55), 0)</f>
        <v>26000</v>
      </c>
    </row>
    <row r="56" spans="2:26" x14ac:dyDescent="0.2">
      <c r="B56" s="13">
        <v>50</v>
      </c>
      <c r="C56" s="1" t="str">
        <f>INDEX(Table11[], MATCH(D56, Table11[Clean Range], 0), 3)</f>
        <v>Europe</v>
      </c>
      <c r="D56" s="1" t="str">
        <f t="shared" si="15"/>
        <v>Ukraine</v>
      </c>
      <c r="E56" s="55">
        <f t="shared" si="7"/>
        <v>12000</v>
      </c>
      <c r="F56" s="55">
        <f t="shared" ca="1" si="16"/>
        <v>0</v>
      </c>
      <c r="G56" s="55">
        <f t="shared" ca="1" si="17"/>
        <v>0</v>
      </c>
      <c r="H56" s="55">
        <f t="shared" ca="1" si="18"/>
        <v>12000</v>
      </c>
      <c r="I56" s="55">
        <f t="shared" ca="1" si="19"/>
        <v>53237.579795562706</v>
      </c>
      <c r="J56" s="55">
        <f t="shared" si="8"/>
        <v>46176.801908160211</v>
      </c>
      <c r="K56" s="1" t="str">
        <f t="shared" ca="1" si="9"/>
        <v/>
      </c>
      <c r="L56" s="1" t="str">
        <f t="shared" ca="1" si="10"/>
        <v>Ukraine 12,000</v>
      </c>
      <c r="N56" s="1" t="s">
        <v>242</v>
      </c>
      <c r="O56" s="1">
        <f t="shared" si="11"/>
        <v>75</v>
      </c>
      <c r="P56" s="1">
        <f t="shared" si="12"/>
        <v>86</v>
      </c>
      <c r="Q56" s="11">
        <f t="shared" si="20"/>
        <v>86</v>
      </c>
      <c r="R56" s="11">
        <f t="shared" si="22"/>
        <v>2E-12</v>
      </c>
      <c r="S56" s="11">
        <f t="shared" si="14"/>
        <v>2E-8</v>
      </c>
      <c r="T56" s="11">
        <f>IFERROR(CHOOSE(AllJobsSelected, W56, Y56), 0)</f>
        <v>0</v>
      </c>
      <c r="U56" s="11">
        <f>IFERROR(CHOOSE(AllJobsSelected, X56, Z56), 0)</f>
        <v>0</v>
      </c>
      <c r="V56" s="11">
        <f t="shared" si="21"/>
        <v>0</v>
      </c>
      <c r="W56" s="1">
        <f>IFERROR(GETPIVOTDATA(W$4&amp;"", Pivot!$A$3, "Clean Country", $N56), 0)</f>
        <v>0</v>
      </c>
      <c r="X56" s="1">
        <f>IFERROR(GETPIVOTDATA(X$4&amp;"", Pivot!$A$3, "Clean Country", $N56), 0)</f>
        <v>20000</v>
      </c>
      <c r="Y56" s="1">
        <f>IFERROR(GETPIVOTDATA(Y$4&amp;"", Pivot!$A$3, "Job Type", SelJobType, "Clean Country", $N56), 0)</f>
        <v>0</v>
      </c>
      <c r="Z56" s="1">
        <f>IFERROR(GETPIVOTDATA(Z$4&amp;"", Pivot!$A$3, "Job Type", SelJobType, "Clean Country", $N56), 0)</f>
        <v>0</v>
      </c>
    </row>
    <row r="57" spans="2:26" x14ac:dyDescent="0.2">
      <c r="B57" s="13">
        <v>51</v>
      </c>
      <c r="C57" s="1" t="str">
        <f>INDEX(Table11[], MATCH(D57, Table11[Clean Range], 0), 3)</f>
        <v>Middle East</v>
      </c>
      <c r="D57" s="1" t="str">
        <f t="shared" si="15"/>
        <v>Iran</v>
      </c>
      <c r="E57" s="55">
        <f t="shared" si="7"/>
        <v>12000</v>
      </c>
      <c r="F57" s="55">
        <f t="shared" ca="1" si="16"/>
        <v>12000</v>
      </c>
      <c r="G57" s="55">
        <f t="shared" ca="1" si="17"/>
        <v>0</v>
      </c>
      <c r="H57" s="55">
        <f t="shared" ca="1" si="18"/>
        <v>0</v>
      </c>
      <c r="I57" s="55">
        <f t="shared" ca="1" si="19"/>
        <v>53237.579795562706</v>
      </c>
      <c r="J57" s="55">
        <f t="shared" si="8"/>
        <v>46176.801908160211</v>
      </c>
      <c r="K57" s="1" t="str">
        <f t="shared" ca="1" si="9"/>
        <v/>
      </c>
      <c r="L57" s="1" t="str">
        <f t="shared" ca="1" si="10"/>
        <v/>
      </c>
      <c r="N57" s="1" t="s">
        <v>189</v>
      </c>
      <c r="O57" s="1">
        <f t="shared" si="11"/>
        <v>76</v>
      </c>
      <c r="P57" s="1">
        <f t="shared" si="12"/>
        <v>87</v>
      </c>
      <c r="Q57" s="11">
        <f t="shared" si="20"/>
        <v>87</v>
      </c>
      <c r="R57" s="11">
        <f t="shared" si="22"/>
        <v>1.96078431372549E-12</v>
      </c>
      <c r="S57" s="11">
        <f t="shared" si="14"/>
        <v>1.9607843137254902E-8</v>
      </c>
      <c r="T57" s="11">
        <f>IFERROR(CHOOSE(AllJobsSelected, W57, Y57), 0)</f>
        <v>0</v>
      </c>
      <c r="U57" s="11">
        <f>IFERROR(CHOOSE(AllJobsSelected, X57, Z57), 0)</f>
        <v>0</v>
      </c>
      <c r="V57" s="11">
        <f t="shared" si="21"/>
        <v>0</v>
      </c>
      <c r="W57" s="1">
        <f>IFERROR(GETPIVOTDATA(W$4&amp;"", Pivot!$A$3, "Clean Country", $N57), 0)</f>
        <v>0</v>
      </c>
      <c r="X57" s="1">
        <f>IFERROR(GETPIVOTDATA(X$4&amp;"", Pivot!$A$3, "Clean Country", $N57), 0)</f>
        <v>20571</v>
      </c>
      <c r="Y57" s="1">
        <f>IFERROR(GETPIVOTDATA(Y$4&amp;"", Pivot!$A$3, "Job Type", SelJobType, "Clean Country", $N57), 0)</f>
        <v>0</v>
      </c>
      <c r="Z57" s="1">
        <f>IFERROR(GETPIVOTDATA(Z$4&amp;"", Pivot!$A$3, "Job Type", SelJobType, "Clean Country", $N57), 0)</f>
        <v>0</v>
      </c>
    </row>
    <row r="58" spans="2:26" x14ac:dyDescent="0.2">
      <c r="B58" s="13">
        <v>52</v>
      </c>
      <c r="C58" s="1" t="str">
        <f>INDEX(Table11[], MATCH(D58, Table11[Clean Range], 0), 3)</f>
        <v>Europe</v>
      </c>
      <c r="D58" s="1" t="str">
        <f t="shared" si="15"/>
        <v>Hungary</v>
      </c>
      <c r="E58" s="55">
        <f t="shared" si="7"/>
        <v>11518.711713336908</v>
      </c>
      <c r="F58" s="55">
        <f t="shared" ca="1" si="16"/>
        <v>0</v>
      </c>
      <c r="G58" s="55">
        <f t="shared" ca="1" si="17"/>
        <v>0</v>
      </c>
      <c r="H58" s="55">
        <f t="shared" ca="1" si="18"/>
        <v>11518.711713336908</v>
      </c>
      <c r="I58" s="55">
        <f t="shared" ca="1" si="19"/>
        <v>53237.579795562706</v>
      </c>
      <c r="J58" s="55">
        <f t="shared" si="8"/>
        <v>46176.801908160211</v>
      </c>
      <c r="K58" s="1" t="str">
        <f t="shared" ca="1" si="9"/>
        <v/>
      </c>
      <c r="L58" s="1" t="str">
        <f t="shared" ca="1" si="10"/>
        <v>Hungary 11,519</v>
      </c>
      <c r="N58" s="1" t="s">
        <v>195</v>
      </c>
      <c r="O58" s="1">
        <f t="shared" si="11"/>
        <v>77</v>
      </c>
      <c r="P58" s="1">
        <f t="shared" si="12"/>
        <v>88</v>
      </c>
      <c r="Q58" s="11">
        <f t="shared" si="20"/>
        <v>88</v>
      </c>
      <c r="R58" s="11">
        <f t="shared" si="22"/>
        <v>1.9230769230769232E-12</v>
      </c>
      <c r="S58" s="11">
        <f t="shared" si="14"/>
        <v>1.9230769230769231E-8</v>
      </c>
      <c r="T58" s="11">
        <f>IFERROR(CHOOSE(AllJobsSelected, W58, Y58), 0)</f>
        <v>0</v>
      </c>
      <c r="U58" s="11">
        <f>IFERROR(CHOOSE(AllJobsSelected, X58, Z58), 0)</f>
        <v>0</v>
      </c>
      <c r="V58" s="11">
        <f t="shared" si="21"/>
        <v>0</v>
      </c>
      <c r="W58" s="1">
        <f>IFERROR(GETPIVOTDATA(W$4&amp;"", Pivot!$A$3, "Clean Country", $N58), 0)</f>
        <v>11470.875295635286</v>
      </c>
      <c r="X58" s="1">
        <f>IFERROR(GETPIVOTDATA(X$4&amp;"", Pivot!$A$3, "Clean Country", $N58), 0)</f>
        <v>50815.977559664309</v>
      </c>
      <c r="Y58" s="1">
        <f>IFERROR(GETPIVOTDATA(Y$4&amp;"", Pivot!$A$3, "Job Type", SelJobType, "Clean Country", $N58), 0)</f>
        <v>0</v>
      </c>
      <c r="Z58" s="1">
        <f>IFERROR(GETPIVOTDATA(Z$4&amp;"", Pivot!$A$3, "Job Type", SelJobType, "Clean Country", $N58), 0)</f>
        <v>0</v>
      </c>
    </row>
    <row r="59" spans="2:26" x14ac:dyDescent="0.2">
      <c r="B59" s="13">
        <v>53</v>
      </c>
      <c r="C59" s="1" t="str">
        <f>INDEX(Table11[], MATCH(D59, Table11[Clean Range], 0), 3)</f>
        <v>Asia</v>
      </c>
      <c r="D59" s="1" t="str">
        <f t="shared" si="15"/>
        <v>India</v>
      </c>
      <c r="E59" s="55">
        <f t="shared" si="7"/>
        <v>11300.954227326614</v>
      </c>
      <c r="F59" s="55">
        <f t="shared" ca="1" si="16"/>
        <v>11300.954227326614</v>
      </c>
      <c r="G59" s="55">
        <f t="shared" ca="1" si="17"/>
        <v>0</v>
      </c>
      <c r="H59" s="55">
        <f t="shared" ca="1" si="18"/>
        <v>0</v>
      </c>
      <c r="I59" s="55">
        <f t="shared" ca="1" si="19"/>
        <v>53237.579795562706</v>
      </c>
      <c r="J59" s="55">
        <f t="shared" si="8"/>
        <v>46176.801908160211</v>
      </c>
      <c r="K59" s="1" t="str">
        <f t="shared" ca="1" si="9"/>
        <v/>
      </c>
      <c r="L59" s="1" t="str">
        <f t="shared" ca="1" si="10"/>
        <v/>
      </c>
      <c r="N59" s="1" t="s">
        <v>197</v>
      </c>
      <c r="O59" s="1">
        <f t="shared" si="11"/>
        <v>78</v>
      </c>
      <c r="P59" s="1">
        <f t="shared" si="12"/>
        <v>58</v>
      </c>
      <c r="Q59" s="11">
        <f t="shared" si="20"/>
        <v>58</v>
      </c>
      <c r="R59" s="11">
        <f t="shared" si="22"/>
        <v>1.8867924528301889E-12</v>
      </c>
      <c r="S59" s="11">
        <f t="shared" si="14"/>
        <v>8400.0000000188684</v>
      </c>
      <c r="T59" s="11">
        <f>IFERROR(CHOOSE(AllJobsSelected, W59, Y59), 0)</f>
        <v>0</v>
      </c>
      <c r="U59" s="11">
        <f>IFERROR(CHOOSE(AllJobsSelected, X59, Z59), 0)</f>
        <v>8400</v>
      </c>
      <c r="V59" s="11">
        <f t="shared" si="21"/>
        <v>8400</v>
      </c>
      <c r="W59" s="1">
        <f>IFERROR(GETPIVOTDATA(W$4&amp;"", Pivot!$A$3, "Clean Country", $N59), 0)</f>
        <v>0</v>
      </c>
      <c r="X59" s="1">
        <f>IFERROR(GETPIVOTDATA(X$4&amp;"", Pivot!$A$3, "Clean Country", $N59), 0)</f>
        <v>8400</v>
      </c>
      <c r="Y59" s="1">
        <f>IFERROR(GETPIVOTDATA(Y$4&amp;"", Pivot!$A$3, "Job Type", SelJobType, "Clean Country", $N59), 0)</f>
        <v>0</v>
      </c>
      <c r="Z59" s="1">
        <f>IFERROR(GETPIVOTDATA(Z$4&amp;"", Pivot!$A$3, "Job Type", SelJobType, "Clean Country", $N59), 0)</f>
        <v>8400</v>
      </c>
    </row>
    <row r="60" spans="2:26" x14ac:dyDescent="0.2">
      <c r="B60" s="13">
        <v>54</v>
      </c>
      <c r="C60" s="1" t="str">
        <f>INDEX(Table11[], MATCH(D60, Table11[Clean Range], 0), 3)</f>
        <v>Africa</v>
      </c>
      <c r="D60" s="1" t="str">
        <f t="shared" si="15"/>
        <v>Tunisia</v>
      </c>
      <c r="E60" s="55">
        <f t="shared" si="7"/>
        <v>11000</v>
      </c>
      <c r="F60" s="55">
        <f t="shared" ca="1" si="16"/>
        <v>11000</v>
      </c>
      <c r="G60" s="55">
        <f t="shared" ca="1" si="17"/>
        <v>0</v>
      </c>
      <c r="H60" s="55">
        <f t="shared" ca="1" si="18"/>
        <v>0</v>
      </c>
      <c r="I60" s="55">
        <f t="shared" ca="1" si="19"/>
        <v>53237.579795562706</v>
      </c>
      <c r="J60" s="55">
        <f t="shared" si="8"/>
        <v>46176.801908160211</v>
      </c>
      <c r="K60" s="1" t="str">
        <f t="shared" ca="1" si="9"/>
        <v/>
      </c>
      <c r="L60" s="1" t="str">
        <f t="shared" ca="1" si="10"/>
        <v/>
      </c>
      <c r="N60" s="1" t="s">
        <v>164</v>
      </c>
      <c r="O60" s="1">
        <f t="shared" si="11"/>
        <v>24</v>
      </c>
      <c r="P60" s="1">
        <f t="shared" si="12"/>
        <v>25</v>
      </c>
      <c r="Q60" s="11">
        <f t="shared" si="20"/>
        <v>25</v>
      </c>
      <c r="R60" s="11">
        <f t="shared" si="22"/>
        <v>9455.8248687020205</v>
      </c>
      <c r="S60" s="11">
        <f t="shared" si="14"/>
        <v>41889.304168368464</v>
      </c>
      <c r="T60" s="11">
        <f>IFERROR(CHOOSE(AllJobsSelected, W60, Y60), 0)</f>
        <v>9455.8248687020186</v>
      </c>
      <c r="U60" s="11">
        <f>IFERROR(CHOOSE(AllJobsSelected, X60, Z60), 0)</f>
        <v>41889.304168349947</v>
      </c>
      <c r="V60" s="11">
        <f t="shared" si="21"/>
        <v>41889.304168349947</v>
      </c>
      <c r="W60" s="1">
        <f>IFERROR(GETPIVOTDATA(W$4&amp;"", Pivot!$A$3, "Clean Country", $N60), 0)</f>
        <v>9414.7208988926595</v>
      </c>
      <c r="X60" s="1">
        <f>IFERROR(GETPIVOTDATA(X$4&amp;"", Pivot!$A$3, "Clean Country", $N60), 0)</f>
        <v>41707.213582094482</v>
      </c>
      <c r="Y60" s="1">
        <f>IFERROR(GETPIVOTDATA(Y$4&amp;"", Pivot!$A$3, "Job Type", SelJobType, "Clean Country", $N60), 0)</f>
        <v>9455.8248687020186</v>
      </c>
      <c r="Z60" s="1">
        <f>IFERROR(GETPIVOTDATA(Z$4&amp;"", Pivot!$A$3, "Job Type", SelJobType, "Clean Country", $N60), 0)</f>
        <v>41889.304168349947</v>
      </c>
    </row>
    <row r="61" spans="2:26" x14ac:dyDescent="0.2">
      <c r="B61" s="13">
        <v>55</v>
      </c>
      <c r="C61" s="1" t="str">
        <f>INDEX(Table11[], MATCH(D61, Table11[Clean Range], 0), 3)</f>
        <v>Asia</v>
      </c>
      <c r="D61" s="1" t="str">
        <f t="shared" si="15"/>
        <v>Bangladesh</v>
      </c>
      <c r="E61" s="55">
        <f t="shared" si="7"/>
        <v>10299.008645025993</v>
      </c>
      <c r="F61" s="55">
        <f t="shared" ca="1" si="16"/>
        <v>10299.008645025993</v>
      </c>
      <c r="G61" s="55">
        <f t="shared" ca="1" si="17"/>
        <v>0</v>
      </c>
      <c r="H61" s="55">
        <f t="shared" ca="1" si="18"/>
        <v>0</v>
      </c>
      <c r="I61" s="55">
        <f t="shared" ca="1" si="19"/>
        <v>53237.579795562706</v>
      </c>
      <c r="J61" s="55">
        <f t="shared" si="8"/>
        <v>46176.801908160211</v>
      </c>
      <c r="K61" s="1" t="str">
        <f t="shared" ca="1" si="9"/>
        <v/>
      </c>
      <c r="L61" s="1" t="str">
        <f t="shared" ca="1" si="10"/>
        <v/>
      </c>
      <c r="N61" s="1" t="s">
        <v>202</v>
      </c>
      <c r="O61" s="1">
        <f t="shared" si="11"/>
        <v>79</v>
      </c>
      <c r="P61" s="1">
        <f t="shared" si="12"/>
        <v>47</v>
      </c>
      <c r="Q61" s="11">
        <f t="shared" si="20"/>
        <v>47</v>
      </c>
      <c r="R61" s="11">
        <f t="shared" si="22"/>
        <v>1.8181818181818183E-12</v>
      </c>
      <c r="S61" s="11">
        <f t="shared" si="14"/>
        <v>14400.000000018183</v>
      </c>
      <c r="T61" s="11">
        <f>IFERROR(CHOOSE(AllJobsSelected, W61, Y61), 0)</f>
        <v>0</v>
      </c>
      <c r="U61" s="11">
        <f>IFERROR(CHOOSE(AllJobsSelected, X61, Z61), 0)</f>
        <v>14400</v>
      </c>
      <c r="V61" s="11">
        <f t="shared" si="21"/>
        <v>14400</v>
      </c>
      <c r="W61" s="1">
        <f>IFERROR(GETPIVOTDATA(W$4&amp;"", Pivot!$A$3, "Clean Country", $N61), 0)</f>
        <v>0</v>
      </c>
      <c r="X61" s="1">
        <f>IFERROR(GETPIVOTDATA(X$4&amp;"", Pivot!$A$3, "Clean Country", $N61), 0)</f>
        <v>14400</v>
      </c>
      <c r="Y61" s="1">
        <f>IFERROR(GETPIVOTDATA(Y$4&amp;"", Pivot!$A$3, "Job Type", SelJobType, "Clean Country", $N61), 0)</f>
        <v>0</v>
      </c>
      <c r="Z61" s="1">
        <f>IFERROR(GETPIVOTDATA(Z$4&amp;"", Pivot!$A$3, "Job Type", SelJobType, "Clean Country", $N61), 0)</f>
        <v>14400</v>
      </c>
    </row>
    <row r="62" spans="2:26" x14ac:dyDescent="0.2">
      <c r="B62" s="13">
        <v>56</v>
      </c>
      <c r="C62" s="1" t="str">
        <f>INDEX(Table11[], MATCH(D62, Table11[Clean Range], 0), 3)</f>
        <v>Central America</v>
      </c>
      <c r="D62" s="1" t="str">
        <f t="shared" si="15"/>
        <v>Colombia</v>
      </c>
      <c r="E62" s="55">
        <f t="shared" si="7"/>
        <v>10203.333333333334</v>
      </c>
      <c r="F62" s="55">
        <f t="shared" ca="1" si="16"/>
        <v>10203.333333333334</v>
      </c>
      <c r="G62" s="55">
        <f t="shared" ca="1" si="17"/>
        <v>0</v>
      </c>
      <c r="H62" s="55">
        <f t="shared" ca="1" si="18"/>
        <v>0</v>
      </c>
      <c r="I62" s="55">
        <f t="shared" ca="1" si="19"/>
        <v>53237.579795562706</v>
      </c>
      <c r="J62" s="55">
        <f t="shared" si="8"/>
        <v>46176.801908160211</v>
      </c>
      <c r="K62" s="1" t="str">
        <f t="shared" ca="1" si="9"/>
        <v/>
      </c>
      <c r="L62" s="1" t="str">
        <f t="shared" ca="1" si="10"/>
        <v/>
      </c>
      <c r="N62" s="1" t="s">
        <v>182</v>
      </c>
      <c r="O62" s="1">
        <f t="shared" si="11"/>
        <v>80</v>
      </c>
      <c r="P62" s="1">
        <f t="shared" si="12"/>
        <v>89</v>
      </c>
      <c r="Q62" s="11">
        <f t="shared" si="20"/>
        <v>89</v>
      </c>
      <c r="R62" s="11">
        <f t="shared" si="22"/>
        <v>1.7857142857142858E-12</v>
      </c>
      <c r="S62" s="11">
        <f t="shared" si="14"/>
        <v>1.7857142857142856E-8</v>
      </c>
      <c r="T62" s="11">
        <f>IFERROR(CHOOSE(AllJobsSelected, W62, Y62), 0)</f>
        <v>0</v>
      </c>
      <c r="U62" s="11">
        <f>IFERROR(CHOOSE(AllJobsSelected, X62, Z62), 0)</f>
        <v>0</v>
      </c>
      <c r="V62" s="11">
        <f t="shared" si="21"/>
        <v>0</v>
      </c>
      <c r="W62" s="1">
        <f>IFERROR(GETPIVOTDATA(W$4&amp;"", Pivot!$A$3, "Clean Country", $N62), 0)</f>
        <v>9817.0624234308325</v>
      </c>
      <c r="X62" s="1">
        <f>IFERROR(GETPIVOTDATA(X$4&amp;"", Pivot!$A$3, "Clean Country", $N62), 0)</f>
        <v>43489.586535798582</v>
      </c>
      <c r="Y62" s="1">
        <f>IFERROR(GETPIVOTDATA(Y$4&amp;"", Pivot!$A$3, "Job Type", SelJobType, "Clean Country", $N62), 0)</f>
        <v>0</v>
      </c>
      <c r="Z62" s="1">
        <f>IFERROR(GETPIVOTDATA(Z$4&amp;"", Pivot!$A$3, "Job Type", SelJobType, "Clean Country", $N62), 0)</f>
        <v>0</v>
      </c>
    </row>
    <row r="63" spans="2:26" x14ac:dyDescent="0.2">
      <c r="B63" s="13">
        <v>57</v>
      </c>
      <c r="C63" s="1" t="str">
        <f>INDEX(Table11[], MATCH(D63, Table11[Clean Range], 0), 3)</f>
        <v>South America</v>
      </c>
      <c r="D63" s="1" t="str">
        <f t="shared" si="15"/>
        <v>Bolivia</v>
      </c>
      <c r="E63" s="55">
        <f t="shared" si="7"/>
        <v>9600</v>
      </c>
      <c r="F63" s="55">
        <f t="shared" ca="1" si="16"/>
        <v>9600</v>
      </c>
      <c r="G63" s="55">
        <f t="shared" ca="1" si="17"/>
        <v>0</v>
      </c>
      <c r="H63" s="55">
        <f t="shared" ca="1" si="18"/>
        <v>0</v>
      </c>
      <c r="I63" s="55">
        <f t="shared" ca="1" si="19"/>
        <v>53237.579795562706</v>
      </c>
      <c r="J63" s="55">
        <f t="shared" si="8"/>
        <v>46176.801908160211</v>
      </c>
      <c r="K63" s="1" t="str">
        <f t="shared" ca="1" si="9"/>
        <v/>
      </c>
      <c r="L63" s="1" t="str">
        <f t="shared" ca="1" si="10"/>
        <v/>
      </c>
      <c r="N63" s="1" t="s">
        <v>211</v>
      </c>
      <c r="O63" s="1">
        <f t="shared" si="11"/>
        <v>81</v>
      </c>
      <c r="P63" s="1">
        <f t="shared" si="12"/>
        <v>90</v>
      </c>
      <c r="Q63" s="11">
        <f t="shared" si="20"/>
        <v>90</v>
      </c>
      <c r="R63" s="11">
        <f t="shared" si="22"/>
        <v>1.7543859649122807E-12</v>
      </c>
      <c r="S63" s="11">
        <f t="shared" si="14"/>
        <v>1.7543859649122809E-8</v>
      </c>
      <c r="T63" s="11">
        <f>IFERROR(CHOOSE(AllJobsSelected, W63, Y63), 0)</f>
        <v>0</v>
      </c>
      <c r="U63" s="11">
        <f>IFERROR(CHOOSE(AllJobsSelected, X63, Z63), 0)</f>
        <v>0</v>
      </c>
      <c r="V63" s="11">
        <f t="shared" si="21"/>
        <v>0</v>
      </c>
      <c r="W63" s="1">
        <f>IFERROR(GETPIVOTDATA(W$4&amp;"", Pivot!$A$3, "Clean Country", $N63), 0)</f>
        <v>0</v>
      </c>
      <c r="X63" s="1">
        <f>IFERROR(GETPIVOTDATA(X$4&amp;"", Pivot!$A$3, "Clean Country", $N63), 0)</f>
        <v>36000</v>
      </c>
      <c r="Y63" s="1">
        <f>IFERROR(GETPIVOTDATA(Y$4&amp;"", Pivot!$A$3, "Job Type", SelJobType, "Clean Country", $N63), 0)</f>
        <v>0</v>
      </c>
      <c r="Z63" s="1">
        <f>IFERROR(GETPIVOTDATA(Z$4&amp;"", Pivot!$A$3, "Job Type", SelJobType, "Clean Country", $N63), 0)</f>
        <v>0</v>
      </c>
    </row>
    <row r="64" spans="2:26" x14ac:dyDescent="0.2">
      <c r="B64" s="13">
        <v>58</v>
      </c>
      <c r="C64" s="1" t="str">
        <f>INDEX(Table11[], MATCH(D64, Table11[Clean Range], 0), 3)</f>
        <v>Europe</v>
      </c>
      <c r="D64" s="1" t="str">
        <f t="shared" si="15"/>
        <v>Baltic</v>
      </c>
      <c r="E64" s="55">
        <f t="shared" si="7"/>
        <v>8400</v>
      </c>
      <c r="F64" s="55">
        <f t="shared" ca="1" si="16"/>
        <v>0</v>
      </c>
      <c r="G64" s="55">
        <f t="shared" ca="1" si="17"/>
        <v>0</v>
      </c>
      <c r="H64" s="55">
        <f t="shared" ca="1" si="18"/>
        <v>8400</v>
      </c>
      <c r="I64" s="55">
        <f t="shared" ca="1" si="19"/>
        <v>53237.579795562706</v>
      </c>
      <c r="J64" s="55">
        <f t="shared" si="8"/>
        <v>46176.801908160211</v>
      </c>
      <c r="K64" s="1" t="str">
        <f t="shared" ca="1" si="9"/>
        <v/>
      </c>
      <c r="L64" s="1" t="str">
        <f t="shared" ca="1" si="10"/>
        <v>Baltic 8,400</v>
      </c>
      <c r="N64" s="1" t="s">
        <v>159</v>
      </c>
      <c r="O64" s="1">
        <f t="shared" si="11"/>
        <v>5</v>
      </c>
      <c r="P64" s="1">
        <f t="shared" si="12"/>
        <v>3</v>
      </c>
      <c r="Q64" s="11">
        <f t="shared" si="20"/>
        <v>3</v>
      </c>
      <c r="R64" s="11">
        <f t="shared" si="22"/>
        <v>19739.292364990688</v>
      </c>
      <c r="S64" s="11">
        <f t="shared" si="14"/>
        <v>106000.00000001724</v>
      </c>
      <c r="T64" s="11">
        <f>IFERROR(CHOOSE(AllJobsSelected, W64, Y64), 0)</f>
        <v>19739.292364990688</v>
      </c>
      <c r="U64" s="11">
        <f>IFERROR(CHOOSE(AllJobsSelected, X64, Z64), 0)</f>
        <v>106000</v>
      </c>
      <c r="V64" s="11">
        <f t="shared" si="21"/>
        <v>106000</v>
      </c>
      <c r="W64" s="1">
        <f>IFERROR(GETPIVOTDATA(W$4&amp;"", Pivot!$A$3, "Clean Country", $N64), 0)</f>
        <v>15367.8818253913</v>
      </c>
      <c r="X64" s="1">
        <f>IFERROR(GETPIVOTDATA(X$4&amp;"", Pivot!$A$3, "Clean Country", $N64), 0)</f>
        <v>82525.525402351297</v>
      </c>
      <c r="Y64" s="1">
        <f>IFERROR(GETPIVOTDATA(Y$4&amp;"", Pivot!$A$3, "Job Type", SelJobType, "Clean Country", $N64), 0)</f>
        <v>19739.292364990688</v>
      </c>
      <c r="Z64" s="1">
        <f>IFERROR(GETPIVOTDATA(Z$4&amp;"", Pivot!$A$3, "Job Type", SelJobType, "Clean Country", $N64), 0)</f>
        <v>106000</v>
      </c>
    </row>
    <row r="65" spans="2:26" x14ac:dyDescent="0.2">
      <c r="B65" s="13">
        <v>59</v>
      </c>
      <c r="C65" s="1" t="str">
        <f>INDEX(Table11[], MATCH(D65, Table11[Clean Range], 0), 3)</f>
        <v>Australasia</v>
      </c>
      <c r="D65" s="1" t="str">
        <f t="shared" si="15"/>
        <v>Indonesia</v>
      </c>
      <c r="E65" s="55">
        <f t="shared" si="7"/>
        <v>8245.6735946614772</v>
      </c>
      <c r="F65" s="55">
        <f t="shared" ca="1" si="16"/>
        <v>8245.6735946614772</v>
      </c>
      <c r="G65" s="55">
        <f t="shared" ca="1" si="17"/>
        <v>0</v>
      </c>
      <c r="H65" s="55">
        <f t="shared" ca="1" si="18"/>
        <v>0</v>
      </c>
      <c r="I65" s="55">
        <f t="shared" ca="1" si="19"/>
        <v>53237.579795562706</v>
      </c>
      <c r="J65" s="55">
        <f t="shared" si="8"/>
        <v>46176.801908160211</v>
      </c>
      <c r="K65" s="1" t="str">
        <f t="shared" ca="1" si="9"/>
        <v/>
      </c>
      <c r="L65" s="1" t="str">
        <f t="shared" ca="1" si="10"/>
        <v/>
      </c>
      <c r="N65" s="1" t="s">
        <v>214</v>
      </c>
      <c r="O65" s="1">
        <f t="shared" si="11"/>
        <v>39</v>
      </c>
      <c r="P65" s="1">
        <f t="shared" si="12"/>
        <v>49</v>
      </c>
      <c r="Q65" s="11">
        <f t="shared" si="20"/>
        <v>49</v>
      </c>
      <c r="R65" s="11">
        <f t="shared" si="22"/>
        <v>2708.8036117381512</v>
      </c>
      <c r="S65" s="11">
        <f t="shared" si="14"/>
        <v>12000.000000016949</v>
      </c>
      <c r="T65" s="11">
        <f>IFERROR(CHOOSE(AllJobsSelected, W65, Y65), 0)</f>
        <v>2708.8036117381494</v>
      </c>
      <c r="U65" s="11">
        <f>IFERROR(CHOOSE(AllJobsSelected, X65, Z65), 0)</f>
        <v>12000</v>
      </c>
      <c r="V65" s="11">
        <f t="shared" si="21"/>
        <v>12000</v>
      </c>
      <c r="W65" s="1">
        <f>IFERROR(GETPIVOTDATA(W$4&amp;"", Pivot!$A$3, "Clean Country", $N65), 0)</f>
        <v>2708.8036117381494</v>
      </c>
      <c r="X65" s="1">
        <f>IFERROR(GETPIVOTDATA(X$4&amp;"", Pivot!$A$3, "Clean Country", $N65), 0)</f>
        <v>12000</v>
      </c>
      <c r="Y65" s="1">
        <f>IFERROR(GETPIVOTDATA(Y$4&amp;"", Pivot!$A$3, "Job Type", SelJobType, "Clean Country", $N65), 0)</f>
        <v>2708.8036117381494</v>
      </c>
      <c r="Z65" s="1">
        <f>IFERROR(GETPIVOTDATA(Z$4&amp;"", Pivot!$A$3, "Job Type", SelJobType, "Clean Country", $N65), 0)</f>
        <v>12000</v>
      </c>
    </row>
    <row r="66" spans="2:26" x14ac:dyDescent="0.2">
      <c r="B66" s="13">
        <v>60</v>
      </c>
      <c r="C66" s="1" t="str">
        <f>INDEX(Table11[], MATCH(D66, Table11[Clean Range], 0), 3)</f>
        <v>Europe</v>
      </c>
      <c r="D66" s="1" t="str">
        <f t="shared" si="15"/>
        <v>Romania</v>
      </c>
      <c r="E66" s="55">
        <f t="shared" si="7"/>
        <v>7500</v>
      </c>
      <c r="F66" s="55">
        <f t="shared" ca="1" si="16"/>
        <v>0</v>
      </c>
      <c r="G66" s="55">
        <f t="shared" ca="1" si="17"/>
        <v>0</v>
      </c>
      <c r="H66" s="55">
        <f t="shared" ca="1" si="18"/>
        <v>7500</v>
      </c>
      <c r="I66" s="55">
        <f t="shared" ca="1" si="19"/>
        <v>53237.579795562706</v>
      </c>
      <c r="J66" s="55">
        <f t="shared" si="8"/>
        <v>46176.801908160211</v>
      </c>
      <c r="K66" s="1" t="str">
        <f t="shared" ca="1" si="9"/>
        <v/>
      </c>
      <c r="L66" s="1" t="str">
        <f t="shared" ca="1" si="10"/>
        <v>Romania 7,500</v>
      </c>
      <c r="N66" s="1" t="s">
        <v>171</v>
      </c>
      <c r="O66" s="1">
        <f t="shared" si="11"/>
        <v>1</v>
      </c>
      <c r="P66" s="1">
        <f t="shared" si="12"/>
        <v>2</v>
      </c>
      <c r="Q66" s="11">
        <f t="shared" si="20"/>
        <v>2</v>
      </c>
      <c r="R66" s="11">
        <f t="shared" si="22"/>
        <v>33839.082122124091</v>
      </c>
      <c r="S66" s="11">
        <f t="shared" si="14"/>
        <v>149907.13380102639</v>
      </c>
      <c r="T66" s="11">
        <f>IFERROR(CHOOSE(AllJobsSelected, W66, Y66), 0)</f>
        <v>33839.082122124091</v>
      </c>
      <c r="U66" s="11">
        <f>IFERROR(CHOOSE(AllJobsSelected, X66, Z66), 0)</f>
        <v>149907.13380100971</v>
      </c>
      <c r="V66" s="11">
        <f t="shared" si="21"/>
        <v>149907.13380100971</v>
      </c>
      <c r="W66" s="1">
        <f>IFERROR(GETPIVOTDATA(W$4&amp;"", Pivot!$A$3, "Clean Country", $N66), 0)</f>
        <v>25597.636761094898</v>
      </c>
      <c r="X66" s="1">
        <f>IFERROR(GETPIVOTDATA(X$4&amp;"", Pivot!$A$3, "Clean Country", $N66), 0)</f>
        <v>113397.53085165039</v>
      </c>
      <c r="Y66" s="1">
        <f>IFERROR(GETPIVOTDATA(Y$4&amp;"", Pivot!$A$3, "Job Type", SelJobType, "Clean Country", $N66), 0)</f>
        <v>33839.082122124091</v>
      </c>
      <c r="Z66" s="1">
        <f>IFERROR(GETPIVOTDATA(Z$4&amp;"", Pivot!$A$3, "Job Type", SelJobType, "Clean Country", $N66), 0)</f>
        <v>149907.13380100971</v>
      </c>
    </row>
    <row r="67" spans="2:26" x14ac:dyDescent="0.2">
      <c r="B67" s="13">
        <v>61</v>
      </c>
      <c r="C67" s="1" t="str">
        <f>INDEX(Table11[], MATCH(D67, Table11[Clean Range], 0), 3)</f>
        <v>Asia</v>
      </c>
      <c r="D67" s="1" t="str">
        <f t="shared" si="15"/>
        <v>Mongolia</v>
      </c>
      <c r="E67" s="55">
        <f t="shared" si="7"/>
        <v>7261.724659606657</v>
      </c>
      <c r="F67" s="55">
        <f t="shared" ca="1" si="16"/>
        <v>7261.724659606657</v>
      </c>
      <c r="G67" s="55">
        <f t="shared" ca="1" si="17"/>
        <v>0</v>
      </c>
      <c r="H67" s="55">
        <f t="shared" ca="1" si="18"/>
        <v>0</v>
      </c>
      <c r="I67" s="55">
        <f t="shared" ca="1" si="19"/>
        <v>53237.579795562706</v>
      </c>
      <c r="J67" s="55">
        <f t="shared" si="8"/>
        <v>46176.801908160211</v>
      </c>
      <c r="K67" s="1" t="str">
        <f t="shared" ca="1" si="9"/>
        <v/>
      </c>
      <c r="L67" s="1" t="str">
        <f t="shared" ca="1" si="10"/>
        <v/>
      </c>
      <c r="N67" s="1" t="s">
        <v>172</v>
      </c>
      <c r="O67" s="1">
        <f t="shared" si="11"/>
        <v>4</v>
      </c>
      <c r="P67" s="1">
        <f t="shared" si="12"/>
        <v>5</v>
      </c>
      <c r="Q67" s="11">
        <f t="shared" si="20"/>
        <v>5</v>
      </c>
      <c r="R67" s="11">
        <f t="shared" si="22"/>
        <v>20303.449273274455</v>
      </c>
      <c r="S67" s="11">
        <f t="shared" si="14"/>
        <v>89944.280280622232</v>
      </c>
      <c r="T67" s="11">
        <f>IFERROR(CHOOSE(AllJobsSelected, W67, Y67), 0)</f>
        <v>20303.449273274455</v>
      </c>
      <c r="U67" s="11">
        <f>IFERROR(CHOOSE(AllJobsSelected, X67, Z67), 0)</f>
        <v>89944.280280605832</v>
      </c>
      <c r="V67" s="11">
        <f t="shared" si="21"/>
        <v>89944.280280605832</v>
      </c>
      <c r="W67" s="1">
        <f>IFERROR(GETPIVOTDATA(W$4&amp;"", Pivot!$A$3, "Clean Country", $N67), 0)</f>
        <v>17017.926758472709</v>
      </c>
      <c r="X67" s="1">
        <f>IFERROR(GETPIVOTDATA(X$4&amp;"", Pivot!$A$3, "Clean Country", $N67), 0)</f>
        <v>75389.415540034111</v>
      </c>
      <c r="Y67" s="1">
        <f>IFERROR(GETPIVOTDATA(Y$4&amp;"", Pivot!$A$3, "Job Type", SelJobType, "Clean Country", $N67), 0)</f>
        <v>20303.449273274455</v>
      </c>
      <c r="Z67" s="1">
        <f>IFERROR(GETPIVOTDATA(Z$4&amp;"", Pivot!$A$3, "Job Type", SelJobType, "Clean Country", $N67), 0)</f>
        <v>89944.280280605832</v>
      </c>
    </row>
    <row r="68" spans="2:26" x14ac:dyDescent="0.2">
      <c r="B68" s="13">
        <v>62</v>
      </c>
      <c r="C68" s="1" t="str">
        <f>INDEX(Table11[], MATCH(D68, Table11[Clean Range], 0), 3)</f>
        <v>Asia</v>
      </c>
      <c r="D68" s="1" t="str">
        <f t="shared" si="15"/>
        <v>Bhutan</v>
      </c>
      <c r="E68" s="55">
        <f t="shared" si="7"/>
        <v>4800</v>
      </c>
      <c r="F68" s="55">
        <f t="shared" ca="1" si="16"/>
        <v>4800</v>
      </c>
      <c r="G68" s="55">
        <f t="shared" ca="1" si="17"/>
        <v>0</v>
      </c>
      <c r="H68" s="55">
        <f t="shared" ca="1" si="18"/>
        <v>0</v>
      </c>
      <c r="I68" s="55">
        <f t="shared" ca="1" si="19"/>
        <v>53237.579795562706</v>
      </c>
      <c r="J68" s="55">
        <f t="shared" si="8"/>
        <v>46176.801908160211</v>
      </c>
      <c r="K68" s="1" t="str">
        <f t="shared" ca="1" si="9"/>
        <v/>
      </c>
      <c r="L68" s="1" t="str">
        <f t="shared" ca="1" si="10"/>
        <v/>
      </c>
      <c r="N68" s="1" t="s">
        <v>160</v>
      </c>
      <c r="O68" s="1">
        <f t="shared" si="11"/>
        <v>23</v>
      </c>
      <c r="P68" s="1">
        <f t="shared" si="12"/>
        <v>24</v>
      </c>
      <c r="Q68" s="11">
        <f t="shared" si="20"/>
        <v>24</v>
      </c>
      <c r="R68" s="11">
        <f t="shared" si="22"/>
        <v>9463.4721188991116</v>
      </c>
      <c r="S68" s="11">
        <f t="shared" si="14"/>
        <v>41923.181486739188</v>
      </c>
      <c r="T68" s="11">
        <f>IFERROR(CHOOSE(AllJobsSelected, W68, Y68), 0)</f>
        <v>9463.4721188991098</v>
      </c>
      <c r="U68" s="11">
        <f>IFERROR(CHOOSE(AllJobsSelected, X68, Z68), 0)</f>
        <v>41923.181486723057</v>
      </c>
      <c r="V68" s="11">
        <f t="shared" si="21"/>
        <v>41923.181486723057</v>
      </c>
      <c r="W68" s="1">
        <f>IFERROR(GETPIVOTDATA(W$4&amp;"", Pivot!$A$3, "Clean Country", $N68), 0)</f>
        <v>12856.145609287423</v>
      </c>
      <c r="X68" s="1">
        <f>IFERROR(GETPIVOTDATA(X$4&amp;"", Pivot!$A$3, "Clean Country", $N68), 0)</f>
        <v>56952.725049143286</v>
      </c>
      <c r="Y68" s="1">
        <f>IFERROR(GETPIVOTDATA(Y$4&amp;"", Pivot!$A$3, "Job Type", SelJobType, "Clean Country", $N68), 0)</f>
        <v>9463.4721188991098</v>
      </c>
      <c r="Z68" s="1">
        <f>IFERROR(GETPIVOTDATA(Z$4&amp;"", Pivot!$A$3, "Job Type", SelJobType, "Clean Country", $N68), 0)</f>
        <v>41923.181486723057</v>
      </c>
    </row>
    <row r="69" spans="2:26" x14ac:dyDescent="0.2">
      <c r="B69" s="13">
        <v>63</v>
      </c>
      <c r="C69" s="1" t="str">
        <f>INDEX(Table11[], MATCH(D69, Table11[Clean Range], 0), 3)</f>
        <v>Africa</v>
      </c>
      <c r="D69" s="1" t="str">
        <f t="shared" si="15"/>
        <v>Ethiopia</v>
      </c>
      <c r="E69" s="55">
        <f t="shared" si="7"/>
        <v>0</v>
      </c>
      <c r="F69" s="55">
        <f t="shared" ca="1" si="16"/>
        <v>0</v>
      </c>
      <c r="G69" s="55">
        <f t="shared" ca="1" si="17"/>
        <v>0</v>
      </c>
      <c r="H69" s="55">
        <f t="shared" ca="1" si="18"/>
        <v>0</v>
      </c>
      <c r="I69" s="55">
        <f t="shared" ca="1" si="19"/>
        <v>53237.579795562706</v>
      </c>
      <c r="J69" s="55">
        <f t="shared" si="8"/>
        <v>46176.801908160211</v>
      </c>
      <c r="K69" s="1" t="str">
        <f t="shared" ca="1" si="9"/>
        <v/>
      </c>
      <c r="L69" s="1" t="str">
        <f t="shared" ca="1" si="10"/>
        <v/>
      </c>
      <c r="N69" s="1" t="s">
        <v>139</v>
      </c>
      <c r="O69" s="1">
        <f t="shared" si="11"/>
        <v>9</v>
      </c>
      <c r="P69" s="1">
        <f t="shared" si="12"/>
        <v>7</v>
      </c>
      <c r="Q69" s="11">
        <f t="shared" si="20"/>
        <v>7</v>
      </c>
      <c r="R69" s="11">
        <f t="shared" si="22"/>
        <v>16827.444271032215</v>
      </c>
      <c r="S69" s="11">
        <f t="shared" si="14"/>
        <v>74545.578120688573</v>
      </c>
      <c r="T69" s="11">
        <f>IFERROR(CHOOSE(AllJobsSelected, W69, Y69), 0)</f>
        <v>16827.444271032215</v>
      </c>
      <c r="U69" s="11">
        <f>IFERROR(CHOOSE(AllJobsSelected, X69, Z69), 0)</f>
        <v>74545.578120672697</v>
      </c>
      <c r="V69" s="11">
        <f t="shared" si="21"/>
        <v>74545.578120672697</v>
      </c>
      <c r="W69" s="1">
        <f>IFERROR(GETPIVOTDATA(W$4&amp;"", Pivot!$A$3, "Clean Country", $N69), 0)</f>
        <v>17976.782622493829</v>
      </c>
      <c r="X69" s="1">
        <f>IFERROR(GETPIVOTDATA(X$4&amp;"", Pivot!$A$3, "Clean Country", $N69), 0)</f>
        <v>79637.147017647629</v>
      </c>
      <c r="Y69" s="1">
        <f>IFERROR(GETPIVOTDATA(Y$4&amp;"", Pivot!$A$3, "Job Type", SelJobType, "Clean Country", $N69), 0)</f>
        <v>16827.444271032215</v>
      </c>
      <c r="Z69" s="1">
        <f>IFERROR(GETPIVOTDATA(Z$4&amp;"", Pivot!$A$3, "Job Type", SelJobType, "Clean Country", $N69), 0)</f>
        <v>74545.578120672697</v>
      </c>
    </row>
    <row r="70" spans="2:26" x14ac:dyDescent="0.2">
      <c r="B70" s="13">
        <v>64</v>
      </c>
      <c r="C70" s="1" t="str">
        <f>INDEX(Table11[], MATCH(D70, Table11[Clean Range], 0), 3)</f>
        <v>Africa</v>
      </c>
      <c r="D70" s="1" t="str">
        <f t="shared" si="15"/>
        <v>Ghana</v>
      </c>
      <c r="E70" s="55">
        <f t="shared" si="7"/>
        <v>0</v>
      </c>
      <c r="F70" s="55">
        <f t="shared" ca="1" si="16"/>
        <v>0</v>
      </c>
      <c r="G70" s="55">
        <f t="shared" ca="1" si="17"/>
        <v>0</v>
      </c>
      <c r="H70" s="55">
        <f t="shared" ca="1" si="18"/>
        <v>0</v>
      </c>
      <c r="I70" s="55">
        <f t="shared" ca="1" si="19"/>
        <v>53237.579795562706</v>
      </c>
      <c r="J70" s="55">
        <f t="shared" si="8"/>
        <v>46176.801908160211</v>
      </c>
      <c r="K70" s="1" t="str">
        <f t="shared" ca="1" si="9"/>
        <v/>
      </c>
      <c r="L70" s="1" t="str">
        <f t="shared" ca="1" si="10"/>
        <v/>
      </c>
      <c r="N70" s="1" t="s">
        <v>173</v>
      </c>
      <c r="O70" s="1">
        <f t="shared" si="11"/>
        <v>82</v>
      </c>
      <c r="P70" s="1">
        <f t="shared" si="12"/>
        <v>91</v>
      </c>
      <c r="Q70" s="11">
        <f t="shared" si="20"/>
        <v>91</v>
      </c>
      <c r="R70" s="11">
        <f t="shared" si="22"/>
        <v>1.5625000000000001E-12</v>
      </c>
      <c r="S70" s="11">
        <f t="shared" si="14"/>
        <v>1.5624999999999999E-8</v>
      </c>
      <c r="T70" s="11">
        <f>IFERROR(CHOOSE(AllJobsSelected, W70, Y70), 0)</f>
        <v>0</v>
      </c>
      <c r="U70" s="11">
        <f>IFERROR(CHOOSE(AllJobsSelected, X70, Z70), 0)</f>
        <v>0</v>
      </c>
      <c r="V70" s="11">
        <f t="shared" si="21"/>
        <v>0</v>
      </c>
      <c r="W70" s="1">
        <f>IFERROR(GETPIVOTDATA(W$4&amp;"", Pivot!$A$3, "Clean Country", $N70), 0)</f>
        <v>6786.9345499175442</v>
      </c>
      <c r="X70" s="1">
        <f>IFERROR(GETPIVOTDATA(X$4&amp;"", Pivot!$A$3, "Clean Country", $N70), 0)</f>
        <v>30066.120056134718</v>
      </c>
      <c r="Y70" s="1">
        <f>IFERROR(GETPIVOTDATA(Y$4&amp;"", Pivot!$A$3, "Job Type", SelJobType, "Clean Country", $N70), 0)</f>
        <v>0</v>
      </c>
      <c r="Z70" s="1">
        <f>IFERROR(GETPIVOTDATA(Z$4&amp;"", Pivot!$A$3, "Job Type", SelJobType, "Clean Country", $N70), 0)</f>
        <v>0</v>
      </c>
    </row>
    <row r="71" spans="2:26" x14ac:dyDescent="0.2">
      <c r="B71" s="13">
        <v>65</v>
      </c>
      <c r="C71" s="1" t="str">
        <f>INDEX(Table11[], MATCH(D71, Table11[Clean Range], 0), 3)</f>
        <v>Africa</v>
      </c>
      <c r="D71" s="1" t="str">
        <f t="shared" ref="D71:D107" si="23">INDEX($N$7:$N$107, MATCH($B71, $P$7:$P$107, 0), 1)</f>
        <v>Kenya</v>
      </c>
      <c r="E71" s="55">
        <f t="shared" si="7"/>
        <v>0</v>
      </c>
      <c r="F71" s="55">
        <f t="shared" ref="F71:F107" ca="1" si="24">IF($C71=ConsRegion, 0, IF($D71=SelCountry, 0, $E71))</f>
        <v>0</v>
      </c>
      <c r="G71" s="55">
        <f t="shared" ref="G71:G107" ca="1" si="25">IF($D71=SelCountry, $E71, 0)</f>
        <v>0</v>
      </c>
      <c r="H71" s="55">
        <f t="shared" ref="H71:H107" ca="1" si="26">IF($C71=ConsRegion, IF($D71=SelCountry, 0, $E71), 0)</f>
        <v>0</v>
      </c>
      <c r="I71" s="55">
        <f t="shared" ref="I71:I107" ca="1" si="27">IF(I$4=TRUE, IF(SelRegionCode*SelCountryCode=1, NA(), VLOOKUP(ConsRegion, $S$109:$V$118, 4, FALSE)), NA())</f>
        <v>53237.579795562706</v>
      </c>
      <c r="J71" s="55">
        <f t="shared" si="8"/>
        <v>46176.801908160211</v>
      </c>
      <c r="K71" s="1" t="str">
        <f t="shared" ca="1" si="9"/>
        <v/>
      </c>
      <c r="L71" s="1" t="str">
        <f t="shared" ca="1" si="10"/>
        <v/>
      </c>
      <c r="N71" s="1" t="s">
        <v>161</v>
      </c>
      <c r="O71" s="1">
        <f t="shared" si="11"/>
        <v>40</v>
      </c>
      <c r="P71" s="1">
        <f t="shared" si="12"/>
        <v>52</v>
      </c>
      <c r="Q71" s="11">
        <f t="shared" ref="Q71:Q102" si="28">CHOOSE(SelUnitCode, P71, O71)</f>
        <v>52</v>
      </c>
      <c r="R71" s="11">
        <f t="shared" si="22"/>
        <v>2600.16065763813</v>
      </c>
      <c r="S71" s="11">
        <f t="shared" si="14"/>
        <v>11518.711713352293</v>
      </c>
      <c r="T71" s="11">
        <f>IFERROR(CHOOSE(AllJobsSelected, W71, Y71), 0)</f>
        <v>2600.1606576381287</v>
      </c>
      <c r="U71" s="11">
        <f>IFERROR(CHOOSE(AllJobsSelected, X71, Z71), 0)</f>
        <v>11518.711713336908</v>
      </c>
      <c r="V71" s="11">
        <f t="shared" ref="V71:V102" si="29">CHOOSE(SelUnitCode, U71, T71)</f>
        <v>11518.711713336908</v>
      </c>
      <c r="W71" s="1">
        <f>IFERROR(GETPIVOTDATA(W$4&amp;"", Pivot!$A$3, "Clean Country", $N71), 0)</f>
        <v>5579.3108907225869</v>
      </c>
      <c r="X71" s="1">
        <f>IFERROR(GETPIVOTDATA(X$4&amp;"", Pivot!$A$3, "Clean Country", $N71), 0)</f>
        <v>24716.347245901059</v>
      </c>
      <c r="Y71" s="1">
        <f>IFERROR(GETPIVOTDATA(Y$4&amp;"", Pivot!$A$3, "Job Type", SelJobType, "Clean Country", $N71), 0)</f>
        <v>2600.1606576381287</v>
      </c>
      <c r="Z71" s="1">
        <f>IFERROR(GETPIVOTDATA(Z$4&amp;"", Pivot!$A$3, "Job Type", SelJobType, "Clean Country", $N71), 0)</f>
        <v>11518.711713336908</v>
      </c>
    </row>
    <row r="72" spans="2:26" x14ac:dyDescent="0.2">
      <c r="B72" s="13">
        <v>66</v>
      </c>
      <c r="C72" s="1" t="str">
        <f>INDEX(Table11[], MATCH(D72, Table11[Clean Range], 0), 3)</f>
        <v>Africa</v>
      </c>
      <c r="D72" s="1" t="str">
        <f t="shared" si="23"/>
        <v>Lesotho</v>
      </c>
      <c r="E72" s="55">
        <f t="shared" ref="E72:E107" si="30">INDEX($V$7:$V$107, MATCH($B72, $Q$7:$Q$107, 0), 1)</f>
        <v>0</v>
      </c>
      <c r="F72" s="55">
        <f t="shared" ca="1" si="24"/>
        <v>0</v>
      </c>
      <c r="G72" s="55">
        <f t="shared" ca="1" si="25"/>
        <v>0</v>
      </c>
      <c r="H72" s="55">
        <f t="shared" ca="1" si="26"/>
        <v>0</v>
      </c>
      <c r="I72" s="55">
        <f t="shared" ca="1" si="27"/>
        <v>53237.579795562706</v>
      </c>
      <c r="J72" s="55">
        <f t="shared" ref="J72:J107" si="31">IF(J$4=TRUE, $V$110, NA())</f>
        <v>46176.801908160211</v>
      </c>
      <c r="K72" s="1" t="str">
        <f t="shared" ref="K72:K107" ca="1" si="32">IF(G72&gt;0, D72&amp;" "&amp;TEXT(G72, "#,##0"), "")</f>
        <v/>
      </c>
      <c r="L72" s="1" t="str">
        <f t="shared" ref="L72:L107" ca="1" si="33">IF(H72&gt;0, D72&amp;" "&amp;TEXT(H72, "#,##0"), "")</f>
        <v/>
      </c>
      <c r="N72" s="1" t="s">
        <v>222</v>
      </c>
      <c r="O72" s="1">
        <f t="shared" ref="O72:O107" si="34">RANK(R72, $R$7:$R$107)</f>
        <v>83</v>
      </c>
      <c r="P72" s="1">
        <f t="shared" ref="P72:P107" si="35">RANK(S72, $S$7:$S$107)</f>
        <v>26</v>
      </c>
      <c r="Q72" s="11">
        <f t="shared" si="28"/>
        <v>26</v>
      </c>
      <c r="R72" s="11">
        <f t="shared" ref="R72:R107" si="36">T72+(1/(B72*10000000000))</f>
        <v>1.5151515151515151E-12</v>
      </c>
      <c r="S72" s="11">
        <f t="shared" ref="S72:S107" si="37">U72+(1/($B72*1000000))</f>
        <v>41731.000000015149</v>
      </c>
      <c r="T72" s="11">
        <f>IFERROR(CHOOSE(AllJobsSelected, W72, Y72), 0)</f>
        <v>0</v>
      </c>
      <c r="U72" s="11">
        <f>IFERROR(CHOOSE(AllJobsSelected, X72, Z72), 0)</f>
        <v>41731</v>
      </c>
      <c r="V72" s="11">
        <f t="shared" si="29"/>
        <v>41731</v>
      </c>
      <c r="W72" s="1">
        <f>IFERROR(GETPIVOTDATA(W$4&amp;"", Pivot!$A$3, "Clean Country", $N72), 0)</f>
        <v>0</v>
      </c>
      <c r="X72" s="1">
        <f>IFERROR(GETPIVOTDATA(X$4&amp;"", Pivot!$A$3, "Clean Country", $N72), 0)</f>
        <v>41731</v>
      </c>
      <c r="Y72" s="1">
        <f>IFERROR(GETPIVOTDATA(Y$4&amp;"", Pivot!$A$3, "Job Type", SelJobType, "Clean Country", $N72), 0)</f>
        <v>0</v>
      </c>
      <c r="Z72" s="1">
        <f>IFERROR(GETPIVOTDATA(Z$4&amp;"", Pivot!$A$3, "Job Type", SelJobType, "Clean Country", $N72), 0)</f>
        <v>41731</v>
      </c>
    </row>
    <row r="73" spans="2:26" x14ac:dyDescent="0.2">
      <c r="B73" s="13">
        <v>67</v>
      </c>
      <c r="C73" s="1" t="str">
        <f>INDEX(Table11[], MATCH(D73, Table11[Clean Range], 0), 3)</f>
        <v>Africa</v>
      </c>
      <c r="D73" s="1" t="str">
        <f t="shared" si="23"/>
        <v>Mauritius</v>
      </c>
      <c r="E73" s="55">
        <f t="shared" si="30"/>
        <v>0</v>
      </c>
      <c r="F73" s="55">
        <f t="shared" ca="1" si="24"/>
        <v>0</v>
      </c>
      <c r="G73" s="55">
        <f t="shared" ca="1" si="25"/>
        <v>0</v>
      </c>
      <c r="H73" s="55">
        <f t="shared" ca="1" si="26"/>
        <v>0</v>
      </c>
      <c r="I73" s="55">
        <f t="shared" ca="1" si="27"/>
        <v>53237.579795562706</v>
      </c>
      <c r="J73" s="55">
        <f t="shared" si="31"/>
        <v>46176.801908160211</v>
      </c>
      <c r="K73" s="1" t="str">
        <f t="shared" ca="1" si="32"/>
        <v/>
      </c>
      <c r="L73" s="1" t="str">
        <f t="shared" ca="1" si="33"/>
        <v/>
      </c>
      <c r="N73" s="1" t="s">
        <v>162</v>
      </c>
      <c r="O73" s="1">
        <f t="shared" si="34"/>
        <v>19</v>
      </c>
      <c r="P73" s="1">
        <f t="shared" si="35"/>
        <v>18</v>
      </c>
      <c r="Q73" s="11">
        <f t="shared" si="28"/>
        <v>18</v>
      </c>
      <c r="R73" s="11">
        <f t="shared" si="36"/>
        <v>11566.465923098915</v>
      </c>
      <c r="S73" s="11">
        <f t="shared" si="37"/>
        <v>51239.4440393431</v>
      </c>
      <c r="T73" s="11">
        <f>IFERROR(CHOOSE(AllJobsSelected, W73, Y73), 0)</f>
        <v>11566.465923098913</v>
      </c>
      <c r="U73" s="11">
        <f>IFERROR(CHOOSE(AllJobsSelected, X73, Z73), 0)</f>
        <v>51239.444039328177</v>
      </c>
      <c r="V73" s="11">
        <f t="shared" si="29"/>
        <v>51239.444039328177</v>
      </c>
      <c r="W73" s="1">
        <f>IFERROR(GETPIVOTDATA(W$4&amp;"", Pivot!$A$3, "Clean Country", $N73), 0)</f>
        <v>13917.039452429508</v>
      </c>
      <c r="X73" s="1">
        <f>IFERROR(GETPIVOTDATA(X$4&amp;"", Pivot!$A$3, "Clean Country", $N73), 0)</f>
        <v>61652.484774262724</v>
      </c>
      <c r="Y73" s="1">
        <f>IFERROR(GETPIVOTDATA(Y$4&amp;"", Pivot!$A$3, "Job Type", SelJobType, "Clean Country", $N73), 0)</f>
        <v>11566.465923098913</v>
      </c>
      <c r="Z73" s="1">
        <f>IFERROR(GETPIVOTDATA(Z$4&amp;"", Pivot!$A$3, "Job Type", SelJobType, "Clean Country", $N73), 0)</f>
        <v>51239.444039328177</v>
      </c>
    </row>
    <row r="74" spans="2:26" x14ac:dyDescent="0.2">
      <c r="B74" s="13">
        <v>68</v>
      </c>
      <c r="C74" s="1" t="str">
        <f>INDEX(Table11[], MATCH(D74, Table11[Clean Range], 0), 3)</f>
        <v>Africa</v>
      </c>
      <c r="D74" s="1" t="str">
        <f t="shared" si="23"/>
        <v>Morocco</v>
      </c>
      <c r="E74" s="55">
        <f t="shared" si="30"/>
        <v>0</v>
      </c>
      <c r="F74" s="55">
        <f t="shared" ca="1" si="24"/>
        <v>0</v>
      </c>
      <c r="G74" s="55">
        <f t="shared" ca="1" si="25"/>
        <v>0</v>
      </c>
      <c r="H74" s="55">
        <f t="shared" ca="1" si="26"/>
        <v>0</v>
      </c>
      <c r="I74" s="55">
        <f t="shared" ca="1" si="27"/>
        <v>53237.579795562706</v>
      </c>
      <c r="J74" s="55">
        <f t="shared" si="31"/>
        <v>46176.801908160211</v>
      </c>
      <c r="K74" s="1" t="str">
        <f t="shared" ca="1" si="32"/>
        <v/>
      </c>
      <c r="L74" s="1" t="str">
        <f t="shared" ca="1" si="33"/>
        <v/>
      </c>
      <c r="N74" s="1" t="s">
        <v>1235</v>
      </c>
      <c r="O74" s="1">
        <f t="shared" si="34"/>
        <v>20</v>
      </c>
      <c r="P74" s="1">
        <f t="shared" si="35"/>
        <v>19</v>
      </c>
      <c r="Q74" s="11">
        <f t="shared" si="28"/>
        <v>19</v>
      </c>
      <c r="R74" s="11">
        <f t="shared" si="36"/>
        <v>11356.166542678935</v>
      </c>
      <c r="S74" s="11">
        <f t="shared" si="37"/>
        <v>50307.817784082377</v>
      </c>
      <c r="T74" s="11">
        <f>IFERROR(CHOOSE(AllJobsSelected, W74, Y74), 0)</f>
        <v>11356.166542678933</v>
      </c>
      <c r="U74" s="11">
        <f>IFERROR(CHOOSE(AllJobsSelected, X74, Z74), 0)</f>
        <v>50307.817784067673</v>
      </c>
      <c r="V74" s="11">
        <f t="shared" si="29"/>
        <v>50307.817784067673</v>
      </c>
      <c r="W74" s="1">
        <f>IFERROR(GETPIVOTDATA(W$4&amp;"", Pivot!$A$3, "Clean Country", $N74), 0)</f>
        <v>10667.914024940816</v>
      </c>
      <c r="X74" s="1">
        <f>IFERROR(GETPIVOTDATA(X$4&amp;"", Pivot!$A$3, "Clean Country", $N74), 0)</f>
        <v>47258.859130487806</v>
      </c>
      <c r="Y74" s="1">
        <f>IFERROR(GETPIVOTDATA(Y$4&amp;"", Pivot!$A$3, "Job Type", SelJobType, "Clean Country", $N74), 0)</f>
        <v>11356.166542678933</v>
      </c>
      <c r="Z74" s="1">
        <f>IFERROR(GETPIVOTDATA(Z$4&amp;"", Pivot!$A$3, "Job Type", SelJobType, "Clean Country", $N74), 0)</f>
        <v>50307.817784067673</v>
      </c>
    </row>
    <row r="75" spans="2:26" x14ac:dyDescent="0.2">
      <c r="B75" s="13">
        <v>69</v>
      </c>
      <c r="C75" s="1" t="str">
        <f>INDEX(Table11[], MATCH(D75, Table11[Clean Range], 0), 3)</f>
        <v>Africa</v>
      </c>
      <c r="D75" s="1" t="str">
        <f t="shared" si="23"/>
        <v>Mozambique</v>
      </c>
      <c r="E75" s="55">
        <f t="shared" si="30"/>
        <v>0</v>
      </c>
      <c r="F75" s="55">
        <f t="shared" ca="1" si="24"/>
        <v>0</v>
      </c>
      <c r="G75" s="55">
        <f t="shared" ca="1" si="25"/>
        <v>0</v>
      </c>
      <c r="H75" s="55">
        <f t="shared" ca="1" si="26"/>
        <v>0</v>
      </c>
      <c r="I75" s="55">
        <f t="shared" ca="1" si="27"/>
        <v>53237.579795562706</v>
      </c>
      <c r="J75" s="55">
        <f t="shared" si="31"/>
        <v>46176.801908160211</v>
      </c>
      <c r="K75" s="1" t="str">
        <f t="shared" ca="1" si="32"/>
        <v/>
      </c>
      <c r="L75" s="1" t="str">
        <f t="shared" ca="1" si="33"/>
        <v/>
      </c>
      <c r="N75" s="1" t="s">
        <v>228</v>
      </c>
      <c r="O75" s="1">
        <f t="shared" si="34"/>
        <v>84</v>
      </c>
      <c r="P75" s="1">
        <f t="shared" si="35"/>
        <v>92</v>
      </c>
      <c r="Q75" s="11">
        <f t="shared" si="28"/>
        <v>92</v>
      </c>
      <c r="R75" s="11">
        <f t="shared" si="36"/>
        <v>1.4492753623188406E-12</v>
      </c>
      <c r="S75" s="11">
        <f t="shared" si="37"/>
        <v>1.4492753623188406E-8</v>
      </c>
      <c r="T75" s="11">
        <f>IFERROR(CHOOSE(AllJobsSelected, W75, Y75), 0)</f>
        <v>0</v>
      </c>
      <c r="U75" s="11">
        <f>IFERROR(CHOOSE(AllJobsSelected, X75, Z75), 0)</f>
        <v>0</v>
      </c>
      <c r="V75" s="11">
        <f t="shared" si="29"/>
        <v>0</v>
      </c>
      <c r="W75" s="1">
        <f>IFERROR(GETPIVOTDATA(W$4&amp;"", Pivot!$A$3, "Clean Country", $N75), 0)</f>
        <v>0</v>
      </c>
      <c r="X75" s="1">
        <f>IFERROR(GETPIVOTDATA(X$4&amp;"", Pivot!$A$3, "Clean Country", $N75), 0)</f>
        <v>15000</v>
      </c>
      <c r="Y75" s="1">
        <f>IFERROR(GETPIVOTDATA(Y$4&amp;"", Pivot!$A$3, "Job Type", SelJobType, "Clean Country", $N75), 0)</f>
        <v>0</v>
      </c>
      <c r="Z75" s="1">
        <f>IFERROR(GETPIVOTDATA(Z$4&amp;"", Pivot!$A$3, "Job Type", SelJobType, "Clean Country", $N75), 0)</f>
        <v>0</v>
      </c>
    </row>
    <row r="76" spans="2:26" x14ac:dyDescent="0.2">
      <c r="B76" s="13">
        <v>70</v>
      </c>
      <c r="C76" s="1" t="str">
        <f>INDEX(Table11[], MATCH(D76, Table11[Clean Range], 0), 3)</f>
        <v>Africa</v>
      </c>
      <c r="D76" s="1" t="str">
        <f t="shared" si="23"/>
        <v>Somalia</v>
      </c>
      <c r="E76" s="55">
        <f t="shared" si="30"/>
        <v>0</v>
      </c>
      <c r="F76" s="55">
        <f t="shared" ca="1" si="24"/>
        <v>0</v>
      </c>
      <c r="G76" s="55">
        <f t="shared" ca="1" si="25"/>
        <v>0</v>
      </c>
      <c r="H76" s="55">
        <f t="shared" ca="1" si="26"/>
        <v>0</v>
      </c>
      <c r="I76" s="55">
        <f t="shared" ca="1" si="27"/>
        <v>53237.579795562706</v>
      </c>
      <c r="J76" s="55">
        <f t="shared" si="31"/>
        <v>46176.801908160211</v>
      </c>
      <c r="K76" s="1" t="str">
        <f t="shared" ca="1" si="32"/>
        <v/>
      </c>
      <c r="L76" s="1" t="str">
        <f t="shared" ca="1" si="33"/>
        <v/>
      </c>
      <c r="N76" s="1" t="s">
        <v>231</v>
      </c>
      <c r="O76" s="1">
        <f t="shared" si="34"/>
        <v>85</v>
      </c>
      <c r="P76" s="1">
        <f t="shared" si="35"/>
        <v>93</v>
      </c>
      <c r="Q76" s="11">
        <f t="shared" si="28"/>
        <v>93</v>
      </c>
      <c r="R76" s="11">
        <f t="shared" si="36"/>
        <v>1.4285714285714285E-12</v>
      </c>
      <c r="S76" s="11">
        <f t="shared" si="37"/>
        <v>1.4285714285714286E-8</v>
      </c>
      <c r="T76" s="11">
        <f>IFERROR(CHOOSE(AllJobsSelected, W76, Y76), 0)</f>
        <v>0</v>
      </c>
      <c r="U76" s="11">
        <f>IFERROR(CHOOSE(AllJobsSelected, X76, Z76), 0)</f>
        <v>0</v>
      </c>
      <c r="V76" s="11">
        <f t="shared" si="29"/>
        <v>0</v>
      </c>
      <c r="W76" s="1">
        <f>IFERROR(GETPIVOTDATA(W$4&amp;"", Pivot!$A$3, "Clean Country", $N76), 0)</f>
        <v>0</v>
      </c>
      <c r="X76" s="1">
        <f>IFERROR(GETPIVOTDATA(X$4&amp;"", Pivot!$A$3, "Clean Country", $N76), 0)</f>
        <v>13500</v>
      </c>
      <c r="Y76" s="1">
        <f>IFERROR(GETPIVOTDATA(Y$4&amp;"", Pivot!$A$3, "Job Type", SelJobType, "Clean Country", $N76), 0)</f>
        <v>0</v>
      </c>
      <c r="Z76" s="1">
        <f>IFERROR(GETPIVOTDATA(Z$4&amp;"", Pivot!$A$3, "Job Type", SelJobType, "Clean Country", $N76), 0)</f>
        <v>0</v>
      </c>
    </row>
    <row r="77" spans="2:26" x14ac:dyDescent="0.2">
      <c r="B77" s="13">
        <v>71</v>
      </c>
      <c r="C77" s="1" t="str">
        <f>INDEX(Table11[], MATCH(D77, Table11[Clean Range], 0), 3)</f>
        <v>Africa</v>
      </c>
      <c r="D77" s="1" t="str">
        <f t="shared" si="23"/>
        <v>Zambia</v>
      </c>
      <c r="E77" s="55">
        <f t="shared" si="30"/>
        <v>0</v>
      </c>
      <c r="F77" s="55">
        <f t="shared" ca="1" si="24"/>
        <v>0</v>
      </c>
      <c r="G77" s="55">
        <f t="shared" ca="1" si="25"/>
        <v>0</v>
      </c>
      <c r="H77" s="55">
        <f t="shared" ca="1" si="26"/>
        <v>0</v>
      </c>
      <c r="I77" s="55">
        <f t="shared" ca="1" si="27"/>
        <v>53237.579795562706</v>
      </c>
      <c r="J77" s="55">
        <f t="shared" si="31"/>
        <v>46176.801908160211</v>
      </c>
      <c r="K77" s="1" t="str">
        <f t="shared" ca="1" si="32"/>
        <v/>
      </c>
      <c r="L77" s="1" t="str">
        <f t="shared" ca="1" si="33"/>
        <v/>
      </c>
      <c r="N77" s="1" t="s">
        <v>142</v>
      </c>
      <c r="O77" s="1">
        <f t="shared" si="34"/>
        <v>14</v>
      </c>
      <c r="P77" s="1">
        <f t="shared" si="35"/>
        <v>13</v>
      </c>
      <c r="Q77" s="11">
        <f t="shared" si="28"/>
        <v>13</v>
      </c>
      <c r="R77" s="11">
        <f t="shared" si="36"/>
        <v>14015.975751854367</v>
      </c>
      <c r="S77" s="11">
        <f t="shared" si="37"/>
        <v>62090.772580728903</v>
      </c>
      <c r="T77" s="11">
        <f>IFERROR(CHOOSE(AllJobsSelected, W77, Y77), 0)</f>
        <v>14015.975751854365</v>
      </c>
      <c r="U77" s="11">
        <f>IFERROR(CHOOSE(AllJobsSelected, X77, Z77), 0)</f>
        <v>62090.772580714816</v>
      </c>
      <c r="V77" s="11">
        <f t="shared" si="29"/>
        <v>62090.772580714816</v>
      </c>
      <c r="W77" s="1">
        <f>IFERROR(GETPIVOTDATA(W$4&amp;"", Pivot!$A$3, "Clean Country", $N77), 0)</f>
        <v>16480.00704375581</v>
      </c>
      <c r="X77" s="1">
        <f>IFERROR(GETPIVOTDATA(X$4&amp;"", Pivot!$A$3, "Clean Country", $N77), 0)</f>
        <v>73006.431203838249</v>
      </c>
      <c r="Y77" s="1">
        <f>IFERROR(GETPIVOTDATA(Y$4&amp;"", Pivot!$A$3, "Job Type", SelJobType, "Clean Country", $N77), 0)</f>
        <v>14015.975751854365</v>
      </c>
      <c r="Z77" s="1">
        <f>IFERROR(GETPIVOTDATA(Z$4&amp;"", Pivot!$A$3, "Job Type", SelJobType, "Clean Country", $N77), 0)</f>
        <v>62090.772580714816</v>
      </c>
    </row>
    <row r="78" spans="2:26" x14ac:dyDescent="0.2">
      <c r="B78" s="13">
        <v>72</v>
      </c>
      <c r="C78" s="1" t="str">
        <f>INDEX(Table11[], MATCH(D78, Table11[Clean Range], 0), 3)</f>
        <v>Asia</v>
      </c>
      <c r="D78" s="1" t="str">
        <f t="shared" si="23"/>
        <v>Armenia</v>
      </c>
      <c r="E78" s="55">
        <f t="shared" si="30"/>
        <v>0</v>
      </c>
      <c r="F78" s="55">
        <f t="shared" ca="1" si="24"/>
        <v>0</v>
      </c>
      <c r="G78" s="55">
        <f t="shared" ca="1" si="25"/>
        <v>0</v>
      </c>
      <c r="H78" s="55">
        <f t="shared" ca="1" si="26"/>
        <v>0</v>
      </c>
      <c r="I78" s="55">
        <f t="shared" ca="1" si="27"/>
        <v>53237.579795562706</v>
      </c>
      <c r="J78" s="55">
        <f t="shared" si="31"/>
        <v>46176.801908160211</v>
      </c>
      <c r="K78" s="1" t="str">
        <f t="shared" ca="1" si="32"/>
        <v/>
      </c>
      <c r="L78" s="1" t="str">
        <f t="shared" ca="1" si="33"/>
        <v/>
      </c>
      <c r="N78" s="1" t="s">
        <v>154</v>
      </c>
      <c r="O78" s="1">
        <f t="shared" si="34"/>
        <v>21</v>
      </c>
      <c r="P78" s="1">
        <f t="shared" si="35"/>
        <v>9</v>
      </c>
      <c r="Q78" s="11">
        <f t="shared" si="28"/>
        <v>9</v>
      </c>
      <c r="R78" s="11">
        <f t="shared" si="36"/>
        <v>9970.6115725368927</v>
      </c>
      <c r="S78" s="11">
        <f t="shared" si="37"/>
        <v>67700.45257753937</v>
      </c>
      <c r="T78" s="11">
        <f>IFERROR(CHOOSE(AllJobsSelected, W78, Y78), 0)</f>
        <v>9970.6115725368909</v>
      </c>
      <c r="U78" s="11">
        <f>IFERROR(CHOOSE(AllJobsSelected, X78, Z78), 0)</f>
        <v>67700.452577525488</v>
      </c>
      <c r="V78" s="11">
        <f t="shared" si="29"/>
        <v>67700.452577525488</v>
      </c>
      <c r="W78" s="1">
        <f>IFERROR(GETPIVOTDATA(W$4&amp;"", Pivot!$A$3, "Clean Country", $N78), 0)</f>
        <v>15394.272548269904</v>
      </c>
      <c r="X78" s="1">
        <f>IFERROR(GETPIVOTDATA(X$4&amp;"", Pivot!$A$3, "Clean Country", $N78), 0)</f>
        <v>99016.174371435307</v>
      </c>
      <c r="Y78" s="1">
        <f>IFERROR(GETPIVOTDATA(Y$4&amp;"", Pivot!$A$3, "Job Type", SelJobType, "Clean Country", $N78), 0)</f>
        <v>9970.6115725368909</v>
      </c>
      <c r="Z78" s="1">
        <f>IFERROR(GETPIVOTDATA(Z$4&amp;"", Pivot!$A$3, "Job Type", SelJobType, "Clean Country", $N78), 0)</f>
        <v>67700.452577525488</v>
      </c>
    </row>
    <row r="79" spans="2:26" x14ac:dyDescent="0.2">
      <c r="B79" s="13">
        <v>73</v>
      </c>
      <c r="C79" s="1" t="str">
        <f>INDEX(Table11[], MATCH(D79, Table11[Clean Range], 0), 3)</f>
        <v>Asia</v>
      </c>
      <c r="D79" s="1" t="str">
        <f t="shared" si="23"/>
        <v>Asia</v>
      </c>
      <c r="E79" s="55">
        <f t="shared" si="30"/>
        <v>0</v>
      </c>
      <c r="F79" s="55">
        <f t="shared" ca="1" si="24"/>
        <v>0</v>
      </c>
      <c r="G79" s="55">
        <f t="shared" ca="1" si="25"/>
        <v>0</v>
      </c>
      <c r="H79" s="55">
        <f t="shared" ca="1" si="26"/>
        <v>0</v>
      </c>
      <c r="I79" s="55">
        <f t="shared" ca="1" si="27"/>
        <v>53237.579795562706</v>
      </c>
      <c r="J79" s="55">
        <f t="shared" si="31"/>
        <v>46176.801908160211</v>
      </c>
      <c r="K79" s="1" t="str">
        <f t="shared" ca="1" si="32"/>
        <v/>
      </c>
      <c r="L79" s="1" t="str">
        <f t="shared" ca="1" si="33"/>
        <v/>
      </c>
      <c r="N79" s="1" t="s">
        <v>157</v>
      </c>
      <c r="O79" s="1">
        <f t="shared" si="34"/>
        <v>28</v>
      </c>
      <c r="P79" s="1">
        <f t="shared" si="35"/>
        <v>42</v>
      </c>
      <c r="Q79" s="11">
        <f t="shared" si="28"/>
        <v>42</v>
      </c>
      <c r="R79" s="11">
        <f t="shared" si="36"/>
        <v>7134.2227119137151</v>
      </c>
      <c r="S79" s="11">
        <f t="shared" si="37"/>
        <v>18406.294596751079</v>
      </c>
      <c r="T79" s="11">
        <f>IFERROR(CHOOSE(AllJobsSelected, W79, Y79), 0)</f>
        <v>7134.2227119137133</v>
      </c>
      <c r="U79" s="11">
        <f>IFERROR(CHOOSE(AllJobsSelected, X79, Z79), 0)</f>
        <v>18406.294596737382</v>
      </c>
      <c r="V79" s="11">
        <f t="shared" si="29"/>
        <v>18406.294596737382</v>
      </c>
      <c r="W79" s="1">
        <f>IFERROR(GETPIVOTDATA(W$4&amp;"", Pivot!$A$3, "Clean Country", $N79), 0)</f>
        <v>13259.82379131396</v>
      </c>
      <c r="X79" s="1">
        <f>IFERROR(GETPIVOTDATA(X$4&amp;"", Pivot!$A$3, "Clean Country", $N79), 0)</f>
        <v>34210.345381590021</v>
      </c>
      <c r="Y79" s="1">
        <f>IFERROR(GETPIVOTDATA(Y$4&amp;"", Pivot!$A$3, "Job Type", SelJobType, "Clean Country", $N79), 0)</f>
        <v>7134.2227119137133</v>
      </c>
      <c r="Z79" s="1">
        <f>IFERROR(GETPIVOTDATA(Z$4&amp;"", Pivot!$A$3, "Job Type", SelJobType, "Clean Country", $N79), 0)</f>
        <v>18406.294596737382</v>
      </c>
    </row>
    <row r="80" spans="2:26" x14ac:dyDescent="0.2">
      <c r="B80" s="13">
        <v>74</v>
      </c>
      <c r="C80" s="1" t="str">
        <f>INDEX(Table11[], MATCH(D80, Table11[Clean Range], 0), 3)</f>
        <v>Asia</v>
      </c>
      <c r="D80" s="1" t="str">
        <f t="shared" si="23"/>
        <v>Azerbaijan</v>
      </c>
      <c r="E80" s="55">
        <f t="shared" si="30"/>
        <v>0</v>
      </c>
      <c r="F80" s="55">
        <f t="shared" ca="1" si="24"/>
        <v>0</v>
      </c>
      <c r="G80" s="55">
        <f t="shared" ca="1" si="25"/>
        <v>0</v>
      </c>
      <c r="H80" s="55">
        <f t="shared" ca="1" si="26"/>
        <v>0</v>
      </c>
      <c r="I80" s="55">
        <f t="shared" ca="1" si="27"/>
        <v>53237.579795562706</v>
      </c>
      <c r="J80" s="55">
        <f t="shared" si="31"/>
        <v>46176.801908160211</v>
      </c>
      <c r="K80" s="1" t="str">
        <f t="shared" ca="1" si="32"/>
        <v/>
      </c>
      <c r="L80" s="1" t="str">
        <f t="shared" ca="1" si="33"/>
        <v/>
      </c>
      <c r="N80" s="1" t="s">
        <v>147</v>
      </c>
      <c r="O80" s="1">
        <f t="shared" si="34"/>
        <v>33</v>
      </c>
      <c r="P80" s="1">
        <f t="shared" si="35"/>
        <v>32</v>
      </c>
      <c r="Q80" s="11">
        <f t="shared" si="28"/>
        <v>32</v>
      </c>
      <c r="R80" s="11">
        <f t="shared" si="36"/>
        <v>6022.2095302085254</v>
      </c>
      <c r="S80" s="11">
        <f t="shared" si="37"/>
        <v>26678.388218837277</v>
      </c>
      <c r="T80" s="11">
        <f>IFERROR(CHOOSE(AllJobsSelected, W80, Y80), 0)</f>
        <v>6022.2095302085245</v>
      </c>
      <c r="U80" s="11">
        <f>IFERROR(CHOOSE(AllJobsSelected, X80, Z80), 0)</f>
        <v>26678.388218823762</v>
      </c>
      <c r="V80" s="11">
        <f t="shared" si="29"/>
        <v>26678.388218823762</v>
      </c>
      <c r="W80" s="1">
        <f>IFERROR(GETPIVOTDATA(W$4&amp;"", Pivot!$A$3, "Clean Country", $N80), 0)</f>
        <v>7428.389031822051</v>
      </c>
      <c r="X80" s="1">
        <f>IFERROR(GETPIVOTDATA(X$4&amp;"", Pivot!$A$3, "Clean Country", $N80), 0)</f>
        <v>32907.763410971689</v>
      </c>
      <c r="Y80" s="1">
        <f>IFERROR(GETPIVOTDATA(Y$4&amp;"", Pivot!$A$3, "Job Type", SelJobType, "Clean Country", $N80), 0)</f>
        <v>6022.2095302085245</v>
      </c>
      <c r="Z80" s="1">
        <f>IFERROR(GETPIVOTDATA(Z$4&amp;"", Pivot!$A$3, "Job Type", SelJobType, "Clean Country", $N80), 0)</f>
        <v>26678.388218823762</v>
      </c>
    </row>
    <row r="81" spans="2:26" x14ac:dyDescent="0.2">
      <c r="B81" s="13">
        <v>75</v>
      </c>
      <c r="C81" s="1" t="str">
        <f>INDEX(Table11[], MATCH(D81, Table11[Clean Range], 0), 3)</f>
        <v>Asia</v>
      </c>
      <c r="D81" s="1" t="str">
        <f t="shared" si="23"/>
        <v>Cambodia</v>
      </c>
      <c r="E81" s="55">
        <f t="shared" si="30"/>
        <v>0</v>
      </c>
      <c r="F81" s="55">
        <f t="shared" ca="1" si="24"/>
        <v>0</v>
      </c>
      <c r="G81" s="55">
        <f t="shared" ca="1" si="25"/>
        <v>0</v>
      </c>
      <c r="H81" s="55">
        <f t="shared" ca="1" si="26"/>
        <v>0</v>
      </c>
      <c r="I81" s="55">
        <f t="shared" ca="1" si="27"/>
        <v>53237.579795562706</v>
      </c>
      <c r="J81" s="55">
        <f t="shared" si="31"/>
        <v>46176.801908160211</v>
      </c>
      <c r="K81" s="1" t="str">
        <f t="shared" ca="1" si="32"/>
        <v/>
      </c>
      <c r="L81" s="1" t="str">
        <f t="shared" ca="1" si="33"/>
        <v/>
      </c>
      <c r="N81" s="1" t="s">
        <v>158</v>
      </c>
      <c r="O81" s="1">
        <f t="shared" si="34"/>
        <v>86</v>
      </c>
      <c r="P81" s="1">
        <f t="shared" si="35"/>
        <v>60</v>
      </c>
      <c r="Q81" s="11">
        <f t="shared" si="28"/>
        <v>60</v>
      </c>
      <c r="R81" s="11">
        <f t="shared" si="36"/>
        <v>1.3333333333333334E-12</v>
      </c>
      <c r="S81" s="11">
        <f t="shared" si="37"/>
        <v>7500.0000000133332</v>
      </c>
      <c r="T81" s="11">
        <f>IFERROR(CHOOSE(AllJobsSelected, W81, Y81), 0)</f>
        <v>0</v>
      </c>
      <c r="U81" s="11">
        <f>IFERROR(CHOOSE(AllJobsSelected, X81, Z81), 0)</f>
        <v>7500</v>
      </c>
      <c r="V81" s="11">
        <f t="shared" si="29"/>
        <v>7500</v>
      </c>
      <c r="W81" s="1">
        <f>IFERROR(GETPIVOTDATA(W$4&amp;"", Pivot!$A$3, "Clean Country", $N81), 0)</f>
        <v>0</v>
      </c>
      <c r="X81" s="1">
        <f>IFERROR(GETPIVOTDATA(X$4&amp;"", Pivot!$A$3, "Clean Country", $N81), 0)</f>
        <v>16449.976756585475</v>
      </c>
      <c r="Y81" s="1">
        <f>IFERROR(GETPIVOTDATA(Y$4&amp;"", Pivot!$A$3, "Job Type", SelJobType, "Clean Country", $N81), 0)</f>
        <v>0</v>
      </c>
      <c r="Z81" s="1">
        <f>IFERROR(GETPIVOTDATA(Z$4&amp;"", Pivot!$A$3, "Job Type", SelJobType, "Clean Country", $N81), 0)</f>
        <v>7500</v>
      </c>
    </row>
    <row r="82" spans="2:26" x14ac:dyDescent="0.2">
      <c r="B82" s="13">
        <v>76</v>
      </c>
      <c r="C82" s="1" t="str">
        <f>INDEX(Table11[], MATCH(D82, Table11[Clean Range], 0), 3)</f>
        <v>Asia</v>
      </c>
      <c r="D82" s="1" t="str">
        <f t="shared" si="23"/>
        <v>Myanmar</v>
      </c>
      <c r="E82" s="55">
        <f t="shared" si="30"/>
        <v>0</v>
      </c>
      <c r="F82" s="55">
        <f t="shared" ca="1" si="24"/>
        <v>0</v>
      </c>
      <c r="G82" s="55">
        <f t="shared" ca="1" si="25"/>
        <v>0</v>
      </c>
      <c r="H82" s="55">
        <f t="shared" ca="1" si="26"/>
        <v>0</v>
      </c>
      <c r="I82" s="55">
        <f t="shared" ca="1" si="27"/>
        <v>53237.579795562706</v>
      </c>
      <c r="J82" s="55">
        <f t="shared" si="31"/>
        <v>46176.801908160211</v>
      </c>
      <c r="K82" s="1" t="str">
        <f t="shared" ca="1" si="32"/>
        <v/>
      </c>
      <c r="L82" s="1" t="str">
        <f t="shared" ca="1" si="33"/>
        <v/>
      </c>
      <c r="N82" s="1" t="s">
        <v>249</v>
      </c>
      <c r="O82" s="1">
        <f t="shared" si="34"/>
        <v>38</v>
      </c>
      <c r="P82" s="1">
        <f t="shared" si="35"/>
        <v>48</v>
      </c>
      <c r="Q82" s="11">
        <f t="shared" si="28"/>
        <v>48</v>
      </c>
      <c r="R82" s="11">
        <f t="shared" si="36"/>
        <v>2934.5372460496628</v>
      </c>
      <c r="S82" s="11">
        <f t="shared" si="37"/>
        <v>13000.000000013159</v>
      </c>
      <c r="T82" s="11">
        <f>IFERROR(CHOOSE(AllJobsSelected, W82, Y82), 0)</f>
        <v>2934.5372460496615</v>
      </c>
      <c r="U82" s="11">
        <f>IFERROR(CHOOSE(AllJobsSelected, X82, Z82), 0)</f>
        <v>13000</v>
      </c>
      <c r="V82" s="11">
        <f t="shared" si="29"/>
        <v>13000</v>
      </c>
      <c r="W82" s="1">
        <f>IFERROR(GETPIVOTDATA(W$4&amp;"", Pivot!$A$3, "Clean Country", $N82), 0)</f>
        <v>2934.5372460496615</v>
      </c>
      <c r="X82" s="1">
        <f>IFERROR(GETPIVOTDATA(X$4&amp;"", Pivot!$A$3, "Clean Country", $N82), 0)</f>
        <v>13000</v>
      </c>
      <c r="Y82" s="1">
        <f>IFERROR(GETPIVOTDATA(Y$4&amp;"", Pivot!$A$3, "Job Type", SelJobType, "Clean Country", $N82), 0)</f>
        <v>2934.5372460496615</v>
      </c>
      <c r="Z82" s="1">
        <f>IFERROR(GETPIVOTDATA(Z$4&amp;"", Pivot!$A$3, "Job Type", SelJobType, "Clean Country", $N82), 0)</f>
        <v>13000</v>
      </c>
    </row>
    <row r="83" spans="2:26" x14ac:dyDescent="0.2">
      <c r="B83" s="13">
        <v>77</v>
      </c>
      <c r="C83" s="1" t="str">
        <f>INDEX(Table11[], MATCH(D83, Table11[Clean Range], 0), 3)</f>
        <v>Asia</v>
      </c>
      <c r="D83" s="1" t="str">
        <f t="shared" si="23"/>
        <v>Republic of Georgia</v>
      </c>
      <c r="E83" s="55">
        <f t="shared" si="30"/>
        <v>0</v>
      </c>
      <c r="F83" s="55">
        <f t="shared" ca="1" si="24"/>
        <v>0</v>
      </c>
      <c r="G83" s="55">
        <f t="shared" ca="1" si="25"/>
        <v>0</v>
      </c>
      <c r="H83" s="55">
        <f t="shared" ca="1" si="26"/>
        <v>0</v>
      </c>
      <c r="I83" s="55">
        <f t="shared" ca="1" si="27"/>
        <v>53237.579795562706</v>
      </c>
      <c r="J83" s="55">
        <f t="shared" si="31"/>
        <v>46176.801908160211</v>
      </c>
      <c r="K83" s="1" t="str">
        <f t="shared" ca="1" si="32"/>
        <v/>
      </c>
      <c r="L83" s="1" t="str">
        <f t="shared" ca="1" si="33"/>
        <v/>
      </c>
      <c r="N83" s="1" t="s">
        <v>250</v>
      </c>
      <c r="O83" s="1">
        <f t="shared" si="34"/>
        <v>36</v>
      </c>
      <c r="P83" s="1">
        <f t="shared" si="35"/>
        <v>39</v>
      </c>
      <c r="Q83" s="11">
        <f t="shared" si="28"/>
        <v>39</v>
      </c>
      <c r="R83" s="11">
        <f t="shared" si="36"/>
        <v>4301.5782358632332</v>
      </c>
      <c r="S83" s="11">
        <f t="shared" si="37"/>
        <v>19055.991584887106</v>
      </c>
      <c r="T83" s="11">
        <f>IFERROR(CHOOSE(AllJobsSelected, W83, Y83), 0)</f>
        <v>4301.5782358632323</v>
      </c>
      <c r="U83" s="11">
        <f>IFERROR(CHOOSE(AllJobsSelected, X83, Z83), 0)</f>
        <v>19055.991584874118</v>
      </c>
      <c r="V83" s="11">
        <f t="shared" si="29"/>
        <v>19055.991584874118</v>
      </c>
      <c r="W83" s="1">
        <f>IFERROR(GETPIVOTDATA(W$4&amp;"", Pivot!$A$3, "Clean Country", $N83), 0)</f>
        <v>4301.5782358632323</v>
      </c>
      <c r="X83" s="1">
        <f>IFERROR(GETPIVOTDATA(X$4&amp;"", Pivot!$A$3, "Clean Country", $N83), 0)</f>
        <v>19055.991584874118</v>
      </c>
      <c r="Y83" s="1">
        <f>IFERROR(GETPIVOTDATA(Y$4&amp;"", Pivot!$A$3, "Job Type", SelJobType, "Clean Country", $N83), 0)</f>
        <v>4301.5782358632323</v>
      </c>
      <c r="Z83" s="1">
        <f>IFERROR(GETPIVOTDATA(Z$4&amp;"", Pivot!$A$3, "Job Type", SelJobType, "Clean Country", $N83), 0)</f>
        <v>19055.991584874118</v>
      </c>
    </row>
    <row r="84" spans="2:26" x14ac:dyDescent="0.2">
      <c r="B84" s="13">
        <v>78</v>
      </c>
      <c r="C84" s="1" t="str">
        <f>INDEX(Table11[], MATCH(D84, Table11[Clean Range], 0), 3)</f>
        <v>Asia</v>
      </c>
      <c r="D84" s="1" t="str">
        <f t="shared" si="23"/>
        <v>Sri Lanka</v>
      </c>
      <c r="E84" s="55">
        <f t="shared" si="30"/>
        <v>0</v>
      </c>
      <c r="F84" s="55">
        <f t="shared" ca="1" si="24"/>
        <v>0</v>
      </c>
      <c r="G84" s="55">
        <f t="shared" ca="1" si="25"/>
        <v>0</v>
      </c>
      <c r="H84" s="55">
        <f t="shared" ca="1" si="26"/>
        <v>0</v>
      </c>
      <c r="I84" s="55">
        <f t="shared" ca="1" si="27"/>
        <v>53237.579795562706</v>
      </c>
      <c r="J84" s="55">
        <f t="shared" si="31"/>
        <v>46176.801908160211</v>
      </c>
      <c r="K84" s="1" t="str">
        <f t="shared" ca="1" si="32"/>
        <v/>
      </c>
      <c r="L84" s="1" t="str">
        <f t="shared" ca="1" si="33"/>
        <v/>
      </c>
      <c r="N84" s="1" t="s">
        <v>148</v>
      </c>
      <c r="O84" s="1">
        <f t="shared" si="34"/>
        <v>31</v>
      </c>
      <c r="P84" s="1">
        <f t="shared" si="35"/>
        <v>30</v>
      </c>
      <c r="Q84" s="11">
        <f t="shared" si="28"/>
        <v>30</v>
      </c>
      <c r="R84" s="11">
        <f t="shared" si="36"/>
        <v>6954.2181479788924</v>
      </c>
      <c r="S84" s="11">
        <f t="shared" si="37"/>
        <v>30807.186395559311</v>
      </c>
      <c r="T84" s="11">
        <f>IFERROR(CHOOSE(AllJobsSelected, W84, Y84), 0)</f>
        <v>6954.2181479788915</v>
      </c>
      <c r="U84" s="11">
        <f>IFERROR(CHOOSE(AllJobsSelected, X84, Z84), 0)</f>
        <v>30807.186395546491</v>
      </c>
      <c r="V84" s="11">
        <f t="shared" si="29"/>
        <v>30807.186395546491</v>
      </c>
      <c r="W84" s="1">
        <f>IFERROR(GETPIVOTDATA(W$4&amp;"", Pivot!$A$3, "Clean Country", $N84), 0)</f>
        <v>10436.943591930587</v>
      </c>
      <c r="X84" s="1">
        <f>IFERROR(GETPIVOTDATA(X$4&amp;"", Pivot!$A$3, "Clean Country", $N84), 0)</f>
        <v>46235.660112252495</v>
      </c>
      <c r="Y84" s="1">
        <f>IFERROR(GETPIVOTDATA(Y$4&amp;"", Pivot!$A$3, "Job Type", SelJobType, "Clean Country", $N84), 0)</f>
        <v>6954.2181479788915</v>
      </c>
      <c r="Z84" s="1">
        <f>IFERROR(GETPIVOTDATA(Z$4&amp;"", Pivot!$A$3, "Job Type", SelJobType, "Clean Country", $N84), 0)</f>
        <v>30807.186395546491</v>
      </c>
    </row>
    <row r="85" spans="2:26" x14ac:dyDescent="0.2">
      <c r="B85" s="13">
        <v>79</v>
      </c>
      <c r="C85" s="1" t="str">
        <f>INDEX(Table11[], MATCH(D85, Table11[Clean Range], 0), 3)</f>
        <v>Asia</v>
      </c>
      <c r="D85" s="1" t="str">
        <f t="shared" si="23"/>
        <v>Thailand</v>
      </c>
      <c r="E85" s="55">
        <f t="shared" si="30"/>
        <v>0</v>
      </c>
      <c r="F85" s="55">
        <f t="shared" ca="1" si="24"/>
        <v>0</v>
      </c>
      <c r="G85" s="55">
        <f t="shared" ca="1" si="25"/>
        <v>0</v>
      </c>
      <c r="H85" s="55">
        <f t="shared" ca="1" si="26"/>
        <v>0</v>
      </c>
      <c r="I85" s="55">
        <f t="shared" ca="1" si="27"/>
        <v>53237.579795562706</v>
      </c>
      <c r="J85" s="55">
        <f t="shared" si="31"/>
        <v>46176.801908160211</v>
      </c>
      <c r="K85" s="1" t="str">
        <f t="shared" ca="1" si="32"/>
        <v/>
      </c>
      <c r="L85" s="1" t="str">
        <f t="shared" ca="1" si="33"/>
        <v/>
      </c>
      <c r="N85" s="1" t="s">
        <v>185</v>
      </c>
      <c r="O85" s="1">
        <f t="shared" si="34"/>
        <v>87</v>
      </c>
      <c r="P85" s="1">
        <f t="shared" si="35"/>
        <v>94</v>
      </c>
      <c r="Q85" s="11">
        <f t="shared" si="28"/>
        <v>94</v>
      </c>
      <c r="R85" s="11">
        <f t="shared" si="36"/>
        <v>1.2658227848101265E-12</v>
      </c>
      <c r="S85" s="11">
        <f t="shared" si="37"/>
        <v>1.2658227848101265E-8</v>
      </c>
      <c r="T85" s="11">
        <f>IFERROR(CHOOSE(AllJobsSelected, W85, Y85), 0)</f>
        <v>0</v>
      </c>
      <c r="U85" s="11">
        <f>IFERROR(CHOOSE(AllJobsSelected, X85, Z85), 0)</f>
        <v>0</v>
      </c>
      <c r="V85" s="11">
        <f t="shared" si="29"/>
        <v>0</v>
      </c>
      <c r="W85" s="1">
        <f>IFERROR(GETPIVOTDATA(W$4&amp;"", Pivot!$A$3, "Clean Country", $N85), 0)</f>
        <v>11667.431503262429</v>
      </c>
      <c r="X85" s="1">
        <f>IFERROR(GETPIVOTDATA(X$4&amp;"", Pivot!$A$3, "Clean Country", $N85), 0)</f>
        <v>84477.260092140481</v>
      </c>
      <c r="Y85" s="1">
        <f>IFERROR(GETPIVOTDATA(Y$4&amp;"", Pivot!$A$3, "Job Type", SelJobType, "Clean Country", $N85), 0)</f>
        <v>0</v>
      </c>
      <c r="Z85" s="1">
        <f>IFERROR(GETPIVOTDATA(Z$4&amp;"", Pivot!$A$3, "Job Type", SelJobType, "Clean Country", $N85), 0)</f>
        <v>0</v>
      </c>
    </row>
    <row r="86" spans="2:26" x14ac:dyDescent="0.2">
      <c r="B86" s="13">
        <v>80</v>
      </c>
      <c r="C86" s="1" t="str">
        <f>INDEX(Table11[], MATCH(D86, Table11[Clean Range], 0), 3)</f>
        <v>Asia</v>
      </c>
      <c r="D86" s="1" t="str">
        <f t="shared" si="23"/>
        <v>Viet Nam</v>
      </c>
      <c r="E86" s="55">
        <f t="shared" si="30"/>
        <v>0</v>
      </c>
      <c r="F86" s="55">
        <f t="shared" ca="1" si="24"/>
        <v>0</v>
      </c>
      <c r="G86" s="55">
        <f t="shared" ca="1" si="25"/>
        <v>0</v>
      </c>
      <c r="H86" s="55">
        <f t="shared" ca="1" si="26"/>
        <v>0</v>
      </c>
      <c r="I86" s="55">
        <f t="shared" ca="1" si="27"/>
        <v>53237.579795562706</v>
      </c>
      <c r="J86" s="55">
        <f t="shared" si="31"/>
        <v>46176.801908160211</v>
      </c>
      <c r="K86" s="1" t="str">
        <f t="shared" ca="1" si="32"/>
        <v/>
      </c>
      <c r="L86" s="1" t="str">
        <f t="shared" ca="1" si="33"/>
        <v/>
      </c>
      <c r="N86" s="1" t="s">
        <v>168</v>
      </c>
      <c r="O86" s="1">
        <f t="shared" si="34"/>
        <v>3</v>
      </c>
      <c r="P86" s="1">
        <f t="shared" si="35"/>
        <v>1</v>
      </c>
      <c r="Q86" s="11">
        <f t="shared" si="28"/>
        <v>1</v>
      </c>
      <c r="R86" s="11">
        <f t="shared" si="36"/>
        <v>22026.431718061674</v>
      </c>
      <c r="S86" s="11">
        <f t="shared" si="37"/>
        <v>150000.00000001249</v>
      </c>
      <c r="T86" s="11">
        <f>IFERROR(CHOOSE(AllJobsSelected, W86, Y86), 0)</f>
        <v>22026.431718061674</v>
      </c>
      <c r="U86" s="11">
        <f>IFERROR(CHOOSE(AllJobsSelected, X86, Z86), 0)</f>
        <v>150000</v>
      </c>
      <c r="V86" s="11">
        <f t="shared" si="29"/>
        <v>150000</v>
      </c>
      <c r="W86" s="1">
        <f>IFERROR(GETPIVOTDATA(W$4&amp;"", Pivot!$A$3, "Clean Country", $N86), 0)</f>
        <v>20194.648627796581</v>
      </c>
      <c r="X86" s="1">
        <f>IFERROR(GETPIVOTDATA(X$4&amp;"", Pivot!$A$3, "Clean Country", $N86), 0)</f>
        <v>137525.55715529469</v>
      </c>
      <c r="Y86" s="1">
        <f>IFERROR(GETPIVOTDATA(Y$4&amp;"", Pivot!$A$3, "Job Type", SelJobType, "Clean Country", $N86), 0)</f>
        <v>22026.431718061674</v>
      </c>
      <c r="Z86" s="1">
        <f>IFERROR(GETPIVOTDATA(Z$4&amp;"", Pivot!$A$3, "Job Type", SelJobType, "Clean Country", $N86), 0)</f>
        <v>150000</v>
      </c>
    </row>
    <row r="87" spans="2:26" x14ac:dyDescent="0.2">
      <c r="B87" s="13">
        <v>81</v>
      </c>
      <c r="C87" s="1" t="str">
        <f>INDEX(Table11[], MATCH(D87, Table11[Clean Range], 0), 3)</f>
        <v>Asia</v>
      </c>
      <c r="D87" s="1" t="str">
        <f t="shared" si="23"/>
        <v>Vietnam</v>
      </c>
      <c r="E87" s="55">
        <f t="shared" si="30"/>
        <v>0</v>
      </c>
      <c r="F87" s="55">
        <f t="shared" ca="1" si="24"/>
        <v>0</v>
      </c>
      <c r="G87" s="55">
        <f t="shared" ca="1" si="25"/>
        <v>0</v>
      </c>
      <c r="H87" s="55">
        <f t="shared" ca="1" si="26"/>
        <v>0</v>
      </c>
      <c r="I87" s="55">
        <f t="shared" ca="1" si="27"/>
        <v>53237.579795562706</v>
      </c>
      <c r="J87" s="55">
        <f t="shared" si="31"/>
        <v>46176.801908160211</v>
      </c>
      <c r="K87" s="1" t="str">
        <f t="shared" ca="1" si="32"/>
        <v/>
      </c>
      <c r="L87" s="1" t="str">
        <f t="shared" ca="1" si="33"/>
        <v/>
      </c>
      <c r="N87" s="1" t="s">
        <v>135</v>
      </c>
      <c r="O87" s="1">
        <f t="shared" si="34"/>
        <v>13</v>
      </c>
      <c r="P87" s="1">
        <f t="shared" si="35"/>
        <v>16</v>
      </c>
      <c r="Q87" s="11">
        <f t="shared" si="28"/>
        <v>16</v>
      </c>
      <c r="R87" s="11">
        <f t="shared" si="36"/>
        <v>14527.546918622142</v>
      </c>
      <c r="S87" s="11">
        <f t="shared" si="37"/>
        <v>55495.229229148928</v>
      </c>
      <c r="T87" s="11">
        <f>IFERROR(CHOOSE(AllJobsSelected, W87, Y87), 0)</f>
        <v>14527.54691862214</v>
      </c>
      <c r="U87" s="11">
        <f>IFERROR(CHOOSE(AllJobsSelected, X87, Z87), 0)</f>
        <v>55495.229229136581</v>
      </c>
      <c r="V87" s="11">
        <f t="shared" si="29"/>
        <v>55495.229229136581</v>
      </c>
      <c r="W87" s="1">
        <f>IFERROR(GETPIVOTDATA(W$4&amp;"", Pivot!$A$3, "Clean Country", $N87), 0)</f>
        <v>17426.466203624819</v>
      </c>
      <c r="X87" s="1">
        <f>IFERROR(GETPIVOTDATA(X$4&amp;"", Pivot!$A$3, "Clean Country", $N87), 0)</f>
        <v>66569.100897846802</v>
      </c>
      <c r="Y87" s="1">
        <f>IFERROR(GETPIVOTDATA(Y$4&amp;"", Pivot!$A$3, "Job Type", SelJobType, "Clean Country", $N87), 0)</f>
        <v>14527.54691862214</v>
      </c>
      <c r="Z87" s="1">
        <f>IFERROR(GETPIVOTDATA(Z$4&amp;"", Pivot!$A$3, "Job Type", SelJobType, "Clean Country", $N87), 0)</f>
        <v>55495.229229136581</v>
      </c>
    </row>
    <row r="88" spans="2:26" x14ac:dyDescent="0.2">
      <c r="B88" s="13">
        <v>82</v>
      </c>
      <c r="C88" s="1" t="str">
        <f>INDEX(Table11[], MATCH(D88, Table11[Clean Range], 0), 3)</f>
        <v>Central America</v>
      </c>
      <c r="D88" s="1" t="str">
        <f t="shared" si="23"/>
        <v>Aruba</v>
      </c>
      <c r="E88" s="55">
        <f t="shared" si="30"/>
        <v>0</v>
      </c>
      <c r="F88" s="55">
        <f t="shared" ca="1" si="24"/>
        <v>0</v>
      </c>
      <c r="G88" s="55">
        <f t="shared" ca="1" si="25"/>
        <v>0</v>
      </c>
      <c r="H88" s="55">
        <f t="shared" ca="1" si="26"/>
        <v>0</v>
      </c>
      <c r="I88" s="55">
        <f t="shared" ca="1" si="27"/>
        <v>53237.579795562706</v>
      </c>
      <c r="J88" s="55">
        <f t="shared" si="31"/>
        <v>46176.801908160211</v>
      </c>
      <c r="K88" s="1" t="str">
        <f t="shared" ca="1" si="32"/>
        <v/>
      </c>
      <c r="L88" s="1" t="str">
        <f t="shared" ca="1" si="33"/>
        <v/>
      </c>
      <c r="N88" s="1" t="s">
        <v>169</v>
      </c>
      <c r="O88" s="1">
        <f t="shared" si="34"/>
        <v>88</v>
      </c>
      <c r="P88" s="1">
        <f t="shared" si="35"/>
        <v>50</v>
      </c>
      <c r="Q88" s="11">
        <f t="shared" si="28"/>
        <v>50</v>
      </c>
      <c r="R88" s="11">
        <f t="shared" si="36"/>
        <v>1.2195121951219513E-12</v>
      </c>
      <c r="S88" s="11">
        <f t="shared" si="37"/>
        <v>12000.000000012195</v>
      </c>
      <c r="T88" s="11">
        <f>IFERROR(CHOOSE(AllJobsSelected, W88, Y88), 0)</f>
        <v>0</v>
      </c>
      <c r="U88" s="11">
        <f>IFERROR(CHOOSE(AllJobsSelected, X88, Z88), 0)</f>
        <v>12000</v>
      </c>
      <c r="V88" s="11">
        <f t="shared" si="29"/>
        <v>12000</v>
      </c>
      <c r="W88" s="1">
        <f>IFERROR(GETPIVOTDATA(W$4&amp;"", Pivot!$A$3, "Clean Country", $N88), 0)</f>
        <v>0</v>
      </c>
      <c r="X88" s="1">
        <f>IFERROR(GETPIVOTDATA(X$4&amp;"", Pivot!$A$3, "Clean Country", $N88), 0)</f>
        <v>11650</v>
      </c>
      <c r="Y88" s="1">
        <f>IFERROR(GETPIVOTDATA(Y$4&amp;"", Pivot!$A$3, "Job Type", SelJobType, "Clean Country", $N88), 0)</f>
        <v>0</v>
      </c>
      <c r="Z88" s="1">
        <f>IFERROR(GETPIVOTDATA(Z$4&amp;"", Pivot!$A$3, "Job Type", SelJobType, "Clean Country", $N88), 0)</f>
        <v>12000</v>
      </c>
    </row>
    <row r="89" spans="2:26" x14ac:dyDescent="0.2">
      <c r="B89" s="13">
        <v>83</v>
      </c>
      <c r="C89" s="1" t="str">
        <f>INDEX(Table11[], MATCH(D89, Table11[Clean Range], 0), 3)</f>
        <v>Central America</v>
      </c>
      <c r="D89" s="1" t="str">
        <f t="shared" si="23"/>
        <v>Bermuda</v>
      </c>
      <c r="E89" s="55">
        <f t="shared" si="30"/>
        <v>0</v>
      </c>
      <c r="F89" s="55">
        <f t="shared" ca="1" si="24"/>
        <v>0</v>
      </c>
      <c r="G89" s="55">
        <f t="shared" ca="1" si="25"/>
        <v>0</v>
      </c>
      <c r="H89" s="55">
        <f t="shared" ca="1" si="26"/>
        <v>0</v>
      </c>
      <c r="I89" s="55">
        <f t="shared" ca="1" si="27"/>
        <v>53237.579795562706</v>
      </c>
      <c r="J89" s="55">
        <f t="shared" si="31"/>
        <v>46176.801908160211</v>
      </c>
      <c r="K89" s="1" t="str">
        <f t="shared" ca="1" si="32"/>
        <v/>
      </c>
      <c r="L89" s="1" t="str">
        <f t="shared" ca="1" si="33"/>
        <v/>
      </c>
      <c r="N89" s="1" t="s">
        <v>4101</v>
      </c>
      <c r="O89" s="1">
        <f t="shared" si="34"/>
        <v>89</v>
      </c>
      <c r="P89" s="1">
        <f t="shared" si="35"/>
        <v>36</v>
      </c>
      <c r="Q89" s="11">
        <f t="shared" si="28"/>
        <v>36</v>
      </c>
      <c r="R89" s="11">
        <f t="shared" si="36"/>
        <v>1.2048192771084338E-12</v>
      </c>
      <c r="S89" s="11">
        <f t="shared" si="37"/>
        <v>21000.000000012049</v>
      </c>
      <c r="T89" s="11">
        <f>IFERROR(CHOOSE(AllJobsSelected, W89, Y89), 0)</f>
        <v>0</v>
      </c>
      <c r="U89" s="11">
        <f>IFERROR(CHOOSE(AllJobsSelected, X89, Z89), 0)</f>
        <v>21000</v>
      </c>
      <c r="V89" s="11">
        <f t="shared" si="29"/>
        <v>21000</v>
      </c>
      <c r="W89" s="1">
        <f>IFERROR(GETPIVOTDATA(W$4&amp;"", Pivot!$A$3, "Clean Country", $N89), 0)</f>
        <v>0</v>
      </c>
      <c r="X89" s="1">
        <f>IFERROR(GETPIVOTDATA(X$4&amp;"", Pivot!$A$3, "Clean Country", $N89), 0)</f>
        <v>21000</v>
      </c>
      <c r="Y89" s="1">
        <f>IFERROR(GETPIVOTDATA(Y$4&amp;"", Pivot!$A$3, "Job Type", SelJobType, "Clean Country", $N89), 0)</f>
        <v>0</v>
      </c>
      <c r="Z89" s="1">
        <f>IFERROR(GETPIVOTDATA(Z$4&amp;"", Pivot!$A$3, "Job Type", SelJobType, "Clean Country", $N89), 0)</f>
        <v>21000</v>
      </c>
    </row>
    <row r="90" spans="2:26" x14ac:dyDescent="0.2">
      <c r="B90" s="13">
        <v>84</v>
      </c>
      <c r="C90" s="1" t="str">
        <f>INDEX(Table11[], MATCH(D90, Table11[Clean Range], 0), 3)</f>
        <v>Central America</v>
      </c>
      <c r="D90" s="1" t="str">
        <f t="shared" si="23"/>
        <v>Central America</v>
      </c>
      <c r="E90" s="55">
        <f t="shared" si="30"/>
        <v>0</v>
      </c>
      <c r="F90" s="55">
        <f t="shared" ca="1" si="24"/>
        <v>0</v>
      </c>
      <c r="G90" s="55">
        <f t="shared" ca="1" si="25"/>
        <v>0</v>
      </c>
      <c r="H90" s="55">
        <f t="shared" ca="1" si="26"/>
        <v>0</v>
      </c>
      <c r="I90" s="55">
        <f t="shared" ca="1" si="27"/>
        <v>53237.579795562706</v>
      </c>
      <c r="J90" s="55">
        <f t="shared" si="31"/>
        <v>46176.801908160211</v>
      </c>
      <c r="K90" s="1" t="str">
        <f t="shared" ca="1" si="32"/>
        <v/>
      </c>
      <c r="L90" s="1" t="str">
        <f t="shared" ca="1" si="33"/>
        <v/>
      </c>
      <c r="N90" s="1" t="s">
        <v>166</v>
      </c>
      <c r="O90" s="1">
        <f t="shared" si="34"/>
        <v>7</v>
      </c>
      <c r="P90" s="1">
        <f t="shared" si="35"/>
        <v>15</v>
      </c>
      <c r="Q90" s="11">
        <f t="shared" si="28"/>
        <v>15</v>
      </c>
      <c r="R90" s="11">
        <f t="shared" si="36"/>
        <v>17981.45258119881</v>
      </c>
      <c r="S90" s="11">
        <f t="shared" si="37"/>
        <v>58799.349940532011</v>
      </c>
      <c r="T90" s="11">
        <f>IFERROR(CHOOSE(AllJobsSelected, W90, Y90), 0)</f>
        <v>17981.45258119881</v>
      </c>
      <c r="U90" s="11">
        <f>IFERROR(CHOOSE(AllJobsSelected, X90, Z90), 0)</f>
        <v>58799.349940520107</v>
      </c>
      <c r="V90" s="11">
        <f t="shared" si="29"/>
        <v>58799.349940520107</v>
      </c>
      <c r="W90" s="1">
        <f>IFERROR(GETPIVOTDATA(W$4&amp;"", Pivot!$A$3, "Clean Country", $N90), 0)</f>
        <v>9836.9905776439264</v>
      </c>
      <c r="X90" s="1">
        <f>IFERROR(GETPIVOTDATA(X$4&amp;"", Pivot!$A$3, "Clean Country", $N90), 0)</f>
        <v>32166.959188895635</v>
      </c>
      <c r="Y90" s="1">
        <f>IFERROR(GETPIVOTDATA(Y$4&amp;"", Pivot!$A$3, "Job Type", SelJobType, "Clean Country", $N90), 0)</f>
        <v>17981.45258119881</v>
      </c>
      <c r="Z90" s="1">
        <f>IFERROR(GETPIVOTDATA(Z$4&amp;"", Pivot!$A$3, "Job Type", SelJobType, "Clean Country", $N90), 0)</f>
        <v>58799.349940520107</v>
      </c>
    </row>
    <row r="91" spans="2:26" x14ac:dyDescent="0.2">
      <c r="B91" s="13">
        <v>85</v>
      </c>
      <c r="C91" s="1" t="str">
        <f>INDEX(Table11[], MATCH(D91, Table11[Clean Range], 0), 3)</f>
        <v>Central America</v>
      </c>
      <c r="D91" s="1" t="str">
        <f t="shared" si="23"/>
        <v>Guyana</v>
      </c>
      <c r="E91" s="55">
        <f t="shared" si="30"/>
        <v>0</v>
      </c>
      <c r="F91" s="55">
        <f t="shared" ca="1" si="24"/>
        <v>0</v>
      </c>
      <c r="G91" s="55">
        <f t="shared" ca="1" si="25"/>
        <v>0</v>
      </c>
      <c r="H91" s="55">
        <f t="shared" ca="1" si="26"/>
        <v>0</v>
      </c>
      <c r="I91" s="55">
        <f t="shared" ca="1" si="27"/>
        <v>53237.579795562706</v>
      </c>
      <c r="J91" s="55">
        <f t="shared" si="31"/>
        <v>46176.801908160211</v>
      </c>
      <c r="K91" s="1" t="str">
        <f t="shared" ca="1" si="32"/>
        <v/>
      </c>
      <c r="L91" s="1" t="str">
        <f t="shared" ca="1" si="33"/>
        <v/>
      </c>
      <c r="N91" s="1" t="s">
        <v>2761</v>
      </c>
      <c r="O91" s="1">
        <f t="shared" si="34"/>
        <v>90</v>
      </c>
      <c r="P91" s="1">
        <f t="shared" si="35"/>
        <v>51</v>
      </c>
      <c r="Q91" s="11">
        <f t="shared" si="28"/>
        <v>51</v>
      </c>
      <c r="R91" s="11">
        <f t="shared" si="36"/>
        <v>1.1764705882352942E-12</v>
      </c>
      <c r="S91" s="11">
        <f t="shared" si="37"/>
        <v>12000.000000011765</v>
      </c>
      <c r="T91" s="11">
        <f>IFERROR(CHOOSE(AllJobsSelected, W91, Y91), 0)</f>
        <v>0</v>
      </c>
      <c r="U91" s="11">
        <f>IFERROR(CHOOSE(AllJobsSelected, X91, Z91), 0)</f>
        <v>12000</v>
      </c>
      <c r="V91" s="11">
        <f t="shared" si="29"/>
        <v>12000</v>
      </c>
      <c r="W91" s="1">
        <f>IFERROR(GETPIVOTDATA(W$4&amp;"", Pivot!$A$3, "Clean Country", $N91), 0)</f>
        <v>0</v>
      </c>
      <c r="X91" s="1">
        <f>IFERROR(GETPIVOTDATA(X$4&amp;"", Pivot!$A$3, "Clean Country", $N91), 0)</f>
        <v>18000</v>
      </c>
      <c r="Y91" s="1">
        <f>IFERROR(GETPIVOTDATA(Y$4&amp;"", Pivot!$A$3, "Job Type", SelJobType, "Clean Country", $N91), 0)</f>
        <v>0</v>
      </c>
      <c r="Z91" s="1">
        <f>IFERROR(GETPIVOTDATA(Z$4&amp;"", Pivot!$A$3, "Job Type", SelJobType, "Clean Country", $N91), 0)</f>
        <v>12000</v>
      </c>
    </row>
    <row r="92" spans="2:26" x14ac:dyDescent="0.2">
      <c r="B92" s="13">
        <v>86</v>
      </c>
      <c r="C92" s="1" t="str">
        <f>INDEX(Table11[], MATCH(D92, Table11[Clean Range], 0), 3)</f>
        <v>Central America</v>
      </c>
      <c r="D92" s="1" t="str">
        <f t="shared" si="23"/>
        <v>Paraguay</v>
      </c>
      <c r="E92" s="55">
        <f t="shared" si="30"/>
        <v>0</v>
      </c>
      <c r="F92" s="55">
        <f t="shared" ca="1" si="24"/>
        <v>0</v>
      </c>
      <c r="G92" s="55">
        <f t="shared" ca="1" si="25"/>
        <v>0</v>
      </c>
      <c r="H92" s="55">
        <f t="shared" ca="1" si="26"/>
        <v>0</v>
      </c>
      <c r="I92" s="55">
        <f t="shared" ca="1" si="27"/>
        <v>53237.579795562706</v>
      </c>
      <c r="J92" s="55">
        <f t="shared" si="31"/>
        <v>46176.801908160211</v>
      </c>
      <c r="K92" s="1" t="str">
        <f t="shared" ca="1" si="32"/>
        <v/>
      </c>
      <c r="L92" s="1" t="str">
        <f t="shared" ca="1" si="33"/>
        <v/>
      </c>
      <c r="N92" s="1" t="s">
        <v>163</v>
      </c>
      <c r="O92" s="1">
        <f t="shared" si="34"/>
        <v>91</v>
      </c>
      <c r="P92" s="1">
        <f t="shared" si="35"/>
        <v>95</v>
      </c>
      <c r="Q92" s="11">
        <f t="shared" si="28"/>
        <v>95</v>
      </c>
      <c r="R92" s="11">
        <f t="shared" si="36"/>
        <v>1.1627906976744186E-12</v>
      </c>
      <c r="S92" s="11">
        <f t="shared" si="37"/>
        <v>1.1627906976744186E-8</v>
      </c>
      <c r="T92" s="11">
        <f>IFERROR(CHOOSE(AllJobsSelected, W92, Y92), 0)</f>
        <v>0</v>
      </c>
      <c r="U92" s="11">
        <f>IFERROR(CHOOSE(AllJobsSelected, X92, Z92), 0)</f>
        <v>0</v>
      </c>
      <c r="V92" s="11">
        <f t="shared" si="29"/>
        <v>0</v>
      </c>
      <c r="W92" s="1">
        <f>IFERROR(GETPIVOTDATA(W$4&amp;"", Pivot!$A$3, "Clean Country", $N92), 0)</f>
        <v>16184.01937046005</v>
      </c>
      <c r="X92" s="1">
        <f>IFERROR(GETPIVOTDATA(X$4&amp;"", Pivot!$A$3, "Clean Country", $N92), 0)</f>
        <v>66840</v>
      </c>
      <c r="Y92" s="1">
        <f>IFERROR(GETPIVOTDATA(Y$4&amp;"", Pivot!$A$3, "Job Type", SelJobType, "Clean Country", $N92), 0)</f>
        <v>0</v>
      </c>
      <c r="Z92" s="1">
        <f>IFERROR(GETPIVOTDATA(Z$4&amp;"", Pivot!$A$3, "Job Type", SelJobType, "Clean Country", $N92), 0)</f>
        <v>0</v>
      </c>
    </row>
    <row r="93" spans="2:26" x14ac:dyDescent="0.2">
      <c r="B93" s="13">
        <v>87</v>
      </c>
      <c r="C93" s="1" t="str">
        <f>INDEX(Table11[], MATCH(D93, Table11[Clean Range], 0), 3)</f>
        <v>Europe</v>
      </c>
      <c r="D93" s="1" t="str">
        <f t="shared" si="23"/>
        <v>Albania</v>
      </c>
      <c r="E93" s="55">
        <f t="shared" si="30"/>
        <v>0</v>
      </c>
      <c r="F93" s="55">
        <f t="shared" ca="1" si="24"/>
        <v>0</v>
      </c>
      <c r="G93" s="55">
        <f t="shared" ca="1" si="25"/>
        <v>0</v>
      </c>
      <c r="H93" s="55">
        <f t="shared" ca="1" si="26"/>
        <v>0</v>
      </c>
      <c r="I93" s="55">
        <f t="shared" ca="1" si="27"/>
        <v>53237.579795562706</v>
      </c>
      <c r="J93" s="55">
        <f t="shared" si="31"/>
        <v>46176.801908160211</v>
      </c>
      <c r="K93" s="1" t="str">
        <f t="shared" ca="1" si="32"/>
        <v/>
      </c>
      <c r="L93" s="1" t="str">
        <f t="shared" ca="1" si="33"/>
        <v/>
      </c>
      <c r="N93" s="1" t="s">
        <v>176</v>
      </c>
      <c r="O93" s="1">
        <f t="shared" si="34"/>
        <v>92</v>
      </c>
      <c r="P93" s="1">
        <f t="shared" si="35"/>
        <v>23</v>
      </c>
      <c r="Q93" s="11">
        <f t="shared" si="28"/>
        <v>23</v>
      </c>
      <c r="R93" s="11">
        <f t="shared" si="36"/>
        <v>1.1494252873563218E-12</v>
      </c>
      <c r="S93" s="11">
        <f t="shared" si="37"/>
        <v>43000.000000011496</v>
      </c>
      <c r="T93" s="11">
        <f>IFERROR(CHOOSE(AllJobsSelected, W93, Y93), 0)</f>
        <v>0</v>
      </c>
      <c r="U93" s="11">
        <f>IFERROR(CHOOSE(AllJobsSelected, X93, Z93), 0)</f>
        <v>43000</v>
      </c>
      <c r="V93" s="11">
        <f t="shared" si="29"/>
        <v>43000</v>
      </c>
      <c r="W93" s="1">
        <f>IFERROR(GETPIVOTDATA(W$4&amp;"", Pivot!$A$3, "Clean Country", $N93), 0)</f>
        <v>0</v>
      </c>
      <c r="X93" s="1">
        <f>IFERROR(GETPIVOTDATA(X$4&amp;"", Pivot!$A$3, "Clean Country", $N93), 0)</f>
        <v>35900</v>
      </c>
      <c r="Y93" s="1">
        <f>IFERROR(GETPIVOTDATA(Y$4&amp;"", Pivot!$A$3, "Job Type", SelJobType, "Clean Country", $N93), 0)</f>
        <v>0</v>
      </c>
      <c r="Z93" s="1">
        <f>IFERROR(GETPIVOTDATA(Z$4&amp;"", Pivot!$A$3, "Job Type", SelJobType, "Clean Country", $N93), 0)</f>
        <v>43000</v>
      </c>
    </row>
    <row r="94" spans="2:26" x14ac:dyDescent="0.2">
      <c r="B94" s="13">
        <v>88</v>
      </c>
      <c r="C94" s="1" t="str">
        <f>INDEX(Table11[], MATCH(D94, Table11[Clean Range], 0), 3)</f>
        <v>Europe</v>
      </c>
      <c r="D94" s="1" t="str">
        <f t="shared" si="23"/>
        <v>Austria</v>
      </c>
      <c r="E94" s="55">
        <f t="shared" si="30"/>
        <v>0</v>
      </c>
      <c r="F94" s="55">
        <f t="shared" ca="1" si="24"/>
        <v>0</v>
      </c>
      <c r="G94" s="55">
        <f t="shared" ca="1" si="25"/>
        <v>0</v>
      </c>
      <c r="H94" s="55">
        <f t="shared" ca="1" si="26"/>
        <v>0</v>
      </c>
      <c r="I94" s="55">
        <f t="shared" ca="1" si="27"/>
        <v>53237.579795562706</v>
      </c>
      <c r="J94" s="55">
        <f t="shared" si="31"/>
        <v>46176.801908160211</v>
      </c>
      <c r="K94" s="1" t="str">
        <f t="shared" ca="1" si="32"/>
        <v/>
      </c>
      <c r="L94" s="1" t="str">
        <f t="shared" ca="1" si="33"/>
        <v/>
      </c>
      <c r="N94" s="1" t="s">
        <v>227</v>
      </c>
      <c r="O94" s="1">
        <f t="shared" si="34"/>
        <v>93</v>
      </c>
      <c r="P94" s="1">
        <f t="shared" si="35"/>
        <v>96</v>
      </c>
      <c r="Q94" s="11">
        <f t="shared" si="28"/>
        <v>96</v>
      </c>
      <c r="R94" s="11">
        <f t="shared" si="36"/>
        <v>1.1363636363636363E-12</v>
      </c>
      <c r="S94" s="11">
        <f t="shared" si="37"/>
        <v>1.1363636363636364E-8</v>
      </c>
      <c r="T94" s="11">
        <f>IFERROR(CHOOSE(AllJobsSelected, W94, Y94), 0)</f>
        <v>0</v>
      </c>
      <c r="U94" s="11">
        <f>IFERROR(CHOOSE(AllJobsSelected, X94, Z94), 0)</f>
        <v>0</v>
      </c>
      <c r="V94" s="11">
        <f t="shared" si="29"/>
        <v>0</v>
      </c>
      <c r="W94" s="1">
        <f>IFERROR(GETPIVOTDATA(W$4&amp;"", Pivot!$A$3, "Clean Country", $N94), 0)</f>
        <v>0</v>
      </c>
      <c r="X94" s="1">
        <f>IFERROR(GETPIVOTDATA(X$4&amp;"", Pivot!$A$3, "Clean Country", $N94), 0)</f>
        <v>24864</v>
      </c>
      <c r="Y94" s="1">
        <f>IFERROR(GETPIVOTDATA(Y$4&amp;"", Pivot!$A$3, "Job Type", SelJobType, "Clean Country", $N94), 0)</f>
        <v>0</v>
      </c>
      <c r="Z94" s="1">
        <f>IFERROR(GETPIVOTDATA(Z$4&amp;"", Pivot!$A$3, "Job Type", SelJobType, "Clean Country", $N94), 0)</f>
        <v>0</v>
      </c>
    </row>
    <row r="95" spans="2:26" x14ac:dyDescent="0.2">
      <c r="B95" s="13">
        <v>89</v>
      </c>
      <c r="C95" s="1" t="str">
        <f>INDEX(Table11[], MATCH(D95, Table11[Clean Range], 0), 3)</f>
        <v>Europe</v>
      </c>
      <c r="D95" s="1" t="str">
        <f t="shared" si="23"/>
        <v>Croatia</v>
      </c>
      <c r="E95" s="55">
        <f t="shared" si="30"/>
        <v>0</v>
      </c>
      <c r="F95" s="55">
        <f t="shared" ca="1" si="24"/>
        <v>0</v>
      </c>
      <c r="G95" s="55">
        <f t="shared" ca="1" si="25"/>
        <v>0</v>
      </c>
      <c r="H95" s="55">
        <f t="shared" ca="1" si="26"/>
        <v>0</v>
      </c>
      <c r="I95" s="55">
        <f t="shared" ca="1" si="27"/>
        <v>53237.579795562706</v>
      </c>
      <c r="J95" s="55">
        <f t="shared" si="31"/>
        <v>46176.801908160211</v>
      </c>
      <c r="K95" s="1" t="str">
        <f t="shared" ca="1" si="32"/>
        <v/>
      </c>
      <c r="L95" s="1" t="str">
        <f t="shared" ca="1" si="33"/>
        <v/>
      </c>
      <c r="N95" s="1" t="s">
        <v>240</v>
      </c>
      <c r="O95" s="1">
        <f t="shared" si="34"/>
        <v>94</v>
      </c>
      <c r="P95" s="1">
        <f t="shared" si="35"/>
        <v>97</v>
      </c>
      <c r="Q95" s="11">
        <f t="shared" si="28"/>
        <v>97</v>
      </c>
      <c r="R95" s="11">
        <f t="shared" si="36"/>
        <v>1.1235955056179775E-12</v>
      </c>
      <c r="S95" s="11">
        <f t="shared" si="37"/>
        <v>1.1235955056179776E-8</v>
      </c>
      <c r="T95" s="11">
        <f>IFERROR(CHOOSE(AllJobsSelected, W95, Y95), 0)</f>
        <v>0</v>
      </c>
      <c r="U95" s="11">
        <f>IFERROR(CHOOSE(AllJobsSelected, X95, Z95), 0)</f>
        <v>0</v>
      </c>
      <c r="V95" s="11">
        <f t="shared" si="29"/>
        <v>0</v>
      </c>
      <c r="W95" s="1">
        <f>IFERROR(GETPIVOTDATA(W$4&amp;"", Pivot!$A$3, "Clean Country", $N95), 0)</f>
        <v>0</v>
      </c>
      <c r="X95" s="1">
        <f>IFERROR(GETPIVOTDATA(X$4&amp;"", Pivot!$A$3, "Clean Country", $N95), 0)</f>
        <v>100800</v>
      </c>
      <c r="Y95" s="1">
        <f>IFERROR(GETPIVOTDATA(Y$4&amp;"", Pivot!$A$3, "Job Type", SelJobType, "Clean Country", $N95), 0)</f>
        <v>0</v>
      </c>
      <c r="Z95" s="1">
        <f>IFERROR(GETPIVOTDATA(Z$4&amp;"", Pivot!$A$3, "Job Type", SelJobType, "Clean Country", $N95), 0)</f>
        <v>0</v>
      </c>
    </row>
    <row r="96" spans="2:26" x14ac:dyDescent="0.2">
      <c r="B96" s="13">
        <v>90</v>
      </c>
      <c r="C96" s="1" t="str">
        <f>INDEX(Table11[], MATCH(D96, Table11[Clean Range], 0), 3)</f>
        <v>Europe</v>
      </c>
      <c r="D96" s="1" t="str">
        <f t="shared" si="23"/>
        <v>Czech Republic</v>
      </c>
      <c r="E96" s="55">
        <f t="shared" si="30"/>
        <v>0</v>
      </c>
      <c r="F96" s="55">
        <f t="shared" ca="1" si="24"/>
        <v>0</v>
      </c>
      <c r="G96" s="55">
        <f t="shared" ca="1" si="25"/>
        <v>0</v>
      </c>
      <c r="H96" s="55">
        <f t="shared" ca="1" si="26"/>
        <v>0</v>
      </c>
      <c r="I96" s="55">
        <f t="shared" ca="1" si="27"/>
        <v>53237.579795562706</v>
      </c>
      <c r="J96" s="55">
        <f t="shared" si="31"/>
        <v>46176.801908160211</v>
      </c>
      <c r="K96" s="1" t="str">
        <f t="shared" ca="1" si="32"/>
        <v/>
      </c>
      <c r="L96" s="1" t="str">
        <f t="shared" ca="1" si="33"/>
        <v/>
      </c>
      <c r="N96" s="1" t="s">
        <v>179</v>
      </c>
      <c r="O96" s="1">
        <f t="shared" si="34"/>
        <v>95</v>
      </c>
      <c r="P96" s="1">
        <f t="shared" si="35"/>
        <v>98</v>
      </c>
      <c r="Q96" s="11">
        <f t="shared" si="28"/>
        <v>98</v>
      </c>
      <c r="R96" s="11">
        <f t="shared" si="36"/>
        <v>1.1111111111111112E-12</v>
      </c>
      <c r="S96" s="11">
        <f t="shared" si="37"/>
        <v>1.1111111111111112E-8</v>
      </c>
      <c r="T96" s="11">
        <f>IFERROR(CHOOSE(AllJobsSelected, W96, Y96), 0)</f>
        <v>0</v>
      </c>
      <c r="U96" s="11">
        <f>IFERROR(CHOOSE(AllJobsSelected, X96, Z96), 0)</f>
        <v>0</v>
      </c>
      <c r="V96" s="11">
        <f t="shared" si="29"/>
        <v>0</v>
      </c>
      <c r="W96" s="1">
        <f>IFERROR(GETPIVOTDATA(W$4&amp;"", Pivot!$A$3, "Clean Country", $N96), 0)</f>
        <v>0</v>
      </c>
      <c r="X96" s="1">
        <f>IFERROR(GETPIVOTDATA(X$4&amp;"", Pivot!$A$3, "Clean Country", $N96), 0)</f>
        <v>53066.666666666664</v>
      </c>
      <c r="Y96" s="1">
        <f>IFERROR(GETPIVOTDATA(Y$4&amp;"", Pivot!$A$3, "Job Type", SelJobType, "Clean Country", $N96), 0)</f>
        <v>0</v>
      </c>
      <c r="Z96" s="1">
        <f>IFERROR(GETPIVOTDATA(Z$4&amp;"", Pivot!$A$3, "Job Type", SelJobType, "Clean Country", $N96), 0)</f>
        <v>0</v>
      </c>
    </row>
    <row r="97" spans="2:28" x14ac:dyDescent="0.2">
      <c r="B97" s="13">
        <v>91</v>
      </c>
      <c r="C97" s="1" t="str">
        <f>INDEX(Table11[], MATCH(D97, Table11[Clean Range], 0), 3)</f>
        <v>Europe</v>
      </c>
      <c r="D97" s="1" t="str">
        <f t="shared" si="23"/>
        <v>Greece</v>
      </c>
      <c r="E97" s="55">
        <f t="shared" si="30"/>
        <v>0</v>
      </c>
      <c r="F97" s="55">
        <f t="shared" ca="1" si="24"/>
        <v>0</v>
      </c>
      <c r="G97" s="55">
        <f t="shared" ca="1" si="25"/>
        <v>0</v>
      </c>
      <c r="H97" s="55">
        <f t="shared" ca="1" si="26"/>
        <v>0</v>
      </c>
      <c r="I97" s="55">
        <f t="shared" ca="1" si="27"/>
        <v>53237.579795562706</v>
      </c>
      <c r="J97" s="55">
        <f t="shared" si="31"/>
        <v>46176.801908160211</v>
      </c>
      <c r="K97" s="1" t="str">
        <f t="shared" ca="1" si="32"/>
        <v/>
      </c>
      <c r="L97" s="1" t="str">
        <f t="shared" ca="1" si="33"/>
        <v/>
      </c>
      <c r="N97" s="1" t="s">
        <v>150</v>
      </c>
      <c r="O97" s="1">
        <f t="shared" si="34"/>
        <v>32</v>
      </c>
      <c r="P97" s="1">
        <f t="shared" si="35"/>
        <v>43</v>
      </c>
      <c r="Q97" s="11">
        <f t="shared" si="28"/>
        <v>43</v>
      </c>
      <c r="R97" s="11">
        <f t="shared" si="36"/>
        <v>6741.5730337078667</v>
      </c>
      <c r="S97" s="11">
        <f t="shared" si="37"/>
        <v>18000.00000001099</v>
      </c>
      <c r="T97" s="11">
        <f>IFERROR(CHOOSE(AllJobsSelected, W97, Y97), 0)</f>
        <v>6741.5730337078658</v>
      </c>
      <c r="U97" s="11">
        <f>IFERROR(CHOOSE(AllJobsSelected, X97, Z97), 0)</f>
        <v>18000</v>
      </c>
      <c r="V97" s="11">
        <f t="shared" si="29"/>
        <v>18000</v>
      </c>
      <c r="W97" s="1">
        <f>IFERROR(GETPIVOTDATA(W$4&amp;"", Pivot!$A$3, "Clean Country", $N97), 0)</f>
        <v>13420.27011689933</v>
      </c>
      <c r="X97" s="1">
        <f>IFERROR(GETPIVOTDATA(X$4&amp;"", Pivot!$A$3, "Clean Country", $N97), 0)</f>
        <v>35832.121212121208</v>
      </c>
      <c r="Y97" s="1">
        <f>IFERROR(GETPIVOTDATA(Y$4&amp;"", Pivot!$A$3, "Job Type", SelJobType, "Clean Country", $N97), 0)</f>
        <v>6741.5730337078658</v>
      </c>
      <c r="Z97" s="1">
        <f>IFERROR(GETPIVOTDATA(Z$4&amp;"", Pivot!$A$3, "Job Type", SelJobType, "Clean Country", $N97), 0)</f>
        <v>18000</v>
      </c>
    </row>
    <row r="98" spans="2:28" x14ac:dyDescent="0.2">
      <c r="B98" s="13">
        <v>92</v>
      </c>
      <c r="C98" s="1" t="str">
        <f>INDEX(Table11[], MATCH(D98, Table11[Clean Range], 0), 3)</f>
        <v>Europe</v>
      </c>
      <c r="D98" s="1" t="str">
        <f t="shared" si="23"/>
        <v>Lithuania</v>
      </c>
      <c r="E98" s="55">
        <f t="shared" si="30"/>
        <v>0</v>
      </c>
      <c r="F98" s="55">
        <f t="shared" ca="1" si="24"/>
        <v>0</v>
      </c>
      <c r="G98" s="55">
        <f t="shared" ca="1" si="25"/>
        <v>0</v>
      </c>
      <c r="H98" s="55">
        <f t="shared" ca="1" si="26"/>
        <v>0</v>
      </c>
      <c r="I98" s="55">
        <f t="shared" ca="1" si="27"/>
        <v>53237.579795562706</v>
      </c>
      <c r="J98" s="55">
        <f t="shared" si="31"/>
        <v>46176.801908160211</v>
      </c>
      <c r="K98" s="1" t="str">
        <f t="shared" ca="1" si="32"/>
        <v/>
      </c>
      <c r="L98" s="1" t="str">
        <f t="shared" ca="1" si="33"/>
        <v/>
      </c>
      <c r="N98" s="1" t="s">
        <v>186</v>
      </c>
      <c r="O98" s="1">
        <f t="shared" si="34"/>
        <v>96</v>
      </c>
      <c r="P98" s="1">
        <f t="shared" si="35"/>
        <v>14</v>
      </c>
      <c r="Q98" s="11">
        <f t="shared" si="28"/>
        <v>14</v>
      </c>
      <c r="R98" s="11">
        <f t="shared" si="36"/>
        <v>1.0869565217391305E-12</v>
      </c>
      <c r="S98" s="11">
        <f t="shared" si="37"/>
        <v>60000.00000001087</v>
      </c>
      <c r="T98" s="11">
        <f>IFERROR(CHOOSE(AllJobsSelected, W98, Y98), 0)</f>
        <v>0</v>
      </c>
      <c r="U98" s="11">
        <f>IFERROR(CHOOSE(AllJobsSelected, X98, Z98), 0)</f>
        <v>60000</v>
      </c>
      <c r="V98" s="11">
        <f t="shared" si="29"/>
        <v>60000</v>
      </c>
      <c r="W98" s="1">
        <f>IFERROR(GETPIVOTDATA(W$4&amp;"", Pivot!$A$3, "Clean Country", $N98), 0)</f>
        <v>0</v>
      </c>
      <c r="X98" s="1">
        <f>IFERROR(GETPIVOTDATA(X$4&amp;"", Pivot!$A$3, "Clean Country", $N98), 0)</f>
        <v>48000</v>
      </c>
      <c r="Y98" s="1">
        <f>IFERROR(GETPIVOTDATA(Y$4&amp;"", Pivot!$A$3, "Job Type", SelJobType, "Clean Country", $N98), 0)</f>
        <v>0</v>
      </c>
      <c r="Z98" s="1">
        <f>IFERROR(GETPIVOTDATA(Z$4&amp;"", Pivot!$A$3, "Job Type", SelJobType, "Clean Country", $N98), 0)</f>
        <v>60000</v>
      </c>
    </row>
    <row r="99" spans="2:28" x14ac:dyDescent="0.2">
      <c r="B99" s="13">
        <v>93</v>
      </c>
      <c r="C99" s="1" t="str">
        <f>INDEX(Table11[], MATCH(D99, Table11[Clean Range], 0), 3)</f>
        <v>Europe</v>
      </c>
      <c r="D99" s="1" t="str">
        <f t="shared" si="23"/>
        <v>Montenegro</v>
      </c>
      <c r="E99" s="55">
        <f t="shared" si="30"/>
        <v>0</v>
      </c>
      <c r="F99" s="55">
        <f t="shared" ca="1" si="24"/>
        <v>0</v>
      </c>
      <c r="G99" s="55">
        <f t="shared" ca="1" si="25"/>
        <v>0</v>
      </c>
      <c r="H99" s="55">
        <f t="shared" ca="1" si="26"/>
        <v>0</v>
      </c>
      <c r="I99" s="55">
        <f t="shared" ca="1" si="27"/>
        <v>53237.579795562706</v>
      </c>
      <c r="J99" s="55">
        <f t="shared" si="31"/>
        <v>46176.801908160211</v>
      </c>
      <c r="K99" s="1" t="str">
        <f t="shared" ca="1" si="32"/>
        <v/>
      </c>
      <c r="L99" s="1" t="str">
        <f t="shared" ca="1" si="33"/>
        <v/>
      </c>
      <c r="N99" s="1" t="s">
        <v>143</v>
      </c>
      <c r="O99" s="1">
        <f t="shared" si="34"/>
        <v>22</v>
      </c>
      <c r="P99" s="1">
        <f t="shared" si="35"/>
        <v>29</v>
      </c>
      <c r="Q99" s="11">
        <f t="shared" si="28"/>
        <v>29</v>
      </c>
      <c r="R99" s="11">
        <f t="shared" si="36"/>
        <v>9687.3698868126667</v>
      </c>
      <c r="S99" s="11">
        <f t="shared" si="37"/>
        <v>31677.699529888174</v>
      </c>
      <c r="T99" s="11">
        <f>IFERROR(CHOOSE(AllJobsSelected, W99, Y99), 0)</f>
        <v>9687.3698868126648</v>
      </c>
      <c r="U99" s="11">
        <f>IFERROR(CHOOSE(AllJobsSelected, X99, Z99), 0)</f>
        <v>31677.69952987742</v>
      </c>
      <c r="V99" s="11">
        <f t="shared" si="29"/>
        <v>31677.69952987742</v>
      </c>
      <c r="W99" s="1">
        <f>IFERROR(GETPIVOTDATA(W$4&amp;"", Pivot!$A$3, "Clean Country", $N99), 0)</f>
        <v>13154.403728344132</v>
      </c>
      <c r="X99" s="1">
        <f>IFERROR(GETPIVOTDATA(X$4&amp;"", Pivot!$A$3, "Clean Country", $N99), 0)</f>
        <v>43014.900191685309</v>
      </c>
      <c r="Y99" s="1">
        <f>IFERROR(GETPIVOTDATA(Y$4&amp;"", Pivot!$A$3, "Job Type", SelJobType, "Clean Country", $N99), 0)</f>
        <v>9687.3698868126648</v>
      </c>
      <c r="Z99" s="1">
        <f>IFERROR(GETPIVOTDATA(Z$4&amp;"", Pivot!$A$3, "Job Type", SelJobType, "Clean Country", $N99), 0)</f>
        <v>31677.69952987742</v>
      </c>
    </row>
    <row r="100" spans="2:28" x14ac:dyDescent="0.2">
      <c r="B100" s="13">
        <v>94</v>
      </c>
      <c r="C100" s="1" t="str">
        <f>INDEX(Table11[], MATCH(D100, Table11[Clean Range], 0), 3)</f>
        <v>Europe</v>
      </c>
      <c r="D100" s="1" t="str">
        <f t="shared" si="23"/>
        <v>Sweden</v>
      </c>
      <c r="E100" s="55">
        <f t="shared" si="30"/>
        <v>0</v>
      </c>
      <c r="F100" s="55">
        <f t="shared" ca="1" si="24"/>
        <v>0</v>
      </c>
      <c r="G100" s="55">
        <f t="shared" ca="1" si="25"/>
        <v>0</v>
      </c>
      <c r="H100" s="55">
        <f t="shared" ca="1" si="26"/>
        <v>0</v>
      </c>
      <c r="I100" s="55">
        <f t="shared" ca="1" si="27"/>
        <v>53237.579795562706</v>
      </c>
      <c r="J100" s="55">
        <f t="shared" si="31"/>
        <v>46176.801908160211</v>
      </c>
      <c r="K100" s="1" t="str">
        <f t="shared" ca="1" si="32"/>
        <v/>
      </c>
      <c r="L100" s="1" t="str">
        <f t="shared" ca="1" si="33"/>
        <v/>
      </c>
      <c r="N100" s="1" t="s">
        <v>137</v>
      </c>
      <c r="O100" s="1">
        <f t="shared" si="34"/>
        <v>15</v>
      </c>
      <c r="P100" s="1">
        <f t="shared" si="35"/>
        <v>11</v>
      </c>
      <c r="Q100" s="11">
        <f t="shared" si="28"/>
        <v>11</v>
      </c>
      <c r="R100" s="11">
        <f t="shared" si="36"/>
        <v>13837.372902969495</v>
      </c>
      <c r="S100" s="11">
        <f t="shared" si="37"/>
        <v>63710.539675035237</v>
      </c>
      <c r="T100" s="11">
        <f>IFERROR(CHOOSE(AllJobsSelected, W100, Y100), 0)</f>
        <v>13837.372902969493</v>
      </c>
      <c r="U100" s="11">
        <f>IFERROR(CHOOSE(AllJobsSelected, X100, Z100), 0)</f>
        <v>63710.5396750246</v>
      </c>
      <c r="V100" s="11">
        <f t="shared" si="29"/>
        <v>63710.5396750246</v>
      </c>
      <c r="W100" s="1">
        <f>IFERROR(GETPIVOTDATA(W$4&amp;"", Pivot!$A$3, "Clean Country", $N100), 0)</f>
        <v>15160.690633042404</v>
      </c>
      <c r="X100" s="1">
        <f>IFERROR(GETPIVOTDATA(X$4&amp;"", Pivot!$A$3, "Clean Country", $N100), 0)</f>
        <v>70003.0171672055</v>
      </c>
      <c r="Y100" s="1">
        <f>IFERROR(GETPIVOTDATA(Y$4&amp;"", Pivot!$A$3, "Job Type", SelJobType, "Clean Country", $N100), 0)</f>
        <v>13837.372902969493</v>
      </c>
      <c r="Z100" s="1">
        <f>IFERROR(GETPIVOTDATA(Z$4&amp;"", Pivot!$A$3, "Job Type", SelJobType, "Clean Country", $N100), 0)</f>
        <v>63710.5396750246</v>
      </c>
    </row>
    <row r="101" spans="2:28" x14ac:dyDescent="0.2">
      <c r="B101" s="13">
        <v>95</v>
      </c>
      <c r="C101" s="1" t="str">
        <f>INDEX(Table11[], MATCH(D101, Table11[Clean Range], 0), 3)</f>
        <v>Middle East</v>
      </c>
      <c r="D101" s="1" t="str">
        <f t="shared" si="23"/>
        <v>Israel</v>
      </c>
      <c r="E101" s="55">
        <f t="shared" si="30"/>
        <v>0</v>
      </c>
      <c r="F101" s="55">
        <f t="shared" ca="1" si="24"/>
        <v>0</v>
      </c>
      <c r="G101" s="55">
        <f t="shared" ca="1" si="25"/>
        <v>0</v>
      </c>
      <c r="H101" s="55">
        <f t="shared" ca="1" si="26"/>
        <v>0</v>
      </c>
      <c r="I101" s="55">
        <f t="shared" ca="1" si="27"/>
        <v>53237.579795562706</v>
      </c>
      <c r="J101" s="55">
        <f t="shared" si="31"/>
        <v>46176.801908160211</v>
      </c>
      <c r="K101" s="1" t="str">
        <f t="shared" ca="1" si="32"/>
        <v/>
      </c>
      <c r="L101" s="1" t="str">
        <f t="shared" ca="1" si="33"/>
        <v/>
      </c>
      <c r="N101" s="1" t="s">
        <v>133</v>
      </c>
      <c r="O101" s="1">
        <f t="shared" si="34"/>
        <v>12</v>
      </c>
      <c r="P101" s="1">
        <f t="shared" si="35"/>
        <v>12</v>
      </c>
      <c r="Q101" s="11">
        <f t="shared" si="28"/>
        <v>12</v>
      </c>
      <c r="R101" s="11">
        <f t="shared" si="36"/>
        <v>14935.73042776432</v>
      </c>
      <c r="S101" s="11">
        <f t="shared" si="37"/>
        <v>62730.0677966207</v>
      </c>
      <c r="T101" s="11">
        <f>IFERROR(CHOOSE(AllJobsSelected, W101, Y101), 0)</f>
        <v>14935.730427764318</v>
      </c>
      <c r="U101" s="11">
        <f>IFERROR(CHOOSE(AllJobsSelected, X101, Z101), 0)</f>
        <v>62730.067796610172</v>
      </c>
      <c r="V101" s="11">
        <f t="shared" si="29"/>
        <v>62730.067796610172</v>
      </c>
      <c r="W101" s="1">
        <f>IFERROR(GETPIVOTDATA(W$4&amp;"", Pivot!$A$3, "Clean Country", $N101), 0)</f>
        <v>17345.442066077219</v>
      </c>
      <c r="X101" s="1">
        <f>IFERROR(GETPIVOTDATA(X$4&amp;"", Pivot!$A$3, "Clean Country", $N101), 0)</f>
        <v>72850.856677524425</v>
      </c>
      <c r="Y101" s="1">
        <f>IFERROR(GETPIVOTDATA(Y$4&amp;"", Pivot!$A$3, "Job Type", SelJobType, "Clean Country", $N101), 0)</f>
        <v>14935.730427764318</v>
      </c>
      <c r="Z101" s="1">
        <f>IFERROR(GETPIVOTDATA(Z$4&amp;"", Pivot!$A$3, "Job Type", SelJobType, "Clean Country", $N101), 0)</f>
        <v>62730.067796610172</v>
      </c>
    </row>
    <row r="102" spans="2:28" x14ac:dyDescent="0.2">
      <c r="B102" s="13">
        <v>96</v>
      </c>
      <c r="C102" s="1" t="str">
        <f>INDEX(Table11[], MATCH(D102, Table11[Clean Range], 0), 3)</f>
        <v>Middle East</v>
      </c>
      <c r="D102" s="1" t="str">
        <f t="shared" si="23"/>
        <v>Libya</v>
      </c>
      <c r="E102" s="55">
        <f t="shared" si="30"/>
        <v>0</v>
      </c>
      <c r="F102" s="55">
        <f t="shared" ca="1" si="24"/>
        <v>0</v>
      </c>
      <c r="G102" s="55">
        <f t="shared" ca="1" si="25"/>
        <v>0</v>
      </c>
      <c r="H102" s="55">
        <f t="shared" ca="1" si="26"/>
        <v>0</v>
      </c>
      <c r="I102" s="55">
        <f t="shared" ca="1" si="27"/>
        <v>53237.579795562706</v>
      </c>
      <c r="J102" s="55">
        <f t="shared" si="31"/>
        <v>46176.801908160211</v>
      </c>
      <c r="K102" s="1" t="str">
        <f t="shared" ca="1" si="32"/>
        <v/>
      </c>
      <c r="L102" s="1" t="str">
        <f t="shared" ca="1" si="33"/>
        <v/>
      </c>
      <c r="N102" s="1" t="s">
        <v>191</v>
      </c>
      <c r="O102" s="1">
        <f t="shared" si="34"/>
        <v>97</v>
      </c>
      <c r="P102" s="1">
        <f t="shared" si="35"/>
        <v>99</v>
      </c>
      <c r="Q102" s="11">
        <f t="shared" si="28"/>
        <v>99</v>
      </c>
      <c r="R102" s="11">
        <f t="shared" si="36"/>
        <v>1.0416666666666667E-12</v>
      </c>
      <c r="S102" s="11">
        <f t="shared" si="37"/>
        <v>1.0416666666666667E-8</v>
      </c>
      <c r="T102" s="11">
        <f>IFERROR(CHOOSE(AllJobsSelected, W102, Y102), 0)</f>
        <v>0</v>
      </c>
      <c r="U102" s="11">
        <f>IFERROR(CHOOSE(AllJobsSelected, X102, Z102), 0)</f>
        <v>0</v>
      </c>
      <c r="V102" s="11">
        <f t="shared" si="29"/>
        <v>0</v>
      </c>
      <c r="W102" s="1">
        <f>IFERROR(GETPIVOTDATA(W$4&amp;"", Pivot!$A$3, "Clean Country", $N102), 0)</f>
        <v>5172.4137931034484</v>
      </c>
      <c r="X102" s="1">
        <f>IFERROR(GETPIVOTDATA(X$4&amp;"", Pivot!$A$3, "Clean Country", $N102), 0)</f>
        <v>24000</v>
      </c>
      <c r="Y102" s="1">
        <f>IFERROR(GETPIVOTDATA(Y$4&amp;"", Pivot!$A$3, "Job Type", SelJobType, "Clean Country", $N102), 0)</f>
        <v>0</v>
      </c>
      <c r="Z102" s="1">
        <f>IFERROR(GETPIVOTDATA(Z$4&amp;"", Pivot!$A$3, "Job Type", SelJobType, "Clean Country", $N102), 0)</f>
        <v>0</v>
      </c>
    </row>
    <row r="103" spans="2:28" x14ac:dyDescent="0.2">
      <c r="B103" s="13">
        <v>97</v>
      </c>
      <c r="C103" s="1" t="str">
        <f>INDEX(Table11[], MATCH(D103, Table11[Clean Range], 0), 3)</f>
        <v>Middle East</v>
      </c>
      <c r="D103" s="1" t="str">
        <f t="shared" si="23"/>
        <v>Oman</v>
      </c>
      <c r="E103" s="55">
        <f t="shared" si="30"/>
        <v>0</v>
      </c>
      <c r="F103" s="55">
        <f t="shared" ca="1" si="24"/>
        <v>0</v>
      </c>
      <c r="G103" s="55">
        <f t="shared" ca="1" si="25"/>
        <v>0</v>
      </c>
      <c r="H103" s="55">
        <f t="shared" ca="1" si="26"/>
        <v>0</v>
      </c>
      <c r="I103" s="55">
        <f t="shared" ca="1" si="27"/>
        <v>53237.579795562706</v>
      </c>
      <c r="J103" s="55">
        <f t="shared" si="31"/>
        <v>46176.801908160211</v>
      </c>
      <c r="K103" s="1" t="str">
        <f t="shared" ca="1" si="32"/>
        <v/>
      </c>
      <c r="L103" s="1" t="str">
        <f t="shared" ca="1" si="33"/>
        <v/>
      </c>
      <c r="N103" s="1" t="s">
        <v>200</v>
      </c>
      <c r="O103" s="1">
        <f t="shared" si="34"/>
        <v>98</v>
      </c>
      <c r="P103" s="1">
        <f t="shared" si="35"/>
        <v>57</v>
      </c>
      <c r="Q103" s="11">
        <f t="shared" ref="Q103:Q107" si="38">CHOOSE(SelUnitCode, P103, O103)</f>
        <v>57</v>
      </c>
      <c r="R103" s="11">
        <f t="shared" si="36"/>
        <v>1.0309278350515465E-12</v>
      </c>
      <c r="S103" s="11">
        <f t="shared" si="37"/>
        <v>9600.00000001031</v>
      </c>
      <c r="T103" s="11">
        <f>IFERROR(CHOOSE(AllJobsSelected, W103, Y103), 0)</f>
        <v>0</v>
      </c>
      <c r="U103" s="11">
        <f>IFERROR(CHOOSE(AllJobsSelected, X103, Z103), 0)</f>
        <v>9600</v>
      </c>
      <c r="V103" s="11">
        <f t="shared" ref="V103:V107" si="39">CHOOSE(SelUnitCode, U103, T103)</f>
        <v>9600</v>
      </c>
      <c r="W103" s="1">
        <f>IFERROR(GETPIVOTDATA(W$4&amp;"", Pivot!$A$3, "Clean Country", $N103), 0)</f>
        <v>0</v>
      </c>
      <c r="X103" s="1">
        <f>IFERROR(GETPIVOTDATA(X$4&amp;"", Pivot!$A$3, "Clean Country", $N103), 0)</f>
        <v>9600</v>
      </c>
      <c r="Y103" s="1">
        <f>IFERROR(GETPIVOTDATA(Y$4&amp;"", Pivot!$A$3, "Job Type", SelJobType, "Clean Country", $N103), 0)</f>
        <v>0</v>
      </c>
      <c r="Z103" s="1">
        <f>IFERROR(GETPIVOTDATA(Z$4&amp;"", Pivot!$A$3, "Job Type", SelJobType, "Clean Country", $N103), 0)</f>
        <v>9600</v>
      </c>
    </row>
    <row r="104" spans="2:28" x14ac:dyDescent="0.2">
      <c r="B104" s="13">
        <v>98</v>
      </c>
      <c r="C104" s="1" t="str">
        <f>INDEX(Table11[], MATCH(D104, Table11[Clean Range], 0), 3)</f>
        <v>Middle East</v>
      </c>
      <c r="D104" s="1" t="str">
        <f t="shared" si="23"/>
        <v>Qatar</v>
      </c>
      <c r="E104" s="55">
        <f t="shared" si="30"/>
        <v>0</v>
      </c>
      <c r="F104" s="55">
        <f t="shared" ca="1" si="24"/>
        <v>0</v>
      </c>
      <c r="G104" s="55">
        <f t="shared" ca="1" si="25"/>
        <v>0</v>
      </c>
      <c r="H104" s="55">
        <f t="shared" ca="1" si="26"/>
        <v>0</v>
      </c>
      <c r="I104" s="55">
        <f t="shared" ca="1" si="27"/>
        <v>53237.579795562706</v>
      </c>
      <c r="J104" s="55">
        <f t="shared" si="31"/>
        <v>46176.801908160211</v>
      </c>
      <c r="K104" s="1" t="str">
        <f t="shared" ca="1" si="32"/>
        <v/>
      </c>
      <c r="L104" s="1" t="str">
        <f t="shared" ca="1" si="33"/>
        <v/>
      </c>
      <c r="N104" s="1" t="s">
        <v>141</v>
      </c>
      <c r="O104" s="1">
        <f t="shared" si="34"/>
        <v>34</v>
      </c>
      <c r="P104" s="1">
        <f t="shared" si="35"/>
        <v>28</v>
      </c>
      <c r="Q104" s="11">
        <f t="shared" si="38"/>
        <v>28</v>
      </c>
      <c r="R104" s="11">
        <f t="shared" si="36"/>
        <v>5688.6450226727266</v>
      </c>
      <c r="S104" s="11">
        <f t="shared" si="37"/>
        <v>32311.503728791282</v>
      </c>
      <c r="T104" s="11">
        <f>IFERROR(CHOOSE(AllJobsSelected, W104, Y104), 0)</f>
        <v>5688.6450226727256</v>
      </c>
      <c r="U104" s="11">
        <f>IFERROR(CHOOSE(AllJobsSelected, X104, Z104), 0)</f>
        <v>32311.503728781077</v>
      </c>
      <c r="V104" s="11">
        <f t="shared" si="39"/>
        <v>32311.503728781077</v>
      </c>
      <c r="W104" s="1">
        <f>IFERROR(GETPIVOTDATA(W$4&amp;"", Pivot!$A$3, "Clean Country", $N104), 0)</f>
        <v>7512.6824954815038</v>
      </c>
      <c r="X104" s="1">
        <f>IFERROR(GETPIVOTDATA(X$4&amp;"", Pivot!$A$3, "Clean Country", $N104), 0)</f>
        <v>42672.036574334939</v>
      </c>
      <c r="Y104" s="1">
        <f>IFERROR(GETPIVOTDATA(Y$4&amp;"", Pivot!$A$3, "Job Type", SelJobType, "Clean Country", $N104), 0)</f>
        <v>5688.6450226727256</v>
      </c>
      <c r="Z104" s="1">
        <f>IFERROR(GETPIVOTDATA(Z$4&amp;"", Pivot!$A$3, "Job Type", SelJobType, "Clean Country", $N104), 0)</f>
        <v>32311.503728781077</v>
      </c>
    </row>
    <row r="105" spans="2:28" x14ac:dyDescent="0.2">
      <c r="B105" s="13">
        <v>99</v>
      </c>
      <c r="C105" s="1" t="str">
        <f>INDEX(Table11[], MATCH(D105, Table11[Clean Range], 0), 3)</f>
        <v>South America</v>
      </c>
      <c r="D105" s="1" t="str">
        <f t="shared" si="23"/>
        <v>Argentina</v>
      </c>
      <c r="E105" s="55">
        <f t="shared" si="30"/>
        <v>0</v>
      </c>
      <c r="F105" s="55">
        <f t="shared" ca="1" si="24"/>
        <v>0</v>
      </c>
      <c r="G105" s="55">
        <f t="shared" ca="1" si="25"/>
        <v>0</v>
      </c>
      <c r="H105" s="55">
        <f t="shared" ca="1" si="26"/>
        <v>0</v>
      </c>
      <c r="I105" s="55">
        <f t="shared" ca="1" si="27"/>
        <v>53237.579795562706</v>
      </c>
      <c r="J105" s="55">
        <f t="shared" si="31"/>
        <v>46176.801908160211</v>
      </c>
      <c r="K105" s="1" t="str">
        <f t="shared" ca="1" si="32"/>
        <v/>
      </c>
      <c r="L105" s="1" t="str">
        <f t="shared" ca="1" si="33"/>
        <v/>
      </c>
      <c r="N105" s="1" t="s">
        <v>225</v>
      </c>
      <c r="O105" s="1">
        <f t="shared" si="34"/>
        <v>99</v>
      </c>
      <c r="P105" s="1">
        <f t="shared" si="35"/>
        <v>100</v>
      </c>
      <c r="Q105" s="11">
        <f t="shared" si="38"/>
        <v>100</v>
      </c>
      <c r="R105" s="11">
        <f t="shared" si="36"/>
        <v>1.0101010101010101E-12</v>
      </c>
      <c r="S105" s="11">
        <f t="shared" si="37"/>
        <v>1.0101010101010101E-8</v>
      </c>
      <c r="T105" s="11">
        <f>IFERROR(CHOOSE(AllJobsSelected, W105, Y105), 0)</f>
        <v>0</v>
      </c>
      <c r="U105" s="11">
        <f>IFERROR(CHOOSE(AllJobsSelected, X105, Z105), 0)</f>
        <v>0</v>
      </c>
      <c r="V105" s="11">
        <f t="shared" si="39"/>
        <v>0</v>
      </c>
      <c r="W105" s="1">
        <f>IFERROR(GETPIVOTDATA(W$4&amp;"", Pivot!$A$3, "Clean Country", $N105), 0)</f>
        <v>0</v>
      </c>
      <c r="X105" s="1">
        <f>IFERROR(GETPIVOTDATA(X$4&amp;"", Pivot!$A$3, "Clean Country", $N105), 0)</f>
        <v>4400</v>
      </c>
      <c r="Y105" s="1">
        <f>IFERROR(GETPIVOTDATA(Y$4&amp;"", Pivot!$A$3, "Job Type", SelJobType, "Clean Country", $N105), 0)</f>
        <v>0</v>
      </c>
      <c r="Z105" s="1">
        <f>IFERROR(GETPIVOTDATA(Z$4&amp;"", Pivot!$A$3, "Job Type", SelJobType, "Clean Country", $N105), 0)</f>
        <v>0</v>
      </c>
    </row>
    <row r="106" spans="2:28" x14ac:dyDescent="0.2">
      <c r="B106" s="13">
        <v>100</v>
      </c>
      <c r="C106" s="1" t="str">
        <f>INDEX(Table11[], MATCH(D106, Table11[Clean Range], 0), 3)</f>
        <v>South America</v>
      </c>
      <c r="D106" s="1" t="str">
        <f t="shared" si="23"/>
        <v>Latin America</v>
      </c>
      <c r="E106" s="55">
        <f t="shared" si="30"/>
        <v>0</v>
      </c>
      <c r="F106" s="55">
        <f t="shared" ca="1" si="24"/>
        <v>0</v>
      </c>
      <c r="G106" s="55">
        <f t="shared" ca="1" si="25"/>
        <v>0</v>
      </c>
      <c r="H106" s="55">
        <f t="shared" ca="1" si="26"/>
        <v>0</v>
      </c>
      <c r="I106" s="55">
        <f t="shared" ca="1" si="27"/>
        <v>53237.579795562706</v>
      </c>
      <c r="J106" s="55">
        <f t="shared" si="31"/>
        <v>46176.801908160211</v>
      </c>
      <c r="K106" s="1" t="str">
        <f t="shared" ca="1" si="32"/>
        <v/>
      </c>
      <c r="L106" s="1" t="str">
        <f t="shared" ca="1" si="33"/>
        <v/>
      </c>
      <c r="N106" s="1" t="s">
        <v>243</v>
      </c>
      <c r="O106" s="1">
        <f t="shared" si="34"/>
        <v>100</v>
      </c>
      <c r="P106" s="1">
        <f t="shared" si="35"/>
        <v>44</v>
      </c>
      <c r="Q106" s="11">
        <f t="shared" si="38"/>
        <v>44</v>
      </c>
      <c r="R106" s="11">
        <f t="shared" si="36"/>
        <v>9.9999999999999998E-13</v>
      </c>
      <c r="S106" s="11">
        <f t="shared" si="37"/>
        <v>15840.000000010001</v>
      </c>
      <c r="T106" s="11">
        <f>IFERROR(CHOOSE(AllJobsSelected, W106, Y106), 0)</f>
        <v>0</v>
      </c>
      <c r="U106" s="11">
        <f>IFERROR(CHOOSE(AllJobsSelected, X106, Z106), 0)</f>
        <v>15840</v>
      </c>
      <c r="V106" s="11">
        <f t="shared" si="39"/>
        <v>15840</v>
      </c>
      <c r="W106" s="1">
        <f>IFERROR(GETPIVOTDATA(W$4&amp;"", Pivot!$A$3, "Clean Country", $N106), 0)</f>
        <v>0</v>
      </c>
      <c r="X106" s="1">
        <f>IFERROR(GETPIVOTDATA(X$4&amp;"", Pivot!$A$3, "Clean Country", $N106), 0)</f>
        <v>15840</v>
      </c>
      <c r="Y106" s="1">
        <f>IFERROR(GETPIVOTDATA(Y$4&amp;"", Pivot!$A$3, "Job Type", SelJobType, "Clean Country", $N106), 0)</f>
        <v>0</v>
      </c>
      <c r="Z106" s="1">
        <f>IFERROR(GETPIVOTDATA(Z$4&amp;"", Pivot!$A$3, "Job Type", SelJobType, "Clean Country", $N106), 0)</f>
        <v>15840</v>
      </c>
    </row>
    <row r="107" spans="2:28" x14ac:dyDescent="0.2">
      <c r="B107" s="13">
        <v>101</v>
      </c>
      <c r="C107" s="1" t="str">
        <f>INDEX(Table11[], MATCH(D107, Table11[Clean Range], 0), 3)</f>
        <v>South America</v>
      </c>
      <c r="D107" s="1" t="str">
        <f t="shared" si="23"/>
        <v>Uruguay</v>
      </c>
      <c r="E107" s="55">
        <f t="shared" si="30"/>
        <v>0</v>
      </c>
      <c r="F107" s="55">
        <f t="shared" ca="1" si="24"/>
        <v>0</v>
      </c>
      <c r="G107" s="55">
        <f t="shared" ca="1" si="25"/>
        <v>0</v>
      </c>
      <c r="H107" s="55">
        <f t="shared" ca="1" si="26"/>
        <v>0</v>
      </c>
      <c r="I107" s="55">
        <f t="shared" ca="1" si="27"/>
        <v>53237.579795562706</v>
      </c>
      <c r="J107" s="55">
        <f t="shared" si="31"/>
        <v>46176.801908160211</v>
      </c>
      <c r="K107" s="1" t="str">
        <f t="shared" ca="1" si="32"/>
        <v/>
      </c>
      <c r="L107" s="1" t="str">
        <f t="shared" ca="1" si="33"/>
        <v/>
      </c>
      <c r="N107" s="1" t="s">
        <v>260</v>
      </c>
      <c r="O107" s="1">
        <f t="shared" si="34"/>
        <v>101</v>
      </c>
      <c r="P107" s="1">
        <f t="shared" si="35"/>
        <v>101</v>
      </c>
      <c r="Q107" s="11">
        <f t="shared" si="38"/>
        <v>101</v>
      </c>
      <c r="R107" s="11">
        <f t="shared" si="36"/>
        <v>9.9009900990099006E-13</v>
      </c>
      <c r="S107" s="11">
        <f t="shared" si="37"/>
        <v>9.9009900990099018E-9</v>
      </c>
      <c r="T107" s="11">
        <f>IFERROR(CHOOSE(AllJobsSelected, W107, Y107), 0)</f>
        <v>0</v>
      </c>
      <c r="U107" s="11">
        <f>IFERROR(CHOOSE(AllJobsSelected, X107, Z107), 0)</f>
        <v>0</v>
      </c>
      <c r="V107" s="11">
        <f t="shared" si="39"/>
        <v>0</v>
      </c>
      <c r="W107" s="1">
        <f>IFERROR(GETPIVOTDATA(W$4&amp;"", Pivot!$A$3, "Clean Country", $N107), 0)</f>
        <v>0</v>
      </c>
      <c r="X107" s="1">
        <f>IFERROR(GETPIVOTDATA(X$4&amp;"", Pivot!$A$3, "Clean Country", $N107), 0)</f>
        <v>35000</v>
      </c>
      <c r="Y107" s="1">
        <f>IFERROR(GETPIVOTDATA(Y$4&amp;"", Pivot!$A$3, "Job Type", SelJobType, "Clean Country", $N107), 0)</f>
        <v>0</v>
      </c>
      <c r="Z107" s="1">
        <f>IFERROR(GETPIVOTDATA(Z$4&amp;"", Pivot!$A$3, "Job Type", SelJobType, "Clean Country", $N107), 0)</f>
        <v>0</v>
      </c>
    </row>
    <row r="108" spans="2:28" x14ac:dyDescent="0.2">
      <c r="B108" s="13"/>
      <c r="E108" s="55"/>
      <c r="F108" s="55"/>
      <c r="G108" s="55"/>
      <c r="H108" s="55"/>
      <c r="I108" s="55"/>
      <c r="J108" s="55"/>
      <c r="Q108" s="11"/>
    </row>
    <row r="109" spans="2:28" x14ac:dyDescent="0.2">
      <c r="B109" s="13"/>
      <c r="T109" s="61" t="s">
        <v>4154</v>
      </c>
      <c r="U109" s="61" t="s">
        <v>322</v>
      </c>
      <c r="V109" s="61" t="s">
        <v>4176</v>
      </c>
      <c r="W109" s="57" t="s">
        <v>4154</v>
      </c>
      <c r="X109" s="57" t="s">
        <v>322</v>
      </c>
      <c r="Y109" s="57" t="s">
        <v>4154</v>
      </c>
      <c r="Z109" s="57" t="s">
        <v>322</v>
      </c>
    </row>
    <row r="110" spans="2:28" x14ac:dyDescent="0.2">
      <c r="S110" s="56" t="s">
        <v>4119</v>
      </c>
      <c r="T110" s="11">
        <f>IFERROR(CHOOSE(AllJobsSelected, W110, Y110), 0)</f>
        <v>12343.459557278182</v>
      </c>
      <c r="U110" s="11">
        <f>IFERROR(CHOOSE(AllJobsSelected, X110, Z110), 0)</f>
        <v>46176.801908160211</v>
      </c>
      <c r="V110" s="11">
        <f t="shared" ref="V110:V118" si="40">CHOOSE(SelUnitCode, U110, T110)</f>
        <v>46176.801908160211</v>
      </c>
      <c r="W110" s="1">
        <f>IFERROR(GETPIVOTDATA(W$4&amp;"",Pivot!$A$3), 0)</f>
        <v>13706.507741794323</v>
      </c>
      <c r="X110" s="1">
        <f>IFERROR(GETPIVOTDATA(X$4&amp;"",Pivot!$A$3), 0)</f>
        <v>49156.474354817925</v>
      </c>
      <c r="Y110" s="1">
        <f>IFERROR(GETPIVOTDATA(Y$4&amp;"",Pivot!$A$3,"Job Type",SelJobType), 0)</f>
        <v>12343.459557278182</v>
      </c>
      <c r="Z110" s="1">
        <f>IFERROR(GETPIVOTDATA(Z$4&amp;"",Pivot!$A$3,"Job Type",SelJobType), 0)</f>
        <v>46176.801908160211</v>
      </c>
      <c r="AB110" s="1" t="s">
        <v>4175</v>
      </c>
    </row>
    <row r="111" spans="2:28" x14ac:dyDescent="0.2">
      <c r="S111" s="56" t="s">
        <v>4122</v>
      </c>
      <c r="T111" s="11">
        <f>IFERROR(CHOOSE(AllJobsSelected, W111, Y111), 0)</f>
        <v>16276.185155377141</v>
      </c>
      <c r="U111" s="11">
        <f>IFERROR(CHOOSE(AllJobsSelected, X111, Z111), 0)</f>
        <v>40657.290308307995</v>
      </c>
      <c r="V111" s="11">
        <f t="shared" si="40"/>
        <v>40657.290308307995</v>
      </c>
      <c r="W111" s="1">
        <f>IFERROR(GETPIVOTDATA(W$4&amp;"",Pivot!$A$3,"Region",$S111), 0)</f>
        <v>19601.271967516186</v>
      </c>
      <c r="X111" s="1">
        <f>IFERROR(GETPIVOTDATA(X$4&amp;"",Pivot!$A$3,"Region",$S111), 0)</f>
        <v>43067.939012672141</v>
      </c>
      <c r="Y111" s="1">
        <f>IFERROR(GETPIVOTDATA(Y$4&amp;"",Pivot!$A$3,"Job Type",SelJobType,"Region",$S111), 0)</f>
        <v>16276.185155377141</v>
      </c>
      <c r="Z111" s="1">
        <f>IFERROR(GETPIVOTDATA(Z$4&amp;"",Pivot!$A$3,"Job Type",SelJobType,"Region",$S111), 0)</f>
        <v>40657.290308307995</v>
      </c>
    </row>
    <row r="112" spans="2:28" x14ac:dyDescent="0.2">
      <c r="S112" s="56" t="s">
        <v>194</v>
      </c>
      <c r="T112" s="11">
        <f>IFERROR(CHOOSE(AllJobsSelected, W112, Y112), 0)</f>
        <v>7363.5023936048219</v>
      </c>
      <c r="U112" s="11">
        <f>IFERROR(CHOOSE(AllJobsSelected, X112, Z112), 0)</f>
        <v>13083.764363088598</v>
      </c>
      <c r="V112" s="11">
        <f t="shared" si="40"/>
        <v>13083.764363088598</v>
      </c>
      <c r="W112" s="1">
        <f>IFERROR(GETPIVOTDATA(W$4&amp;"",Pivot!$A$3,"Region",$S112), 0)</f>
        <v>8463.7618473926559</v>
      </c>
      <c r="X112" s="1">
        <f>IFERROR(GETPIVOTDATA(X$4&amp;"",Pivot!$A$3,"Region",$S112), 0)</f>
        <v>14569.152343358619</v>
      </c>
      <c r="Y112" s="1">
        <f>IFERROR(GETPIVOTDATA(Y$4&amp;"",Pivot!$A$3,"Job Type",SelJobType,"Region",$S112), 0)</f>
        <v>7363.5023936048219</v>
      </c>
      <c r="Z112" s="1">
        <f>IFERROR(GETPIVOTDATA(Z$4&amp;"",Pivot!$A$3,"Job Type",SelJobType,"Region",$S112), 0)</f>
        <v>13083.764363088598</v>
      </c>
    </row>
    <row r="113" spans="19:26" x14ac:dyDescent="0.2">
      <c r="S113" s="56" t="s">
        <v>4105</v>
      </c>
      <c r="T113" s="11">
        <f>IFERROR(CHOOSE(AllJobsSelected, W113, Y113), 0)</f>
        <v>15487.681140875255</v>
      </c>
      <c r="U113" s="11">
        <f>IFERROR(CHOOSE(AllJobsSelected, X113, Z113), 0)</f>
        <v>70554.847926941307</v>
      </c>
      <c r="V113" s="11">
        <f t="shared" si="40"/>
        <v>70554.847926941307</v>
      </c>
      <c r="W113" s="1">
        <f>IFERROR(GETPIVOTDATA(W$4&amp;"",Pivot!$A$3,"Region",$S113), 0)</f>
        <v>16326.706126761368</v>
      </c>
      <c r="X113" s="1">
        <f>IFERROR(GETPIVOTDATA(X$4&amp;"",Pivot!$A$3,"Region",$S113), 0)</f>
        <v>72529.566091211032</v>
      </c>
      <c r="Y113" s="1">
        <f>IFERROR(GETPIVOTDATA(Y$4&amp;"",Pivot!$A$3,"Job Type",SelJobType,"Region",$S113), 0)</f>
        <v>15487.681140875255</v>
      </c>
      <c r="Z113" s="1">
        <f>IFERROR(GETPIVOTDATA(Z$4&amp;"",Pivot!$A$3,"Job Type",SelJobType,"Region",$S113), 0)</f>
        <v>70554.847926941307</v>
      </c>
    </row>
    <row r="114" spans="19:26" x14ac:dyDescent="0.2">
      <c r="S114" s="56" t="s">
        <v>207</v>
      </c>
      <c r="T114" s="11">
        <f>IFERROR(CHOOSE(AllJobsSelected, W114, Y114), 0)</f>
        <v>8649.2284056854478</v>
      </c>
      <c r="U114" s="11">
        <f>IFERROR(CHOOSE(AllJobsSelected, X114, Z114), 0)</f>
        <v>19800.897500258921</v>
      </c>
      <c r="V114" s="11">
        <f t="shared" si="40"/>
        <v>19800.897500258921</v>
      </c>
      <c r="W114" s="1">
        <f>IFERROR(GETPIVOTDATA(W$4&amp;"",Pivot!$A$3,"Region",$S114), 0)</f>
        <v>11456.719982382274</v>
      </c>
      <c r="X114" s="1">
        <f>IFERROR(GETPIVOTDATA(X$4&amp;"",Pivot!$A$3,"Region",$S114), 0)</f>
        <v>29074.317878086782</v>
      </c>
      <c r="Y114" s="1">
        <f>IFERROR(GETPIVOTDATA(Y$4&amp;"",Pivot!$A$3,"Job Type",SelJobType,"Region",$S114), 0)</f>
        <v>8649.2284056854478</v>
      </c>
      <c r="Z114" s="1">
        <f>IFERROR(GETPIVOTDATA(Z$4&amp;"",Pivot!$A$3,"Job Type",SelJobType,"Region",$S114), 0)</f>
        <v>19800.897500258921</v>
      </c>
    </row>
    <row r="115" spans="19:26" x14ac:dyDescent="0.2">
      <c r="S115" s="56" t="s">
        <v>171</v>
      </c>
      <c r="T115" s="11">
        <f>IFERROR(CHOOSE(AllJobsSelected, W115, Y115), 0)</f>
        <v>13459.394294016611</v>
      </c>
      <c r="U115" s="11">
        <f>IFERROR(CHOOSE(AllJobsSelected, X115, Z115), 0)</f>
        <v>53237.579795562706</v>
      </c>
      <c r="V115" s="11">
        <f t="shared" si="40"/>
        <v>53237.579795562706</v>
      </c>
      <c r="W115" s="1">
        <f>IFERROR(GETPIVOTDATA(W$4&amp;"",Pivot!$A$3,"Region",$S115), 0)</f>
        <v>15827.810267005603</v>
      </c>
      <c r="X115" s="1">
        <f>IFERROR(GETPIVOTDATA(X$4&amp;"",Pivot!$A$3,"Region",$S115), 0)</f>
        <v>63044.53725996257</v>
      </c>
      <c r="Y115" s="1">
        <f>IFERROR(GETPIVOTDATA(Y$4&amp;"",Pivot!$A$3,"Job Type",SelJobType,"Region",$S115), 0)</f>
        <v>13459.394294016611</v>
      </c>
      <c r="Z115" s="1">
        <f>IFERROR(GETPIVOTDATA(Z$4&amp;"",Pivot!$A$3,"Job Type",SelJobType,"Region",$S115), 0)</f>
        <v>53237.579795562706</v>
      </c>
    </row>
    <row r="116" spans="19:26" x14ac:dyDescent="0.2">
      <c r="S116" s="56" t="s">
        <v>4103</v>
      </c>
      <c r="T116" s="11">
        <f>IFERROR(CHOOSE(AllJobsSelected, W116, Y116), 0)</f>
        <v>10578.750860359556</v>
      </c>
      <c r="U116" s="11">
        <f>IFERROR(CHOOSE(AllJobsSelected, X116, Z116), 0)</f>
        <v>34773.649823639076</v>
      </c>
      <c r="V116" s="11">
        <f t="shared" si="40"/>
        <v>34773.649823639076</v>
      </c>
      <c r="W116" s="1">
        <f>IFERROR(GETPIVOTDATA(W$4&amp;"",Pivot!$A$3,"Region",$S116), 0)</f>
        <v>13277.556443264284</v>
      </c>
      <c r="X116" s="1">
        <f>IFERROR(GETPIVOTDATA(X$4&amp;"",Pivot!$A$3,"Region",$S116), 0)</f>
        <v>42106.819883906232</v>
      </c>
      <c r="Y116" s="1">
        <f>IFERROR(GETPIVOTDATA(Y$4&amp;"",Pivot!$A$3,"Job Type",SelJobType,"Region",$S116), 0)</f>
        <v>10578.750860359556</v>
      </c>
      <c r="Z116" s="1">
        <f>IFERROR(GETPIVOTDATA(Z$4&amp;"",Pivot!$A$3,"Job Type",SelJobType,"Region",$S116), 0)</f>
        <v>34773.649823639076</v>
      </c>
    </row>
    <row r="117" spans="19:26" x14ac:dyDescent="0.2">
      <c r="S117" s="56" t="s">
        <v>4124</v>
      </c>
      <c r="T117" s="11">
        <f>IFERROR(CHOOSE(AllJobsSelected, W117, Y117), 0)</f>
        <v>14834.343579321712</v>
      </c>
      <c r="U117" s="11">
        <f>IFERROR(CHOOSE(AllJobsSelected, X117, Z117), 0)</f>
        <v>62820.572893079196</v>
      </c>
      <c r="V117" s="11">
        <f t="shared" si="40"/>
        <v>62820.572893079196</v>
      </c>
      <c r="W117" s="1">
        <f>IFERROR(GETPIVOTDATA(W$4&amp;"",Pivot!$A$3,"Region",$S117), 0)</f>
        <v>17162.83597615192</v>
      </c>
      <c r="X117" s="1">
        <f>IFERROR(GETPIVOTDATA(X$4&amp;"",Pivot!$A$3,"Region",$S117), 0)</f>
        <v>72612.828300542547</v>
      </c>
      <c r="Y117" s="1">
        <f>IFERROR(GETPIVOTDATA(Y$4&amp;"",Pivot!$A$3,"Job Type",SelJobType,"Region",$S117), 0)</f>
        <v>14834.343579321712</v>
      </c>
      <c r="Z117" s="1">
        <f>IFERROR(GETPIVOTDATA(Z$4&amp;"",Pivot!$A$3,"Job Type",SelJobType,"Region",$S117), 0)</f>
        <v>62820.572893079196</v>
      </c>
    </row>
    <row r="118" spans="19:26" x14ac:dyDescent="0.2">
      <c r="S118" s="56" t="s">
        <v>4104</v>
      </c>
      <c r="T118" s="11">
        <f>IFERROR(CHOOSE(AllJobsSelected, W118, Y118), 0)</f>
        <v>5688.6450226727256</v>
      </c>
      <c r="U118" s="11">
        <f>IFERROR(CHOOSE(AllJobsSelected, X118, Z118), 0)</f>
        <v>29699.303231610269</v>
      </c>
      <c r="V118" s="11">
        <f t="shared" si="40"/>
        <v>29699.303231610269</v>
      </c>
      <c r="W118" s="1">
        <f>IFERROR(GETPIVOTDATA(W$4&amp;"",Pivot!$A$3,"Region",$S118), 0)</f>
        <v>7401.2411287015957</v>
      </c>
      <c r="X118" s="1">
        <f>IFERROR(GETPIVOTDATA(X$4&amp;"",Pivot!$A$3,"Region",$S118), 0)</f>
        <v>37691.229259467953</v>
      </c>
      <c r="Y118" s="1">
        <f>IFERROR(GETPIVOTDATA(Y$4&amp;"",Pivot!$A$3,"Job Type",SelJobType,"Region",$S118), 0)</f>
        <v>5688.6450226727256</v>
      </c>
      <c r="Z118" s="1">
        <f>IFERROR(GETPIVOTDATA(Z$4&amp;"",Pivot!$A$3,"Job Type",SelJobType,"Region",$S118), 0)</f>
        <v>29699.303231610269</v>
      </c>
    </row>
  </sheetData>
  <mergeCells count="7">
    <mergeCell ref="O5:Q5"/>
    <mergeCell ref="W1:X1"/>
    <mergeCell ref="Y1:Z1"/>
    <mergeCell ref="W2:X2"/>
    <mergeCell ref="Y2:Z2"/>
    <mergeCell ref="T5:V5"/>
    <mergeCell ref="R5:S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tint="-0.499984740745262"/>
  </sheetPr>
  <dimension ref="B1:P1888"/>
  <sheetViews>
    <sheetView topLeftCell="B1" workbookViewId="0">
      <selection activeCell="G120" sqref="G120"/>
    </sheetView>
  </sheetViews>
  <sheetFormatPr defaultRowHeight="12.75" x14ac:dyDescent="0.2"/>
  <cols>
    <col min="1" max="1" width="2.85546875" style="1" customWidth="1"/>
    <col min="2" max="2" width="12" style="1" customWidth="1"/>
    <col min="3" max="3" width="13" style="1" customWidth="1"/>
    <col min="4" max="4" width="23.85546875" style="1" customWidth="1"/>
    <col min="5" max="5" width="13.28515625" style="1" customWidth="1"/>
    <col min="6" max="6" width="11" style="1" customWidth="1"/>
    <col min="7" max="7" width="14.28515625" style="1" bestFit="1" customWidth="1"/>
    <col min="8" max="8" width="12.7109375" style="1" customWidth="1"/>
    <col min="9" max="9" width="25.5703125" style="1" customWidth="1"/>
    <col min="10" max="10" width="16.140625" style="1" customWidth="1"/>
    <col min="11" max="12" width="20.5703125" style="1" customWidth="1"/>
    <col min="13" max="13" width="15.28515625" style="1" customWidth="1"/>
    <col min="14" max="14" width="41.42578125" style="1" customWidth="1"/>
    <col min="15" max="15" width="11.140625" style="1" customWidth="1"/>
    <col min="16" max="16" width="20.5703125" style="1" customWidth="1"/>
    <col min="17" max="16384" width="9.140625" style="1"/>
  </cols>
  <sheetData>
    <row r="1" spans="2:16" s="2" customFormat="1" ht="26.25" customHeight="1" x14ac:dyDescent="0.25">
      <c r="B1" s="2" t="s">
        <v>4009</v>
      </c>
    </row>
    <row r="3" spans="2:16" s="3" customFormat="1" x14ac:dyDescent="0.2">
      <c r="B3" s="3" t="s">
        <v>4009</v>
      </c>
    </row>
    <row r="5" spans="2:16" s="7" customFormat="1" ht="36.75" customHeight="1" x14ac:dyDescent="0.25">
      <c r="B5" s="7" t="s">
        <v>267</v>
      </c>
      <c r="C5" s="7" t="s">
        <v>268</v>
      </c>
      <c r="D5" s="7" t="s">
        <v>269</v>
      </c>
      <c r="E5" s="7" t="s">
        <v>270</v>
      </c>
      <c r="F5" s="7" t="s">
        <v>4061</v>
      </c>
      <c r="G5" s="7" t="s">
        <v>271</v>
      </c>
      <c r="H5" s="23" t="s">
        <v>4012</v>
      </c>
      <c r="I5" s="7" t="s">
        <v>272</v>
      </c>
      <c r="J5" s="7" t="s">
        <v>273</v>
      </c>
      <c r="K5" s="7" t="s">
        <v>274</v>
      </c>
      <c r="L5" s="7" t="s">
        <v>4062</v>
      </c>
      <c r="M5" s="7" t="s">
        <v>4010</v>
      </c>
      <c r="N5" s="7" t="s">
        <v>275</v>
      </c>
      <c r="O5" s="7" t="s">
        <v>4072</v>
      </c>
      <c r="P5" s="7" t="s">
        <v>276</v>
      </c>
    </row>
    <row r="6" spans="2:16" hidden="1" x14ac:dyDescent="0.2">
      <c r="B6" s="1" t="s">
        <v>3134</v>
      </c>
      <c r="C6" s="1">
        <v>41056.980902777781</v>
      </c>
      <c r="D6" s="10">
        <v>20571</v>
      </c>
      <c r="E6" s="1" t="s">
        <v>322</v>
      </c>
      <c r="F6" s="11">
        <v>20571</v>
      </c>
      <c r="G6" s="9">
        <f>RawData[[#This Row],[Clean Salary]]*INDEX(Exchange[], MATCH(RawData[[#This Row],[Currency]], Exchange[Code], 0), 4)</f>
        <v>20571</v>
      </c>
      <c r="H6" s="11" t="str">
        <f>IFERROR(RawData[[#This Row],[Salary in USD]]/(INDEX(Exchange[], MATCH(RawData[[#This Row],[Local Currency Unit]], Exchange[Code], 0), 8)), "")</f>
        <v/>
      </c>
      <c r="I6" s="1" t="s">
        <v>336</v>
      </c>
      <c r="J6" s="1" t="s">
        <v>329</v>
      </c>
      <c r="K6" s="1" t="s">
        <v>189</v>
      </c>
      <c r="M6" s="1" t="str">
        <f>INDEX(Countries[], MATCH(RawData[[#This Row],[Where do you work]], Countries[Actual], 0), 2)</f>
        <v>Albania</v>
      </c>
      <c r="N6" s="1" t="s">
        <v>282</v>
      </c>
      <c r="O6" s="1" t="str">
        <f>VLOOKUP(RawData[[#This Row],[How many hours of a day you work on Excel]], Time[], 2, FALSE)</f>
        <v>Heavy</v>
      </c>
      <c r="P6" s="1">
        <v>8</v>
      </c>
    </row>
    <row r="7" spans="2:16" hidden="1" x14ac:dyDescent="0.2">
      <c r="B7" s="1" t="s">
        <v>3097</v>
      </c>
      <c r="C7" s="1">
        <v>41055.028333333335</v>
      </c>
      <c r="D7" s="10">
        <v>21000</v>
      </c>
      <c r="E7" s="1" t="s">
        <v>322</v>
      </c>
      <c r="F7" s="11">
        <v>21000</v>
      </c>
      <c r="G7" s="9">
        <f>RawData[[#This Row],[Clean Salary]]*INDEX(Exchange[], MATCH(RawData[[#This Row],[Currency]], Exchange[Code], 0), 4)</f>
        <v>21000</v>
      </c>
      <c r="H7" s="11" t="str">
        <f>IFERROR(RawData[[#This Row],[Salary in USD]]/(INDEX(Exchange[], MATCH(RawData[[#This Row],[Local Currency Unit]], Exchange[Code], 0), 8)), "")</f>
        <v/>
      </c>
      <c r="I7" s="1" t="s">
        <v>3098</v>
      </c>
      <c r="J7" s="1" t="s">
        <v>290</v>
      </c>
      <c r="K7" s="1" t="s">
        <v>190</v>
      </c>
      <c r="M7" s="1" t="str">
        <f>INDEX(Countries[], MATCH(RawData[[#This Row],[Where do you work]], Countries[Actual], 0), 2)</f>
        <v>Arabian Gulf</v>
      </c>
      <c r="N7" s="1" t="s">
        <v>324</v>
      </c>
      <c r="O7" s="1" t="str">
        <f>VLOOKUP(RawData[[#This Row],[How many hours of a day you work on Excel]], Time[], 2, FALSE)</f>
        <v>Light</v>
      </c>
    </row>
    <row r="8" spans="2:16" hidden="1" x14ac:dyDescent="0.2">
      <c r="B8" s="1" t="s">
        <v>3896</v>
      </c>
      <c r="C8" s="1">
        <v>41067.587939814817</v>
      </c>
      <c r="D8" s="10" t="s">
        <v>3897</v>
      </c>
      <c r="E8" s="1" t="s">
        <v>322</v>
      </c>
      <c r="F8" s="11">
        <v>6000</v>
      </c>
      <c r="G8" s="9">
        <f>RawData[[#This Row],[Clean Salary]]*INDEX(Exchange[], MATCH(RawData[[#This Row],[Currency]], Exchange[Code], 0), 4)</f>
        <v>6000</v>
      </c>
      <c r="H8" s="11" t="str">
        <f>IFERROR(RawData[[#This Row],[Salary in USD]]/(INDEX(Exchange[], MATCH(RawData[[#This Row],[Local Currency Unit]], Exchange[Code], 0), 8)), "")</f>
        <v/>
      </c>
      <c r="I8" s="1" t="s">
        <v>3898</v>
      </c>
      <c r="J8" s="1" t="s">
        <v>313</v>
      </c>
      <c r="K8" s="1" t="s">
        <v>192</v>
      </c>
      <c r="M8" s="1" t="str">
        <f>INDEX(Countries[], MATCH(RawData[[#This Row],[Where do you work]], Countries[Actual], 0), 2)</f>
        <v>Armenia</v>
      </c>
      <c r="N8" s="1" t="s">
        <v>294</v>
      </c>
      <c r="O8" s="1" t="str">
        <f>VLOOKUP(RawData[[#This Row],[How many hours of a day you work on Excel]], Time[], 2, FALSE)</f>
        <v>Very Heavy</v>
      </c>
      <c r="P8" s="1">
        <v>5</v>
      </c>
    </row>
    <row r="9" spans="2:16" hidden="1" x14ac:dyDescent="0.2">
      <c r="B9" s="1" t="s">
        <v>3932</v>
      </c>
      <c r="C9" s="1">
        <v>41056.175046296295</v>
      </c>
      <c r="D9" s="10">
        <v>5000</v>
      </c>
      <c r="E9" s="1" t="s">
        <v>322</v>
      </c>
      <c r="F9" s="11">
        <v>5000</v>
      </c>
      <c r="G9" s="9">
        <f>RawData[[#This Row],[Clean Salary]]*INDEX(Exchange[], MATCH(RawData[[#This Row],[Currency]], Exchange[Code], 0), 4)</f>
        <v>5000</v>
      </c>
      <c r="H9" s="11" t="str">
        <f>IFERROR(RawData[[#This Row],[Salary in USD]]/(INDEX(Exchange[], MATCH(RawData[[#This Row],[Local Currency Unit]], Exchange[Code], 0), 8)), "")</f>
        <v/>
      </c>
      <c r="I9" s="1" t="s">
        <v>3933</v>
      </c>
      <c r="J9" s="1" t="s">
        <v>342</v>
      </c>
      <c r="K9" s="1" t="s">
        <v>193</v>
      </c>
      <c r="M9" s="1" t="str">
        <f>INDEX(Countries[], MATCH(RawData[[#This Row],[Where do you work]], Countries[Actual], 0), 2)</f>
        <v>Aruba</v>
      </c>
      <c r="N9" s="1" t="s">
        <v>324</v>
      </c>
      <c r="O9" s="1" t="str">
        <f>VLOOKUP(RawData[[#This Row],[How many hours of a day you work on Excel]], Time[], 2, FALSE)</f>
        <v>Light</v>
      </c>
      <c r="P9" s="1">
        <v>13</v>
      </c>
    </row>
    <row r="10" spans="2:16" hidden="1" x14ac:dyDescent="0.2">
      <c r="B10" s="1" t="s">
        <v>3550</v>
      </c>
      <c r="C10" s="1">
        <v>41057.40289351852</v>
      </c>
      <c r="D10" s="10" t="s">
        <v>3551</v>
      </c>
      <c r="E10" s="1" t="s">
        <v>322</v>
      </c>
      <c r="F10" s="11">
        <v>12000</v>
      </c>
      <c r="G10" s="9">
        <f>RawData[[#This Row],[Clean Salary]]*INDEX(Exchange[], MATCH(RawData[[#This Row],[Currency]], Exchange[Code], 0), 4)</f>
        <v>12000</v>
      </c>
      <c r="H10" s="11" t="str">
        <f>IFERROR(RawData[[#This Row],[Salary in USD]]/(INDEX(Exchange[], MATCH(RawData[[#This Row],[Local Currency Unit]], Exchange[Code], 0), 8)), "")</f>
        <v/>
      </c>
      <c r="I10" s="1" t="s">
        <v>281</v>
      </c>
      <c r="J10" s="1" t="s">
        <v>281</v>
      </c>
      <c r="K10" s="1" t="s">
        <v>194</v>
      </c>
      <c r="M10" s="1" t="str">
        <f>INDEX(Countries[], MATCH(RawData[[#This Row],[Where do you work]], Countries[Actual], 0), 2)</f>
        <v>Asia</v>
      </c>
      <c r="N10" s="1" t="s">
        <v>294</v>
      </c>
      <c r="O10" s="1" t="str">
        <f>VLOOKUP(RawData[[#This Row],[How many hours of a day you work on Excel]], Time[], 2, FALSE)</f>
        <v>Very Heavy</v>
      </c>
      <c r="P10" s="1">
        <v>3</v>
      </c>
    </row>
    <row r="11" spans="2:16" hidden="1" x14ac:dyDescent="0.2">
      <c r="B11" s="1" t="s">
        <v>2572</v>
      </c>
      <c r="C11" s="1">
        <v>41063.121203703704</v>
      </c>
      <c r="D11" s="10">
        <v>36000</v>
      </c>
      <c r="E11" s="1" t="s">
        <v>322</v>
      </c>
      <c r="F11" s="11">
        <v>36000</v>
      </c>
      <c r="G11" s="9">
        <f>RawData[[#This Row],[Clean Salary]]*INDEX(Exchange[], MATCH(RawData[[#This Row],[Currency]], Exchange[Code], 0), 4)</f>
        <v>36000</v>
      </c>
      <c r="H11" s="11" t="str">
        <f>IFERROR(RawData[[#This Row],[Salary in USD]]/(INDEX(Exchange[], MATCH(RawData[[#This Row],[Local Currency Unit]], Exchange[Code], 0), 8)), "")</f>
        <v/>
      </c>
      <c r="I11" s="1" t="s">
        <v>2573</v>
      </c>
      <c r="J11" s="1" t="s">
        <v>342</v>
      </c>
      <c r="K11" s="1" t="s">
        <v>196</v>
      </c>
      <c r="M11" s="1" t="str">
        <f>INDEX(Countries[], MATCH(RawData[[#This Row],[Where do you work]], Countries[Actual], 0), 2)</f>
        <v>Azerbaijan</v>
      </c>
      <c r="N11" s="1" t="s">
        <v>282</v>
      </c>
      <c r="O11" s="1" t="str">
        <f>VLOOKUP(RawData[[#This Row],[How many hours of a day you work on Excel]], Time[], 2, FALSE)</f>
        <v>Heavy</v>
      </c>
      <c r="P11" s="1">
        <v>5</v>
      </c>
    </row>
    <row r="12" spans="2:16" hidden="1" x14ac:dyDescent="0.2">
      <c r="B12" s="1" t="s">
        <v>3767</v>
      </c>
      <c r="C12" s="1">
        <v>41075.629988425928</v>
      </c>
      <c r="D12" s="10">
        <v>700</v>
      </c>
      <c r="E12" s="1" t="s">
        <v>322</v>
      </c>
      <c r="F12" s="11">
        <v>8400</v>
      </c>
      <c r="G12" s="9">
        <f>RawData[[#This Row],[Clean Salary]]*INDEX(Exchange[], MATCH(RawData[[#This Row],[Currency]], Exchange[Code], 0), 4)</f>
        <v>8400</v>
      </c>
      <c r="H12" s="11" t="str">
        <f>IFERROR(RawData[[#This Row],[Salary in USD]]/(INDEX(Exchange[], MATCH(RawData[[#This Row],[Local Currency Unit]], Exchange[Code], 0), 8)), "")</f>
        <v/>
      </c>
      <c r="I12" s="1" t="s">
        <v>290</v>
      </c>
      <c r="J12" s="1" t="s">
        <v>290</v>
      </c>
      <c r="K12" s="1" t="s">
        <v>197</v>
      </c>
      <c r="M12" s="1" t="str">
        <f>INDEX(Countries[], MATCH(RawData[[#This Row],[Where do you work]], Countries[Actual], 0), 2)</f>
        <v>Baltic</v>
      </c>
      <c r="N12" s="1" t="s">
        <v>294</v>
      </c>
      <c r="O12" s="1" t="str">
        <f>VLOOKUP(RawData[[#This Row],[How many hours of a day you work on Excel]], Time[], 2, FALSE)</f>
        <v>Very Heavy</v>
      </c>
      <c r="P12" s="1">
        <v>0.3</v>
      </c>
    </row>
    <row r="13" spans="2:16" hidden="1" x14ac:dyDescent="0.2">
      <c r="B13" s="1" t="s">
        <v>287</v>
      </c>
      <c r="C13" s="1">
        <v>41055.086168981485</v>
      </c>
      <c r="D13" s="10" t="s">
        <v>288</v>
      </c>
      <c r="E13" s="1" t="s">
        <v>55</v>
      </c>
      <c r="F13" s="11">
        <v>1440000</v>
      </c>
      <c r="G13" s="9">
        <f>RawData[[#This Row],[Clean Salary]]*INDEX(Exchange[], MATCH(RawData[[#This Row],[Currency]], Exchange[Code], 0), 4)</f>
        <v>17598.017290051986</v>
      </c>
      <c r="H13" s="11" t="str">
        <f>IFERROR(RawData[[#This Row],[Salary in USD]]/(INDEX(Exchange[], MATCH(RawData[[#This Row],[Local Currency Unit]], Exchange[Code], 0), 8)), "")</f>
        <v/>
      </c>
      <c r="I13" s="1" t="s">
        <v>289</v>
      </c>
      <c r="J13" s="1" t="s">
        <v>290</v>
      </c>
      <c r="K13" s="1" t="s">
        <v>180</v>
      </c>
      <c r="L13" s="1" t="s">
        <v>55</v>
      </c>
      <c r="M13" s="1" t="str">
        <f>INDEX(Countries[], MATCH(RawData[[#This Row],[Where do you work]], Countries[Actual], 0), 2)</f>
        <v>Bangladesh</v>
      </c>
      <c r="N13" s="1" t="s">
        <v>291</v>
      </c>
      <c r="O13" s="1" t="str">
        <f>VLOOKUP(RawData[[#This Row],[How many hours of a day you work on Excel]], Time[], 2, FALSE)</f>
        <v>Medium</v>
      </c>
    </row>
    <row r="14" spans="2:16" hidden="1" x14ac:dyDescent="0.2">
      <c r="B14" s="1" t="s">
        <v>3997</v>
      </c>
      <c r="C14" s="1">
        <v>41071.819988425923</v>
      </c>
      <c r="D14" s="10" t="s">
        <v>3991</v>
      </c>
      <c r="E14" s="1" t="s">
        <v>322</v>
      </c>
      <c r="F14" s="11">
        <v>3000</v>
      </c>
      <c r="G14" s="9">
        <f>RawData[[#This Row],[Clean Salary]]*INDEX(Exchange[], MATCH(RawData[[#This Row],[Currency]], Exchange[Code], 0), 4)</f>
        <v>3000</v>
      </c>
      <c r="H14" s="11" t="str">
        <f>IFERROR(RawData[[#This Row],[Salary in USD]]/(INDEX(Exchange[], MATCH(RawData[[#This Row],[Local Currency Unit]], Exchange[Code], 0), 8)), "")</f>
        <v/>
      </c>
      <c r="I14" s="1" t="s">
        <v>1768</v>
      </c>
      <c r="J14" s="1" t="s">
        <v>290</v>
      </c>
      <c r="K14" s="1" t="s">
        <v>180</v>
      </c>
      <c r="L14" s="1" t="s">
        <v>55</v>
      </c>
      <c r="M14" s="1" t="str">
        <f>INDEX(Countries[], MATCH(RawData[[#This Row],[Where do you work]], Countries[Actual], 0), 2)</f>
        <v>Bangladesh</v>
      </c>
      <c r="N14" s="1" t="s">
        <v>324</v>
      </c>
      <c r="O14" s="1" t="str">
        <f>VLOOKUP(RawData[[#This Row],[How many hours of a day you work on Excel]], Time[], 2, FALSE)</f>
        <v>Light</v>
      </c>
      <c r="P14" s="1">
        <v>12</v>
      </c>
    </row>
    <row r="15" spans="2:16" hidden="1" x14ac:dyDescent="0.2">
      <c r="B15" s="1" t="s">
        <v>1097</v>
      </c>
      <c r="C15" s="1">
        <v>41055.039513888885</v>
      </c>
      <c r="D15" s="10">
        <v>78000</v>
      </c>
      <c r="E15" s="1" t="s">
        <v>322</v>
      </c>
      <c r="F15" s="11">
        <v>78000</v>
      </c>
      <c r="G15" s="9">
        <f>RawData[[#This Row],[Clean Salary]]*INDEX(Exchange[], MATCH(RawData[[#This Row],[Currency]], Exchange[Code], 0), 4)</f>
        <v>78000</v>
      </c>
      <c r="H15" s="11" t="str">
        <f>IFERROR(RawData[[#This Row],[Salary in USD]]/(INDEX(Exchange[], MATCH(RawData[[#This Row],[Local Currency Unit]], Exchange[Code], 0), 8)), "")</f>
        <v/>
      </c>
      <c r="I15" s="1" t="s">
        <v>1098</v>
      </c>
      <c r="J15" s="1" t="s">
        <v>316</v>
      </c>
      <c r="K15" s="1" t="s">
        <v>198</v>
      </c>
      <c r="M15" s="1" t="str">
        <f>INDEX(Countries[], MATCH(RawData[[#This Row],[Where do you work]], Countries[Actual], 0), 2)</f>
        <v>Bermuda</v>
      </c>
      <c r="N15" s="1" t="s">
        <v>282</v>
      </c>
      <c r="O15" s="1" t="str">
        <f>VLOOKUP(RawData[[#This Row],[How many hours of a day you work on Excel]], Time[], 2, FALSE)</f>
        <v>Heavy</v>
      </c>
    </row>
    <row r="16" spans="2:16" hidden="1" x14ac:dyDescent="0.2">
      <c r="B16" s="1" t="s">
        <v>3941</v>
      </c>
      <c r="C16" s="1">
        <v>41055.664548611108</v>
      </c>
      <c r="D16" s="10" t="s">
        <v>3942</v>
      </c>
      <c r="E16" s="1" t="s">
        <v>322</v>
      </c>
      <c r="F16" s="11">
        <v>4800</v>
      </c>
      <c r="G16" s="9">
        <f>RawData[[#This Row],[Clean Salary]]*INDEX(Exchange[], MATCH(RawData[[#This Row],[Currency]], Exchange[Code], 0), 4)</f>
        <v>4800</v>
      </c>
      <c r="H16" s="11" t="str">
        <f>IFERROR(RawData[[#This Row],[Salary in USD]]/(INDEX(Exchange[], MATCH(RawData[[#This Row],[Local Currency Unit]], Exchange[Code], 0), 8)), "")</f>
        <v/>
      </c>
      <c r="I16" s="1" t="s">
        <v>3943</v>
      </c>
      <c r="J16" s="1" t="s">
        <v>290</v>
      </c>
      <c r="K16" s="1" t="s">
        <v>199</v>
      </c>
      <c r="M16" s="1" t="str">
        <f>INDEX(Countries[], MATCH(RawData[[#This Row],[Where do you work]], Countries[Actual], 0), 2)</f>
        <v>Bhutan</v>
      </c>
      <c r="N16" s="1" t="s">
        <v>282</v>
      </c>
      <c r="O16" s="1" t="str">
        <f>VLOOKUP(RawData[[#This Row],[How many hours of a day you work on Excel]], Time[], 2, FALSE)</f>
        <v>Heavy</v>
      </c>
      <c r="P16" s="1">
        <v>2</v>
      </c>
    </row>
    <row r="17" spans="2:16" hidden="1" x14ac:dyDescent="0.2">
      <c r="B17" s="1" t="s">
        <v>3688</v>
      </c>
      <c r="C17" s="1">
        <v>41060.234363425923</v>
      </c>
      <c r="D17" s="10">
        <v>800</v>
      </c>
      <c r="E17" s="1" t="s">
        <v>322</v>
      </c>
      <c r="F17" s="11">
        <v>9600</v>
      </c>
      <c r="G17" s="9">
        <f>RawData[[#This Row],[Clean Salary]]*INDEX(Exchange[], MATCH(RawData[[#This Row],[Currency]], Exchange[Code], 0), 4)</f>
        <v>9600</v>
      </c>
      <c r="H17" s="11" t="str">
        <f>IFERROR(RawData[[#This Row],[Salary in USD]]/(INDEX(Exchange[], MATCH(RawData[[#This Row],[Local Currency Unit]], Exchange[Code], 0), 8)), "")</f>
        <v/>
      </c>
      <c r="I17" s="1" t="s">
        <v>667</v>
      </c>
      <c r="J17" s="1" t="s">
        <v>290</v>
      </c>
      <c r="K17" s="1" t="s">
        <v>200</v>
      </c>
      <c r="M17" s="1" t="str">
        <f>INDEX(Countries[], MATCH(RawData[[#This Row],[Where do you work]], Countries[Actual], 0), 2)</f>
        <v>Bolivia</v>
      </c>
      <c r="N17" s="1" t="s">
        <v>294</v>
      </c>
      <c r="O17" s="1" t="str">
        <f>VLOOKUP(RawData[[#This Row],[How many hours of a day you work on Excel]], Time[], 2, FALSE)</f>
        <v>Very Heavy</v>
      </c>
      <c r="P17" s="1">
        <v>2</v>
      </c>
    </row>
    <row r="18" spans="2:16" hidden="1" x14ac:dyDescent="0.2">
      <c r="B18" s="1" t="s">
        <v>3432</v>
      </c>
      <c r="C18" s="1">
        <v>41060.908738425926</v>
      </c>
      <c r="D18" s="10">
        <v>1200</v>
      </c>
      <c r="E18" s="1" t="s">
        <v>322</v>
      </c>
      <c r="F18" s="11">
        <v>14400</v>
      </c>
      <c r="G18" s="9">
        <f>RawData[[#This Row],[Clean Salary]]*INDEX(Exchange[], MATCH(RawData[[#This Row],[Currency]], Exchange[Code], 0), 4)</f>
        <v>14400</v>
      </c>
      <c r="H18" s="11" t="str">
        <f>IFERROR(RawData[[#This Row],[Salary in USD]]/(INDEX(Exchange[], MATCH(RawData[[#This Row],[Local Currency Unit]], Exchange[Code], 0), 8)), "")</f>
        <v/>
      </c>
      <c r="I18" s="1" t="s">
        <v>3433</v>
      </c>
      <c r="J18" s="1" t="s">
        <v>290</v>
      </c>
      <c r="K18" s="1" t="s">
        <v>202</v>
      </c>
      <c r="M18" s="1" t="str">
        <f>INDEX(Countries[], MATCH(RawData[[#This Row],[Where do you work]], Countries[Actual], 0), 2)</f>
        <v>Bulgaria</v>
      </c>
      <c r="N18" s="1" t="s">
        <v>294</v>
      </c>
      <c r="O18" s="1" t="str">
        <f>VLOOKUP(RawData[[#This Row],[How many hours of a day you work on Excel]], Time[], 2, FALSE)</f>
        <v>Very Heavy</v>
      </c>
      <c r="P18" s="1">
        <v>15</v>
      </c>
    </row>
    <row r="19" spans="2:16" hidden="1" x14ac:dyDescent="0.2">
      <c r="B19" s="1" t="s">
        <v>3990</v>
      </c>
      <c r="C19" s="1">
        <v>41055.561944444446</v>
      </c>
      <c r="D19" s="10" t="s">
        <v>3991</v>
      </c>
      <c r="E19" s="1" t="s">
        <v>322</v>
      </c>
      <c r="F19" s="11">
        <v>3000</v>
      </c>
      <c r="G19" s="9">
        <f>RawData[[#This Row],[Clean Salary]]*INDEX(Exchange[], MATCH(RawData[[#This Row],[Currency]], Exchange[Code], 0), 4)</f>
        <v>3000</v>
      </c>
      <c r="H19" s="11" t="str">
        <f>IFERROR(RawData[[#This Row],[Salary in USD]]/(INDEX(Exchange[], MATCH(RawData[[#This Row],[Local Currency Unit]], Exchange[Code], 0), 8)), "")</f>
        <v/>
      </c>
      <c r="I19" s="1" t="s">
        <v>3992</v>
      </c>
      <c r="J19" s="1" t="s">
        <v>342</v>
      </c>
      <c r="K19" s="1" t="s">
        <v>203</v>
      </c>
      <c r="M19" s="1" t="str">
        <f>INDEX(Countries[], MATCH(RawData[[#This Row],[Where do you work]], Countries[Actual], 0), 2)</f>
        <v>Cambodia</v>
      </c>
      <c r="N19" s="1" t="s">
        <v>291</v>
      </c>
      <c r="O19" s="1" t="str">
        <f>VLOOKUP(RawData[[#This Row],[How many hours of a day you work on Excel]], Time[], 2, FALSE)</f>
        <v>Medium</v>
      </c>
      <c r="P19" s="1">
        <v>2</v>
      </c>
    </row>
    <row r="20" spans="2:16" hidden="1" x14ac:dyDescent="0.2">
      <c r="B20" s="1" t="s">
        <v>784</v>
      </c>
      <c r="C20" s="1">
        <v>41055.221145833333</v>
      </c>
      <c r="D20" s="10" t="s">
        <v>785</v>
      </c>
      <c r="E20" s="1" t="s">
        <v>322</v>
      </c>
      <c r="F20" s="11">
        <v>95000</v>
      </c>
      <c r="G20" s="9">
        <f>RawData[[#This Row],[Clean Salary]]*INDEX(Exchange[], MATCH(RawData[[#This Row],[Currency]], Exchange[Code], 0), 4)</f>
        <v>95000</v>
      </c>
      <c r="H20" s="11" t="str">
        <f>IFERROR(RawData[[#This Row],[Salary in USD]]/(INDEX(Exchange[], MATCH(RawData[[#This Row],[Local Currency Unit]], Exchange[Code], 0), 8)), "")</f>
        <v/>
      </c>
      <c r="I20" s="1" t="s">
        <v>786</v>
      </c>
      <c r="J20" s="1" t="s">
        <v>329</v>
      </c>
      <c r="K20" s="1" t="s">
        <v>207</v>
      </c>
      <c r="M20" s="1" t="str">
        <f>INDEX(Countries[], MATCH(RawData[[#This Row],[Where do you work]], Countries[Actual], 0), 2)</f>
        <v>Central America</v>
      </c>
      <c r="N20" s="1" t="s">
        <v>291</v>
      </c>
      <c r="O20" s="1" t="str">
        <f>VLOOKUP(RawData[[#This Row],[How many hours of a day you work on Excel]], Time[], 2, FALSE)</f>
        <v>Medium</v>
      </c>
    </row>
    <row r="21" spans="2:16" hidden="1" x14ac:dyDescent="0.2">
      <c r="B21" s="1" t="s">
        <v>2963</v>
      </c>
      <c r="C21" s="1">
        <v>41055.028912037036</v>
      </c>
      <c r="D21" s="10">
        <v>2000</v>
      </c>
      <c r="E21" s="1" t="s">
        <v>322</v>
      </c>
      <c r="F21" s="11">
        <v>24000</v>
      </c>
      <c r="G21" s="9">
        <f>RawData[[#This Row],[Clean Salary]]*INDEX(Exchange[], MATCH(RawData[[#This Row],[Currency]], Exchange[Code], 0), 4)</f>
        <v>24000</v>
      </c>
      <c r="H21" s="11" t="str">
        <f>IFERROR(RawData[[#This Row],[Salary in USD]]/(INDEX(Exchange[], MATCH(RawData[[#This Row],[Local Currency Unit]], Exchange[Code], 0), 8)), "")</f>
        <v/>
      </c>
      <c r="I21" s="1" t="s">
        <v>2964</v>
      </c>
      <c r="J21" s="1" t="s">
        <v>281</v>
      </c>
      <c r="K21" s="1" t="s">
        <v>165</v>
      </c>
      <c r="M21" s="1" t="str">
        <f>INDEX(Countries[], MATCH(RawData[[#This Row],[Where do you work]], Countries[Actual], 0), 2)</f>
        <v>Colombia</v>
      </c>
      <c r="N21" s="1" t="s">
        <v>294</v>
      </c>
      <c r="O21" s="1" t="str">
        <f>VLOOKUP(RawData[[#This Row],[How many hours of a day you work on Excel]], Time[], 2, FALSE)</f>
        <v>Very Heavy</v>
      </c>
    </row>
    <row r="22" spans="2:16" hidden="1" x14ac:dyDescent="0.2">
      <c r="B22" s="1" t="s">
        <v>3360</v>
      </c>
      <c r="C22" s="1">
        <v>41075.897407407407</v>
      </c>
      <c r="D22" s="10" t="s">
        <v>3361</v>
      </c>
      <c r="E22" s="1" t="s">
        <v>322</v>
      </c>
      <c r="F22" s="11">
        <v>16110</v>
      </c>
      <c r="G22" s="9">
        <f>RawData[[#This Row],[Clean Salary]]*INDEX(Exchange[], MATCH(RawData[[#This Row],[Currency]], Exchange[Code], 0), 4)</f>
        <v>16110</v>
      </c>
      <c r="H22" s="11" t="str">
        <f>IFERROR(RawData[[#This Row],[Salary in USD]]/(INDEX(Exchange[], MATCH(RawData[[#This Row],[Local Currency Unit]], Exchange[Code], 0), 8)), "")</f>
        <v/>
      </c>
      <c r="I22" s="1" t="s">
        <v>3362</v>
      </c>
      <c r="J22" s="1" t="s">
        <v>290</v>
      </c>
      <c r="K22" s="1" t="s">
        <v>3363</v>
      </c>
      <c r="M22" s="1" t="str">
        <f>INDEX(Countries[], MATCH(RawData[[#This Row],[Where do you work]], Countries[Actual], 0), 2)</f>
        <v>Colombia</v>
      </c>
      <c r="N22" s="1" t="s">
        <v>294</v>
      </c>
      <c r="O22" s="1" t="str">
        <f>VLOOKUP(RawData[[#This Row],[How many hours of a day you work on Excel]], Time[], 2, FALSE)</f>
        <v>Very Heavy</v>
      </c>
      <c r="P22" s="1">
        <v>10</v>
      </c>
    </row>
    <row r="23" spans="2:16" hidden="1" x14ac:dyDescent="0.2">
      <c r="B23" s="1" t="s">
        <v>3760</v>
      </c>
      <c r="C23" s="1">
        <v>41055.107754629629</v>
      </c>
      <c r="D23" s="10">
        <v>8500</v>
      </c>
      <c r="E23" s="1" t="s">
        <v>322</v>
      </c>
      <c r="F23" s="11">
        <v>8500</v>
      </c>
      <c r="G23" s="9">
        <f>RawData[[#This Row],[Clean Salary]]*INDEX(Exchange[], MATCH(RawData[[#This Row],[Currency]], Exchange[Code], 0), 4)</f>
        <v>8500</v>
      </c>
      <c r="H23" s="11" t="str">
        <f>IFERROR(RawData[[#This Row],[Salary in USD]]/(INDEX(Exchange[], MATCH(RawData[[#This Row],[Local Currency Unit]], Exchange[Code], 0), 8)), "")</f>
        <v/>
      </c>
      <c r="I23" s="1" t="s">
        <v>3761</v>
      </c>
      <c r="J23" s="1" t="s">
        <v>290</v>
      </c>
      <c r="K23" s="1" t="s">
        <v>165</v>
      </c>
      <c r="M23" s="1" t="str">
        <f>INDEX(Countries[], MATCH(RawData[[#This Row],[Where do you work]], Countries[Actual], 0), 2)</f>
        <v>Colombia</v>
      </c>
      <c r="N23" s="1" t="s">
        <v>324</v>
      </c>
      <c r="O23" s="1" t="str">
        <f>VLOOKUP(RawData[[#This Row],[How many hours of a day you work on Excel]], Time[], 2, FALSE)</f>
        <v>Light</v>
      </c>
    </row>
    <row r="24" spans="2:16" hidden="1" x14ac:dyDescent="0.2">
      <c r="B24" s="1" t="s">
        <v>3829</v>
      </c>
      <c r="C24" s="1">
        <v>41059.87027777778</v>
      </c>
      <c r="D24" s="10" t="s">
        <v>3830</v>
      </c>
      <c r="E24" s="1" t="s">
        <v>322</v>
      </c>
      <c r="F24" s="11">
        <v>7200</v>
      </c>
      <c r="G24" s="9">
        <f>RawData[[#This Row],[Clean Salary]]*INDEX(Exchange[], MATCH(RawData[[#This Row],[Currency]], Exchange[Code], 0), 4)</f>
        <v>7200</v>
      </c>
      <c r="H24" s="11" t="str">
        <f>IFERROR(RawData[[#This Row],[Salary in USD]]/(INDEX(Exchange[], MATCH(RawData[[#This Row],[Local Currency Unit]], Exchange[Code], 0), 8)), "")</f>
        <v/>
      </c>
      <c r="I24" s="1" t="s">
        <v>3831</v>
      </c>
      <c r="J24" s="1" t="s">
        <v>298</v>
      </c>
      <c r="K24" s="1" t="s">
        <v>165</v>
      </c>
      <c r="M24" s="1" t="str">
        <f>INDEX(Countries[], MATCH(RawData[[#This Row],[Where do you work]], Countries[Actual], 0), 2)</f>
        <v>Colombia</v>
      </c>
      <c r="N24" s="1" t="s">
        <v>282</v>
      </c>
      <c r="O24" s="1" t="str">
        <f>VLOOKUP(RawData[[#This Row],[How many hours of a day you work on Excel]], Time[], 2, FALSE)</f>
        <v>Heavy</v>
      </c>
      <c r="P24" s="1">
        <v>8</v>
      </c>
    </row>
    <row r="25" spans="2:16" hidden="1" x14ac:dyDescent="0.2">
      <c r="B25" s="1" t="s">
        <v>3888</v>
      </c>
      <c r="C25" s="1">
        <v>41056.005462962959</v>
      </c>
      <c r="D25" s="10">
        <v>6000</v>
      </c>
      <c r="E25" s="1" t="s">
        <v>322</v>
      </c>
      <c r="F25" s="11">
        <v>6000</v>
      </c>
      <c r="G25" s="9">
        <f>RawData[[#This Row],[Clean Salary]]*INDEX(Exchange[], MATCH(RawData[[#This Row],[Currency]], Exchange[Code], 0), 4)</f>
        <v>6000</v>
      </c>
      <c r="H25" s="11" t="str">
        <f>IFERROR(RawData[[#This Row],[Salary in USD]]/(INDEX(Exchange[], MATCH(RawData[[#This Row],[Local Currency Unit]], Exchange[Code], 0), 8)), "")</f>
        <v/>
      </c>
      <c r="I25" s="1" t="s">
        <v>3889</v>
      </c>
      <c r="J25" s="1" t="s">
        <v>290</v>
      </c>
      <c r="K25" s="1" t="s">
        <v>208</v>
      </c>
      <c r="M25" s="1" t="str">
        <f>INDEX(Countries[], MATCH(RawData[[#This Row],[Where do you work]], Countries[Actual], 0), 2)</f>
        <v>Colombia</v>
      </c>
      <c r="N25" s="1" t="s">
        <v>324</v>
      </c>
      <c r="O25" s="1" t="str">
        <f>VLOOKUP(RawData[[#This Row],[How many hours of a day you work on Excel]], Time[], 2, FALSE)</f>
        <v>Light</v>
      </c>
      <c r="P25" s="1">
        <v>10</v>
      </c>
    </row>
    <row r="26" spans="2:16" hidden="1" x14ac:dyDescent="0.2">
      <c r="B26" s="1" t="s">
        <v>2564</v>
      </c>
      <c r="C26" s="1">
        <v>41056.715694444443</v>
      </c>
      <c r="D26" s="10">
        <v>36000</v>
      </c>
      <c r="E26" s="1" t="s">
        <v>322</v>
      </c>
      <c r="F26" s="11">
        <v>36000</v>
      </c>
      <c r="G26" s="9">
        <f>RawData[[#This Row],[Clean Salary]]*INDEX(Exchange[], MATCH(RawData[[#This Row],[Currency]], Exchange[Code], 0), 4)</f>
        <v>36000</v>
      </c>
      <c r="H26" s="11" t="str">
        <f>IFERROR(RawData[[#This Row],[Salary in USD]]/(INDEX(Exchange[], MATCH(RawData[[#This Row],[Local Currency Unit]], Exchange[Code], 0), 8)), "")</f>
        <v/>
      </c>
      <c r="I26" s="1" t="s">
        <v>2565</v>
      </c>
      <c r="J26" s="1" t="s">
        <v>298</v>
      </c>
      <c r="K26" s="1" t="s">
        <v>211</v>
      </c>
      <c r="L26" s="1" t="s">
        <v>4063</v>
      </c>
      <c r="M26" s="1" t="str">
        <f>INDEX(Countries[], MATCH(RawData[[#This Row],[Where do you work]], Countries[Actual], 0), 2)</f>
        <v>Czech Republic</v>
      </c>
      <c r="N26" s="1" t="s">
        <v>291</v>
      </c>
      <c r="O26" s="1" t="str">
        <f>VLOOKUP(RawData[[#This Row],[How many hours of a day you work on Excel]], Time[], 2, FALSE)</f>
        <v>Medium</v>
      </c>
      <c r="P26" s="1">
        <v>9</v>
      </c>
    </row>
    <row r="27" spans="2:16" hidden="1" x14ac:dyDescent="0.2">
      <c r="B27" s="1" t="s">
        <v>3869</v>
      </c>
      <c r="C27" s="1">
        <v>41055.106944444444</v>
      </c>
      <c r="D27" s="10" t="s">
        <v>3870</v>
      </c>
      <c r="E27" s="1" t="s">
        <v>322</v>
      </c>
      <c r="F27" s="11">
        <v>6629</v>
      </c>
      <c r="G27" s="9">
        <f>RawData[[#This Row],[Clean Salary]]*INDEX(Exchange[], MATCH(RawData[[#This Row],[Currency]], Exchange[Code], 0), 4)</f>
        <v>6629</v>
      </c>
      <c r="H27" s="11" t="str">
        <f>IFERROR(RawData[[#This Row],[Salary in USD]]/(INDEX(Exchange[], MATCH(RawData[[#This Row],[Local Currency Unit]], Exchange[Code], 0), 8)), "")</f>
        <v/>
      </c>
      <c r="I27" s="1" t="s">
        <v>305</v>
      </c>
      <c r="J27" s="1" t="s">
        <v>305</v>
      </c>
      <c r="K27" s="1" t="s">
        <v>213</v>
      </c>
      <c r="M27" s="1" t="str">
        <f>INDEX(Countries[], MATCH(RawData[[#This Row],[Where do you work]], Countries[Actual], 0), 2)</f>
        <v>Dominican Republic</v>
      </c>
      <c r="N27" s="1" t="s">
        <v>294</v>
      </c>
      <c r="O27" s="1" t="str">
        <f>VLOOKUP(RawData[[#This Row],[How many hours of a day you work on Excel]], Time[], 2, FALSE)</f>
        <v>Very Heavy</v>
      </c>
    </row>
    <row r="28" spans="2:16" hidden="1" x14ac:dyDescent="0.2">
      <c r="B28" s="1" t="s">
        <v>310</v>
      </c>
      <c r="C28" s="1">
        <v>41079.709467592591</v>
      </c>
      <c r="D28" s="10" t="s">
        <v>311</v>
      </c>
      <c r="E28" s="1" t="s">
        <v>73</v>
      </c>
      <c r="F28" s="11">
        <v>52224</v>
      </c>
      <c r="G28" s="9">
        <f>RawData[[#This Row],[Clean Salary]]*INDEX(Exchange[], MATCH(RawData[[#This Row],[Currency]], Exchange[Code], 0), 4)</f>
        <v>2953.8461538461538</v>
      </c>
      <c r="H28" s="11" t="str">
        <f>IFERROR(RawData[[#This Row],[Salary in USD]]/(INDEX(Exchange[], MATCH(RawData[[#This Row],[Local Currency Unit]], Exchange[Code], 0), 8)), "")</f>
        <v/>
      </c>
      <c r="I28" s="1" t="s">
        <v>312</v>
      </c>
      <c r="J28" s="1" t="s">
        <v>313</v>
      </c>
      <c r="K28" s="1" t="s">
        <v>215</v>
      </c>
      <c r="L28" s="1" t="s">
        <v>73</v>
      </c>
      <c r="M28" s="1" t="str">
        <f>INDEX(Countries[], MATCH(RawData[[#This Row],[Where do you work]], Countries[Actual], 0), 2)</f>
        <v>Ethiopia</v>
      </c>
      <c r="N28" s="1" t="s">
        <v>282</v>
      </c>
      <c r="O28" s="1" t="str">
        <f>VLOOKUP(RawData[[#This Row],[How many hours of a day you work on Excel]], Time[], 2, FALSE)</f>
        <v>Heavy</v>
      </c>
      <c r="P28" s="1">
        <v>3</v>
      </c>
    </row>
    <row r="29" spans="2:16" hidden="1" x14ac:dyDescent="0.2">
      <c r="B29" s="1" t="s">
        <v>3283</v>
      </c>
      <c r="C29" s="1">
        <v>41058.733483796299</v>
      </c>
      <c r="D29" s="10">
        <v>18000</v>
      </c>
      <c r="E29" s="1" t="s">
        <v>322</v>
      </c>
      <c r="F29" s="11">
        <v>18000</v>
      </c>
      <c r="G29" s="9">
        <f>RawData[[#This Row],[Clean Salary]]*INDEX(Exchange[], MATCH(RawData[[#This Row],[Currency]], Exchange[Code], 0), 4)</f>
        <v>18000</v>
      </c>
      <c r="H29" s="11" t="str">
        <f>IFERROR(RawData[[#This Row],[Salary in USD]]/(INDEX(Exchange[], MATCH(RawData[[#This Row],[Local Currency Unit]], Exchange[Code], 0), 8)), "")</f>
        <v/>
      </c>
      <c r="I29" s="1" t="s">
        <v>3284</v>
      </c>
      <c r="J29" s="1" t="s">
        <v>281</v>
      </c>
      <c r="K29" s="1" t="s">
        <v>219</v>
      </c>
      <c r="M29" s="1" t="str">
        <f>INDEX(Countries[], MATCH(RawData[[#This Row],[Where do you work]], Countries[Actual], 0), 2)</f>
        <v>Ghana</v>
      </c>
      <c r="N29" s="1" t="s">
        <v>282</v>
      </c>
      <c r="O29" s="1" t="str">
        <f>VLOOKUP(RawData[[#This Row],[How many hours of a day you work on Excel]], Time[], 2, FALSE)</f>
        <v>Heavy</v>
      </c>
      <c r="P29" s="1">
        <v>12</v>
      </c>
    </row>
    <row r="30" spans="2:16" hidden="1" x14ac:dyDescent="0.2">
      <c r="B30" s="1" t="s">
        <v>3884</v>
      </c>
      <c r="C30" s="1">
        <v>41055.301412037035</v>
      </c>
      <c r="D30" s="10">
        <v>6000</v>
      </c>
      <c r="E30" s="1" t="s">
        <v>322</v>
      </c>
      <c r="F30" s="11">
        <v>6000</v>
      </c>
      <c r="G30" s="9">
        <f>RawData[[#This Row],[Clean Salary]]*INDEX(Exchange[], MATCH(RawData[[#This Row],[Currency]], Exchange[Code], 0), 4)</f>
        <v>6000</v>
      </c>
      <c r="H30" s="11" t="str">
        <f>IFERROR(RawData[[#This Row],[Salary in USD]]/(INDEX(Exchange[], MATCH(RawData[[#This Row],[Local Currency Unit]], Exchange[Code], 0), 8)), "")</f>
        <v/>
      </c>
      <c r="I30" s="1" t="s">
        <v>3885</v>
      </c>
      <c r="J30" s="1" t="s">
        <v>281</v>
      </c>
      <c r="K30" s="1" t="s">
        <v>220</v>
      </c>
      <c r="M30" s="1" t="str">
        <f>INDEX(Countries[], MATCH(RawData[[#This Row],[Where do you work]], Countries[Actual], 0), 2)</f>
        <v>Guyana</v>
      </c>
      <c r="N30" s="1" t="s">
        <v>324</v>
      </c>
      <c r="O30" s="1" t="str">
        <f>VLOOKUP(RawData[[#This Row],[How many hours of a day you work on Excel]], Time[], 2, FALSE)</f>
        <v>Light</v>
      </c>
      <c r="P30" s="1">
        <v>20</v>
      </c>
    </row>
    <row r="31" spans="2:16" hidden="1" x14ac:dyDescent="0.2">
      <c r="B31" s="1" t="s">
        <v>3166</v>
      </c>
      <c r="C31" s="1">
        <v>41073.49895833333</v>
      </c>
      <c r="D31" s="10">
        <v>20000</v>
      </c>
      <c r="E31" s="1" t="s">
        <v>322</v>
      </c>
      <c r="F31" s="11">
        <v>20000</v>
      </c>
      <c r="G31" s="9">
        <f>RawData[[#This Row],[Clean Salary]]*INDEX(Exchange[], MATCH(RawData[[#This Row],[Currency]], Exchange[Code], 0), 4)</f>
        <v>20000</v>
      </c>
      <c r="H31" s="11" t="str">
        <f>IFERROR(RawData[[#This Row],[Salary in USD]]/(INDEX(Exchange[], MATCH(RawData[[#This Row],[Local Currency Unit]], Exchange[Code], 0), 8)), "")</f>
        <v/>
      </c>
      <c r="I31" s="1" t="s">
        <v>3167</v>
      </c>
      <c r="J31" s="1" t="s">
        <v>290</v>
      </c>
      <c r="K31" s="1" t="s">
        <v>221</v>
      </c>
      <c r="M31" s="1" t="str">
        <f>INDEX(Countries[], MATCH(RawData[[#This Row],[Where do you work]], Countries[Actual], 0), 2)</f>
        <v>Hong Kong</v>
      </c>
      <c r="N31" s="1" t="s">
        <v>324</v>
      </c>
      <c r="O31" s="1" t="str">
        <f>VLOOKUP(RawData[[#This Row],[How many hours of a day you work on Excel]], Time[], 2, FALSE)</f>
        <v>Light</v>
      </c>
      <c r="P31" s="1">
        <v>1</v>
      </c>
    </row>
    <row r="32" spans="2:16" hidden="1" x14ac:dyDescent="0.2">
      <c r="B32" s="1" t="s">
        <v>2344</v>
      </c>
      <c r="C32" s="1">
        <v>41054.144768518519</v>
      </c>
      <c r="D32" s="10">
        <v>41731</v>
      </c>
      <c r="E32" s="1" t="s">
        <v>322</v>
      </c>
      <c r="F32" s="11">
        <v>41731</v>
      </c>
      <c r="G32" s="9">
        <f>RawData[[#This Row],[Clean Salary]]*INDEX(Exchange[], MATCH(RawData[[#This Row],[Currency]], Exchange[Code], 0), 4)</f>
        <v>41731</v>
      </c>
      <c r="H32" s="11" t="str">
        <f>IFERROR(RawData[[#This Row],[Salary in USD]]/(INDEX(Exchange[], MATCH(RawData[[#This Row],[Local Currency Unit]], Exchange[Code], 0), 8)), "")</f>
        <v/>
      </c>
      <c r="I32" s="1" t="s">
        <v>290</v>
      </c>
      <c r="J32" s="1" t="s">
        <v>290</v>
      </c>
      <c r="K32" s="1" t="s">
        <v>222</v>
      </c>
      <c r="L32" s="1" t="s">
        <v>18</v>
      </c>
      <c r="M32" s="1" t="str">
        <f>INDEX(Countries[], MATCH(RawData[[#This Row],[Where do you work]], Countries[Actual], 0), 2)</f>
        <v>Iceland</v>
      </c>
      <c r="N32" s="1" t="s">
        <v>294</v>
      </c>
      <c r="O32" s="1" t="str">
        <f>VLOOKUP(RawData[[#This Row],[How many hours of a day you work on Excel]], Time[], 2, FALSE)</f>
        <v>Very Heavy</v>
      </c>
    </row>
    <row r="33" spans="2:16" hidden="1" x14ac:dyDescent="0.2">
      <c r="B33" s="1" t="s">
        <v>2759</v>
      </c>
      <c r="C33" s="1">
        <v>41056.991261574076</v>
      </c>
      <c r="D33" s="10" t="s">
        <v>2749</v>
      </c>
      <c r="E33" s="1" t="s">
        <v>322</v>
      </c>
      <c r="F33" s="11">
        <v>30000</v>
      </c>
      <c r="G33" s="9">
        <f>RawData[[#This Row],[Clean Salary]]*INDEX(Exchange[], MATCH(RawData[[#This Row],[Currency]], Exchange[Code], 0), 4)</f>
        <v>30000</v>
      </c>
      <c r="H33" s="11" t="str">
        <f>IFERROR(RawData[[#This Row],[Salary in USD]]/(INDEX(Exchange[], MATCH(RawData[[#This Row],[Local Currency Unit]], Exchange[Code], 0), 8)), "")</f>
        <v/>
      </c>
      <c r="I33" s="1" t="s">
        <v>2760</v>
      </c>
      <c r="J33" s="1" t="s">
        <v>316</v>
      </c>
      <c r="K33" s="1" t="s">
        <v>2761</v>
      </c>
      <c r="M33" s="1" t="str">
        <f>INDEX(Countries[], MATCH(RawData[[#This Row],[Where do you work]], Countries[Actual], 0), 2)</f>
        <v>Iran</v>
      </c>
      <c r="N33" s="1" t="s">
        <v>291</v>
      </c>
      <c r="O33" s="1" t="str">
        <f>VLOOKUP(RawData[[#This Row],[How many hours of a day you work on Excel]], Time[], 2, FALSE)</f>
        <v>Medium</v>
      </c>
      <c r="P33" s="1">
        <v>30</v>
      </c>
    </row>
    <row r="34" spans="2:16" hidden="1" x14ac:dyDescent="0.2">
      <c r="B34" s="1" t="s">
        <v>3536</v>
      </c>
      <c r="C34" s="1">
        <v>41055.09747685185</v>
      </c>
      <c r="D34" s="10">
        <v>12000</v>
      </c>
      <c r="E34" s="1" t="s">
        <v>322</v>
      </c>
      <c r="F34" s="11">
        <v>12000</v>
      </c>
      <c r="G34" s="9">
        <f>RawData[[#This Row],[Clean Salary]]*INDEX(Exchange[], MATCH(RawData[[#This Row],[Currency]], Exchange[Code], 0), 4)</f>
        <v>12000</v>
      </c>
      <c r="H34" s="11" t="str">
        <f>IFERROR(RawData[[#This Row],[Salary in USD]]/(INDEX(Exchange[], MATCH(RawData[[#This Row],[Local Currency Unit]], Exchange[Code], 0), 8)), "")</f>
        <v/>
      </c>
      <c r="I34" s="1" t="s">
        <v>3537</v>
      </c>
      <c r="J34" s="1" t="s">
        <v>290</v>
      </c>
      <c r="K34" s="1" t="s">
        <v>174</v>
      </c>
      <c r="M34" s="1" t="str">
        <f>INDEX(Countries[], MATCH(RawData[[#This Row],[Where do you work]], Countries[Actual], 0), 2)</f>
        <v>Iran</v>
      </c>
      <c r="N34" s="1" t="s">
        <v>291</v>
      </c>
      <c r="O34" s="1" t="str">
        <f>VLOOKUP(RawData[[#This Row],[How many hours of a day you work on Excel]], Time[], 2, FALSE)</f>
        <v>Medium</v>
      </c>
    </row>
    <row r="35" spans="2:16" hidden="1" x14ac:dyDescent="0.2">
      <c r="B35" s="1" t="s">
        <v>3552</v>
      </c>
      <c r="C35" s="1">
        <v>41057.59207175926</v>
      </c>
      <c r="D35" s="10" t="s">
        <v>3544</v>
      </c>
      <c r="E35" s="1" t="s">
        <v>322</v>
      </c>
      <c r="F35" s="11">
        <v>12000</v>
      </c>
      <c r="G35" s="9">
        <f>RawData[[#This Row],[Clean Salary]]*INDEX(Exchange[], MATCH(RawData[[#This Row],[Currency]], Exchange[Code], 0), 4)</f>
        <v>12000</v>
      </c>
      <c r="H35" s="11" t="str">
        <f>IFERROR(RawData[[#This Row],[Salary in USD]]/(INDEX(Exchange[], MATCH(RawData[[#This Row],[Local Currency Unit]], Exchange[Code], 0), 8)), "")</f>
        <v/>
      </c>
      <c r="I35" s="1" t="s">
        <v>3553</v>
      </c>
      <c r="J35" s="1" t="s">
        <v>298</v>
      </c>
      <c r="K35" s="1" t="s">
        <v>2761</v>
      </c>
      <c r="M35" s="1" t="str">
        <f>INDEX(Countries[], MATCH(RawData[[#This Row],[Where do you work]], Countries[Actual], 0), 2)</f>
        <v>Iran</v>
      </c>
      <c r="N35" s="1" t="s">
        <v>282</v>
      </c>
      <c r="O35" s="1" t="str">
        <f>VLOOKUP(RawData[[#This Row],[How many hours of a day you work on Excel]], Time[], 2, FALSE)</f>
        <v>Heavy</v>
      </c>
      <c r="P35" s="1">
        <v>3</v>
      </c>
    </row>
    <row r="36" spans="2:16" hidden="1" x14ac:dyDescent="0.2">
      <c r="B36" s="1" t="s">
        <v>277</v>
      </c>
      <c r="C36" s="1">
        <v>41057.972939814812</v>
      </c>
      <c r="D36" s="10" t="s">
        <v>278</v>
      </c>
      <c r="E36" s="1" t="s">
        <v>279</v>
      </c>
      <c r="F36" s="11">
        <v>4300000</v>
      </c>
      <c r="G36" s="9">
        <f>RawData[[#This Row],[Clean Salary]]*INDEX(Exchange[], MATCH(RawData[[#This Row],[Currency]], Exchange[Code], 0), 4)</f>
        <v>51497.005988023957</v>
      </c>
      <c r="H36" s="11" t="str">
        <f>IFERROR(RawData[[#This Row],[Salary in USD]]/(INDEX(Exchange[], MATCH(RawData[[#This Row],[Local Currency Unit]], Exchange[Code], 0), 8)), "")</f>
        <v/>
      </c>
      <c r="I36" s="1" t="s">
        <v>280</v>
      </c>
      <c r="J36" s="1" t="s">
        <v>281</v>
      </c>
      <c r="K36" s="1" t="s">
        <v>67</v>
      </c>
      <c r="L36" s="1" t="s">
        <v>279</v>
      </c>
      <c r="M36" s="1" t="str">
        <f>INDEX(Countries[], MATCH(RawData[[#This Row],[Where do you work]], Countries[Actual], 0), 2)</f>
        <v>Kenya</v>
      </c>
      <c r="N36" s="1" t="s">
        <v>282</v>
      </c>
      <c r="O36" s="1" t="str">
        <f>VLOOKUP(RawData[[#This Row],[How many hours of a day you work on Excel]], Time[], 2, FALSE)</f>
        <v>Heavy</v>
      </c>
      <c r="P36" s="1">
        <v>9</v>
      </c>
    </row>
    <row r="37" spans="2:16" hidden="1" x14ac:dyDescent="0.2">
      <c r="B37" s="1" t="s">
        <v>2015</v>
      </c>
      <c r="C37" s="1">
        <v>41059.866608796299</v>
      </c>
      <c r="D37" s="10" t="s">
        <v>2016</v>
      </c>
      <c r="E37" s="1" t="s">
        <v>322</v>
      </c>
      <c r="F37" s="11">
        <v>50000</v>
      </c>
      <c r="G37" s="9">
        <f>RawData[[#This Row],[Clean Salary]]*INDEX(Exchange[], MATCH(RawData[[#This Row],[Currency]], Exchange[Code], 0), 4)</f>
        <v>50000</v>
      </c>
      <c r="H37" s="11" t="str">
        <f>IFERROR(RawData[[#This Row],[Salary in USD]]/(INDEX(Exchange[], MATCH(RawData[[#This Row],[Local Currency Unit]], Exchange[Code], 0), 8)), "")</f>
        <v/>
      </c>
      <c r="I37" s="1" t="s">
        <v>628</v>
      </c>
      <c r="J37" s="1" t="s">
        <v>290</v>
      </c>
      <c r="K37" s="1" t="s">
        <v>176</v>
      </c>
      <c r="M37" s="1" t="str">
        <f>INDEX(Countries[], MATCH(RawData[[#This Row],[Where do you work]], Countries[Actual], 0), 2)</f>
        <v>Kuwait</v>
      </c>
      <c r="N37" s="1" t="s">
        <v>282</v>
      </c>
      <c r="O37" s="1" t="str">
        <f>VLOOKUP(RawData[[#This Row],[How many hours of a day you work on Excel]], Time[], 2, FALSE)</f>
        <v>Heavy</v>
      </c>
      <c r="P37" s="1">
        <v>13</v>
      </c>
    </row>
    <row r="38" spans="2:16" hidden="1" x14ac:dyDescent="0.2">
      <c r="B38" s="1" t="s">
        <v>2330</v>
      </c>
      <c r="C38" s="1">
        <v>41057.546261574076</v>
      </c>
      <c r="D38" s="10">
        <v>3500</v>
      </c>
      <c r="E38" s="1" t="s">
        <v>322</v>
      </c>
      <c r="F38" s="11">
        <v>42000</v>
      </c>
      <c r="G38" s="9">
        <f>RawData[[#This Row],[Clean Salary]]*INDEX(Exchange[], MATCH(RawData[[#This Row],[Currency]], Exchange[Code], 0), 4)</f>
        <v>42000</v>
      </c>
      <c r="H38" s="11" t="str">
        <f>IFERROR(RawData[[#This Row],[Salary in USD]]/(INDEX(Exchange[], MATCH(RawData[[#This Row],[Local Currency Unit]], Exchange[Code], 0), 8)), "")</f>
        <v/>
      </c>
      <c r="I38" s="1" t="s">
        <v>2331</v>
      </c>
      <c r="J38" s="1" t="s">
        <v>281</v>
      </c>
      <c r="K38" s="1" t="s">
        <v>176</v>
      </c>
      <c r="M38" s="1" t="str">
        <f>INDEX(Countries[], MATCH(RawData[[#This Row],[Where do you work]], Countries[Actual], 0), 2)</f>
        <v>Kuwait</v>
      </c>
      <c r="N38" s="1" t="s">
        <v>294</v>
      </c>
      <c r="O38" s="1" t="str">
        <f>VLOOKUP(RawData[[#This Row],[How many hours of a day you work on Excel]], Time[], 2, FALSE)</f>
        <v>Very Heavy</v>
      </c>
      <c r="P38" s="1">
        <v>5</v>
      </c>
    </row>
    <row r="39" spans="2:16" hidden="1" x14ac:dyDescent="0.2">
      <c r="B39" s="1" t="s">
        <v>2568</v>
      </c>
      <c r="C39" s="1">
        <v>41058.621770833335</v>
      </c>
      <c r="D39" s="10" t="s">
        <v>2569</v>
      </c>
      <c r="E39" s="1" t="s">
        <v>322</v>
      </c>
      <c r="F39" s="11">
        <v>36000</v>
      </c>
      <c r="G39" s="9">
        <f>RawData[[#This Row],[Clean Salary]]*INDEX(Exchange[], MATCH(RawData[[#This Row],[Currency]], Exchange[Code], 0), 4)</f>
        <v>36000</v>
      </c>
      <c r="H39" s="11" t="str">
        <f>IFERROR(RawData[[#This Row],[Salary in USD]]/(INDEX(Exchange[], MATCH(RawData[[#This Row],[Local Currency Unit]], Exchange[Code], 0), 8)), "")</f>
        <v/>
      </c>
      <c r="I39" s="1" t="s">
        <v>2570</v>
      </c>
      <c r="J39" s="1" t="s">
        <v>290</v>
      </c>
      <c r="K39" s="1" t="s">
        <v>176</v>
      </c>
      <c r="M39" s="1" t="str">
        <f>INDEX(Countries[], MATCH(RawData[[#This Row],[Where do you work]], Countries[Actual], 0), 2)</f>
        <v>Kuwait</v>
      </c>
      <c r="N39" s="1" t="s">
        <v>291</v>
      </c>
      <c r="O39" s="1" t="str">
        <f>VLOOKUP(RawData[[#This Row],[How many hours of a day you work on Excel]], Time[], 2, FALSE)</f>
        <v>Medium</v>
      </c>
      <c r="P39" s="1">
        <v>10</v>
      </c>
    </row>
    <row r="40" spans="2:16" hidden="1" x14ac:dyDescent="0.2">
      <c r="B40" s="1" t="s">
        <v>3377</v>
      </c>
      <c r="C40" s="1">
        <v>41056.642824074072</v>
      </c>
      <c r="D40" s="10">
        <v>1300</v>
      </c>
      <c r="E40" s="1" t="s">
        <v>322</v>
      </c>
      <c r="F40" s="11">
        <v>15600</v>
      </c>
      <c r="G40" s="9">
        <f>RawData[[#This Row],[Clean Salary]]*INDEX(Exchange[], MATCH(RawData[[#This Row],[Currency]], Exchange[Code], 0), 4)</f>
        <v>15600</v>
      </c>
      <c r="H40" s="11" t="str">
        <f>IFERROR(RawData[[#This Row],[Salary in USD]]/(INDEX(Exchange[], MATCH(RawData[[#This Row],[Local Currency Unit]], Exchange[Code], 0), 8)), "")</f>
        <v/>
      </c>
      <c r="I40" s="1" t="s">
        <v>3378</v>
      </c>
      <c r="J40" s="1" t="s">
        <v>298</v>
      </c>
      <c r="K40" s="1" t="s">
        <v>224</v>
      </c>
      <c r="M40" s="1" t="str">
        <f>INDEX(Countries[], MATCH(RawData[[#This Row],[Where do you work]], Countries[Actual], 0), 2)</f>
        <v xml:space="preserve">Kuwait </v>
      </c>
      <c r="N40" s="1" t="s">
        <v>282</v>
      </c>
      <c r="O40" s="1" t="str">
        <f>VLOOKUP(RawData[[#This Row],[How many hours of a day you work on Excel]], Time[], 2, FALSE)</f>
        <v>Heavy</v>
      </c>
      <c r="P40" s="1">
        <v>13</v>
      </c>
    </row>
    <row r="41" spans="2:16" hidden="1" x14ac:dyDescent="0.2">
      <c r="B41" s="1" t="s">
        <v>3954</v>
      </c>
      <c r="C41" s="1">
        <v>41058.046342592592</v>
      </c>
      <c r="D41" s="10">
        <v>4400</v>
      </c>
      <c r="E41" s="1" t="s">
        <v>322</v>
      </c>
      <c r="F41" s="11">
        <v>4400</v>
      </c>
      <c r="G41" s="9">
        <f>RawData[[#This Row],[Clean Salary]]*INDEX(Exchange[], MATCH(RawData[[#This Row],[Currency]], Exchange[Code], 0), 4)</f>
        <v>4400</v>
      </c>
      <c r="H41" s="11" t="str">
        <f>IFERROR(RawData[[#This Row],[Salary in USD]]/(INDEX(Exchange[], MATCH(RawData[[#This Row],[Local Currency Unit]], Exchange[Code], 0), 8)), "")</f>
        <v/>
      </c>
      <c r="I41" s="1" t="s">
        <v>3955</v>
      </c>
      <c r="J41" s="1" t="s">
        <v>281</v>
      </c>
      <c r="K41" s="1" t="s">
        <v>225</v>
      </c>
      <c r="M41" s="1" t="str">
        <f>INDEX(Countries[], MATCH(RawData[[#This Row],[Where do you work]], Countries[Actual], 0), 2)</f>
        <v>Latin America</v>
      </c>
      <c r="N41" s="1" t="s">
        <v>291</v>
      </c>
      <c r="O41" s="1" t="str">
        <f>VLOOKUP(RawData[[#This Row],[How many hours of a day you work on Excel]], Time[], 2, FALSE)</f>
        <v>Medium</v>
      </c>
      <c r="P41" s="1">
        <v>5</v>
      </c>
    </row>
    <row r="42" spans="2:16" hidden="1" x14ac:dyDescent="0.2">
      <c r="B42" s="1" t="s">
        <v>386</v>
      </c>
      <c r="C42" s="1">
        <v>41061.790763888886</v>
      </c>
      <c r="D42" s="10">
        <v>177600</v>
      </c>
      <c r="E42" s="1" t="s">
        <v>322</v>
      </c>
      <c r="F42" s="11">
        <v>177600</v>
      </c>
      <c r="G42" s="9">
        <f>RawData[[#This Row],[Clean Salary]]*INDEX(Exchange[], MATCH(RawData[[#This Row],[Currency]], Exchange[Code], 0), 4)</f>
        <v>177600</v>
      </c>
      <c r="H42" s="11" t="str">
        <f>IFERROR(RawData[[#This Row],[Salary in USD]]/(INDEX(Exchange[], MATCH(RawData[[#This Row],[Local Currency Unit]], Exchange[Code], 0), 8)), "")</f>
        <v/>
      </c>
      <c r="I42" s="1" t="s">
        <v>316</v>
      </c>
      <c r="J42" s="1" t="s">
        <v>316</v>
      </c>
      <c r="K42" s="1" t="s">
        <v>226</v>
      </c>
      <c r="M42" s="1" t="str">
        <f>INDEX(Countries[], MATCH(RawData[[#This Row],[Where do you work]], Countries[Actual], 0), 2)</f>
        <v>Lesotho</v>
      </c>
      <c r="N42" s="1" t="s">
        <v>282</v>
      </c>
      <c r="O42" s="1" t="str">
        <f>VLOOKUP(RawData[[#This Row],[How many hours of a day you work on Excel]], Time[], 2, FALSE)</f>
        <v>Heavy</v>
      </c>
      <c r="P42" s="1">
        <v>6</v>
      </c>
    </row>
    <row r="43" spans="2:16" hidden="1" x14ac:dyDescent="0.2">
      <c r="B43" s="1" t="s">
        <v>2949</v>
      </c>
      <c r="C43" s="1">
        <v>41060.774652777778</v>
      </c>
      <c r="D43" s="10">
        <v>24864</v>
      </c>
      <c r="E43" s="1" t="s">
        <v>322</v>
      </c>
      <c r="F43" s="11">
        <v>24864</v>
      </c>
      <c r="G43" s="9">
        <f>RawData[[#This Row],[Clean Salary]]*INDEX(Exchange[], MATCH(RawData[[#This Row],[Currency]], Exchange[Code], 0), 4)</f>
        <v>24864</v>
      </c>
      <c r="H43" s="11" t="str">
        <f>IFERROR(RawData[[#This Row],[Salary in USD]]/(INDEX(Exchange[], MATCH(RawData[[#This Row],[Local Currency Unit]], Exchange[Code], 0), 8)), "")</f>
        <v/>
      </c>
      <c r="I43" s="1" t="s">
        <v>2950</v>
      </c>
      <c r="J43" s="1" t="s">
        <v>281</v>
      </c>
      <c r="K43" s="1" t="s">
        <v>227</v>
      </c>
      <c r="M43" s="1" t="str">
        <f>INDEX(Countries[], MATCH(RawData[[#This Row],[Where do you work]], Countries[Actual], 0), 2)</f>
        <v>Libya</v>
      </c>
      <c r="N43" s="1" t="s">
        <v>294</v>
      </c>
      <c r="O43" s="1" t="str">
        <f>VLOOKUP(RawData[[#This Row],[How many hours of a day you work on Excel]], Time[], 2, FALSE)</f>
        <v>Very Heavy</v>
      </c>
      <c r="P43" s="1">
        <v>8</v>
      </c>
    </row>
    <row r="44" spans="2:16" hidden="1" x14ac:dyDescent="0.2">
      <c r="B44" s="1" t="s">
        <v>3398</v>
      </c>
      <c r="C44" s="1">
        <v>41055.597488425927</v>
      </c>
      <c r="D44" s="10" t="s">
        <v>3399</v>
      </c>
      <c r="E44" s="1" t="s">
        <v>322</v>
      </c>
      <c r="F44" s="11">
        <v>15000</v>
      </c>
      <c r="G44" s="9">
        <f>RawData[[#This Row],[Clean Salary]]*INDEX(Exchange[], MATCH(RawData[[#This Row],[Currency]], Exchange[Code], 0), 4)</f>
        <v>15000</v>
      </c>
      <c r="H44" s="11" t="str">
        <f>IFERROR(RawData[[#This Row],[Salary in USD]]/(INDEX(Exchange[], MATCH(RawData[[#This Row],[Local Currency Unit]], Exchange[Code], 0), 8)), "")</f>
        <v/>
      </c>
      <c r="I44" s="1" t="s">
        <v>3400</v>
      </c>
      <c r="J44" s="1" t="s">
        <v>316</v>
      </c>
      <c r="K44" s="1" t="s">
        <v>228</v>
      </c>
      <c r="M44" s="1" t="str">
        <f>INDEX(Countries[], MATCH(RawData[[#This Row],[Where do you work]], Countries[Actual], 0), 2)</f>
        <v>Lithuania</v>
      </c>
      <c r="N44" s="1" t="s">
        <v>282</v>
      </c>
      <c r="O44" s="1" t="str">
        <f>VLOOKUP(RawData[[#This Row],[How many hours of a day you work on Excel]], Time[], 2, FALSE)</f>
        <v>Heavy</v>
      </c>
      <c r="P44" s="1">
        <v>2</v>
      </c>
    </row>
    <row r="45" spans="2:16" hidden="1" x14ac:dyDescent="0.2">
      <c r="B45" s="1" t="s">
        <v>302</v>
      </c>
      <c r="C45" s="1">
        <v>41063.067164351851</v>
      </c>
      <c r="D45" s="10" t="s">
        <v>303</v>
      </c>
      <c r="E45" s="1" t="s">
        <v>29</v>
      </c>
      <c r="F45" s="11">
        <v>288000</v>
      </c>
      <c r="G45" s="9">
        <f>RawData[[#This Row],[Clean Salary]]*INDEX(Exchange[], MATCH(RawData[[#This Row],[Currency]], Exchange[Code], 0), 4)</f>
        <v>9376.2513877177607</v>
      </c>
      <c r="H45" s="11" t="str">
        <f>IFERROR(RawData[[#This Row],[Salary in USD]]/(INDEX(Exchange[], MATCH(RawData[[#This Row],[Local Currency Unit]], Exchange[Code], 0), 8)), "")</f>
        <v/>
      </c>
      <c r="I45" s="1" t="s">
        <v>304</v>
      </c>
      <c r="J45" s="1" t="s">
        <v>305</v>
      </c>
      <c r="K45" s="1" t="s">
        <v>229</v>
      </c>
      <c r="L45" s="1" t="s">
        <v>29</v>
      </c>
      <c r="M45" s="1" t="str">
        <f>INDEX(Countries[], MATCH(RawData[[#This Row],[Where do you work]], Countries[Actual], 0), 2)</f>
        <v>Mauritius</v>
      </c>
      <c r="N45" s="1" t="s">
        <v>282</v>
      </c>
      <c r="O45" s="1" t="str">
        <f>VLOOKUP(RawData[[#This Row],[How many hours of a day you work on Excel]], Time[], 2, FALSE)</f>
        <v>Heavy</v>
      </c>
      <c r="P45" s="1">
        <v>7</v>
      </c>
    </row>
    <row r="46" spans="2:16" hidden="1" x14ac:dyDescent="0.2">
      <c r="B46" s="1" t="s">
        <v>308</v>
      </c>
      <c r="C46" s="1">
        <v>41058.331296296295</v>
      </c>
      <c r="D46" s="10">
        <v>800000</v>
      </c>
      <c r="E46" s="1" t="s">
        <v>309</v>
      </c>
      <c r="F46" s="11">
        <v>9600000</v>
      </c>
      <c r="G46" s="9">
        <f>RawData[[#This Row],[Clean Salary]]*INDEX(Exchange[], MATCH(RawData[[#This Row],[Currency]], Exchange[Code], 0), 4)</f>
        <v>7261.724659606657</v>
      </c>
      <c r="H46" s="11" t="str">
        <f>IFERROR(RawData[[#This Row],[Salary in USD]]/(INDEX(Exchange[], MATCH(RawData[[#This Row],[Local Currency Unit]], Exchange[Code], 0), 8)), "")</f>
        <v/>
      </c>
      <c r="I46" s="1" t="s">
        <v>290</v>
      </c>
      <c r="J46" s="1" t="s">
        <v>290</v>
      </c>
      <c r="K46" s="1" t="s">
        <v>230</v>
      </c>
      <c r="L46" s="1" t="s">
        <v>309</v>
      </c>
      <c r="M46" s="1" t="str">
        <f>INDEX(Countries[], MATCH(RawData[[#This Row],[Where do you work]], Countries[Actual], 0), 2)</f>
        <v>Mongolia</v>
      </c>
      <c r="N46" s="1" t="s">
        <v>294</v>
      </c>
      <c r="O46" s="1" t="str">
        <f>VLOOKUP(RawData[[#This Row],[How many hours of a day you work on Excel]], Time[], 2, FALSE)</f>
        <v>Very Heavy</v>
      </c>
      <c r="P46" s="1">
        <v>2</v>
      </c>
    </row>
    <row r="47" spans="2:16" hidden="1" x14ac:dyDescent="0.2">
      <c r="B47" s="1" t="s">
        <v>3492</v>
      </c>
      <c r="C47" s="1">
        <v>41057.864988425928</v>
      </c>
      <c r="D47" s="10">
        <v>13.5</v>
      </c>
      <c r="E47" s="1" t="s">
        <v>322</v>
      </c>
      <c r="F47" s="11">
        <v>13500</v>
      </c>
      <c r="G47" s="9">
        <f>RawData[[#This Row],[Clean Salary]]*INDEX(Exchange[], MATCH(RawData[[#This Row],[Currency]], Exchange[Code], 0), 4)</f>
        <v>13500</v>
      </c>
      <c r="H47" s="11" t="str">
        <f>IFERROR(RawData[[#This Row],[Salary in USD]]/(INDEX(Exchange[], MATCH(RawData[[#This Row],[Local Currency Unit]], Exchange[Code], 0), 8)), "")</f>
        <v/>
      </c>
      <c r="I47" s="1" t="s">
        <v>2323</v>
      </c>
      <c r="J47" s="1" t="s">
        <v>281</v>
      </c>
      <c r="K47" s="1" t="s">
        <v>231</v>
      </c>
      <c r="M47" s="1" t="str">
        <f>INDEX(Countries[], MATCH(RawData[[#This Row],[Where do you work]], Countries[Actual], 0), 2)</f>
        <v>Montenegro</v>
      </c>
      <c r="N47" s="1" t="s">
        <v>282</v>
      </c>
      <c r="O47" s="1" t="str">
        <f>VLOOKUP(RawData[[#This Row],[How many hours of a day you work on Excel]], Time[], 2, FALSE)</f>
        <v>Heavy</v>
      </c>
      <c r="P47" s="1">
        <v>13</v>
      </c>
    </row>
    <row r="48" spans="2:16" hidden="1" x14ac:dyDescent="0.2">
      <c r="B48" s="1" t="s">
        <v>295</v>
      </c>
      <c r="C48" s="1">
        <v>41061.247453703705</v>
      </c>
      <c r="D48" s="10" t="s">
        <v>296</v>
      </c>
      <c r="E48" s="1" t="s">
        <v>71</v>
      </c>
      <c r="F48" s="11">
        <v>120000</v>
      </c>
      <c r="G48" s="9">
        <f>RawData[[#This Row],[Clean Salary]]*INDEX(Exchange[], MATCH(RawData[[#This Row],[Currency]], Exchange[Code], 0), 4)</f>
        <v>13745.704467353951</v>
      </c>
      <c r="H48" s="11" t="str">
        <f>IFERROR(RawData[[#This Row],[Salary in USD]]/(INDEX(Exchange[], MATCH(RawData[[#This Row],[Local Currency Unit]], Exchange[Code], 0), 8)), "")</f>
        <v/>
      </c>
      <c r="I48" s="1" t="s">
        <v>297</v>
      </c>
      <c r="J48" s="1" t="s">
        <v>298</v>
      </c>
      <c r="K48" s="1" t="s">
        <v>232</v>
      </c>
      <c r="L48" s="1" t="s">
        <v>71</v>
      </c>
      <c r="M48" s="1" t="str">
        <f>INDEX(Countries[], MATCH(RawData[[#This Row],[Where do you work]], Countries[Actual], 0), 2)</f>
        <v>Morocco</v>
      </c>
      <c r="N48" s="1" t="s">
        <v>294</v>
      </c>
      <c r="O48" s="1" t="str">
        <f>VLOOKUP(RawData[[#This Row],[How many hours of a day you work on Excel]], Time[], 2, FALSE)</f>
        <v>Very Heavy</v>
      </c>
      <c r="P48" s="1">
        <v>8</v>
      </c>
    </row>
    <row r="49" spans="2:16" hidden="1" x14ac:dyDescent="0.2">
      <c r="B49" s="1" t="s">
        <v>2966</v>
      </c>
      <c r="C49" s="1">
        <v>41055.139884259261</v>
      </c>
      <c r="D49" s="10">
        <v>2000</v>
      </c>
      <c r="E49" s="1" t="s">
        <v>322</v>
      </c>
      <c r="F49" s="11">
        <v>24000</v>
      </c>
      <c r="G49" s="9">
        <f>RawData[[#This Row],[Clean Salary]]*INDEX(Exchange[], MATCH(RawData[[#This Row],[Currency]], Exchange[Code], 0), 4)</f>
        <v>24000</v>
      </c>
      <c r="H49" s="11" t="str">
        <f>IFERROR(RawData[[#This Row],[Salary in USD]]/(INDEX(Exchange[], MATCH(RawData[[#This Row],[Local Currency Unit]], Exchange[Code], 0), 8)), "")</f>
        <v/>
      </c>
      <c r="I49" s="1" t="s">
        <v>2042</v>
      </c>
      <c r="J49" s="1" t="s">
        <v>305</v>
      </c>
      <c r="K49" s="1" t="s">
        <v>233</v>
      </c>
      <c r="M49" s="1" t="str">
        <f>INDEX(Countries[], MATCH(RawData[[#This Row],[Where do you work]], Countries[Actual], 0), 2)</f>
        <v>Mozambique</v>
      </c>
      <c r="N49" s="1" t="s">
        <v>291</v>
      </c>
      <c r="O49" s="1" t="str">
        <f>VLOOKUP(RawData[[#This Row],[How many hours of a day you work on Excel]], Time[], 2, FALSE)</f>
        <v>Medium</v>
      </c>
    </row>
    <row r="50" spans="2:16" hidden="1" x14ac:dyDescent="0.2">
      <c r="B50" s="1" t="s">
        <v>3407</v>
      </c>
      <c r="C50" s="1">
        <v>41058.519918981481</v>
      </c>
      <c r="D50" s="10">
        <v>15000</v>
      </c>
      <c r="E50" s="1" t="s">
        <v>322</v>
      </c>
      <c r="F50" s="11">
        <v>15000</v>
      </c>
      <c r="G50" s="9">
        <f>RawData[[#This Row],[Clean Salary]]*INDEX(Exchange[], MATCH(RawData[[#This Row],[Currency]], Exchange[Code], 0), 4)</f>
        <v>15000</v>
      </c>
      <c r="H50" s="11" t="str">
        <f>IFERROR(RawData[[#This Row],[Salary in USD]]/(INDEX(Exchange[], MATCH(RawData[[#This Row],[Local Currency Unit]], Exchange[Code], 0), 8)), "")</f>
        <v/>
      </c>
      <c r="I50" s="1" t="s">
        <v>3408</v>
      </c>
      <c r="J50" s="1" t="s">
        <v>281</v>
      </c>
      <c r="K50" s="1" t="s">
        <v>234</v>
      </c>
      <c r="M50" s="1" t="str">
        <f>INDEX(Countries[], MATCH(RawData[[#This Row],[Where do you work]], Countries[Actual], 0), 2)</f>
        <v>Myanmar</v>
      </c>
      <c r="N50" s="1" t="s">
        <v>282</v>
      </c>
      <c r="O50" s="1" t="str">
        <f>VLOOKUP(RawData[[#This Row],[How many hours of a day you work on Excel]], Time[], 2, FALSE)</f>
        <v>Heavy</v>
      </c>
      <c r="P50" s="1">
        <v>10</v>
      </c>
    </row>
    <row r="51" spans="2:16" hidden="1" x14ac:dyDescent="0.2">
      <c r="B51" s="1" t="s">
        <v>3138</v>
      </c>
      <c r="C51" s="1">
        <v>41059.700370370374</v>
      </c>
      <c r="D51" s="10">
        <v>1700</v>
      </c>
      <c r="E51" s="1" t="s">
        <v>322</v>
      </c>
      <c r="F51" s="11">
        <v>20400</v>
      </c>
      <c r="G51" s="9">
        <f>RawData[[#This Row],[Clean Salary]]*INDEX(Exchange[], MATCH(RawData[[#This Row],[Currency]], Exchange[Code], 0), 4)</f>
        <v>20400</v>
      </c>
      <c r="H51" s="11" t="str">
        <f>IFERROR(RawData[[#This Row],[Salary in USD]]/(INDEX(Exchange[], MATCH(RawData[[#This Row],[Local Currency Unit]], Exchange[Code], 0), 8)), "")</f>
        <v/>
      </c>
      <c r="I51" s="1" t="s">
        <v>3139</v>
      </c>
      <c r="J51" s="1" t="s">
        <v>281</v>
      </c>
      <c r="K51" s="1" t="s">
        <v>235</v>
      </c>
      <c r="M51" s="1" t="str">
        <f>INDEX(Countries[], MATCH(RawData[[#This Row],[Where do you work]], Countries[Actual], 0), 2)</f>
        <v>Myanmar</v>
      </c>
      <c r="N51" s="1" t="s">
        <v>324</v>
      </c>
      <c r="O51" s="1" t="str">
        <f>VLOOKUP(RawData[[#This Row],[How many hours of a day you work on Excel]], Time[], 2, FALSE)</f>
        <v>Light</v>
      </c>
      <c r="P51" s="1">
        <v>10</v>
      </c>
    </row>
    <row r="52" spans="2:16" hidden="1" x14ac:dyDescent="0.2">
      <c r="B52" s="1" t="s">
        <v>3557</v>
      </c>
      <c r="C52" s="1">
        <v>41060.454722222225</v>
      </c>
      <c r="D52" s="10">
        <v>1000</v>
      </c>
      <c r="E52" s="1" t="s">
        <v>322</v>
      </c>
      <c r="F52" s="11">
        <v>12000</v>
      </c>
      <c r="G52" s="9">
        <f>RawData[[#This Row],[Clean Salary]]*INDEX(Exchange[], MATCH(RawData[[#This Row],[Currency]], Exchange[Code], 0), 4)</f>
        <v>12000</v>
      </c>
      <c r="H52" s="11" t="str">
        <f>IFERROR(RawData[[#This Row],[Salary in USD]]/(INDEX(Exchange[], MATCH(RawData[[#This Row],[Local Currency Unit]], Exchange[Code], 0), 8)), "")</f>
        <v/>
      </c>
      <c r="I52" s="1" t="s">
        <v>3558</v>
      </c>
      <c r="J52" s="1" t="s">
        <v>290</v>
      </c>
      <c r="K52" s="1" t="s">
        <v>236</v>
      </c>
      <c r="M52" s="1" t="str">
        <f>INDEX(Countries[], MATCH(RawData[[#This Row],[Where do you work]], Countries[Actual], 0), 2)</f>
        <v>Malaysia</v>
      </c>
      <c r="N52" s="1" t="s">
        <v>291</v>
      </c>
      <c r="O52" s="1" t="str">
        <f>VLOOKUP(RawData[[#This Row],[How many hours of a day you work on Excel]], Time[], 2, FALSE)</f>
        <v>Medium</v>
      </c>
      <c r="P52" s="1">
        <v>0</v>
      </c>
    </row>
    <row r="53" spans="2:16" hidden="1" x14ac:dyDescent="0.2">
      <c r="B53" s="1" t="s">
        <v>299</v>
      </c>
      <c r="C53" s="1">
        <v>41057.155555555553</v>
      </c>
      <c r="D53" s="10" t="s">
        <v>300</v>
      </c>
      <c r="E53" s="1" t="s">
        <v>61</v>
      </c>
      <c r="F53" s="11">
        <v>2000000</v>
      </c>
      <c r="G53" s="9">
        <f>RawData[[#This Row],[Clean Salary]]*INDEX(Exchange[], MATCH(RawData[[#This Row],[Currency]], Exchange[Code], 0), 4)</f>
        <v>12326.656394453004</v>
      </c>
      <c r="H53" s="11" t="str">
        <f>IFERROR(RawData[[#This Row],[Salary in USD]]/(INDEX(Exchange[], MATCH(RawData[[#This Row],[Local Currency Unit]], Exchange[Code], 0), 8)), "")</f>
        <v/>
      </c>
      <c r="I53" s="1" t="s">
        <v>301</v>
      </c>
      <c r="J53" s="1" t="s">
        <v>281</v>
      </c>
      <c r="K53" s="1" t="s">
        <v>178</v>
      </c>
      <c r="L53" s="1" t="s">
        <v>61</v>
      </c>
      <c r="M53" s="1" t="str">
        <f>INDEX(Countries[], MATCH(RawData[[#This Row],[Where do you work]], Countries[Actual], 0), 2)</f>
        <v>Nigeria</v>
      </c>
      <c r="N53" s="1" t="s">
        <v>282</v>
      </c>
      <c r="O53" s="1" t="str">
        <f>VLOOKUP(RawData[[#This Row],[How many hours of a day you work on Excel]], Time[], 2, FALSE)</f>
        <v>Heavy</v>
      </c>
      <c r="P53" s="1">
        <v>5</v>
      </c>
    </row>
    <row r="54" spans="2:16" hidden="1" x14ac:dyDescent="0.2">
      <c r="B54" s="1" t="s">
        <v>306</v>
      </c>
      <c r="C54" s="1">
        <v>41055.710439814815</v>
      </c>
      <c r="D54" s="10">
        <v>1488000</v>
      </c>
      <c r="E54" s="1" t="s">
        <v>61</v>
      </c>
      <c r="F54" s="11">
        <v>1488000</v>
      </c>
      <c r="G54" s="9">
        <f>RawData[[#This Row],[Clean Salary]]*INDEX(Exchange[], MATCH(RawData[[#This Row],[Currency]], Exchange[Code], 0), 4)</f>
        <v>9171.0323574730355</v>
      </c>
      <c r="H54" s="11" t="str">
        <f>IFERROR(RawData[[#This Row],[Salary in USD]]/(INDEX(Exchange[], MATCH(RawData[[#This Row],[Local Currency Unit]], Exchange[Code], 0), 8)), "")</f>
        <v/>
      </c>
      <c r="I54" s="1" t="s">
        <v>307</v>
      </c>
      <c r="J54" s="1" t="s">
        <v>281</v>
      </c>
      <c r="K54" s="1" t="s">
        <v>178</v>
      </c>
      <c r="L54" s="1" t="s">
        <v>61</v>
      </c>
      <c r="M54" s="1" t="str">
        <f>INDEX(Countries[], MATCH(RawData[[#This Row],[Where do you work]], Countries[Actual], 0), 2)</f>
        <v>Nigeria</v>
      </c>
      <c r="N54" s="1" t="s">
        <v>291</v>
      </c>
      <c r="O54" s="1" t="str">
        <f>VLOOKUP(RawData[[#This Row],[How many hours of a day you work on Excel]], Time[], 2, FALSE)</f>
        <v>Medium</v>
      </c>
      <c r="P54" s="1">
        <v>5</v>
      </c>
    </row>
    <row r="55" spans="2:16" hidden="1" x14ac:dyDescent="0.2">
      <c r="B55" s="1" t="s">
        <v>3208</v>
      </c>
      <c r="C55" s="1">
        <v>41057.717210648145</v>
      </c>
      <c r="D55" s="10">
        <v>18987</v>
      </c>
      <c r="E55" s="1" t="s">
        <v>322</v>
      </c>
      <c r="F55" s="11">
        <v>18987</v>
      </c>
      <c r="G55" s="9">
        <f>RawData[[#This Row],[Clean Salary]]*INDEX(Exchange[], MATCH(RawData[[#This Row],[Currency]], Exchange[Code], 0), 4)</f>
        <v>18987</v>
      </c>
      <c r="H55" s="11" t="str">
        <f>IFERROR(RawData[[#This Row],[Salary in USD]]/(INDEX(Exchange[], MATCH(RawData[[#This Row],[Local Currency Unit]], Exchange[Code], 0), 8)), "")</f>
        <v/>
      </c>
      <c r="I55" s="1" t="s">
        <v>356</v>
      </c>
      <c r="J55" s="1" t="s">
        <v>290</v>
      </c>
      <c r="K55" s="1" t="s">
        <v>178</v>
      </c>
      <c r="L55" s="1" t="s">
        <v>61</v>
      </c>
      <c r="M55" s="1" t="str">
        <f>INDEX(Countries[], MATCH(RawData[[#This Row],[Where do you work]], Countries[Actual], 0), 2)</f>
        <v>Nigeria</v>
      </c>
      <c r="N55" s="1" t="s">
        <v>294</v>
      </c>
      <c r="O55" s="1" t="str">
        <f>VLOOKUP(RawData[[#This Row],[How many hours of a day you work on Excel]], Time[], 2, FALSE)</f>
        <v>Very Heavy</v>
      </c>
      <c r="P55" s="1">
        <v>7</v>
      </c>
    </row>
    <row r="56" spans="2:16" hidden="1" x14ac:dyDescent="0.2">
      <c r="B56" s="1" t="s">
        <v>697</v>
      </c>
      <c r="C56" s="1">
        <v>41080.873877314814</v>
      </c>
      <c r="D56" s="10">
        <v>8400</v>
      </c>
      <c r="E56" s="1" t="s">
        <v>322</v>
      </c>
      <c r="F56" s="11">
        <v>100800</v>
      </c>
      <c r="G56" s="9">
        <f>RawData[[#This Row],[Clean Salary]]*INDEX(Exchange[], MATCH(RawData[[#This Row],[Currency]], Exchange[Code], 0), 4)</f>
        <v>100800</v>
      </c>
      <c r="H56" s="11" t="str">
        <f>IFERROR(RawData[[#This Row],[Salary in USD]]/(INDEX(Exchange[], MATCH(RawData[[#This Row],[Local Currency Unit]], Exchange[Code], 0), 8)), "")</f>
        <v/>
      </c>
      <c r="I56" s="1" t="s">
        <v>567</v>
      </c>
      <c r="J56" s="1" t="s">
        <v>329</v>
      </c>
      <c r="K56" s="1" t="s">
        <v>240</v>
      </c>
      <c r="M56" s="1" t="str">
        <f>INDEX(Countries[], MATCH(RawData[[#This Row],[Where do you work]], Countries[Actual], 0), 2)</f>
        <v>Oman</v>
      </c>
      <c r="N56" s="1" t="s">
        <v>282</v>
      </c>
      <c r="O56" s="1" t="str">
        <f>VLOOKUP(RawData[[#This Row],[How many hours of a day you work on Excel]], Time[], 2, FALSE)</f>
        <v>Heavy</v>
      </c>
      <c r="P56" s="1">
        <v>4</v>
      </c>
    </row>
    <row r="57" spans="2:16" hidden="1" x14ac:dyDescent="0.2">
      <c r="B57" s="1" t="s">
        <v>1550</v>
      </c>
      <c r="C57" s="1">
        <v>41055.244988425926</v>
      </c>
      <c r="D57" s="10">
        <v>50000</v>
      </c>
      <c r="E57" s="1" t="s">
        <v>15</v>
      </c>
      <c r="F57" s="11">
        <v>50000</v>
      </c>
      <c r="G57" s="9">
        <f>RawData[[#This Row],[Clean Salary]]*INDEX(Exchange[], MATCH(RawData[[#This Row],[Currency]], Exchange[Code], 0), 4)</f>
        <v>63519.971949580387</v>
      </c>
      <c r="H57" s="11" t="str">
        <f>IFERROR(RawData[[#This Row],[Salary in USD]]/(INDEX(Exchange[], MATCH(RawData[[#This Row],[Local Currency Unit]], Exchange[Code], 0), 8)), "")</f>
        <v/>
      </c>
      <c r="I57" s="1" t="s">
        <v>1551</v>
      </c>
      <c r="J57" s="1" t="s">
        <v>281</v>
      </c>
      <c r="K57" s="1" t="s">
        <v>184</v>
      </c>
      <c r="M57" s="1" t="str">
        <f>INDEX(Countries[], MATCH(RawData[[#This Row],[Where do you work]], Countries[Actual], 0), 2)</f>
        <v>Panama</v>
      </c>
      <c r="N57" s="1" t="s">
        <v>291</v>
      </c>
      <c r="O57" s="1" t="str">
        <f>VLOOKUP(RawData[[#This Row],[How many hours of a day you work on Excel]], Time[], 2, FALSE)</f>
        <v>Medium</v>
      </c>
    </row>
    <row r="58" spans="2:16" hidden="1" x14ac:dyDescent="0.2">
      <c r="B58" s="1" t="s">
        <v>2907</v>
      </c>
      <c r="C58" s="1">
        <v>41054.981423611112</v>
      </c>
      <c r="D58" s="10">
        <v>26000</v>
      </c>
      <c r="E58" s="1" t="s">
        <v>322</v>
      </c>
      <c r="F58" s="11">
        <v>26000</v>
      </c>
      <c r="G58" s="9">
        <f>RawData[[#This Row],[Clean Salary]]*INDEX(Exchange[], MATCH(RawData[[#This Row],[Currency]], Exchange[Code], 0), 4)</f>
        <v>26000</v>
      </c>
      <c r="H58" s="11" t="str">
        <f>IFERROR(RawData[[#This Row],[Salary in USD]]/(INDEX(Exchange[], MATCH(RawData[[#This Row],[Local Currency Unit]], Exchange[Code], 0), 8)), "")</f>
        <v/>
      </c>
      <c r="I58" s="1" t="s">
        <v>1033</v>
      </c>
      <c r="J58" s="1" t="s">
        <v>290</v>
      </c>
      <c r="K58" s="1" t="s">
        <v>184</v>
      </c>
      <c r="M58" s="1" t="str">
        <f>INDEX(Countries[], MATCH(RawData[[#This Row],[Where do you work]], Countries[Actual], 0), 2)</f>
        <v>Panama</v>
      </c>
      <c r="N58" s="1" t="s">
        <v>294</v>
      </c>
      <c r="O58" s="1" t="str">
        <f>VLOOKUP(RawData[[#This Row],[How many hours of a day you work on Excel]], Time[], 2, FALSE)</f>
        <v>Very Heavy</v>
      </c>
    </row>
    <row r="59" spans="2:16" hidden="1" x14ac:dyDescent="0.2">
      <c r="B59" s="1" t="s">
        <v>3156</v>
      </c>
      <c r="C59" s="1">
        <v>41057.506678240738</v>
      </c>
      <c r="D59" s="10" t="s">
        <v>3157</v>
      </c>
      <c r="E59" s="1" t="s">
        <v>322</v>
      </c>
      <c r="F59" s="11">
        <v>20000</v>
      </c>
      <c r="G59" s="9">
        <f>RawData[[#This Row],[Clean Salary]]*INDEX(Exchange[], MATCH(RawData[[#This Row],[Currency]], Exchange[Code], 0), 4)</f>
        <v>20000</v>
      </c>
      <c r="H59" s="11" t="str">
        <f>IFERROR(RawData[[#This Row],[Salary in USD]]/(INDEX(Exchange[], MATCH(RawData[[#This Row],[Local Currency Unit]], Exchange[Code], 0), 8)), "")</f>
        <v/>
      </c>
      <c r="I59" s="1" t="s">
        <v>3158</v>
      </c>
      <c r="J59" s="1" t="s">
        <v>313</v>
      </c>
      <c r="K59" s="1" t="s">
        <v>242</v>
      </c>
      <c r="M59" s="1" t="str">
        <f>INDEX(Countries[], MATCH(RawData[[#This Row],[Where do you work]], Countries[Actual], 0), 2)</f>
        <v>Paraguay</v>
      </c>
      <c r="N59" s="1" t="s">
        <v>294</v>
      </c>
      <c r="O59" s="1" t="str">
        <f>VLOOKUP(RawData[[#This Row],[How many hours of a day you work on Excel]], Time[], 2, FALSE)</f>
        <v>Very Heavy</v>
      </c>
      <c r="P59" s="1">
        <v>6</v>
      </c>
    </row>
    <row r="60" spans="2:16" hidden="1" x14ac:dyDescent="0.2">
      <c r="B60" s="1" t="s">
        <v>3369</v>
      </c>
      <c r="C60" s="1">
        <v>41061.125740740739</v>
      </c>
      <c r="D60" s="10">
        <v>1320</v>
      </c>
      <c r="E60" s="1" t="s">
        <v>322</v>
      </c>
      <c r="F60" s="11">
        <v>15840</v>
      </c>
      <c r="G60" s="9">
        <f>RawData[[#This Row],[Clean Salary]]*INDEX(Exchange[], MATCH(RawData[[#This Row],[Currency]], Exchange[Code], 0), 4)</f>
        <v>15840</v>
      </c>
      <c r="H60" s="11" t="str">
        <f>IFERROR(RawData[[#This Row],[Salary in USD]]/(INDEX(Exchange[], MATCH(RawData[[#This Row],[Local Currency Unit]], Exchange[Code], 0), 8)), "")</f>
        <v/>
      </c>
      <c r="I60" s="1" t="s">
        <v>3370</v>
      </c>
      <c r="J60" s="1" t="s">
        <v>290</v>
      </c>
      <c r="K60" s="1" t="s">
        <v>243</v>
      </c>
      <c r="M60" s="1" t="str">
        <f>INDEX(Countries[], MATCH(RawData[[#This Row],[Where do you work]], Countries[Actual], 0), 2)</f>
        <v>Peru</v>
      </c>
      <c r="N60" s="1" t="s">
        <v>294</v>
      </c>
      <c r="O60" s="1" t="str">
        <f>VLOOKUP(RawData[[#This Row],[How many hours of a day you work on Excel]], Time[], 2, FALSE)</f>
        <v>Very Heavy</v>
      </c>
      <c r="P60" s="1">
        <v>8</v>
      </c>
    </row>
    <row r="61" spans="2:16" hidden="1" x14ac:dyDescent="0.2">
      <c r="B61" s="1" t="s">
        <v>1499</v>
      </c>
      <c r="C61" s="1">
        <v>41056.522743055553</v>
      </c>
      <c r="D61" s="10" t="s">
        <v>1500</v>
      </c>
      <c r="E61" s="1" t="s">
        <v>322</v>
      </c>
      <c r="F61" s="11">
        <v>62000</v>
      </c>
      <c r="G61" s="9">
        <f>RawData[[#This Row],[Clean Salary]]*INDEX(Exchange[], MATCH(RawData[[#This Row],[Currency]], Exchange[Code], 0), 4)</f>
        <v>62000</v>
      </c>
      <c r="H61" s="11" t="str">
        <f>IFERROR(RawData[[#This Row],[Salary in USD]]/(INDEX(Exchange[], MATCH(RawData[[#This Row],[Local Currency Unit]], Exchange[Code], 0), 8)), "")</f>
        <v/>
      </c>
      <c r="I61" s="1" t="s">
        <v>1501</v>
      </c>
      <c r="J61" s="1" t="s">
        <v>281</v>
      </c>
      <c r="K61" s="1" t="s">
        <v>179</v>
      </c>
      <c r="L61" s="5" t="s">
        <v>37</v>
      </c>
      <c r="M61" s="1" t="str">
        <f>INDEX(Countries[], MATCH(RawData[[#This Row],[Where do you work]], Countries[Actual], 0), 2)</f>
        <v>Qatar</v>
      </c>
      <c r="N61" s="1" t="s">
        <v>294</v>
      </c>
      <c r="O61" s="1" t="str">
        <f>VLOOKUP(RawData[[#This Row],[How many hours of a day you work on Excel]], Time[], 2, FALSE)</f>
        <v>Very Heavy</v>
      </c>
      <c r="P61" s="1">
        <v>11</v>
      </c>
    </row>
    <row r="62" spans="2:16" hidden="1" x14ac:dyDescent="0.2">
      <c r="B62" s="1" t="s">
        <v>2043</v>
      </c>
      <c r="C62" s="1">
        <v>41058.073067129626</v>
      </c>
      <c r="D62" s="10">
        <v>4100</v>
      </c>
      <c r="E62" s="1" t="s">
        <v>322</v>
      </c>
      <c r="F62" s="11">
        <v>49200</v>
      </c>
      <c r="G62" s="9">
        <f>RawData[[#This Row],[Clean Salary]]*INDEX(Exchange[], MATCH(RawData[[#This Row],[Currency]], Exchange[Code], 0), 4)</f>
        <v>49200</v>
      </c>
      <c r="H62" s="11" t="str">
        <f>IFERROR(RawData[[#This Row],[Salary in USD]]/(INDEX(Exchange[], MATCH(RawData[[#This Row],[Local Currency Unit]], Exchange[Code], 0), 8)), "")</f>
        <v/>
      </c>
      <c r="I62" s="1" t="s">
        <v>2044</v>
      </c>
      <c r="J62" s="1" t="s">
        <v>316</v>
      </c>
      <c r="K62" s="1" t="s">
        <v>2045</v>
      </c>
      <c r="L62" s="5" t="s">
        <v>37</v>
      </c>
      <c r="M62" s="1" t="str">
        <f>INDEX(Countries[], MATCH(RawData[[#This Row],[Where do you work]], Countries[Actual], 0), 2)</f>
        <v>Qatar</v>
      </c>
      <c r="N62" s="1" t="s">
        <v>291</v>
      </c>
      <c r="O62" s="1" t="str">
        <f>VLOOKUP(RawData[[#This Row],[How many hours of a day you work on Excel]], Time[], 2, FALSE)</f>
        <v>Medium</v>
      </c>
      <c r="P62" s="1">
        <v>25</v>
      </c>
    </row>
    <row r="63" spans="2:16" hidden="1" x14ac:dyDescent="0.2">
      <c r="B63" s="1" t="s">
        <v>2095</v>
      </c>
      <c r="C63" s="1">
        <v>41057.957233796296</v>
      </c>
      <c r="D63" s="10">
        <v>48000</v>
      </c>
      <c r="E63" s="1" t="s">
        <v>322</v>
      </c>
      <c r="F63" s="11">
        <v>48000</v>
      </c>
      <c r="G63" s="9">
        <f>RawData[[#This Row],[Clean Salary]]*INDEX(Exchange[], MATCH(RawData[[#This Row],[Currency]], Exchange[Code], 0), 4)</f>
        <v>48000</v>
      </c>
      <c r="H63" s="11" t="str">
        <f>IFERROR(RawData[[#This Row],[Salary in USD]]/(INDEX(Exchange[], MATCH(RawData[[#This Row],[Local Currency Unit]], Exchange[Code], 0), 8)), "")</f>
        <v/>
      </c>
      <c r="I63" s="1" t="s">
        <v>2096</v>
      </c>
      <c r="J63" s="1" t="s">
        <v>298</v>
      </c>
      <c r="K63" s="1" t="s">
        <v>179</v>
      </c>
      <c r="L63" s="5" t="s">
        <v>37</v>
      </c>
      <c r="M63" s="1" t="str">
        <f>INDEX(Countries[], MATCH(RawData[[#This Row],[Where do you work]], Countries[Actual], 0), 2)</f>
        <v>Qatar</v>
      </c>
      <c r="N63" s="1" t="s">
        <v>291</v>
      </c>
      <c r="O63" s="1" t="str">
        <f>VLOOKUP(RawData[[#This Row],[How many hours of a day you work on Excel]], Time[], 2, FALSE)</f>
        <v>Medium</v>
      </c>
      <c r="P63" s="1">
        <v>10</v>
      </c>
    </row>
    <row r="64" spans="2:16" hidden="1" x14ac:dyDescent="0.2">
      <c r="B64" s="1" t="s">
        <v>3922</v>
      </c>
      <c r="C64" s="1">
        <v>41055.132881944446</v>
      </c>
      <c r="D64" s="10" t="s">
        <v>3923</v>
      </c>
      <c r="E64" s="1" t="s">
        <v>322</v>
      </c>
      <c r="F64" s="11">
        <v>5250</v>
      </c>
      <c r="G64" s="9">
        <f>RawData[[#This Row],[Clean Salary]]*INDEX(Exchange[], MATCH(RawData[[#This Row],[Currency]], Exchange[Code], 0), 4)</f>
        <v>5250</v>
      </c>
      <c r="H64" s="11" t="str">
        <f>IFERROR(RawData[[#This Row],[Salary in USD]]/(INDEX(Exchange[], MATCH(RawData[[#This Row],[Local Currency Unit]], Exchange[Code], 0), 8)), "")</f>
        <v/>
      </c>
      <c r="I64" s="1" t="s">
        <v>3924</v>
      </c>
      <c r="J64" s="1" t="s">
        <v>286</v>
      </c>
      <c r="K64" s="1" t="s">
        <v>244</v>
      </c>
      <c r="L64" s="5" t="s">
        <v>37</v>
      </c>
      <c r="M64" s="1" t="str">
        <f>INDEX(Countries[], MATCH(RawData[[#This Row],[Where do you work]], Countries[Actual], 0), 2)</f>
        <v>Republic of Georgia</v>
      </c>
      <c r="N64" s="1" t="s">
        <v>282</v>
      </c>
      <c r="O64" s="1" t="str">
        <f>VLOOKUP(RawData[[#This Row],[How many hours of a day you work on Excel]], Time[], 2, FALSE)</f>
        <v>Heavy</v>
      </c>
    </row>
    <row r="65" spans="2:16" hidden="1" x14ac:dyDescent="0.2">
      <c r="B65" s="1" t="s">
        <v>292</v>
      </c>
      <c r="C65" s="1">
        <v>41057.939918981479</v>
      </c>
      <c r="D65" s="10">
        <v>600000</v>
      </c>
      <c r="E65" s="1" t="s">
        <v>63</v>
      </c>
      <c r="F65" s="11">
        <v>600000</v>
      </c>
      <c r="G65" s="9">
        <f>RawData[[#This Row],[Clean Salary]]*INDEX(Exchange[], MATCH(RawData[[#This Row],[Currency]], Exchange[Code], 0), 4)</f>
        <v>15404.364569961488</v>
      </c>
      <c r="H65" s="11" t="str">
        <f>IFERROR(RawData[[#This Row],[Salary in USD]]/(INDEX(Exchange[], MATCH(RawData[[#This Row],[Local Currency Unit]], Exchange[Code], 0), 8)), "")</f>
        <v/>
      </c>
      <c r="I65" s="1" t="s">
        <v>293</v>
      </c>
      <c r="J65" s="1" t="s">
        <v>290</v>
      </c>
      <c r="K65" s="1" t="s">
        <v>245</v>
      </c>
      <c r="L65" s="1" t="s">
        <v>63</v>
      </c>
      <c r="M65" s="1" t="str">
        <f>INDEX(Countries[], MATCH(RawData[[#This Row],[Where do you work]], Countries[Actual], 0), 2)</f>
        <v>Dominican Republic</v>
      </c>
      <c r="N65" s="1" t="s">
        <v>294</v>
      </c>
      <c r="O65" s="1" t="str">
        <f>VLOOKUP(RawData[[#This Row],[How many hours of a day you work on Excel]], Time[], 2, FALSE)</f>
        <v>Very Heavy</v>
      </c>
      <c r="P65" s="1">
        <v>3</v>
      </c>
    </row>
    <row r="66" spans="2:16" hidden="1" x14ac:dyDescent="0.2">
      <c r="B66" s="1" t="s">
        <v>283</v>
      </c>
      <c r="C66" s="1">
        <v>41055.968958333331</v>
      </c>
      <c r="D66" s="10" t="s">
        <v>284</v>
      </c>
      <c r="E66" s="1" t="s">
        <v>38</v>
      </c>
      <c r="F66" s="11">
        <v>65000</v>
      </c>
      <c r="G66" s="9">
        <f>RawData[[#This Row],[Clean Salary]]*INDEX(Exchange[], MATCH(RawData[[#This Row],[Currency]], Exchange[Code], 0), 4)</f>
        <v>18499.860539512854</v>
      </c>
      <c r="H66" s="11" t="str">
        <f>IFERROR(RawData[[#This Row],[Salary in USD]]/(INDEX(Exchange[], MATCH(RawData[[#This Row],[Local Currency Unit]], Exchange[Code], 0), 8)), "")</f>
        <v/>
      </c>
      <c r="I66" s="1" t="s">
        <v>285</v>
      </c>
      <c r="J66" s="1" t="s">
        <v>286</v>
      </c>
      <c r="K66" s="1" t="s">
        <v>158</v>
      </c>
      <c r="L66" s="1" t="s">
        <v>38</v>
      </c>
      <c r="M66" s="1" t="str">
        <f>INDEX(Countries[], MATCH(RawData[[#This Row],[Where do you work]], Countries[Actual], 0), 2)</f>
        <v>Romania</v>
      </c>
      <c r="N66" s="1" t="s">
        <v>282</v>
      </c>
      <c r="O66" s="1" t="str">
        <f>VLOOKUP(RawData[[#This Row],[How many hours of a day you work on Excel]], Time[], 2, FALSE)</f>
        <v>Heavy</v>
      </c>
      <c r="P66" s="1">
        <v>6</v>
      </c>
    </row>
    <row r="67" spans="2:16" hidden="1" x14ac:dyDescent="0.2">
      <c r="B67" s="1" t="s">
        <v>2748</v>
      </c>
      <c r="C67" s="1">
        <v>41055.103900462964</v>
      </c>
      <c r="D67" s="10" t="s">
        <v>2749</v>
      </c>
      <c r="E67" s="1" t="s">
        <v>322</v>
      </c>
      <c r="F67" s="11">
        <v>30000</v>
      </c>
      <c r="G67" s="9">
        <f>RawData[[#This Row],[Clean Salary]]*INDEX(Exchange[], MATCH(RawData[[#This Row],[Currency]], Exchange[Code], 0), 4)</f>
        <v>30000</v>
      </c>
      <c r="H67" s="11" t="str">
        <f>IFERROR(RawData[[#This Row],[Salary in USD]]/(INDEX(Exchange[], MATCH(RawData[[#This Row],[Local Currency Unit]], Exchange[Code], 0), 8)), "")</f>
        <v/>
      </c>
      <c r="I67" s="1" t="s">
        <v>2750</v>
      </c>
      <c r="J67" s="1" t="s">
        <v>313</v>
      </c>
      <c r="K67" s="1" t="s">
        <v>158</v>
      </c>
      <c r="L67" s="1" t="s">
        <v>38</v>
      </c>
      <c r="M67" s="1" t="str">
        <f>INDEX(Countries[], MATCH(RawData[[#This Row],[Where do you work]], Countries[Actual], 0), 2)</f>
        <v>Romania</v>
      </c>
      <c r="N67" s="1" t="s">
        <v>324</v>
      </c>
      <c r="O67" s="1" t="str">
        <f>VLOOKUP(RawData[[#This Row],[How many hours of a day you work on Excel]], Time[], 2, FALSE)</f>
        <v>Light</v>
      </c>
    </row>
    <row r="68" spans="2:16" hidden="1" x14ac:dyDescent="0.2">
      <c r="B68" s="1" t="s">
        <v>3197</v>
      </c>
      <c r="C68" s="1">
        <v>41055.09302083333</v>
      </c>
      <c r="D68" s="10">
        <v>19200</v>
      </c>
      <c r="E68" s="1" t="s">
        <v>322</v>
      </c>
      <c r="F68" s="11">
        <v>19200</v>
      </c>
      <c r="G68" s="9">
        <f>RawData[[#This Row],[Clean Salary]]*INDEX(Exchange[], MATCH(RawData[[#This Row],[Currency]], Exchange[Code], 0), 4)</f>
        <v>19200</v>
      </c>
      <c r="H68" s="11" t="str">
        <f>IFERROR(RawData[[#This Row],[Salary in USD]]/(INDEX(Exchange[], MATCH(RawData[[#This Row],[Local Currency Unit]], Exchange[Code], 0), 8)), "")</f>
        <v/>
      </c>
      <c r="I68" s="1" t="s">
        <v>3198</v>
      </c>
      <c r="J68" s="1" t="s">
        <v>281</v>
      </c>
      <c r="K68" s="1" t="s">
        <v>158</v>
      </c>
      <c r="L68" s="1" t="s">
        <v>38</v>
      </c>
      <c r="M68" s="1" t="str">
        <f>INDEX(Countries[], MATCH(RawData[[#This Row],[Where do you work]], Countries[Actual], 0), 2)</f>
        <v>Romania</v>
      </c>
      <c r="N68" s="1" t="s">
        <v>294</v>
      </c>
      <c r="O68" s="1" t="str">
        <f>VLOOKUP(RawData[[#This Row],[How many hours of a day you work on Excel]], Time[], 2, FALSE)</f>
        <v>Very Heavy</v>
      </c>
    </row>
    <row r="69" spans="2:16" hidden="1" x14ac:dyDescent="0.2">
      <c r="B69" s="1" t="s">
        <v>3409</v>
      </c>
      <c r="C69" s="1">
        <v>41059.92454861111</v>
      </c>
      <c r="D69" s="10" t="s">
        <v>3399</v>
      </c>
      <c r="E69" s="1" t="s">
        <v>322</v>
      </c>
      <c r="F69" s="11">
        <v>15000</v>
      </c>
      <c r="G69" s="9">
        <f>RawData[[#This Row],[Clean Salary]]*INDEX(Exchange[], MATCH(RawData[[#This Row],[Currency]], Exchange[Code], 0), 4)</f>
        <v>15000</v>
      </c>
      <c r="H69" s="11" t="str">
        <f>IFERROR(RawData[[#This Row],[Salary in USD]]/(INDEX(Exchange[], MATCH(RawData[[#This Row],[Local Currency Unit]], Exchange[Code], 0), 8)), "")</f>
        <v/>
      </c>
      <c r="I69" s="1" t="s">
        <v>281</v>
      </c>
      <c r="J69" s="1" t="s">
        <v>281</v>
      </c>
      <c r="K69" s="1" t="s">
        <v>158</v>
      </c>
      <c r="L69" s="1" t="s">
        <v>38</v>
      </c>
      <c r="M69" s="1" t="str">
        <f>INDEX(Countries[], MATCH(RawData[[#This Row],[Where do you work]], Countries[Actual], 0), 2)</f>
        <v>Romania</v>
      </c>
      <c r="N69" s="1" t="s">
        <v>291</v>
      </c>
      <c r="O69" s="1" t="str">
        <f>VLOOKUP(RawData[[#This Row],[How many hours of a day you work on Excel]], Time[], 2, FALSE)</f>
        <v>Medium</v>
      </c>
      <c r="P69" s="1">
        <v>5</v>
      </c>
    </row>
    <row r="70" spans="2:16" hidden="1" x14ac:dyDescent="0.2">
      <c r="B70" s="1" t="s">
        <v>3758</v>
      </c>
      <c r="C70" s="1">
        <v>41055.097395833334</v>
      </c>
      <c r="D70" s="10" t="s">
        <v>3759</v>
      </c>
      <c r="E70" s="1" t="s">
        <v>322</v>
      </c>
      <c r="F70" s="11">
        <v>8500</v>
      </c>
      <c r="G70" s="9">
        <f>RawData[[#This Row],[Clean Salary]]*INDEX(Exchange[], MATCH(RawData[[#This Row],[Currency]], Exchange[Code], 0), 4)</f>
        <v>8500</v>
      </c>
      <c r="H70" s="11" t="str">
        <f>IFERROR(RawData[[#This Row],[Salary in USD]]/(INDEX(Exchange[], MATCH(RawData[[#This Row],[Local Currency Unit]], Exchange[Code], 0), 8)), "")</f>
        <v/>
      </c>
      <c r="I70" s="1" t="s">
        <v>2492</v>
      </c>
      <c r="J70" s="1" t="s">
        <v>316</v>
      </c>
      <c r="K70" s="1" t="s">
        <v>158</v>
      </c>
      <c r="L70" s="1" t="s">
        <v>38</v>
      </c>
      <c r="M70" s="1" t="str">
        <f>INDEX(Countries[], MATCH(RawData[[#This Row],[Where do you work]], Countries[Actual], 0), 2)</f>
        <v>Romania</v>
      </c>
      <c r="N70" s="1" t="s">
        <v>291</v>
      </c>
      <c r="O70" s="1" t="str">
        <f>VLOOKUP(RawData[[#This Row],[How many hours of a day you work on Excel]], Time[], 2, FALSE)</f>
        <v>Medium</v>
      </c>
    </row>
    <row r="71" spans="2:16" hidden="1" x14ac:dyDescent="0.2">
      <c r="B71" s="1" t="s">
        <v>3817</v>
      </c>
      <c r="C71" s="1">
        <v>41055.12605324074</v>
      </c>
      <c r="D71" s="10" t="s">
        <v>3818</v>
      </c>
      <c r="E71" s="1" t="s">
        <v>322</v>
      </c>
      <c r="F71" s="11">
        <v>7500</v>
      </c>
      <c r="G71" s="9">
        <f>RawData[[#This Row],[Clean Salary]]*INDEX(Exchange[], MATCH(RawData[[#This Row],[Currency]], Exchange[Code], 0), 4)</f>
        <v>7500</v>
      </c>
      <c r="H71" s="11" t="str">
        <f>IFERROR(RawData[[#This Row],[Salary in USD]]/(INDEX(Exchange[], MATCH(RawData[[#This Row],[Local Currency Unit]], Exchange[Code], 0), 8)), "")</f>
        <v/>
      </c>
      <c r="I71" s="1" t="s">
        <v>3819</v>
      </c>
      <c r="J71" s="1" t="s">
        <v>290</v>
      </c>
      <c r="K71" s="1" t="s">
        <v>158</v>
      </c>
      <c r="L71" s="1" t="s">
        <v>38</v>
      </c>
      <c r="M71" s="1" t="str">
        <f>INDEX(Countries[], MATCH(RawData[[#This Row],[Where do you work]], Countries[Actual], 0), 2)</f>
        <v>Romania</v>
      </c>
      <c r="N71" s="1" t="s">
        <v>294</v>
      </c>
      <c r="O71" s="1" t="str">
        <f>VLOOKUP(RawData[[#This Row],[How many hours of a day you work on Excel]], Time[], 2, FALSE)</f>
        <v>Very Heavy</v>
      </c>
    </row>
    <row r="72" spans="2:16" hidden="1" x14ac:dyDescent="0.2">
      <c r="B72" s="1" t="s">
        <v>1099</v>
      </c>
      <c r="C72" s="1">
        <v>41055.123287037037</v>
      </c>
      <c r="D72" s="10">
        <v>78000</v>
      </c>
      <c r="E72" s="1" t="s">
        <v>322</v>
      </c>
      <c r="F72" s="11">
        <v>78000</v>
      </c>
      <c r="G72" s="9">
        <f>RawData[[#This Row],[Clean Salary]]*INDEX(Exchange[], MATCH(RawData[[#This Row],[Currency]], Exchange[Code], 0), 4)</f>
        <v>78000</v>
      </c>
      <c r="H72" s="11" t="str">
        <f>IFERROR(RawData[[#This Row],[Salary in USD]]/(INDEX(Exchange[], MATCH(RawData[[#This Row],[Local Currency Unit]], Exchange[Code], 0), 8)), "")</f>
        <v/>
      </c>
      <c r="I72" s="1" t="s">
        <v>1100</v>
      </c>
      <c r="J72" s="1" t="s">
        <v>281</v>
      </c>
      <c r="K72" s="1" t="s">
        <v>251</v>
      </c>
      <c r="M72" s="1" t="str">
        <f>INDEX(Countries[], MATCH(RawData[[#This Row],[Where do you work]], Countries[Actual], 0), 2)</f>
        <v>Somalia</v>
      </c>
      <c r="N72" s="1" t="s">
        <v>282</v>
      </c>
      <c r="O72" s="1" t="str">
        <f>VLOOKUP(RawData[[#This Row],[How many hours of a day you work on Excel]], Time[], 2, FALSE)</f>
        <v>Heavy</v>
      </c>
    </row>
    <row r="73" spans="2:16" hidden="1" x14ac:dyDescent="0.2">
      <c r="B73" s="1" t="s">
        <v>729</v>
      </c>
      <c r="C73" s="1">
        <v>41058.895555555559</v>
      </c>
      <c r="D73" s="10">
        <v>100000</v>
      </c>
      <c r="E73" s="1" t="s">
        <v>322</v>
      </c>
      <c r="F73" s="11">
        <v>100000</v>
      </c>
      <c r="G73" s="9">
        <f>RawData[[#This Row],[Clean Salary]]*INDEX(Exchange[], MATCH(RawData[[#This Row],[Currency]], Exchange[Code], 0), 4)</f>
        <v>100000</v>
      </c>
      <c r="H73" s="11" t="str">
        <f>IFERROR(RawData[[#This Row],[Salary in USD]]/(INDEX(Exchange[], MATCH(RawData[[#This Row],[Local Currency Unit]], Exchange[Code], 0), 8)), "")</f>
        <v/>
      </c>
      <c r="I73" s="1" t="s">
        <v>730</v>
      </c>
      <c r="J73" s="1" t="s">
        <v>329</v>
      </c>
      <c r="K73" s="1" t="s">
        <v>185</v>
      </c>
      <c r="M73" s="1" t="str">
        <f>INDEX(Countries[], MATCH(RawData[[#This Row],[Where do you work]], Countries[Actual], 0), 2)</f>
        <v>Sweden</v>
      </c>
      <c r="N73" s="1" t="s">
        <v>291</v>
      </c>
      <c r="O73" s="1" t="str">
        <f>VLOOKUP(RawData[[#This Row],[How many hours of a day you work on Excel]], Time[], 2, FALSE)</f>
        <v>Medium</v>
      </c>
      <c r="P73" s="1">
        <v>20</v>
      </c>
    </row>
    <row r="74" spans="2:16" hidden="1" x14ac:dyDescent="0.2">
      <c r="B74" s="1" t="s">
        <v>3633</v>
      </c>
      <c r="C74" s="1">
        <v>41064.985208333332</v>
      </c>
      <c r="D74" s="10" t="s">
        <v>3634</v>
      </c>
      <c r="E74" s="1" t="s">
        <v>322</v>
      </c>
      <c r="F74" s="11">
        <v>11000</v>
      </c>
      <c r="G74" s="9">
        <f>RawData[[#This Row],[Clean Salary]]*INDEX(Exchange[], MATCH(RawData[[#This Row],[Currency]], Exchange[Code], 0), 4)</f>
        <v>11000</v>
      </c>
      <c r="H74" s="11" t="str">
        <f>IFERROR(RawData[[#This Row],[Salary in USD]]/(INDEX(Exchange[], MATCH(RawData[[#This Row],[Local Currency Unit]], Exchange[Code], 0), 8)), "")</f>
        <v/>
      </c>
      <c r="I74" s="1" t="s">
        <v>3635</v>
      </c>
      <c r="J74" s="1" t="s">
        <v>290</v>
      </c>
      <c r="K74" s="1" t="s">
        <v>257</v>
      </c>
      <c r="M74" s="1" t="str">
        <f>INDEX(Countries[], MATCH(RawData[[#This Row],[Where do you work]], Countries[Actual], 0), 2)</f>
        <v>Tunisia</v>
      </c>
      <c r="N74" s="1" t="s">
        <v>282</v>
      </c>
      <c r="O74" s="1" t="str">
        <f>VLOOKUP(RawData[[#This Row],[How many hours of a day you work on Excel]], Time[], 2, FALSE)</f>
        <v>Heavy</v>
      </c>
      <c r="P74" s="1">
        <v>8</v>
      </c>
    </row>
    <row r="75" spans="2:16" hidden="1" x14ac:dyDescent="0.2">
      <c r="B75" s="1" t="s">
        <v>1624</v>
      </c>
      <c r="C75" s="1">
        <v>41059.786076388889</v>
      </c>
      <c r="D75" s="10">
        <v>60000</v>
      </c>
      <c r="E75" s="1" t="s">
        <v>322</v>
      </c>
      <c r="F75" s="11">
        <v>60000</v>
      </c>
      <c r="G75" s="9">
        <f>RawData[[#This Row],[Clean Salary]]*INDEX(Exchange[], MATCH(RawData[[#This Row],[Currency]], Exchange[Code], 0), 4)</f>
        <v>60000</v>
      </c>
      <c r="H75" s="11" t="str">
        <f>IFERROR(RawData[[#This Row],[Salary in USD]]/(INDEX(Exchange[], MATCH(RawData[[#This Row],[Local Currency Unit]], Exchange[Code], 0), 8)), "")</f>
        <v/>
      </c>
      <c r="I75" s="1" t="s">
        <v>1625</v>
      </c>
      <c r="J75" s="1" t="s">
        <v>290</v>
      </c>
      <c r="K75" s="1" t="s">
        <v>1626</v>
      </c>
      <c r="M75" s="1" t="str">
        <f>INDEX(Countries[], MATCH(RawData[[#This Row],[Where do you work]], Countries[Actual], 0), 2)</f>
        <v>Turkey</v>
      </c>
      <c r="N75" s="1" t="s">
        <v>291</v>
      </c>
      <c r="O75" s="1" t="str">
        <f>VLOOKUP(RawData[[#This Row],[How many hours of a day you work on Excel]], Time[], 2, FALSE)</f>
        <v>Medium</v>
      </c>
      <c r="P75" s="1">
        <v>10</v>
      </c>
    </row>
    <row r="76" spans="2:16" hidden="1" x14ac:dyDescent="0.2">
      <c r="B76" s="1" t="s">
        <v>2547</v>
      </c>
      <c r="C76" s="1">
        <v>41055.029537037037</v>
      </c>
      <c r="D76" s="10" t="s">
        <v>2548</v>
      </c>
      <c r="E76" s="1" t="s">
        <v>322</v>
      </c>
      <c r="F76" s="11">
        <v>36000</v>
      </c>
      <c r="G76" s="9">
        <f>RawData[[#This Row],[Clean Salary]]*INDEX(Exchange[], MATCH(RawData[[#This Row],[Currency]], Exchange[Code], 0), 4)</f>
        <v>36000</v>
      </c>
      <c r="H76" s="11" t="str">
        <f>IFERROR(RawData[[#This Row],[Salary in USD]]/(INDEX(Exchange[], MATCH(RawData[[#This Row],[Local Currency Unit]], Exchange[Code], 0), 8)), "")</f>
        <v/>
      </c>
      <c r="I76" s="1" t="s">
        <v>2549</v>
      </c>
      <c r="J76" s="1" t="s">
        <v>316</v>
      </c>
      <c r="K76" s="1" t="s">
        <v>186</v>
      </c>
      <c r="M76" s="1" t="str">
        <f>INDEX(Countries[], MATCH(RawData[[#This Row],[Where do you work]], Countries[Actual], 0), 2)</f>
        <v>Turkey</v>
      </c>
      <c r="N76" s="1" t="s">
        <v>282</v>
      </c>
      <c r="O76" s="1" t="str">
        <f>VLOOKUP(RawData[[#This Row],[How many hours of a day you work on Excel]], Time[], 2, FALSE)</f>
        <v>Heavy</v>
      </c>
    </row>
    <row r="77" spans="2:16" hidden="1" x14ac:dyDescent="0.2">
      <c r="B77" s="1" t="s">
        <v>725</v>
      </c>
      <c r="C77" s="1">
        <v>41058.582291666666</v>
      </c>
      <c r="D77" s="10" t="s">
        <v>726</v>
      </c>
      <c r="E77" s="1" t="s">
        <v>322</v>
      </c>
      <c r="F77" s="11">
        <v>100000</v>
      </c>
      <c r="G77" s="9">
        <f>RawData[[#This Row],[Clean Salary]]*INDEX(Exchange[], MATCH(RawData[[#This Row],[Currency]], Exchange[Code], 0), 4)</f>
        <v>100000</v>
      </c>
      <c r="H77" s="11" t="str">
        <f>IFERROR(RawData[[#This Row],[Salary in USD]]/(INDEX(Exchange[], MATCH(RawData[[#This Row],[Local Currency Unit]], Exchange[Code], 0), 8)), "")</f>
        <v/>
      </c>
      <c r="I77" s="1" t="s">
        <v>356</v>
      </c>
      <c r="J77" s="1" t="s">
        <v>290</v>
      </c>
      <c r="K77" s="1" t="s">
        <v>259</v>
      </c>
      <c r="M77" s="1" t="str">
        <f>INDEX(Countries[], MATCH(RawData[[#This Row],[Where do you work]], Countries[Actual], 0), 2)</f>
        <v>Uganda</v>
      </c>
      <c r="N77" s="1" t="s">
        <v>282</v>
      </c>
      <c r="O77" s="1" t="str">
        <f>VLOOKUP(RawData[[#This Row],[How many hours of a day you work on Excel]], Time[], 2, FALSE)</f>
        <v>Heavy</v>
      </c>
      <c r="P77" s="1">
        <v>17</v>
      </c>
    </row>
    <row r="78" spans="2:16" hidden="1" x14ac:dyDescent="0.2">
      <c r="B78" s="1" t="s">
        <v>3393</v>
      </c>
      <c r="C78" s="1">
        <v>41055.083194444444</v>
      </c>
      <c r="D78" s="10">
        <v>15000</v>
      </c>
      <c r="E78" s="1" t="s">
        <v>322</v>
      </c>
      <c r="F78" s="11">
        <v>15000</v>
      </c>
      <c r="G78" s="9">
        <f>RawData[[#This Row],[Clean Salary]]*INDEX(Exchange[], MATCH(RawData[[#This Row],[Currency]], Exchange[Code], 0), 4)</f>
        <v>15000</v>
      </c>
      <c r="H78" s="11" t="str">
        <f>IFERROR(RawData[[#This Row],[Salary in USD]]/(INDEX(Exchange[], MATCH(RawData[[#This Row],[Local Currency Unit]], Exchange[Code], 0), 8)), "")</f>
        <v/>
      </c>
      <c r="I78" s="1" t="s">
        <v>1795</v>
      </c>
      <c r="J78" s="1" t="s">
        <v>313</v>
      </c>
      <c r="K78" s="1" t="s">
        <v>169</v>
      </c>
      <c r="M78" s="1" t="str">
        <f>INDEX(Countries[], MATCH(RawData[[#This Row],[Where do you work]], Countries[Actual], 0), 2)</f>
        <v>Ukraine</v>
      </c>
      <c r="N78" s="1" t="s">
        <v>291</v>
      </c>
      <c r="O78" s="1" t="str">
        <f>VLOOKUP(RawData[[#This Row],[How many hours of a day you work on Excel]], Time[], 2, FALSE)</f>
        <v>Medium</v>
      </c>
    </row>
    <row r="79" spans="2:16" hidden="1" x14ac:dyDescent="0.2">
      <c r="B79" s="1" t="s">
        <v>3527</v>
      </c>
      <c r="C79" s="1">
        <v>41054.15042824074</v>
      </c>
      <c r="D79" s="10">
        <v>12000</v>
      </c>
      <c r="E79" s="1" t="s">
        <v>322</v>
      </c>
      <c r="F79" s="11">
        <v>12000</v>
      </c>
      <c r="G79" s="9">
        <f>RawData[[#This Row],[Clean Salary]]*INDEX(Exchange[], MATCH(RawData[[#This Row],[Currency]], Exchange[Code], 0), 4)</f>
        <v>12000</v>
      </c>
      <c r="H79" s="11" t="str">
        <f>IFERROR(RawData[[#This Row],[Salary in USD]]/(INDEX(Exchange[], MATCH(RawData[[#This Row],[Local Currency Unit]], Exchange[Code], 0), 8)), "")</f>
        <v/>
      </c>
      <c r="I79" s="1" t="s">
        <v>3528</v>
      </c>
      <c r="J79" s="1" t="s">
        <v>290</v>
      </c>
      <c r="K79" s="1" t="s">
        <v>169</v>
      </c>
      <c r="M79" s="1" t="str">
        <f>INDEX(Countries[], MATCH(RawData[[#This Row],[Where do you work]], Countries[Actual], 0), 2)</f>
        <v>Ukraine</v>
      </c>
      <c r="N79" s="1" t="s">
        <v>294</v>
      </c>
      <c r="O79" s="1" t="str">
        <f>VLOOKUP(RawData[[#This Row],[How many hours of a day you work on Excel]], Time[], 2, FALSE)</f>
        <v>Very Heavy</v>
      </c>
    </row>
    <row r="80" spans="2:16" hidden="1" x14ac:dyDescent="0.2">
      <c r="B80" s="1" t="s">
        <v>3543</v>
      </c>
      <c r="C80" s="1">
        <v>41055.953877314816</v>
      </c>
      <c r="D80" s="10" t="s">
        <v>3544</v>
      </c>
      <c r="E80" s="1" t="s">
        <v>322</v>
      </c>
      <c r="F80" s="11">
        <v>12000</v>
      </c>
      <c r="G80" s="9">
        <f>RawData[[#This Row],[Clean Salary]]*INDEX(Exchange[], MATCH(RawData[[#This Row],[Currency]], Exchange[Code], 0), 4)</f>
        <v>12000</v>
      </c>
      <c r="H80" s="11" t="str">
        <f>IFERROR(RawData[[#This Row],[Salary in USD]]/(INDEX(Exchange[], MATCH(RawData[[#This Row],[Local Currency Unit]], Exchange[Code], 0), 8)), "")</f>
        <v/>
      </c>
      <c r="I80" s="1" t="s">
        <v>3545</v>
      </c>
      <c r="J80" s="1" t="s">
        <v>281</v>
      </c>
      <c r="K80" s="1" t="s">
        <v>169</v>
      </c>
      <c r="M80" s="1" t="str">
        <f>INDEX(Countries[], MATCH(RawData[[#This Row],[Where do you work]], Countries[Actual], 0), 2)</f>
        <v>Ukraine</v>
      </c>
      <c r="N80" s="1" t="s">
        <v>282</v>
      </c>
      <c r="O80" s="1" t="str">
        <f>VLOOKUP(RawData[[#This Row],[How many hours of a day you work on Excel]], Time[], 2, FALSE)</f>
        <v>Heavy</v>
      </c>
      <c r="P80" s="1">
        <v>5</v>
      </c>
    </row>
    <row r="81" spans="2:16" hidden="1" x14ac:dyDescent="0.2">
      <c r="B81" s="1" t="s">
        <v>3814</v>
      </c>
      <c r="C81" s="1">
        <v>41055.048310185186</v>
      </c>
      <c r="D81" s="10">
        <v>7600</v>
      </c>
      <c r="E81" s="1" t="s">
        <v>322</v>
      </c>
      <c r="F81" s="11">
        <v>7600</v>
      </c>
      <c r="G81" s="9">
        <f>RawData[[#This Row],[Clean Salary]]*INDEX(Exchange[], MATCH(RawData[[#This Row],[Currency]], Exchange[Code], 0), 4)</f>
        <v>7600</v>
      </c>
      <c r="H81" s="11" t="str">
        <f>IFERROR(RawData[[#This Row],[Salary in USD]]/(INDEX(Exchange[], MATCH(RawData[[#This Row],[Local Currency Unit]], Exchange[Code], 0), 8)), "")</f>
        <v/>
      </c>
      <c r="I81" s="1" t="s">
        <v>3815</v>
      </c>
      <c r="J81" s="1" t="s">
        <v>286</v>
      </c>
      <c r="K81" s="1" t="s">
        <v>169</v>
      </c>
      <c r="M81" s="1" t="str">
        <f>INDEX(Countries[], MATCH(RawData[[#This Row],[Where do you work]], Countries[Actual], 0), 2)</f>
        <v>Ukraine</v>
      </c>
      <c r="N81" s="1" t="s">
        <v>324</v>
      </c>
      <c r="O81" s="1" t="str">
        <f>VLOOKUP(RawData[[#This Row],[How many hours of a day you work on Excel]], Time[], 2, FALSE)</f>
        <v>Light</v>
      </c>
    </row>
    <row r="82" spans="2:16" hidden="1" x14ac:dyDescent="0.2">
      <c r="B82" s="1" t="s">
        <v>2593</v>
      </c>
      <c r="C82" s="1">
        <v>41056.17046296296</v>
      </c>
      <c r="D82" s="10">
        <v>35000</v>
      </c>
      <c r="E82" s="1" t="s">
        <v>322</v>
      </c>
      <c r="F82" s="11">
        <v>35000</v>
      </c>
      <c r="G82" s="9">
        <f>RawData[[#This Row],[Clean Salary]]*INDEX(Exchange[], MATCH(RawData[[#This Row],[Currency]], Exchange[Code], 0), 4)</f>
        <v>35000</v>
      </c>
      <c r="H82" s="11" t="str">
        <f>IFERROR(RawData[[#This Row],[Salary in USD]]/(INDEX(Exchange[], MATCH(RawData[[#This Row],[Local Currency Unit]], Exchange[Code], 0), 8)), "")</f>
        <v/>
      </c>
      <c r="I82" s="1" t="s">
        <v>894</v>
      </c>
      <c r="J82" s="1" t="s">
        <v>281</v>
      </c>
      <c r="K82" s="1" t="s">
        <v>260</v>
      </c>
      <c r="M82" s="1" t="str">
        <f>INDEX(Countries[], MATCH(RawData[[#This Row],[Where do you work]], Countries[Actual], 0), 2)</f>
        <v>Uruguay</v>
      </c>
      <c r="N82" s="1" t="s">
        <v>294</v>
      </c>
      <c r="O82" s="1" t="str">
        <f>VLOOKUP(RawData[[#This Row],[How many hours of a day you work on Excel]], Time[], 2, FALSE)</f>
        <v>Very Heavy</v>
      </c>
      <c r="P82" s="1">
        <v>10</v>
      </c>
    </row>
    <row r="83" spans="2:16" hidden="1" x14ac:dyDescent="0.2">
      <c r="B83" s="1" t="s">
        <v>3662</v>
      </c>
      <c r="C83" s="1">
        <v>41056.570196759261</v>
      </c>
      <c r="D83" s="10">
        <v>10000</v>
      </c>
      <c r="E83" s="1" t="s">
        <v>322</v>
      </c>
      <c r="F83" s="11">
        <v>10000</v>
      </c>
      <c r="G83" s="9">
        <f>RawData[[#This Row],[Clean Salary]]*INDEX(Exchange[], MATCH(RawData[[#This Row],[Currency]], Exchange[Code], 0), 4)</f>
        <v>10000</v>
      </c>
      <c r="H83" s="11" t="str">
        <f>IFERROR(RawData[[#This Row],[Salary in USD]]/(INDEX(Exchange[], MATCH(RawData[[#This Row],[Local Currency Unit]], Exchange[Code], 0), 8)), "")</f>
        <v/>
      </c>
      <c r="I83" s="1" t="s">
        <v>3663</v>
      </c>
      <c r="J83" s="1" t="s">
        <v>316</v>
      </c>
      <c r="K83" s="1" t="s">
        <v>262</v>
      </c>
      <c r="M83" s="1" t="str">
        <f>INDEX(Countries[], MATCH(RawData[[#This Row],[Where do you work]], Countries[Actual], 0), 2)</f>
        <v>Viet Nam</v>
      </c>
      <c r="N83" s="1" t="s">
        <v>282</v>
      </c>
      <c r="O83" s="1" t="str">
        <f>VLOOKUP(RawData[[#This Row],[How many hours of a day you work on Excel]], Time[], 2, FALSE)</f>
        <v>Heavy</v>
      </c>
      <c r="P83" s="1">
        <v>4</v>
      </c>
    </row>
    <row r="84" spans="2:16" hidden="1" x14ac:dyDescent="0.2">
      <c r="B84" s="1" t="s">
        <v>3669</v>
      </c>
      <c r="C84" s="1">
        <v>41060.439664351848</v>
      </c>
      <c r="D84" s="10" t="s">
        <v>3670</v>
      </c>
      <c r="E84" s="1" t="s">
        <v>322</v>
      </c>
      <c r="F84" s="11">
        <v>10000</v>
      </c>
      <c r="G84" s="9">
        <f>RawData[[#This Row],[Clean Salary]]*INDEX(Exchange[], MATCH(RawData[[#This Row],[Currency]], Exchange[Code], 0), 4)</f>
        <v>10000</v>
      </c>
      <c r="H84" s="11" t="str">
        <f>IFERROR(RawData[[#This Row],[Salary in USD]]/(INDEX(Exchange[], MATCH(RawData[[#This Row],[Local Currency Unit]], Exchange[Code], 0), 8)), "")</f>
        <v/>
      </c>
      <c r="I84" s="1" t="s">
        <v>3671</v>
      </c>
      <c r="J84" s="1" t="s">
        <v>281</v>
      </c>
      <c r="K84" s="1" t="s">
        <v>263</v>
      </c>
      <c r="M84" s="1" t="str">
        <f>INDEX(Countries[], MATCH(RawData[[#This Row],[Where do you work]], Countries[Actual], 0), 2)</f>
        <v>Vietnam</v>
      </c>
      <c r="N84" s="1" t="s">
        <v>291</v>
      </c>
      <c r="O84" s="1" t="str">
        <f>VLOOKUP(RawData[[#This Row],[How many hours of a day you work on Excel]], Time[], 2, FALSE)</f>
        <v>Medium</v>
      </c>
      <c r="P84" s="1">
        <v>8</v>
      </c>
    </row>
    <row r="85" spans="2:16" hidden="1" x14ac:dyDescent="0.2">
      <c r="B85" s="1" t="s">
        <v>3154</v>
      </c>
      <c r="C85" s="1">
        <v>41057.033599537041</v>
      </c>
      <c r="D85" s="10">
        <v>20000</v>
      </c>
      <c r="E85" s="1" t="s">
        <v>322</v>
      </c>
      <c r="F85" s="11">
        <v>20000</v>
      </c>
      <c r="G85" s="9">
        <f>RawData[[#This Row],[Clean Salary]]*INDEX(Exchange[], MATCH(RawData[[#This Row],[Currency]], Exchange[Code], 0), 4)</f>
        <v>20000</v>
      </c>
      <c r="H85" s="11" t="str">
        <f>IFERROR(RawData[[#This Row],[Salary in USD]]/(INDEX(Exchange[], MATCH(RawData[[#This Row],[Local Currency Unit]], Exchange[Code], 0), 8)), "")</f>
        <v/>
      </c>
      <c r="I85" s="1" t="s">
        <v>459</v>
      </c>
      <c r="J85" s="1" t="s">
        <v>316</v>
      </c>
      <c r="K85" s="1" t="s">
        <v>188</v>
      </c>
      <c r="M85" s="1" t="str">
        <f>INDEX(Countries[], MATCH(RawData[[#This Row],[Where do you work]], Countries[Actual], 0), 2)</f>
        <v>Zambia</v>
      </c>
      <c r="N85" s="1" t="s">
        <v>294</v>
      </c>
      <c r="O85" s="1" t="str">
        <f>VLOOKUP(RawData[[#This Row],[How many hours of a day you work on Excel]], Time[], 2, FALSE)</f>
        <v>Very Heavy</v>
      </c>
      <c r="P85" s="1">
        <v>2</v>
      </c>
    </row>
    <row r="86" spans="2:16" hidden="1" x14ac:dyDescent="0.2">
      <c r="B86" s="1" t="s">
        <v>3891</v>
      </c>
      <c r="C86" s="1">
        <v>41057.847187500003</v>
      </c>
      <c r="D86" s="10">
        <v>6000</v>
      </c>
      <c r="E86" s="1" t="s">
        <v>322</v>
      </c>
      <c r="F86" s="11">
        <v>6000</v>
      </c>
      <c r="G86" s="9">
        <f>RawData[[#This Row],[Clean Salary]]*INDEX(Exchange[], MATCH(RawData[[#This Row],[Currency]], Exchange[Code], 0), 4)</f>
        <v>6000</v>
      </c>
      <c r="H86" s="11" t="str">
        <f>IFERROR(RawData[[#This Row],[Salary in USD]]/(INDEX(Exchange[], MATCH(RawData[[#This Row],[Local Currency Unit]], Exchange[Code], 0), 8)), "")</f>
        <v/>
      </c>
      <c r="I86" s="1" t="s">
        <v>1512</v>
      </c>
      <c r="J86" s="1" t="s">
        <v>316</v>
      </c>
      <c r="K86" s="1" t="s">
        <v>188</v>
      </c>
      <c r="M86" s="1" t="str">
        <f>INDEX(Countries[], MATCH(RawData[[#This Row],[Where do you work]], Countries[Actual], 0), 2)</f>
        <v>Zambia</v>
      </c>
      <c r="N86" s="1" t="s">
        <v>294</v>
      </c>
      <c r="O86" s="1" t="str">
        <f>VLOOKUP(RawData[[#This Row],[How many hours of a day you work on Excel]], Time[], 2, FALSE)</f>
        <v>Very Heavy</v>
      </c>
      <c r="P86" s="1">
        <v>5</v>
      </c>
    </row>
    <row r="87" spans="2:16" hidden="1" x14ac:dyDescent="0.2">
      <c r="B87" s="1" t="s">
        <v>2525</v>
      </c>
      <c r="C87" s="1">
        <v>41056.725104166668</v>
      </c>
      <c r="D87" s="10">
        <v>36400</v>
      </c>
      <c r="E87" s="1" t="s">
        <v>322</v>
      </c>
      <c r="F87" s="11">
        <v>36400</v>
      </c>
      <c r="G87" s="9">
        <f>RawData[[#This Row],[Clean Salary]]*INDEX(Exchange[], MATCH(RawData[[#This Row],[Currency]], Exchange[Code], 0), 4)</f>
        <v>36400</v>
      </c>
      <c r="H87" s="11" t="str">
        <f>IFERROR(RawData[[#This Row],[Salary in USD]]/(INDEX(Exchange[], MATCH(RawData[[#This Row],[Local Currency Unit]], Exchange[Code], 0), 8)), "")</f>
        <v/>
      </c>
      <c r="I87" s="1" t="s">
        <v>290</v>
      </c>
      <c r="J87" s="1" t="s">
        <v>290</v>
      </c>
      <c r="K87" s="1" t="s">
        <v>264</v>
      </c>
      <c r="M87" s="1" t="str">
        <f>INDEX(Countries[], MATCH(RawData[[#This Row],[Where do you work]], Countries[Actual], 0), 2)</f>
        <v>Zimbabwe</v>
      </c>
      <c r="N87" s="1" t="s">
        <v>282</v>
      </c>
      <c r="O87" s="1" t="str">
        <f>VLOOKUP(RawData[[#This Row],[How many hours of a day you work on Excel]], Time[], 2, FALSE)</f>
        <v>Heavy</v>
      </c>
      <c r="P87" s="1">
        <v>20</v>
      </c>
    </row>
    <row r="88" spans="2:16" x14ac:dyDescent="0.2">
      <c r="B88" s="1" t="s">
        <v>314</v>
      </c>
      <c r="C88" s="1">
        <v>41055.137025462966</v>
      </c>
      <c r="D88" s="10">
        <v>1250000</v>
      </c>
      <c r="E88" s="1" t="s">
        <v>9</v>
      </c>
      <c r="F88" s="11">
        <v>1250000</v>
      </c>
      <c r="G88" s="9">
        <f>RawData[[#This Row],[Clean Salary]]*INDEX(Exchange[], MATCH(RawData[[#This Row],[Currency]], Exchange[Code], 0), 4)</f>
        <v>1229201.9037879086</v>
      </c>
      <c r="H88" s="11">
        <f>IFERROR(RawData[[#This Row],[Salary in USD]]/(INDEX(Exchange[], MATCH(RawData[[#This Row],[Local Currency Unit]], Exchange[Code], 0), 8)), "")</f>
        <v>265486.3723084036</v>
      </c>
      <c r="I88" s="1" t="s">
        <v>315</v>
      </c>
      <c r="J88" s="1" t="s">
        <v>316</v>
      </c>
      <c r="K88" s="1" t="s">
        <v>137</v>
      </c>
      <c r="L88" s="1" t="s">
        <v>9</v>
      </c>
      <c r="M88" s="1" t="str">
        <f>INDEX(Countries[], MATCH(RawData[[#This Row],[Where do you work]], Countries[Actual], 0), 2)</f>
        <v>Canada</v>
      </c>
      <c r="N88" s="1" t="s">
        <v>282</v>
      </c>
      <c r="O88" s="1" t="str">
        <f>VLOOKUP(RawData[[#This Row],[How many hours of a day you work on Excel]], Time[], 2, FALSE)</f>
        <v>Heavy</v>
      </c>
    </row>
    <row r="89" spans="2:16" x14ac:dyDescent="0.2">
      <c r="B89" s="1" t="s">
        <v>317</v>
      </c>
      <c r="C89" s="1">
        <v>41055.516134259262</v>
      </c>
      <c r="D89" s="10">
        <v>10500000</v>
      </c>
      <c r="E89" s="1" t="s">
        <v>19</v>
      </c>
      <c r="F89" s="11">
        <v>10500000</v>
      </c>
      <c r="G89" s="9">
        <f>RawData[[#This Row],[Clean Salary]]*INDEX(Exchange[], MATCH(RawData[[#This Row],[Currency]], Exchange[Code], 0), 4)</f>
        <v>186983.12521814698</v>
      </c>
      <c r="H89" s="11">
        <f>IFERROR(RawData[[#This Row],[Salary in USD]]/(INDEX(Exchange[], MATCH(RawData[[#This Row],[Local Currency Unit]], Exchange[Code], 0), 8)), "")</f>
        <v>115421.68223342406</v>
      </c>
      <c r="I89" s="1" t="s">
        <v>318</v>
      </c>
      <c r="J89" s="1" t="s">
        <v>281</v>
      </c>
      <c r="K89" s="1" t="s">
        <v>134</v>
      </c>
      <c r="L89" s="1" t="s">
        <v>19</v>
      </c>
      <c r="M89" s="1" t="str">
        <f>INDEX(Countries[], MATCH(RawData[[#This Row],[Where do you work]], Countries[Actual], 0), 2)</f>
        <v>India</v>
      </c>
      <c r="N89" s="1" t="s">
        <v>291</v>
      </c>
      <c r="O89" s="1" t="str">
        <f>VLOOKUP(RawData[[#This Row],[How many hours of a day you work on Excel]], Time[], 2, FALSE)</f>
        <v>Medium</v>
      </c>
      <c r="P89" s="1">
        <v>10</v>
      </c>
    </row>
    <row r="90" spans="2:16" x14ac:dyDescent="0.2">
      <c r="B90" s="1" t="s">
        <v>319</v>
      </c>
      <c r="C90" s="1">
        <v>41055.07949074074</v>
      </c>
      <c r="D90" s="10">
        <v>9000000</v>
      </c>
      <c r="E90" s="1" t="s">
        <v>19</v>
      </c>
      <c r="F90" s="11">
        <v>9000000</v>
      </c>
      <c r="G90" s="9">
        <f>RawData[[#This Row],[Clean Salary]]*INDEX(Exchange[], MATCH(RawData[[#This Row],[Currency]], Exchange[Code], 0), 4)</f>
        <v>160271.25018698312</v>
      </c>
      <c r="H90" s="11">
        <f>IFERROR(RawData[[#This Row],[Salary in USD]]/(INDEX(Exchange[], MATCH(RawData[[#This Row],[Local Currency Unit]], Exchange[Code], 0), 8)), "")</f>
        <v>98932.870485792038</v>
      </c>
      <c r="I90" s="1" t="s">
        <v>320</v>
      </c>
      <c r="J90" s="1" t="s">
        <v>290</v>
      </c>
      <c r="K90" s="1" t="s">
        <v>134</v>
      </c>
      <c r="L90" s="1" t="s">
        <v>19</v>
      </c>
      <c r="M90" s="1" t="str">
        <f>INDEX(Countries[], MATCH(RawData[[#This Row],[Where do you work]], Countries[Actual], 0), 2)</f>
        <v>India</v>
      </c>
      <c r="N90" s="1" t="s">
        <v>282</v>
      </c>
      <c r="O90" s="1" t="str">
        <f>VLOOKUP(RawData[[#This Row],[How many hours of a day you work on Excel]], Time[], 2, FALSE)</f>
        <v>Heavy</v>
      </c>
    </row>
    <row r="91" spans="2:16" x14ac:dyDescent="0.2">
      <c r="B91" s="1" t="s">
        <v>321</v>
      </c>
      <c r="C91" s="1">
        <v>41055.037824074076</v>
      </c>
      <c r="D91" s="10">
        <v>400000</v>
      </c>
      <c r="E91" s="1" t="s">
        <v>322</v>
      </c>
      <c r="F91" s="11">
        <v>400000</v>
      </c>
      <c r="G91" s="9">
        <f>RawData[[#This Row],[Clean Salary]]*INDEX(Exchange[], MATCH(RawData[[#This Row],[Currency]], Exchange[Code], 0), 4)</f>
        <v>400000</v>
      </c>
      <c r="H91" s="11">
        <f>IFERROR(RawData[[#This Row],[Salary in USD]]/(INDEX(Exchange[], MATCH(RawData[[#This Row],[Local Currency Unit]], Exchange[Code], 0), 8)), "")</f>
        <v>95238.095238095237</v>
      </c>
      <c r="I91" s="1" t="s">
        <v>323</v>
      </c>
      <c r="J91" s="1" t="s">
        <v>281</v>
      </c>
      <c r="K91" s="1" t="s">
        <v>133</v>
      </c>
      <c r="L91" s="1" t="s">
        <v>322</v>
      </c>
      <c r="M91" s="1" t="str">
        <f>INDEX(Countries[], MATCH(RawData[[#This Row],[Where do you work]], Countries[Actual], 0), 2)</f>
        <v>USA</v>
      </c>
      <c r="N91" s="1" t="s">
        <v>324</v>
      </c>
      <c r="O91" s="1" t="str">
        <f>VLOOKUP(RawData[[#This Row],[How many hours of a day you work on Excel]], Time[], 2, FALSE)</f>
        <v>Light</v>
      </c>
    </row>
    <row r="92" spans="2:16" x14ac:dyDescent="0.2">
      <c r="B92" s="1" t="s">
        <v>325</v>
      </c>
      <c r="C92" s="1">
        <v>41055.06045138889</v>
      </c>
      <c r="D92" s="10">
        <v>400000</v>
      </c>
      <c r="E92" s="1" t="s">
        <v>322</v>
      </c>
      <c r="F92" s="11">
        <v>400000</v>
      </c>
      <c r="G92" s="9">
        <f>RawData[[#This Row],[Clean Salary]]*INDEX(Exchange[], MATCH(RawData[[#This Row],[Currency]], Exchange[Code], 0), 4)</f>
        <v>400000</v>
      </c>
      <c r="H92" s="11">
        <f>IFERROR(RawData[[#This Row],[Salary in USD]]/(INDEX(Exchange[], MATCH(RawData[[#This Row],[Local Currency Unit]], Exchange[Code], 0), 8)), "")</f>
        <v>95238.095238095237</v>
      </c>
      <c r="I92" s="1" t="s">
        <v>326</v>
      </c>
      <c r="J92" s="1" t="s">
        <v>286</v>
      </c>
      <c r="K92" s="1" t="s">
        <v>133</v>
      </c>
      <c r="L92" s="1" t="s">
        <v>322</v>
      </c>
      <c r="M92" s="1" t="str">
        <f>INDEX(Countries[], MATCH(RawData[[#This Row],[Where do you work]], Countries[Actual], 0), 2)</f>
        <v>USA</v>
      </c>
      <c r="N92" s="1" t="s">
        <v>294</v>
      </c>
      <c r="O92" s="1" t="str">
        <f>VLOOKUP(RawData[[#This Row],[How many hours of a day you work on Excel]], Time[], 2, FALSE)</f>
        <v>Very Heavy</v>
      </c>
    </row>
    <row r="93" spans="2:16" x14ac:dyDescent="0.2">
      <c r="B93" s="1" t="s">
        <v>327</v>
      </c>
      <c r="C93" s="1">
        <v>41055.151076388887</v>
      </c>
      <c r="D93" s="10">
        <v>190000</v>
      </c>
      <c r="E93" s="1" t="s">
        <v>6</v>
      </c>
      <c r="F93" s="11">
        <v>190000</v>
      </c>
      <c r="G93" s="9">
        <f>RawData[[#This Row],[Clean Salary]]*INDEX(Exchange[], MATCH(RawData[[#This Row],[Currency]], Exchange[Code], 0), 4)</f>
        <v>299473.87169278396</v>
      </c>
      <c r="H93" s="11">
        <f>IFERROR(RawData[[#This Row],[Salary in USD]]/(INDEX(Exchange[], MATCH(RawData[[#This Row],[Local Currency Unit]], Exchange[Code], 0), 8)), "")</f>
        <v>78396.301490257581</v>
      </c>
      <c r="I93" s="1" t="s">
        <v>328</v>
      </c>
      <c r="J93" s="1" t="s">
        <v>329</v>
      </c>
      <c r="K93" s="1" t="s">
        <v>135</v>
      </c>
      <c r="L93" s="1" t="s">
        <v>6</v>
      </c>
      <c r="M93" s="1" t="str">
        <f>INDEX(Countries[], MATCH(RawData[[#This Row],[Where do you work]], Countries[Actual], 0), 2)</f>
        <v>UK</v>
      </c>
      <c r="N93" s="1" t="s">
        <v>282</v>
      </c>
      <c r="O93" s="1" t="str">
        <f>VLOOKUP(RawData[[#This Row],[How many hours of a day you work on Excel]], Time[], 2, FALSE)</f>
        <v>Heavy</v>
      </c>
    </row>
    <row r="94" spans="2:16" x14ac:dyDescent="0.2">
      <c r="B94" s="1" t="s">
        <v>330</v>
      </c>
      <c r="C94" s="1">
        <v>41055.322268518517</v>
      </c>
      <c r="D94" s="10">
        <v>300000</v>
      </c>
      <c r="E94" s="1" t="s">
        <v>322</v>
      </c>
      <c r="F94" s="11">
        <v>300000</v>
      </c>
      <c r="G94" s="9">
        <f>RawData[[#This Row],[Clean Salary]]*INDEX(Exchange[], MATCH(RawData[[#This Row],[Currency]], Exchange[Code], 0), 4)</f>
        <v>300000</v>
      </c>
      <c r="H94" s="11">
        <f>IFERROR(RawData[[#This Row],[Salary in USD]]/(INDEX(Exchange[], MATCH(RawData[[#This Row],[Local Currency Unit]], Exchange[Code], 0), 8)), "")</f>
        <v>71428.57142857142</v>
      </c>
      <c r="I94" s="1" t="s">
        <v>331</v>
      </c>
      <c r="J94" s="1" t="s">
        <v>329</v>
      </c>
      <c r="K94" s="1" t="s">
        <v>133</v>
      </c>
      <c r="L94" s="1" t="s">
        <v>322</v>
      </c>
      <c r="M94" s="1" t="str">
        <f>INDEX(Countries[], MATCH(RawData[[#This Row],[Where do you work]], Countries[Actual], 0), 2)</f>
        <v>USA</v>
      </c>
      <c r="N94" s="1" t="s">
        <v>291</v>
      </c>
      <c r="O94" s="1" t="str">
        <f>VLOOKUP(RawData[[#This Row],[How many hours of a day you work on Excel]], Time[], 2, FALSE)</f>
        <v>Medium</v>
      </c>
      <c r="P94" s="1">
        <v>30</v>
      </c>
    </row>
    <row r="95" spans="2:16" x14ac:dyDescent="0.2">
      <c r="B95" s="1" t="s">
        <v>332</v>
      </c>
      <c r="C95" s="1">
        <v>41061.337893518517</v>
      </c>
      <c r="D95" s="10" t="s">
        <v>333</v>
      </c>
      <c r="E95" s="1" t="s">
        <v>19</v>
      </c>
      <c r="F95" s="11">
        <v>5650000</v>
      </c>
      <c r="G95" s="9">
        <f>RawData[[#This Row],[Clean Salary]]*INDEX(Exchange[], MATCH(RawData[[#This Row],[Currency]], Exchange[Code], 0), 4)</f>
        <v>100614.72928405051</v>
      </c>
      <c r="H95" s="11">
        <f>IFERROR(RawData[[#This Row],[Salary in USD]]/(INDEX(Exchange[], MATCH(RawData[[#This Row],[Local Currency Unit]], Exchange[Code], 0), 8)), "")</f>
        <v>62107.857582747223</v>
      </c>
      <c r="I95" s="1" t="s">
        <v>334</v>
      </c>
      <c r="J95" s="1" t="s">
        <v>313</v>
      </c>
      <c r="K95" s="1" t="s">
        <v>134</v>
      </c>
      <c r="L95" s="1" t="s">
        <v>19</v>
      </c>
      <c r="M95" s="1" t="str">
        <f>INDEX(Countries[], MATCH(RawData[[#This Row],[Where do you work]], Countries[Actual], 0), 2)</f>
        <v>India</v>
      </c>
      <c r="N95" s="1" t="s">
        <v>291</v>
      </c>
      <c r="O95" s="1" t="str">
        <f>VLOOKUP(RawData[[#This Row],[How many hours of a day you work on Excel]], Time[], 2, FALSE)</f>
        <v>Medium</v>
      </c>
      <c r="P95" s="1">
        <v>6</v>
      </c>
    </row>
    <row r="96" spans="2:16" x14ac:dyDescent="0.2">
      <c r="B96" s="1" t="s">
        <v>335</v>
      </c>
      <c r="C96" s="1">
        <v>41057.323935185188</v>
      </c>
      <c r="D96" s="10">
        <v>260000</v>
      </c>
      <c r="E96" s="1" t="s">
        <v>322</v>
      </c>
      <c r="F96" s="11">
        <v>260000</v>
      </c>
      <c r="G96" s="9">
        <f>RawData[[#This Row],[Clean Salary]]*INDEX(Exchange[], MATCH(RawData[[#This Row],[Currency]], Exchange[Code], 0), 4)</f>
        <v>260000</v>
      </c>
      <c r="H96" s="11">
        <f>IFERROR(RawData[[#This Row],[Salary in USD]]/(INDEX(Exchange[], MATCH(RawData[[#This Row],[Local Currency Unit]], Exchange[Code], 0), 8)), "")</f>
        <v>61904.761904761901</v>
      </c>
      <c r="I96" s="1" t="s">
        <v>336</v>
      </c>
      <c r="J96" s="1" t="s">
        <v>329</v>
      </c>
      <c r="K96" s="1" t="s">
        <v>133</v>
      </c>
      <c r="L96" s="1" t="s">
        <v>322</v>
      </c>
      <c r="M96" s="1" t="str">
        <f>INDEX(Countries[], MATCH(RawData[[#This Row],[Where do you work]], Countries[Actual], 0), 2)</f>
        <v>USA</v>
      </c>
      <c r="N96" s="1" t="s">
        <v>291</v>
      </c>
      <c r="O96" s="1" t="str">
        <f>VLOOKUP(RawData[[#This Row],[How many hours of a day you work on Excel]], Time[], 2, FALSE)</f>
        <v>Medium</v>
      </c>
      <c r="P96" s="1">
        <v>10</v>
      </c>
    </row>
    <row r="97" spans="2:16" x14ac:dyDescent="0.2">
      <c r="B97" s="1" t="s">
        <v>337</v>
      </c>
      <c r="C97" s="1">
        <v>41059.851504629631</v>
      </c>
      <c r="D97" s="10">
        <v>146633</v>
      </c>
      <c r="E97" s="1" t="s">
        <v>6</v>
      </c>
      <c r="F97" s="11">
        <v>146633</v>
      </c>
      <c r="G97" s="9">
        <f>RawData[[#This Row],[Clean Salary]]*INDEX(Exchange[], MATCH(RawData[[#This Row],[Currency]], Exchange[Code], 0), 4)</f>
        <v>231119.74856804207</v>
      </c>
      <c r="H97" s="11">
        <f>IFERROR(RawData[[#This Row],[Salary in USD]]/(INDEX(Exchange[], MATCH(RawData[[#This Row],[Local Currency Unit]], Exchange[Code], 0), 8)), "")</f>
        <v>60502.551981162847</v>
      </c>
      <c r="I97" s="1" t="s">
        <v>338</v>
      </c>
      <c r="J97" s="1" t="s">
        <v>305</v>
      </c>
      <c r="K97" s="1" t="s">
        <v>135</v>
      </c>
      <c r="L97" s="1" t="s">
        <v>6</v>
      </c>
      <c r="M97" s="1" t="str">
        <f>INDEX(Countries[], MATCH(RawData[[#This Row],[Where do you work]], Countries[Actual], 0), 2)</f>
        <v>UK</v>
      </c>
      <c r="N97" s="1" t="s">
        <v>291</v>
      </c>
      <c r="O97" s="1" t="str">
        <f>VLOOKUP(RawData[[#This Row],[How many hours of a day you work on Excel]], Time[], 2, FALSE)</f>
        <v>Medium</v>
      </c>
      <c r="P97" s="1">
        <v>10</v>
      </c>
    </row>
    <row r="98" spans="2:16" x14ac:dyDescent="0.2">
      <c r="B98" s="1" t="s">
        <v>339</v>
      </c>
      <c r="C98" s="1">
        <v>41055.098807870374</v>
      </c>
      <c r="D98" s="10" t="s">
        <v>340</v>
      </c>
      <c r="E98" s="1" t="s">
        <v>322</v>
      </c>
      <c r="F98" s="11">
        <v>250000</v>
      </c>
      <c r="G98" s="9">
        <f>RawData[[#This Row],[Clean Salary]]*INDEX(Exchange[], MATCH(RawData[[#This Row],[Currency]], Exchange[Code], 0), 4)</f>
        <v>250000</v>
      </c>
      <c r="H98" s="11">
        <f>IFERROR(RawData[[#This Row],[Salary in USD]]/(INDEX(Exchange[], MATCH(RawData[[#This Row],[Local Currency Unit]], Exchange[Code], 0), 8)), "")</f>
        <v>59523.809523809519</v>
      </c>
      <c r="I98" s="1" t="s">
        <v>341</v>
      </c>
      <c r="J98" s="1" t="s">
        <v>342</v>
      </c>
      <c r="K98" s="1" t="s">
        <v>133</v>
      </c>
      <c r="L98" s="1" t="s">
        <v>322</v>
      </c>
      <c r="M98" s="1" t="str">
        <f>INDEX(Countries[], MATCH(RawData[[#This Row],[Where do you work]], Countries[Actual], 0), 2)</f>
        <v>USA</v>
      </c>
      <c r="N98" s="1" t="s">
        <v>294</v>
      </c>
      <c r="O98" s="1" t="str">
        <f>VLOOKUP(RawData[[#This Row],[How many hours of a day you work on Excel]], Time[], 2, FALSE)</f>
        <v>Very Heavy</v>
      </c>
    </row>
    <row r="99" spans="2:16" x14ac:dyDescent="0.2">
      <c r="B99" s="1" t="s">
        <v>343</v>
      </c>
      <c r="C99" s="1">
        <v>41060.109131944446</v>
      </c>
      <c r="D99" s="10">
        <v>250000</v>
      </c>
      <c r="E99" s="1" t="s">
        <v>322</v>
      </c>
      <c r="F99" s="11">
        <v>250000</v>
      </c>
      <c r="G99" s="9">
        <f>RawData[[#This Row],[Clean Salary]]*INDEX(Exchange[], MATCH(RawData[[#This Row],[Currency]], Exchange[Code], 0), 4)</f>
        <v>250000</v>
      </c>
      <c r="H99" s="11">
        <f>IFERROR(RawData[[#This Row],[Salary in USD]]/(INDEX(Exchange[], MATCH(RawData[[#This Row],[Local Currency Unit]], Exchange[Code], 0), 8)), "")</f>
        <v>59523.809523809519</v>
      </c>
      <c r="I99" s="1" t="s">
        <v>341</v>
      </c>
      <c r="J99" s="1" t="s">
        <v>342</v>
      </c>
      <c r="K99" s="1" t="s">
        <v>133</v>
      </c>
      <c r="L99" s="1" t="s">
        <v>322</v>
      </c>
      <c r="M99" s="1" t="str">
        <f>INDEX(Countries[], MATCH(RawData[[#This Row],[Where do you work]], Countries[Actual], 0), 2)</f>
        <v>USA</v>
      </c>
      <c r="N99" s="1" t="s">
        <v>294</v>
      </c>
      <c r="O99" s="1" t="str">
        <f>VLOOKUP(RawData[[#This Row],[How many hours of a day you work on Excel]], Time[], 2, FALSE)</f>
        <v>Very Heavy</v>
      </c>
      <c r="P99" s="1">
        <v>20</v>
      </c>
    </row>
    <row r="100" spans="2:16" x14ac:dyDescent="0.2">
      <c r="B100" s="1" t="s">
        <v>766</v>
      </c>
      <c r="C100" s="1">
        <v>41055.868136574078</v>
      </c>
      <c r="D100" s="10">
        <v>96000</v>
      </c>
      <c r="E100" s="1" t="s">
        <v>322</v>
      </c>
      <c r="F100" s="11">
        <v>96000</v>
      </c>
      <c r="G100" s="9">
        <f>RawData[[#This Row],[Clean Salary]]*INDEX(Exchange[], MATCH(RawData[[#This Row],[Currency]], Exchange[Code], 0), 4)</f>
        <v>96000</v>
      </c>
      <c r="H100" s="11">
        <f>IFERROR(RawData[[#This Row],[Salary in USD]]/(INDEX(Exchange[], MATCH(RawData[[#This Row],[Local Currency Unit]], Exchange[Code], 0), 8)), "")</f>
        <v>59259.259259259255</v>
      </c>
      <c r="I100" s="1" t="s">
        <v>767</v>
      </c>
      <c r="J100" s="1" t="s">
        <v>313</v>
      </c>
      <c r="K100" s="1" t="s">
        <v>134</v>
      </c>
      <c r="L100" s="1" t="s">
        <v>19</v>
      </c>
      <c r="M100" s="1" t="str">
        <f>INDEX(Countries[], MATCH(RawData[[#This Row],[Where do you work]], Countries[Actual], 0), 2)</f>
        <v>India</v>
      </c>
      <c r="N100" s="1" t="s">
        <v>294</v>
      </c>
      <c r="O100" s="1" t="str">
        <f>VLOOKUP(RawData[[#This Row],[How many hours of a day you work on Excel]], Time[], 2, FALSE)</f>
        <v>Very Heavy</v>
      </c>
      <c r="P100" s="1">
        <v>8</v>
      </c>
    </row>
    <row r="101" spans="2:16" x14ac:dyDescent="0.2">
      <c r="B101" s="1" t="s">
        <v>344</v>
      </c>
      <c r="C101" s="1">
        <v>41055.213541666664</v>
      </c>
      <c r="D101" s="10">
        <v>140000</v>
      </c>
      <c r="E101" s="1" t="s">
        <v>6</v>
      </c>
      <c r="F101" s="11">
        <v>140000</v>
      </c>
      <c r="G101" s="9">
        <f>RawData[[#This Row],[Clean Salary]]*INDEX(Exchange[], MATCH(RawData[[#This Row],[Currency]], Exchange[Code], 0), 4)</f>
        <v>220664.95808941979</v>
      </c>
      <c r="H101" s="11">
        <f>IFERROR(RawData[[#This Row],[Salary in USD]]/(INDEX(Exchange[], MATCH(RawData[[#This Row],[Local Currency Unit]], Exchange[Code], 0), 8)), "")</f>
        <v>57765.69583492665</v>
      </c>
      <c r="I101" s="1" t="s">
        <v>345</v>
      </c>
      <c r="J101" s="1" t="s">
        <v>286</v>
      </c>
      <c r="K101" s="1" t="s">
        <v>135</v>
      </c>
      <c r="L101" s="1" t="s">
        <v>6</v>
      </c>
      <c r="M101" s="1" t="str">
        <f>INDEX(Countries[], MATCH(RawData[[#This Row],[Where do you work]], Countries[Actual], 0), 2)</f>
        <v>UK</v>
      </c>
      <c r="N101" s="1" t="s">
        <v>294</v>
      </c>
      <c r="O101" s="1" t="str">
        <f>VLOOKUP(RawData[[#This Row],[How many hours of a day you work on Excel]], Time[], 2, FALSE)</f>
        <v>Very Heavy</v>
      </c>
    </row>
    <row r="102" spans="2:16" x14ac:dyDescent="0.2">
      <c r="B102" s="1" t="s">
        <v>346</v>
      </c>
      <c r="C102" s="1">
        <v>41055.058217592596</v>
      </c>
      <c r="D102" s="10">
        <v>200000</v>
      </c>
      <c r="E102" s="1" t="s">
        <v>15</v>
      </c>
      <c r="F102" s="11">
        <v>200000</v>
      </c>
      <c r="G102" s="9">
        <f>RawData[[#This Row],[Clean Salary]]*INDEX(Exchange[], MATCH(RawData[[#This Row],[Currency]], Exchange[Code], 0), 4)</f>
        <v>254079.88779832155</v>
      </c>
      <c r="H102" s="11">
        <f>IFERROR(RawData[[#This Row],[Salary in USD]]/(INDEX(Exchange[], MATCH(RawData[[#This Row],[Local Currency Unit]], Exchange[Code], 0), 8)), "")</f>
        <v>57354.376478176426</v>
      </c>
      <c r="I102" s="1" t="s">
        <v>347</v>
      </c>
      <c r="J102" s="1" t="s">
        <v>313</v>
      </c>
      <c r="K102" s="1" t="s">
        <v>348</v>
      </c>
      <c r="L102" s="1" t="s">
        <v>15</v>
      </c>
      <c r="M102" s="1" t="str">
        <f>INDEX(Countries[], MATCH(RawData[[#This Row],[Where do you work]], Countries[Actual], 0), 2)</f>
        <v>Netherlands</v>
      </c>
      <c r="N102" s="1" t="s">
        <v>294</v>
      </c>
      <c r="O102" s="1" t="str">
        <f>VLOOKUP(RawData[[#This Row],[How many hours of a day you work on Excel]], Time[], 2, FALSE)</f>
        <v>Very Heavy</v>
      </c>
    </row>
    <row r="103" spans="2:16" x14ac:dyDescent="0.2">
      <c r="B103" s="1" t="s">
        <v>469</v>
      </c>
      <c r="C103" s="1">
        <v>41055.040185185186</v>
      </c>
      <c r="D103" s="10" t="s">
        <v>470</v>
      </c>
      <c r="E103" s="1" t="s">
        <v>322</v>
      </c>
      <c r="F103" s="11">
        <v>138000</v>
      </c>
      <c r="G103" s="9">
        <f>RawData[[#This Row],[Clean Salary]]*INDEX(Exchange[], MATCH(RawData[[#This Row],[Currency]], Exchange[Code], 0), 4)</f>
        <v>138000</v>
      </c>
      <c r="H103" s="11">
        <f>IFERROR(RawData[[#This Row],[Salary in USD]]/(INDEX(Exchange[], MATCH(RawData[[#This Row],[Local Currency Unit]], Exchange[Code], 0), 8)), "")</f>
        <v>56097.560975609755</v>
      </c>
      <c r="I103" s="1" t="s">
        <v>471</v>
      </c>
      <c r="J103" s="1" t="s">
        <v>305</v>
      </c>
      <c r="K103" s="1" t="s">
        <v>255</v>
      </c>
      <c r="L103" s="1" t="s">
        <v>48</v>
      </c>
      <c r="M103" s="1" t="str">
        <f>INDEX(Countries[], MATCH(RawData[[#This Row],[Where do you work]], Countries[Actual], 0), 2)</f>
        <v>Thailand</v>
      </c>
      <c r="N103" s="1" t="s">
        <v>282</v>
      </c>
      <c r="O103" s="1" t="str">
        <f>VLOOKUP(RawData[[#This Row],[How many hours of a day you work on Excel]], Time[], 2, FALSE)</f>
        <v>Heavy</v>
      </c>
    </row>
    <row r="104" spans="2:16" x14ac:dyDescent="0.2">
      <c r="B104" s="1" t="s">
        <v>349</v>
      </c>
      <c r="C104" s="1">
        <v>41055.14439814815</v>
      </c>
      <c r="D104" s="10" t="s">
        <v>350</v>
      </c>
      <c r="E104" s="1" t="s">
        <v>42</v>
      </c>
      <c r="F104" s="11">
        <v>1080000</v>
      </c>
      <c r="G104" s="9">
        <f>RawData[[#This Row],[Clean Salary]]*INDEX(Exchange[], MATCH(RawData[[#This Row],[Currency]], Exchange[Code], 0), 4)</f>
        <v>131675.52225194403</v>
      </c>
      <c r="H104" s="11">
        <f>IFERROR(RawData[[#This Row],[Salary in USD]]/(INDEX(Exchange[], MATCH(RawData[[#This Row],[Local Currency Unit]], Exchange[Code], 0), 8)), "")</f>
        <v>53745.111123242459</v>
      </c>
      <c r="I104" s="1" t="s">
        <v>351</v>
      </c>
      <c r="J104" s="1" t="s">
        <v>281</v>
      </c>
      <c r="K104" s="1" t="s">
        <v>352</v>
      </c>
      <c r="L104" s="1" t="s">
        <v>42</v>
      </c>
      <c r="M104" s="1" t="str">
        <f>INDEX(Countries[], MATCH(RawData[[#This Row],[Where do you work]], Countries[Actual], 0), 2)</f>
        <v>South Africa</v>
      </c>
      <c r="N104" s="1" t="s">
        <v>291</v>
      </c>
      <c r="O104" s="1" t="str">
        <f>VLOOKUP(RawData[[#This Row],[How many hours of a day you work on Excel]], Time[], 2, FALSE)</f>
        <v>Medium</v>
      </c>
    </row>
    <row r="105" spans="2:16" x14ac:dyDescent="0.2">
      <c r="B105" s="1" t="s">
        <v>353</v>
      </c>
      <c r="C105" s="1">
        <v>41064.432951388888</v>
      </c>
      <c r="D105" s="10">
        <v>225000</v>
      </c>
      <c r="E105" s="1" t="s">
        <v>322</v>
      </c>
      <c r="F105" s="11">
        <v>225000</v>
      </c>
      <c r="G105" s="9">
        <f>RawData[[#This Row],[Clean Salary]]*INDEX(Exchange[], MATCH(RawData[[#This Row],[Currency]], Exchange[Code], 0), 4)</f>
        <v>225000</v>
      </c>
      <c r="H105" s="11">
        <f>IFERROR(RawData[[#This Row],[Salary in USD]]/(INDEX(Exchange[], MATCH(RawData[[#This Row],[Local Currency Unit]], Exchange[Code], 0), 8)), "")</f>
        <v>53571.428571428572</v>
      </c>
      <c r="I105" s="1" t="s">
        <v>354</v>
      </c>
      <c r="J105" s="1" t="s">
        <v>329</v>
      </c>
      <c r="K105" s="1" t="s">
        <v>133</v>
      </c>
      <c r="L105" s="1" t="s">
        <v>322</v>
      </c>
      <c r="M105" s="1" t="str">
        <f>INDEX(Countries[], MATCH(RawData[[#This Row],[Where do you work]], Countries[Actual], 0), 2)</f>
        <v>USA</v>
      </c>
      <c r="N105" s="1" t="s">
        <v>282</v>
      </c>
      <c r="O105" s="1" t="str">
        <f>VLOOKUP(RawData[[#This Row],[How many hours of a day you work on Excel]], Time[], 2, FALSE)</f>
        <v>Heavy</v>
      </c>
      <c r="P105" s="1">
        <v>15</v>
      </c>
    </row>
    <row r="106" spans="2:16" x14ac:dyDescent="0.2">
      <c r="B106" s="1" t="s">
        <v>355</v>
      </c>
      <c r="C106" s="1">
        <v>41055.457754629628</v>
      </c>
      <c r="D106" s="10">
        <v>250000</v>
      </c>
      <c r="E106" s="1" t="s">
        <v>9</v>
      </c>
      <c r="F106" s="11">
        <v>250000</v>
      </c>
      <c r="G106" s="9">
        <f>RawData[[#This Row],[Clean Salary]]*INDEX(Exchange[], MATCH(RawData[[#This Row],[Currency]], Exchange[Code], 0), 4)</f>
        <v>245840.3807575817</v>
      </c>
      <c r="H106" s="11">
        <f>IFERROR(RawData[[#This Row],[Salary in USD]]/(INDEX(Exchange[], MATCH(RawData[[#This Row],[Local Currency Unit]], Exchange[Code], 0), 8)), "")</f>
        <v>53097.274461680718</v>
      </c>
      <c r="I106" s="1" t="s">
        <v>356</v>
      </c>
      <c r="J106" s="1" t="s">
        <v>290</v>
      </c>
      <c r="K106" s="1" t="s">
        <v>137</v>
      </c>
      <c r="L106" s="1" t="s">
        <v>9</v>
      </c>
      <c r="M106" s="1" t="str">
        <f>INDEX(Countries[], MATCH(RawData[[#This Row],[Where do you work]], Countries[Actual], 0), 2)</f>
        <v>Canada</v>
      </c>
      <c r="N106" s="1" t="s">
        <v>282</v>
      </c>
      <c r="O106" s="1" t="str">
        <f>VLOOKUP(RawData[[#This Row],[How many hours of a day you work on Excel]], Time[], 2, FALSE)</f>
        <v>Heavy</v>
      </c>
      <c r="P106" s="1">
        <v>32</v>
      </c>
    </row>
    <row r="107" spans="2:16" x14ac:dyDescent="0.2">
      <c r="B107" s="1" t="s">
        <v>359</v>
      </c>
      <c r="C107" s="1">
        <v>41058.919548611113</v>
      </c>
      <c r="D107" s="10">
        <v>180000</v>
      </c>
      <c r="E107" s="1" t="s">
        <v>15</v>
      </c>
      <c r="F107" s="11">
        <v>180000</v>
      </c>
      <c r="G107" s="9">
        <f>RawData[[#This Row],[Clean Salary]]*INDEX(Exchange[], MATCH(RawData[[#This Row],[Currency]], Exchange[Code], 0), 4)</f>
        <v>228671.89901848941</v>
      </c>
      <c r="H107" s="11">
        <f>IFERROR(RawData[[#This Row],[Salary in USD]]/(INDEX(Exchange[], MATCH(RawData[[#This Row],[Local Currency Unit]], Exchange[Code], 0), 8)), "")</f>
        <v>51618.938830358784</v>
      </c>
      <c r="I107" s="1" t="s">
        <v>360</v>
      </c>
      <c r="J107" s="1" t="s">
        <v>298</v>
      </c>
      <c r="K107" s="1" t="s">
        <v>171</v>
      </c>
      <c r="L107" s="1" t="s">
        <v>15</v>
      </c>
      <c r="M107" s="1" t="str">
        <f>INDEX(Countries[], MATCH(RawData[[#This Row],[Where do you work]], Countries[Actual], 0), 2)</f>
        <v>Europe</v>
      </c>
      <c r="N107" s="1" t="s">
        <v>282</v>
      </c>
      <c r="O107" s="1" t="str">
        <f>VLOOKUP(RawData[[#This Row],[How many hours of a day you work on Excel]], Time[], 2, FALSE)</f>
        <v>Heavy</v>
      </c>
      <c r="P107" s="1">
        <v>15</v>
      </c>
    </row>
    <row r="108" spans="2:16" x14ac:dyDescent="0.2">
      <c r="B108" s="1" t="s">
        <v>530</v>
      </c>
      <c r="C108" s="1">
        <v>41056.562407407408</v>
      </c>
      <c r="D108" s="10" t="s">
        <v>531</v>
      </c>
      <c r="E108" s="1" t="s">
        <v>322</v>
      </c>
      <c r="F108" s="11">
        <v>125000</v>
      </c>
      <c r="G108" s="9">
        <f>RawData[[#This Row],[Clean Salary]]*INDEX(Exchange[], MATCH(RawData[[#This Row],[Currency]], Exchange[Code], 0), 4)</f>
        <v>125000</v>
      </c>
      <c r="H108" s="11">
        <f>IFERROR(RawData[[#This Row],[Salary in USD]]/(INDEX(Exchange[], MATCH(RawData[[#This Row],[Local Currency Unit]], Exchange[Code], 0), 8)), "")</f>
        <v>51020.408163265303</v>
      </c>
      <c r="I108" s="1" t="s">
        <v>532</v>
      </c>
      <c r="J108" s="1" t="s">
        <v>329</v>
      </c>
      <c r="K108" s="1" t="s">
        <v>140</v>
      </c>
      <c r="L108" s="1" t="s">
        <v>42</v>
      </c>
      <c r="M108" s="1" t="str">
        <f>INDEX(Countries[], MATCH(RawData[[#This Row],[Where do you work]], Countries[Actual], 0), 2)</f>
        <v>South Africa</v>
      </c>
      <c r="N108" s="1" t="s">
        <v>282</v>
      </c>
      <c r="O108" s="1" t="str">
        <f>VLOOKUP(RawData[[#This Row],[How many hours of a day you work on Excel]], Time[], 2, FALSE)</f>
        <v>Heavy</v>
      </c>
      <c r="P108" s="1">
        <v>20</v>
      </c>
    </row>
    <row r="109" spans="2:16" x14ac:dyDescent="0.2">
      <c r="B109" s="1" t="s">
        <v>361</v>
      </c>
      <c r="C109" s="1">
        <v>41073.141030092593</v>
      </c>
      <c r="D109" s="10" t="s">
        <v>362</v>
      </c>
      <c r="E109" s="1" t="s">
        <v>322</v>
      </c>
      <c r="F109" s="11">
        <v>214000</v>
      </c>
      <c r="G109" s="9">
        <f>RawData[[#This Row],[Clean Salary]]*INDEX(Exchange[], MATCH(RawData[[#This Row],[Currency]], Exchange[Code], 0), 4)</f>
        <v>214000</v>
      </c>
      <c r="H109" s="11">
        <f>IFERROR(RawData[[#This Row],[Salary in USD]]/(INDEX(Exchange[], MATCH(RawData[[#This Row],[Local Currency Unit]], Exchange[Code], 0), 8)), "")</f>
        <v>50952.380952380947</v>
      </c>
      <c r="I109" s="1" t="s">
        <v>363</v>
      </c>
      <c r="J109" s="1" t="s">
        <v>298</v>
      </c>
      <c r="K109" s="1" t="s">
        <v>133</v>
      </c>
      <c r="L109" s="1" t="s">
        <v>322</v>
      </c>
      <c r="M109" s="1" t="str">
        <f>INDEX(Countries[], MATCH(RawData[[#This Row],[Where do you work]], Countries[Actual], 0), 2)</f>
        <v>USA</v>
      </c>
      <c r="N109" s="1" t="s">
        <v>294</v>
      </c>
      <c r="O109" s="1" t="str">
        <f>VLOOKUP(RawData[[#This Row],[How many hours of a day you work on Excel]], Time[], 2, FALSE)</f>
        <v>Very Heavy</v>
      </c>
      <c r="P109" s="1">
        <v>20</v>
      </c>
    </row>
    <row r="110" spans="2:16" x14ac:dyDescent="0.2">
      <c r="B110" s="1" t="s">
        <v>364</v>
      </c>
      <c r="C110" s="1">
        <v>41055.490011574075</v>
      </c>
      <c r="D110" s="10" t="s">
        <v>365</v>
      </c>
      <c r="E110" s="1" t="s">
        <v>19</v>
      </c>
      <c r="F110" s="11">
        <v>4500000</v>
      </c>
      <c r="G110" s="9">
        <f>RawData[[#This Row],[Clean Salary]]*INDEX(Exchange[], MATCH(RawData[[#This Row],[Currency]], Exchange[Code], 0), 4)</f>
        <v>80135.625093491559</v>
      </c>
      <c r="H110" s="11">
        <f>IFERROR(RawData[[#This Row],[Salary in USD]]/(INDEX(Exchange[], MATCH(RawData[[#This Row],[Local Currency Unit]], Exchange[Code], 0), 8)), "")</f>
        <v>49466.435242896019</v>
      </c>
      <c r="I110" s="1" t="s">
        <v>366</v>
      </c>
      <c r="J110" s="1" t="s">
        <v>329</v>
      </c>
      <c r="K110" s="1" t="s">
        <v>134</v>
      </c>
      <c r="L110" s="1" t="s">
        <v>19</v>
      </c>
      <c r="M110" s="1" t="str">
        <f>INDEX(Countries[], MATCH(RawData[[#This Row],[Where do you work]], Countries[Actual], 0), 2)</f>
        <v>India</v>
      </c>
      <c r="N110" s="1" t="s">
        <v>324</v>
      </c>
      <c r="O110" s="1" t="str">
        <f>VLOOKUP(RawData[[#This Row],[How many hours of a day you work on Excel]], Time[], 2, FALSE)</f>
        <v>Light</v>
      </c>
      <c r="P110" s="1">
        <v>6</v>
      </c>
    </row>
    <row r="111" spans="2:16" x14ac:dyDescent="0.2">
      <c r="B111" s="1" t="s">
        <v>367</v>
      </c>
      <c r="C111" s="1">
        <v>41055.200624999998</v>
      </c>
      <c r="D111" s="10">
        <v>200000</v>
      </c>
      <c r="E111" s="1" t="s">
        <v>322</v>
      </c>
      <c r="F111" s="11">
        <v>200000</v>
      </c>
      <c r="G111" s="9">
        <f>RawData[[#This Row],[Clean Salary]]*INDEX(Exchange[], MATCH(RawData[[#This Row],[Currency]], Exchange[Code], 0), 4)</f>
        <v>200000</v>
      </c>
      <c r="H111" s="11">
        <f>IFERROR(RawData[[#This Row],[Salary in USD]]/(INDEX(Exchange[], MATCH(RawData[[#This Row],[Local Currency Unit]], Exchange[Code], 0), 8)), "")</f>
        <v>47619.047619047618</v>
      </c>
      <c r="I111" s="1" t="s">
        <v>368</v>
      </c>
      <c r="J111" s="1" t="s">
        <v>329</v>
      </c>
      <c r="K111" s="1" t="s">
        <v>133</v>
      </c>
      <c r="L111" s="1" t="s">
        <v>322</v>
      </c>
      <c r="M111" s="1" t="str">
        <f>INDEX(Countries[], MATCH(RawData[[#This Row],[Where do you work]], Countries[Actual], 0), 2)</f>
        <v>USA</v>
      </c>
      <c r="N111" s="1" t="s">
        <v>291</v>
      </c>
      <c r="O111" s="1" t="str">
        <f>VLOOKUP(RawData[[#This Row],[How many hours of a day you work on Excel]], Time[], 2, FALSE)</f>
        <v>Medium</v>
      </c>
    </row>
    <row r="112" spans="2:16" x14ac:dyDescent="0.2">
      <c r="B112" s="1" t="s">
        <v>369</v>
      </c>
      <c r="C112" s="1">
        <v>41055.077824074076</v>
      </c>
      <c r="D112" s="10">
        <v>194000</v>
      </c>
      <c r="E112" s="1" t="s">
        <v>322</v>
      </c>
      <c r="F112" s="11">
        <v>194000</v>
      </c>
      <c r="G112" s="9">
        <f>RawData[[#This Row],[Clean Salary]]*INDEX(Exchange[], MATCH(RawData[[#This Row],[Currency]], Exchange[Code], 0), 4)</f>
        <v>194000</v>
      </c>
      <c r="H112" s="11">
        <f>IFERROR(RawData[[#This Row],[Salary in USD]]/(INDEX(Exchange[], MATCH(RawData[[#This Row],[Local Currency Unit]], Exchange[Code], 0), 8)), "")</f>
        <v>46190.476190476191</v>
      </c>
      <c r="I112" s="1" t="s">
        <v>370</v>
      </c>
      <c r="J112" s="1" t="s">
        <v>329</v>
      </c>
      <c r="K112" s="1" t="s">
        <v>133</v>
      </c>
      <c r="L112" s="1" t="s">
        <v>322</v>
      </c>
      <c r="M112" s="1" t="str">
        <f>INDEX(Countries[], MATCH(RawData[[#This Row],[Where do you work]], Countries[Actual], 0), 2)</f>
        <v>USA</v>
      </c>
      <c r="N112" s="1" t="s">
        <v>291</v>
      </c>
      <c r="O112" s="1" t="str">
        <f>VLOOKUP(RawData[[#This Row],[How many hours of a day you work on Excel]], Time[], 2, FALSE)</f>
        <v>Medium</v>
      </c>
    </row>
    <row r="113" spans="2:16" x14ac:dyDescent="0.2">
      <c r="B113" s="1" t="s">
        <v>371</v>
      </c>
      <c r="C113" s="1">
        <v>41058.494155092594</v>
      </c>
      <c r="D113" s="10">
        <v>192000</v>
      </c>
      <c r="E113" s="1" t="s">
        <v>322</v>
      </c>
      <c r="F113" s="11">
        <v>192000</v>
      </c>
      <c r="G113" s="9">
        <f>RawData[[#This Row],[Clean Salary]]*INDEX(Exchange[], MATCH(RawData[[#This Row],[Currency]], Exchange[Code], 0), 4)</f>
        <v>192000</v>
      </c>
      <c r="H113" s="11">
        <f>IFERROR(RawData[[#This Row],[Salary in USD]]/(INDEX(Exchange[], MATCH(RawData[[#This Row],[Local Currency Unit]], Exchange[Code], 0), 8)), "")</f>
        <v>45714.28571428571</v>
      </c>
      <c r="I113" s="1" t="s">
        <v>372</v>
      </c>
      <c r="J113" s="1" t="s">
        <v>329</v>
      </c>
      <c r="K113" s="1" t="s">
        <v>133</v>
      </c>
      <c r="L113" s="1" t="s">
        <v>322</v>
      </c>
      <c r="M113" s="1" t="str">
        <f>INDEX(Countries[], MATCH(RawData[[#This Row],[Where do you work]], Countries[Actual], 0), 2)</f>
        <v>USA</v>
      </c>
      <c r="N113" s="1" t="s">
        <v>294</v>
      </c>
      <c r="O113" s="1" t="str">
        <f>VLOOKUP(RawData[[#This Row],[How many hours of a day you work on Excel]], Time[], 2, FALSE)</f>
        <v>Very Heavy</v>
      </c>
      <c r="P113" s="1">
        <v>27</v>
      </c>
    </row>
    <row r="114" spans="2:16" x14ac:dyDescent="0.2">
      <c r="B114" s="1" t="s">
        <v>373</v>
      </c>
      <c r="C114" s="1">
        <v>41055.892118055555</v>
      </c>
      <c r="D114" s="10" t="s">
        <v>374</v>
      </c>
      <c r="E114" s="1" t="s">
        <v>42</v>
      </c>
      <c r="F114" s="11">
        <v>900000</v>
      </c>
      <c r="G114" s="9">
        <f>RawData[[#This Row],[Clean Salary]]*INDEX(Exchange[], MATCH(RawData[[#This Row],[Currency]], Exchange[Code], 0), 4)</f>
        <v>109729.60187662003</v>
      </c>
      <c r="H114" s="11">
        <f>IFERROR(RawData[[#This Row],[Salary in USD]]/(INDEX(Exchange[], MATCH(RawData[[#This Row],[Local Currency Unit]], Exchange[Code], 0), 8)), "")</f>
        <v>44787.592602702047</v>
      </c>
      <c r="I114" s="1" t="s">
        <v>356</v>
      </c>
      <c r="J114" s="1" t="s">
        <v>290</v>
      </c>
      <c r="K114" s="1" t="s">
        <v>140</v>
      </c>
      <c r="L114" s="1" t="s">
        <v>42</v>
      </c>
      <c r="M114" s="1" t="str">
        <f>INDEX(Countries[], MATCH(RawData[[#This Row],[Where do you work]], Countries[Actual], 0), 2)</f>
        <v>South Africa</v>
      </c>
      <c r="N114" s="1" t="s">
        <v>294</v>
      </c>
      <c r="O114" s="1" t="str">
        <f>VLOOKUP(RawData[[#This Row],[How many hours of a day you work on Excel]], Time[], 2, FALSE)</f>
        <v>Very Heavy</v>
      </c>
      <c r="P114" s="1">
        <v>40</v>
      </c>
    </row>
    <row r="115" spans="2:16" x14ac:dyDescent="0.2">
      <c r="B115" s="1" t="s">
        <v>375</v>
      </c>
      <c r="C115" s="1">
        <v>41055.257037037038</v>
      </c>
      <c r="D115" s="10">
        <v>188000</v>
      </c>
      <c r="E115" s="1" t="s">
        <v>322</v>
      </c>
      <c r="F115" s="11">
        <v>188000</v>
      </c>
      <c r="G115" s="9">
        <f>RawData[[#This Row],[Clean Salary]]*INDEX(Exchange[], MATCH(RawData[[#This Row],[Currency]], Exchange[Code], 0), 4)</f>
        <v>188000</v>
      </c>
      <c r="H115" s="11">
        <f>IFERROR(RawData[[#This Row],[Salary in USD]]/(INDEX(Exchange[], MATCH(RawData[[#This Row],[Local Currency Unit]], Exchange[Code], 0), 8)), "")</f>
        <v>44761.904761904763</v>
      </c>
      <c r="I115" s="1" t="s">
        <v>376</v>
      </c>
      <c r="J115" s="1" t="s">
        <v>329</v>
      </c>
      <c r="K115" s="1" t="s">
        <v>133</v>
      </c>
      <c r="L115" s="1" t="s">
        <v>322</v>
      </c>
      <c r="M115" s="1" t="str">
        <f>INDEX(Countries[], MATCH(RawData[[#This Row],[Where do you work]], Countries[Actual], 0), 2)</f>
        <v>USA</v>
      </c>
      <c r="N115" s="1" t="s">
        <v>324</v>
      </c>
      <c r="O115" s="1" t="str">
        <f>VLOOKUP(RawData[[#This Row],[How many hours of a day you work on Excel]], Time[], 2, FALSE)</f>
        <v>Light</v>
      </c>
      <c r="P115" s="1">
        <v>20</v>
      </c>
    </row>
    <row r="116" spans="2:16" x14ac:dyDescent="0.2">
      <c r="B116" s="1" t="s">
        <v>398</v>
      </c>
      <c r="C116" s="1">
        <v>41055.071446759262</v>
      </c>
      <c r="D116" s="10" t="s">
        <v>399</v>
      </c>
      <c r="E116" s="1" t="s">
        <v>322</v>
      </c>
      <c r="F116" s="11">
        <v>170000</v>
      </c>
      <c r="G116" s="9">
        <f>RawData[[#This Row],[Clean Salary]]*INDEX(Exchange[], MATCH(RawData[[#This Row],[Currency]], Exchange[Code], 0), 4)</f>
        <v>170000</v>
      </c>
      <c r="H116" s="11">
        <f>IFERROR(RawData[[#This Row],[Salary in USD]]/(INDEX(Exchange[], MATCH(RawData[[#This Row],[Local Currency Unit]], Exchange[Code], 0), 8)), "")</f>
        <v>44502.617801047119</v>
      </c>
      <c r="I116" s="1" t="s">
        <v>400</v>
      </c>
      <c r="J116" s="1" t="s">
        <v>290</v>
      </c>
      <c r="K116" s="1" t="s">
        <v>135</v>
      </c>
      <c r="L116" s="1" t="s">
        <v>6</v>
      </c>
      <c r="M116" s="1" t="str">
        <f>INDEX(Countries[], MATCH(RawData[[#This Row],[Where do you work]], Countries[Actual], 0), 2)</f>
        <v>UK</v>
      </c>
      <c r="N116" s="1" t="s">
        <v>401</v>
      </c>
      <c r="O116" s="1" t="str">
        <f>VLOOKUP(RawData[[#This Row],[How many hours of a day you work on Excel]], Time[], 2, FALSE)</f>
        <v>None</v>
      </c>
    </row>
    <row r="117" spans="2:16" x14ac:dyDescent="0.2">
      <c r="B117" s="1" t="s">
        <v>377</v>
      </c>
      <c r="C117" s="1">
        <v>41055.111562500002</v>
      </c>
      <c r="D117" s="10" t="s">
        <v>378</v>
      </c>
      <c r="E117" s="1" t="s">
        <v>19</v>
      </c>
      <c r="F117" s="11">
        <v>4000000</v>
      </c>
      <c r="G117" s="9">
        <f>RawData[[#This Row],[Clean Salary]]*INDEX(Exchange[], MATCH(RawData[[#This Row],[Currency]], Exchange[Code], 0), 4)</f>
        <v>71231.666749770273</v>
      </c>
      <c r="H117" s="11">
        <f>IFERROR(RawData[[#This Row],[Salary in USD]]/(INDEX(Exchange[], MATCH(RawData[[#This Row],[Local Currency Unit]], Exchange[Code], 0), 8)), "")</f>
        <v>43970.16466035202</v>
      </c>
      <c r="I117" s="1" t="s">
        <v>379</v>
      </c>
      <c r="J117" s="1" t="s">
        <v>316</v>
      </c>
      <c r="K117" s="1" t="s">
        <v>134</v>
      </c>
      <c r="L117" s="1" t="s">
        <v>19</v>
      </c>
      <c r="M117" s="1" t="str">
        <f>INDEX(Countries[], MATCH(RawData[[#This Row],[Where do you work]], Countries[Actual], 0), 2)</f>
        <v>India</v>
      </c>
      <c r="N117" s="1" t="s">
        <v>294</v>
      </c>
      <c r="O117" s="1" t="str">
        <f>VLOOKUP(RawData[[#This Row],[How many hours of a day you work on Excel]], Time[], 2, FALSE)</f>
        <v>Very Heavy</v>
      </c>
    </row>
    <row r="118" spans="2:16" x14ac:dyDescent="0.2">
      <c r="B118" s="1" t="s">
        <v>380</v>
      </c>
      <c r="C118" s="1">
        <v>41055.486504629633</v>
      </c>
      <c r="D118" s="10" t="s">
        <v>381</v>
      </c>
      <c r="E118" s="1" t="s">
        <v>19</v>
      </c>
      <c r="F118" s="11">
        <v>4000000</v>
      </c>
      <c r="G118" s="9">
        <f>RawData[[#This Row],[Clean Salary]]*INDEX(Exchange[], MATCH(RawData[[#This Row],[Currency]], Exchange[Code], 0), 4)</f>
        <v>71231.666749770273</v>
      </c>
      <c r="H118" s="11">
        <f>IFERROR(RawData[[#This Row],[Salary in USD]]/(INDEX(Exchange[], MATCH(RawData[[#This Row],[Local Currency Unit]], Exchange[Code], 0), 8)), "")</f>
        <v>43970.16466035202</v>
      </c>
      <c r="I118" s="1" t="s">
        <v>382</v>
      </c>
      <c r="J118" s="1" t="s">
        <v>281</v>
      </c>
      <c r="K118" s="1" t="s">
        <v>134</v>
      </c>
      <c r="L118" s="1" t="s">
        <v>19</v>
      </c>
      <c r="M118" s="1" t="str">
        <f>INDEX(Countries[], MATCH(RawData[[#This Row],[Where do you work]], Countries[Actual], 0), 2)</f>
        <v>India</v>
      </c>
      <c r="N118" s="1" t="s">
        <v>282</v>
      </c>
      <c r="O118" s="1" t="str">
        <f>VLOOKUP(RawData[[#This Row],[How many hours of a day you work on Excel]], Time[], 2, FALSE)</f>
        <v>Heavy</v>
      </c>
      <c r="P118" s="1">
        <v>1.5</v>
      </c>
    </row>
    <row r="119" spans="2:16" x14ac:dyDescent="0.2">
      <c r="B119" s="1" t="s">
        <v>383</v>
      </c>
      <c r="C119" s="1">
        <v>41060.032581018517</v>
      </c>
      <c r="D119" s="10" t="s">
        <v>384</v>
      </c>
      <c r="E119" s="1" t="s">
        <v>19</v>
      </c>
      <c r="F119" s="11">
        <v>4000000</v>
      </c>
      <c r="G119" s="9">
        <f>RawData[[#This Row],[Clean Salary]]*INDEX(Exchange[], MATCH(RawData[[#This Row],[Currency]], Exchange[Code], 0), 4)</f>
        <v>71231.666749770273</v>
      </c>
      <c r="H119" s="11">
        <f>IFERROR(RawData[[#This Row],[Salary in USD]]/(INDEX(Exchange[], MATCH(RawData[[#This Row],[Local Currency Unit]], Exchange[Code], 0), 8)), "")</f>
        <v>43970.16466035202</v>
      </c>
      <c r="I119" s="1" t="s">
        <v>385</v>
      </c>
      <c r="J119" s="1" t="s">
        <v>286</v>
      </c>
      <c r="K119" s="1" t="s">
        <v>134</v>
      </c>
      <c r="L119" s="1" t="s">
        <v>19</v>
      </c>
      <c r="M119" s="1" t="str">
        <f>INDEX(Countries[], MATCH(RawData[[#This Row],[Where do you work]], Countries[Actual], 0), 2)</f>
        <v>India</v>
      </c>
      <c r="N119" s="1" t="s">
        <v>294</v>
      </c>
      <c r="O119" s="1" t="str">
        <f>VLOOKUP(RawData[[#This Row],[How many hours of a day you work on Excel]], Time[], 2, FALSE)</f>
        <v>Very Heavy</v>
      </c>
      <c r="P119" s="1">
        <v>5</v>
      </c>
    </row>
    <row r="120" spans="2:16" x14ac:dyDescent="0.2">
      <c r="B120" s="1" t="s">
        <v>387</v>
      </c>
      <c r="C120" s="1">
        <v>41054.148506944446</v>
      </c>
      <c r="D120" s="10">
        <v>145000</v>
      </c>
      <c r="E120" s="1" t="s">
        <v>15</v>
      </c>
      <c r="F120" s="11">
        <v>145000</v>
      </c>
      <c r="G120" s="9">
        <f>RawData[[#This Row],[Clean Salary]]*INDEX(Exchange[], MATCH(RawData[[#This Row],[Currency]], Exchange[Code], 0), 4)</f>
        <v>184207.91865378313</v>
      </c>
      <c r="H120" s="11">
        <f>IFERROR(RawData[[#This Row],[Salary in USD]]/(INDEX(Exchange[], MATCH(RawData[[#This Row],[Local Currency Unit]], Exchange[Code], 0), 8)), "")</f>
        <v>41581.922946677907</v>
      </c>
      <c r="I120" s="1" t="s">
        <v>388</v>
      </c>
      <c r="J120" s="1" t="s">
        <v>281</v>
      </c>
      <c r="K120" s="1" t="s">
        <v>139</v>
      </c>
      <c r="L120" s="1" t="s">
        <v>15</v>
      </c>
      <c r="M120" s="1" t="str">
        <f>INDEX(Countries[], MATCH(RawData[[#This Row],[Where do you work]], Countries[Actual], 0), 2)</f>
        <v>Germany</v>
      </c>
      <c r="N120" s="1" t="s">
        <v>324</v>
      </c>
      <c r="O120" s="1" t="str">
        <f>VLOOKUP(RawData[[#This Row],[How many hours of a day you work on Excel]], Time[], 2, FALSE)</f>
        <v>Light</v>
      </c>
    </row>
    <row r="121" spans="2:16" x14ac:dyDescent="0.2">
      <c r="B121" s="1" t="s">
        <v>389</v>
      </c>
      <c r="C121" s="1">
        <v>41057.311192129629</v>
      </c>
      <c r="D121" s="10" t="s">
        <v>390</v>
      </c>
      <c r="E121" s="1" t="s">
        <v>3</v>
      </c>
      <c r="F121" s="11">
        <v>200000</v>
      </c>
      <c r="G121" s="9">
        <f>RawData[[#This Row],[Clean Salary]]*INDEX(Exchange[], MATCH(RawData[[#This Row],[Currency]], Exchange[Code], 0), 4)</f>
        <v>203981.93128052715</v>
      </c>
      <c r="H121" s="11">
        <f>IFERROR(RawData[[#This Row],[Salary in USD]]/(INDEX(Exchange[], MATCH(RawData[[#This Row],[Local Currency Unit]], Exchange[Code], 0), 8)), "")</f>
        <v>41291.888923183629</v>
      </c>
      <c r="I121" s="1" t="s">
        <v>391</v>
      </c>
      <c r="J121" s="1" t="s">
        <v>281</v>
      </c>
      <c r="K121" s="1" t="s">
        <v>136</v>
      </c>
      <c r="L121" s="1" t="s">
        <v>3</v>
      </c>
      <c r="M121" s="1" t="str">
        <f>INDEX(Countries[], MATCH(RawData[[#This Row],[Where do you work]], Countries[Actual], 0), 2)</f>
        <v>Australia</v>
      </c>
      <c r="N121" s="1" t="s">
        <v>282</v>
      </c>
      <c r="O121" s="1" t="str">
        <f>VLOOKUP(RawData[[#This Row],[How many hours of a day you work on Excel]], Time[], 2, FALSE)</f>
        <v>Heavy</v>
      </c>
      <c r="P121" s="1">
        <v>15</v>
      </c>
    </row>
    <row r="122" spans="2:16" x14ac:dyDescent="0.2">
      <c r="B122" s="1" t="s">
        <v>392</v>
      </c>
      <c r="C122" s="1">
        <v>41054.971354166664</v>
      </c>
      <c r="D122" s="10">
        <v>100000</v>
      </c>
      <c r="E122" s="1" t="s">
        <v>6</v>
      </c>
      <c r="F122" s="11">
        <v>100000</v>
      </c>
      <c r="G122" s="9">
        <f>RawData[[#This Row],[Clean Salary]]*INDEX(Exchange[], MATCH(RawData[[#This Row],[Currency]], Exchange[Code], 0), 4)</f>
        <v>157617.8272067284</v>
      </c>
      <c r="H122" s="11">
        <f>IFERROR(RawData[[#This Row],[Salary in USD]]/(INDEX(Exchange[], MATCH(RawData[[#This Row],[Local Currency Unit]], Exchange[Code], 0), 8)), "")</f>
        <v>41261.211310661885</v>
      </c>
      <c r="I122" s="1" t="s">
        <v>290</v>
      </c>
      <c r="J122" s="1" t="s">
        <v>290</v>
      </c>
      <c r="K122" s="1" t="s">
        <v>135</v>
      </c>
      <c r="L122" s="1" t="s">
        <v>6</v>
      </c>
      <c r="M122" s="1" t="str">
        <f>INDEX(Countries[], MATCH(RawData[[#This Row],[Where do you work]], Countries[Actual], 0), 2)</f>
        <v>UK</v>
      </c>
      <c r="N122" s="1" t="s">
        <v>291</v>
      </c>
      <c r="O122" s="1" t="str">
        <f>VLOOKUP(RawData[[#This Row],[How many hours of a day you work on Excel]], Time[], 2, FALSE)</f>
        <v>Medium</v>
      </c>
    </row>
    <row r="123" spans="2:16" x14ac:dyDescent="0.2">
      <c r="B123" s="1" t="s">
        <v>393</v>
      </c>
      <c r="C123" s="1">
        <v>41056.013240740744</v>
      </c>
      <c r="D123" s="10">
        <v>100000</v>
      </c>
      <c r="E123" s="1" t="s">
        <v>6</v>
      </c>
      <c r="F123" s="11">
        <v>100000</v>
      </c>
      <c r="G123" s="9">
        <f>RawData[[#This Row],[Clean Salary]]*INDEX(Exchange[], MATCH(RawData[[#This Row],[Currency]], Exchange[Code], 0), 4)</f>
        <v>157617.8272067284</v>
      </c>
      <c r="H123" s="11">
        <f>IFERROR(RawData[[#This Row],[Salary in USD]]/(INDEX(Exchange[], MATCH(RawData[[#This Row],[Local Currency Unit]], Exchange[Code], 0), 8)), "")</f>
        <v>41261.211310661885</v>
      </c>
      <c r="I123" s="1" t="s">
        <v>394</v>
      </c>
      <c r="J123" s="1" t="s">
        <v>298</v>
      </c>
      <c r="K123" s="1" t="s">
        <v>135</v>
      </c>
      <c r="L123" s="1" t="s">
        <v>6</v>
      </c>
      <c r="M123" s="1" t="str">
        <f>INDEX(Countries[], MATCH(RawData[[#This Row],[Where do you work]], Countries[Actual], 0), 2)</f>
        <v>UK</v>
      </c>
      <c r="N123" s="1" t="s">
        <v>291</v>
      </c>
      <c r="O123" s="1" t="str">
        <f>VLOOKUP(RawData[[#This Row],[How many hours of a day you work on Excel]], Time[], 2, FALSE)</f>
        <v>Medium</v>
      </c>
      <c r="P123" s="1">
        <v>20</v>
      </c>
    </row>
    <row r="124" spans="2:16" x14ac:dyDescent="0.2">
      <c r="B124" s="1" t="s">
        <v>705</v>
      </c>
      <c r="C124" s="1">
        <v>41054.324305555558</v>
      </c>
      <c r="D124" s="10">
        <v>100000</v>
      </c>
      <c r="E124" s="1" t="s">
        <v>322</v>
      </c>
      <c r="F124" s="11">
        <v>100000</v>
      </c>
      <c r="G124" s="9">
        <f>RawData[[#This Row],[Clean Salary]]*INDEX(Exchange[], MATCH(RawData[[#This Row],[Currency]], Exchange[Code], 0), 4)</f>
        <v>100000</v>
      </c>
      <c r="H124" s="11">
        <f>IFERROR(RawData[[#This Row],[Salary in USD]]/(INDEX(Exchange[], MATCH(RawData[[#This Row],[Local Currency Unit]], Exchange[Code], 0), 8)), "")</f>
        <v>40816.326530612241</v>
      </c>
      <c r="I124" s="1" t="s">
        <v>706</v>
      </c>
      <c r="J124" s="1" t="s">
        <v>281</v>
      </c>
      <c r="K124" s="1" t="s">
        <v>253</v>
      </c>
      <c r="L124" s="1" t="s">
        <v>42</v>
      </c>
      <c r="M124" s="1" t="str">
        <f>INDEX(Countries[], MATCH(RawData[[#This Row],[Where do you work]], Countries[Actual], 0), 2)</f>
        <v>South Africa</v>
      </c>
      <c r="N124" s="1" t="s">
        <v>282</v>
      </c>
      <c r="O124" s="1" t="str">
        <f>VLOOKUP(RawData[[#This Row],[How many hours of a day you work on Excel]], Time[], 2, FALSE)</f>
        <v>Heavy</v>
      </c>
    </row>
    <row r="125" spans="2:16" x14ac:dyDescent="0.2">
      <c r="B125" s="1" t="s">
        <v>395</v>
      </c>
      <c r="C125" s="1">
        <v>41063.17690972222</v>
      </c>
      <c r="D125" s="10" t="s">
        <v>396</v>
      </c>
      <c r="E125" s="1" t="s">
        <v>19</v>
      </c>
      <c r="F125" s="11">
        <v>3700000</v>
      </c>
      <c r="G125" s="9">
        <f>RawData[[#This Row],[Clean Salary]]*INDEX(Exchange[], MATCH(RawData[[#This Row],[Currency]], Exchange[Code], 0), 4)</f>
        <v>65889.291743537498</v>
      </c>
      <c r="H125" s="11">
        <f>IFERROR(RawData[[#This Row],[Salary in USD]]/(INDEX(Exchange[], MATCH(RawData[[#This Row],[Local Currency Unit]], Exchange[Code], 0), 8)), "")</f>
        <v>40672.402310825615</v>
      </c>
      <c r="I125" s="1" t="s">
        <v>397</v>
      </c>
      <c r="J125" s="1" t="s">
        <v>281</v>
      </c>
      <c r="K125" s="1" t="s">
        <v>134</v>
      </c>
      <c r="L125" s="1" t="s">
        <v>19</v>
      </c>
      <c r="M125" s="1" t="str">
        <f>INDEX(Countries[], MATCH(RawData[[#This Row],[Where do you work]], Countries[Actual], 0), 2)</f>
        <v>India</v>
      </c>
      <c r="N125" s="1" t="s">
        <v>294</v>
      </c>
      <c r="O125" s="1" t="str">
        <f>VLOOKUP(RawData[[#This Row],[How many hours of a day you work on Excel]], Time[], 2, FALSE)</f>
        <v>Very Heavy</v>
      </c>
      <c r="P125" s="1">
        <v>4</v>
      </c>
    </row>
    <row r="126" spans="2:16" x14ac:dyDescent="0.2">
      <c r="B126" s="1" t="s">
        <v>402</v>
      </c>
      <c r="C126" s="1">
        <v>41060.230486111112</v>
      </c>
      <c r="D126" s="10">
        <v>170000</v>
      </c>
      <c r="E126" s="1" t="s">
        <v>322</v>
      </c>
      <c r="F126" s="11">
        <v>170000</v>
      </c>
      <c r="G126" s="9">
        <f>RawData[[#This Row],[Clean Salary]]*INDEX(Exchange[], MATCH(RawData[[#This Row],[Currency]], Exchange[Code], 0), 4)</f>
        <v>170000</v>
      </c>
      <c r="H126" s="11">
        <f>IFERROR(RawData[[#This Row],[Salary in USD]]/(INDEX(Exchange[], MATCH(RawData[[#This Row],[Local Currency Unit]], Exchange[Code], 0), 8)), "")</f>
        <v>40476.190476190473</v>
      </c>
      <c r="I126" s="1" t="s">
        <v>336</v>
      </c>
      <c r="J126" s="1" t="s">
        <v>329</v>
      </c>
      <c r="K126" s="1" t="s">
        <v>133</v>
      </c>
      <c r="L126" s="1" t="s">
        <v>322</v>
      </c>
      <c r="M126" s="1" t="str">
        <f>INDEX(Countries[], MATCH(RawData[[#This Row],[Where do you work]], Countries[Actual], 0), 2)</f>
        <v>USA</v>
      </c>
      <c r="N126" s="1" t="s">
        <v>291</v>
      </c>
      <c r="O126" s="1" t="str">
        <f>VLOOKUP(RawData[[#This Row],[How many hours of a day you work on Excel]], Time[], 2, FALSE)</f>
        <v>Medium</v>
      </c>
      <c r="P126" s="1">
        <v>18</v>
      </c>
    </row>
    <row r="127" spans="2:16" x14ac:dyDescent="0.2">
      <c r="B127" s="1" t="s">
        <v>403</v>
      </c>
      <c r="C127" s="1">
        <v>41055.141562500001</v>
      </c>
      <c r="D127" s="10" t="s">
        <v>404</v>
      </c>
      <c r="E127" s="1" t="s">
        <v>322</v>
      </c>
      <c r="F127" s="11">
        <v>169000</v>
      </c>
      <c r="G127" s="9">
        <f>RawData[[#This Row],[Clean Salary]]*INDEX(Exchange[], MATCH(RawData[[#This Row],[Currency]], Exchange[Code], 0), 4)</f>
        <v>169000</v>
      </c>
      <c r="H127" s="11">
        <f>IFERROR(RawData[[#This Row],[Salary in USD]]/(INDEX(Exchange[], MATCH(RawData[[#This Row],[Local Currency Unit]], Exchange[Code], 0), 8)), "")</f>
        <v>40238.095238095237</v>
      </c>
      <c r="I127" s="1" t="s">
        <v>405</v>
      </c>
      <c r="J127" s="1" t="s">
        <v>329</v>
      </c>
      <c r="K127" s="1" t="s">
        <v>133</v>
      </c>
      <c r="L127" s="1" t="s">
        <v>322</v>
      </c>
      <c r="M127" s="1" t="str">
        <f>INDEX(Countries[], MATCH(RawData[[#This Row],[Where do you work]], Countries[Actual], 0), 2)</f>
        <v>USA</v>
      </c>
      <c r="N127" s="1" t="s">
        <v>291</v>
      </c>
      <c r="O127" s="1" t="str">
        <f>VLOOKUP(RawData[[#This Row],[How many hours of a day you work on Excel]], Time[], 2, FALSE)</f>
        <v>Medium</v>
      </c>
    </row>
    <row r="128" spans="2:16" x14ac:dyDescent="0.2">
      <c r="B128" s="1" t="s">
        <v>406</v>
      </c>
      <c r="C128" s="1">
        <v>41058.65048611111</v>
      </c>
      <c r="D128" s="10">
        <v>139000</v>
      </c>
      <c r="E128" s="1" t="s">
        <v>15</v>
      </c>
      <c r="F128" s="11">
        <v>139000</v>
      </c>
      <c r="G128" s="9">
        <f>RawData[[#This Row],[Clean Salary]]*INDEX(Exchange[], MATCH(RawData[[#This Row],[Currency]], Exchange[Code], 0), 4)</f>
        <v>176585.52201983347</v>
      </c>
      <c r="H128" s="11">
        <f>IFERROR(RawData[[#This Row],[Salary in USD]]/(INDEX(Exchange[], MATCH(RawData[[#This Row],[Local Currency Unit]], Exchange[Code], 0), 8)), "")</f>
        <v>39861.291652332613</v>
      </c>
      <c r="I128" s="1" t="s">
        <v>407</v>
      </c>
      <c r="J128" s="1" t="s">
        <v>281</v>
      </c>
      <c r="K128" s="1" t="s">
        <v>139</v>
      </c>
      <c r="L128" s="1" t="s">
        <v>15</v>
      </c>
      <c r="M128" s="1" t="str">
        <f>INDEX(Countries[], MATCH(RawData[[#This Row],[Where do you work]], Countries[Actual], 0), 2)</f>
        <v>Germany</v>
      </c>
      <c r="N128" s="1" t="s">
        <v>324</v>
      </c>
      <c r="O128" s="1" t="str">
        <f>VLOOKUP(RawData[[#This Row],[How many hours of a day you work on Excel]], Time[], 2, FALSE)</f>
        <v>Light</v>
      </c>
      <c r="P128" s="1">
        <v>25</v>
      </c>
    </row>
    <row r="129" spans="2:16" x14ac:dyDescent="0.2">
      <c r="B129" s="1" t="s">
        <v>749</v>
      </c>
      <c r="C129" s="1">
        <v>41056.27584490741</v>
      </c>
      <c r="D129" s="10">
        <v>98000</v>
      </c>
      <c r="E129" s="1" t="s">
        <v>322</v>
      </c>
      <c r="F129" s="11">
        <v>98000</v>
      </c>
      <c r="G129" s="9">
        <f>RawData[[#This Row],[Clean Salary]]*INDEX(Exchange[], MATCH(RawData[[#This Row],[Currency]], Exchange[Code], 0), 4)</f>
        <v>98000</v>
      </c>
      <c r="H129" s="11">
        <f>IFERROR(RawData[[#This Row],[Salary in USD]]/(INDEX(Exchange[], MATCH(RawData[[#This Row],[Local Currency Unit]], Exchange[Code], 0), 8)), "")</f>
        <v>39837.398373983742</v>
      </c>
      <c r="I129" s="1" t="s">
        <v>750</v>
      </c>
      <c r="J129" s="1" t="s">
        <v>281</v>
      </c>
      <c r="K129" s="1" t="s">
        <v>751</v>
      </c>
      <c r="L129" s="1" t="s">
        <v>20</v>
      </c>
      <c r="M129" s="1" t="str">
        <f>INDEX(Countries[], MATCH(RawData[[#This Row],[Where do you work]], Countries[Actual], 0), 2)</f>
        <v>Indonesia</v>
      </c>
      <c r="N129" s="1" t="s">
        <v>291</v>
      </c>
      <c r="O129" s="1" t="str">
        <f>VLOOKUP(RawData[[#This Row],[How many hours of a day you work on Excel]], Time[], 2, FALSE)</f>
        <v>Medium</v>
      </c>
      <c r="P129" s="1">
        <v>14</v>
      </c>
    </row>
    <row r="130" spans="2:16" x14ac:dyDescent="0.2">
      <c r="B130" s="1" t="s">
        <v>732</v>
      </c>
      <c r="C130" s="1">
        <v>41066.888090277775</v>
      </c>
      <c r="D130" s="10">
        <v>100000</v>
      </c>
      <c r="E130" s="1" t="s">
        <v>322</v>
      </c>
      <c r="F130" s="11">
        <v>100000</v>
      </c>
      <c r="G130" s="9">
        <f>RawData[[#This Row],[Clean Salary]]*INDEX(Exchange[], MATCH(RawData[[#This Row],[Currency]], Exchange[Code], 0), 4)</f>
        <v>100000</v>
      </c>
      <c r="H130" s="11">
        <f>IFERROR(RawData[[#This Row],[Salary in USD]]/(INDEX(Exchange[], MATCH(RawData[[#This Row],[Local Currency Unit]], Exchange[Code], 0), 8)), "")</f>
        <v>39215.686274509804</v>
      </c>
      <c r="I130" s="1" t="s">
        <v>733</v>
      </c>
      <c r="J130" s="1" t="s">
        <v>290</v>
      </c>
      <c r="K130" s="1" t="s">
        <v>149</v>
      </c>
      <c r="L130" s="1" t="s">
        <v>39</v>
      </c>
      <c r="M130" s="1" t="str">
        <f>INDEX(Countries[], MATCH(RawData[[#This Row],[Where do you work]], Countries[Actual], 0), 2)</f>
        <v>Russia</v>
      </c>
      <c r="N130" s="1" t="s">
        <v>294</v>
      </c>
      <c r="O130" s="1" t="str">
        <f>VLOOKUP(RawData[[#This Row],[How many hours of a day you work on Excel]], Time[], 2, FALSE)</f>
        <v>Very Heavy</v>
      </c>
      <c r="P130" s="1">
        <v>6</v>
      </c>
    </row>
    <row r="131" spans="2:16" x14ac:dyDescent="0.2">
      <c r="B131" s="1" t="s">
        <v>738</v>
      </c>
      <c r="C131" s="1">
        <v>41055.084745370368</v>
      </c>
      <c r="D131" s="10" t="s">
        <v>739</v>
      </c>
      <c r="E131" s="1" t="s">
        <v>322</v>
      </c>
      <c r="F131" s="11">
        <v>99147</v>
      </c>
      <c r="G131" s="9">
        <f>RawData[[#This Row],[Clean Salary]]*INDEX(Exchange[], MATCH(RawData[[#This Row],[Currency]], Exchange[Code], 0), 4)</f>
        <v>99147</v>
      </c>
      <c r="H131" s="11">
        <f>IFERROR(RawData[[#This Row],[Salary in USD]]/(INDEX(Exchange[], MATCH(RawData[[#This Row],[Local Currency Unit]], Exchange[Code], 0), 8)), "")</f>
        <v>38881.176470588238</v>
      </c>
      <c r="I131" s="1" t="s">
        <v>740</v>
      </c>
      <c r="J131" s="1" t="s">
        <v>286</v>
      </c>
      <c r="K131" s="1" t="s">
        <v>149</v>
      </c>
      <c r="L131" s="1" t="s">
        <v>39</v>
      </c>
      <c r="M131" s="1" t="str">
        <f>INDEX(Countries[], MATCH(RawData[[#This Row],[Where do you work]], Countries[Actual], 0), 2)</f>
        <v>Russia</v>
      </c>
      <c r="N131" s="1" t="s">
        <v>282</v>
      </c>
      <c r="O131" s="1" t="str">
        <f>VLOOKUP(RawData[[#This Row],[How many hours of a day you work on Excel]], Time[], 2, FALSE)</f>
        <v>Heavy</v>
      </c>
    </row>
    <row r="132" spans="2:16" x14ac:dyDescent="0.2">
      <c r="B132" s="1" t="s">
        <v>357</v>
      </c>
      <c r="C132" s="1">
        <v>41055.077789351853</v>
      </c>
      <c r="D132" s="10" t="s">
        <v>358</v>
      </c>
      <c r="E132" s="1" t="s">
        <v>322</v>
      </c>
      <c r="F132" s="11">
        <v>220700</v>
      </c>
      <c r="G132" s="9">
        <f>RawData[[#This Row],[Clean Salary]]*INDEX(Exchange[], MATCH(RawData[[#This Row],[Currency]], Exchange[Code], 0), 4)</f>
        <v>220700</v>
      </c>
      <c r="H132" s="11">
        <f>IFERROR(RawData[[#This Row],[Salary in USD]]/(INDEX(Exchange[], MATCH(RawData[[#This Row],[Local Currency Unit]], Exchange[Code], 0), 8)), "")</f>
        <v>38855.633802816905</v>
      </c>
      <c r="I132" s="1" t="s">
        <v>342</v>
      </c>
      <c r="J132" s="1" t="s">
        <v>342</v>
      </c>
      <c r="K132" s="1" t="s">
        <v>141</v>
      </c>
      <c r="L132" s="1" t="s">
        <v>5</v>
      </c>
      <c r="M132" s="1" t="str">
        <f>INDEX(Countries[], MATCH(RawData[[#This Row],[Where do you work]], Countries[Actual], 0), 2)</f>
        <v>Brazil</v>
      </c>
      <c r="N132" s="1" t="s">
        <v>294</v>
      </c>
      <c r="O132" s="1" t="str">
        <f>VLOOKUP(RawData[[#This Row],[How many hours of a day you work on Excel]], Time[], 2, FALSE)</f>
        <v>Very Heavy</v>
      </c>
    </row>
    <row r="133" spans="2:16" x14ac:dyDescent="0.2">
      <c r="B133" s="1" t="s">
        <v>408</v>
      </c>
      <c r="C133" s="1">
        <v>41055.410960648151</v>
      </c>
      <c r="D133" s="10">
        <v>160000</v>
      </c>
      <c r="E133" s="1" t="s">
        <v>322</v>
      </c>
      <c r="F133" s="11">
        <v>160000</v>
      </c>
      <c r="G133" s="9">
        <f>RawData[[#This Row],[Clean Salary]]*INDEX(Exchange[], MATCH(RawData[[#This Row],[Currency]], Exchange[Code], 0), 4)</f>
        <v>160000</v>
      </c>
      <c r="H133" s="11">
        <f>IFERROR(RawData[[#This Row],[Salary in USD]]/(INDEX(Exchange[], MATCH(RawData[[#This Row],[Local Currency Unit]], Exchange[Code], 0), 8)), "")</f>
        <v>38095.238095238092</v>
      </c>
      <c r="I133" s="1" t="s">
        <v>409</v>
      </c>
      <c r="J133" s="1" t="s">
        <v>290</v>
      </c>
      <c r="K133" s="1" t="s">
        <v>133</v>
      </c>
      <c r="L133" s="1" t="s">
        <v>322</v>
      </c>
      <c r="M133" s="1" t="str">
        <f>INDEX(Countries[], MATCH(RawData[[#This Row],[Where do you work]], Countries[Actual], 0), 2)</f>
        <v>USA</v>
      </c>
      <c r="N133" s="1" t="s">
        <v>282</v>
      </c>
      <c r="O133" s="1" t="str">
        <f>VLOOKUP(RawData[[#This Row],[How many hours of a day you work on Excel]], Time[], 2, FALSE)</f>
        <v>Heavy</v>
      </c>
      <c r="P133" s="1">
        <v>5</v>
      </c>
    </row>
    <row r="134" spans="2:16" x14ac:dyDescent="0.2">
      <c r="B134" s="1" t="s">
        <v>763</v>
      </c>
      <c r="C134" s="1">
        <v>41055.044594907406</v>
      </c>
      <c r="D134" s="10" t="s">
        <v>764</v>
      </c>
      <c r="E134" s="1" t="s">
        <v>322</v>
      </c>
      <c r="F134" s="11">
        <v>96000</v>
      </c>
      <c r="G134" s="9">
        <f>RawData[[#This Row],[Clean Salary]]*INDEX(Exchange[], MATCH(RawData[[#This Row],[Currency]], Exchange[Code], 0), 4)</f>
        <v>96000</v>
      </c>
      <c r="H134" s="11">
        <f>IFERROR(RawData[[#This Row],[Salary in USD]]/(INDEX(Exchange[], MATCH(RawData[[#This Row],[Local Currency Unit]], Exchange[Code], 0), 8)), "")</f>
        <v>37209.302325581397</v>
      </c>
      <c r="I134" s="1" t="s">
        <v>765</v>
      </c>
      <c r="J134" s="1" t="s">
        <v>342</v>
      </c>
      <c r="K134" s="1" t="s">
        <v>157</v>
      </c>
      <c r="L134" s="1" t="s">
        <v>65</v>
      </c>
      <c r="M134" s="1" t="str">
        <f>INDEX(Countries[], MATCH(RawData[[#This Row],[Where do you work]], Countries[Actual], 0), 2)</f>
        <v>Poland</v>
      </c>
      <c r="N134" s="1" t="s">
        <v>291</v>
      </c>
      <c r="O134" s="1" t="str">
        <f>VLOOKUP(RawData[[#This Row],[How many hours of a day you work on Excel]], Time[], 2, FALSE)</f>
        <v>Medium</v>
      </c>
    </row>
    <row r="135" spans="2:16" x14ac:dyDescent="0.2">
      <c r="B135" s="1" t="s">
        <v>1605</v>
      </c>
      <c r="C135" s="1">
        <v>41057.720590277779</v>
      </c>
      <c r="D135" s="10">
        <v>60000</v>
      </c>
      <c r="E135" s="1" t="s">
        <v>322</v>
      </c>
      <c r="F135" s="11">
        <v>60000</v>
      </c>
      <c r="G135" s="9">
        <f>RawData[[#This Row],[Clean Salary]]*INDEX(Exchange[], MATCH(RawData[[#This Row],[Currency]], Exchange[Code], 0), 4)</f>
        <v>60000</v>
      </c>
      <c r="H135" s="11">
        <f>IFERROR(RawData[[#This Row],[Salary in USD]]/(INDEX(Exchange[], MATCH(RawData[[#This Row],[Local Currency Unit]], Exchange[Code], 0), 8)), "")</f>
        <v>37037.037037037036</v>
      </c>
      <c r="I135" s="1" t="s">
        <v>553</v>
      </c>
      <c r="J135" s="1" t="s">
        <v>281</v>
      </c>
      <c r="K135" s="1" t="s">
        <v>134</v>
      </c>
      <c r="L135" s="1" t="s">
        <v>19</v>
      </c>
      <c r="M135" s="1" t="str">
        <f>INDEX(Countries[], MATCH(RawData[[#This Row],[Where do you work]], Countries[Actual], 0), 2)</f>
        <v>India</v>
      </c>
      <c r="N135" s="1" t="s">
        <v>294</v>
      </c>
      <c r="O135" s="1" t="str">
        <f>VLOOKUP(RawData[[#This Row],[How many hours of a day you work on Excel]], Time[], 2, FALSE)</f>
        <v>Very Heavy</v>
      </c>
      <c r="P135" s="1">
        <v>14</v>
      </c>
    </row>
    <row r="136" spans="2:16" x14ac:dyDescent="0.2">
      <c r="B136" s="1" t="s">
        <v>721</v>
      </c>
      <c r="C136" s="1">
        <v>41056.5783912037</v>
      </c>
      <c r="D136" s="10" t="s">
        <v>722</v>
      </c>
      <c r="E136" s="1" t="s">
        <v>322</v>
      </c>
      <c r="F136" s="11">
        <v>100000</v>
      </c>
      <c r="G136" s="9">
        <f>RawData[[#This Row],[Clean Salary]]*INDEX(Exchange[], MATCH(RawData[[#This Row],[Currency]], Exchange[Code], 0), 4)</f>
        <v>100000</v>
      </c>
      <c r="H136" s="11">
        <f>IFERROR(RawData[[#This Row],[Salary in USD]]/(INDEX(Exchange[], MATCH(RawData[[#This Row],[Local Currency Unit]], Exchange[Code], 0), 8)), "")</f>
        <v>37037.037037037036</v>
      </c>
      <c r="I136" s="1" t="s">
        <v>418</v>
      </c>
      <c r="J136" s="1" t="s">
        <v>329</v>
      </c>
      <c r="K136" s="1" t="s">
        <v>183</v>
      </c>
      <c r="L136" s="1" t="s">
        <v>30</v>
      </c>
      <c r="M136" s="1" t="str">
        <f>INDEX(Countries[], MATCH(RawData[[#This Row],[Where do you work]], Countries[Actual], 0), 2)</f>
        <v>Mexico</v>
      </c>
      <c r="N136" s="1" t="s">
        <v>294</v>
      </c>
      <c r="O136" s="1" t="str">
        <f>VLOOKUP(RawData[[#This Row],[How many hours of a day you work on Excel]], Time[], 2, FALSE)</f>
        <v>Very Heavy</v>
      </c>
      <c r="P136" s="1">
        <v>10</v>
      </c>
    </row>
    <row r="137" spans="2:16" x14ac:dyDescent="0.2">
      <c r="B137" s="1" t="s">
        <v>410</v>
      </c>
      <c r="C137" s="1">
        <v>41064.409537037034</v>
      </c>
      <c r="D137" s="10">
        <v>155000</v>
      </c>
      <c r="E137" s="1" t="s">
        <v>322</v>
      </c>
      <c r="F137" s="11">
        <v>155000</v>
      </c>
      <c r="G137" s="9">
        <f>RawData[[#This Row],[Clean Salary]]*INDEX(Exchange[], MATCH(RawData[[#This Row],[Currency]], Exchange[Code], 0), 4)</f>
        <v>155000</v>
      </c>
      <c r="H137" s="11">
        <f>IFERROR(RawData[[#This Row],[Salary in USD]]/(INDEX(Exchange[], MATCH(RawData[[#This Row],[Local Currency Unit]], Exchange[Code], 0), 8)), "")</f>
        <v>36904.761904761901</v>
      </c>
      <c r="I137" s="1" t="s">
        <v>411</v>
      </c>
      <c r="J137" s="1" t="s">
        <v>281</v>
      </c>
      <c r="K137" s="1" t="s">
        <v>133</v>
      </c>
      <c r="L137" s="1" t="s">
        <v>322</v>
      </c>
      <c r="M137" s="1" t="str">
        <f>INDEX(Countries[], MATCH(RawData[[#This Row],[Where do you work]], Countries[Actual], 0), 2)</f>
        <v>USA</v>
      </c>
      <c r="N137" s="1" t="s">
        <v>324</v>
      </c>
      <c r="O137" s="1" t="str">
        <f>VLOOKUP(RawData[[#This Row],[How many hours of a day you work on Excel]], Time[], 2, FALSE)</f>
        <v>Light</v>
      </c>
      <c r="P137" s="1">
        <v>14</v>
      </c>
    </row>
    <row r="138" spans="2:16" x14ac:dyDescent="0.2">
      <c r="B138" s="1" t="s">
        <v>421</v>
      </c>
      <c r="C138" s="1">
        <v>41055.065104166664</v>
      </c>
      <c r="D138" s="10">
        <v>150000</v>
      </c>
      <c r="E138" s="1" t="s">
        <v>322</v>
      </c>
      <c r="F138" s="11">
        <v>150000</v>
      </c>
      <c r="G138" s="9">
        <f>RawData[[#This Row],[Clean Salary]]*INDEX(Exchange[], MATCH(RawData[[#This Row],[Currency]], Exchange[Code], 0), 4)</f>
        <v>150000</v>
      </c>
      <c r="H138" s="11">
        <f>IFERROR(RawData[[#This Row],[Salary in USD]]/(INDEX(Exchange[], MATCH(RawData[[#This Row],[Local Currency Unit]], Exchange[Code], 0), 8)), "")</f>
        <v>36319.612590799035</v>
      </c>
      <c r="I138" s="1" t="s">
        <v>422</v>
      </c>
      <c r="J138" s="1" t="s">
        <v>281</v>
      </c>
      <c r="K138" s="1" t="s">
        <v>163</v>
      </c>
      <c r="L138" s="1" t="s">
        <v>21</v>
      </c>
      <c r="M138" s="1" t="str">
        <f>INDEX(Countries[], MATCH(RawData[[#This Row],[Where do you work]], Countries[Actual], 0), 2)</f>
        <v>Israel</v>
      </c>
      <c r="N138" s="1" t="s">
        <v>282</v>
      </c>
      <c r="O138" s="1" t="str">
        <f>VLOOKUP(RawData[[#This Row],[How many hours of a day you work on Excel]], Time[], 2, FALSE)</f>
        <v>Heavy</v>
      </c>
    </row>
    <row r="139" spans="2:16" x14ac:dyDescent="0.2">
      <c r="B139" s="1" t="s">
        <v>412</v>
      </c>
      <c r="C139" s="1">
        <v>41059.108101851853</v>
      </c>
      <c r="D139" s="10" t="s">
        <v>413</v>
      </c>
      <c r="E139" s="1" t="s">
        <v>19</v>
      </c>
      <c r="F139" s="11">
        <v>3250000</v>
      </c>
      <c r="G139" s="9">
        <f>RawData[[#This Row],[Clean Salary]]*INDEX(Exchange[], MATCH(RawData[[#This Row],[Currency]], Exchange[Code], 0), 4)</f>
        <v>57875.729234188344</v>
      </c>
      <c r="H139" s="11">
        <f>IFERROR(RawData[[#This Row],[Salary in USD]]/(INDEX(Exchange[], MATCH(RawData[[#This Row],[Local Currency Unit]], Exchange[Code], 0), 8)), "")</f>
        <v>35725.758786536011</v>
      </c>
      <c r="I139" s="1" t="s">
        <v>414</v>
      </c>
      <c r="J139" s="1" t="s">
        <v>290</v>
      </c>
      <c r="K139" s="1" t="s">
        <v>134</v>
      </c>
      <c r="L139" s="1" t="s">
        <v>19</v>
      </c>
      <c r="M139" s="1" t="str">
        <f>INDEX(Countries[], MATCH(RawData[[#This Row],[Where do you work]], Countries[Actual], 0), 2)</f>
        <v>India</v>
      </c>
      <c r="N139" s="1" t="s">
        <v>282</v>
      </c>
      <c r="O139" s="1" t="str">
        <f>VLOOKUP(RawData[[#This Row],[How many hours of a day you work on Excel]], Time[], 2, FALSE)</f>
        <v>Heavy</v>
      </c>
      <c r="P139" s="1">
        <v>5.5</v>
      </c>
    </row>
    <row r="140" spans="2:16" x14ac:dyDescent="0.2">
      <c r="B140" s="1" t="s">
        <v>415</v>
      </c>
      <c r="C140" s="1">
        <v>41054.213553240741</v>
      </c>
      <c r="D140" s="10">
        <v>150000</v>
      </c>
      <c r="E140" s="1" t="s">
        <v>322</v>
      </c>
      <c r="F140" s="11">
        <v>150000</v>
      </c>
      <c r="G140" s="9">
        <f>RawData[[#This Row],[Clean Salary]]*INDEX(Exchange[], MATCH(RawData[[#This Row],[Currency]], Exchange[Code], 0), 4)</f>
        <v>150000</v>
      </c>
      <c r="H140" s="11">
        <f>IFERROR(RawData[[#This Row],[Salary in USD]]/(INDEX(Exchange[], MATCH(RawData[[#This Row],[Local Currency Unit]], Exchange[Code], 0), 8)), "")</f>
        <v>35714.28571428571</v>
      </c>
      <c r="I140" s="1" t="s">
        <v>416</v>
      </c>
      <c r="J140" s="1" t="s">
        <v>281</v>
      </c>
      <c r="K140" s="1" t="s">
        <v>133</v>
      </c>
      <c r="L140" s="1" t="s">
        <v>322</v>
      </c>
      <c r="M140" s="1" t="str">
        <f>INDEX(Countries[], MATCH(RawData[[#This Row],[Where do you work]], Countries[Actual], 0), 2)</f>
        <v>USA</v>
      </c>
      <c r="N140" s="1" t="s">
        <v>291</v>
      </c>
      <c r="O140" s="1" t="str">
        <f>VLOOKUP(RawData[[#This Row],[How many hours of a day you work on Excel]], Time[], 2, FALSE)</f>
        <v>Medium</v>
      </c>
    </row>
    <row r="141" spans="2:16" x14ac:dyDescent="0.2">
      <c r="B141" s="1" t="s">
        <v>417</v>
      </c>
      <c r="C141" s="1">
        <v>41055.000601851854</v>
      </c>
      <c r="D141" s="10">
        <v>150000</v>
      </c>
      <c r="E141" s="1" t="s">
        <v>322</v>
      </c>
      <c r="F141" s="11">
        <v>150000</v>
      </c>
      <c r="G141" s="9">
        <f>RawData[[#This Row],[Clean Salary]]*INDEX(Exchange[], MATCH(RawData[[#This Row],[Currency]], Exchange[Code], 0), 4)</f>
        <v>150000</v>
      </c>
      <c r="H141" s="11">
        <f>IFERROR(RawData[[#This Row],[Salary in USD]]/(INDEX(Exchange[], MATCH(RawData[[#This Row],[Local Currency Unit]], Exchange[Code], 0), 8)), "")</f>
        <v>35714.28571428571</v>
      </c>
      <c r="I141" s="1" t="s">
        <v>418</v>
      </c>
      <c r="J141" s="1" t="s">
        <v>329</v>
      </c>
      <c r="K141" s="1" t="s">
        <v>133</v>
      </c>
      <c r="L141" s="1" t="s">
        <v>322</v>
      </c>
      <c r="M141" s="1" t="str">
        <f>INDEX(Countries[], MATCH(RawData[[#This Row],[Where do you work]], Countries[Actual], 0), 2)</f>
        <v>USA</v>
      </c>
      <c r="N141" s="1" t="s">
        <v>294</v>
      </c>
      <c r="O141" s="1" t="str">
        <f>VLOOKUP(RawData[[#This Row],[How many hours of a day you work on Excel]], Time[], 2, FALSE)</f>
        <v>Very Heavy</v>
      </c>
    </row>
    <row r="142" spans="2:16" x14ac:dyDescent="0.2">
      <c r="B142" s="1" t="s">
        <v>419</v>
      </c>
      <c r="C142" s="1">
        <v>41055.064618055556</v>
      </c>
      <c r="D142" s="10">
        <v>150000</v>
      </c>
      <c r="E142" s="1" t="s">
        <v>322</v>
      </c>
      <c r="F142" s="11">
        <v>150000</v>
      </c>
      <c r="G142" s="9">
        <f>RawData[[#This Row],[Clean Salary]]*INDEX(Exchange[], MATCH(RawData[[#This Row],[Currency]], Exchange[Code], 0), 4)</f>
        <v>150000</v>
      </c>
      <c r="H142" s="11">
        <f>IFERROR(RawData[[#This Row],[Salary in USD]]/(INDEX(Exchange[], MATCH(RawData[[#This Row],[Local Currency Unit]], Exchange[Code], 0), 8)), "")</f>
        <v>35714.28571428571</v>
      </c>
      <c r="I142" s="1" t="s">
        <v>420</v>
      </c>
      <c r="J142" s="1" t="s">
        <v>316</v>
      </c>
      <c r="K142" s="1" t="s">
        <v>133</v>
      </c>
      <c r="L142" s="1" t="s">
        <v>322</v>
      </c>
      <c r="M142" s="1" t="str">
        <f>INDEX(Countries[], MATCH(RawData[[#This Row],[Where do you work]], Countries[Actual], 0), 2)</f>
        <v>USA</v>
      </c>
      <c r="N142" s="1" t="s">
        <v>294</v>
      </c>
      <c r="O142" s="1" t="str">
        <f>VLOOKUP(RawData[[#This Row],[How many hours of a day you work on Excel]], Time[], 2, FALSE)</f>
        <v>Very Heavy</v>
      </c>
    </row>
    <row r="143" spans="2:16" x14ac:dyDescent="0.2">
      <c r="B143" s="1" t="s">
        <v>423</v>
      </c>
      <c r="C143" s="1">
        <v>41055.135231481479</v>
      </c>
      <c r="D143" s="10">
        <v>150000</v>
      </c>
      <c r="E143" s="1" t="s">
        <v>322</v>
      </c>
      <c r="F143" s="11">
        <v>150000</v>
      </c>
      <c r="G143" s="9">
        <f>RawData[[#This Row],[Clean Salary]]*INDEX(Exchange[], MATCH(RawData[[#This Row],[Currency]], Exchange[Code], 0), 4)</f>
        <v>150000</v>
      </c>
      <c r="H143" s="11">
        <f>IFERROR(RawData[[#This Row],[Salary in USD]]/(INDEX(Exchange[], MATCH(RawData[[#This Row],[Local Currency Unit]], Exchange[Code], 0), 8)), "")</f>
        <v>35714.28571428571</v>
      </c>
      <c r="I143" s="1" t="s">
        <v>336</v>
      </c>
      <c r="J143" s="1" t="s">
        <v>329</v>
      </c>
      <c r="K143" s="1" t="s">
        <v>133</v>
      </c>
      <c r="L143" s="1" t="s">
        <v>322</v>
      </c>
      <c r="M143" s="1" t="str">
        <f>INDEX(Countries[], MATCH(RawData[[#This Row],[Where do you work]], Countries[Actual], 0), 2)</f>
        <v>USA</v>
      </c>
      <c r="N143" s="1" t="s">
        <v>291</v>
      </c>
      <c r="O143" s="1" t="str">
        <f>VLOOKUP(RawData[[#This Row],[How many hours of a day you work on Excel]], Time[], 2, FALSE)</f>
        <v>Medium</v>
      </c>
    </row>
    <row r="144" spans="2:16" x14ac:dyDescent="0.2">
      <c r="B144" s="1" t="s">
        <v>424</v>
      </c>
      <c r="C144" s="1">
        <v>41055.184837962966</v>
      </c>
      <c r="D144" s="10" t="s">
        <v>425</v>
      </c>
      <c r="E144" s="1" t="s">
        <v>322</v>
      </c>
      <c r="F144" s="11">
        <v>150000</v>
      </c>
      <c r="G144" s="9">
        <f>RawData[[#This Row],[Clean Salary]]*INDEX(Exchange[], MATCH(RawData[[#This Row],[Currency]], Exchange[Code], 0), 4)</f>
        <v>150000</v>
      </c>
      <c r="H144" s="11">
        <f>IFERROR(RawData[[#This Row],[Salary in USD]]/(INDEX(Exchange[], MATCH(RawData[[#This Row],[Local Currency Unit]], Exchange[Code], 0), 8)), "")</f>
        <v>35714.28571428571</v>
      </c>
      <c r="I144" s="1" t="s">
        <v>342</v>
      </c>
      <c r="J144" s="1" t="s">
        <v>342</v>
      </c>
      <c r="K144" s="1" t="s">
        <v>133</v>
      </c>
      <c r="L144" s="1" t="s">
        <v>322</v>
      </c>
      <c r="M144" s="1" t="str">
        <f>INDEX(Countries[], MATCH(RawData[[#This Row],[Where do you work]], Countries[Actual], 0), 2)</f>
        <v>USA</v>
      </c>
      <c r="N144" s="1" t="s">
        <v>294</v>
      </c>
      <c r="O144" s="1" t="str">
        <f>VLOOKUP(RawData[[#This Row],[How many hours of a day you work on Excel]], Time[], 2, FALSE)</f>
        <v>Very Heavy</v>
      </c>
    </row>
    <row r="145" spans="2:16" x14ac:dyDescent="0.2">
      <c r="B145" s="1" t="s">
        <v>426</v>
      </c>
      <c r="C145" s="1">
        <v>41055.307766203703</v>
      </c>
      <c r="D145" s="10">
        <v>150000</v>
      </c>
      <c r="E145" s="1" t="s">
        <v>322</v>
      </c>
      <c r="F145" s="11">
        <v>150000</v>
      </c>
      <c r="G145" s="9">
        <f>RawData[[#This Row],[Clean Salary]]*INDEX(Exchange[], MATCH(RawData[[#This Row],[Currency]], Exchange[Code], 0), 4)</f>
        <v>150000</v>
      </c>
      <c r="H145" s="11">
        <f>IFERROR(RawData[[#This Row],[Salary in USD]]/(INDEX(Exchange[], MATCH(RawData[[#This Row],[Local Currency Unit]], Exchange[Code], 0), 8)), "")</f>
        <v>35714.28571428571</v>
      </c>
      <c r="I145" s="1" t="s">
        <v>336</v>
      </c>
      <c r="J145" s="1" t="s">
        <v>329</v>
      </c>
      <c r="K145" s="1" t="s">
        <v>133</v>
      </c>
      <c r="L145" s="1" t="s">
        <v>322</v>
      </c>
      <c r="M145" s="1" t="str">
        <f>INDEX(Countries[], MATCH(RawData[[#This Row],[Where do you work]], Countries[Actual], 0), 2)</f>
        <v>USA</v>
      </c>
      <c r="N145" s="1" t="s">
        <v>282</v>
      </c>
      <c r="O145" s="1" t="str">
        <f>VLOOKUP(RawData[[#This Row],[How many hours of a day you work on Excel]], Time[], 2, FALSE)</f>
        <v>Heavy</v>
      </c>
      <c r="P145" s="1">
        <v>22</v>
      </c>
    </row>
    <row r="146" spans="2:16" x14ac:dyDescent="0.2">
      <c r="B146" s="1" t="s">
        <v>427</v>
      </c>
      <c r="C146" s="1">
        <v>41056.890057870369</v>
      </c>
      <c r="D146" s="10">
        <v>150000</v>
      </c>
      <c r="E146" s="1" t="s">
        <v>322</v>
      </c>
      <c r="F146" s="11">
        <v>150000</v>
      </c>
      <c r="G146" s="9">
        <f>RawData[[#This Row],[Clean Salary]]*INDEX(Exchange[], MATCH(RawData[[#This Row],[Currency]], Exchange[Code], 0), 4)</f>
        <v>150000</v>
      </c>
      <c r="H146" s="11">
        <f>IFERROR(RawData[[#This Row],[Salary in USD]]/(INDEX(Exchange[], MATCH(RawData[[#This Row],[Local Currency Unit]], Exchange[Code], 0), 8)), "")</f>
        <v>35714.28571428571</v>
      </c>
      <c r="I146" s="1" t="s">
        <v>298</v>
      </c>
      <c r="J146" s="1" t="s">
        <v>298</v>
      </c>
      <c r="K146" s="1" t="s">
        <v>133</v>
      </c>
      <c r="L146" s="1" t="s">
        <v>322</v>
      </c>
      <c r="M146" s="1" t="str">
        <f>INDEX(Countries[], MATCH(RawData[[#This Row],[Where do you work]], Countries[Actual], 0), 2)</f>
        <v>USA</v>
      </c>
      <c r="N146" s="1" t="s">
        <v>282</v>
      </c>
      <c r="O146" s="1" t="str">
        <f>VLOOKUP(RawData[[#This Row],[How many hours of a day you work on Excel]], Time[], 2, FALSE)</f>
        <v>Heavy</v>
      </c>
      <c r="P146" s="1">
        <v>25</v>
      </c>
    </row>
    <row r="147" spans="2:16" x14ac:dyDescent="0.2">
      <c r="B147" s="1" t="s">
        <v>430</v>
      </c>
      <c r="C147" s="1">
        <v>41058.918414351851</v>
      </c>
      <c r="D147" s="10">
        <v>150000</v>
      </c>
      <c r="E147" s="1" t="s">
        <v>322</v>
      </c>
      <c r="F147" s="11">
        <v>150000</v>
      </c>
      <c r="G147" s="9">
        <f>RawData[[#This Row],[Clean Salary]]*INDEX(Exchange[], MATCH(RawData[[#This Row],[Currency]], Exchange[Code], 0), 4)</f>
        <v>150000</v>
      </c>
      <c r="H147" s="11">
        <f>IFERROR(RawData[[#This Row],[Salary in USD]]/(INDEX(Exchange[], MATCH(RawData[[#This Row],[Local Currency Unit]], Exchange[Code], 0), 8)), "")</f>
        <v>35714.28571428571</v>
      </c>
      <c r="I147" s="1" t="s">
        <v>431</v>
      </c>
      <c r="J147" s="1" t="s">
        <v>281</v>
      </c>
      <c r="K147" s="1" t="s">
        <v>133</v>
      </c>
      <c r="L147" s="1" t="s">
        <v>322</v>
      </c>
      <c r="M147" s="1" t="str">
        <f>INDEX(Countries[], MATCH(RawData[[#This Row],[Where do you work]], Countries[Actual], 0), 2)</f>
        <v>USA</v>
      </c>
      <c r="N147" s="1" t="s">
        <v>291</v>
      </c>
      <c r="O147" s="1" t="str">
        <f>VLOOKUP(RawData[[#This Row],[How many hours of a day you work on Excel]], Time[], 2, FALSE)</f>
        <v>Medium</v>
      </c>
      <c r="P147" s="1">
        <v>30</v>
      </c>
    </row>
    <row r="148" spans="2:16" x14ac:dyDescent="0.2">
      <c r="B148" s="1" t="s">
        <v>432</v>
      </c>
      <c r="C148" s="1">
        <v>41058.985567129632</v>
      </c>
      <c r="D148" s="10">
        <v>150000</v>
      </c>
      <c r="E148" s="1" t="s">
        <v>322</v>
      </c>
      <c r="F148" s="11">
        <v>150000</v>
      </c>
      <c r="G148" s="9">
        <f>RawData[[#This Row],[Clean Salary]]*INDEX(Exchange[], MATCH(RawData[[#This Row],[Currency]], Exchange[Code], 0), 4)</f>
        <v>150000</v>
      </c>
      <c r="H148" s="11">
        <f>IFERROR(RawData[[#This Row],[Salary in USD]]/(INDEX(Exchange[], MATCH(RawData[[#This Row],[Local Currency Unit]], Exchange[Code], 0), 8)), "")</f>
        <v>35714.28571428571</v>
      </c>
      <c r="I148" s="1" t="s">
        <v>433</v>
      </c>
      <c r="J148" s="1" t="s">
        <v>290</v>
      </c>
      <c r="K148" s="1" t="s">
        <v>133</v>
      </c>
      <c r="L148" s="1" t="s">
        <v>322</v>
      </c>
      <c r="M148" s="1" t="str">
        <f>INDEX(Countries[], MATCH(RawData[[#This Row],[Where do you work]], Countries[Actual], 0), 2)</f>
        <v>USA</v>
      </c>
      <c r="N148" s="1" t="s">
        <v>291</v>
      </c>
      <c r="O148" s="1" t="str">
        <f>VLOOKUP(RawData[[#This Row],[How many hours of a day you work on Excel]], Time[], 2, FALSE)</f>
        <v>Medium</v>
      </c>
      <c r="P148" s="1">
        <v>30</v>
      </c>
    </row>
    <row r="149" spans="2:16" x14ac:dyDescent="0.2">
      <c r="B149" s="1" t="s">
        <v>434</v>
      </c>
      <c r="C149" s="1">
        <v>41057.431921296295</v>
      </c>
      <c r="D149" s="10" t="s">
        <v>435</v>
      </c>
      <c r="E149" s="1" t="s">
        <v>32</v>
      </c>
      <c r="F149" s="11">
        <v>180000</v>
      </c>
      <c r="G149" s="9">
        <f>RawData[[#This Row],[Clean Salary]]*INDEX(Exchange[], MATCH(RawData[[#This Row],[Currency]], Exchange[Code], 0), 4)</f>
        <v>143565.85684888897</v>
      </c>
      <c r="H149" s="11">
        <f>IFERROR(RawData[[#This Row],[Salary in USD]]/(INDEX(Exchange[], MATCH(RawData[[#This Row],[Local Currency Unit]], Exchange[Code], 0), 8)), "")</f>
        <v>35448.359715775056</v>
      </c>
      <c r="I149" s="1" t="s">
        <v>436</v>
      </c>
      <c r="J149" s="1" t="s">
        <v>281</v>
      </c>
      <c r="K149" s="1" t="s">
        <v>146</v>
      </c>
      <c r="L149" s="1" t="s">
        <v>32</v>
      </c>
      <c r="M149" s="1" t="str">
        <f>INDEX(Countries[], MATCH(RawData[[#This Row],[Where do you work]], Countries[Actual], 0), 2)</f>
        <v>New Zealand</v>
      </c>
      <c r="N149" s="1" t="s">
        <v>282</v>
      </c>
      <c r="O149" s="1" t="str">
        <f>VLOOKUP(RawData[[#This Row],[How many hours of a day you work on Excel]], Time[], 2, FALSE)</f>
        <v>Heavy</v>
      </c>
      <c r="P149" s="1">
        <v>25</v>
      </c>
    </row>
    <row r="150" spans="2:16" x14ac:dyDescent="0.2">
      <c r="B150" s="1" t="s">
        <v>437</v>
      </c>
      <c r="C150" s="1">
        <v>41055.479618055557</v>
      </c>
      <c r="D150" s="10" t="s">
        <v>438</v>
      </c>
      <c r="E150" s="1" t="s">
        <v>3</v>
      </c>
      <c r="F150" s="11">
        <v>170000</v>
      </c>
      <c r="G150" s="9">
        <f>RawData[[#This Row],[Clean Salary]]*INDEX(Exchange[], MATCH(RawData[[#This Row],[Currency]], Exchange[Code], 0), 4)</f>
        <v>173384.64158844808</v>
      </c>
      <c r="H150" s="11">
        <f>IFERROR(RawData[[#This Row],[Salary in USD]]/(INDEX(Exchange[], MATCH(RawData[[#This Row],[Local Currency Unit]], Exchange[Code], 0), 8)), "")</f>
        <v>35098.105584706085</v>
      </c>
      <c r="I150" s="1" t="s">
        <v>439</v>
      </c>
      <c r="J150" s="1" t="s">
        <v>290</v>
      </c>
      <c r="K150" s="1" t="s">
        <v>136</v>
      </c>
      <c r="L150" s="1" t="s">
        <v>3</v>
      </c>
      <c r="M150" s="1" t="str">
        <f>INDEX(Countries[], MATCH(RawData[[#This Row],[Where do you work]], Countries[Actual], 0), 2)</f>
        <v>Australia</v>
      </c>
      <c r="N150" s="1" t="s">
        <v>294</v>
      </c>
      <c r="O150" s="1" t="str">
        <f>VLOOKUP(RawData[[#This Row],[How many hours of a day you work on Excel]], Time[], 2, FALSE)</f>
        <v>Very Heavy</v>
      </c>
      <c r="P150" s="1">
        <v>10</v>
      </c>
    </row>
    <row r="151" spans="2:16" x14ac:dyDescent="0.2">
      <c r="B151" s="1" t="s">
        <v>440</v>
      </c>
      <c r="C151" s="1">
        <v>41057.445925925924</v>
      </c>
      <c r="D151" s="10">
        <v>170000</v>
      </c>
      <c r="E151" s="1" t="s">
        <v>3</v>
      </c>
      <c r="F151" s="11">
        <v>170000</v>
      </c>
      <c r="G151" s="9">
        <f>RawData[[#This Row],[Clean Salary]]*INDEX(Exchange[], MATCH(RawData[[#This Row],[Currency]], Exchange[Code], 0), 4)</f>
        <v>173384.64158844808</v>
      </c>
      <c r="H151" s="11">
        <f>IFERROR(RawData[[#This Row],[Salary in USD]]/(INDEX(Exchange[], MATCH(RawData[[#This Row],[Local Currency Unit]], Exchange[Code], 0), 8)), "")</f>
        <v>35098.105584706085</v>
      </c>
      <c r="I151" s="1" t="s">
        <v>441</v>
      </c>
      <c r="J151" s="1" t="s">
        <v>342</v>
      </c>
      <c r="K151" s="1" t="s">
        <v>136</v>
      </c>
      <c r="L151" s="1" t="s">
        <v>3</v>
      </c>
      <c r="M151" s="1" t="str">
        <f>INDEX(Countries[], MATCH(RawData[[#This Row],[Where do you work]], Countries[Actual], 0), 2)</f>
        <v>Australia</v>
      </c>
      <c r="N151" s="1" t="s">
        <v>291</v>
      </c>
      <c r="O151" s="1" t="str">
        <f>VLOOKUP(RawData[[#This Row],[How many hours of a day you work on Excel]], Time[], 2, FALSE)</f>
        <v>Medium</v>
      </c>
      <c r="P151" s="1">
        <v>8</v>
      </c>
    </row>
    <row r="152" spans="2:16" x14ac:dyDescent="0.2">
      <c r="B152" s="1" t="s">
        <v>444</v>
      </c>
      <c r="C152" s="1">
        <v>41060.303888888891</v>
      </c>
      <c r="D152" s="10">
        <v>145000</v>
      </c>
      <c r="E152" s="1" t="s">
        <v>322</v>
      </c>
      <c r="F152" s="11">
        <v>145000</v>
      </c>
      <c r="G152" s="9">
        <f>RawData[[#This Row],[Clean Salary]]*INDEX(Exchange[], MATCH(RawData[[#This Row],[Currency]], Exchange[Code], 0), 4)</f>
        <v>145000</v>
      </c>
      <c r="H152" s="11">
        <f>IFERROR(RawData[[#This Row],[Salary in USD]]/(INDEX(Exchange[], MATCH(RawData[[#This Row],[Local Currency Unit]], Exchange[Code], 0), 8)), "")</f>
        <v>34523.809523809519</v>
      </c>
      <c r="I152" s="1" t="s">
        <v>445</v>
      </c>
      <c r="J152" s="1" t="s">
        <v>290</v>
      </c>
      <c r="K152" s="1" t="s">
        <v>133</v>
      </c>
      <c r="L152" s="1" t="s">
        <v>322</v>
      </c>
      <c r="M152" s="1" t="str">
        <f>INDEX(Countries[], MATCH(RawData[[#This Row],[Where do you work]], Countries[Actual], 0), 2)</f>
        <v>USA</v>
      </c>
      <c r="N152" s="1" t="s">
        <v>282</v>
      </c>
      <c r="O152" s="1" t="str">
        <f>VLOOKUP(RawData[[#This Row],[How many hours of a day you work on Excel]], Time[], 2, FALSE)</f>
        <v>Heavy</v>
      </c>
      <c r="P152" s="1">
        <v>6</v>
      </c>
    </row>
    <row r="153" spans="2:16" x14ac:dyDescent="0.2">
      <c r="B153" s="1" t="s">
        <v>446</v>
      </c>
      <c r="C153" s="1">
        <v>41059.863043981481</v>
      </c>
      <c r="D153" s="10" t="s">
        <v>447</v>
      </c>
      <c r="E153" s="1" t="s">
        <v>3</v>
      </c>
      <c r="F153" s="11">
        <v>165000</v>
      </c>
      <c r="G153" s="9">
        <f>RawData[[#This Row],[Clean Salary]]*INDEX(Exchange[], MATCH(RawData[[#This Row],[Currency]], Exchange[Code], 0), 4)</f>
        <v>168285.09330643489</v>
      </c>
      <c r="H153" s="11">
        <f>IFERROR(RawData[[#This Row],[Salary in USD]]/(INDEX(Exchange[], MATCH(RawData[[#This Row],[Local Currency Unit]], Exchange[Code], 0), 8)), "")</f>
        <v>34065.808361626492</v>
      </c>
      <c r="I153" s="1" t="s">
        <v>305</v>
      </c>
      <c r="J153" s="1" t="s">
        <v>305</v>
      </c>
      <c r="K153" s="1" t="s">
        <v>136</v>
      </c>
      <c r="L153" s="1" t="s">
        <v>3</v>
      </c>
      <c r="M153" s="1" t="str">
        <f>INDEX(Countries[], MATCH(RawData[[#This Row],[Where do you work]], Countries[Actual], 0), 2)</f>
        <v>Australia</v>
      </c>
      <c r="N153" s="1" t="s">
        <v>291</v>
      </c>
      <c r="O153" s="1" t="str">
        <f>VLOOKUP(RawData[[#This Row],[How many hours of a day you work on Excel]], Time[], 2, FALSE)</f>
        <v>Medium</v>
      </c>
      <c r="P153" s="1">
        <v>17</v>
      </c>
    </row>
    <row r="154" spans="2:16" x14ac:dyDescent="0.2">
      <c r="B154" s="1" t="s">
        <v>448</v>
      </c>
      <c r="C154" s="1">
        <v>41055.070752314816</v>
      </c>
      <c r="D154" s="10">
        <v>160000</v>
      </c>
      <c r="E154" s="1" t="s">
        <v>9</v>
      </c>
      <c r="F154" s="11">
        <v>160000</v>
      </c>
      <c r="G154" s="9">
        <f>RawData[[#This Row],[Clean Salary]]*INDEX(Exchange[], MATCH(RawData[[#This Row],[Currency]], Exchange[Code], 0), 4)</f>
        <v>157337.8436848523</v>
      </c>
      <c r="H154" s="11">
        <f>IFERROR(RawData[[#This Row],[Salary in USD]]/(INDEX(Exchange[], MATCH(RawData[[#This Row],[Local Currency Unit]], Exchange[Code], 0), 8)), "")</f>
        <v>33982.255655475659</v>
      </c>
      <c r="I154" s="1" t="s">
        <v>342</v>
      </c>
      <c r="J154" s="1" t="s">
        <v>342</v>
      </c>
      <c r="K154" s="1" t="s">
        <v>137</v>
      </c>
      <c r="L154" s="1" t="s">
        <v>9</v>
      </c>
      <c r="M154" s="1" t="str">
        <f>INDEX(Countries[], MATCH(RawData[[#This Row],[Where do you work]], Countries[Actual], 0), 2)</f>
        <v>Canada</v>
      </c>
      <c r="N154" s="1" t="s">
        <v>291</v>
      </c>
      <c r="O154" s="1" t="str">
        <f>VLOOKUP(RawData[[#This Row],[How many hours of a day you work on Excel]], Time[], 2, FALSE)</f>
        <v>Medium</v>
      </c>
    </row>
    <row r="155" spans="2:16" x14ac:dyDescent="0.2">
      <c r="B155" s="1" t="s">
        <v>449</v>
      </c>
      <c r="C155" s="1">
        <v>41059.705451388887</v>
      </c>
      <c r="D155" s="10">
        <v>118000</v>
      </c>
      <c r="E155" s="1" t="s">
        <v>15</v>
      </c>
      <c r="F155" s="11">
        <v>118000</v>
      </c>
      <c r="G155" s="9">
        <f>RawData[[#This Row],[Clean Salary]]*INDEX(Exchange[], MATCH(RawData[[#This Row],[Currency]], Exchange[Code], 0), 4)</f>
        <v>149907.13380100971</v>
      </c>
      <c r="H155" s="11">
        <f>IFERROR(RawData[[#This Row],[Salary in USD]]/(INDEX(Exchange[], MATCH(RawData[[#This Row],[Local Currency Unit]], Exchange[Code], 0), 8)), "")</f>
        <v>33839.082122124091</v>
      </c>
      <c r="I155" s="1" t="s">
        <v>450</v>
      </c>
      <c r="J155" s="1" t="s">
        <v>290</v>
      </c>
      <c r="K155" s="1" t="s">
        <v>217</v>
      </c>
      <c r="L155" s="1" t="s">
        <v>15</v>
      </c>
      <c r="M155" s="1" t="str">
        <f>INDEX(Countries[], MATCH(RawData[[#This Row],[Where do you work]], Countries[Actual], 0), 2)</f>
        <v>Europe</v>
      </c>
      <c r="N155" s="1" t="s">
        <v>282</v>
      </c>
      <c r="O155" s="1" t="str">
        <f>VLOOKUP(RawData[[#This Row],[How many hours of a day you work on Excel]], Time[], 2, FALSE)</f>
        <v>Heavy</v>
      </c>
      <c r="P155" s="1">
        <v>7</v>
      </c>
    </row>
    <row r="156" spans="2:16" x14ac:dyDescent="0.2">
      <c r="B156" s="1" t="s">
        <v>1001</v>
      </c>
      <c r="C156" s="1">
        <v>41058.66065972222</v>
      </c>
      <c r="D156" s="10" t="s">
        <v>1002</v>
      </c>
      <c r="E156" s="1" t="s">
        <v>322</v>
      </c>
      <c r="F156" s="11">
        <v>82000</v>
      </c>
      <c r="G156" s="9">
        <f>RawData[[#This Row],[Clean Salary]]*INDEX(Exchange[], MATCH(RawData[[#This Row],[Currency]], Exchange[Code], 0), 4)</f>
        <v>82000</v>
      </c>
      <c r="H156" s="11">
        <f>IFERROR(RawData[[#This Row],[Salary in USD]]/(INDEX(Exchange[], MATCH(RawData[[#This Row],[Local Currency Unit]], Exchange[Code], 0), 8)), "")</f>
        <v>33469.387755102041</v>
      </c>
      <c r="I156" s="1" t="s">
        <v>342</v>
      </c>
      <c r="J156" s="1" t="s">
        <v>342</v>
      </c>
      <c r="K156" s="1" t="s">
        <v>140</v>
      </c>
      <c r="L156" s="1" t="s">
        <v>42</v>
      </c>
      <c r="M156" s="1" t="str">
        <f>INDEX(Countries[], MATCH(RawData[[#This Row],[Where do you work]], Countries[Actual], 0), 2)</f>
        <v>South Africa</v>
      </c>
      <c r="N156" s="1" t="s">
        <v>282</v>
      </c>
      <c r="O156" s="1" t="str">
        <f>VLOOKUP(RawData[[#This Row],[How many hours of a day you work on Excel]], Time[], 2, FALSE)</f>
        <v>Heavy</v>
      </c>
      <c r="P156" s="1">
        <v>10</v>
      </c>
    </row>
    <row r="157" spans="2:16" x14ac:dyDescent="0.2">
      <c r="B157" s="1" t="s">
        <v>944</v>
      </c>
      <c r="C157" s="1">
        <v>41058.458703703705</v>
      </c>
      <c r="D157" s="10">
        <v>85000</v>
      </c>
      <c r="E157" s="1" t="s">
        <v>322</v>
      </c>
      <c r="F157" s="11">
        <v>85000</v>
      </c>
      <c r="G157" s="9">
        <f>RawData[[#This Row],[Clean Salary]]*INDEX(Exchange[], MATCH(RawData[[#This Row],[Currency]], Exchange[Code], 0), 4)</f>
        <v>85000</v>
      </c>
      <c r="H157" s="11">
        <f>IFERROR(RawData[[#This Row],[Salary in USD]]/(INDEX(Exchange[], MATCH(RawData[[#This Row],[Local Currency Unit]], Exchange[Code], 0), 8)), "")</f>
        <v>33333.333333333336</v>
      </c>
      <c r="I157" s="1" t="s">
        <v>945</v>
      </c>
      <c r="J157" s="1" t="s">
        <v>281</v>
      </c>
      <c r="K157" s="1" t="s">
        <v>254</v>
      </c>
      <c r="L157" s="1" t="s">
        <v>44</v>
      </c>
      <c r="M157" s="1" t="str">
        <f>INDEX(Countries[], MATCH(RawData[[#This Row],[Where do you work]], Countries[Actual], 0), 2)</f>
        <v>Sri Lanka</v>
      </c>
      <c r="N157" s="1" t="s">
        <v>294</v>
      </c>
      <c r="O157" s="1" t="str">
        <f>VLOOKUP(RawData[[#This Row],[How many hours of a day you work on Excel]], Time[], 2, FALSE)</f>
        <v>Very Heavy</v>
      </c>
      <c r="P157" s="1">
        <v>10</v>
      </c>
    </row>
    <row r="158" spans="2:16" x14ac:dyDescent="0.2">
      <c r="B158" s="1" t="s">
        <v>451</v>
      </c>
      <c r="C158" s="1">
        <v>41055.044374999998</v>
      </c>
      <c r="D158" s="10">
        <v>140000</v>
      </c>
      <c r="E158" s="1" t="s">
        <v>322</v>
      </c>
      <c r="F158" s="11">
        <v>140000</v>
      </c>
      <c r="G158" s="9">
        <f>RawData[[#This Row],[Clean Salary]]*INDEX(Exchange[], MATCH(RawData[[#This Row],[Currency]], Exchange[Code], 0), 4)</f>
        <v>140000</v>
      </c>
      <c r="H158" s="11">
        <f>IFERROR(RawData[[#This Row],[Salary in USD]]/(INDEX(Exchange[], MATCH(RawData[[#This Row],[Local Currency Unit]], Exchange[Code], 0), 8)), "")</f>
        <v>33333.333333333328</v>
      </c>
      <c r="I158" s="1" t="s">
        <v>281</v>
      </c>
      <c r="J158" s="1" t="s">
        <v>281</v>
      </c>
      <c r="K158" s="1" t="s">
        <v>133</v>
      </c>
      <c r="L158" s="1" t="s">
        <v>322</v>
      </c>
      <c r="M158" s="1" t="str">
        <f>INDEX(Countries[], MATCH(RawData[[#This Row],[Where do you work]], Countries[Actual], 0), 2)</f>
        <v>USA</v>
      </c>
      <c r="N158" s="1" t="s">
        <v>282</v>
      </c>
      <c r="O158" s="1" t="str">
        <f>VLOOKUP(RawData[[#This Row],[How many hours of a day you work on Excel]], Time[], 2, FALSE)</f>
        <v>Heavy</v>
      </c>
    </row>
    <row r="159" spans="2:16" x14ac:dyDescent="0.2">
      <c r="B159" s="1" t="s">
        <v>452</v>
      </c>
      <c r="C159" s="1">
        <v>41055.264328703706</v>
      </c>
      <c r="D159" s="10">
        <v>140000</v>
      </c>
      <c r="E159" s="1" t="s">
        <v>322</v>
      </c>
      <c r="F159" s="11">
        <v>140000</v>
      </c>
      <c r="G159" s="9">
        <f>RawData[[#This Row],[Clean Salary]]*INDEX(Exchange[], MATCH(RawData[[#This Row],[Currency]], Exchange[Code], 0), 4)</f>
        <v>140000</v>
      </c>
      <c r="H159" s="11">
        <f>IFERROR(RawData[[#This Row],[Salary in USD]]/(INDEX(Exchange[], MATCH(RawData[[#This Row],[Local Currency Unit]], Exchange[Code], 0), 8)), "")</f>
        <v>33333.333333333328</v>
      </c>
      <c r="I159" s="1" t="s">
        <v>453</v>
      </c>
      <c r="J159" s="1" t="s">
        <v>298</v>
      </c>
      <c r="K159" s="1" t="s">
        <v>133</v>
      </c>
      <c r="L159" s="1" t="s">
        <v>322</v>
      </c>
      <c r="M159" s="1" t="str">
        <f>INDEX(Countries[], MATCH(RawData[[#This Row],[Where do you work]], Countries[Actual], 0), 2)</f>
        <v>USA</v>
      </c>
      <c r="N159" s="1" t="s">
        <v>291</v>
      </c>
      <c r="O159" s="1" t="str">
        <f>VLOOKUP(RawData[[#This Row],[How many hours of a day you work on Excel]], Time[], 2, FALSE)</f>
        <v>Medium</v>
      </c>
      <c r="P159" s="1">
        <v>10</v>
      </c>
    </row>
    <row r="160" spans="2:16" x14ac:dyDescent="0.2">
      <c r="B160" s="1" t="s">
        <v>454</v>
      </c>
      <c r="C160" s="1">
        <v>41058.55228009259</v>
      </c>
      <c r="D160" s="10">
        <v>140000</v>
      </c>
      <c r="E160" s="1" t="s">
        <v>322</v>
      </c>
      <c r="F160" s="11">
        <v>140000</v>
      </c>
      <c r="G160" s="9">
        <f>RawData[[#This Row],[Clean Salary]]*INDEX(Exchange[], MATCH(RawData[[#This Row],[Currency]], Exchange[Code], 0), 4)</f>
        <v>140000</v>
      </c>
      <c r="H160" s="11">
        <f>IFERROR(RawData[[#This Row],[Salary in USD]]/(INDEX(Exchange[], MATCH(RawData[[#This Row],[Local Currency Unit]], Exchange[Code], 0), 8)), "")</f>
        <v>33333.333333333328</v>
      </c>
      <c r="I160" s="1" t="s">
        <v>455</v>
      </c>
      <c r="J160" s="1" t="s">
        <v>316</v>
      </c>
      <c r="K160" s="1" t="s">
        <v>133</v>
      </c>
      <c r="L160" s="1" t="s">
        <v>322</v>
      </c>
      <c r="M160" s="1" t="str">
        <f>INDEX(Countries[], MATCH(RawData[[#This Row],[Where do you work]], Countries[Actual], 0), 2)</f>
        <v>USA</v>
      </c>
      <c r="N160" s="1" t="s">
        <v>282</v>
      </c>
      <c r="O160" s="1" t="str">
        <f>VLOOKUP(RawData[[#This Row],[How many hours of a day you work on Excel]], Time[], 2, FALSE)</f>
        <v>Heavy</v>
      </c>
      <c r="P160" s="1">
        <v>12</v>
      </c>
    </row>
    <row r="161" spans="2:16" x14ac:dyDescent="0.2">
      <c r="B161" s="1" t="s">
        <v>456</v>
      </c>
      <c r="C161" s="1">
        <v>41062.801793981482</v>
      </c>
      <c r="D161" s="10">
        <v>140000</v>
      </c>
      <c r="E161" s="1" t="s">
        <v>322</v>
      </c>
      <c r="F161" s="11">
        <v>140000</v>
      </c>
      <c r="G161" s="9">
        <f>RawData[[#This Row],[Clean Salary]]*INDEX(Exchange[], MATCH(RawData[[#This Row],[Currency]], Exchange[Code], 0), 4)</f>
        <v>140000</v>
      </c>
      <c r="H161" s="11">
        <f>IFERROR(RawData[[#This Row],[Salary in USD]]/(INDEX(Exchange[], MATCH(RawData[[#This Row],[Local Currency Unit]], Exchange[Code], 0), 8)), "")</f>
        <v>33333.333333333328</v>
      </c>
      <c r="I161" s="1" t="s">
        <v>457</v>
      </c>
      <c r="J161" s="1" t="s">
        <v>281</v>
      </c>
      <c r="K161" s="1" t="s">
        <v>133</v>
      </c>
      <c r="L161" s="1" t="s">
        <v>322</v>
      </c>
      <c r="M161" s="1" t="str">
        <f>INDEX(Countries[], MATCH(RawData[[#This Row],[Where do you work]], Countries[Actual], 0), 2)</f>
        <v>USA</v>
      </c>
      <c r="N161" s="1" t="s">
        <v>282</v>
      </c>
      <c r="O161" s="1" t="str">
        <f>VLOOKUP(RawData[[#This Row],[How many hours of a day you work on Excel]], Time[], 2, FALSE)</f>
        <v>Heavy</v>
      </c>
      <c r="P161" s="1">
        <v>12</v>
      </c>
    </row>
    <row r="162" spans="2:16" x14ac:dyDescent="0.2">
      <c r="B162" s="1" t="s">
        <v>458</v>
      </c>
      <c r="C162" s="1">
        <v>41056.673657407409</v>
      </c>
      <c r="D162" s="10">
        <v>80000</v>
      </c>
      <c r="E162" s="1" t="s">
        <v>6</v>
      </c>
      <c r="F162" s="11">
        <v>80000</v>
      </c>
      <c r="G162" s="9">
        <f>RawData[[#This Row],[Clean Salary]]*INDEX(Exchange[], MATCH(RawData[[#This Row],[Currency]], Exchange[Code], 0), 4)</f>
        <v>126094.26176538273</v>
      </c>
      <c r="H162" s="11">
        <f>IFERROR(RawData[[#This Row],[Salary in USD]]/(INDEX(Exchange[], MATCH(RawData[[#This Row],[Local Currency Unit]], Exchange[Code], 0), 8)), "")</f>
        <v>33008.969048529514</v>
      </c>
      <c r="I162" s="1" t="s">
        <v>459</v>
      </c>
      <c r="J162" s="1" t="s">
        <v>316</v>
      </c>
      <c r="K162" s="1" t="s">
        <v>135</v>
      </c>
      <c r="L162" s="1" t="s">
        <v>6</v>
      </c>
      <c r="M162" s="1" t="str">
        <f>INDEX(Countries[], MATCH(RawData[[#This Row],[Where do you work]], Countries[Actual], 0), 2)</f>
        <v>UK</v>
      </c>
      <c r="N162" s="1" t="s">
        <v>282</v>
      </c>
      <c r="O162" s="1" t="str">
        <f>VLOOKUP(RawData[[#This Row],[How many hours of a day you work on Excel]], Time[], 2, FALSE)</f>
        <v>Heavy</v>
      </c>
      <c r="P162" s="1">
        <v>10</v>
      </c>
    </row>
    <row r="163" spans="2:16" x14ac:dyDescent="0.2">
      <c r="B163" s="1" t="s">
        <v>460</v>
      </c>
      <c r="C163" s="1">
        <v>41057.65421296296</v>
      </c>
      <c r="D163" s="10">
        <v>80000</v>
      </c>
      <c r="E163" s="1" t="s">
        <v>6</v>
      </c>
      <c r="F163" s="11">
        <v>80000</v>
      </c>
      <c r="G163" s="9">
        <f>RawData[[#This Row],[Clean Salary]]*INDEX(Exchange[], MATCH(RawData[[#This Row],[Currency]], Exchange[Code], 0), 4)</f>
        <v>126094.26176538273</v>
      </c>
      <c r="H163" s="11">
        <f>IFERROR(RawData[[#This Row],[Salary in USD]]/(INDEX(Exchange[], MATCH(RawData[[#This Row],[Local Currency Unit]], Exchange[Code], 0), 8)), "")</f>
        <v>33008.969048529514</v>
      </c>
      <c r="I163" s="1" t="s">
        <v>461</v>
      </c>
      <c r="J163" s="1" t="s">
        <v>342</v>
      </c>
      <c r="K163" s="1" t="s">
        <v>135</v>
      </c>
      <c r="L163" s="1" t="s">
        <v>6</v>
      </c>
      <c r="M163" s="1" t="str">
        <f>INDEX(Countries[], MATCH(RawData[[#This Row],[Where do you work]], Countries[Actual], 0), 2)</f>
        <v>UK</v>
      </c>
      <c r="N163" s="1" t="s">
        <v>282</v>
      </c>
      <c r="O163" s="1" t="str">
        <f>VLOOKUP(RawData[[#This Row],[How many hours of a day you work on Excel]], Time[], 2, FALSE)</f>
        <v>Heavy</v>
      </c>
      <c r="P163" s="1">
        <v>10</v>
      </c>
    </row>
    <row r="164" spans="2:16" x14ac:dyDescent="0.2">
      <c r="B164" s="1" t="s">
        <v>462</v>
      </c>
      <c r="C164" s="1">
        <v>41057.943854166668</v>
      </c>
      <c r="D164" s="10" t="s">
        <v>463</v>
      </c>
      <c r="E164" s="1" t="s">
        <v>6</v>
      </c>
      <c r="F164" s="11">
        <v>80000</v>
      </c>
      <c r="G164" s="9">
        <f>RawData[[#This Row],[Clean Salary]]*INDEX(Exchange[], MATCH(RawData[[#This Row],[Currency]], Exchange[Code], 0), 4)</f>
        <v>126094.26176538273</v>
      </c>
      <c r="H164" s="11">
        <f>IFERROR(RawData[[#This Row],[Salary in USD]]/(INDEX(Exchange[], MATCH(RawData[[#This Row],[Local Currency Unit]], Exchange[Code], 0), 8)), "")</f>
        <v>33008.969048529514</v>
      </c>
      <c r="I164" s="1" t="s">
        <v>394</v>
      </c>
      <c r="J164" s="1" t="s">
        <v>298</v>
      </c>
      <c r="K164" s="1" t="s">
        <v>135</v>
      </c>
      <c r="L164" s="1" t="s">
        <v>6</v>
      </c>
      <c r="M164" s="1" t="str">
        <f>INDEX(Countries[], MATCH(RawData[[#This Row],[Where do you work]], Countries[Actual], 0), 2)</f>
        <v>UK</v>
      </c>
      <c r="N164" s="1" t="s">
        <v>282</v>
      </c>
      <c r="O164" s="1" t="str">
        <f>VLOOKUP(RawData[[#This Row],[How many hours of a day you work on Excel]], Time[], 2, FALSE)</f>
        <v>Heavy</v>
      </c>
      <c r="P164" s="1">
        <v>15</v>
      </c>
    </row>
    <row r="165" spans="2:16" x14ac:dyDescent="0.2">
      <c r="B165" s="1" t="s">
        <v>464</v>
      </c>
      <c r="C165" s="1">
        <v>41061.831770833334</v>
      </c>
      <c r="D165" s="10" t="s">
        <v>463</v>
      </c>
      <c r="E165" s="1" t="s">
        <v>6</v>
      </c>
      <c r="F165" s="11">
        <v>80000</v>
      </c>
      <c r="G165" s="9">
        <f>RawData[[#This Row],[Clean Salary]]*INDEX(Exchange[], MATCH(RawData[[#This Row],[Currency]], Exchange[Code], 0), 4)</f>
        <v>126094.26176538273</v>
      </c>
      <c r="H165" s="11">
        <f>IFERROR(RawData[[#This Row],[Salary in USD]]/(INDEX(Exchange[], MATCH(RawData[[#This Row],[Local Currency Unit]], Exchange[Code], 0), 8)), "")</f>
        <v>33008.969048529514</v>
      </c>
      <c r="I165" s="1" t="s">
        <v>465</v>
      </c>
      <c r="J165" s="1" t="s">
        <v>342</v>
      </c>
      <c r="K165" s="1" t="s">
        <v>135</v>
      </c>
      <c r="L165" s="1" t="s">
        <v>6</v>
      </c>
      <c r="M165" s="1" t="str">
        <f>INDEX(Countries[], MATCH(RawData[[#This Row],[Where do you work]], Countries[Actual], 0), 2)</f>
        <v>UK</v>
      </c>
      <c r="N165" s="1" t="s">
        <v>282</v>
      </c>
      <c r="O165" s="1" t="str">
        <f>VLOOKUP(RawData[[#This Row],[How many hours of a day you work on Excel]], Time[], 2, FALSE)</f>
        <v>Heavy</v>
      </c>
      <c r="P165" s="1">
        <v>12</v>
      </c>
    </row>
    <row r="166" spans="2:16" x14ac:dyDescent="0.2">
      <c r="B166" s="1" t="s">
        <v>466</v>
      </c>
      <c r="C166" s="1">
        <v>41055.115925925929</v>
      </c>
      <c r="D166" s="10" t="s">
        <v>467</v>
      </c>
      <c r="E166" s="1" t="s">
        <v>19</v>
      </c>
      <c r="F166" s="11">
        <v>3000000</v>
      </c>
      <c r="G166" s="9">
        <f>RawData[[#This Row],[Clean Salary]]*INDEX(Exchange[], MATCH(RawData[[#This Row],[Currency]], Exchange[Code], 0), 4)</f>
        <v>53423.750062327701</v>
      </c>
      <c r="H166" s="11">
        <f>IFERROR(RawData[[#This Row],[Salary in USD]]/(INDEX(Exchange[], MATCH(RawData[[#This Row],[Local Currency Unit]], Exchange[Code], 0), 8)), "")</f>
        <v>32977.623495264008</v>
      </c>
      <c r="I166" s="1" t="s">
        <v>468</v>
      </c>
      <c r="J166" s="1" t="s">
        <v>281</v>
      </c>
      <c r="K166" s="1" t="s">
        <v>134</v>
      </c>
      <c r="L166" s="1" t="s">
        <v>19</v>
      </c>
      <c r="M166" s="1" t="str">
        <f>INDEX(Countries[], MATCH(RawData[[#This Row],[Where do you work]], Countries[Actual], 0), 2)</f>
        <v>India</v>
      </c>
      <c r="N166" s="1" t="s">
        <v>282</v>
      </c>
      <c r="O166" s="1" t="str">
        <f>VLOOKUP(RawData[[#This Row],[How many hours of a day you work on Excel]], Time[], 2, FALSE)</f>
        <v>Heavy</v>
      </c>
    </row>
    <row r="167" spans="2:16" x14ac:dyDescent="0.2">
      <c r="B167" s="1" t="s">
        <v>472</v>
      </c>
      <c r="C167" s="1">
        <v>41055.061539351853</v>
      </c>
      <c r="D167" s="10">
        <v>137500</v>
      </c>
      <c r="E167" s="1" t="s">
        <v>322</v>
      </c>
      <c r="F167" s="11">
        <v>137500</v>
      </c>
      <c r="G167" s="9">
        <f>RawData[[#This Row],[Clean Salary]]*INDEX(Exchange[], MATCH(RawData[[#This Row],[Currency]], Exchange[Code], 0), 4)</f>
        <v>137500</v>
      </c>
      <c r="H167" s="11">
        <f>IFERROR(RawData[[#This Row],[Salary in USD]]/(INDEX(Exchange[], MATCH(RawData[[#This Row],[Local Currency Unit]], Exchange[Code], 0), 8)), "")</f>
        <v>32738.095238095237</v>
      </c>
      <c r="I167" s="1" t="s">
        <v>473</v>
      </c>
      <c r="J167" s="1" t="s">
        <v>290</v>
      </c>
      <c r="K167" s="1" t="s">
        <v>133</v>
      </c>
      <c r="L167" s="1" t="s">
        <v>322</v>
      </c>
      <c r="M167" s="1" t="str">
        <f>INDEX(Countries[], MATCH(RawData[[#This Row],[Where do you work]], Countries[Actual], 0), 2)</f>
        <v>USA</v>
      </c>
      <c r="N167" s="1" t="s">
        <v>282</v>
      </c>
      <c r="O167" s="1" t="str">
        <f>VLOOKUP(RawData[[#This Row],[How many hours of a day you work on Excel]], Time[], 2, FALSE)</f>
        <v>Heavy</v>
      </c>
    </row>
    <row r="168" spans="2:16" x14ac:dyDescent="0.2">
      <c r="B168" s="1" t="s">
        <v>474</v>
      </c>
      <c r="C168" s="1">
        <v>41057.681562500002</v>
      </c>
      <c r="D168" s="10">
        <v>79000</v>
      </c>
      <c r="E168" s="1" t="s">
        <v>6</v>
      </c>
      <c r="F168" s="11">
        <v>79000</v>
      </c>
      <c r="G168" s="9">
        <f>RawData[[#This Row],[Clean Salary]]*INDEX(Exchange[], MATCH(RawData[[#This Row],[Currency]], Exchange[Code], 0), 4)</f>
        <v>124518.08349331544</v>
      </c>
      <c r="H168" s="11">
        <f>IFERROR(RawData[[#This Row],[Salary in USD]]/(INDEX(Exchange[], MATCH(RawData[[#This Row],[Local Currency Unit]], Exchange[Code], 0), 8)), "")</f>
        <v>32596.356935422893</v>
      </c>
      <c r="I168" s="1" t="s">
        <v>475</v>
      </c>
      <c r="J168" s="1" t="s">
        <v>290</v>
      </c>
      <c r="K168" s="1" t="s">
        <v>135</v>
      </c>
      <c r="L168" s="1" t="s">
        <v>6</v>
      </c>
      <c r="M168" s="1" t="str">
        <f>INDEX(Countries[], MATCH(RawData[[#This Row],[Where do you work]], Countries[Actual], 0), 2)</f>
        <v>UK</v>
      </c>
      <c r="N168" s="1" t="s">
        <v>291</v>
      </c>
      <c r="O168" s="1" t="str">
        <f>VLOOKUP(RawData[[#This Row],[How many hours of a day you work on Excel]], Time[], 2, FALSE)</f>
        <v>Medium</v>
      </c>
      <c r="P168" s="1">
        <v>14</v>
      </c>
    </row>
    <row r="169" spans="2:16" x14ac:dyDescent="0.2">
      <c r="B169" s="1" t="s">
        <v>476</v>
      </c>
      <c r="C169" s="1">
        <v>41058.933657407404</v>
      </c>
      <c r="D169" s="10">
        <v>136000</v>
      </c>
      <c r="E169" s="1" t="s">
        <v>322</v>
      </c>
      <c r="F169" s="11">
        <v>136000</v>
      </c>
      <c r="G169" s="9">
        <f>RawData[[#This Row],[Clean Salary]]*INDEX(Exchange[], MATCH(RawData[[#This Row],[Currency]], Exchange[Code], 0), 4)</f>
        <v>136000</v>
      </c>
      <c r="H169" s="11">
        <f>IFERROR(RawData[[#This Row],[Salary in USD]]/(INDEX(Exchange[], MATCH(RawData[[#This Row],[Local Currency Unit]], Exchange[Code], 0), 8)), "")</f>
        <v>32380.952380952378</v>
      </c>
      <c r="I169" s="1" t="s">
        <v>477</v>
      </c>
      <c r="J169" s="1" t="s">
        <v>281</v>
      </c>
      <c r="K169" s="1" t="s">
        <v>133</v>
      </c>
      <c r="L169" s="1" t="s">
        <v>322</v>
      </c>
      <c r="M169" s="1" t="str">
        <f>INDEX(Countries[], MATCH(RawData[[#This Row],[Where do you work]], Countries[Actual], 0), 2)</f>
        <v>USA</v>
      </c>
      <c r="N169" s="1" t="s">
        <v>282</v>
      </c>
      <c r="O169" s="1" t="str">
        <f>VLOOKUP(RawData[[#This Row],[How many hours of a day you work on Excel]], Time[], 2, FALSE)</f>
        <v>Heavy</v>
      </c>
      <c r="P169" s="1">
        <v>10</v>
      </c>
    </row>
    <row r="170" spans="2:16" x14ac:dyDescent="0.2">
      <c r="B170" s="1" t="s">
        <v>478</v>
      </c>
      <c r="C170" s="1">
        <v>41072.631504629629</v>
      </c>
      <c r="D170" s="10">
        <v>156000</v>
      </c>
      <c r="E170" s="1" t="s">
        <v>3</v>
      </c>
      <c r="F170" s="11">
        <v>156000</v>
      </c>
      <c r="G170" s="9">
        <f>RawData[[#This Row],[Clean Salary]]*INDEX(Exchange[], MATCH(RawData[[#This Row],[Currency]], Exchange[Code], 0), 4)</f>
        <v>159105.90639881117</v>
      </c>
      <c r="H170" s="11">
        <f>IFERROR(RawData[[#This Row],[Salary in USD]]/(INDEX(Exchange[], MATCH(RawData[[#This Row],[Local Currency Unit]], Exchange[Code], 0), 8)), "")</f>
        <v>32207.67336008323</v>
      </c>
      <c r="I170" s="1" t="s">
        <v>479</v>
      </c>
      <c r="J170" s="1" t="s">
        <v>305</v>
      </c>
      <c r="K170" s="1" t="s">
        <v>136</v>
      </c>
      <c r="L170" s="1" t="s">
        <v>3</v>
      </c>
      <c r="M170" s="1" t="str">
        <f>INDEX(Countries[], MATCH(RawData[[#This Row],[Where do you work]], Countries[Actual], 0), 2)</f>
        <v>Australia</v>
      </c>
      <c r="N170" s="1" t="s">
        <v>291</v>
      </c>
      <c r="O170" s="1" t="str">
        <f>VLOOKUP(RawData[[#This Row],[How many hours of a day you work on Excel]], Time[], 2, FALSE)</f>
        <v>Medium</v>
      </c>
      <c r="P170" s="1">
        <v>12</v>
      </c>
    </row>
    <row r="171" spans="2:16" x14ac:dyDescent="0.2">
      <c r="B171" s="1" t="s">
        <v>480</v>
      </c>
      <c r="C171" s="1">
        <v>41055.180752314816</v>
      </c>
      <c r="D171" s="10">
        <v>78000</v>
      </c>
      <c r="E171" s="1" t="s">
        <v>6</v>
      </c>
      <c r="F171" s="11">
        <v>78000</v>
      </c>
      <c r="G171" s="9">
        <f>RawData[[#This Row],[Clean Salary]]*INDEX(Exchange[], MATCH(RawData[[#This Row],[Currency]], Exchange[Code], 0), 4)</f>
        <v>122941.90522124816</v>
      </c>
      <c r="H171" s="11">
        <f>IFERROR(RawData[[#This Row],[Salary in USD]]/(INDEX(Exchange[], MATCH(RawData[[#This Row],[Local Currency Unit]], Exchange[Code], 0), 8)), "")</f>
        <v>32183.744822316276</v>
      </c>
      <c r="I171" s="1" t="s">
        <v>445</v>
      </c>
      <c r="J171" s="1" t="s">
        <v>290</v>
      </c>
      <c r="K171" s="1" t="s">
        <v>135</v>
      </c>
      <c r="L171" s="1" t="s">
        <v>6</v>
      </c>
      <c r="M171" s="1" t="str">
        <f>INDEX(Countries[], MATCH(RawData[[#This Row],[Where do you work]], Countries[Actual], 0), 2)</f>
        <v>UK</v>
      </c>
      <c r="N171" s="1" t="s">
        <v>324</v>
      </c>
      <c r="O171" s="1" t="str">
        <f>VLOOKUP(RawData[[#This Row],[How many hours of a day you work on Excel]], Time[], 2, FALSE)</f>
        <v>Light</v>
      </c>
    </row>
    <row r="172" spans="2:16" x14ac:dyDescent="0.2">
      <c r="B172" s="1" t="s">
        <v>481</v>
      </c>
      <c r="C172" s="1">
        <v>41055.065995370373</v>
      </c>
      <c r="D172" s="10">
        <v>135000</v>
      </c>
      <c r="E172" s="1" t="s">
        <v>322</v>
      </c>
      <c r="F172" s="11">
        <v>135000</v>
      </c>
      <c r="G172" s="9">
        <f>RawData[[#This Row],[Clean Salary]]*INDEX(Exchange[], MATCH(RawData[[#This Row],[Currency]], Exchange[Code], 0), 4)</f>
        <v>135000</v>
      </c>
      <c r="H172" s="11">
        <f>IFERROR(RawData[[#This Row],[Salary in USD]]/(INDEX(Exchange[], MATCH(RawData[[#This Row],[Local Currency Unit]], Exchange[Code], 0), 8)), "")</f>
        <v>32142.857142857141</v>
      </c>
      <c r="I172" s="1" t="s">
        <v>482</v>
      </c>
      <c r="J172" s="1" t="s">
        <v>281</v>
      </c>
      <c r="K172" s="1" t="s">
        <v>133</v>
      </c>
      <c r="L172" s="1" t="s">
        <v>322</v>
      </c>
      <c r="M172" s="1" t="str">
        <f>INDEX(Countries[], MATCH(RawData[[#This Row],[Where do you work]], Countries[Actual], 0), 2)</f>
        <v>USA</v>
      </c>
      <c r="N172" s="1" t="s">
        <v>294</v>
      </c>
      <c r="O172" s="1" t="str">
        <f>VLOOKUP(RawData[[#This Row],[How many hours of a day you work on Excel]], Time[], 2, FALSE)</f>
        <v>Very Heavy</v>
      </c>
    </row>
    <row r="173" spans="2:16" x14ac:dyDescent="0.2">
      <c r="B173" s="1" t="s">
        <v>483</v>
      </c>
      <c r="C173" s="1">
        <v>41056.305023148147</v>
      </c>
      <c r="D173" s="10">
        <v>135000</v>
      </c>
      <c r="E173" s="1" t="s">
        <v>322</v>
      </c>
      <c r="F173" s="11">
        <v>135000</v>
      </c>
      <c r="G173" s="9">
        <f>RawData[[#This Row],[Clean Salary]]*INDEX(Exchange[], MATCH(RawData[[#This Row],[Currency]], Exchange[Code], 0), 4)</f>
        <v>135000</v>
      </c>
      <c r="H173" s="11">
        <f>IFERROR(RawData[[#This Row],[Salary in USD]]/(INDEX(Exchange[], MATCH(RawData[[#This Row],[Local Currency Unit]], Exchange[Code], 0), 8)), "")</f>
        <v>32142.857142857141</v>
      </c>
      <c r="I173" s="1" t="s">
        <v>484</v>
      </c>
      <c r="J173" s="1" t="s">
        <v>329</v>
      </c>
      <c r="K173" s="1" t="s">
        <v>133</v>
      </c>
      <c r="L173" s="1" t="s">
        <v>322</v>
      </c>
      <c r="M173" s="1" t="str">
        <f>INDEX(Countries[], MATCH(RawData[[#This Row],[Where do you work]], Countries[Actual], 0), 2)</f>
        <v>USA</v>
      </c>
      <c r="N173" s="1" t="s">
        <v>282</v>
      </c>
      <c r="O173" s="1" t="str">
        <f>VLOOKUP(RawData[[#This Row],[How many hours of a day you work on Excel]], Time[], 2, FALSE)</f>
        <v>Heavy</v>
      </c>
      <c r="P173" s="1">
        <v>25</v>
      </c>
    </row>
    <row r="174" spans="2:16" x14ac:dyDescent="0.2">
      <c r="B174" s="1" t="s">
        <v>485</v>
      </c>
      <c r="C174" s="1">
        <v>41057.074641203704</v>
      </c>
      <c r="D174" s="10">
        <v>135000</v>
      </c>
      <c r="E174" s="1" t="s">
        <v>322</v>
      </c>
      <c r="F174" s="11">
        <v>135000</v>
      </c>
      <c r="G174" s="9">
        <f>RawData[[#This Row],[Clean Salary]]*INDEX(Exchange[], MATCH(RawData[[#This Row],[Currency]], Exchange[Code], 0), 4)</f>
        <v>135000</v>
      </c>
      <c r="H174" s="11">
        <f>IFERROR(RawData[[#This Row],[Salary in USD]]/(INDEX(Exchange[], MATCH(RawData[[#This Row],[Local Currency Unit]], Exchange[Code], 0), 8)), "")</f>
        <v>32142.857142857141</v>
      </c>
      <c r="I174" s="1" t="s">
        <v>486</v>
      </c>
      <c r="J174" s="1" t="s">
        <v>281</v>
      </c>
      <c r="K174" s="1" t="s">
        <v>133</v>
      </c>
      <c r="L174" s="1" t="s">
        <v>322</v>
      </c>
      <c r="M174" s="1" t="str">
        <f>INDEX(Countries[], MATCH(RawData[[#This Row],[Where do you work]], Countries[Actual], 0), 2)</f>
        <v>USA</v>
      </c>
      <c r="N174" s="1" t="s">
        <v>294</v>
      </c>
      <c r="O174" s="1" t="str">
        <f>VLOOKUP(RawData[[#This Row],[How many hours of a day you work on Excel]], Time[], 2, FALSE)</f>
        <v>Very Heavy</v>
      </c>
      <c r="P174" s="1">
        <v>15</v>
      </c>
    </row>
    <row r="175" spans="2:16" x14ac:dyDescent="0.2">
      <c r="B175" s="1" t="s">
        <v>916</v>
      </c>
      <c r="C175" s="1">
        <v>41063.819652777776</v>
      </c>
      <c r="D175" s="10">
        <v>86000</v>
      </c>
      <c r="E175" s="1" t="s">
        <v>322</v>
      </c>
      <c r="F175" s="11">
        <v>86000</v>
      </c>
      <c r="G175" s="9">
        <f>RawData[[#This Row],[Clean Salary]]*INDEX(Exchange[], MATCH(RawData[[#This Row],[Currency]], Exchange[Code], 0), 4)</f>
        <v>86000</v>
      </c>
      <c r="H175" s="11">
        <f>IFERROR(RawData[[#This Row],[Salary in USD]]/(INDEX(Exchange[], MATCH(RawData[[#This Row],[Local Currency Unit]], Exchange[Code], 0), 8)), "")</f>
        <v>32089.552238805969</v>
      </c>
      <c r="I175" s="1" t="s">
        <v>290</v>
      </c>
      <c r="J175" s="1" t="s">
        <v>290</v>
      </c>
      <c r="K175" s="1" t="s">
        <v>145</v>
      </c>
      <c r="L175" s="1" t="s">
        <v>36</v>
      </c>
      <c r="M175" s="1" t="str">
        <f>INDEX(Countries[], MATCH(RawData[[#This Row],[Where do you work]], Countries[Actual], 0), 2)</f>
        <v>Philippines</v>
      </c>
      <c r="N175" s="1" t="s">
        <v>294</v>
      </c>
      <c r="O175" s="1" t="str">
        <f>VLOOKUP(RawData[[#This Row],[How many hours of a day you work on Excel]], Time[], 2, FALSE)</f>
        <v>Very Heavy</v>
      </c>
      <c r="P175" s="1">
        <v>3</v>
      </c>
    </row>
    <row r="176" spans="2:16" x14ac:dyDescent="0.2">
      <c r="B176" s="1" t="s">
        <v>487</v>
      </c>
      <c r="C176" s="1">
        <v>41055.282638888886</v>
      </c>
      <c r="D176" s="10" t="s">
        <v>488</v>
      </c>
      <c r="E176" s="1" t="s">
        <v>3</v>
      </c>
      <c r="F176" s="11">
        <v>155000</v>
      </c>
      <c r="G176" s="9">
        <f>RawData[[#This Row],[Clean Salary]]*INDEX(Exchange[], MATCH(RawData[[#This Row],[Currency]], Exchange[Code], 0), 4)</f>
        <v>158085.99674240855</v>
      </c>
      <c r="H176" s="11">
        <f>IFERROR(RawData[[#This Row],[Salary in USD]]/(INDEX(Exchange[], MATCH(RawData[[#This Row],[Local Currency Unit]], Exchange[Code], 0), 8)), "")</f>
        <v>32001.213915467313</v>
      </c>
      <c r="I176" s="1" t="s">
        <v>489</v>
      </c>
      <c r="J176" s="1" t="s">
        <v>281</v>
      </c>
      <c r="K176" s="1" t="s">
        <v>136</v>
      </c>
      <c r="L176" s="1" t="s">
        <v>3</v>
      </c>
      <c r="M176" s="1" t="str">
        <f>INDEX(Countries[], MATCH(RawData[[#This Row],[Where do you work]], Countries[Actual], 0), 2)</f>
        <v>Australia</v>
      </c>
      <c r="N176" s="1" t="s">
        <v>282</v>
      </c>
      <c r="O176" s="1" t="str">
        <f>VLOOKUP(RawData[[#This Row],[How many hours of a day you work on Excel]], Time[], 2, FALSE)</f>
        <v>Heavy</v>
      </c>
      <c r="P176" s="1">
        <v>20</v>
      </c>
    </row>
    <row r="177" spans="2:16" x14ac:dyDescent="0.2">
      <c r="B177" s="1" t="s">
        <v>557</v>
      </c>
      <c r="C177" s="1">
        <v>41058.351284722223</v>
      </c>
      <c r="D177" s="10" t="s">
        <v>558</v>
      </c>
      <c r="E177" s="1" t="s">
        <v>322</v>
      </c>
      <c r="F177" s="11">
        <v>120000</v>
      </c>
      <c r="G177" s="9">
        <f>RawData[[#This Row],[Clean Salary]]*INDEX(Exchange[], MATCH(RawData[[#This Row],[Currency]], Exchange[Code], 0), 4)</f>
        <v>120000</v>
      </c>
      <c r="H177" s="11">
        <f>IFERROR(RawData[[#This Row],[Salary in USD]]/(INDEX(Exchange[], MATCH(RawData[[#This Row],[Local Currency Unit]], Exchange[Code], 0), 8)), "")</f>
        <v>32000</v>
      </c>
      <c r="I177" s="1" t="s">
        <v>559</v>
      </c>
      <c r="J177" s="1" t="s">
        <v>342</v>
      </c>
      <c r="K177" s="1" t="s">
        <v>144</v>
      </c>
      <c r="L177" s="1" t="s">
        <v>41</v>
      </c>
      <c r="M177" s="1" t="str">
        <f>INDEX(Countries[], MATCH(RawData[[#This Row],[Where do you work]], Countries[Actual], 0), 2)</f>
        <v>Singapore</v>
      </c>
      <c r="N177" s="1" t="s">
        <v>324</v>
      </c>
      <c r="O177" s="1" t="str">
        <f>VLOOKUP(RawData[[#This Row],[How many hours of a day you work on Excel]], Time[], 2, FALSE)</f>
        <v>Light</v>
      </c>
      <c r="P177" s="1">
        <v>5</v>
      </c>
    </row>
    <row r="178" spans="2:16" x14ac:dyDescent="0.2">
      <c r="B178" s="1" t="s">
        <v>490</v>
      </c>
      <c r="C178" s="1">
        <v>41060.684305555558</v>
      </c>
      <c r="D178" s="10">
        <v>320000</v>
      </c>
      <c r="E178" s="1" t="s">
        <v>40</v>
      </c>
      <c r="F178" s="11">
        <v>320000</v>
      </c>
      <c r="G178" s="9">
        <f>RawData[[#This Row],[Clean Salary]]*INDEX(Exchange[], MATCH(RawData[[#This Row],[Currency]], Exchange[Code], 0), 4)</f>
        <v>85333.333333333328</v>
      </c>
      <c r="H178" s="11">
        <f>IFERROR(RawData[[#This Row],[Salary in USD]]/(INDEX(Exchange[], MATCH(RawData[[#This Row],[Local Currency Unit]], Exchange[Code], 0), 8)), "")</f>
        <v>31960.049937578027</v>
      </c>
      <c r="I178" s="1" t="s">
        <v>491</v>
      </c>
      <c r="J178" s="1" t="s">
        <v>281</v>
      </c>
      <c r="K178" s="1" t="s">
        <v>150</v>
      </c>
      <c r="L178" s="1" t="s">
        <v>40</v>
      </c>
      <c r="M178" s="1" t="str">
        <f>INDEX(Countries[], MATCH(RawData[[#This Row],[Where do you work]], Countries[Actual], 0), 2)</f>
        <v>Saudi Arabia</v>
      </c>
      <c r="N178" s="1" t="s">
        <v>291</v>
      </c>
      <c r="O178" s="1" t="str">
        <f>VLOOKUP(RawData[[#This Row],[How many hours of a day you work on Excel]], Time[], 2, FALSE)</f>
        <v>Medium</v>
      </c>
      <c r="P178" s="1">
        <v>15</v>
      </c>
    </row>
    <row r="179" spans="2:16" x14ac:dyDescent="0.2">
      <c r="B179" s="1" t="s">
        <v>492</v>
      </c>
      <c r="C179" s="1">
        <v>41058.136134259257</v>
      </c>
      <c r="D179" s="10">
        <v>150000</v>
      </c>
      <c r="E179" s="1" t="s">
        <v>3</v>
      </c>
      <c r="F179" s="11">
        <v>150000</v>
      </c>
      <c r="G179" s="9">
        <f>RawData[[#This Row],[Clean Salary]]*INDEX(Exchange[], MATCH(RawData[[#This Row],[Currency]], Exchange[Code], 0), 4)</f>
        <v>152986.44846039536</v>
      </c>
      <c r="H179" s="11">
        <f>IFERROR(RawData[[#This Row],[Salary in USD]]/(INDEX(Exchange[], MATCH(RawData[[#This Row],[Local Currency Unit]], Exchange[Code], 0), 8)), "")</f>
        <v>30968.916692387724</v>
      </c>
      <c r="I179" s="1" t="s">
        <v>290</v>
      </c>
      <c r="J179" s="1" t="s">
        <v>290</v>
      </c>
      <c r="K179" s="1" t="s">
        <v>136</v>
      </c>
      <c r="L179" s="1" t="s">
        <v>3</v>
      </c>
      <c r="M179" s="1" t="str">
        <f>INDEX(Countries[], MATCH(RawData[[#This Row],[Where do you work]], Countries[Actual], 0), 2)</f>
        <v>Australia</v>
      </c>
      <c r="N179" s="1" t="s">
        <v>291</v>
      </c>
      <c r="O179" s="1" t="str">
        <f>VLOOKUP(RawData[[#This Row],[How many hours of a day you work on Excel]], Time[], 2, FALSE)</f>
        <v>Medium</v>
      </c>
      <c r="P179" s="1">
        <v>10</v>
      </c>
    </row>
    <row r="180" spans="2:16" x14ac:dyDescent="0.2">
      <c r="B180" s="1" t="s">
        <v>493</v>
      </c>
      <c r="C180" s="1">
        <v>41058.774664351855</v>
      </c>
      <c r="D180" s="10" t="s">
        <v>494</v>
      </c>
      <c r="E180" s="1" t="s">
        <v>3</v>
      </c>
      <c r="F180" s="11">
        <v>150000</v>
      </c>
      <c r="G180" s="9">
        <f>RawData[[#This Row],[Clean Salary]]*INDEX(Exchange[], MATCH(RawData[[#This Row],[Currency]], Exchange[Code], 0), 4)</f>
        <v>152986.44846039536</v>
      </c>
      <c r="H180" s="11">
        <f>IFERROR(RawData[[#This Row],[Salary in USD]]/(INDEX(Exchange[], MATCH(RawData[[#This Row],[Local Currency Unit]], Exchange[Code], 0), 8)), "")</f>
        <v>30968.916692387724</v>
      </c>
      <c r="I180" s="1" t="s">
        <v>495</v>
      </c>
      <c r="J180" s="1" t="s">
        <v>290</v>
      </c>
      <c r="K180" s="1" t="s">
        <v>136</v>
      </c>
      <c r="L180" s="1" t="s">
        <v>3</v>
      </c>
      <c r="M180" s="1" t="str">
        <f>INDEX(Countries[], MATCH(RawData[[#This Row],[Where do you work]], Countries[Actual], 0), 2)</f>
        <v>Australia</v>
      </c>
      <c r="N180" s="1" t="s">
        <v>324</v>
      </c>
      <c r="O180" s="1" t="str">
        <f>VLOOKUP(RawData[[#This Row],[How many hours of a day you work on Excel]], Time[], 2, FALSE)</f>
        <v>Light</v>
      </c>
      <c r="P180" s="1">
        <v>5.5</v>
      </c>
    </row>
    <row r="181" spans="2:16" x14ac:dyDescent="0.2">
      <c r="B181" s="1" t="s">
        <v>496</v>
      </c>
      <c r="C181" s="1">
        <v>41055.04619212963</v>
      </c>
      <c r="D181" s="10">
        <v>130000</v>
      </c>
      <c r="E181" s="1" t="s">
        <v>322</v>
      </c>
      <c r="F181" s="11">
        <v>130000</v>
      </c>
      <c r="G181" s="9">
        <f>RawData[[#This Row],[Clean Salary]]*INDEX(Exchange[], MATCH(RawData[[#This Row],[Currency]], Exchange[Code], 0), 4)</f>
        <v>130000</v>
      </c>
      <c r="H181" s="11">
        <f>IFERROR(RawData[[#This Row],[Salary in USD]]/(INDEX(Exchange[], MATCH(RawData[[#This Row],[Local Currency Unit]], Exchange[Code], 0), 8)), "")</f>
        <v>30952.38095238095</v>
      </c>
      <c r="I181" s="1" t="s">
        <v>497</v>
      </c>
      <c r="J181" s="1" t="s">
        <v>281</v>
      </c>
      <c r="K181" s="1" t="s">
        <v>133</v>
      </c>
      <c r="L181" s="1" t="s">
        <v>322</v>
      </c>
      <c r="M181" s="1" t="str">
        <f>INDEX(Countries[], MATCH(RawData[[#This Row],[Where do you work]], Countries[Actual], 0), 2)</f>
        <v>USA</v>
      </c>
      <c r="N181" s="1" t="s">
        <v>282</v>
      </c>
      <c r="O181" s="1" t="str">
        <f>VLOOKUP(RawData[[#This Row],[How many hours of a day you work on Excel]], Time[], 2, FALSE)</f>
        <v>Heavy</v>
      </c>
    </row>
    <row r="182" spans="2:16" x14ac:dyDescent="0.2">
      <c r="B182" s="1" t="s">
        <v>498</v>
      </c>
      <c r="C182" s="1">
        <v>41055.070034722223</v>
      </c>
      <c r="D182" s="10">
        <v>130000</v>
      </c>
      <c r="E182" s="1" t="s">
        <v>322</v>
      </c>
      <c r="F182" s="11">
        <v>130000</v>
      </c>
      <c r="G182" s="9">
        <f>RawData[[#This Row],[Clean Salary]]*INDEX(Exchange[], MATCH(RawData[[#This Row],[Currency]], Exchange[Code], 0), 4)</f>
        <v>130000</v>
      </c>
      <c r="H182" s="11">
        <f>IFERROR(RawData[[#This Row],[Salary in USD]]/(INDEX(Exchange[], MATCH(RawData[[#This Row],[Local Currency Unit]], Exchange[Code], 0), 8)), "")</f>
        <v>30952.38095238095</v>
      </c>
      <c r="I182" s="1" t="s">
        <v>499</v>
      </c>
      <c r="J182" s="1" t="s">
        <v>305</v>
      </c>
      <c r="K182" s="1" t="s">
        <v>133</v>
      </c>
      <c r="L182" s="1" t="s">
        <v>322</v>
      </c>
      <c r="M182" s="1" t="str">
        <f>INDEX(Countries[], MATCH(RawData[[#This Row],[Where do you work]], Countries[Actual], 0), 2)</f>
        <v>USA</v>
      </c>
      <c r="N182" s="1" t="s">
        <v>282</v>
      </c>
      <c r="O182" s="1" t="str">
        <f>VLOOKUP(RawData[[#This Row],[How many hours of a day you work on Excel]], Time[], 2, FALSE)</f>
        <v>Heavy</v>
      </c>
    </row>
    <row r="183" spans="2:16" x14ac:dyDescent="0.2">
      <c r="B183" s="1" t="s">
        <v>500</v>
      </c>
      <c r="C183" s="1">
        <v>41055.076736111114</v>
      </c>
      <c r="D183" s="10">
        <v>130000</v>
      </c>
      <c r="E183" s="1" t="s">
        <v>322</v>
      </c>
      <c r="F183" s="11">
        <v>130000</v>
      </c>
      <c r="G183" s="9">
        <f>RawData[[#This Row],[Clean Salary]]*INDEX(Exchange[], MATCH(RawData[[#This Row],[Currency]], Exchange[Code], 0), 4)</f>
        <v>130000</v>
      </c>
      <c r="H183" s="11">
        <f>IFERROR(RawData[[#This Row],[Salary in USD]]/(INDEX(Exchange[], MATCH(RawData[[#This Row],[Local Currency Unit]], Exchange[Code], 0), 8)), "")</f>
        <v>30952.38095238095</v>
      </c>
      <c r="I183" s="1" t="s">
        <v>501</v>
      </c>
      <c r="J183" s="1" t="s">
        <v>281</v>
      </c>
      <c r="K183" s="1" t="s">
        <v>133</v>
      </c>
      <c r="L183" s="1" t="s">
        <v>322</v>
      </c>
      <c r="M183" s="1" t="str">
        <f>INDEX(Countries[], MATCH(RawData[[#This Row],[Where do you work]], Countries[Actual], 0), 2)</f>
        <v>USA</v>
      </c>
      <c r="N183" s="1" t="s">
        <v>291</v>
      </c>
      <c r="O183" s="1" t="str">
        <f>VLOOKUP(RawData[[#This Row],[How many hours of a day you work on Excel]], Time[], 2, FALSE)</f>
        <v>Medium</v>
      </c>
    </row>
    <row r="184" spans="2:16" x14ac:dyDescent="0.2">
      <c r="B184" s="1" t="s">
        <v>505</v>
      </c>
      <c r="C184" s="1">
        <v>41058.949421296296</v>
      </c>
      <c r="D184" s="10">
        <v>130000</v>
      </c>
      <c r="E184" s="1" t="s">
        <v>322</v>
      </c>
      <c r="F184" s="11">
        <v>130000</v>
      </c>
      <c r="G184" s="9">
        <f>RawData[[#This Row],[Clean Salary]]*INDEX(Exchange[], MATCH(RawData[[#This Row],[Currency]], Exchange[Code], 0), 4)</f>
        <v>130000</v>
      </c>
      <c r="H184" s="11">
        <f>IFERROR(RawData[[#This Row],[Salary in USD]]/(INDEX(Exchange[], MATCH(RawData[[#This Row],[Local Currency Unit]], Exchange[Code], 0), 8)), "")</f>
        <v>30952.38095238095</v>
      </c>
      <c r="I184" s="1" t="s">
        <v>281</v>
      </c>
      <c r="J184" s="1" t="s">
        <v>281</v>
      </c>
      <c r="K184" s="1" t="s">
        <v>133</v>
      </c>
      <c r="L184" s="1" t="s">
        <v>322</v>
      </c>
      <c r="M184" s="1" t="str">
        <f>INDEX(Countries[], MATCH(RawData[[#This Row],[Where do you work]], Countries[Actual], 0), 2)</f>
        <v>USA</v>
      </c>
      <c r="N184" s="1" t="s">
        <v>324</v>
      </c>
      <c r="O184" s="1" t="str">
        <f>VLOOKUP(RawData[[#This Row],[How many hours of a day you work on Excel]], Time[], 2, FALSE)</f>
        <v>Light</v>
      </c>
      <c r="P184" s="1">
        <v>25</v>
      </c>
    </row>
    <row r="185" spans="2:16" x14ac:dyDescent="0.2">
      <c r="B185" s="1" t="s">
        <v>506</v>
      </c>
      <c r="C185" s="1">
        <v>41057.710219907407</v>
      </c>
      <c r="D185" s="10">
        <v>75000</v>
      </c>
      <c r="E185" s="1" t="s">
        <v>6</v>
      </c>
      <c r="F185" s="11">
        <v>75000</v>
      </c>
      <c r="G185" s="9">
        <f>RawData[[#This Row],[Clean Salary]]*INDEX(Exchange[], MATCH(RawData[[#This Row],[Currency]], Exchange[Code], 0), 4)</f>
        <v>118213.37040504631</v>
      </c>
      <c r="H185" s="11">
        <f>IFERROR(RawData[[#This Row],[Salary in USD]]/(INDEX(Exchange[], MATCH(RawData[[#This Row],[Local Currency Unit]], Exchange[Code], 0), 8)), "")</f>
        <v>30945.908482996419</v>
      </c>
      <c r="I185" s="1" t="s">
        <v>468</v>
      </c>
      <c r="J185" s="1" t="s">
        <v>281</v>
      </c>
      <c r="K185" s="1" t="s">
        <v>135</v>
      </c>
      <c r="L185" s="1" t="s">
        <v>6</v>
      </c>
      <c r="M185" s="1" t="str">
        <f>INDEX(Countries[], MATCH(RawData[[#This Row],[Where do you work]], Countries[Actual], 0), 2)</f>
        <v>UK</v>
      </c>
      <c r="N185" s="1" t="s">
        <v>291</v>
      </c>
      <c r="O185" s="1" t="str">
        <f>VLOOKUP(RawData[[#This Row],[How many hours of a day you work on Excel]], Time[], 2, FALSE)</f>
        <v>Medium</v>
      </c>
      <c r="P185" s="1">
        <v>10</v>
      </c>
    </row>
    <row r="186" spans="2:16" x14ac:dyDescent="0.2">
      <c r="B186" s="1" t="s">
        <v>507</v>
      </c>
      <c r="C186" s="1">
        <v>41058.160740740743</v>
      </c>
      <c r="D186" s="10">
        <v>75000</v>
      </c>
      <c r="E186" s="1" t="s">
        <v>6</v>
      </c>
      <c r="F186" s="11">
        <v>75000</v>
      </c>
      <c r="G186" s="9">
        <f>RawData[[#This Row],[Clean Salary]]*INDEX(Exchange[], MATCH(RawData[[#This Row],[Currency]], Exchange[Code], 0), 4)</f>
        <v>118213.37040504631</v>
      </c>
      <c r="H186" s="11">
        <f>IFERROR(RawData[[#This Row],[Salary in USD]]/(INDEX(Exchange[], MATCH(RawData[[#This Row],[Local Currency Unit]], Exchange[Code], 0), 8)), "")</f>
        <v>30945.908482996419</v>
      </c>
      <c r="I186" s="1" t="s">
        <v>280</v>
      </c>
      <c r="J186" s="1" t="s">
        <v>281</v>
      </c>
      <c r="K186" s="1" t="s">
        <v>135</v>
      </c>
      <c r="L186" s="1" t="s">
        <v>6</v>
      </c>
      <c r="M186" s="1" t="str">
        <f>INDEX(Countries[], MATCH(RawData[[#This Row],[Where do you work]], Countries[Actual], 0), 2)</f>
        <v>UK</v>
      </c>
      <c r="N186" s="1" t="s">
        <v>282</v>
      </c>
      <c r="O186" s="1" t="str">
        <f>VLOOKUP(RawData[[#This Row],[How many hours of a day you work on Excel]], Time[], 2, FALSE)</f>
        <v>Heavy</v>
      </c>
      <c r="P186" s="1">
        <v>20</v>
      </c>
    </row>
    <row r="187" spans="2:16" x14ac:dyDescent="0.2">
      <c r="B187" s="1" t="s">
        <v>1957</v>
      </c>
      <c r="C187" s="1">
        <v>41054.180115740739</v>
      </c>
      <c r="D187" s="10">
        <v>50000</v>
      </c>
      <c r="E187" s="1" t="s">
        <v>322</v>
      </c>
      <c r="F187" s="11">
        <v>50000</v>
      </c>
      <c r="G187" s="9">
        <f>RawData[[#This Row],[Clean Salary]]*INDEX(Exchange[], MATCH(RawData[[#This Row],[Currency]], Exchange[Code], 0), 4)</f>
        <v>50000</v>
      </c>
      <c r="H187" s="11">
        <f>IFERROR(RawData[[#This Row],[Salary in USD]]/(INDEX(Exchange[], MATCH(RawData[[#This Row],[Local Currency Unit]], Exchange[Code], 0), 8)), "")</f>
        <v>30864.197530864196</v>
      </c>
      <c r="I187" s="1" t="s">
        <v>1958</v>
      </c>
      <c r="J187" s="1" t="s">
        <v>281</v>
      </c>
      <c r="K187" s="1" t="s">
        <v>134</v>
      </c>
      <c r="L187" s="1" t="s">
        <v>19</v>
      </c>
      <c r="M187" s="1" t="str">
        <f>INDEX(Countries[], MATCH(RawData[[#This Row],[Where do you work]], Countries[Actual], 0), 2)</f>
        <v>India</v>
      </c>
      <c r="N187" s="1" t="s">
        <v>324</v>
      </c>
      <c r="O187" s="1" t="str">
        <f>VLOOKUP(RawData[[#This Row],[How many hours of a day you work on Excel]], Time[], 2, FALSE)</f>
        <v>Light</v>
      </c>
    </row>
    <row r="188" spans="2:16" x14ac:dyDescent="0.2">
      <c r="B188" s="1" t="s">
        <v>1990</v>
      </c>
      <c r="C188" s="1">
        <v>41055.369444444441</v>
      </c>
      <c r="D188" s="10">
        <v>50000</v>
      </c>
      <c r="E188" s="1" t="s">
        <v>322</v>
      </c>
      <c r="F188" s="11">
        <v>50000</v>
      </c>
      <c r="G188" s="9">
        <f>RawData[[#This Row],[Clean Salary]]*INDEX(Exchange[], MATCH(RawData[[#This Row],[Currency]], Exchange[Code], 0), 4)</f>
        <v>50000</v>
      </c>
      <c r="H188" s="11">
        <f>IFERROR(RawData[[#This Row],[Salary in USD]]/(INDEX(Exchange[], MATCH(RawData[[#This Row],[Local Currency Unit]], Exchange[Code], 0), 8)), "")</f>
        <v>30864.197530864196</v>
      </c>
      <c r="I188" s="1" t="s">
        <v>1991</v>
      </c>
      <c r="J188" s="1" t="s">
        <v>281</v>
      </c>
      <c r="K188" s="1" t="s">
        <v>134</v>
      </c>
      <c r="L188" s="1" t="s">
        <v>19</v>
      </c>
      <c r="M188" s="1" t="str">
        <f>INDEX(Countries[], MATCH(RawData[[#This Row],[Where do you work]], Countries[Actual], 0), 2)</f>
        <v>India</v>
      </c>
      <c r="N188" s="1" t="s">
        <v>324</v>
      </c>
      <c r="O188" s="1" t="str">
        <f>VLOOKUP(RawData[[#This Row],[How many hours of a day you work on Excel]], Time[], 2, FALSE)</f>
        <v>Light</v>
      </c>
      <c r="P188" s="1">
        <v>25</v>
      </c>
    </row>
    <row r="189" spans="2:16" x14ac:dyDescent="0.2">
      <c r="B189" s="1" t="s">
        <v>1992</v>
      </c>
      <c r="C189" s="1">
        <v>41055.394814814812</v>
      </c>
      <c r="D189" s="10">
        <v>50000</v>
      </c>
      <c r="E189" s="1" t="s">
        <v>322</v>
      </c>
      <c r="F189" s="11">
        <v>50000</v>
      </c>
      <c r="G189" s="9">
        <f>RawData[[#This Row],[Clean Salary]]*INDEX(Exchange[], MATCH(RawData[[#This Row],[Currency]], Exchange[Code], 0), 4)</f>
        <v>50000</v>
      </c>
      <c r="H189" s="11">
        <f>IFERROR(RawData[[#This Row],[Salary in USD]]/(INDEX(Exchange[], MATCH(RawData[[#This Row],[Local Currency Unit]], Exchange[Code], 0), 8)), "")</f>
        <v>30864.197530864196</v>
      </c>
      <c r="I189" s="1" t="s">
        <v>1993</v>
      </c>
      <c r="J189" s="1" t="s">
        <v>281</v>
      </c>
      <c r="K189" s="1" t="s">
        <v>134</v>
      </c>
      <c r="L189" s="1" t="s">
        <v>19</v>
      </c>
      <c r="M189" s="1" t="str">
        <f>INDEX(Countries[], MATCH(RawData[[#This Row],[Where do you work]], Countries[Actual], 0), 2)</f>
        <v>India</v>
      </c>
      <c r="N189" s="1" t="s">
        <v>324</v>
      </c>
      <c r="O189" s="1" t="str">
        <f>VLOOKUP(RawData[[#This Row],[How many hours of a day you work on Excel]], Time[], 2, FALSE)</f>
        <v>Light</v>
      </c>
      <c r="P189" s="1">
        <v>10</v>
      </c>
    </row>
    <row r="190" spans="2:16" x14ac:dyDescent="0.2">
      <c r="B190" s="1" t="s">
        <v>1996</v>
      </c>
      <c r="C190" s="1">
        <v>41055.555347222224</v>
      </c>
      <c r="D190" s="10">
        <v>50000</v>
      </c>
      <c r="E190" s="1" t="s">
        <v>322</v>
      </c>
      <c r="F190" s="11">
        <v>50000</v>
      </c>
      <c r="G190" s="9">
        <f>RawData[[#This Row],[Clean Salary]]*INDEX(Exchange[], MATCH(RawData[[#This Row],[Currency]], Exchange[Code], 0), 4)</f>
        <v>50000</v>
      </c>
      <c r="H190" s="11">
        <f>IFERROR(RawData[[#This Row],[Salary in USD]]/(INDEX(Exchange[], MATCH(RawData[[#This Row],[Local Currency Unit]], Exchange[Code], 0), 8)), "")</f>
        <v>30864.197530864196</v>
      </c>
      <c r="I190" s="1" t="s">
        <v>1997</v>
      </c>
      <c r="J190" s="1" t="s">
        <v>281</v>
      </c>
      <c r="K190" s="1" t="s">
        <v>134</v>
      </c>
      <c r="L190" s="1" t="s">
        <v>19</v>
      </c>
      <c r="M190" s="1" t="str">
        <f>INDEX(Countries[], MATCH(RawData[[#This Row],[Where do you work]], Countries[Actual], 0), 2)</f>
        <v>India</v>
      </c>
      <c r="N190" s="1" t="s">
        <v>291</v>
      </c>
      <c r="O190" s="1" t="str">
        <f>VLOOKUP(RawData[[#This Row],[How many hours of a day you work on Excel]], Time[], 2, FALSE)</f>
        <v>Medium</v>
      </c>
      <c r="P190" s="1">
        <v>20</v>
      </c>
    </row>
    <row r="191" spans="2:16" x14ac:dyDescent="0.2">
      <c r="B191" s="1" t="s">
        <v>2000</v>
      </c>
      <c r="C191" s="1">
        <v>41057.620162037034</v>
      </c>
      <c r="D191" s="10">
        <v>50000</v>
      </c>
      <c r="E191" s="1" t="s">
        <v>322</v>
      </c>
      <c r="F191" s="11">
        <v>50000</v>
      </c>
      <c r="G191" s="9">
        <f>RawData[[#This Row],[Clean Salary]]*INDEX(Exchange[], MATCH(RawData[[#This Row],[Currency]], Exchange[Code], 0), 4)</f>
        <v>50000</v>
      </c>
      <c r="H191" s="11">
        <f>IFERROR(RawData[[#This Row],[Salary in USD]]/(INDEX(Exchange[], MATCH(RawData[[#This Row],[Local Currency Unit]], Exchange[Code], 0), 8)), "")</f>
        <v>30864.197530864196</v>
      </c>
      <c r="I191" s="1" t="s">
        <v>328</v>
      </c>
      <c r="J191" s="1" t="s">
        <v>329</v>
      </c>
      <c r="K191" s="1" t="s">
        <v>134</v>
      </c>
      <c r="L191" s="1" t="s">
        <v>19</v>
      </c>
      <c r="M191" s="1" t="str">
        <f>INDEX(Countries[], MATCH(RawData[[#This Row],[Where do you work]], Countries[Actual], 0), 2)</f>
        <v>India</v>
      </c>
      <c r="N191" s="1" t="s">
        <v>324</v>
      </c>
      <c r="O191" s="1" t="str">
        <f>VLOOKUP(RawData[[#This Row],[How many hours of a day you work on Excel]], Time[], 2, FALSE)</f>
        <v>Light</v>
      </c>
      <c r="P191" s="1">
        <v>26</v>
      </c>
    </row>
    <row r="192" spans="2:16" x14ac:dyDescent="0.2">
      <c r="B192" s="1" t="s">
        <v>2001</v>
      </c>
      <c r="C192" s="1">
        <v>41057.658599537041</v>
      </c>
      <c r="D192" s="10" t="s">
        <v>2002</v>
      </c>
      <c r="E192" s="1" t="s">
        <v>322</v>
      </c>
      <c r="F192" s="11">
        <v>50000</v>
      </c>
      <c r="G192" s="9">
        <f>RawData[[#This Row],[Clean Salary]]*INDEX(Exchange[], MATCH(RawData[[#This Row],[Currency]], Exchange[Code], 0), 4)</f>
        <v>50000</v>
      </c>
      <c r="H192" s="11">
        <f>IFERROR(RawData[[#This Row],[Salary in USD]]/(INDEX(Exchange[], MATCH(RawData[[#This Row],[Local Currency Unit]], Exchange[Code], 0), 8)), "")</f>
        <v>30864.197530864196</v>
      </c>
      <c r="I192" s="1" t="s">
        <v>2003</v>
      </c>
      <c r="J192" s="1" t="s">
        <v>281</v>
      </c>
      <c r="K192" s="1" t="s">
        <v>134</v>
      </c>
      <c r="L192" s="1" t="s">
        <v>19</v>
      </c>
      <c r="M192" s="1" t="str">
        <f>INDEX(Countries[], MATCH(RawData[[#This Row],[Where do you work]], Countries[Actual], 0), 2)</f>
        <v>India</v>
      </c>
      <c r="N192" s="1" t="s">
        <v>291</v>
      </c>
      <c r="O192" s="1" t="str">
        <f>VLOOKUP(RawData[[#This Row],[How many hours of a day you work on Excel]], Time[], 2, FALSE)</f>
        <v>Medium</v>
      </c>
      <c r="P192" s="1">
        <v>30</v>
      </c>
    </row>
    <row r="193" spans="2:16" x14ac:dyDescent="0.2">
      <c r="B193" s="1" t="s">
        <v>2021</v>
      </c>
      <c r="C193" s="1">
        <v>41062.732175925928</v>
      </c>
      <c r="D193" s="10" t="s">
        <v>2022</v>
      </c>
      <c r="E193" s="1" t="s">
        <v>322</v>
      </c>
      <c r="F193" s="11">
        <v>50000</v>
      </c>
      <c r="G193" s="9">
        <f>RawData[[#This Row],[Clean Salary]]*INDEX(Exchange[], MATCH(RawData[[#This Row],[Currency]], Exchange[Code], 0), 4)</f>
        <v>50000</v>
      </c>
      <c r="H193" s="11">
        <f>IFERROR(RawData[[#This Row],[Salary in USD]]/(INDEX(Exchange[], MATCH(RawData[[#This Row],[Local Currency Unit]], Exchange[Code], 0), 8)), "")</f>
        <v>30864.197530864196</v>
      </c>
      <c r="I193" s="1" t="s">
        <v>2023</v>
      </c>
      <c r="J193" s="1" t="s">
        <v>329</v>
      </c>
      <c r="K193" s="1" t="s">
        <v>134</v>
      </c>
      <c r="L193" s="1" t="s">
        <v>19</v>
      </c>
      <c r="M193" s="1" t="str">
        <f>INDEX(Countries[], MATCH(RawData[[#This Row],[Where do you work]], Countries[Actual], 0), 2)</f>
        <v>India</v>
      </c>
      <c r="N193" s="1" t="s">
        <v>324</v>
      </c>
      <c r="O193" s="1" t="str">
        <f>VLOOKUP(RawData[[#This Row],[How many hours of a day you work on Excel]], Time[], 2, FALSE)</f>
        <v>Light</v>
      </c>
      <c r="P193" s="1">
        <v>8</v>
      </c>
    </row>
    <row r="194" spans="2:16" x14ac:dyDescent="0.2">
      <c r="B194" s="1" t="s">
        <v>735</v>
      </c>
      <c r="C194" s="1">
        <v>41077.168055555558</v>
      </c>
      <c r="D194" s="10" t="s">
        <v>736</v>
      </c>
      <c r="E194" s="1" t="s">
        <v>322</v>
      </c>
      <c r="F194" s="11">
        <v>100000</v>
      </c>
      <c r="G194" s="9">
        <f>RawData[[#This Row],[Clean Salary]]*INDEX(Exchange[], MATCH(RawData[[#This Row],[Currency]], Exchange[Code], 0), 4)</f>
        <v>100000</v>
      </c>
      <c r="H194" s="11">
        <f>IFERROR(RawData[[#This Row],[Salary in USD]]/(INDEX(Exchange[], MATCH(RawData[[#This Row],[Local Currency Unit]], Exchange[Code], 0), 8)), "")</f>
        <v>30581.039755351681</v>
      </c>
      <c r="I194" s="1" t="s">
        <v>737</v>
      </c>
      <c r="J194" s="1" t="s">
        <v>281</v>
      </c>
      <c r="K194" s="1" t="s">
        <v>143</v>
      </c>
      <c r="L194" s="1" t="s">
        <v>53</v>
      </c>
      <c r="M194" s="1" t="str">
        <f>INDEX(Countries[], MATCH(RawData[[#This Row],[Where do you work]], Countries[Actual], 0), 2)</f>
        <v>UAE</v>
      </c>
      <c r="N194" s="1" t="s">
        <v>294</v>
      </c>
      <c r="O194" s="1" t="str">
        <f>VLOOKUP(RawData[[#This Row],[How many hours of a day you work on Excel]], Time[], 2, FALSE)</f>
        <v>Very Heavy</v>
      </c>
      <c r="P194" s="1">
        <v>15</v>
      </c>
    </row>
    <row r="195" spans="2:16" x14ac:dyDescent="0.2">
      <c r="B195" s="1" t="s">
        <v>508</v>
      </c>
      <c r="C195" s="1">
        <v>41055.673703703702</v>
      </c>
      <c r="D195" s="10">
        <v>74000</v>
      </c>
      <c r="E195" s="1" t="s">
        <v>6</v>
      </c>
      <c r="F195" s="11">
        <v>74000</v>
      </c>
      <c r="G195" s="9">
        <f>RawData[[#This Row],[Clean Salary]]*INDEX(Exchange[], MATCH(RawData[[#This Row],[Currency]], Exchange[Code], 0), 4)</f>
        <v>116637.19213297902</v>
      </c>
      <c r="H195" s="11">
        <f>IFERROR(RawData[[#This Row],[Salary in USD]]/(INDEX(Exchange[], MATCH(RawData[[#This Row],[Local Currency Unit]], Exchange[Code], 0), 8)), "")</f>
        <v>30533.296369889798</v>
      </c>
      <c r="I195" s="1" t="s">
        <v>391</v>
      </c>
      <c r="J195" s="1" t="s">
        <v>281</v>
      </c>
      <c r="K195" s="1" t="s">
        <v>135</v>
      </c>
      <c r="L195" s="1" t="s">
        <v>6</v>
      </c>
      <c r="M195" s="1" t="str">
        <f>INDEX(Countries[], MATCH(RawData[[#This Row],[Where do you work]], Countries[Actual], 0), 2)</f>
        <v>UK</v>
      </c>
      <c r="N195" s="1" t="s">
        <v>282</v>
      </c>
      <c r="O195" s="1" t="str">
        <f>VLOOKUP(RawData[[#This Row],[How many hours of a day you work on Excel]], Time[], 2, FALSE)</f>
        <v>Heavy</v>
      </c>
      <c r="P195" s="1">
        <v>5</v>
      </c>
    </row>
    <row r="196" spans="2:16" x14ac:dyDescent="0.2">
      <c r="B196" s="1" t="s">
        <v>509</v>
      </c>
      <c r="C196" s="1">
        <v>41055.02925925926</v>
      </c>
      <c r="D196" s="10">
        <v>128000</v>
      </c>
      <c r="E196" s="1" t="s">
        <v>322</v>
      </c>
      <c r="F196" s="11">
        <v>128000</v>
      </c>
      <c r="G196" s="9">
        <f>RawData[[#This Row],[Clean Salary]]*INDEX(Exchange[], MATCH(RawData[[#This Row],[Currency]], Exchange[Code], 0), 4)</f>
        <v>128000</v>
      </c>
      <c r="H196" s="11">
        <f>IFERROR(RawData[[#This Row],[Salary in USD]]/(INDEX(Exchange[], MATCH(RawData[[#This Row],[Local Currency Unit]], Exchange[Code], 0), 8)), "")</f>
        <v>30476.190476190473</v>
      </c>
      <c r="I196" s="1" t="s">
        <v>510</v>
      </c>
      <c r="J196" s="1" t="s">
        <v>281</v>
      </c>
      <c r="K196" s="1" t="s">
        <v>133</v>
      </c>
      <c r="L196" s="1" t="s">
        <v>322</v>
      </c>
      <c r="M196" s="1" t="str">
        <f>INDEX(Countries[], MATCH(RawData[[#This Row],[Where do you work]], Countries[Actual], 0), 2)</f>
        <v>USA</v>
      </c>
      <c r="N196" s="1" t="s">
        <v>294</v>
      </c>
      <c r="O196" s="1" t="str">
        <f>VLOOKUP(RawData[[#This Row],[How many hours of a day you work on Excel]], Time[], 2, FALSE)</f>
        <v>Very Heavy</v>
      </c>
    </row>
    <row r="197" spans="2:16" x14ac:dyDescent="0.2">
      <c r="B197" s="1" t="s">
        <v>511</v>
      </c>
      <c r="C197" s="1">
        <v>41060.224976851852</v>
      </c>
      <c r="D197" s="10">
        <v>127500</v>
      </c>
      <c r="E197" s="1" t="s">
        <v>322</v>
      </c>
      <c r="F197" s="11">
        <v>127500</v>
      </c>
      <c r="G197" s="9">
        <f>RawData[[#This Row],[Clean Salary]]*INDEX(Exchange[], MATCH(RawData[[#This Row],[Currency]], Exchange[Code], 0), 4)</f>
        <v>127500</v>
      </c>
      <c r="H197" s="11">
        <f>IFERROR(RawData[[#This Row],[Salary in USD]]/(INDEX(Exchange[], MATCH(RawData[[#This Row],[Local Currency Unit]], Exchange[Code], 0), 8)), "")</f>
        <v>30357.142857142855</v>
      </c>
      <c r="I197" s="1" t="s">
        <v>512</v>
      </c>
      <c r="J197" s="1" t="s">
        <v>329</v>
      </c>
      <c r="K197" s="1" t="s">
        <v>133</v>
      </c>
      <c r="L197" s="1" t="s">
        <v>322</v>
      </c>
      <c r="M197" s="1" t="str">
        <f>INDEX(Countries[], MATCH(RawData[[#This Row],[Where do you work]], Countries[Actual], 0), 2)</f>
        <v>USA</v>
      </c>
      <c r="N197" s="1" t="s">
        <v>294</v>
      </c>
      <c r="O197" s="1" t="str">
        <f>VLOOKUP(RawData[[#This Row],[How many hours of a day you work on Excel]], Time[], 2, FALSE)</f>
        <v>Very Heavy</v>
      </c>
      <c r="P197" s="1">
        <v>22</v>
      </c>
    </row>
    <row r="198" spans="2:16" x14ac:dyDescent="0.2">
      <c r="B198" s="1" t="s">
        <v>513</v>
      </c>
      <c r="C198" s="1">
        <v>41055.224537037036</v>
      </c>
      <c r="D198" s="10" t="s">
        <v>514</v>
      </c>
      <c r="E198" s="1" t="s">
        <v>6</v>
      </c>
      <c r="F198" s="11">
        <v>73000</v>
      </c>
      <c r="G198" s="9">
        <f>RawData[[#This Row],[Clean Salary]]*INDEX(Exchange[], MATCH(RawData[[#This Row],[Currency]], Exchange[Code], 0), 4)</f>
        <v>115061.01386091174</v>
      </c>
      <c r="H198" s="11">
        <f>IFERROR(RawData[[#This Row],[Salary in USD]]/(INDEX(Exchange[], MATCH(RawData[[#This Row],[Local Currency Unit]], Exchange[Code], 0), 8)), "")</f>
        <v>30120.684256783181</v>
      </c>
      <c r="I198" s="1" t="s">
        <v>280</v>
      </c>
      <c r="J198" s="1" t="s">
        <v>281</v>
      </c>
      <c r="K198" s="1" t="s">
        <v>135</v>
      </c>
      <c r="L198" s="1" t="s">
        <v>6</v>
      </c>
      <c r="M198" s="1" t="str">
        <f>INDEX(Countries[], MATCH(RawData[[#This Row],[Where do you work]], Countries[Actual], 0), 2)</f>
        <v>UK</v>
      </c>
      <c r="N198" s="1" t="s">
        <v>282</v>
      </c>
      <c r="O198" s="1" t="str">
        <f>VLOOKUP(RawData[[#This Row],[How many hours of a day you work on Excel]], Time[], 2, FALSE)</f>
        <v>Heavy</v>
      </c>
    </row>
    <row r="199" spans="2:16" x14ac:dyDescent="0.2">
      <c r="B199" s="1" t="s">
        <v>515</v>
      </c>
      <c r="C199" s="1">
        <v>41067.866712962961</v>
      </c>
      <c r="D199" s="10" t="s">
        <v>516</v>
      </c>
      <c r="E199" s="1" t="s">
        <v>6</v>
      </c>
      <c r="F199" s="11">
        <v>73000</v>
      </c>
      <c r="G199" s="9">
        <f>RawData[[#This Row],[Clean Salary]]*INDEX(Exchange[], MATCH(RawData[[#This Row],[Currency]], Exchange[Code], 0), 4)</f>
        <v>115061.01386091174</v>
      </c>
      <c r="H199" s="11">
        <f>IFERROR(RawData[[#This Row],[Salary in USD]]/(INDEX(Exchange[], MATCH(RawData[[#This Row],[Local Currency Unit]], Exchange[Code], 0), 8)), "")</f>
        <v>30120.684256783181</v>
      </c>
      <c r="I199" s="1" t="s">
        <v>394</v>
      </c>
      <c r="J199" s="1" t="s">
        <v>298</v>
      </c>
      <c r="K199" s="1" t="s">
        <v>135</v>
      </c>
      <c r="L199" s="1" t="s">
        <v>6</v>
      </c>
      <c r="M199" s="1" t="str">
        <f>INDEX(Countries[], MATCH(RawData[[#This Row],[Where do you work]], Countries[Actual], 0), 2)</f>
        <v>UK</v>
      </c>
      <c r="N199" s="1" t="s">
        <v>282</v>
      </c>
      <c r="O199" s="1" t="str">
        <f>VLOOKUP(RawData[[#This Row],[How many hours of a day you work on Excel]], Time[], 2, FALSE)</f>
        <v>Heavy</v>
      </c>
      <c r="P199" s="1">
        <v>8</v>
      </c>
    </row>
    <row r="200" spans="2:16" x14ac:dyDescent="0.2">
      <c r="B200" s="1" t="s">
        <v>517</v>
      </c>
      <c r="C200" s="1">
        <v>41072.866354166668</v>
      </c>
      <c r="D200" s="10" t="s">
        <v>518</v>
      </c>
      <c r="E200" s="1" t="s">
        <v>3</v>
      </c>
      <c r="F200" s="11">
        <v>145000</v>
      </c>
      <c r="G200" s="9">
        <f>RawData[[#This Row],[Clean Salary]]*INDEX(Exchange[], MATCH(RawData[[#This Row],[Currency]], Exchange[Code], 0), 4)</f>
        <v>147886.90017838217</v>
      </c>
      <c r="H200" s="11">
        <f>IFERROR(RawData[[#This Row],[Salary in USD]]/(INDEX(Exchange[], MATCH(RawData[[#This Row],[Local Currency Unit]], Exchange[Code], 0), 8)), "")</f>
        <v>29936.619469308131</v>
      </c>
      <c r="I200" s="1" t="s">
        <v>519</v>
      </c>
      <c r="J200" s="1" t="s">
        <v>298</v>
      </c>
      <c r="K200" s="1" t="s">
        <v>136</v>
      </c>
      <c r="L200" s="1" t="s">
        <v>3</v>
      </c>
      <c r="M200" s="1" t="str">
        <f>INDEX(Countries[], MATCH(RawData[[#This Row],[Where do you work]], Countries[Actual], 0), 2)</f>
        <v>Australia</v>
      </c>
      <c r="N200" s="1" t="s">
        <v>291</v>
      </c>
      <c r="O200" s="1" t="str">
        <f>VLOOKUP(RawData[[#This Row],[How many hours of a day you work on Excel]], Time[], 2, FALSE)</f>
        <v>Medium</v>
      </c>
      <c r="P200" s="1">
        <v>15</v>
      </c>
    </row>
    <row r="201" spans="2:16" x14ac:dyDescent="0.2">
      <c r="B201" s="1" t="s">
        <v>520</v>
      </c>
      <c r="C201" s="1">
        <v>41055.027499999997</v>
      </c>
      <c r="D201" s="10">
        <v>125000</v>
      </c>
      <c r="E201" s="1" t="s">
        <v>322</v>
      </c>
      <c r="F201" s="11">
        <v>125000</v>
      </c>
      <c r="G201" s="9">
        <f>RawData[[#This Row],[Clean Salary]]*INDEX(Exchange[], MATCH(RawData[[#This Row],[Currency]], Exchange[Code], 0), 4)</f>
        <v>125000</v>
      </c>
      <c r="H201" s="11">
        <f>IFERROR(RawData[[#This Row],[Salary in USD]]/(INDEX(Exchange[], MATCH(RawData[[#This Row],[Local Currency Unit]], Exchange[Code], 0), 8)), "")</f>
        <v>29761.90476190476</v>
      </c>
      <c r="I201" s="1" t="s">
        <v>521</v>
      </c>
      <c r="J201" s="1" t="s">
        <v>329</v>
      </c>
      <c r="K201" s="1" t="s">
        <v>133</v>
      </c>
      <c r="L201" s="1" t="s">
        <v>322</v>
      </c>
      <c r="M201" s="1" t="str">
        <f>INDEX(Countries[], MATCH(RawData[[#This Row],[Where do you work]], Countries[Actual], 0), 2)</f>
        <v>USA</v>
      </c>
      <c r="N201" s="1" t="s">
        <v>282</v>
      </c>
      <c r="O201" s="1" t="str">
        <f>VLOOKUP(RawData[[#This Row],[How many hours of a day you work on Excel]], Time[], 2, FALSE)</f>
        <v>Heavy</v>
      </c>
    </row>
    <row r="202" spans="2:16" x14ac:dyDescent="0.2">
      <c r="B202" s="1" t="s">
        <v>522</v>
      </c>
      <c r="C202" s="1">
        <v>41055.059374999997</v>
      </c>
      <c r="D202" s="10">
        <v>125000</v>
      </c>
      <c r="E202" s="1" t="s">
        <v>322</v>
      </c>
      <c r="F202" s="11">
        <v>125000</v>
      </c>
      <c r="G202" s="9">
        <f>RawData[[#This Row],[Clean Salary]]*INDEX(Exchange[], MATCH(RawData[[#This Row],[Currency]], Exchange[Code], 0), 4)</f>
        <v>125000</v>
      </c>
      <c r="H202" s="11">
        <f>IFERROR(RawData[[#This Row],[Salary in USD]]/(INDEX(Exchange[], MATCH(RawData[[#This Row],[Local Currency Unit]], Exchange[Code], 0), 8)), "")</f>
        <v>29761.90476190476</v>
      </c>
      <c r="I202" s="1" t="s">
        <v>523</v>
      </c>
      <c r="J202" s="1" t="s">
        <v>281</v>
      </c>
      <c r="K202" s="1" t="s">
        <v>133</v>
      </c>
      <c r="L202" s="1" t="s">
        <v>322</v>
      </c>
      <c r="M202" s="1" t="str">
        <f>INDEX(Countries[], MATCH(RawData[[#This Row],[Where do you work]], Countries[Actual], 0), 2)</f>
        <v>USA</v>
      </c>
      <c r="N202" s="1" t="s">
        <v>282</v>
      </c>
      <c r="O202" s="1" t="str">
        <f>VLOOKUP(RawData[[#This Row],[How many hours of a day you work on Excel]], Time[], 2, FALSE)</f>
        <v>Heavy</v>
      </c>
    </row>
    <row r="203" spans="2:16" x14ac:dyDescent="0.2">
      <c r="B203" s="1" t="s">
        <v>524</v>
      </c>
      <c r="C203" s="1">
        <v>41055.129351851851</v>
      </c>
      <c r="D203" s="10">
        <v>125000</v>
      </c>
      <c r="E203" s="1" t="s">
        <v>322</v>
      </c>
      <c r="F203" s="11">
        <v>125000</v>
      </c>
      <c r="G203" s="9">
        <f>RawData[[#This Row],[Clean Salary]]*INDEX(Exchange[], MATCH(RawData[[#This Row],[Currency]], Exchange[Code], 0), 4)</f>
        <v>125000</v>
      </c>
      <c r="H203" s="11">
        <f>IFERROR(RawData[[#This Row],[Salary in USD]]/(INDEX(Exchange[], MATCH(RawData[[#This Row],[Local Currency Unit]], Exchange[Code], 0), 8)), "")</f>
        <v>29761.90476190476</v>
      </c>
      <c r="I203" s="1" t="s">
        <v>525</v>
      </c>
      <c r="J203" s="1" t="s">
        <v>281</v>
      </c>
      <c r="K203" s="1" t="s">
        <v>133</v>
      </c>
      <c r="L203" s="1" t="s">
        <v>322</v>
      </c>
      <c r="M203" s="1" t="str">
        <f>INDEX(Countries[], MATCH(RawData[[#This Row],[Where do you work]], Countries[Actual], 0), 2)</f>
        <v>USA</v>
      </c>
      <c r="N203" s="1" t="s">
        <v>291</v>
      </c>
      <c r="O203" s="1" t="str">
        <f>VLOOKUP(RawData[[#This Row],[How many hours of a day you work on Excel]], Time[], 2, FALSE)</f>
        <v>Medium</v>
      </c>
    </row>
    <row r="204" spans="2:16" x14ac:dyDescent="0.2">
      <c r="B204" s="1" t="s">
        <v>526</v>
      </c>
      <c r="C204" s="1">
        <v>41055.479953703703</v>
      </c>
      <c r="D204" s="10">
        <v>125000</v>
      </c>
      <c r="E204" s="1" t="s">
        <v>322</v>
      </c>
      <c r="F204" s="11">
        <v>125000</v>
      </c>
      <c r="G204" s="9">
        <f>RawData[[#This Row],[Clean Salary]]*INDEX(Exchange[], MATCH(RawData[[#This Row],[Currency]], Exchange[Code], 0), 4)</f>
        <v>125000</v>
      </c>
      <c r="H204" s="11">
        <f>IFERROR(RawData[[#This Row],[Salary in USD]]/(INDEX(Exchange[], MATCH(RawData[[#This Row],[Local Currency Unit]], Exchange[Code], 0), 8)), "")</f>
        <v>29761.90476190476</v>
      </c>
      <c r="I204" s="1" t="s">
        <v>290</v>
      </c>
      <c r="J204" s="1" t="s">
        <v>290</v>
      </c>
      <c r="K204" s="1" t="s">
        <v>133</v>
      </c>
      <c r="L204" s="1" t="s">
        <v>322</v>
      </c>
      <c r="M204" s="1" t="str">
        <f>INDEX(Countries[], MATCH(RawData[[#This Row],[Where do you work]], Countries[Actual], 0), 2)</f>
        <v>USA</v>
      </c>
      <c r="N204" s="1" t="s">
        <v>291</v>
      </c>
      <c r="O204" s="1" t="str">
        <f>VLOOKUP(RawData[[#This Row],[How many hours of a day you work on Excel]], Time[], 2, FALSE)</f>
        <v>Medium</v>
      </c>
      <c r="P204" s="1">
        <v>20</v>
      </c>
    </row>
    <row r="205" spans="2:16" x14ac:dyDescent="0.2">
      <c r="B205" s="1" t="s">
        <v>533</v>
      </c>
      <c r="C205" s="1">
        <v>41057.367314814815</v>
      </c>
      <c r="D205" s="10">
        <v>125000</v>
      </c>
      <c r="E205" s="1" t="s">
        <v>322</v>
      </c>
      <c r="F205" s="11">
        <v>125000</v>
      </c>
      <c r="G205" s="9">
        <f>RawData[[#This Row],[Clean Salary]]*INDEX(Exchange[], MATCH(RawData[[#This Row],[Currency]], Exchange[Code], 0), 4)</f>
        <v>125000</v>
      </c>
      <c r="H205" s="11">
        <f>IFERROR(RawData[[#This Row],[Salary in USD]]/(INDEX(Exchange[], MATCH(RawData[[#This Row],[Local Currency Unit]], Exchange[Code], 0), 8)), "")</f>
        <v>29761.90476190476</v>
      </c>
      <c r="I205" s="1" t="s">
        <v>534</v>
      </c>
      <c r="J205" s="1" t="s">
        <v>329</v>
      </c>
      <c r="K205" s="1" t="s">
        <v>133</v>
      </c>
      <c r="L205" s="1" t="s">
        <v>322</v>
      </c>
      <c r="M205" s="1" t="str">
        <f>INDEX(Countries[], MATCH(RawData[[#This Row],[Where do you work]], Countries[Actual], 0), 2)</f>
        <v>USA</v>
      </c>
      <c r="N205" s="1" t="s">
        <v>282</v>
      </c>
      <c r="O205" s="1" t="str">
        <f>VLOOKUP(RawData[[#This Row],[How many hours of a day you work on Excel]], Time[], 2, FALSE)</f>
        <v>Heavy</v>
      </c>
      <c r="P205" s="1">
        <v>10</v>
      </c>
    </row>
    <row r="206" spans="2:16" x14ac:dyDescent="0.2">
      <c r="B206" s="1" t="s">
        <v>535</v>
      </c>
      <c r="C206" s="1">
        <v>41058.776979166665</v>
      </c>
      <c r="D206" s="10">
        <v>125000</v>
      </c>
      <c r="E206" s="1" t="s">
        <v>322</v>
      </c>
      <c r="F206" s="11">
        <v>125000</v>
      </c>
      <c r="G206" s="9">
        <f>RawData[[#This Row],[Clean Salary]]*INDEX(Exchange[], MATCH(RawData[[#This Row],[Currency]], Exchange[Code], 0), 4)</f>
        <v>125000</v>
      </c>
      <c r="H206" s="11">
        <f>IFERROR(RawData[[#This Row],[Salary in USD]]/(INDEX(Exchange[], MATCH(RawData[[#This Row],[Local Currency Unit]], Exchange[Code], 0), 8)), "")</f>
        <v>29761.90476190476</v>
      </c>
      <c r="I206" s="1" t="s">
        <v>536</v>
      </c>
      <c r="J206" s="1" t="s">
        <v>281</v>
      </c>
      <c r="K206" s="1" t="s">
        <v>133</v>
      </c>
      <c r="L206" s="1" t="s">
        <v>322</v>
      </c>
      <c r="M206" s="1" t="str">
        <f>INDEX(Countries[], MATCH(RawData[[#This Row],[Where do you work]], Countries[Actual], 0), 2)</f>
        <v>USA</v>
      </c>
      <c r="N206" s="1" t="s">
        <v>282</v>
      </c>
      <c r="O206" s="1" t="str">
        <f>VLOOKUP(RawData[[#This Row],[How many hours of a day you work on Excel]], Time[], 2, FALSE)</f>
        <v>Heavy</v>
      </c>
      <c r="P206" s="1">
        <v>2</v>
      </c>
    </row>
    <row r="207" spans="2:16" x14ac:dyDescent="0.2">
      <c r="B207" s="1" t="s">
        <v>537</v>
      </c>
      <c r="C207" s="1">
        <v>41058.800219907411</v>
      </c>
      <c r="D207" s="10">
        <v>125000</v>
      </c>
      <c r="E207" s="1" t="s">
        <v>322</v>
      </c>
      <c r="F207" s="11">
        <v>125000</v>
      </c>
      <c r="G207" s="9">
        <f>RawData[[#This Row],[Clean Salary]]*INDEX(Exchange[], MATCH(RawData[[#This Row],[Currency]], Exchange[Code], 0), 4)</f>
        <v>125000</v>
      </c>
      <c r="H207" s="11">
        <f>IFERROR(RawData[[#This Row],[Salary in USD]]/(INDEX(Exchange[], MATCH(RawData[[#This Row],[Local Currency Unit]], Exchange[Code], 0), 8)), "")</f>
        <v>29761.90476190476</v>
      </c>
      <c r="I207" s="1" t="s">
        <v>280</v>
      </c>
      <c r="J207" s="1" t="s">
        <v>281</v>
      </c>
      <c r="K207" s="1" t="s">
        <v>133</v>
      </c>
      <c r="L207" s="1" t="s">
        <v>322</v>
      </c>
      <c r="M207" s="1" t="str">
        <f>INDEX(Countries[], MATCH(RawData[[#This Row],[Where do you work]], Countries[Actual], 0), 2)</f>
        <v>USA</v>
      </c>
      <c r="N207" s="1" t="s">
        <v>282</v>
      </c>
      <c r="O207" s="1" t="str">
        <f>VLOOKUP(RawData[[#This Row],[How many hours of a day you work on Excel]], Time[], 2, FALSE)</f>
        <v>Heavy</v>
      </c>
      <c r="P207" s="1">
        <v>25</v>
      </c>
    </row>
    <row r="208" spans="2:16" x14ac:dyDescent="0.2">
      <c r="B208" s="1" t="s">
        <v>538</v>
      </c>
      <c r="C208" s="1">
        <v>41060.920173611114</v>
      </c>
      <c r="D208" s="10">
        <v>125000</v>
      </c>
      <c r="E208" s="1" t="s">
        <v>322</v>
      </c>
      <c r="F208" s="11">
        <v>125000</v>
      </c>
      <c r="G208" s="9">
        <f>RawData[[#This Row],[Clean Salary]]*INDEX(Exchange[], MATCH(RawData[[#This Row],[Currency]], Exchange[Code], 0), 4)</f>
        <v>125000</v>
      </c>
      <c r="H208" s="11">
        <f>IFERROR(RawData[[#This Row],[Salary in USD]]/(INDEX(Exchange[], MATCH(RawData[[#This Row],[Local Currency Unit]], Exchange[Code], 0), 8)), "")</f>
        <v>29761.90476190476</v>
      </c>
      <c r="I208" s="1" t="s">
        <v>342</v>
      </c>
      <c r="J208" s="1" t="s">
        <v>342</v>
      </c>
      <c r="K208" s="1" t="s">
        <v>133</v>
      </c>
      <c r="L208" s="1" t="s">
        <v>322</v>
      </c>
      <c r="M208" s="1" t="str">
        <f>INDEX(Countries[], MATCH(RawData[[#This Row],[Where do you work]], Countries[Actual], 0), 2)</f>
        <v>USA</v>
      </c>
      <c r="N208" s="1" t="s">
        <v>294</v>
      </c>
      <c r="O208" s="1" t="str">
        <f>VLOOKUP(RawData[[#This Row],[How many hours of a day you work on Excel]], Time[], 2, FALSE)</f>
        <v>Very Heavy</v>
      </c>
      <c r="P208" s="1">
        <v>8</v>
      </c>
    </row>
    <row r="209" spans="2:16" x14ac:dyDescent="0.2">
      <c r="B209" s="1" t="s">
        <v>539</v>
      </c>
      <c r="C209" s="1">
        <v>41070.522083333337</v>
      </c>
      <c r="D209" s="10">
        <v>125000</v>
      </c>
      <c r="E209" s="1" t="s">
        <v>322</v>
      </c>
      <c r="F209" s="11">
        <v>125000</v>
      </c>
      <c r="G209" s="9">
        <f>RawData[[#This Row],[Clean Salary]]*INDEX(Exchange[], MATCH(RawData[[#This Row],[Currency]], Exchange[Code], 0), 4)</f>
        <v>125000</v>
      </c>
      <c r="H209" s="11">
        <f>IFERROR(RawData[[#This Row],[Salary in USD]]/(INDEX(Exchange[], MATCH(RawData[[#This Row],[Local Currency Unit]], Exchange[Code], 0), 8)), "")</f>
        <v>29761.90476190476</v>
      </c>
      <c r="I209" s="1" t="s">
        <v>540</v>
      </c>
      <c r="J209" s="1" t="s">
        <v>281</v>
      </c>
      <c r="K209" s="1" t="s">
        <v>133</v>
      </c>
      <c r="L209" s="1" t="s">
        <v>322</v>
      </c>
      <c r="M209" s="1" t="str">
        <f>INDEX(Countries[], MATCH(RawData[[#This Row],[Where do you work]], Countries[Actual], 0), 2)</f>
        <v>USA</v>
      </c>
      <c r="N209" s="1" t="s">
        <v>294</v>
      </c>
      <c r="O209" s="1" t="str">
        <f>VLOOKUP(RawData[[#This Row],[How many hours of a day you work on Excel]], Time[], 2, FALSE)</f>
        <v>Very Heavy</v>
      </c>
      <c r="P209" s="1">
        <v>10</v>
      </c>
    </row>
    <row r="210" spans="2:16" x14ac:dyDescent="0.2">
      <c r="B210" s="1" t="s">
        <v>551</v>
      </c>
      <c r="C210" s="1">
        <v>41055.220972222225</v>
      </c>
      <c r="D210" s="10" t="s">
        <v>552</v>
      </c>
      <c r="E210" s="1" t="s">
        <v>322</v>
      </c>
      <c r="F210" s="11">
        <v>120000</v>
      </c>
      <c r="G210" s="9">
        <f>RawData[[#This Row],[Clean Salary]]*INDEX(Exchange[], MATCH(RawData[[#This Row],[Currency]], Exchange[Code], 0), 4)</f>
        <v>120000</v>
      </c>
      <c r="H210" s="11">
        <f>IFERROR(RawData[[#This Row],[Salary in USD]]/(INDEX(Exchange[], MATCH(RawData[[#This Row],[Local Currency Unit]], Exchange[Code], 0), 8)), "")</f>
        <v>29629.629629629631</v>
      </c>
      <c r="I210" s="1" t="s">
        <v>553</v>
      </c>
      <c r="J210" s="1" t="s">
        <v>281</v>
      </c>
      <c r="K210" s="1" t="s">
        <v>177</v>
      </c>
      <c r="L210" s="1" t="s">
        <v>32</v>
      </c>
      <c r="M210" s="1" t="str">
        <f>INDEX(Countries[], MATCH(RawData[[#This Row],[Where do you work]], Countries[Actual], 0), 2)</f>
        <v>New Zealand</v>
      </c>
      <c r="N210" s="1" t="s">
        <v>291</v>
      </c>
      <c r="O210" s="1" t="str">
        <f>VLOOKUP(RawData[[#This Row],[How many hours of a day you work on Excel]], Time[], 2, FALSE)</f>
        <v>Medium</v>
      </c>
    </row>
    <row r="211" spans="2:16" x14ac:dyDescent="0.2">
      <c r="B211" s="1" t="s">
        <v>541</v>
      </c>
      <c r="C211" s="1">
        <v>41055.029895833337</v>
      </c>
      <c r="D211" s="10">
        <v>70000</v>
      </c>
      <c r="E211" s="1" t="s">
        <v>6</v>
      </c>
      <c r="F211" s="11">
        <v>70000</v>
      </c>
      <c r="G211" s="9">
        <f>RawData[[#This Row],[Clean Salary]]*INDEX(Exchange[], MATCH(RawData[[#This Row],[Currency]], Exchange[Code], 0), 4)</f>
        <v>110332.47904470989</v>
      </c>
      <c r="H211" s="11">
        <f>IFERROR(RawData[[#This Row],[Salary in USD]]/(INDEX(Exchange[], MATCH(RawData[[#This Row],[Local Currency Unit]], Exchange[Code], 0), 8)), "")</f>
        <v>28882.847917463325</v>
      </c>
      <c r="I211" s="1" t="s">
        <v>501</v>
      </c>
      <c r="J211" s="1" t="s">
        <v>281</v>
      </c>
      <c r="K211" s="1" t="s">
        <v>135</v>
      </c>
      <c r="L211" s="1" t="s">
        <v>6</v>
      </c>
      <c r="M211" s="1" t="str">
        <f>INDEX(Countries[], MATCH(RawData[[#This Row],[Where do you work]], Countries[Actual], 0), 2)</f>
        <v>UK</v>
      </c>
      <c r="N211" s="1" t="s">
        <v>291</v>
      </c>
      <c r="O211" s="1" t="str">
        <f>VLOOKUP(RawData[[#This Row],[How many hours of a day you work on Excel]], Time[], 2, FALSE)</f>
        <v>Medium</v>
      </c>
    </row>
    <row r="212" spans="2:16" x14ac:dyDescent="0.2">
      <c r="B212" s="1" t="s">
        <v>542</v>
      </c>
      <c r="C212" s="1">
        <v>41058.754050925927</v>
      </c>
      <c r="D212" s="10" t="s">
        <v>543</v>
      </c>
      <c r="E212" s="1" t="s">
        <v>6</v>
      </c>
      <c r="F212" s="11">
        <v>70000</v>
      </c>
      <c r="G212" s="9">
        <f>RawData[[#This Row],[Clean Salary]]*INDEX(Exchange[], MATCH(RawData[[#This Row],[Currency]], Exchange[Code], 0), 4)</f>
        <v>110332.47904470989</v>
      </c>
      <c r="H212" s="11">
        <f>IFERROR(RawData[[#This Row],[Salary in USD]]/(INDEX(Exchange[], MATCH(RawData[[#This Row],[Local Currency Unit]], Exchange[Code], 0), 8)), "")</f>
        <v>28882.847917463325</v>
      </c>
      <c r="I212" s="1" t="s">
        <v>342</v>
      </c>
      <c r="J212" s="1" t="s">
        <v>342</v>
      </c>
      <c r="K212" s="1" t="s">
        <v>135</v>
      </c>
      <c r="L212" s="1" t="s">
        <v>6</v>
      </c>
      <c r="M212" s="1" t="str">
        <f>INDEX(Countries[], MATCH(RawData[[#This Row],[Where do you work]], Countries[Actual], 0), 2)</f>
        <v>UK</v>
      </c>
      <c r="N212" s="1" t="s">
        <v>282</v>
      </c>
      <c r="O212" s="1" t="str">
        <f>VLOOKUP(RawData[[#This Row],[How many hours of a day you work on Excel]], Time[], 2, FALSE)</f>
        <v>Heavy</v>
      </c>
      <c r="P212" s="1">
        <v>15</v>
      </c>
    </row>
    <row r="213" spans="2:16" x14ac:dyDescent="0.2">
      <c r="B213" s="1" t="s">
        <v>544</v>
      </c>
      <c r="C213" s="1">
        <v>41057.776458333334</v>
      </c>
      <c r="D213" s="10">
        <v>100000</v>
      </c>
      <c r="E213" s="1" t="s">
        <v>15</v>
      </c>
      <c r="F213" s="11">
        <v>100000</v>
      </c>
      <c r="G213" s="9">
        <f>RawData[[#This Row],[Clean Salary]]*INDEX(Exchange[], MATCH(RawData[[#This Row],[Currency]], Exchange[Code], 0), 4)</f>
        <v>127039.94389916077</v>
      </c>
      <c r="H213" s="11">
        <f>IFERROR(RawData[[#This Row],[Salary in USD]]/(INDEX(Exchange[], MATCH(RawData[[#This Row],[Local Currency Unit]], Exchange[Code], 0), 8)), "")</f>
        <v>28677.188239088213</v>
      </c>
      <c r="I213" s="1" t="s">
        <v>545</v>
      </c>
      <c r="J213" s="1" t="s">
        <v>329</v>
      </c>
      <c r="K213" s="1" t="s">
        <v>148</v>
      </c>
      <c r="L213" s="1" t="s">
        <v>15</v>
      </c>
      <c r="M213" s="1" t="str">
        <f>INDEX(Countries[], MATCH(RawData[[#This Row],[Where do you work]], Countries[Actual], 0), 2)</f>
        <v>Spain</v>
      </c>
      <c r="N213" s="1" t="s">
        <v>324</v>
      </c>
      <c r="O213" s="1" t="str">
        <f>VLOOKUP(RawData[[#This Row],[How many hours of a day you work on Excel]], Time[], 2, FALSE)</f>
        <v>Light</v>
      </c>
      <c r="P213" s="1">
        <v>20</v>
      </c>
    </row>
    <row r="214" spans="2:16" x14ac:dyDescent="0.2">
      <c r="B214" s="1" t="s">
        <v>546</v>
      </c>
      <c r="C214" s="1">
        <v>41058.021319444444</v>
      </c>
      <c r="D214" s="10">
        <v>2600000</v>
      </c>
      <c r="E214" s="1" t="s">
        <v>19</v>
      </c>
      <c r="F214" s="11">
        <v>2600000</v>
      </c>
      <c r="G214" s="9">
        <f>RawData[[#This Row],[Clean Salary]]*INDEX(Exchange[], MATCH(RawData[[#This Row],[Currency]], Exchange[Code], 0), 4)</f>
        <v>46300.583387350678</v>
      </c>
      <c r="H214" s="11">
        <f>IFERROR(RawData[[#This Row],[Salary in USD]]/(INDEX(Exchange[], MATCH(RawData[[#This Row],[Local Currency Unit]], Exchange[Code], 0), 8)), "")</f>
        <v>28580.607029228813</v>
      </c>
      <c r="I214" s="1" t="s">
        <v>547</v>
      </c>
      <c r="J214" s="1" t="s">
        <v>281</v>
      </c>
      <c r="K214" s="1" t="s">
        <v>134</v>
      </c>
      <c r="L214" s="1" t="s">
        <v>19</v>
      </c>
      <c r="M214" s="1" t="str">
        <f>INDEX(Countries[], MATCH(RawData[[#This Row],[Where do you work]], Countries[Actual], 0), 2)</f>
        <v>India</v>
      </c>
      <c r="N214" s="1" t="s">
        <v>282</v>
      </c>
      <c r="O214" s="1" t="str">
        <f>VLOOKUP(RawData[[#This Row],[How many hours of a day you work on Excel]], Time[], 2, FALSE)</f>
        <v>Heavy</v>
      </c>
      <c r="P214" s="1">
        <v>4</v>
      </c>
    </row>
    <row r="215" spans="2:16" x14ac:dyDescent="0.2">
      <c r="B215" s="1" t="s">
        <v>548</v>
      </c>
      <c r="C215" s="1">
        <v>41055.003993055558</v>
      </c>
      <c r="D215" s="10">
        <v>120000</v>
      </c>
      <c r="E215" s="1" t="s">
        <v>322</v>
      </c>
      <c r="F215" s="11">
        <v>120000</v>
      </c>
      <c r="G215" s="9">
        <f>RawData[[#This Row],[Clean Salary]]*INDEX(Exchange[], MATCH(RawData[[#This Row],[Currency]], Exchange[Code], 0), 4)</f>
        <v>120000</v>
      </c>
      <c r="H215" s="11">
        <f>IFERROR(RawData[[#This Row],[Salary in USD]]/(INDEX(Exchange[], MATCH(RawData[[#This Row],[Local Currency Unit]], Exchange[Code], 0), 8)), "")</f>
        <v>28571.428571428569</v>
      </c>
      <c r="I215" s="1" t="s">
        <v>549</v>
      </c>
      <c r="J215" s="1" t="s">
        <v>281</v>
      </c>
      <c r="K215" s="1" t="s">
        <v>133</v>
      </c>
      <c r="L215" s="1" t="s">
        <v>322</v>
      </c>
      <c r="M215" s="1" t="str">
        <f>INDEX(Countries[], MATCH(RawData[[#This Row],[Where do you work]], Countries[Actual], 0), 2)</f>
        <v>USA</v>
      </c>
      <c r="N215" s="1" t="s">
        <v>282</v>
      </c>
      <c r="O215" s="1" t="str">
        <f>VLOOKUP(RawData[[#This Row],[How many hours of a day you work on Excel]], Time[], 2, FALSE)</f>
        <v>Heavy</v>
      </c>
    </row>
    <row r="216" spans="2:16" x14ac:dyDescent="0.2">
      <c r="B216" s="1" t="s">
        <v>550</v>
      </c>
      <c r="C216" s="1">
        <v>41055.111064814817</v>
      </c>
      <c r="D216" s="10">
        <v>120000</v>
      </c>
      <c r="E216" s="1" t="s">
        <v>322</v>
      </c>
      <c r="F216" s="11">
        <v>120000</v>
      </c>
      <c r="G216" s="9">
        <f>RawData[[#This Row],[Clean Salary]]*INDEX(Exchange[], MATCH(RawData[[#This Row],[Currency]], Exchange[Code], 0), 4)</f>
        <v>120000</v>
      </c>
      <c r="H216" s="11">
        <f>IFERROR(RawData[[#This Row],[Salary in USD]]/(INDEX(Exchange[], MATCH(RawData[[#This Row],[Local Currency Unit]], Exchange[Code], 0), 8)), "")</f>
        <v>28571.428571428569</v>
      </c>
      <c r="I216" s="1" t="s">
        <v>418</v>
      </c>
      <c r="J216" s="1" t="s">
        <v>329</v>
      </c>
      <c r="K216" s="1" t="s">
        <v>133</v>
      </c>
      <c r="L216" s="1" t="s">
        <v>322</v>
      </c>
      <c r="M216" s="1" t="str">
        <f>INDEX(Countries[], MATCH(RawData[[#This Row],[Where do you work]], Countries[Actual], 0), 2)</f>
        <v>USA</v>
      </c>
      <c r="N216" s="1" t="s">
        <v>324</v>
      </c>
      <c r="O216" s="1" t="str">
        <f>VLOOKUP(RawData[[#This Row],[How many hours of a day you work on Excel]], Time[], 2, FALSE)</f>
        <v>Light</v>
      </c>
    </row>
    <row r="217" spans="2:16" x14ac:dyDescent="0.2">
      <c r="B217" s="1" t="s">
        <v>554</v>
      </c>
      <c r="C217" s="1">
        <v>41055.241782407407</v>
      </c>
      <c r="D217" s="10">
        <v>120000</v>
      </c>
      <c r="E217" s="1" t="s">
        <v>322</v>
      </c>
      <c r="F217" s="11">
        <v>120000</v>
      </c>
      <c r="G217" s="9">
        <f>RawData[[#This Row],[Clean Salary]]*INDEX(Exchange[], MATCH(RawData[[#This Row],[Currency]], Exchange[Code], 0), 4)</f>
        <v>120000</v>
      </c>
      <c r="H217" s="11">
        <f>IFERROR(RawData[[#This Row],[Salary in USD]]/(INDEX(Exchange[], MATCH(RawData[[#This Row],[Local Currency Unit]], Exchange[Code], 0), 8)), "")</f>
        <v>28571.428571428569</v>
      </c>
      <c r="I217" s="1" t="s">
        <v>418</v>
      </c>
      <c r="J217" s="1" t="s">
        <v>329</v>
      </c>
      <c r="K217" s="1" t="s">
        <v>133</v>
      </c>
      <c r="L217" s="1" t="s">
        <v>322</v>
      </c>
      <c r="M217" s="1" t="str">
        <f>INDEX(Countries[], MATCH(RawData[[#This Row],[Where do you work]], Countries[Actual], 0), 2)</f>
        <v>USA</v>
      </c>
      <c r="N217" s="1" t="s">
        <v>282</v>
      </c>
      <c r="O217" s="1" t="str">
        <f>VLOOKUP(RawData[[#This Row],[How many hours of a day you work on Excel]], Time[], 2, FALSE)</f>
        <v>Heavy</v>
      </c>
    </row>
    <row r="218" spans="2:16" x14ac:dyDescent="0.2">
      <c r="B218" s="1" t="s">
        <v>555</v>
      </c>
      <c r="C218" s="1">
        <v>41055.339386574073</v>
      </c>
      <c r="D218" s="10">
        <v>120000</v>
      </c>
      <c r="E218" s="1" t="s">
        <v>322</v>
      </c>
      <c r="F218" s="11">
        <v>120000</v>
      </c>
      <c r="G218" s="9">
        <f>RawData[[#This Row],[Clean Salary]]*INDEX(Exchange[], MATCH(RawData[[#This Row],[Currency]], Exchange[Code], 0), 4)</f>
        <v>120000</v>
      </c>
      <c r="H218" s="11">
        <f>IFERROR(RawData[[#This Row],[Salary in USD]]/(INDEX(Exchange[], MATCH(RawData[[#This Row],[Local Currency Unit]], Exchange[Code], 0), 8)), "")</f>
        <v>28571.428571428569</v>
      </c>
      <c r="I218" s="1" t="s">
        <v>556</v>
      </c>
      <c r="J218" s="1" t="s">
        <v>290</v>
      </c>
      <c r="K218" s="1" t="s">
        <v>133</v>
      </c>
      <c r="L218" s="1" t="s">
        <v>322</v>
      </c>
      <c r="M218" s="1" t="str">
        <f>INDEX(Countries[], MATCH(RawData[[#This Row],[Where do you work]], Countries[Actual], 0), 2)</f>
        <v>USA</v>
      </c>
      <c r="N218" s="1" t="s">
        <v>294</v>
      </c>
      <c r="O218" s="1" t="str">
        <f>VLOOKUP(RawData[[#This Row],[How many hours of a day you work on Excel]], Time[], 2, FALSE)</f>
        <v>Very Heavy</v>
      </c>
      <c r="P218" s="1">
        <v>7</v>
      </c>
    </row>
    <row r="219" spans="2:16" x14ac:dyDescent="0.2">
      <c r="B219" s="1" t="s">
        <v>560</v>
      </c>
      <c r="C219" s="1">
        <v>41058.904675925929</v>
      </c>
      <c r="D219" s="10">
        <v>120000</v>
      </c>
      <c r="E219" s="1" t="s">
        <v>322</v>
      </c>
      <c r="F219" s="11">
        <v>120000</v>
      </c>
      <c r="G219" s="9">
        <f>RawData[[#This Row],[Clean Salary]]*INDEX(Exchange[], MATCH(RawData[[#This Row],[Currency]], Exchange[Code], 0), 4)</f>
        <v>120000</v>
      </c>
      <c r="H219" s="11">
        <f>IFERROR(RawData[[#This Row],[Salary in USD]]/(INDEX(Exchange[], MATCH(RawData[[#This Row],[Local Currency Unit]], Exchange[Code], 0), 8)), "")</f>
        <v>28571.428571428569</v>
      </c>
      <c r="I219" s="1" t="s">
        <v>280</v>
      </c>
      <c r="J219" s="1" t="s">
        <v>281</v>
      </c>
      <c r="K219" s="1" t="s">
        <v>133</v>
      </c>
      <c r="L219" s="1" t="s">
        <v>322</v>
      </c>
      <c r="M219" s="1" t="str">
        <f>INDEX(Countries[], MATCH(RawData[[#This Row],[Where do you work]], Countries[Actual], 0), 2)</f>
        <v>USA</v>
      </c>
      <c r="N219" s="1" t="s">
        <v>291</v>
      </c>
      <c r="O219" s="1" t="str">
        <f>VLOOKUP(RawData[[#This Row],[How many hours of a day you work on Excel]], Time[], 2, FALSE)</f>
        <v>Medium</v>
      </c>
      <c r="P219" s="1">
        <v>5</v>
      </c>
    </row>
    <row r="220" spans="2:16" x14ac:dyDescent="0.2">
      <c r="B220" s="1" t="s">
        <v>561</v>
      </c>
      <c r="C220" s="1">
        <v>41059.017858796295</v>
      </c>
      <c r="D220" s="10">
        <v>120000</v>
      </c>
      <c r="E220" s="1" t="s">
        <v>322</v>
      </c>
      <c r="F220" s="11">
        <v>120000</v>
      </c>
      <c r="G220" s="9">
        <f>RawData[[#This Row],[Clean Salary]]*INDEX(Exchange[], MATCH(RawData[[#This Row],[Currency]], Exchange[Code], 0), 4)</f>
        <v>120000</v>
      </c>
      <c r="H220" s="11">
        <f>IFERROR(RawData[[#This Row],[Salary in USD]]/(INDEX(Exchange[], MATCH(RawData[[#This Row],[Local Currency Unit]], Exchange[Code], 0), 8)), "")</f>
        <v>28571.428571428569</v>
      </c>
      <c r="I220" s="1" t="s">
        <v>280</v>
      </c>
      <c r="J220" s="1" t="s">
        <v>281</v>
      </c>
      <c r="K220" s="1" t="s">
        <v>133</v>
      </c>
      <c r="L220" s="1" t="s">
        <v>322</v>
      </c>
      <c r="M220" s="1" t="str">
        <f>INDEX(Countries[], MATCH(RawData[[#This Row],[Where do you work]], Countries[Actual], 0), 2)</f>
        <v>USA</v>
      </c>
      <c r="N220" s="1" t="s">
        <v>291</v>
      </c>
      <c r="O220" s="1" t="str">
        <f>VLOOKUP(RawData[[#This Row],[How many hours of a day you work on Excel]], Time[], 2, FALSE)</f>
        <v>Medium</v>
      </c>
      <c r="P220" s="1">
        <v>10</v>
      </c>
    </row>
    <row r="221" spans="2:16" x14ac:dyDescent="0.2">
      <c r="B221" s="1" t="s">
        <v>562</v>
      </c>
      <c r="C221" s="1">
        <v>41073.263472222221</v>
      </c>
      <c r="D221" s="10">
        <v>120000</v>
      </c>
      <c r="E221" s="1" t="s">
        <v>322</v>
      </c>
      <c r="F221" s="11">
        <v>120000</v>
      </c>
      <c r="G221" s="9">
        <f>RawData[[#This Row],[Clean Salary]]*INDEX(Exchange[], MATCH(RawData[[#This Row],[Currency]], Exchange[Code], 0), 4)</f>
        <v>120000</v>
      </c>
      <c r="H221" s="11">
        <f>IFERROR(RawData[[#This Row],[Salary in USD]]/(INDEX(Exchange[], MATCH(RawData[[#This Row],[Local Currency Unit]], Exchange[Code], 0), 8)), "")</f>
        <v>28571.428571428569</v>
      </c>
      <c r="I221" s="1" t="s">
        <v>563</v>
      </c>
      <c r="J221" s="1" t="s">
        <v>316</v>
      </c>
      <c r="K221" s="1" t="s">
        <v>133</v>
      </c>
      <c r="L221" s="1" t="s">
        <v>322</v>
      </c>
      <c r="M221" s="1" t="str">
        <f>INDEX(Countries[], MATCH(RawData[[#This Row],[Where do you work]], Countries[Actual], 0), 2)</f>
        <v>USA</v>
      </c>
      <c r="N221" s="1" t="s">
        <v>282</v>
      </c>
      <c r="O221" s="1" t="str">
        <f>VLOOKUP(RawData[[#This Row],[How many hours of a day you work on Excel]], Time[], 2, FALSE)</f>
        <v>Heavy</v>
      </c>
      <c r="P221" s="1">
        <v>20</v>
      </c>
    </row>
    <row r="222" spans="2:16" x14ac:dyDescent="0.2">
      <c r="B222" s="1" t="s">
        <v>564</v>
      </c>
      <c r="C222" s="1">
        <v>41067.358923611115</v>
      </c>
      <c r="D222" s="10">
        <v>134000</v>
      </c>
      <c r="E222" s="1" t="s">
        <v>9</v>
      </c>
      <c r="F222" s="11">
        <v>134000</v>
      </c>
      <c r="G222" s="9">
        <f>RawData[[#This Row],[Clean Salary]]*INDEX(Exchange[], MATCH(RawData[[#This Row],[Currency]], Exchange[Code], 0), 4)</f>
        <v>131770.4440860638</v>
      </c>
      <c r="H222" s="11">
        <f>IFERROR(RawData[[#This Row],[Salary in USD]]/(INDEX(Exchange[], MATCH(RawData[[#This Row],[Local Currency Unit]], Exchange[Code], 0), 8)), "")</f>
        <v>28460.139111460863</v>
      </c>
      <c r="I222" s="1" t="s">
        <v>565</v>
      </c>
      <c r="J222" s="1" t="s">
        <v>316</v>
      </c>
      <c r="K222" s="1" t="s">
        <v>137</v>
      </c>
      <c r="L222" s="1" t="s">
        <v>9</v>
      </c>
      <c r="M222" s="1" t="str">
        <f>INDEX(Countries[], MATCH(RawData[[#This Row],[Where do you work]], Countries[Actual], 0), 2)</f>
        <v>Canada</v>
      </c>
      <c r="N222" s="1" t="s">
        <v>294</v>
      </c>
      <c r="O222" s="1" t="str">
        <f>VLOOKUP(RawData[[#This Row],[How many hours of a day you work on Excel]], Time[], 2, FALSE)</f>
        <v>Very Heavy</v>
      </c>
      <c r="P222" s="1">
        <v>20</v>
      </c>
    </row>
    <row r="223" spans="2:16" x14ac:dyDescent="0.2">
      <c r="B223" s="1" t="s">
        <v>1249</v>
      </c>
      <c r="C223" s="1">
        <v>41055.217395833337</v>
      </c>
      <c r="D223" s="10">
        <v>72000</v>
      </c>
      <c r="E223" s="1" t="s">
        <v>322</v>
      </c>
      <c r="F223" s="11">
        <v>72000</v>
      </c>
      <c r="G223" s="9">
        <f>RawData[[#This Row],[Clean Salary]]*INDEX(Exchange[], MATCH(RawData[[#This Row],[Currency]], Exchange[Code], 0), 4)</f>
        <v>72000</v>
      </c>
      <c r="H223" s="11">
        <f>IFERROR(RawData[[#This Row],[Salary in USD]]/(INDEX(Exchange[], MATCH(RawData[[#This Row],[Local Currency Unit]], Exchange[Code], 0), 8)), "")</f>
        <v>28235.294117647059</v>
      </c>
      <c r="I223" s="1" t="s">
        <v>1250</v>
      </c>
      <c r="J223" s="1" t="s">
        <v>290</v>
      </c>
      <c r="K223" s="1" t="s">
        <v>149</v>
      </c>
      <c r="L223" s="1" t="s">
        <v>39</v>
      </c>
      <c r="M223" s="1" t="str">
        <f>INDEX(Countries[], MATCH(RawData[[#This Row],[Where do you work]], Countries[Actual], 0), 2)</f>
        <v>Russia</v>
      </c>
      <c r="N223" s="1" t="s">
        <v>291</v>
      </c>
      <c r="O223" s="1" t="str">
        <f>VLOOKUP(RawData[[#This Row],[How many hours of a day you work on Excel]], Time[], 2, FALSE)</f>
        <v>Medium</v>
      </c>
    </row>
    <row r="224" spans="2:16" x14ac:dyDescent="0.2">
      <c r="B224" s="1" t="s">
        <v>566</v>
      </c>
      <c r="C224" s="1">
        <v>41074.519097222219</v>
      </c>
      <c r="D224" s="10">
        <v>118000</v>
      </c>
      <c r="E224" s="1" t="s">
        <v>322</v>
      </c>
      <c r="F224" s="11">
        <v>118000</v>
      </c>
      <c r="G224" s="9">
        <f>RawData[[#This Row],[Clean Salary]]*INDEX(Exchange[], MATCH(RawData[[#This Row],[Currency]], Exchange[Code], 0), 4)</f>
        <v>118000</v>
      </c>
      <c r="H224" s="11">
        <f>IFERROR(RawData[[#This Row],[Salary in USD]]/(INDEX(Exchange[], MATCH(RawData[[#This Row],[Local Currency Unit]], Exchange[Code], 0), 8)), "")</f>
        <v>28095.238095238095</v>
      </c>
      <c r="I224" s="1" t="s">
        <v>567</v>
      </c>
      <c r="J224" s="1" t="s">
        <v>329</v>
      </c>
      <c r="K224" s="1" t="s">
        <v>133</v>
      </c>
      <c r="L224" s="1" t="s">
        <v>322</v>
      </c>
      <c r="M224" s="1" t="str">
        <f>INDEX(Countries[], MATCH(RawData[[#This Row],[Where do you work]], Countries[Actual], 0), 2)</f>
        <v>USA</v>
      </c>
      <c r="N224" s="1" t="s">
        <v>282</v>
      </c>
      <c r="O224" s="1" t="str">
        <f>VLOOKUP(RawData[[#This Row],[How many hours of a day you work on Excel]], Time[], 2, FALSE)</f>
        <v>Heavy</v>
      </c>
      <c r="P224" s="1">
        <v>6</v>
      </c>
    </row>
    <row r="225" spans="2:16" x14ac:dyDescent="0.2">
      <c r="B225" s="1" t="s">
        <v>2231</v>
      </c>
      <c r="C225" s="1">
        <v>41055.774537037039</v>
      </c>
      <c r="D225" s="10" t="s">
        <v>2232</v>
      </c>
      <c r="E225" s="1" t="s">
        <v>322</v>
      </c>
      <c r="F225" s="11">
        <v>45000</v>
      </c>
      <c r="G225" s="9">
        <f>RawData[[#This Row],[Clean Salary]]*INDEX(Exchange[], MATCH(RawData[[#This Row],[Currency]], Exchange[Code], 0), 4)</f>
        <v>45000</v>
      </c>
      <c r="H225" s="11">
        <f>IFERROR(RawData[[#This Row],[Salary in USD]]/(INDEX(Exchange[], MATCH(RawData[[#This Row],[Local Currency Unit]], Exchange[Code], 0), 8)), "")</f>
        <v>27777.777777777777</v>
      </c>
      <c r="I225" s="1" t="s">
        <v>2233</v>
      </c>
      <c r="J225" s="1" t="s">
        <v>281</v>
      </c>
      <c r="K225" s="1" t="s">
        <v>134</v>
      </c>
      <c r="L225" s="1" t="s">
        <v>19</v>
      </c>
      <c r="M225" s="1" t="str">
        <f>INDEX(Countries[], MATCH(RawData[[#This Row],[Where do you work]], Countries[Actual], 0), 2)</f>
        <v>India</v>
      </c>
      <c r="N225" s="1" t="s">
        <v>324</v>
      </c>
      <c r="O225" s="1" t="str">
        <f>VLOOKUP(RawData[[#This Row],[How many hours of a day you work on Excel]], Time[], 2, FALSE)</f>
        <v>Light</v>
      </c>
      <c r="P225" s="1">
        <v>15</v>
      </c>
    </row>
    <row r="226" spans="2:16" x14ac:dyDescent="0.2">
      <c r="B226" s="1" t="s">
        <v>568</v>
      </c>
      <c r="C226" s="1">
        <v>41057.648344907408</v>
      </c>
      <c r="D226" s="10" t="s">
        <v>569</v>
      </c>
      <c r="E226" s="1" t="s">
        <v>19</v>
      </c>
      <c r="F226" s="11">
        <v>2500000</v>
      </c>
      <c r="G226" s="9">
        <f>RawData[[#This Row],[Clean Salary]]*INDEX(Exchange[], MATCH(RawData[[#This Row],[Currency]], Exchange[Code], 0), 4)</f>
        <v>44519.791718606422</v>
      </c>
      <c r="H226" s="11">
        <f>IFERROR(RawData[[#This Row],[Salary in USD]]/(INDEX(Exchange[], MATCH(RawData[[#This Row],[Local Currency Unit]], Exchange[Code], 0), 8)), "")</f>
        <v>27481.352912720013</v>
      </c>
      <c r="I226" s="1" t="s">
        <v>570</v>
      </c>
      <c r="J226" s="1" t="s">
        <v>329</v>
      </c>
      <c r="K226" s="1" t="s">
        <v>134</v>
      </c>
      <c r="L226" s="1" t="s">
        <v>19</v>
      </c>
      <c r="M226" s="1" t="str">
        <f>INDEX(Countries[], MATCH(RawData[[#This Row],[Where do you work]], Countries[Actual], 0), 2)</f>
        <v>India</v>
      </c>
      <c r="N226" s="1" t="s">
        <v>282</v>
      </c>
      <c r="O226" s="1" t="str">
        <f>VLOOKUP(RawData[[#This Row],[How many hours of a day you work on Excel]], Time[], 2, FALSE)</f>
        <v>Heavy</v>
      </c>
      <c r="P226" s="1">
        <v>9</v>
      </c>
    </row>
    <row r="227" spans="2:16" x14ac:dyDescent="0.2">
      <c r="B227" s="1" t="s">
        <v>571</v>
      </c>
      <c r="C227" s="1">
        <v>41055.095578703702</v>
      </c>
      <c r="D227" s="10" t="s">
        <v>572</v>
      </c>
      <c r="E227" s="1" t="s">
        <v>322</v>
      </c>
      <c r="F227" s="11">
        <v>115000</v>
      </c>
      <c r="G227" s="9">
        <f>RawData[[#This Row],[Clean Salary]]*INDEX(Exchange[], MATCH(RawData[[#This Row],[Currency]], Exchange[Code], 0), 4)</f>
        <v>115000</v>
      </c>
      <c r="H227" s="11">
        <f>IFERROR(RawData[[#This Row],[Salary in USD]]/(INDEX(Exchange[], MATCH(RawData[[#This Row],[Local Currency Unit]], Exchange[Code], 0), 8)), "")</f>
        <v>27380.952380952378</v>
      </c>
      <c r="I227" s="1" t="s">
        <v>342</v>
      </c>
      <c r="J227" s="1" t="s">
        <v>342</v>
      </c>
      <c r="K227" s="1" t="s">
        <v>133</v>
      </c>
      <c r="L227" s="1" t="s">
        <v>322</v>
      </c>
      <c r="M227" s="1" t="str">
        <f>INDEX(Countries[], MATCH(RawData[[#This Row],[Where do you work]], Countries[Actual], 0), 2)</f>
        <v>USA</v>
      </c>
      <c r="N227" s="1" t="s">
        <v>291</v>
      </c>
      <c r="O227" s="1" t="str">
        <f>VLOOKUP(RawData[[#This Row],[How many hours of a day you work on Excel]], Time[], 2, FALSE)</f>
        <v>Medium</v>
      </c>
    </row>
    <row r="228" spans="2:16" x14ac:dyDescent="0.2">
      <c r="B228" s="1" t="s">
        <v>573</v>
      </c>
      <c r="C228" s="1">
        <v>41055.326967592591</v>
      </c>
      <c r="D228" s="10">
        <v>115000</v>
      </c>
      <c r="E228" s="1" t="s">
        <v>322</v>
      </c>
      <c r="F228" s="11">
        <v>115000</v>
      </c>
      <c r="G228" s="9">
        <f>RawData[[#This Row],[Clean Salary]]*INDEX(Exchange[], MATCH(RawData[[#This Row],[Currency]], Exchange[Code], 0), 4)</f>
        <v>115000</v>
      </c>
      <c r="H228" s="11">
        <f>IFERROR(RawData[[#This Row],[Salary in USD]]/(INDEX(Exchange[], MATCH(RawData[[#This Row],[Local Currency Unit]], Exchange[Code], 0), 8)), "")</f>
        <v>27380.952380952378</v>
      </c>
      <c r="I228" s="1" t="s">
        <v>574</v>
      </c>
      <c r="J228" s="1" t="s">
        <v>281</v>
      </c>
      <c r="K228" s="1" t="s">
        <v>133</v>
      </c>
      <c r="L228" s="1" t="s">
        <v>322</v>
      </c>
      <c r="M228" s="1" t="str">
        <f>INDEX(Countries[], MATCH(RawData[[#This Row],[Where do you work]], Countries[Actual], 0), 2)</f>
        <v>USA</v>
      </c>
      <c r="N228" s="1" t="s">
        <v>282</v>
      </c>
      <c r="O228" s="1" t="str">
        <f>VLOOKUP(RawData[[#This Row],[How many hours of a day you work on Excel]], Time[], 2, FALSE)</f>
        <v>Heavy</v>
      </c>
      <c r="P228" s="1">
        <v>15</v>
      </c>
    </row>
    <row r="229" spans="2:16" x14ac:dyDescent="0.2">
      <c r="B229" s="1" t="s">
        <v>575</v>
      </c>
      <c r="C229" s="1">
        <v>41056.371944444443</v>
      </c>
      <c r="D229" s="10">
        <v>115000</v>
      </c>
      <c r="E229" s="1" t="s">
        <v>322</v>
      </c>
      <c r="F229" s="11">
        <v>115000</v>
      </c>
      <c r="G229" s="9">
        <f>RawData[[#This Row],[Clean Salary]]*INDEX(Exchange[], MATCH(RawData[[#This Row],[Currency]], Exchange[Code], 0), 4)</f>
        <v>115000</v>
      </c>
      <c r="H229" s="11">
        <f>IFERROR(RawData[[#This Row],[Salary in USD]]/(INDEX(Exchange[], MATCH(RawData[[#This Row],[Local Currency Unit]], Exchange[Code], 0), 8)), "")</f>
        <v>27380.952380952378</v>
      </c>
      <c r="I229" s="1" t="s">
        <v>576</v>
      </c>
      <c r="J229" s="1" t="s">
        <v>290</v>
      </c>
      <c r="K229" s="1" t="s">
        <v>133</v>
      </c>
      <c r="L229" s="1" t="s">
        <v>322</v>
      </c>
      <c r="M229" s="1" t="str">
        <f>INDEX(Countries[], MATCH(RawData[[#This Row],[Where do you work]], Countries[Actual], 0), 2)</f>
        <v>USA</v>
      </c>
      <c r="N229" s="1" t="s">
        <v>282</v>
      </c>
      <c r="O229" s="1" t="str">
        <f>VLOOKUP(RawData[[#This Row],[How many hours of a day you work on Excel]], Time[], 2, FALSE)</f>
        <v>Heavy</v>
      </c>
      <c r="P229" s="1">
        <v>10</v>
      </c>
    </row>
    <row r="230" spans="2:16" x14ac:dyDescent="0.2">
      <c r="B230" s="1" t="s">
        <v>577</v>
      </c>
      <c r="C230" s="1">
        <v>41080.210925925923</v>
      </c>
      <c r="D230" s="10">
        <v>115000</v>
      </c>
      <c r="E230" s="1" t="s">
        <v>322</v>
      </c>
      <c r="F230" s="11">
        <v>115000</v>
      </c>
      <c r="G230" s="9">
        <f>RawData[[#This Row],[Clean Salary]]*INDEX(Exchange[], MATCH(RawData[[#This Row],[Currency]], Exchange[Code], 0), 4)</f>
        <v>115000</v>
      </c>
      <c r="H230" s="11">
        <f>IFERROR(RawData[[#This Row],[Salary in USD]]/(INDEX(Exchange[], MATCH(RawData[[#This Row],[Local Currency Unit]], Exchange[Code], 0), 8)), "")</f>
        <v>27380.952380952378</v>
      </c>
      <c r="I230" s="1" t="s">
        <v>356</v>
      </c>
      <c r="J230" s="1" t="s">
        <v>290</v>
      </c>
      <c r="K230" s="1" t="s">
        <v>133</v>
      </c>
      <c r="L230" s="1" t="s">
        <v>322</v>
      </c>
      <c r="M230" s="1" t="str">
        <f>INDEX(Countries[], MATCH(RawData[[#This Row],[Where do you work]], Countries[Actual], 0), 2)</f>
        <v>USA</v>
      </c>
      <c r="N230" s="1" t="s">
        <v>294</v>
      </c>
      <c r="O230" s="1" t="str">
        <f>VLOOKUP(RawData[[#This Row],[How many hours of a day you work on Excel]], Time[], 2, FALSE)</f>
        <v>Very Heavy</v>
      </c>
      <c r="P230" s="1">
        <v>15</v>
      </c>
    </row>
    <row r="231" spans="2:16" x14ac:dyDescent="0.2">
      <c r="B231" s="1" t="s">
        <v>578</v>
      </c>
      <c r="C231" s="1">
        <v>41055.095868055556</v>
      </c>
      <c r="D231" s="10" t="s">
        <v>579</v>
      </c>
      <c r="E231" s="1" t="s">
        <v>6</v>
      </c>
      <c r="F231" s="11">
        <v>66000</v>
      </c>
      <c r="G231" s="9">
        <f>RawData[[#This Row],[Clean Salary]]*INDEX(Exchange[], MATCH(RawData[[#This Row],[Currency]], Exchange[Code], 0), 4)</f>
        <v>104027.76595644075</v>
      </c>
      <c r="H231" s="11">
        <f>IFERROR(RawData[[#This Row],[Salary in USD]]/(INDEX(Exchange[], MATCH(RawData[[#This Row],[Local Currency Unit]], Exchange[Code], 0), 8)), "")</f>
        <v>27232.399465036848</v>
      </c>
      <c r="I231" s="1" t="s">
        <v>580</v>
      </c>
      <c r="J231" s="1" t="s">
        <v>281</v>
      </c>
      <c r="K231" s="1" t="s">
        <v>135</v>
      </c>
      <c r="L231" s="1" t="s">
        <v>6</v>
      </c>
      <c r="M231" s="1" t="str">
        <f>INDEX(Countries[], MATCH(RawData[[#This Row],[Where do you work]], Countries[Actual], 0), 2)</f>
        <v>UK</v>
      </c>
      <c r="N231" s="1" t="s">
        <v>324</v>
      </c>
      <c r="O231" s="1" t="str">
        <f>VLOOKUP(RawData[[#This Row],[How many hours of a day you work on Excel]], Time[], 2, FALSE)</f>
        <v>Light</v>
      </c>
    </row>
    <row r="232" spans="2:16" x14ac:dyDescent="0.2">
      <c r="B232" s="1" t="s">
        <v>581</v>
      </c>
      <c r="C232" s="1">
        <v>41055.041076388887</v>
      </c>
      <c r="D232" s="10">
        <v>114000</v>
      </c>
      <c r="E232" s="1" t="s">
        <v>322</v>
      </c>
      <c r="F232" s="11">
        <v>114000</v>
      </c>
      <c r="G232" s="9">
        <f>RawData[[#This Row],[Clean Salary]]*INDEX(Exchange[], MATCH(RawData[[#This Row],[Currency]], Exchange[Code], 0), 4)</f>
        <v>114000</v>
      </c>
      <c r="H232" s="11">
        <f>IFERROR(RawData[[#This Row],[Salary in USD]]/(INDEX(Exchange[], MATCH(RawData[[#This Row],[Local Currency Unit]], Exchange[Code], 0), 8)), "")</f>
        <v>27142.857142857141</v>
      </c>
      <c r="I232" s="1" t="s">
        <v>418</v>
      </c>
      <c r="J232" s="1" t="s">
        <v>329</v>
      </c>
      <c r="K232" s="1" t="s">
        <v>133</v>
      </c>
      <c r="L232" s="1" t="s">
        <v>322</v>
      </c>
      <c r="M232" s="1" t="str">
        <f>INDEX(Countries[], MATCH(RawData[[#This Row],[Where do you work]], Countries[Actual], 0), 2)</f>
        <v>USA</v>
      </c>
      <c r="N232" s="1" t="s">
        <v>291</v>
      </c>
      <c r="O232" s="1" t="str">
        <f>VLOOKUP(RawData[[#This Row],[How many hours of a day you work on Excel]], Time[], 2, FALSE)</f>
        <v>Medium</v>
      </c>
    </row>
    <row r="233" spans="2:16" x14ac:dyDescent="0.2">
      <c r="B233" s="1" t="s">
        <v>582</v>
      </c>
      <c r="C233" s="1">
        <v>41055.314108796294</v>
      </c>
      <c r="D233" s="10">
        <v>130000</v>
      </c>
      <c r="E233" s="1" t="s">
        <v>3</v>
      </c>
      <c r="F233" s="11">
        <v>130000</v>
      </c>
      <c r="G233" s="9">
        <f>RawData[[#This Row],[Clean Salary]]*INDEX(Exchange[], MATCH(RawData[[#This Row],[Currency]], Exchange[Code], 0), 4)</f>
        <v>132588.25533234264</v>
      </c>
      <c r="H233" s="11">
        <f>IFERROR(RawData[[#This Row],[Salary in USD]]/(INDEX(Exchange[], MATCH(RawData[[#This Row],[Local Currency Unit]], Exchange[Code], 0), 8)), "")</f>
        <v>26839.727800069359</v>
      </c>
      <c r="I233" s="1" t="s">
        <v>316</v>
      </c>
      <c r="J233" s="1" t="s">
        <v>316</v>
      </c>
      <c r="K233" s="1" t="s">
        <v>136</v>
      </c>
      <c r="L233" s="1" t="s">
        <v>3</v>
      </c>
      <c r="M233" s="1" t="str">
        <f>INDEX(Countries[], MATCH(RawData[[#This Row],[Where do you work]], Countries[Actual], 0), 2)</f>
        <v>Australia</v>
      </c>
      <c r="N233" s="1" t="s">
        <v>291</v>
      </c>
      <c r="O233" s="1" t="str">
        <f>VLOOKUP(RawData[[#This Row],[How many hours of a day you work on Excel]], Time[], 2, FALSE)</f>
        <v>Medium</v>
      </c>
      <c r="P233" s="1">
        <v>27</v>
      </c>
    </row>
    <row r="234" spans="2:16" x14ac:dyDescent="0.2">
      <c r="B234" s="1" t="s">
        <v>583</v>
      </c>
      <c r="C234" s="1">
        <v>41055.106365740743</v>
      </c>
      <c r="D234" s="10" t="s">
        <v>584</v>
      </c>
      <c r="E234" s="1" t="s">
        <v>6</v>
      </c>
      <c r="F234" s="11">
        <v>65000</v>
      </c>
      <c r="G234" s="9">
        <f>RawData[[#This Row],[Clean Salary]]*INDEX(Exchange[], MATCH(RawData[[#This Row],[Currency]], Exchange[Code], 0), 4)</f>
        <v>102451.58768437347</v>
      </c>
      <c r="H234" s="11">
        <f>IFERROR(RawData[[#This Row],[Salary in USD]]/(INDEX(Exchange[], MATCH(RawData[[#This Row],[Local Currency Unit]], Exchange[Code], 0), 8)), "")</f>
        <v>26819.78735193023</v>
      </c>
      <c r="I234" s="1" t="s">
        <v>394</v>
      </c>
      <c r="J234" s="1" t="s">
        <v>298</v>
      </c>
      <c r="K234" s="1" t="s">
        <v>135</v>
      </c>
      <c r="L234" s="1" t="s">
        <v>6</v>
      </c>
      <c r="M234" s="1" t="str">
        <f>INDEX(Countries[], MATCH(RawData[[#This Row],[Where do you work]], Countries[Actual], 0), 2)</f>
        <v>UK</v>
      </c>
      <c r="N234" s="1" t="s">
        <v>291</v>
      </c>
      <c r="O234" s="1" t="str">
        <f>VLOOKUP(RawData[[#This Row],[How many hours of a day you work on Excel]], Time[], 2, FALSE)</f>
        <v>Medium</v>
      </c>
    </row>
    <row r="235" spans="2:16" x14ac:dyDescent="0.2">
      <c r="B235" s="1" t="s">
        <v>585</v>
      </c>
      <c r="C235" s="1">
        <v>41055.678229166668</v>
      </c>
      <c r="D235" s="10">
        <v>65000</v>
      </c>
      <c r="E235" s="1" t="s">
        <v>6</v>
      </c>
      <c r="F235" s="11">
        <v>65000</v>
      </c>
      <c r="G235" s="9">
        <f>RawData[[#This Row],[Clean Salary]]*INDEX(Exchange[], MATCH(RawData[[#This Row],[Currency]], Exchange[Code], 0), 4)</f>
        <v>102451.58768437347</v>
      </c>
      <c r="H235" s="11">
        <f>IFERROR(RawData[[#This Row],[Salary in USD]]/(INDEX(Exchange[], MATCH(RawData[[#This Row],[Local Currency Unit]], Exchange[Code], 0), 8)), "")</f>
        <v>26819.78735193023</v>
      </c>
      <c r="I235" s="1" t="s">
        <v>586</v>
      </c>
      <c r="J235" s="1" t="s">
        <v>281</v>
      </c>
      <c r="K235" s="1" t="s">
        <v>135</v>
      </c>
      <c r="L235" s="1" t="s">
        <v>6</v>
      </c>
      <c r="M235" s="1" t="str">
        <f>INDEX(Countries[], MATCH(RawData[[#This Row],[Where do you work]], Countries[Actual], 0), 2)</f>
        <v>UK</v>
      </c>
      <c r="N235" s="1" t="s">
        <v>282</v>
      </c>
      <c r="O235" s="1" t="str">
        <f>VLOOKUP(RawData[[#This Row],[How many hours of a day you work on Excel]], Time[], 2, FALSE)</f>
        <v>Heavy</v>
      </c>
      <c r="P235" s="1">
        <v>15</v>
      </c>
    </row>
    <row r="236" spans="2:16" x14ac:dyDescent="0.2">
      <c r="B236" s="1" t="s">
        <v>587</v>
      </c>
      <c r="C236" s="1">
        <v>41056.720416666663</v>
      </c>
      <c r="D236" s="10" t="s">
        <v>584</v>
      </c>
      <c r="E236" s="1" t="s">
        <v>6</v>
      </c>
      <c r="F236" s="11">
        <v>65000</v>
      </c>
      <c r="G236" s="9">
        <f>RawData[[#This Row],[Clean Salary]]*INDEX(Exchange[], MATCH(RawData[[#This Row],[Currency]], Exchange[Code], 0), 4)</f>
        <v>102451.58768437347</v>
      </c>
      <c r="H236" s="11">
        <f>IFERROR(RawData[[#This Row],[Salary in USD]]/(INDEX(Exchange[], MATCH(RawData[[#This Row],[Local Currency Unit]], Exchange[Code], 0), 8)), "")</f>
        <v>26819.78735193023</v>
      </c>
      <c r="I236" s="1" t="s">
        <v>281</v>
      </c>
      <c r="J236" s="1" t="s">
        <v>281</v>
      </c>
      <c r="K236" s="1" t="s">
        <v>135</v>
      </c>
      <c r="L236" s="1" t="s">
        <v>6</v>
      </c>
      <c r="M236" s="1" t="str">
        <f>INDEX(Countries[], MATCH(RawData[[#This Row],[Where do you work]], Countries[Actual], 0), 2)</f>
        <v>UK</v>
      </c>
      <c r="N236" s="1" t="s">
        <v>324</v>
      </c>
      <c r="O236" s="1" t="str">
        <f>VLOOKUP(RawData[[#This Row],[How many hours of a day you work on Excel]], Time[], 2, FALSE)</f>
        <v>Light</v>
      </c>
      <c r="P236" s="1">
        <v>15</v>
      </c>
    </row>
    <row r="237" spans="2:16" x14ac:dyDescent="0.2">
      <c r="B237" s="1" t="s">
        <v>593</v>
      </c>
      <c r="C237" s="1">
        <v>41055.240763888891</v>
      </c>
      <c r="D237" s="10">
        <v>111000</v>
      </c>
      <c r="E237" s="1" t="s">
        <v>322</v>
      </c>
      <c r="F237" s="11">
        <v>111000</v>
      </c>
      <c r="G237" s="9">
        <f>RawData[[#This Row],[Clean Salary]]*INDEX(Exchange[], MATCH(RawData[[#This Row],[Currency]], Exchange[Code], 0), 4)</f>
        <v>111000</v>
      </c>
      <c r="H237" s="11">
        <f>IFERROR(RawData[[#This Row],[Salary in USD]]/(INDEX(Exchange[], MATCH(RawData[[#This Row],[Local Currency Unit]], Exchange[Code], 0), 8)), "")</f>
        <v>26682.692307692309</v>
      </c>
      <c r="I237" s="1" t="s">
        <v>594</v>
      </c>
      <c r="J237" s="1" t="s">
        <v>290</v>
      </c>
      <c r="K237" s="1" t="s">
        <v>175</v>
      </c>
      <c r="L237" s="1" t="s">
        <v>22</v>
      </c>
      <c r="M237" s="1" t="str">
        <f>INDEX(Countries[], MATCH(RawData[[#This Row],[Where do you work]], Countries[Actual], 0), 2)</f>
        <v>Japan</v>
      </c>
      <c r="N237" s="1" t="s">
        <v>294</v>
      </c>
      <c r="O237" s="1" t="str">
        <f>VLOOKUP(RawData[[#This Row],[How many hours of a day you work on Excel]], Time[], 2, FALSE)</f>
        <v>Very Heavy</v>
      </c>
    </row>
    <row r="238" spans="2:16" x14ac:dyDescent="0.2">
      <c r="B238" s="1" t="s">
        <v>588</v>
      </c>
      <c r="C238" s="1">
        <v>41075.759166666663</v>
      </c>
      <c r="D238" s="10">
        <v>112000</v>
      </c>
      <c r="E238" s="1" t="s">
        <v>322</v>
      </c>
      <c r="F238" s="11">
        <v>112000</v>
      </c>
      <c r="G238" s="9">
        <f>RawData[[#This Row],[Clean Salary]]*INDEX(Exchange[], MATCH(RawData[[#This Row],[Currency]], Exchange[Code], 0), 4)</f>
        <v>112000</v>
      </c>
      <c r="H238" s="11">
        <f>IFERROR(RawData[[#This Row],[Salary in USD]]/(INDEX(Exchange[], MATCH(RawData[[#This Row],[Local Currency Unit]], Exchange[Code], 0), 8)), "")</f>
        <v>26666.666666666664</v>
      </c>
      <c r="I238" s="1" t="s">
        <v>553</v>
      </c>
      <c r="J238" s="1" t="s">
        <v>281</v>
      </c>
      <c r="K238" s="1" t="s">
        <v>133</v>
      </c>
      <c r="L238" s="1" t="s">
        <v>322</v>
      </c>
      <c r="M238" s="1" t="str">
        <f>INDEX(Countries[], MATCH(RawData[[#This Row],[Where do you work]], Countries[Actual], 0), 2)</f>
        <v>USA</v>
      </c>
      <c r="N238" s="1" t="s">
        <v>291</v>
      </c>
      <c r="O238" s="1" t="str">
        <f>VLOOKUP(RawData[[#This Row],[How many hours of a day you work on Excel]], Time[], 2, FALSE)</f>
        <v>Medium</v>
      </c>
      <c r="P238" s="1">
        <v>8</v>
      </c>
    </row>
    <row r="239" spans="2:16" x14ac:dyDescent="0.2">
      <c r="B239" s="1" t="s">
        <v>589</v>
      </c>
      <c r="C239" s="1">
        <v>41055.034710648149</v>
      </c>
      <c r="D239" s="10">
        <v>111680</v>
      </c>
      <c r="E239" s="1" t="s">
        <v>322</v>
      </c>
      <c r="F239" s="11">
        <v>111680</v>
      </c>
      <c r="G239" s="9">
        <f>RawData[[#This Row],[Clean Salary]]*INDEX(Exchange[], MATCH(RawData[[#This Row],[Currency]], Exchange[Code], 0), 4)</f>
        <v>111680</v>
      </c>
      <c r="H239" s="11">
        <f>IFERROR(RawData[[#This Row],[Salary in USD]]/(INDEX(Exchange[], MATCH(RawData[[#This Row],[Local Currency Unit]], Exchange[Code], 0), 8)), "")</f>
        <v>26590.476190476191</v>
      </c>
      <c r="I239" s="1" t="s">
        <v>590</v>
      </c>
      <c r="J239" s="1" t="s">
        <v>290</v>
      </c>
      <c r="K239" s="1" t="s">
        <v>133</v>
      </c>
      <c r="L239" s="1" t="s">
        <v>322</v>
      </c>
      <c r="M239" s="1" t="str">
        <f>INDEX(Countries[], MATCH(RawData[[#This Row],[Where do you work]], Countries[Actual], 0), 2)</f>
        <v>USA</v>
      </c>
      <c r="N239" s="1" t="s">
        <v>291</v>
      </c>
      <c r="O239" s="1" t="str">
        <f>VLOOKUP(RawData[[#This Row],[How many hours of a day you work on Excel]], Time[], 2, FALSE)</f>
        <v>Medium</v>
      </c>
    </row>
    <row r="240" spans="2:16" x14ac:dyDescent="0.2">
      <c r="B240" s="1" t="s">
        <v>591</v>
      </c>
      <c r="C240" s="1">
        <v>41056.763553240744</v>
      </c>
      <c r="D240" s="10">
        <v>64210.1</v>
      </c>
      <c r="E240" s="1" t="s">
        <v>6</v>
      </c>
      <c r="F240" s="11">
        <v>64210</v>
      </c>
      <c r="G240" s="9">
        <f>RawData[[#This Row],[Clean Salary]]*INDEX(Exchange[], MATCH(RawData[[#This Row],[Currency]], Exchange[Code], 0), 4)</f>
        <v>101206.40684944032</v>
      </c>
      <c r="H240" s="11">
        <f>IFERROR(RawData[[#This Row],[Salary in USD]]/(INDEX(Exchange[], MATCH(RawData[[#This Row],[Local Currency Unit]], Exchange[Code], 0), 8)), "")</f>
        <v>26493.823782576001</v>
      </c>
      <c r="I240" s="1" t="s">
        <v>592</v>
      </c>
      <c r="J240" s="1" t="s">
        <v>342</v>
      </c>
      <c r="K240" s="1" t="s">
        <v>135</v>
      </c>
      <c r="L240" s="1" t="s">
        <v>6</v>
      </c>
      <c r="M240" s="1" t="str">
        <f>INDEX(Countries[], MATCH(RawData[[#This Row],[Where do you work]], Countries[Actual], 0), 2)</f>
        <v>UK</v>
      </c>
      <c r="N240" s="1" t="s">
        <v>282</v>
      </c>
      <c r="O240" s="1" t="str">
        <f>VLOOKUP(RawData[[#This Row],[How many hours of a day you work on Excel]], Time[], 2, FALSE)</f>
        <v>Heavy</v>
      </c>
      <c r="P240" s="1">
        <v>16</v>
      </c>
    </row>
    <row r="241" spans="2:16" x14ac:dyDescent="0.2">
      <c r="B241" s="1" t="s">
        <v>595</v>
      </c>
      <c r="C241" s="1">
        <v>41059.099293981482</v>
      </c>
      <c r="D241" s="10">
        <v>111000</v>
      </c>
      <c r="E241" s="1" t="s">
        <v>322</v>
      </c>
      <c r="F241" s="11">
        <v>111000</v>
      </c>
      <c r="G241" s="9">
        <f>RawData[[#This Row],[Clean Salary]]*INDEX(Exchange[], MATCH(RawData[[#This Row],[Currency]], Exchange[Code], 0), 4)</f>
        <v>111000</v>
      </c>
      <c r="H241" s="11">
        <f>IFERROR(RawData[[#This Row],[Salary in USD]]/(INDEX(Exchange[], MATCH(RawData[[#This Row],[Local Currency Unit]], Exchange[Code], 0), 8)), "")</f>
        <v>26428.571428571428</v>
      </c>
      <c r="I241" s="1" t="s">
        <v>596</v>
      </c>
      <c r="J241" s="1" t="s">
        <v>281</v>
      </c>
      <c r="K241" s="1" t="s">
        <v>133</v>
      </c>
      <c r="L241" s="1" t="s">
        <v>322</v>
      </c>
      <c r="M241" s="1" t="str">
        <f>INDEX(Countries[], MATCH(RawData[[#This Row],[Where do you work]], Countries[Actual], 0), 2)</f>
        <v>USA</v>
      </c>
      <c r="N241" s="1" t="s">
        <v>291</v>
      </c>
      <c r="O241" s="1" t="str">
        <f>VLOOKUP(RawData[[#This Row],[How many hours of a day you work on Excel]], Time[], 2, FALSE)</f>
        <v>Medium</v>
      </c>
      <c r="P241" s="1">
        <v>10</v>
      </c>
    </row>
    <row r="242" spans="2:16" x14ac:dyDescent="0.2">
      <c r="B242" s="1" t="s">
        <v>597</v>
      </c>
      <c r="C242" s="1">
        <v>41057.771423611113</v>
      </c>
      <c r="D242" s="10" t="s">
        <v>598</v>
      </c>
      <c r="E242" s="1" t="s">
        <v>19</v>
      </c>
      <c r="F242" s="11">
        <v>2400000</v>
      </c>
      <c r="G242" s="9">
        <f>RawData[[#This Row],[Clean Salary]]*INDEX(Exchange[], MATCH(RawData[[#This Row],[Currency]], Exchange[Code], 0), 4)</f>
        <v>42739.000049862167</v>
      </c>
      <c r="H242" s="11">
        <f>IFERROR(RawData[[#This Row],[Salary in USD]]/(INDEX(Exchange[], MATCH(RawData[[#This Row],[Local Currency Unit]], Exchange[Code], 0), 8)), "")</f>
        <v>26382.098796211212</v>
      </c>
      <c r="I242" s="1" t="s">
        <v>599</v>
      </c>
      <c r="J242" s="1" t="s">
        <v>281</v>
      </c>
      <c r="K242" s="1" t="s">
        <v>134</v>
      </c>
      <c r="L242" s="1" t="s">
        <v>19</v>
      </c>
      <c r="M242" s="1" t="str">
        <f>INDEX(Countries[], MATCH(RawData[[#This Row],[Where do you work]], Countries[Actual], 0), 2)</f>
        <v>India</v>
      </c>
      <c r="N242" s="1" t="s">
        <v>294</v>
      </c>
      <c r="O242" s="1" t="str">
        <f>VLOOKUP(RawData[[#This Row],[How many hours of a day you work on Excel]], Time[], 2, FALSE)</f>
        <v>Very Heavy</v>
      </c>
      <c r="P242" s="1">
        <v>10</v>
      </c>
    </row>
    <row r="243" spans="2:16" x14ac:dyDescent="0.2">
      <c r="B243" s="1" t="s">
        <v>502</v>
      </c>
      <c r="C243" s="1">
        <v>41055.625694444447</v>
      </c>
      <c r="D243" s="10" t="s">
        <v>503</v>
      </c>
      <c r="E243" s="1" t="s">
        <v>322</v>
      </c>
      <c r="F243" s="11">
        <v>130000</v>
      </c>
      <c r="G243" s="9">
        <f>RawData[[#This Row],[Clean Salary]]*INDEX(Exchange[], MATCH(RawData[[#This Row],[Currency]], Exchange[Code], 0), 4)</f>
        <v>130000</v>
      </c>
      <c r="H243" s="11">
        <f>IFERROR(RawData[[#This Row],[Salary in USD]]/(INDEX(Exchange[], MATCH(RawData[[#This Row],[Local Currency Unit]], Exchange[Code], 0), 8)), "")</f>
        <v>26315.78947368421</v>
      </c>
      <c r="I243" s="1" t="s">
        <v>504</v>
      </c>
      <c r="J243" s="1" t="s">
        <v>281</v>
      </c>
      <c r="K243" s="1" t="s">
        <v>136</v>
      </c>
      <c r="L243" s="1" t="s">
        <v>3</v>
      </c>
      <c r="M243" s="1" t="str">
        <f>INDEX(Countries[], MATCH(RawData[[#This Row],[Where do you work]], Countries[Actual], 0), 2)</f>
        <v>Australia</v>
      </c>
      <c r="N243" s="1" t="s">
        <v>282</v>
      </c>
      <c r="O243" s="1" t="str">
        <f>VLOOKUP(RawData[[#This Row],[How many hours of a day you work on Excel]], Time[], 2, FALSE)</f>
        <v>Heavy</v>
      </c>
      <c r="P243" s="1">
        <v>3</v>
      </c>
    </row>
    <row r="244" spans="2:16" x14ac:dyDescent="0.2">
      <c r="B244" s="1" t="s">
        <v>600</v>
      </c>
      <c r="C244" s="1">
        <v>41055.010613425926</v>
      </c>
      <c r="D244" s="10">
        <v>110000</v>
      </c>
      <c r="E244" s="1" t="s">
        <v>322</v>
      </c>
      <c r="F244" s="11">
        <v>110000</v>
      </c>
      <c r="G244" s="9">
        <f>RawData[[#This Row],[Clean Salary]]*INDEX(Exchange[], MATCH(RawData[[#This Row],[Currency]], Exchange[Code], 0), 4)</f>
        <v>110000</v>
      </c>
      <c r="H244" s="11">
        <f>IFERROR(RawData[[#This Row],[Salary in USD]]/(INDEX(Exchange[], MATCH(RawData[[#This Row],[Local Currency Unit]], Exchange[Code], 0), 8)), "")</f>
        <v>26190.476190476191</v>
      </c>
      <c r="I244" s="1" t="s">
        <v>601</v>
      </c>
      <c r="J244" s="1" t="s">
        <v>305</v>
      </c>
      <c r="K244" s="1" t="s">
        <v>133</v>
      </c>
      <c r="L244" s="1" t="s">
        <v>322</v>
      </c>
      <c r="M244" s="1" t="str">
        <f>INDEX(Countries[], MATCH(RawData[[#This Row],[Where do you work]], Countries[Actual], 0), 2)</f>
        <v>USA</v>
      </c>
      <c r="N244" s="1" t="s">
        <v>291</v>
      </c>
      <c r="O244" s="1" t="str">
        <f>VLOOKUP(RawData[[#This Row],[How many hours of a day you work on Excel]], Time[], 2, FALSE)</f>
        <v>Medium</v>
      </c>
    </row>
    <row r="245" spans="2:16" x14ac:dyDescent="0.2">
      <c r="B245" s="1" t="s">
        <v>604</v>
      </c>
      <c r="C245" s="1">
        <v>41058.797650462962</v>
      </c>
      <c r="D245" s="10">
        <v>110000</v>
      </c>
      <c r="E245" s="1" t="s">
        <v>322</v>
      </c>
      <c r="F245" s="11">
        <v>110000</v>
      </c>
      <c r="G245" s="9">
        <f>RawData[[#This Row],[Clean Salary]]*INDEX(Exchange[], MATCH(RawData[[#This Row],[Currency]], Exchange[Code], 0), 4)</f>
        <v>110000</v>
      </c>
      <c r="H245" s="11">
        <f>IFERROR(RawData[[#This Row],[Salary in USD]]/(INDEX(Exchange[], MATCH(RawData[[#This Row],[Local Currency Unit]], Exchange[Code], 0), 8)), "")</f>
        <v>26190.476190476191</v>
      </c>
      <c r="I245" s="1" t="s">
        <v>605</v>
      </c>
      <c r="J245" s="1" t="s">
        <v>290</v>
      </c>
      <c r="K245" s="1" t="s">
        <v>133</v>
      </c>
      <c r="L245" s="1" t="s">
        <v>322</v>
      </c>
      <c r="M245" s="1" t="str">
        <f>INDEX(Countries[], MATCH(RawData[[#This Row],[Where do you work]], Countries[Actual], 0), 2)</f>
        <v>USA</v>
      </c>
      <c r="N245" s="1" t="s">
        <v>324</v>
      </c>
      <c r="O245" s="1" t="str">
        <f>VLOOKUP(RawData[[#This Row],[How many hours of a day you work on Excel]], Time[], 2, FALSE)</f>
        <v>Light</v>
      </c>
      <c r="P245" s="1">
        <v>10</v>
      </c>
    </row>
    <row r="246" spans="2:16" x14ac:dyDescent="0.2">
      <c r="B246" s="1" t="s">
        <v>608</v>
      </c>
      <c r="C246" s="1">
        <v>41080.105462962965</v>
      </c>
      <c r="D246" s="10">
        <v>110000</v>
      </c>
      <c r="E246" s="1" t="s">
        <v>322</v>
      </c>
      <c r="F246" s="11">
        <v>110000</v>
      </c>
      <c r="G246" s="9">
        <f>RawData[[#This Row],[Clean Salary]]*INDEX(Exchange[], MATCH(RawData[[#This Row],[Currency]], Exchange[Code], 0), 4)</f>
        <v>110000</v>
      </c>
      <c r="H246" s="11">
        <f>IFERROR(RawData[[#This Row],[Salary in USD]]/(INDEX(Exchange[], MATCH(RawData[[#This Row],[Local Currency Unit]], Exchange[Code], 0), 8)), "")</f>
        <v>26190.476190476191</v>
      </c>
      <c r="I246" s="1" t="s">
        <v>609</v>
      </c>
      <c r="J246" s="1" t="s">
        <v>329</v>
      </c>
      <c r="K246" s="1" t="s">
        <v>133</v>
      </c>
      <c r="L246" s="1" t="s">
        <v>322</v>
      </c>
      <c r="M246" s="1" t="str">
        <f>INDEX(Countries[], MATCH(RawData[[#This Row],[Where do you work]], Countries[Actual], 0), 2)</f>
        <v>USA</v>
      </c>
      <c r="N246" s="1" t="s">
        <v>282</v>
      </c>
      <c r="O246" s="1" t="str">
        <f>VLOOKUP(RawData[[#This Row],[How many hours of a day you work on Excel]], Time[], 2, FALSE)</f>
        <v>Heavy</v>
      </c>
      <c r="P246" s="1">
        <v>10</v>
      </c>
    </row>
    <row r="247" spans="2:16" x14ac:dyDescent="0.2">
      <c r="B247" s="1" t="s">
        <v>713</v>
      </c>
      <c r="C247" s="1">
        <v>41055.068645833337</v>
      </c>
      <c r="D247" s="10" t="s">
        <v>714</v>
      </c>
      <c r="E247" s="1" t="s">
        <v>322</v>
      </c>
      <c r="F247" s="11">
        <v>100000</v>
      </c>
      <c r="G247" s="9">
        <f>RawData[[#This Row],[Clean Salary]]*INDEX(Exchange[], MATCH(RawData[[#This Row],[Currency]], Exchange[Code], 0), 4)</f>
        <v>100000</v>
      </c>
      <c r="H247" s="11">
        <f>IFERROR(RawData[[#This Row],[Salary in USD]]/(INDEX(Exchange[], MATCH(RawData[[#This Row],[Local Currency Unit]], Exchange[Code], 0), 8)), "")</f>
        <v>26178.01047120419</v>
      </c>
      <c r="I247" s="1" t="s">
        <v>715</v>
      </c>
      <c r="J247" s="1" t="s">
        <v>290</v>
      </c>
      <c r="K247" s="1" t="s">
        <v>135</v>
      </c>
      <c r="L247" s="1" t="s">
        <v>6</v>
      </c>
      <c r="M247" s="1" t="str">
        <f>INDEX(Countries[], MATCH(RawData[[#This Row],[Where do you work]], Countries[Actual], 0), 2)</f>
        <v>UK</v>
      </c>
      <c r="N247" s="1" t="s">
        <v>282</v>
      </c>
      <c r="O247" s="1" t="str">
        <f>VLOOKUP(RawData[[#This Row],[How many hours of a day you work on Excel]], Time[], 2, FALSE)</f>
        <v>Heavy</v>
      </c>
    </row>
    <row r="248" spans="2:16" x14ac:dyDescent="0.2">
      <c r="B248" s="1" t="s">
        <v>610</v>
      </c>
      <c r="C248" s="1">
        <v>41055.948078703703</v>
      </c>
      <c r="D248" s="10" t="s">
        <v>611</v>
      </c>
      <c r="E248" s="1" t="s">
        <v>5</v>
      </c>
      <c r="F248" s="11">
        <v>300000</v>
      </c>
      <c r="G248" s="9">
        <f>RawData[[#This Row],[Clean Salary]]*INDEX(Exchange[], MATCH(RawData[[#This Row],[Currency]], Exchange[Code], 0), 4)</f>
        <v>148284.35006969364</v>
      </c>
      <c r="H248" s="11">
        <f>IFERROR(RawData[[#This Row],[Salary in USD]]/(INDEX(Exchange[], MATCH(RawData[[#This Row],[Local Currency Unit]], Exchange[Code], 0), 8)), "")</f>
        <v>26106.399660157331</v>
      </c>
      <c r="I248" s="1" t="s">
        <v>612</v>
      </c>
      <c r="J248" s="1" t="s">
        <v>290</v>
      </c>
      <c r="K248" s="1" t="s">
        <v>141</v>
      </c>
      <c r="L248" s="1" t="s">
        <v>5</v>
      </c>
      <c r="M248" s="1" t="str">
        <f>INDEX(Countries[], MATCH(RawData[[#This Row],[Where do you work]], Countries[Actual], 0), 2)</f>
        <v>Brazil</v>
      </c>
      <c r="N248" s="1" t="s">
        <v>294</v>
      </c>
      <c r="O248" s="1" t="str">
        <f>VLOOKUP(RawData[[#This Row],[How many hours of a day you work on Excel]], Time[], 2, FALSE)</f>
        <v>Very Heavy</v>
      </c>
      <c r="P248" s="1">
        <v>3</v>
      </c>
    </row>
    <row r="249" spans="2:16" x14ac:dyDescent="0.2">
      <c r="B249" s="1" t="s">
        <v>613</v>
      </c>
      <c r="C249" s="1">
        <v>41057.655694444446</v>
      </c>
      <c r="D249" s="10" t="s">
        <v>614</v>
      </c>
      <c r="E249" s="1" t="s">
        <v>6</v>
      </c>
      <c r="F249" s="11">
        <v>63000</v>
      </c>
      <c r="G249" s="9">
        <f>RawData[[#This Row],[Clean Salary]]*INDEX(Exchange[], MATCH(RawData[[#This Row],[Currency]], Exchange[Code], 0), 4)</f>
        <v>99299.231140238902</v>
      </c>
      <c r="H249" s="11">
        <f>IFERROR(RawData[[#This Row],[Salary in USD]]/(INDEX(Exchange[], MATCH(RawData[[#This Row],[Local Currency Unit]], Exchange[Code], 0), 8)), "")</f>
        <v>25994.563125716992</v>
      </c>
      <c r="I249" s="1" t="s">
        <v>615</v>
      </c>
      <c r="J249" s="1" t="s">
        <v>286</v>
      </c>
      <c r="K249" s="1" t="s">
        <v>135</v>
      </c>
      <c r="L249" s="1" t="s">
        <v>6</v>
      </c>
      <c r="M249" s="1" t="str">
        <f>INDEX(Countries[], MATCH(RawData[[#This Row],[Where do you work]], Countries[Actual], 0), 2)</f>
        <v>UK</v>
      </c>
      <c r="N249" s="1" t="s">
        <v>291</v>
      </c>
      <c r="O249" s="1" t="str">
        <f>VLOOKUP(RawData[[#This Row],[How many hours of a day you work on Excel]], Time[], 2, FALSE)</f>
        <v>Medium</v>
      </c>
      <c r="P249" s="1">
        <v>1</v>
      </c>
    </row>
    <row r="250" spans="2:16" x14ac:dyDescent="0.2">
      <c r="B250" s="1" t="s">
        <v>928</v>
      </c>
      <c r="C250" s="1">
        <v>41055.028877314813</v>
      </c>
      <c r="D250" s="10">
        <v>85000</v>
      </c>
      <c r="E250" s="1" t="s">
        <v>322</v>
      </c>
      <c r="F250" s="11">
        <v>85000</v>
      </c>
      <c r="G250" s="9">
        <f>RawData[[#This Row],[Clean Salary]]*INDEX(Exchange[], MATCH(RawData[[#This Row],[Currency]], Exchange[Code], 0), 4)</f>
        <v>85000</v>
      </c>
      <c r="H250" s="11">
        <f>IFERROR(RawData[[#This Row],[Salary in USD]]/(INDEX(Exchange[], MATCH(RawData[[#This Row],[Local Currency Unit]], Exchange[Code], 0), 8)), "")</f>
        <v>25993.883792048928</v>
      </c>
      <c r="I250" s="1" t="s">
        <v>394</v>
      </c>
      <c r="J250" s="1" t="s">
        <v>298</v>
      </c>
      <c r="K250" s="1" t="s">
        <v>143</v>
      </c>
      <c r="L250" s="1" t="s">
        <v>53</v>
      </c>
      <c r="M250" s="1" t="str">
        <f>INDEX(Countries[], MATCH(RawData[[#This Row],[Where do you work]], Countries[Actual], 0), 2)</f>
        <v>UAE</v>
      </c>
      <c r="N250" s="1" t="s">
        <v>282</v>
      </c>
      <c r="O250" s="1" t="str">
        <f>VLOOKUP(RawData[[#This Row],[How many hours of a day you work on Excel]], Time[], 2, FALSE)</f>
        <v>Heavy</v>
      </c>
    </row>
    <row r="251" spans="2:16" x14ac:dyDescent="0.2">
      <c r="B251" s="1" t="s">
        <v>616</v>
      </c>
      <c r="C251" s="1">
        <v>41059.794953703706</v>
      </c>
      <c r="D251" s="10">
        <v>109000</v>
      </c>
      <c r="E251" s="1" t="s">
        <v>322</v>
      </c>
      <c r="F251" s="11">
        <v>109000</v>
      </c>
      <c r="G251" s="9">
        <f>RawData[[#This Row],[Clean Salary]]*INDEX(Exchange[], MATCH(RawData[[#This Row],[Currency]], Exchange[Code], 0), 4)</f>
        <v>109000</v>
      </c>
      <c r="H251" s="11">
        <f>IFERROR(RawData[[#This Row],[Salary in USD]]/(INDEX(Exchange[], MATCH(RawData[[#This Row],[Local Currency Unit]], Exchange[Code], 0), 8)), "")</f>
        <v>25952.38095238095</v>
      </c>
      <c r="I251" s="1" t="s">
        <v>617</v>
      </c>
      <c r="J251" s="1" t="s">
        <v>281</v>
      </c>
      <c r="K251" s="1" t="s">
        <v>133</v>
      </c>
      <c r="L251" s="1" t="s">
        <v>322</v>
      </c>
      <c r="M251" s="1" t="str">
        <f>INDEX(Countries[], MATCH(RawData[[#This Row],[Where do you work]], Countries[Actual], 0), 2)</f>
        <v>USA</v>
      </c>
      <c r="N251" s="1" t="s">
        <v>282</v>
      </c>
      <c r="O251" s="1" t="str">
        <f>VLOOKUP(RawData[[#This Row],[How many hours of a day you work on Excel]], Time[], 2, FALSE)</f>
        <v>Heavy</v>
      </c>
      <c r="P251" s="1">
        <v>15</v>
      </c>
    </row>
    <row r="252" spans="2:16" x14ac:dyDescent="0.2">
      <c r="B252" s="1" t="s">
        <v>618</v>
      </c>
      <c r="C252" s="1">
        <v>41057.809432870374</v>
      </c>
      <c r="D252" s="10">
        <v>90000</v>
      </c>
      <c r="E252" s="1" t="s">
        <v>15</v>
      </c>
      <c r="F252" s="11">
        <v>90000</v>
      </c>
      <c r="G252" s="9">
        <f>RawData[[#This Row],[Clean Salary]]*INDEX(Exchange[], MATCH(RawData[[#This Row],[Currency]], Exchange[Code], 0), 4)</f>
        <v>114335.9495092447</v>
      </c>
      <c r="H252" s="11">
        <f>IFERROR(RawData[[#This Row],[Salary in USD]]/(INDEX(Exchange[], MATCH(RawData[[#This Row],[Local Currency Unit]], Exchange[Code], 0), 8)), "")</f>
        <v>25809.469415179392</v>
      </c>
      <c r="I252" s="1" t="s">
        <v>619</v>
      </c>
      <c r="J252" s="1" t="s">
        <v>281</v>
      </c>
      <c r="K252" s="1" t="s">
        <v>206</v>
      </c>
      <c r="L252" s="1" t="s">
        <v>15</v>
      </c>
      <c r="M252" s="1" t="str">
        <f>INDEX(Countries[], MATCH(RawData[[#This Row],[Where do you work]], Countries[Actual], 0), 2)</f>
        <v>Europe</v>
      </c>
      <c r="N252" s="1" t="s">
        <v>291</v>
      </c>
      <c r="O252" s="1" t="str">
        <f>VLOOKUP(RawData[[#This Row],[How many hours of a day you work on Excel]], Time[], 2, FALSE)</f>
        <v>Medium</v>
      </c>
      <c r="P252" s="1">
        <v>20</v>
      </c>
    </row>
    <row r="253" spans="2:16" x14ac:dyDescent="0.2">
      <c r="B253" s="1" t="s">
        <v>620</v>
      </c>
      <c r="C253" s="1">
        <v>41075.868622685186</v>
      </c>
      <c r="D253" s="10" t="s">
        <v>621</v>
      </c>
      <c r="E253" s="1" t="s">
        <v>15</v>
      </c>
      <c r="F253" s="11">
        <v>90000</v>
      </c>
      <c r="G253" s="9">
        <f>RawData[[#This Row],[Clean Salary]]*INDEX(Exchange[], MATCH(RawData[[#This Row],[Currency]], Exchange[Code], 0), 4)</f>
        <v>114335.9495092447</v>
      </c>
      <c r="H253" s="11">
        <f>IFERROR(RawData[[#This Row],[Salary in USD]]/(INDEX(Exchange[], MATCH(RawData[[#This Row],[Local Currency Unit]], Exchange[Code], 0), 8)), "")</f>
        <v>25809.469415179392</v>
      </c>
      <c r="I253" s="1" t="s">
        <v>298</v>
      </c>
      <c r="J253" s="1" t="s">
        <v>298</v>
      </c>
      <c r="K253" s="1" t="s">
        <v>216</v>
      </c>
      <c r="L253" s="1" t="s">
        <v>15</v>
      </c>
      <c r="M253" s="1" t="str">
        <f>INDEX(Countries[], MATCH(RawData[[#This Row],[Where do you work]], Countries[Actual], 0), 2)</f>
        <v>Europe</v>
      </c>
      <c r="N253" s="1" t="s">
        <v>291</v>
      </c>
      <c r="O253" s="1" t="str">
        <f>VLOOKUP(RawData[[#This Row],[How many hours of a day you work on Excel]], Time[], 2, FALSE)</f>
        <v>Medium</v>
      </c>
      <c r="P253" s="1">
        <v>20</v>
      </c>
    </row>
    <row r="254" spans="2:16" x14ac:dyDescent="0.2">
      <c r="B254" s="1" t="s">
        <v>622</v>
      </c>
      <c r="C254" s="1">
        <v>41057.312303240738</v>
      </c>
      <c r="D254" s="10">
        <v>125000</v>
      </c>
      <c r="E254" s="1" t="s">
        <v>3</v>
      </c>
      <c r="F254" s="11">
        <v>125000</v>
      </c>
      <c r="G254" s="9">
        <f>RawData[[#This Row],[Clean Salary]]*INDEX(Exchange[], MATCH(RawData[[#This Row],[Currency]], Exchange[Code], 0), 4)</f>
        <v>127488.70705032947</v>
      </c>
      <c r="H254" s="11">
        <f>IFERROR(RawData[[#This Row],[Salary in USD]]/(INDEX(Exchange[], MATCH(RawData[[#This Row],[Local Currency Unit]], Exchange[Code], 0), 8)), "")</f>
        <v>25807.430576989769</v>
      </c>
      <c r="I254" s="1" t="s">
        <v>623</v>
      </c>
      <c r="J254" s="1" t="s">
        <v>329</v>
      </c>
      <c r="K254" s="1" t="s">
        <v>136</v>
      </c>
      <c r="L254" s="1" t="s">
        <v>3</v>
      </c>
      <c r="M254" s="1" t="str">
        <f>INDEX(Countries[], MATCH(RawData[[#This Row],[Where do you work]], Countries[Actual], 0), 2)</f>
        <v>Australia</v>
      </c>
      <c r="N254" s="1" t="s">
        <v>282</v>
      </c>
      <c r="O254" s="1" t="str">
        <f>VLOOKUP(RawData[[#This Row],[How many hours of a day you work on Excel]], Time[], 2, FALSE)</f>
        <v>Heavy</v>
      </c>
      <c r="P254" s="1">
        <v>15</v>
      </c>
    </row>
    <row r="255" spans="2:16" x14ac:dyDescent="0.2">
      <c r="B255" s="1" t="s">
        <v>624</v>
      </c>
      <c r="C255" s="1">
        <v>41059.711724537039</v>
      </c>
      <c r="D255" s="10" t="s">
        <v>625</v>
      </c>
      <c r="E255" s="1" t="s">
        <v>3</v>
      </c>
      <c r="F255" s="11">
        <v>125000</v>
      </c>
      <c r="G255" s="9">
        <f>RawData[[#This Row],[Clean Salary]]*INDEX(Exchange[], MATCH(RawData[[#This Row],[Currency]], Exchange[Code], 0), 4)</f>
        <v>127488.70705032947</v>
      </c>
      <c r="H255" s="11">
        <f>IFERROR(RawData[[#This Row],[Salary in USD]]/(INDEX(Exchange[], MATCH(RawData[[#This Row],[Local Currency Unit]], Exchange[Code], 0), 8)), "")</f>
        <v>25807.430576989769</v>
      </c>
      <c r="I255" s="1" t="s">
        <v>626</v>
      </c>
      <c r="J255" s="1" t="s">
        <v>316</v>
      </c>
      <c r="K255" s="1" t="s">
        <v>136</v>
      </c>
      <c r="L255" s="1" t="s">
        <v>3</v>
      </c>
      <c r="M255" s="1" t="str">
        <f>INDEX(Countries[], MATCH(RawData[[#This Row],[Where do you work]], Countries[Actual], 0), 2)</f>
        <v>Australia</v>
      </c>
      <c r="N255" s="1" t="s">
        <v>282</v>
      </c>
      <c r="O255" s="1" t="str">
        <f>VLOOKUP(RawData[[#This Row],[How many hours of a day you work on Excel]], Time[], 2, FALSE)</f>
        <v>Heavy</v>
      </c>
      <c r="P255" s="1">
        <v>7</v>
      </c>
    </row>
    <row r="256" spans="2:16" x14ac:dyDescent="0.2">
      <c r="B256" s="1" t="s">
        <v>627</v>
      </c>
      <c r="C256" s="1">
        <v>41055.037685185183</v>
      </c>
      <c r="D256" s="10">
        <v>108160</v>
      </c>
      <c r="E256" s="1" t="s">
        <v>322</v>
      </c>
      <c r="F256" s="11">
        <v>108160</v>
      </c>
      <c r="G256" s="9">
        <f>RawData[[#This Row],[Clean Salary]]*INDEX(Exchange[], MATCH(RawData[[#This Row],[Currency]], Exchange[Code], 0), 4)</f>
        <v>108160</v>
      </c>
      <c r="H256" s="11">
        <f>IFERROR(RawData[[#This Row],[Salary in USD]]/(INDEX(Exchange[], MATCH(RawData[[#This Row],[Local Currency Unit]], Exchange[Code], 0), 8)), "")</f>
        <v>25752.38095238095</v>
      </c>
      <c r="I256" s="1" t="s">
        <v>628</v>
      </c>
      <c r="J256" s="1" t="s">
        <v>290</v>
      </c>
      <c r="K256" s="1" t="s">
        <v>133</v>
      </c>
      <c r="L256" s="1" t="s">
        <v>322</v>
      </c>
      <c r="M256" s="1" t="str">
        <f>INDEX(Countries[], MATCH(RawData[[#This Row],[Where do you work]], Countries[Actual], 0), 2)</f>
        <v>USA</v>
      </c>
      <c r="N256" s="1" t="s">
        <v>282</v>
      </c>
      <c r="O256" s="1" t="str">
        <f>VLOOKUP(RawData[[#This Row],[How many hours of a day you work on Excel]], Time[], 2, FALSE)</f>
        <v>Heavy</v>
      </c>
    </row>
    <row r="257" spans="2:16" x14ac:dyDescent="0.2">
      <c r="B257" s="1" t="s">
        <v>629</v>
      </c>
      <c r="C257" s="1">
        <v>41076.772210648145</v>
      </c>
      <c r="D257" s="10">
        <v>2342342</v>
      </c>
      <c r="E257" s="1" t="s">
        <v>19</v>
      </c>
      <c r="F257" s="11">
        <v>2342342</v>
      </c>
      <c r="G257" s="9">
        <f>RawData[[#This Row],[Clean Salary]]*INDEX(Exchange[], MATCH(RawData[[#This Row],[Currency]], Exchange[Code], 0), 4)</f>
        <v>41712.231189497601</v>
      </c>
      <c r="H257" s="11">
        <f>IFERROR(RawData[[#This Row],[Salary in USD]]/(INDEX(Exchange[], MATCH(RawData[[#This Row],[Local Currency Unit]], Exchange[Code], 0), 8)), "")</f>
        <v>25748.290857714568</v>
      </c>
      <c r="I257" s="1" t="s">
        <v>630</v>
      </c>
      <c r="J257" s="1" t="s">
        <v>631</v>
      </c>
      <c r="K257" s="1" t="s">
        <v>134</v>
      </c>
      <c r="L257" s="1" t="s">
        <v>19</v>
      </c>
      <c r="M257" s="1" t="str">
        <f>INDEX(Countries[], MATCH(RawData[[#This Row],[Where do you work]], Countries[Actual], 0), 2)</f>
        <v>India</v>
      </c>
      <c r="N257" s="1" t="s">
        <v>291</v>
      </c>
      <c r="O257" s="1" t="str">
        <f>VLOOKUP(RawData[[#This Row],[How many hours of a day you work on Excel]], Time[], 2, FALSE)</f>
        <v>Medium</v>
      </c>
      <c r="P257" s="1">
        <v>12</v>
      </c>
    </row>
    <row r="258" spans="2:16" x14ac:dyDescent="0.2">
      <c r="B258" s="1" t="s">
        <v>632</v>
      </c>
      <c r="C258" s="1">
        <v>41055.06386574074</v>
      </c>
      <c r="D258" s="10">
        <v>108000</v>
      </c>
      <c r="E258" s="1" t="s">
        <v>322</v>
      </c>
      <c r="F258" s="11">
        <v>108000</v>
      </c>
      <c r="G258" s="9">
        <f>RawData[[#This Row],[Clean Salary]]*INDEX(Exchange[], MATCH(RawData[[#This Row],[Currency]], Exchange[Code], 0), 4)</f>
        <v>108000</v>
      </c>
      <c r="H258" s="11">
        <f>IFERROR(RawData[[#This Row],[Salary in USD]]/(INDEX(Exchange[], MATCH(RawData[[#This Row],[Local Currency Unit]], Exchange[Code], 0), 8)), "")</f>
        <v>25714.285714285714</v>
      </c>
      <c r="I258" s="1" t="s">
        <v>633</v>
      </c>
      <c r="J258" s="1" t="s">
        <v>281</v>
      </c>
      <c r="K258" s="1" t="s">
        <v>133</v>
      </c>
      <c r="L258" s="1" t="s">
        <v>322</v>
      </c>
      <c r="M258" s="1" t="str">
        <f>INDEX(Countries[], MATCH(RawData[[#This Row],[Where do you work]], Countries[Actual], 0), 2)</f>
        <v>USA</v>
      </c>
      <c r="N258" s="1" t="s">
        <v>291</v>
      </c>
      <c r="O258" s="1" t="str">
        <f>VLOOKUP(RawData[[#This Row],[How many hours of a day you work on Excel]], Time[], 2, FALSE)</f>
        <v>Medium</v>
      </c>
    </row>
    <row r="259" spans="2:16" x14ac:dyDescent="0.2">
      <c r="B259" s="1" t="s">
        <v>636</v>
      </c>
      <c r="C259" s="1">
        <v>41055.363275462965</v>
      </c>
      <c r="D259" s="10">
        <v>108000</v>
      </c>
      <c r="E259" s="1" t="s">
        <v>322</v>
      </c>
      <c r="F259" s="11">
        <v>108000</v>
      </c>
      <c r="G259" s="9">
        <f>RawData[[#This Row],[Clean Salary]]*INDEX(Exchange[], MATCH(RawData[[#This Row],[Currency]], Exchange[Code], 0), 4)</f>
        <v>108000</v>
      </c>
      <c r="H259" s="11">
        <f>IFERROR(RawData[[#This Row],[Salary in USD]]/(INDEX(Exchange[], MATCH(RawData[[#This Row],[Local Currency Unit]], Exchange[Code], 0), 8)), "")</f>
        <v>25714.285714285714</v>
      </c>
      <c r="I259" s="1" t="s">
        <v>637</v>
      </c>
      <c r="J259" s="1" t="s">
        <v>342</v>
      </c>
      <c r="K259" s="1" t="s">
        <v>133</v>
      </c>
      <c r="L259" s="1" t="s">
        <v>322</v>
      </c>
      <c r="M259" s="1" t="str">
        <f>INDEX(Countries[], MATCH(RawData[[#This Row],[Where do you work]], Countries[Actual], 0), 2)</f>
        <v>USA</v>
      </c>
      <c r="N259" s="1" t="s">
        <v>291</v>
      </c>
      <c r="O259" s="1" t="str">
        <f>VLOOKUP(RawData[[#This Row],[How many hours of a day you work on Excel]], Time[], 2, FALSE)</f>
        <v>Medium</v>
      </c>
      <c r="P259" s="1">
        <v>7</v>
      </c>
    </row>
    <row r="260" spans="2:16" x14ac:dyDescent="0.2">
      <c r="B260" s="1" t="s">
        <v>640</v>
      </c>
      <c r="C260" s="1">
        <v>41058.374780092592</v>
      </c>
      <c r="D260" s="10">
        <v>107000</v>
      </c>
      <c r="E260" s="1" t="s">
        <v>322</v>
      </c>
      <c r="F260" s="11">
        <v>107000</v>
      </c>
      <c r="G260" s="9">
        <f>RawData[[#This Row],[Clean Salary]]*INDEX(Exchange[], MATCH(RawData[[#This Row],[Currency]], Exchange[Code], 0), 4)</f>
        <v>107000</v>
      </c>
      <c r="H260" s="11">
        <f>IFERROR(RawData[[#This Row],[Salary in USD]]/(INDEX(Exchange[], MATCH(RawData[[#This Row],[Local Currency Unit]], Exchange[Code], 0), 8)), "")</f>
        <v>25476.190476190473</v>
      </c>
      <c r="I260" s="1" t="s">
        <v>641</v>
      </c>
      <c r="J260" s="1" t="s">
        <v>316</v>
      </c>
      <c r="K260" s="1" t="s">
        <v>133</v>
      </c>
      <c r="L260" s="1" t="s">
        <v>322</v>
      </c>
      <c r="M260" s="1" t="str">
        <f>INDEX(Countries[], MATCH(RawData[[#This Row],[Where do you work]], Countries[Actual], 0), 2)</f>
        <v>USA</v>
      </c>
      <c r="N260" s="1" t="s">
        <v>282</v>
      </c>
      <c r="O260" s="1" t="str">
        <f>VLOOKUP(RawData[[#This Row],[How many hours of a day you work on Excel]], Time[], 2, FALSE)</f>
        <v>Heavy</v>
      </c>
      <c r="P260" s="1">
        <v>12</v>
      </c>
    </row>
    <row r="261" spans="2:16" x14ac:dyDescent="0.2">
      <c r="B261" s="1" t="s">
        <v>642</v>
      </c>
      <c r="C261" s="1">
        <v>41059.024224537039</v>
      </c>
      <c r="D261" s="10">
        <v>107000</v>
      </c>
      <c r="E261" s="1" t="s">
        <v>322</v>
      </c>
      <c r="F261" s="11">
        <v>107000</v>
      </c>
      <c r="G261" s="9">
        <f>RawData[[#This Row],[Clean Salary]]*INDEX(Exchange[], MATCH(RawData[[#This Row],[Currency]], Exchange[Code], 0), 4)</f>
        <v>107000</v>
      </c>
      <c r="H261" s="11">
        <f>IFERROR(RawData[[#This Row],[Salary in USD]]/(INDEX(Exchange[], MATCH(RawData[[#This Row],[Local Currency Unit]], Exchange[Code], 0), 8)), "")</f>
        <v>25476.190476190473</v>
      </c>
      <c r="I261" s="1" t="s">
        <v>643</v>
      </c>
      <c r="J261" s="1" t="s">
        <v>281</v>
      </c>
      <c r="K261" s="1" t="s">
        <v>133</v>
      </c>
      <c r="L261" s="1" t="s">
        <v>322</v>
      </c>
      <c r="M261" s="1" t="str">
        <f>INDEX(Countries[], MATCH(RawData[[#This Row],[Where do you work]], Countries[Actual], 0), 2)</f>
        <v>USA</v>
      </c>
      <c r="N261" s="1" t="s">
        <v>294</v>
      </c>
      <c r="O261" s="1" t="str">
        <f>VLOOKUP(RawData[[#This Row],[How many hours of a day you work on Excel]], Time[], 2, FALSE)</f>
        <v>Very Heavy</v>
      </c>
      <c r="P261" s="1">
        <v>29</v>
      </c>
    </row>
    <row r="262" spans="2:16" x14ac:dyDescent="0.2">
      <c r="B262" s="1" t="s">
        <v>644</v>
      </c>
      <c r="C262" s="1">
        <v>41055.029143518521</v>
      </c>
      <c r="D262" s="10">
        <v>2300000</v>
      </c>
      <c r="E262" s="1" t="s">
        <v>19</v>
      </c>
      <c r="F262" s="11">
        <v>2300000</v>
      </c>
      <c r="G262" s="9">
        <f>RawData[[#This Row],[Clean Salary]]*INDEX(Exchange[], MATCH(RawData[[#This Row],[Currency]], Exchange[Code], 0), 4)</f>
        <v>40958.208381117904</v>
      </c>
      <c r="H262" s="11">
        <f>IFERROR(RawData[[#This Row],[Salary in USD]]/(INDEX(Exchange[], MATCH(RawData[[#This Row],[Local Currency Unit]], Exchange[Code], 0), 8)), "")</f>
        <v>25282.844679702408</v>
      </c>
      <c r="I262" s="1" t="s">
        <v>645</v>
      </c>
      <c r="J262" s="1" t="s">
        <v>290</v>
      </c>
      <c r="K262" s="1" t="s">
        <v>134</v>
      </c>
      <c r="L262" s="1" t="s">
        <v>19</v>
      </c>
      <c r="M262" s="1" t="str">
        <f>INDEX(Countries[], MATCH(RawData[[#This Row],[Where do you work]], Countries[Actual], 0), 2)</f>
        <v>India</v>
      </c>
      <c r="N262" s="1" t="s">
        <v>324</v>
      </c>
      <c r="O262" s="1" t="str">
        <f>VLOOKUP(RawData[[#This Row],[How many hours of a day you work on Excel]], Time[], 2, FALSE)</f>
        <v>Light</v>
      </c>
    </row>
    <row r="263" spans="2:16" x14ac:dyDescent="0.2">
      <c r="B263" s="1" t="s">
        <v>646</v>
      </c>
      <c r="C263" s="1">
        <v>41055.594606481478</v>
      </c>
      <c r="D263" s="10" t="s">
        <v>647</v>
      </c>
      <c r="E263" s="1" t="s">
        <v>19</v>
      </c>
      <c r="F263" s="11">
        <v>2300000</v>
      </c>
      <c r="G263" s="9">
        <f>RawData[[#This Row],[Clean Salary]]*INDEX(Exchange[], MATCH(RawData[[#This Row],[Currency]], Exchange[Code], 0), 4)</f>
        <v>40958.208381117904</v>
      </c>
      <c r="H263" s="11">
        <f>IFERROR(RawData[[#This Row],[Salary in USD]]/(INDEX(Exchange[], MATCH(RawData[[#This Row],[Local Currency Unit]], Exchange[Code], 0), 8)), "")</f>
        <v>25282.844679702408</v>
      </c>
      <c r="I263" s="1" t="s">
        <v>648</v>
      </c>
      <c r="J263" s="1" t="s">
        <v>290</v>
      </c>
      <c r="K263" s="1" t="s">
        <v>134</v>
      </c>
      <c r="L263" s="1" t="s">
        <v>19</v>
      </c>
      <c r="M263" s="1" t="str">
        <f>INDEX(Countries[], MATCH(RawData[[#This Row],[Where do you work]], Countries[Actual], 0), 2)</f>
        <v>India</v>
      </c>
      <c r="N263" s="1" t="s">
        <v>294</v>
      </c>
      <c r="O263" s="1" t="str">
        <f>VLOOKUP(RawData[[#This Row],[How many hours of a day you work on Excel]], Time[], 2, FALSE)</f>
        <v>Very Heavy</v>
      </c>
      <c r="P263" s="1">
        <v>5</v>
      </c>
    </row>
    <row r="264" spans="2:16" x14ac:dyDescent="0.2">
      <c r="B264" s="1" t="s">
        <v>649</v>
      </c>
      <c r="C264" s="1">
        <v>41056.598738425928</v>
      </c>
      <c r="D264" s="10" t="s">
        <v>650</v>
      </c>
      <c r="E264" s="1" t="s">
        <v>19</v>
      </c>
      <c r="F264" s="11">
        <v>2300000</v>
      </c>
      <c r="G264" s="9">
        <f>RawData[[#This Row],[Clean Salary]]*INDEX(Exchange[], MATCH(RawData[[#This Row],[Currency]], Exchange[Code], 0), 4)</f>
        <v>40958.208381117904</v>
      </c>
      <c r="H264" s="11">
        <f>IFERROR(RawData[[#This Row],[Salary in USD]]/(INDEX(Exchange[], MATCH(RawData[[#This Row],[Local Currency Unit]], Exchange[Code], 0), 8)), "")</f>
        <v>25282.844679702408</v>
      </c>
      <c r="I264" s="1" t="s">
        <v>651</v>
      </c>
      <c r="J264" s="1" t="s">
        <v>281</v>
      </c>
      <c r="K264" s="1" t="s">
        <v>134</v>
      </c>
      <c r="L264" s="1" t="s">
        <v>19</v>
      </c>
      <c r="M264" s="1" t="str">
        <f>INDEX(Countries[], MATCH(RawData[[#This Row],[Where do you work]], Countries[Actual], 0), 2)</f>
        <v>India</v>
      </c>
      <c r="N264" s="1" t="s">
        <v>291</v>
      </c>
      <c r="O264" s="1" t="str">
        <f>VLOOKUP(RawData[[#This Row],[How many hours of a day you work on Excel]], Time[], 2, FALSE)</f>
        <v>Medium</v>
      </c>
      <c r="P264" s="1">
        <v>8</v>
      </c>
    </row>
    <row r="265" spans="2:16" x14ac:dyDescent="0.2">
      <c r="B265" s="1" t="s">
        <v>654</v>
      </c>
      <c r="C265" s="1">
        <v>41055.542870370373</v>
      </c>
      <c r="D265" s="10">
        <v>105000</v>
      </c>
      <c r="E265" s="1" t="s">
        <v>322</v>
      </c>
      <c r="F265" s="11">
        <v>105000</v>
      </c>
      <c r="G265" s="9">
        <f>RawData[[#This Row],[Clean Salary]]*INDEX(Exchange[], MATCH(RawData[[#This Row],[Currency]], Exchange[Code], 0), 4)</f>
        <v>105000</v>
      </c>
      <c r="H265" s="11">
        <f>IFERROR(RawData[[#This Row],[Salary in USD]]/(INDEX(Exchange[], MATCH(RawData[[#This Row],[Local Currency Unit]], Exchange[Code], 0), 8)), "")</f>
        <v>25000</v>
      </c>
      <c r="I265" s="1" t="s">
        <v>655</v>
      </c>
      <c r="J265" s="1" t="s">
        <v>342</v>
      </c>
      <c r="K265" s="1" t="s">
        <v>133</v>
      </c>
      <c r="L265" s="1" t="s">
        <v>322</v>
      </c>
      <c r="M265" s="1" t="str">
        <f>INDEX(Countries[], MATCH(RawData[[#This Row],[Where do you work]], Countries[Actual], 0), 2)</f>
        <v>USA</v>
      </c>
      <c r="N265" s="1" t="s">
        <v>291</v>
      </c>
      <c r="O265" s="1" t="str">
        <f>VLOOKUP(RawData[[#This Row],[How many hours of a day you work on Excel]], Time[], 2, FALSE)</f>
        <v>Medium</v>
      </c>
      <c r="P265" s="1">
        <v>15</v>
      </c>
    </row>
    <row r="266" spans="2:16" x14ac:dyDescent="0.2">
      <c r="B266" s="1" t="s">
        <v>656</v>
      </c>
      <c r="C266" s="1">
        <v>41056.90966435185</v>
      </c>
      <c r="D266" s="10">
        <v>105000</v>
      </c>
      <c r="E266" s="1" t="s">
        <v>322</v>
      </c>
      <c r="F266" s="11">
        <v>105000</v>
      </c>
      <c r="G266" s="9">
        <f>RawData[[#This Row],[Clean Salary]]*INDEX(Exchange[], MATCH(RawData[[#This Row],[Currency]], Exchange[Code], 0), 4)</f>
        <v>105000</v>
      </c>
      <c r="H266" s="11">
        <f>IFERROR(RawData[[#This Row],[Salary in USD]]/(INDEX(Exchange[], MATCH(RawData[[#This Row],[Local Currency Unit]], Exchange[Code], 0), 8)), "")</f>
        <v>25000</v>
      </c>
      <c r="I266" s="1" t="s">
        <v>657</v>
      </c>
      <c r="J266" s="1" t="s">
        <v>290</v>
      </c>
      <c r="K266" s="1" t="s">
        <v>133</v>
      </c>
      <c r="L266" s="1" t="s">
        <v>322</v>
      </c>
      <c r="M266" s="1" t="str">
        <f>INDEX(Countries[], MATCH(RawData[[#This Row],[Where do you work]], Countries[Actual], 0), 2)</f>
        <v>USA</v>
      </c>
      <c r="N266" s="1" t="s">
        <v>282</v>
      </c>
      <c r="O266" s="1" t="str">
        <f>VLOOKUP(RawData[[#This Row],[How many hours of a day you work on Excel]], Time[], 2, FALSE)</f>
        <v>Heavy</v>
      </c>
      <c r="P266" s="1">
        <v>20</v>
      </c>
    </row>
    <row r="267" spans="2:16" x14ac:dyDescent="0.2">
      <c r="B267" s="1" t="s">
        <v>658</v>
      </c>
      <c r="C267" s="1">
        <v>41058.788425925923</v>
      </c>
      <c r="D267" s="10">
        <v>105000</v>
      </c>
      <c r="E267" s="1" t="s">
        <v>322</v>
      </c>
      <c r="F267" s="11">
        <v>105000</v>
      </c>
      <c r="G267" s="9">
        <f>RawData[[#This Row],[Clean Salary]]*INDEX(Exchange[], MATCH(RawData[[#This Row],[Currency]], Exchange[Code], 0), 4)</f>
        <v>105000</v>
      </c>
      <c r="H267" s="11">
        <f>IFERROR(RawData[[#This Row],[Salary in USD]]/(INDEX(Exchange[], MATCH(RawData[[#This Row],[Local Currency Unit]], Exchange[Code], 0), 8)), "")</f>
        <v>25000</v>
      </c>
      <c r="I267" s="1" t="s">
        <v>659</v>
      </c>
      <c r="J267" s="1" t="s">
        <v>329</v>
      </c>
      <c r="K267" s="1" t="s">
        <v>133</v>
      </c>
      <c r="L267" s="1" t="s">
        <v>322</v>
      </c>
      <c r="M267" s="1" t="str">
        <f>INDEX(Countries[], MATCH(RawData[[#This Row],[Where do you work]], Countries[Actual], 0), 2)</f>
        <v>USA</v>
      </c>
      <c r="N267" s="1" t="s">
        <v>324</v>
      </c>
      <c r="O267" s="1" t="str">
        <f>VLOOKUP(RawData[[#This Row],[How many hours of a day you work on Excel]], Time[], 2, FALSE)</f>
        <v>Light</v>
      </c>
      <c r="P267" s="1">
        <v>15</v>
      </c>
    </row>
    <row r="268" spans="2:16" x14ac:dyDescent="0.2">
      <c r="B268" s="1" t="s">
        <v>660</v>
      </c>
      <c r="C268" s="1">
        <v>41060.442800925928</v>
      </c>
      <c r="D268" s="10">
        <v>105000</v>
      </c>
      <c r="E268" s="1" t="s">
        <v>322</v>
      </c>
      <c r="F268" s="11">
        <v>105000</v>
      </c>
      <c r="G268" s="9">
        <f>RawData[[#This Row],[Clean Salary]]*INDEX(Exchange[], MATCH(RawData[[#This Row],[Currency]], Exchange[Code], 0), 4)</f>
        <v>105000</v>
      </c>
      <c r="H268" s="11">
        <f>IFERROR(RawData[[#This Row],[Salary in USD]]/(INDEX(Exchange[], MATCH(RawData[[#This Row],[Local Currency Unit]], Exchange[Code], 0), 8)), "")</f>
        <v>25000</v>
      </c>
      <c r="I268" s="1" t="s">
        <v>661</v>
      </c>
      <c r="J268" s="1" t="s">
        <v>281</v>
      </c>
      <c r="K268" s="1" t="s">
        <v>133</v>
      </c>
      <c r="L268" s="1" t="s">
        <v>322</v>
      </c>
      <c r="M268" s="1" t="str">
        <f>INDEX(Countries[], MATCH(RawData[[#This Row],[Where do you work]], Countries[Actual], 0), 2)</f>
        <v>USA</v>
      </c>
      <c r="N268" s="1" t="s">
        <v>324</v>
      </c>
      <c r="O268" s="1" t="str">
        <f>VLOOKUP(RawData[[#This Row],[How many hours of a day you work on Excel]], Time[], 2, FALSE)</f>
        <v>Light</v>
      </c>
      <c r="P268" s="1">
        <v>30</v>
      </c>
    </row>
    <row r="269" spans="2:16" x14ac:dyDescent="0.2">
      <c r="B269" s="1" t="s">
        <v>662</v>
      </c>
      <c r="C269" s="1">
        <v>41057.361956018518</v>
      </c>
      <c r="D269" s="10">
        <v>120000</v>
      </c>
      <c r="E269" s="1" t="s">
        <v>3</v>
      </c>
      <c r="F269" s="11">
        <v>120000</v>
      </c>
      <c r="G269" s="9">
        <f>RawData[[#This Row],[Clean Salary]]*INDEX(Exchange[], MATCH(RawData[[#This Row],[Currency]], Exchange[Code], 0), 4)</f>
        <v>122389.15876831629</v>
      </c>
      <c r="H269" s="11">
        <f>IFERROR(RawData[[#This Row],[Salary in USD]]/(INDEX(Exchange[], MATCH(RawData[[#This Row],[Local Currency Unit]], Exchange[Code], 0), 8)), "")</f>
        <v>24775.13335391018</v>
      </c>
      <c r="I269" s="1" t="s">
        <v>648</v>
      </c>
      <c r="J269" s="1" t="s">
        <v>290</v>
      </c>
      <c r="K269" s="1" t="s">
        <v>136</v>
      </c>
      <c r="L269" s="1" t="s">
        <v>3</v>
      </c>
      <c r="M269" s="1" t="str">
        <f>INDEX(Countries[], MATCH(RawData[[#This Row],[Where do you work]], Countries[Actual], 0), 2)</f>
        <v>Australia</v>
      </c>
      <c r="N269" s="1" t="s">
        <v>282</v>
      </c>
      <c r="O269" s="1" t="str">
        <f>VLOOKUP(RawData[[#This Row],[How many hours of a day you work on Excel]], Time[], 2, FALSE)</f>
        <v>Heavy</v>
      </c>
      <c r="P269" s="1">
        <v>2</v>
      </c>
    </row>
    <row r="270" spans="2:16" x14ac:dyDescent="0.2">
      <c r="B270" s="1" t="s">
        <v>663</v>
      </c>
      <c r="C270" s="1">
        <v>41057.393171296295</v>
      </c>
      <c r="D270" s="10">
        <v>120000</v>
      </c>
      <c r="E270" s="1" t="s">
        <v>3</v>
      </c>
      <c r="F270" s="11">
        <v>120000</v>
      </c>
      <c r="G270" s="9">
        <f>RawData[[#This Row],[Clean Salary]]*INDEX(Exchange[], MATCH(RawData[[#This Row],[Currency]], Exchange[Code], 0), 4)</f>
        <v>122389.15876831629</v>
      </c>
      <c r="H270" s="11">
        <f>IFERROR(RawData[[#This Row],[Salary in USD]]/(INDEX(Exchange[], MATCH(RawData[[#This Row],[Local Currency Unit]], Exchange[Code], 0), 8)), "")</f>
        <v>24775.13335391018</v>
      </c>
      <c r="I270" s="1" t="s">
        <v>664</v>
      </c>
      <c r="J270" s="1" t="s">
        <v>290</v>
      </c>
      <c r="K270" s="1" t="s">
        <v>136</v>
      </c>
      <c r="L270" s="1" t="s">
        <v>3</v>
      </c>
      <c r="M270" s="1" t="str">
        <f>INDEX(Countries[], MATCH(RawData[[#This Row],[Where do you work]], Countries[Actual], 0), 2)</f>
        <v>Australia</v>
      </c>
      <c r="N270" s="1" t="s">
        <v>282</v>
      </c>
      <c r="O270" s="1" t="str">
        <f>VLOOKUP(RawData[[#This Row],[How many hours of a day you work on Excel]], Time[], 2, FALSE)</f>
        <v>Heavy</v>
      </c>
      <c r="P270" s="1">
        <v>5</v>
      </c>
    </row>
    <row r="271" spans="2:16" x14ac:dyDescent="0.2">
      <c r="B271" s="1" t="s">
        <v>665</v>
      </c>
      <c r="C271" s="1">
        <v>41061.45517361111</v>
      </c>
      <c r="D271" s="10" t="s">
        <v>666</v>
      </c>
      <c r="E271" s="1" t="s">
        <v>3</v>
      </c>
      <c r="F271" s="11">
        <v>120000</v>
      </c>
      <c r="G271" s="9">
        <f>RawData[[#This Row],[Clean Salary]]*INDEX(Exchange[], MATCH(RawData[[#This Row],[Currency]], Exchange[Code], 0), 4)</f>
        <v>122389.15876831629</v>
      </c>
      <c r="H271" s="11">
        <f>IFERROR(RawData[[#This Row],[Salary in USD]]/(INDEX(Exchange[], MATCH(RawData[[#This Row],[Local Currency Unit]], Exchange[Code], 0), 8)), "")</f>
        <v>24775.13335391018</v>
      </c>
      <c r="I271" s="1" t="s">
        <v>667</v>
      </c>
      <c r="J271" s="1" t="s">
        <v>290</v>
      </c>
      <c r="K271" s="1" t="s">
        <v>136</v>
      </c>
      <c r="L271" s="1" t="s">
        <v>3</v>
      </c>
      <c r="M271" s="1" t="str">
        <f>INDEX(Countries[], MATCH(RawData[[#This Row],[Where do you work]], Countries[Actual], 0), 2)</f>
        <v>Australia</v>
      </c>
      <c r="N271" s="1" t="s">
        <v>291</v>
      </c>
      <c r="O271" s="1" t="str">
        <f>VLOOKUP(RawData[[#This Row],[How many hours of a day you work on Excel]], Time[], 2, FALSE)</f>
        <v>Medium</v>
      </c>
      <c r="P271" s="1">
        <v>5</v>
      </c>
    </row>
    <row r="272" spans="2:16" x14ac:dyDescent="0.2">
      <c r="B272" s="1" t="s">
        <v>668</v>
      </c>
      <c r="C272" s="1">
        <v>41079.332638888889</v>
      </c>
      <c r="D272" s="10">
        <v>120000</v>
      </c>
      <c r="E272" s="1" t="s">
        <v>3</v>
      </c>
      <c r="F272" s="11">
        <v>120000</v>
      </c>
      <c r="G272" s="9">
        <f>RawData[[#This Row],[Clean Salary]]*INDEX(Exchange[], MATCH(RawData[[#This Row],[Currency]], Exchange[Code], 0), 4)</f>
        <v>122389.15876831629</v>
      </c>
      <c r="H272" s="11">
        <f>IFERROR(RawData[[#This Row],[Salary in USD]]/(INDEX(Exchange[], MATCH(RawData[[#This Row],[Local Currency Unit]], Exchange[Code], 0), 8)), "")</f>
        <v>24775.13335391018</v>
      </c>
      <c r="I272" s="1" t="s">
        <v>281</v>
      </c>
      <c r="J272" s="1" t="s">
        <v>281</v>
      </c>
      <c r="K272" s="1" t="s">
        <v>136</v>
      </c>
      <c r="L272" s="1" t="s">
        <v>3</v>
      </c>
      <c r="M272" s="1" t="str">
        <f>INDEX(Countries[], MATCH(RawData[[#This Row],[Where do you work]], Countries[Actual], 0), 2)</f>
        <v>Australia</v>
      </c>
      <c r="N272" s="1" t="s">
        <v>324</v>
      </c>
      <c r="O272" s="1" t="str">
        <f>VLOOKUP(RawData[[#This Row],[How many hours of a day you work on Excel]], Time[], 2, FALSE)</f>
        <v>Light</v>
      </c>
      <c r="P272" s="1">
        <v>8</v>
      </c>
    </row>
    <row r="273" spans="2:16" x14ac:dyDescent="0.2">
      <c r="B273" s="1" t="s">
        <v>669</v>
      </c>
      <c r="C273" s="1">
        <v>41055.030428240738</v>
      </c>
      <c r="D273" s="10">
        <v>104000</v>
      </c>
      <c r="E273" s="1" t="s">
        <v>322</v>
      </c>
      <c r="F273" s="11">
        <v>104000</v>
      </c>
      <c r="G273" s="9">
        <f>RawData[[#This Row],[Clean Salary]]*INDEX(Exchange[], MATCH(RawData[[#This Row],[Currency]], Exchange[Code], 0), 4)</f>
        <v>104000</v>
      </c>
      <c r="H273" s="11">
        <f>IFERROR(RawData[[#This Row],[Salary in USD]]/(INDEX(Exchange[], MATCH(RawData[[#This Row],[Local Currency Unit]], Exchange[Code], 0), 8)), "")</f>
        <v>24761.90476190476</v>
      </c>
      <c r="I273" s="1" t="s">
        <v>545</v>
      </c>
      <c r="J273" s="1" t="s">
        <v>329</v>
      </c>
      <c r="K273" s="1" t="s">
        <v>133</v>
      </c>
      <c r="L273" s="1" t="s">
        <v>322</v>
      </c>
      <c r="M273" s="1" t="str">
        <f>INDEX(Countries[], MATCH(RawData[[#This Row],[Where do you work]], Countries[Actual], 0), 2)</f>
        <v>USA</v>
      </c>
      <c r="N273" s="1" t="s">
        <v>291</v>
      </c>
      <c r="O273" s="1" t="str">
        <f>VLOOKUP(RawData[[#This Row],[How many hours of a day you work on Excel]], Time[], 2, FALSE)</f>
        <v>Medium</v>
      </c>
    </row>
    <row r="274" spans="2:16" x14ac:dyDescent="0.2">
      <c r="B274" s="1" t="s">
        <v>670</v>
      </c>
      <c r="C274" s="1">
        <v>41055.197523148148</v>
      </c>
      <c r="D274" s="10">
        <v>104000</v>
      </c>
      <c r="E274" s="1" t="s">
        <v>322</v>
      </c>
      <c r="F274" s="11">
        <v>104000</v>
      </c>
      <c r="G274" s="9">
        <f>RawData[[#This Row],[Clean Salary]]*INDEX(Exchange[], MATCH(RawData[[#This Row],[Currency]], Exchange[Code], 0), 4)</f>
        <v>104000</v>
      </c>
      <c r="H274" s="11">
        <f>IFERROR(RawData[[#This Row],[Salary in USD]]/(INDEX(Exchange[], MATCH(RawData[[#This Row],[Local Currency Unit]], Exchange[Code], 0), 8)), "")</f>
        <v>24761.90476190476</v>
      </c>
      <c r="I274" s="1" t="s">
        <v>671</v>
      </c>
      <c r="J274" s="1" t="s">
        <v>290</v>
      </c>
      <c r="K274" s="1" t="s">
        <v>133</v>
      </c>
      <c r="L274" s="1" t="s">
        <v>322</v>
      </c>
      <c r="M274" s="1" t="str">
        <f>INDEX(Countries[], MATCH(RawData[[#This Row],[Where do you work]], Countries[Actual], 0), 2)</f>
        <v>USA</v>
      </c>
      <c r="N274" s="1" t="s">
        <v>282</v>
      </c>
      <c r="O274" s="1" t="str">
        <f>VLOOKUP(RawData[[#This Row],[How many hours of a day you work on Excel]], Time[], 2, FALSE)</f>
        <v>Heavy</v>
      </c>
    </row>
    <row r="275" spans="2:16" x14ac:dyDescent="0.2">
      <c r="B275" s="1" t="s">
        <v>672</v>
      </c>
      <c r="C275" s="1">
        <v>41055.046736111108</v>
      </c>
      <c r="D275" s="10" t="s">
        <v>673</v>
      </c>
      <c r="E275" s="1" t="s">
        <v>6</v>
      </c>
      <c r="F275" s="11">
        <v>60000</v>
      </c>
      <c r="G275" s="9">
        <f>RawData[[#This Row],[Clean Salary]]*INDEX(Exchange[], MATCH(RawData[[#This Row],[Currency]], Exchange[Code], 0), 4)</f>
        <v>94570.696324037053</v>
      </c>
      <c r="H275" s="11">
        <f>IFERROR(RawData[[#This Row],[Salary in USD]]/(INDEX(Exchange[], MATCH(RawData[[#This Row],[Local Currency Unit]], Exchange[Code], 0), 8)), "")</f>
        <v>24756.726786397136</v>
      </c>
      <c r="I275" s="1" t="s">
        <v>674</v>
      </c>
      <c r="J275" s="1" t="s">
        <v>290</v>
      </c>
      <c r="K275" s="1" t="s">
        <v>135</v>
      </c>
      <c r="L275" s="1" t="s">
        <v>6</v>
      </c>
      <c r="M275" s="1" t="str">
        <f>INDEX(Countries[], MATCH(RawData[[#This Row],[Where do you work]], Countries[Actual], 0), 2)</f>
        <v>UK</v>
      </c>
      <c r="N275" s="1" t="s">
        <v>294</v>
      </c>
      <c r="O275" s="1" t="str">
        <f>VLOOKUP(RawData[[#This Row],[How many hours of a day you work on Excel]], Time[], 2, FALSE)</f>
        <v>Very Heavy</v>
      </c>
    </row>
    <row r="276" spans="2:16" x14ac:dyDescent="0.2">
      <c r="B276" s="1" t="s">
        <v>675</v>
      </c>
      <c r="C276" s="1">
        <v>41055.08216435185</v>
      </c>
      <c r="D276" s="10" t="s">
        <v>673</v>
      </c>
      <c r="E276" s="1" t="s">
        <v>6</v>
      </c>
      <c r="F276" s="11">
        <v>60000</v>
      </c>
      <c r="G276" s="9">
        <f>RawData[[#This Row],[Clean Salary]]*INDEX(Exchange[], MATCH(RawData[[#This Row],[Currency]], Exchange[Code], 0), 4)</f>
        <v>94570.696324037053</v>
      </c>
      <c r="H276" s="11">
        <f>IFERROR(RawData[[#This Row],[Salary in USD]]/(INDEX(Exchange[], MATCH(RawData[[#This Row],[Local Currency Unit]], Exchange[Code], 0), 8)), "")</f>
        <v>24756.726786397136</v>
      </c>
      <c r="I276" s="1" t="s">
        <v>676</v>
      </c>
      <c r="J276" s="1" t="s">
        <v>329</v>
      </c>
      <c r="K276" s="1" t="s">
        <v>135</v>
      </c>
      <c r="L276" s="1" t="s">
        <v>6</v>
      </c>
      <c r="M276" s="1" t="str">
        <f>INDEX(Countries[], MATCH(RawData[[#This Row],[Where do you work]], Countries[Actual], 0), 2)</f>
        <v>UK</v>
      </c>
      <c r="N276" s="1" t="s">
        <v>291</v>
      </c>
      <c r="O276" s="1" t="str">
        <f>VLOOKUP(RawData[[#This Row],[How many hours of a day you work on Excel]], Time[], 2, FALSE)</f>
        <v>Medium</v>
      </c>
    </row>
    <row r="277" spans="2:16" x14ac:dyDescent="0.2">
      <c r="B277" s="1" t="s">
        <v>677</v>
      </c>
      <c r="C277" s="1">
        <v>41055.120694444442</v>
      </c>
      <c r="D277" s="10" t="s">
        <v>673</v>
      </c>
      <c r="E277" s="1" t="s">
        <v>6</v>
      </c>
      <c r="F277" s="11">
        <v>60000</v>
      </c>
      <c r="G277" s="9">
        <f>RawData[[#This Row],[Clean Salary]]*INDEX(Exchange[], MATCH(RawData[[#This Row],[Currency]], Exchange[Code], 0), 4)</f>
        <v>94570.696324037053</v>
      </c>
      <c r="H277" s="11">
        <f>IFERROR(RawData[[#This Row],[Salary in USD]]/(INDEX(Exchange[], MATCH(RawData[[#This Row],[Local Currency Unit]], Exchange[Code], 0), 8)), "")</f>
        <v>24756.726786397136</v>
      </c>
      <c r="I277" s="1" t="s">
        <v>678</v>
      </c>
      <c r="J277" s="1" t="s">
        <v>342</v>
      </c>
      <c r="K277" s="1" t="s">
        <v>135</v>
      </c>
      <c r="L277" s="1" t="s">
        <v>6</v>
      </c>
      <c r="M277" s="1" t="str">
        <f>INDEX(Countries[], MATCH(RawData[[#This Row],[Where do you work]], Countries[Actual], 0), 2)</f>
        <v>UK</v>
      </c>
      <c r="N277" s="1" t="s">
        <v>282</v>
      </c>
      <c r="O277" s="1" t="str">
        <f>VLOOKUP(RawData[[#This Row],[How many hours of a day you work on Excel]], Time[], 2, FALSE)</f>
        <v>Heavy</v>
      </c>
    </row>
    <row r="278" spans="2:16" x14ac:dyDescent="0.2">
      <c r="B278" s="1" t="s">
        <v>679</v>
      </c>
      <c r="C278" s="1">
        <v>41058.908483796295</v>
      </c>
      <c r="D278" s="10" t="s">
        <v>680</v>
      </c>
      <c r="E278" s="1" t="s">
        <v>6</v>
      </c>
      <c r="F278" s="11">
        <v>60000</v>
      </c>
      <c r="G278" s="9">
        <f>RawData[[#This Row],[Clean Salary]]*INDEX(Exchange[], MATCH(RawData[[#This Row],[Currency]], Exchange[Code], 0), 4)</f>
        <v>94570.696324037053</v>
      </c>
      <c r="H278" s="11">
        <f>IFERROR(RawData[[#This Row],[Salary in USD]]/(INDEX(Exchange[], MATCH(RawData[[#This Row],[Local Currency Unit]], Exchange[Code], 0), 8)), "")</f>
        <v>24756.726786397136</v>
      </c>
      <c r="I278" s="1" t="s">
        <v>290</v>
      </c>
      <c r="J278" s="1" t="s">
        <v>290</v>
      </c>
      <c r="K278" s="1" t="s">
        <v>135</v>
      </c>
      <c r="L278" s="1" t="s">
        <v>6</v>
      </c>
      <c r="M278" s="1" t="str">
        <f>INDEX(Countries[], MATCH(RawData[[#This Row],[Where do you work]], Countries[Actual], 0), 2)</f>
        <v>UK</v>
      </c>
      <c r="N278" s="1" t="s">
        <v>282</v>
      </c>
      <c r="O278" s="1" t="str">
        <f>VLOOKUP(RawData[[#This Row],[How many hours of a day you work on Excel]], Time[], 2, FALSE)</f>
        <v>Heavy</v>
      </c>
      <c r="P278" s="1">
        <v>7</v>
      </c>
    </row>
    <row r="279" spans="2:16" x14ac:dyDescent="0.2">
      <c r="B279" s="1" t="s">
        <v>681</v>
      </c>
      <c r="C279" s="1">
        <v>41063.088009259256</v>
      </c>
      <c r="D279" s="10" t="s">
        <v>673</v>
      </c>
      <c r="E279" s="1" t="s">
        <v>6</v>
      </c>
      <c r="F279" s="11">
        <v>60000</v>
      </c>
      <c r="G279" s="9">
        <f>RawData[[#This Row],[Clean Salary]]*INDEX(Exchange[], MATCH(RawData[[#This Row],[Currency]], Exchange[Code], 0), 4)</f>
        <v>94570.696324037053</v>
      </c>
      <c r="H279" s="11">
        <f>IFERROR(RawData[[#This Row],[Salary in USD]]/(INDEX(Exchange[], MATCH(RawData[[#This Row],[Local Currency Unit]], Exchange[Code], 0), 8)), "")</f>
        <v>24756.726786397136</v>
      </c>
      <c r="I279" s="1" t="s">
        <v>682</v>
      </c>
      <c r="J279" s="1" t="s">
        <v>290</v>
      </c>
      <c r="K279" s="1" t="s">
        <v>135</v>
      </c>
      <c r="L279" s="1" t="s">
        <v>6</v>
      </c>
      <c r="M279" s="1" t="str">
        <f>INDEX(Countries[], MATCH(RawData[[#This Row],[Where do you work]], Countries[Actual], 0), 2)</f>
        <v>UK</v>
      </c>
      <c r="N279" s="1" t="s">
        <v>282</v>
      </c>
      <c r="O279" s="1" t="str">
        <f>VLOOKUP(RawData[[#This Row],[How many hours of a day you work on Excel]], Time[], 2, FALSE)</f>
        <v>Heavy</v>
      </c>
      <c r="P279" s="1">
        <v>5</v>
      </c>
    </row>
    <row r="280" spans="2:16" x14ac:dyDescent="0.2">
      <c r="B280" s="1" t="s">
        <v>683</v>
      </c>
      <c r="C280" s="1">
        <v>41055.812071759261</v>
      </c>
      <c r="D280" s="10" t="s">
        <v>684</v>
      </c>
      <c r="E280" s="1" t="s">
        <v>19</v>
      </c>
      <c r="F280" s="11">
        <v>2250000</v>
      </c>
      <c r="G280" s="9">
        <f>RawData[[#This Row],[Clean Salary]]*INDEX(Exchange[], MATCH(RawData[[#This Row],[Currency]], Exchange[Code], 0), 4)</f>
        <v>40067.812546745779</v>
      </c>
      <c r="H280" s="11">
        <f>IFERROR(RawData[[#This Row],[Salary in USD]]/(INDEX(Exchange[], MATCH(RawData[[#This Row],[Local Currency Unit]], Exchange[Code], 0), 8)), "")</f>
        <v>24733.21762144801</v>
      </c>
      <c r="I280" s="1" t="s">
        <v>685</v>
      </c>
      <c r="J280" s="1" t="s">
        <v>316</v>
      </c>
      <c r="K280" s="1" t="s">
        <v>134</v>
      </c>
      <c r="L280" s="1" t="s">
        <v>19</v>
      </c>
      <c r="M280" s="1" t="str">
        <f>INDEX(Countries[], MATCH(RawData[[#This Row],[Where do you work]], Countries[Actual], 0), 2)</f>
        <v>India</v>
      </c>
      <c r="N280" s="1" t="s">
        <v>324</v>
      </c>
      <c r="O280" s="1" t="str">
        <f>VLOOKUP(RawData[[#This Row],[How many hours of a day you work on Excel]], Time[], 2, FALSE)</f>
        <v>Light</v>
      </c>
      <c r="P280" s="1">
        <v>5</v>
      </c>
    </row>
    <row r="281" spans="2:16" x14ac:dyDescent="0.2">
      <c r="B281" s="1" t="s">
        <v>2419</v>
      </c>
      <c r="C281" s="1">
        <v>41055.64980324074</v>
      </c>
      <c r="D281" s="10">
        <v>40000</v>
      </c>
      <c r="E281" s="1" t="s">
        <v>322</v>
      </c>
      <c r="F281" s="11">
        <v>40000</v>
      </c>
      <c r="G281" s="9">
        <f>RawData[[#This Row],[Clean Salary]]*INDEX(Exchange[], MATCH(RawData[[#This Row],[Currency]], Exchange[Code], 0), 4)</f>
        <v>40000</v>
      </c>
      <c r="H281" s="11">
        <f>IFERROR(RawData[[#This Row],[Salary in USD]]/(INDEX(Exchange[], MATCH(RawData[[#This Row],[Local Currency Unit]], Exchange[Code], 0), 8)), "")</f>
        <v>24691.358024691355</v>
      </c>
      <c r="I281" s="1" t="s">
        <v>2420</v>
      </c>
      <c r="J281" s="1" t="s">
        <v>281</v>
      </c>
      <c r="K281" s="1" t="s">
        <v>134</v>
      </c>
      <c r="L281" s="1" t="s">
        <v>19</v>
      </c>
      <c r="M281" s="1" t="str">
        <f>INDEX(Countries[], MATCH(RawData[[#This Row],[Where do you work]], Countries[Actual], 0), 2)</f>
        <v>India</v>
      </c>
      <c r="N281" s="1" t="s">
        <v>294</v>
      </c>
      <c r="O281" s="1" t="str">
        <f>VLOOKUP(RawData[[#This Row],[How many hours of a day you work on Excel]], Time[], 2, FALSE)</f>
        <v>Very Heavy</v>
      </c>
      <c r="P281" s="1">
        <v>15</v>
      </c>
    </row>
    <row r="282" spans="2:16" x14ac:dyDescent="0.2">
      <c r="B282" s="1" t="s">
        <v>2428</v>
      </c>
      <c r="C282" s="1">
        <v>41057.807974537034</v>
      </c>
      <c r="D282" s="10">
        <v>40000</v>
      </c>
      <c r="E282" s="1" t="s">
        <v>322</v>
      </c>
      <c r="F282" s="11">
        <v>40000</v>
      </c>
      <c r="G282" s="9">
        <f>RawData[[#This Row],[Clean Salary]]*INDEX(Exchange[], MATCH(RawData[[#This Row],[Currency]], Exchange[Code], 0), 4)</f>
        <v>40000</v>
      </c>
      <c r="H282" s="11">
        <f>IFERROR(RawData[[#This Row],[Salary in USD]]/(INDEX(Exchange[], MATCH(RawData[[#This Row],[Local Currency Unit]], Exchange[Code], 0), 8)), "")</f>
        <v>24691.358024691355</v>
      </c>
      <c r="I282" s="1" t="s">
        <v>305</v>
      </c>
      <c r="J282" s="1" t="s">
        <v>305</v>
      </c>
      <c r="K282" s="1" t="s">
        <v>134</v>
      </c>
      <c r="L282" s="1" t="s">
        <v>19</v>
      </c>
      <c r="M282" s="1" t="str">
        <f>INDEX(Countries[], MATCH(RawData[[#This Row],[Where do you work]], Countries[Actual], 0), 2)</f>
        <v>India</v>
      </c>
      <c r="N282" s="1" t="s">
        <v>291</v>
      </c>
      <c r="O282" s="1" t="str">
        <f>VLOOKUP(RawData[[#This Row],[How many hours of a day you work on Excel]], Time[], 2, FALSE)</f>
        <v>Medium</v>
      </c>
      <c r="P282" s="1">
        <v>2</v>
      </c>
    </row>
    <row r="283" spans="2:16" x14ac:dyDescent="0.2">
      <c r="B283" s="1" t="s">
        <v>2451</v>
      </c>
      <c r="C283" s="1">
        <v>41076.718090277776</v>
      </c>
      <c r="D283" s="10">
        <v>40000</v>
      </c>
      <c r="E283" s="1" t="s">
        <v>322</v>
      </c>
      <c r="F283" s="11">
        <v>40000</v>
      </c>
      <c r="G283" s="9">
        <f>RawData[[#This Row],[Clean Salary]]*INDEX(Exchange[], MATCH(RawData[[#This Row],[Currency]], Exchange[Code], 0), 4)</f>
        <v>40000</v>
      </c>
      <c r="H283" s="11">
        <f>IFERROR(RawData[[#This Row],[Salary in USD]]/(INDEX(Exchange[], MATCH(RawData[[#This Row],[Local Currency Unit]], Exchange[Code], 0), 8)), "")</f>
        <v>24691.358024691355</v>
      </c>
      <c r="I283" s="1" t="s">
        <v>2452</v>
      </c>
      <c r="J283" s="1" t="s">
        <v>281</v>
      </c>
      <c r="K283" s="1" t="s">
        <v>134</v>
      </c>
      <c r="L283" s="1" t="s">
        <v>19</v>
      </c>
      <c r="M283" s="1" t="str">
        <f>INDEX(Countries[], MATCH(RawData[[#This Row],[Where do you work]], Countries[Actual], 0), 2)</f>
        <v>India</v>
      </c>
      <c r="N283" s="1" t="s">
        <v>282</v>
      </c>
      <c r="O283" s="1" t="str">
        <f>VLOOKUP(RawData[[#This Row],[How many hours of a day you work on Excel]], Time[], 2, FALSE)</f>
        <v>Heavy</v>
      </c>
      <c r="P283" s="1">
        <v>5</v>
      </c>
    </row>
    <row r="284" spans="2:16" x14ac:dyDescent="0.2">
      <c r="B284" s="1" t="s">
        <v>686</v>
      </c>
      <c r="C284" s="1">
        <v>41055.04828703704</v>
      </c>
      <c r="D284" s="10">
        <v>103000</v>
      </c>
      <c r="E284" s="1" t="s">
        <v>322</v>
      </c>
      <c r="F284" s="11">
        <v>103000</v>
      </c>
      <c r="G284" s="9">
        <f>RawData[[#This Row],[Clean Salary]]*INDEX(Exchange[], MATCH(RawData[[#This Row],[Currency]], Exchange[Code], 0), 4)</f>
        <v>103000</v>
      </c>
      <c r="H284" s="11">
        <f>IFERROR(RawData[[#This Row],[Salary in USD]]/(INDEX(Exchange[], MATCH(RawData[[#This Row],[Local Currency Unit]], Exchange[Code], 0), 8)), "")</f>
        <v>24523.809523809523</v>
      </c>
      <c r="I284" s="1" t="s">
        <v>687</v>
      </c>
      <c r="J284" s="1" t="s">
        <v>329</v>
      </c>
      <c r="K284" s="1" t="s">
        <v>133</v>
      </c>
      <c r="L284" s="1" t="s">
        <v>322</v>
      </c>
      <c r="M284" s="1" t="str">
        <f>INDEX(Countries[], MATCH(RawData[[#This Row],[Where do you work]], Countries[Actual], 0), 2)</f>
        <v>USA</v>
      </c>
      <c r="N284" s="1" t="s">
        <v>291</v>
      </c>
      <c r="O284" s="1" t="str">
        <f>VLOOKUP(RawData[[#This Row],[How many hours of a day you work on Excel]], Time[], 2, FALSE)</f>
        <v>Medium</v>
      </c>
    </row>
    <row r="285" spans="2:16" x14ac:dyDescent="0.2">
      <c r="B285" s="1" t="s">
        <v>688</v>
      </c>
      <c r="C285" s="1">
        <v>41058.892395833333</v>
      </c>
      <c r="D285" s="10">
        <v>103000</v>
      </c>
      <c r="E285" s="1" t="s">
        <v>322</v>
      </c>
      <c r="F285" s="11">
        <v>103000</v>
      </c>
      <c r="G285" s="9">
        <f>RawData[[#This Row],[Clean Salary]]*INDEX(Exchange[], MATCH(RawData[[#This Row],[Currency]], Exchange[Code], 0), 4)</f>
        <v>103000</v>
      </c>
      <c r="H285" s="11">
        <f>IFERROR(RawData[[#This Row],[Salary in USD]]/(INDEX(Exchange[], MATCH(RawData[[#This Row],[Local Currency Unit]], Exchange[Code], 0), 8)), "")</f>
        <v>24523.809523809523</v>
      </c>
      <c r="I285" s="1" t="s">
        <v>298</v>
      </c>
      <c r="J285" s="1" t="s">
        <v>298</v>
      </c>
      <c r="K285" s="1" t="s">
        <v>133</v>
      </c>
      <c r="L285" s="1" t="s">
        <v>322</v>
      </c>
      <c r="M285" s="1" t="str">
        <f>INDEX(Countries[], MATCH(RawData[[#This Row],[Where do you work]], Countries[Actual], 0), 2)</f>
        <v>USA</v>
      </c>
      <c r="N285" s="1" t="s">
        <v>282</v>
      </c>
      <c r="O285" s="1" t="str">
        <f>VLOOKUP(RawData[[#This Row],[How many hours of a day you work on Excel]], Time[], 2, FALSE)</f>
        <v>Heavy</v>
      </c>
      <c r="P285" s="1">
        <v>22</v>
      </c>
    </row>
    <row r="286" spans="2:16" x14ac:dyDescent="0.2">
      <c r="B286" s="1" t="s">
        <v>1628</v>
      </c>
      <c r="C286" s="1">
        <v>41062.943703703706</v>
      </c>
      <c r="D286" s="10">
        <v>60000</v>
      </c>
      <c r="E286" s="1" t="s">
        <v>322</v>
      </c>
      <c r="F286" s="11">
        <v>60000</v>
      </c>
      <c r="G286" s="9">
        <f>RawData[[#This Row],[Clean Salary]]*INDEX(Exchange[], MATCH(RawData[[#This Row],[Currency]], Exchange[Code], 0), 4)</f>
        <v>60000</v>
      </c>
      <c r="H286" s="11">
        <f>IFERROR(RawData[[#This Row],[Salary in USD]]/(INDEX(Exchange[], MATCH(RawData[[#This Row],[Local Currency Unit]], Exchange[Code], 0), 8)), "")</f>
        <v>24390.243902439026</v>
      </c>
      <c r="I286" s="1" t="s">
        <v>1629</v>
      </c>
      <c r="J286" s="1" t="s">
        <v>281</v>
      </c>
      <c r="K286" s="1" t="s">
        <v>152</v>
      </c>
      <c r="L286" s="1" t="s">
        <v>20</v>
      </c>
      <c r="M286" s="1" t="str">
        <f>INDEX(Countries[], MATCH(RawData[[#This Row],[Where do you work]], Countries[Actual], 0), 2)</f>
        <v>Indonesia</v>
      </c>
      <c r="N286" s="1" t="s">
        <v>291</v>
      </c>
      <c r="O286" s="1" t="str">
        <f>VLOOKUP(RawData[[#This Row],[How many hours of a day you work on Excel]], Time[], 2, FALSE)</f>
        <v>Medium</v>
      </c>
      <c r="P286" s="1">
        <v>16</v>
      </c>
    </row>
    <row r="287" spans="2:16" x14ac:dyDescent="0.2">
      <c r="B287" s="1" t="s">
        <v>689</v>
      </c>
      <c r="C287" s="1">
        <v>41055.146319444444</v>
      </c>
      <c r="D287" s="10" t="s">
        <v>690</v>
      </c>
      <c r="E287" s="1" t="s">
        <v>6</v>
      </c>
      <c r="F287" s="11">
        <v>59000</v>
      </c>
      <c r="G287" s="9">
        <f>RawData[[#This Row],[Clean Salary]]*INDEX(Exchange[], MATCH(RawData[[#This Row],[Currency]], Exchange[Code], 0), 4)</f>
        <v>92994.518051969761</v>
      </c>
      <c r="H287" s="11">
        <f>IFERROR(RawData[[#This Row],[Salary in USD]]/(INDEX(Exchange[], MATCH(RawData[[#This Row],[Local Currency Unit]], Exchange[Code], 0), 8)), "")</f>
        <v>24344.114673290514</v>
      </c>
      <c r="I287" s="1" t="s">
        <v>691</v>
      </c>
      <c r="J287" s="1" t="s">
        <v>342</v>
      </c>
      <c r="K287" s="1" t="s">
        <v>135</v>
      </c>
      <c r="L287" s="1" t="s">
        <v>6</v>
      </c>
      <c r="M287" s="1" t="str">
        <f>INDEX(Countries[], MATCH(RawData[[#This Row],[Where do you work]], Countries[Actual], 0), 2)</f>
        <v>UK</v>
      </c>
      <c r="N287" s="1" t="s">
        <v>291</v>
      </c>
      <c r="O287" s="1" t="str">
        <f>VLOOKUP(RawData[[#This Row],[How many hours of a day you work on Excel]], Time[], 2, FALSE)</f>
        <v>Medium</v>
      </c>
    </row>
    <row r="288" spans="2:16" x14ac:dyDescent="0.2">
      <c r="B288" s="1" t="s">
        <v>692</v>
      </c>
      <c r="C288" s="1">
        <v>41058.813564814816</v>
      </c>
      <c r="D288" s="10" t="s">
        <v>693</v>
      </c>
      <c r="E288" s="1" t="s">
        <v>19</v>
      </c>
      <c r="F288" s="11">
        <v>2210000</v>
      </c>
      <c r="G288" s="9">
        <f>RawData[[#This Row],[Clean Salary]]*INDEX(Exchange[], MATCH(RawData[[#This Row],[Currency]], Exchange[Code], 0), 4)</f>
        <v>39355.495879248076</v>
      </c>
      <c r="H288" s="11">
        <f>IFERROR(RawData[[#This Row],[Salary in USD]]/(INDEX(Exchange[], MATCH(RawData[[#This Row],[Local Currency Unit]], Exchange[Code], 0), 8)), "")</f>
        <v>24293.515974844489</v>
      </c>
      <c r="I288" s="1" t="s">
        <v>694</v>
      </c>
      <c r="J288" s="1" t="s">
        <v>290</v>
      </c>
      <c r="K288" s="1" t="s">
        <v>134</v>
      </c>
      <c r="L288" s="1" t="s">
        <v>19</v>
      </c>
      <c r="M288" s="1" t="str">
        <f>INDEX(Countries[], MATCH(RawData[[#This Row],[Where do you work]], Countries[Actual], 0), 2)</f>
        <v>India</v>
      </c>
      <c r="N288" s="1" t="s">
        <v>324</v>
      </c>
      <c r="O288" s="1" t="str">
        <f>VLOOKUP(RawData[[#This Row],[How many hours of a day you work on Excel]], Time[], 2, FALSE)</f>
        <v>Light</v>
      </c>
      <c r="P288" s="1">
        <v>5.6</v>
      </c>
    </row>
    <row r="289" spans="2:16" x14ac:dyDescent="0.2">
      <c r="B289" s="1" t="s">
        <v>695</v>
      </c>
      <c r="C289" s="1">
        <v>41059.456689814811</v>
      </c>
      <c r="D289" s="10">
        <v>8500</v>
      </c>
      <c r="E289" s="1" t="s">
        <v>322</v>
      </c>
      <c r="F289" s="11">
        <v>102000</v>
      </c>
      <c r="G289" s="9">
        <f>RawData[[#This Row],[Clean Salary]]*INDEX(Exchange[], MATCH(RawData[[#This Row],[Currency]], Exchange[Code], 0), 4)</f>
        <v>102000</v>
      </c>
      <c r="H289" s="11">
        <f>IFERROR(RawData[[#This Row],[Salary in USD]]/(INDEX(Exchange[], MATCH(RawData[[#This Row],[Local Currency Unit]], Exchange[Code], 0), 8)), "")</f>
        <v>24285.714285714286</v>
      </c>
      <c r="I289" s="1" t="s">
        <v>696</v>
      </c>
      <c r="J289" s="1" t="s">
        <v>290</v>
      </c>
      <c r="K289" s="1" t="s">
        <v>133</v>
      </c>
      <c r="L289" s="1" t="s">
        <v>322</v>
      </c>
      <c r="M289" s="1" t="str">
        <f>INDEX(Countries[], MATCH(RawData[[#This Row],[Where do you work]], Countries[Actual], 0), 2)</f>
        <v>USA</v>
      </c>
      <c r="N289" s="1" t="s">
        <v>282</v>
      </c>
      <c r="O289" s="1" t="str">
        <f>VLOOKUP(RawData[[#This Row],[How many hours of a day you work on Excel]], Time[], 2, FALSE)</f>
        <v>Heavy</v>
      </c>
      <c r="P289" s="1">
        <v>5</v>
      </c>
    </row>
    <row r="290" spans="2:16" x14ac:dyDescent="0.2">
      <c r="B290" s="1" t="s">
        <v>698</v>
      </c>
      <c r="C290" s="1">
        <v>41055.168043981481</v>
      </c>
      <c r="D290" s="10">
        <v>58000</v>
      </c>
      <c r="E290" s="1" t="s">
        <v>6</v>
      </c>
      <c r="F290" s="11">
        <v>58000</v>
      </c>
      <c r="G290" s="9">
        <f>RawData[[#This Row],[Clean Salary]]*INDEX(Exchange[], MATCH(RawData[[#This Row],[Currency]], Exchange[Code], 0), 4)</f>
        <v>91418.339779902482</v>
      </c>
      <c r="H290" s="11">
        <f>IFERROR(RawData[[#This Row],[Salary in USD]]/(INDEX(Exchange[], MATCH(RawData[[#This Row],[Local Currency Unit]], Exchange[Code], 0), 8)), "")</f>
        <v>23931.502560183897</v>
      </c>
      <c r="I290" s="1" t="s">
        <v>699</v>
      </c>
      <c r="J290" s="1" t="s">
        <v>281</v>
      </c>
      <c r="K290" s="1" t="s">
        <v>135</v>
      </c>
      <c r="L290" s="1" t="s">
        <v>6</v>
      </c>
      <c r="M290" s="1" t="str">
        <f>INDEX(Countries[], MATCH(RawData[[#This Row],[Where do you work]], Countries[Actual], 0), 2)</f>
        <v>UK</v>
      </c>
      <c r="N290" s="1" t="s">
        <v>294</v>
      </c>
      <c r="O290" s="1" t="str">
        <f>VLOOKUP(RawData[[#This Row],[How many hours of a day you work on Excel]], Time[], 2, FALSE)</f>
        <v>Very Heavy</v>
      </c>
    </row>
    <row r="291" spans="2:16" x14ac:dyDescent="0.2">
      <c r="B291" s="1" t="s">
        <v>700</v>
      </c>
      <c r="C291" s="1">
        <v>41057.681157407409</v>
      </c>
      <c r="D291" s="10">
        <v>58000</v>
      </c>
      <c r="E291" s="1" t="s">
        <v>6</v>
      </c>
      <c r="F291" s="11">
        <v>58000</v>
      </c>
      <c r="G291" s="9">
        <f>RawData[[#This Row],[Clean Salary]]*INDEX(Exchange[], MATCH(RawData[[#This Row],[Currency]], Exchange[Code], 0), 4)</f>
        <v>91418.339779902482</v>
      </c>
      <c r="H291" s="11">
        <f>IFERROR(RawData[[#This Row],[Salary in USD]]/(INDEX(Exchange[], MATCH(RawData[[#This Row],[Local Currency Unit]], Exchange[Code], 0), 8)), "")</f>
        <v>23931.502560183897</v>
      </c>
      <c r="I291" s="1" t="s">
        <v>701</v>
      </c>
      <c r="J291" s="1" t="s">
        <v>290</v>
      </c>
      <c r="K291" s="1" t="s">
        <v>135</v>
      </c>
      <c r="L291" s="1" t="s">
        <v>6</v>
      </c>
      <c r="M291" s="1" t="str">
        <f>INDEX(Countries[], MATCH(RawData[[#This Row],[Where do you work]], Countries[Actual], 0), 2)</f>
        <v>UK</v>
      </c>
      <c r="N291" s="1" t="s">
        <v>294</v>
      </c>
      <c r="O291" s="1" t="str">
        <f>VLOOKUP(RawData[[#This Row],[How many hours of a day you work on Excel]], Time[], 2, FALSE)</f>
        <v>Very Heavy</v>
      </c>
      <c r="P291" s="1">
        <v>8</v>
      </c>
    </row>
    <row r="292" spans="2:16" x14ac:dyDescent="0.2">
      <c r="B292" s="1" t="s">
        <v>707</v>
      </c>
      <c r="C292" s="1">
        <v>41055.031817129631</v>
      </c>
      <c r="D292" s="10">
        <v>100000</v>
      </c>
      <c r="E292" s="1" t="s">
        <v>322</v>
      </c>
      <c r="F292" s="11">
        <v>100000</v>
      </c>
      <c r="G292" s="9">
        <f>RawData[[#This Row],[Clean Salary]]*INDEX(Exchange[], MATCH(RawData[[#This Row],[Currency]], Exchange[Code], 0), 4)</f>
        <v>100000</v>
      </c>
      <c r="H292" s="11">
        <f>IFERROR(RawData[[#This Row],[Salary in USD]]/(INDEX(Exchange[], MATCH(RawData[[#This Row],[Local Currency Unit]], Exchange[Code], 0), 8)), "")</f>
        <v>23809.523809523809</v>
      </c>
      <c r="I292" s="1" t="s">
        <v>708</v>
      </c>
      <c r="J292" s="1" t="s">
        <v>316</v>
      </c>
      <c r="K292" s="1" t="s">
        <v>133</v>
      </c>
      <c r="L292" s="1" t="s">
        <v>322</v>
      </c>
      <c r="M292" s="1" t="str">
        <f>INDEX(Countries[], MATCH(RawData[[#This Row],[Where do you work]], Countries[Actual], 0), 2)</f>
        <v>USA</v>
      </c>
      <c r="N292" s="1" t="s">
        <v>294</v>
      </c>
      <c r="O292" s="1" t="str">
        <f>VLOOKUP(RawData[[#This Row],[How many hours of a day you work on Excel]], Time[], 2, FALSE)</f>
        <v>Very Heavy</v>
      </c>
    </row>
    <row r="293" spans="2:16" x14ac:dyDescent="0.2">
      <c r="B293" s="1" t="s">
        <v>709</v>
      </c>
      <c r="C293" s="1">
        <v>41055.037291666667</v>
      </c>
      <c r="D293" s="10">
        <v>100000</v>
      </c>
      <c r="E293" s="1" t="s">
        <v>322</v>
      </c>
      <c r="F293" s="11">
        <v>100000</v>
      </c>
      <c r="G293" s="9">
        <f>RawData[[#This Row],[Clean Salary]]*INDEX(Exchange[], MATCH(RawData[[#This Row],[Currency]], Exchange[Code], 0), 4)</f>
        <v>100000</v>
      </c>
      <c r="H293" s="11">
        <f>IFERROR(RawData[[#This Row],[Salary in USD]]/(INDEX(Exchange[], MATCH(RawData[[#This Row],[Local Currency Unit]], Exchange[Code], 0), 8)), "")</f>
        <v>23809.523809523809</v>
      </c>
      <c r="I293" s="1" t="s">
        <v>710</v>
      </c>
      <c r="J293" s="1" t="s">
        <v>281</v>
      </c>
      <c r="K293" s="1" t="s">
        <v>133</v>
      </c>
      <c r="L293" s="1" t="s">
        <v>322</v>
      </c>
      <c r="M293" s="1" t="str">
        <f>INDEX(Countries[], MATCH(RawData[[#This Row],[Where do you work]], Countries[Actual], 0), 2)</f>
        <v>USA</v>
      </c>
      <c r="N293" s="1" t="s">
        <v>294</v>
      </c>
      <c r="O293" s="1" t="str">
        <f>VLOOKUP(RawData[[#This Row],[How many hours of a day you work on Excel]], Time[], 2, FALSE)</f>
        <v>Very Heavy</v>
      </c>
    </row>
    <row r="294" spans="2:16" x14ac:dyDescent="0.2">
      <c r="B294" s="1" t="s">
        <v>711</v>
      </c>
      <c r="C294" s="1">
        <v>41055.038263888891</v>
      </c>
      <c r="D294" s="10">
        <v>100000</v>
      </c>
      <c r="E294" s="1" t="s">
        <v>322</v>
      </c>
      <c r="F294" s="11">
        <v>100000</v>
      </c>
      <c r="G294" s="9">
        <f>RawData[[#This Row],[Clean Salary]]*INDEX(Exchange[], MATCH(RawData[[#This Row],[Currency]], Exchange[Code], 0), 4)</f>
        <v>100000</v>
      </c>
      <c r="H294" s="11">
        <f>IFERROR(RawData[[#This Row],[Salary in USD]]/(INDEX(Exchange[], MATCH(RawData[[#This Row],[Local Currency Unit]], Exchange[Code], 0), 8)), "")</f>
        <v>23809.523809523809</v>
      </c>
      <c r="I294" s="1" t="s">
        <v>712</v>
      </c>
      <c r="J294" s="1" t="s">
        <v>329</v>
      </c>
      <c r="K294" s="1" t="s">
        <v>133</v>
      </c>
      <c r="L294" s="1" t="s">
        <v>322</v>
      </c>
      <c r="M294" s="1" t="str">
        <f>INDEX(Countries[], MATCH(RawData[[#This Row],[Where do you work]], Countries[Actual], 0), 2)</f>
        <v>USA</v>
      </c>
      <c r="N294" s="1" t="s">
        <v>282</v>
      </c>
      <c r="O294" s="1" t="str">
        <f>VLOOKUP(RawData[[#This Row],[How many hours of a day you work on Excel]], Time[], 2, FALSE)</f>
        <v>Heavy</v>
      </c>
    </row>
    <row r="295" spans="2:16" x14ac:dyDescent="0.2">
      <c r="B295" s="1" t="s">
        <v>716</v>
      </c>
      <c r="C295" s="1">
        <v>41055.086122685185</v>
      </c>
      <c r="D295" s="10">
        <v>100000</v>
      </c>
      <c r="E295" s="1" t="s">
        <v>322</v>
      </c>
      <c r="F295" s="11">
        <v>100000</v>
      </c>
      <c r="G295" s="9">
        <f>RawData[[#This Row],[Clean Salary]]*INDEX(Exchange[], MATCH(RawData[[#This Row],[Currency]], Exchange[Code], 0), 4)</f>
        <v>100000</v>
      </c>
      <c r="H295" s="11">
        <f>IFERROR(RawData[[#This Row],[Salary in USD]]/(INDEX(Exchange[], MATCH(RawData[[#This Row],[Local Currency Unit]], Exchange[Code], 0), 8)), "")</f>
        <v>23809.523809523809</v>
      </c>
      <c r="I295" s="1" t="s">
        <v>717</v>
      </c>
      <c r="J295" s="1" t="s">
        <v>290</v>
      </c>
      <c r="K295" s="1" t="s">
        <v>133</v>
      </c>
      <c r="L295" s="1" t="s">
        <v>322</v>
      </c>
      <c r="M295" s="1" t="str">
        <f>INDEX(Countries[], MATCH(RawData[[#This Row],[Where do you work]], Countries[Actual], 0), 2)</f>
        <v>USA</v>
      </c>
      <c r="N295" s="1" t="s">
        <v>294</v>
      </c>
      <c r="O295" s="1" t="str">
        <f>VLOOKUP(RawData[[#This Row],[How many hours of a day you work on Excel]], Time[], 2, FALSE)</f>
        <v>Very Heavy</v>
      </c>
    </row>
    <row r="296" spans="2:16" x14ac:dyDescent="0.2">
      <c r="B296" s="1" t="s">
        <v>718</v>
      </c>
      <c r="C296" s="1">
        <v>41055.170231481483</v>
      </c>
      <c r="D296" s="10">
        <v>100000</v>
      </c>
      <c r="E296" s="1" t="s">
        <v>322</v>
      </c>
      <c r="F296" s="11">
        <v>100000</v>
      </c>
      <c r="G296" s="9">
        <f>RawData[[#This Row],[Clean Salary]]*INDEX(Exchange[], MATCH(RawData[[#This Row],[Currency]], Exchange[Code], 0), 4)</f>
        <v>100000</v>
      </c>
      <c r="H296" s="11">
        <f>IFERROR(RawData[[#This Row],[Salary in USD]]/(INDEX(Exchange[], MATCH(RawData[[#This Row],[Local Currency Unit]], Exchange[Code], 0), 8)), "")</f>
        <v>23809.523809523809</v>
      </c>
      <c r="I296" s="1" t="s">
        <v>290</v>
      </c>
      <c r="J296" s="1" t="s">
        <v>290</v>
      </c>
      <c r="K296" s="1" t="s">
        <v>133</v>
      </c>
      <c r="L296" s="1" t="s">
        <v>322</v>
      </c>
      <c r="M296" s="1" t="str">
        <f>INDEX(Countries[], MATCH(RawData[[#This Row],[Where do you work]], Countries[Actual], 0), 2)</f>
        <v>USA</v>
      </c>
      <c r="N296" s="1" t="s">
        <v>282</v>
      </c>
      <c r="O296" s="1" t="str">
        <f>VLOOKUP(RawData[[#This Row],[How many hours of a day you work on Excel]], Time[], 2, FALSE)</f>
        <v>Heavy</v>
      </c>
    </row>
    <row r="297" spans="2:16" x14ac:dyDescent="0.2">
      <c r="B297" s="1" t="s">
        <v>719</v>
      </c>
      <c r="C297" s="1">
        <v>41055.195370370369</v>
      </c>
      <c r="D297" s="10">
        <v>100000</v>
      </c>
      <c r="E297" s="1" t="s">
        <v>322</v>
      </c>
      <c r="F297" s="11">
        <v>100000</v>
      </c>
      <c r="G297" s="9">
        <f>RawData[[#This Row],[Clean Salary]]*INDEX(Exchange[], MATCH(RawData[[#This Row],[Currency]], Exchange[Code], 0), 4)</f>
        <v>100000</v>
      </c>
      <c r="H297" s="11">
        <f>IFERROR(RawData[[#This Row],[Salary in USD]]/(INDEX(Exchange[], MATCH(RawData[[#This Row],[Local Currency Unit]], Exchange[Code], 0), 8)), "")</f>
        <v>23809.523809523809</v>
      </c>
      <c r="I297" s="1" t="s">
        <v>418</v>
      </c>
      <c r="J297" s="1" t="s">
        <v>329</v>
      </c>
      <c r="K297" s="1" t="s">
        <v>133</v>
      </c>
      <c r="L297" s="1" t="s">
        <v>322</v>
      </c>
      <c r="M297" s="1" t="str">
        <f>INDEX(Countries[], MATCH(RawData[[#This Row],[Where do you work]], Countries[Actual], 0), 2)</f>
        <v>USA</v>
      </c>
      <c r="N297" s="1" t="s">
        <v>291</v>
      </c>
      <c r="O297" s="1" t="str">
        <f>VLOOKUP(RawData[[#This Row],[How many hours of a day you work on Excel]], Time[], 2, FALSE)</f>
        <v>Medium</v>
      </c>
    </row>
    <row r="298" spans="2:16" x14ac:dyDescent="0.2">
      <c r="B298" s="1" t="s">
        <v>720</v>
      </c>
      <c r="C298" s="1">
        <v>41055.961134259262</v>
      </c>
      <c r="D298" s="10">
        <v>100000</v>
      </c>
      <c r="E298" s="1" t="s">
        <v>322</v>
      </c>
      <c r="F298" s="11">
        <v>100000</v>
      </c>
      <c r="G298" s="9">
        <f>RawData[[#This Row],[Clean Salary]]*INDEX(Exchange[], MATCH(RawData[[#This Row],[Currency]], Exchange[Code], 0), 4)</f>
        <v>100000</v>
      </c>
      <c r="H298" s="11">
        <f>IFERROR(RawData[[#This Row],[Salary in USD]]/(INDEX(Exchange[], MATCH(RawData[[#This Row],[Local Currency Unit]], Exchange[Code], 0), 8)), "")</f>
        <v>23809.523809523809</v>
      </c>
      <c r="I298" s="1" t="s">
        <v>370</v>
      </c>
      <c r="J298" s="1" t="s">
        <v>329</v>
      </c>
      <c r="K298" s="1" t="s">
        <v>133</v>
      </c>
      <c r="L298" s="1" t="s">
        <v>322</v>
      </c>
      <c r="M298" s="1" t="str">
        <f>INDEX(Countries[], MATCH(RawData[[#This Row],[Where do you work]], Countries[Actual], 0), 2)</f>
        <v>USA</v>
      </c>
      <c r="N298" s="1" t="s">
        <v>282</v>
      </c>
      <c r="O298" s="1" t="str">
        <f>VLOOKUP(RawData[[#This Row],[How many hours of a day you work on Excel]], Time[], 2, FALSE)</f>
        <v>Heavy</v>
      </c>
      <c r="P298" s="1">
        <v>10</v>
      </c>
    </row>
    <row r="299" spans="2:16" x14ac:dyDescent="0.2">
      <c r="B299" s="1" t="s">
        <v>723</v>
      </c>
      <c r="C299" s="1">
        <v>41058.072256944448</v>
      </c>
      <c r="D299" s="10">
        <v>100000</v>
      </c>
      <c r="E299" s="1" t="s">
        <v>322</v>
      </c>
      <c r="F299" s="11">
        <v>100000</v>
      </c>
      <c r="G299" s="9">
        <f>RawData[[#This Row],[Clean Salary]]*INDEX(Exchange[], MATCH(RawData[[#This Row],[Currency]], Exchange[Code], 0), 4)</f>
        <v>100000</v>
      </c>
      <c r="H299" s="11">
        <f>IFERROR(RawData[[#This Row],[Salary in USD]]/(INDEX(Exchange[], MATCH(RawData[[#This Row],[Local Currency Unit]], Exchange[Code], 0), 8)), "")</f>
        <v>23809.523809523809</v>
      </c>
      <c r="I299" s="1" t="s">
        <v>280</v>
      </c>
      <c r="J299" s="1" t="s">
        <v>281</v>
      </c>
      <c r="K299" s="1" t="s">
        <v>133</v>
      </c>
      <c r="L299" s="1" t="s">
        <v>322</v>
      </c>
      <c r="M299" s="1" t="str">
        <f>INDEX(Countries[], MATCH(RawData[[#This Row],[Where do you work]], Countries[Actual], 0), 2)</f>
        <v>USA</v>
      </c>
      <c r="N299" s="1" t="s">
        <v>282</v>
      </c>
      <c r="O299" s="1" t="str">
        <f>VLOOKUP(RawData[[#This Row],[How many hours of a day you work on Excel]], Time[], 2, FALSE)</f>
        <v>Heavy</v>
      </c>
      <c r="P299" s="1">
        <v>11</v>
      </c>
    </row>
    <row r="300" spans="2:16" x14ac:dyDescent="0.2">
      <c r="B300" s="1" t="s">
        <v>727</v>
      </c>
      <c r="C300" s="1">
        <v>41058.84746527778</v>
      </c>
      <c r="D300" s="10" t="s">
        <v>728</v>
      </c>
      <c r="E300" s="1" t="s">
        <v>322</v>
      </c>
      <c r="F300" s="11">
        <v>100000</v>
      </c>
      <c r="G300" s="9">
        <f>RawData[[#This Row],[Clean Salary]]*INDEX(Exchange[], MATCH(RawData[[#This Row],[Currency]], Exchange[Code], 0), 4)</f>
        <v>100000</v>
      </c>
      <c r="H300" s="11">
        <f>IFERROR(RawData[[#This Row],[Salary in USD]]/(INDEX(Exchange[], MATCH(RawData[[#This Row],[Local Currency Unit]], Exchange[Code], 0), 8)), "")</f>
        <v>23809.523809523809</v>
      </c>
      <c r="I300" s="1" t="s">
        <v>594</v>
      </c>
      <c r="J300" s="1" t="s">
        <v>290</v>
      </c>
      <c r="K300" s="1" t="s">
        <v>133</v>
      </c>
      <c r="L300" s="1" t="s">
        <v>322</v>
      </c>
      <c r="M300" s="1" t="str">
        <f>INDEX(Countries[], MATCH(RawData[[#This Row],[Where do you work]], Countries[Actual], 0), 2)</f>
        <v>USA</v>
      </c>
      <c r="N300" s="1" t="s">
        <v>282</v>
      </c>
      <c r="O300" s="1" t="str">
        <f>VLOOKUP(RawData[[#This Row],[How many hours of a day you work on Excel]], Time[], 2, FALSE)</f>
        <v>Heavy</v>
      </c>
      <c r="P300" s="1">
        <v>1</v>
      </c>
    </row>
    <row r="301" spans="2:16" x14ac:dyDescent="0.2">
      <c r="B301" s="1" t="s">
        <v>731</v>
      </c>
      <c r="C301" s="1">
        <v>41063.518831018519</v>
      </c>
      <c r="D301" s="10">
        <v>100000</v>
      </c>
      <c r="E301" s="1" t="s">
        <v>322</v>
      </c>
      <c r="F301" s="11">
        <v>100000</v>
      </c>
      <c r="G301" s="9">
        <f>RawData[[#This Row],[Clean Salary]]*INDEX(Exchange[], MATCH(RawData[[#This Row],[Currency]], Exchange[Code], 0), 4)</f>
        <v>100000</v>
      </c>
      <c r="H301" s="11">
        <f>IFERROR(RawData[[#This Row],[Salary in USD]]/(INDEX(Exchange[], MATCH(RawData[[#This Row],[Local Currency Unit]], Exchange[Code], 0), 8)), "")</f>
        <v>23809.523809523809</v>
      </c>
      <c r="I301" s="1" t="s">
        <v>342</v>
      </c>
      <c r="J301" s="1" t="s">
        <v>342</v>
      </c>
      <c r="K301" s="1" t="s">
        <v>133</v>
      </c>
      <c r="L301" s="1" t="s">
        <v>322</v>
      </c>
      <c r="M301" s="1" t="str">
        <f>INDEX(Countries[], MATCH(RawData[[#This Row],[Where do you work]], Countries[Actual], 0), 2)</f>
        <v>USA</v>
      </c>
      <c r="N301" s="1" t="s">
        <v>291</v>
      </c>
      <c r="O301" s="1" t="str">
        <f>VLOOKUP(RawData[[#This Row],[How many hours of a day you work on Excel]], Time[], 2, FALSE)</f>
        <v>Medium</v>
      </c>
      <c r="P301" s="1">
        <v>4</v>
      </c>
    </row>
    <row r="302" spans="2:16" x14ac:dyDescent="0.2">
      <c r="B302" s="1" t="s">
        <v>734</v>
      </c>
      <c r="C302" s="1">
        <v>41072.018136574072</v>
      </c>
      <c r="D302" s="10">
        <v>100000</v>
      </c>
      <c r="E302" s="1" t="s">
        <v>322</v>
      </c>
      <c r="F302" s="11">
        <v>100000</v>
      </c>
      <c r="G302" s="9">
        <f>RawData[[#This Row],[Clean Salary]]*INDEX(Exchange[], MATCH(RawData[[#This Row],[Currency]], Exchange[Code], 0), 4)</f>
        <v>100000</v>
      </c>
      <c r="H302" s="11">
        <f>IFERROR(RawData[[#This Row],[Salary in USD]]/(INDEX(Exchange[], MATCH(RawData[[#This Row],[Local Currency Unit]], Exchange[Code], 0), 8)), "")</f>
        <v>23809.523809523809</v>
      </c>
      <c r="I302" s="1" t="s">
        <v>648</v>
      </c>
      <c r="J302" s="1" t="s">
        <v>290</v>
      </c>
      <c r="K302" s="1" t="s">
        <v>133</v>
      </c>
      <c r="L302" s="1" t="s">
        <v>322</v>
      </c>
      <c r="M302" s="1" t="str">
        <f>INDEX(Countries[], MATCH(RawData[[#This Row],[Where do you work]], Countries[Actual], 0), 2)</f>
        <v>USA</v>
      </c>
      <c r="N302" s="1" t="s">
        <v>294</v>
      </c>
      <c r="O302" s="1" t="str">
        <f>VLOOKUP(RawData[[#This Row],[How many hours of a day you work on Excel]], Time[], 2, FALSE)</f>
        <v>Very Heavy</v>
      </c>
      <c r="P302" s="1">
        <v>12</v>
      </c>
    </row>
    <row r="303" spans="2:16" x14ac:dyDescent="0.2">
      <c r="B303" s="1" t="s">
        <v>741</v>
      </c>
      <c r="C303" s="1">
        <v>41055.036539351851</v>
      </c>
      <c r="D303" s="10" t="s">
        <v>742</v>
      </c>
      <c r="E303" s="1" t="s">
        <v>322</v>
      </c>
      <c r="F303" s="11">
        <v>99000</v>
      </c>
      <c r="G303" s="9">
        <f>RawData[[#This Row],[Clean Salary]]*INDEX(Exchange[], MATCH(RawData[[#This Row],[Currency]], Exchange[Code], 0), 4)</f>
        <v>99000</v>
      </c>
      <c r="H303" s="11">
        <f>IFERROR(RawData[[#This Row],[Salary in USD]]/(INDEX(Exchange[], MATCH(RawData[[#This Row],[Local Currency Unit]], Exchange[Code], 0), 8)), "")</f>
        <v>23571.428571428569</v>
      </c>
      <c r="I303" s="1" t="s">
        <v>607</v>
      </c>
      <c r="J303" s="1" t="s">
        <v>298</v>
      </c>
      <c r="K303" s="1" t="s">
        <v>133</v>
      </c>
      <c r="L303" s="1" t="s">
        <v>322</v>
      </c>
      <c r="M303" s="1" t="str">
        <f>INDEX(Countries[], MATCH(RawData[[#This Row],[Where do you work]], Countries[Actual], 0), 2)</f>
        <v>USA</v>
      </c>
      <c r="N303" s="1" t="s">
        <v>282</v>
      </c>
      <c r="O303" s="1" t="str">
        <f>VLOOKUP(RawData[[#This Row],[How many hours of a day you work on Excel]], Time[], 2, FALSE)</f>
        <v>Heavy</v>
      </c>
    </row>
    <row r="304" spans="2:16" x14ac:dyDescent="0.2">
      <c r="B304" s="1" t="s">
        <v>743</v>
      </c>
      <c r="C304" s="1">
        <v>41055.049247685187</v>
      </c>
      <c r="D304" s="10">
        <v>99000</v>
      </c>
      <c r="E304" s="1" t="s">
        <v>322</v>
      </c>
      <c r="F304" s="11">
        <v>99000</v>
      </c>
      <c r="G304" s="9">
        <f>RawData[[#This Row],[Clean Salary]]*INDEX(Exchange[], MATCH(RawData[[#This Row],[Currency]], Exchange[Code], 0), 4)</f>
        <v>99000</v>
      </c>
      <c r="H304" s="11">
        <f>IFERROR(RawData[[#This Row],[Salary in USD]]/(INDEX(Exchange[], MATCH(RawData[[#This Row],[Local Currency Unit]], Exchange[Code], 0), 8)), "")</f>
        <v>23571.428571428569</v>
      </c>
      <c r="I304" s="1" t="s">
        <v>356</v>
      </c>
      <c r="J304" s="1" t="s">
        <v>290</v>
      </c>
      <c r="K304" s="1" t="s">
        <v>133</v>
      </c>
      <c r="L304" s="1" t="s">
        <v>322</v>
      </c>
      <c r="M304" s="1" t="str">
        <f>INDEX(Countries[], MATCH(RawData[[#This Row],[Where do you work]], Countries[Actual], 0), 2)</f>
        <v>USA</v>
      </c>
      <c r="N304" s="1" t="s">
        <v>291</v>
      </c>
      <c r="O304" s="1" t="str">
        <f>VLOOKUP(RawData[[#This Row],[How many hours of a day you work on Excel]], Time[], 2, FALSE)</f>
        <v>Medium</v>
      </c>
    </row>
    <row r="305" spans="2:16" x14ac:dyDescent="0.2">
      <c r="B305" s="1" t="s">
        <v>1592</v>
      </c>
      <c r="C305" s="1">
        <v>41055.64203703704</v>
      </c>
      <c r="D305" s="10">
        <v>5000</v>
      </c>
      <c r="E305" s="1" t="s">
        <v>322</v>
      </c>
      <c r="F305" s="11">
        <v>60000</v>
      </c>
      <c r="G305" s="9">
        <f>RawData[[#This Row],[Clean Salary]]*INDEX(Exchange[], MATCH(RawData[[#This Row],[Currency]], Exchange[Code], 0), 4)</f>
        <v>60000</v>
      </c>
      <c r="H305" s="11">
        <f>IFERROR(RawData[[#This Row],[Salary in USD]]/(INDEX(Exchange[], MATCH(RawData[[#This Row],[Local Currency Unit]], Exchange[Code], 0), 8)), "")</f>
        <v>23529.411764705885</v>
      </c>
      <c r="I305" s="1" t="s">
        <v>281</v>
      </c>
      <c r="J305" s="1" t="s">
        <v>281</v>
      </c>
      <c r="K305" s="1" t="s">
        <v>149</v>
      </c>
      <c r="L305" s="1" t="s">
        <v>39</v>
      </c>
      <c r="M305" s="1" t="str">
        <f>INDEX(Countries[], MATCH(RawData[[#This Row],[Where do you work]], Countries[Actual], 0), 2)</f>
        <v>Russia</v>
      </c>
      <c r="N305" s="1" t="s">
        <v>282</v>
      </c>
      <c r="O305" s="1" t="str">
        <f>VLOOKUP(RawData[[#This Row],[How many hours of a day you work on Excel]], Time[], 2, FALSE)</f>
        <v>Heavy</v>
      </c>
      <c r="P305" s="1">
        <v>10</v>
      </c>
    </row>
    <row r="306" spans="2:16" x14ac:dyDescent="0.2">
      <c r="B306" s="1" t="s">
        <v>744</v>
      </c>
      <c r="C306" s="1">
        <v>41057.976064814815</v>
      </c>
      <c r="D306" s="10" t="s">
        <v>745</v>
      </c>
      <c r="E306" s="1" t="s">
        <v>15</v>
      </c>
      <c r="F306" s="11">
        <v>82000</v>
      </c>
      <c r="G306" s="9">
        <f>RawData[[#This Row],[Clean Salary]]*INDEX(Exchange[], MATCH(RawData[[#This Row],[Currency]], Exchange[Code], 0), 4)</f>
        <v>104172.75399731184</v>
      </c>
      <c r="H306" s="11">
        <f>IFERROR(RawData[[#This Row],[Salary in USD]]/(INDEX(Exchange[], MATCH(RawData[[#This Row],[Local Currency Unit]], Exchange[Code], 0), 8)), "")</f>
        <v>23515.294356052334</v>
      </c>
      <c r="I306" s="1" t="s">
        <v>746</v>
      </c>
      <c r="J306" s="1" t="s">
        <v>281</v>
      </c>
      <c r="K306" s="1" t="s">
        <v>142</v>
      </c>
      <c r="L306" s="1" t="s">
        <v>15</v>
      </c>
      <c r="M306" s="1" t="str">
        <f>INDEX(Countries[], MATCH(RawData[[#This Row],[Where do you work]], Countries[Actual], 0), 2)</f>
        <v>Netherlands</v>
      </c>
      <c r="N306" s="1" t="s">
        <v>294</v>
      </c>
      <c r="O306" s="1" t="str">
        <f>VLOOKUP(RawData[[#This Row],[How many hours of a day you work on Excel]], Time[], 2, FALSE)</f>
        <v>Very Heavy</v>
      </c>
      <c r="P306" s="1">
        <v>25</v>
      </c>
    </row>
    <row r="307" spans="2:16" x14ac:dyDescent="0.2">
      <c r="B307" s="1" t="s">
        <v>747</v>
      </c>
      <c r="C307" s="1">
        <v>41055.117037037038</v>
      </c>
      <c r="D307" s="10">
        <v>110000</v>
      </c>
      <c r="E307" s="1" t="s">
        <v>9</v>
      </c>
      <c r="F307" s="11">
        <v>110000</v>
      </c>
      <c r="G307" s="9">
        <f>RawData[[#This Row],[Clean Salary]]*INDEX(Exchange[], MATCH(RawData[[#This Row],[Currency]], Exchange[Code], 0), 4)</f>
        <v>108169.76753333595</v>
      </c>
      <c r="H307" s="11">
        <f>IFERROR(RawData[[#This Row],[Salary in USD]]/(INDEX(Exchange[], MATCH(RawData[[#This Row],[Local Currency Unit]], Exchange[Code], 0), 8)), "")</f>
        <v>23362.800763139516</v>
      </c>
      <c r="I307" s="1" t="s">
        <v>748</v>
      </c>
      <c r="J307" s="1" t="s">
        <v>298</v>
      </c>
      <c r="K307" s="1" t="s">
        <v>204</v>
      </c>
      <c r="L307" s="1" t="s">
        <v>9</v>
      </c>
      <c r="M307" s="1" t="str">
        <f>INDEX(Countries[], MATCH(RawData[[#This Row],[Where do you work]], Countries[Actual], 0), 2)</f>
        <v>Canada</v>
      </c>
      <c r="N307" s="1" t="s">
        <v>291</v>
      </c>
      <c r="O307" s="1" t="str">
        <f>VLOOKUP(RawData[[#This Row],[How many hours of a day you work on Excel]], Time[], 2, FALSE)</f>
        <v>Medium</v>
      </c>
    </row>
    <row r="308" spans="2:16" x14ac:dyDescent="0.2">
      <c r="B308" s="1" t="s">
        <v>2495</v>
      </c>
      <c r="C308" s="1">
        <v>41075.048715277779</v>
      </c>
      <c r="D308" s="10">
        <v>37500</v>
      </c>
      <c r="E308" s="1" t="s">
        <v>322</v>
      </c>
      <c r="F308" s="11">
        <v>37500</v>
      </c>
      <c r="G308" s="9">
        <f>RawData[[#This Row],[Clean Salary]]*INDEX(Exchange[], MATCH(RawData[[#This Row],[Currency]], Exchange[Code], 0), 4)</f>
        <v>37500</v>
      </c>
      <c r="H308" s="11">
        <f>IFERROR(RawData[[#This Row],[Salary in USD]]/(INDEX(Exchange[], MATCH(RawData[[#This Row],[Local Currency Unit]], Exchange[Code], 0), 8)), "")</f>
        <v>23148.148148148146</v>
      </c>
      <c r="I308" s="1" t="s">
        <v>341</v>
      </c>
      <c r="J308" s="1" t="s">
        <v>342</v>
      </c>
      <c r="K308" s="1" t="s">
        <v>134</v>
      </c>
      <c r="L308" s="1" t="s">
        <v>19</v>
      </c>
      <c r="M308" s="1" t="str">
        <f>INDEX(Countries[], MATCH(RawData[[#This Row],[Where do you work]], Countries[Actual], 0), 2)</f>
        <v>India</v>
      </c>
      <c r="N308" s="1" t="s">
        <v>294</v>
      </c>
      <c r="O308" s="1" t="str">
        <f>VLOOKUP(RawData[[#This Row],[How many hours of a day you work on Excel]], Time[], 2, FALSE)</f>
        <v>Very Heavy</v>
      </c>
      <c r="P308" s="1">
        <v>0</v>
      </c>
    </row>
    <row r="309" spans="2:16" x14ac:dyDescent="0.2">
      <c r="B309" s="1" t="s">
        <v>752</v>
      </c>
      <c r="C309" s="1">
        <v>41055.054131944446</v>
      </c>
      <c r="D309" s="10">
        <v>97000</v>
      </c>
      <c r="E309" s="1" t="s">
        <v>322</v>
      </c>
      <c r="F309" s="11">
        <v>97000</v>
      </c>
      <c r="G309" s="9">
        <f>RawData[[#This Row],[Clean Salary]]*INDEX(Exchange[], MATCH(RawData[[#This Row],[Currency]], Exchange[Code], 0), 4)</f>
        <v>97000</v>
      </c>
      <c r="H309" s="11">
        <f>IFERROR(RawData[[#This Row],[Salary in USD]]/(INDEX(Exchange[], MATCH(RawData[[#This Row],[Local Currency Unit]], Exchange[Code], 0), 8)), "")</f>
        <v>23095.238095238095</v>
      </c>
      <c r="I309" s="1" t="s">
        <v>657</v>
      </c>
      <c r="J309" s="1" t="s">
        <v>290</v>
      </c>
      <c r="K309" s="1" t="s">
        <v>133</v>
      </c>
      <c r="L309" s="1" t="s">
        <v>322</v>
      </c>
      <c r="M309" s="1" t="str">
        <f>INDEX(Countries[], MATCH(RawData[[#This Row],[Where do you work]], Countries[Actual], 0), 2)</f>
        <v>USA</v>
      </c>
      <c r="N309" s="1" t="s">
        <v>294</v>
      </c>
      <c r="O309" s="1" t="str">
        <f>VLOOKUP(RawData[[#This Row],[How many hours of a day you work on Excel]], Time[], 2, FALSE)</f>
        <v>Very Heavy</v>
      </c>
    </row>
    <row r="310" spans="2:16" x14ac:dyDescent="0.2">
      <c r="B310" s="1" t="s">
        <v>753</v>
      </c>
      <c r="C310" s="1">
        <v>41058.907268518517</v>
      </c>
      <c r="D310" s="10" t="s">
        <v>754</v>
      </c>
      <c r="E310" s="1" t="s">
        <v>322</v>
      </c>
      <c r="F310" s="11">
        <v>97000</v>
      </c>
      <c r="G310" s="9">
        <f>RawData[[#This Row],[Clean Salary]]*INDEX(Exchange[], MATCH(RawData[[#This Row],[Currency]], Exchange[Code], 0), 4)</f>
        <v>97000</v>
      </c>
      <c r="H310" s="11">
        <f>IFERROR(RawData[[#This Row],[Salary in USD]]/(INDEX(Exchange[], MATCH(RawData[[#This Row],[Local Currency Unit]], Exchange[Code], 0), 8)), "")</f>
        <v>23095.238095238095</v>
      </c>
      <c r="I310" s="1" t="s">
        <v>755</v>
      </c>
      <c r="J310" s="1" t="s">
        <v>281</v>
      </c>
      <c r="K310" s="1" t="s">
        <v>133</v>
      </c>
      <c r="L310" s="1" t="s">
        <v>322</v>
      </c>
      <c r="M310" s="1" t="str">
        <f>INDEX(Countries[], MATCH(RawData[[#This Row],[Where do you work]], Countries[Actual], 0), 2)</f>
        <v>USA</v>
      </c>
      <c r="N310" s="1" t="s">
        <v>282</v>
      </c>
      <c r="O310" s="1" t="str">
        <f>VLOOKUP(RawData[[#This Row],[How many hours of a day you work on Excel]], Time[], 2, FALSE)</f>
        <v>Heavy</v>
      </c>
      <c r="P310" s="1">
        <v>14</v>
      </c>
    </row>
    <row r="311" spans="2:16" x14ac:dyDescent="0.2">
      <c r="B311" s="1" t="s">
        <v>756</v>
      </c>
      <c r="C311" s="1">
        <v>41059.424525462964</v>
      </c>
      <c r="D311" s="10">
        <v>96230</v>
      </c>
      <c r="E311" s="1" t="s">
        <v>322</v>
      </c>
      <c r="F311" s="11">
        <v>96230</v>
      </c>
      <c r="G311" s="9">
        <f>RawData[[#This Row],[Clean Salary]]*INDEX(Exchange[], MATCH(RawData[[#This Row],[Currency]], Exchange[Code], 0), 4)</f>
        <v>96230</v>
      </c>
      <c r="H311" s="11">
        <f>IFERROR(RawData[[#This Row],[Salary in USD]]/(INDEX(Exchange[], MATCH(RawData[[#This Row],[Local Currency Unit]], Exchange[Code], 0), 8)), "")</f>
        <v>22911.90476190476</v>
      </c>
      <c r="I311" s="1" t="s">
        <v>757</v>
      </c>
      <c r="J311" s="1" t="s">
        <v>281</v>
      </c>
      <c r="K311" s="1" t="s">
        <v>133</v>
      </c>
      <c r="L311" s="1" t="s">
        <v>322</v>
      </c>
      <c r="M311" s="1" t="str">
        <f>INDEX(Countries[], MATCH(RawData[[#This Row],[Where do you work]], Countries[Actual], 0), 2)</f>
        <v>USA</v>
      </c>
      <c r="N311" s="1" t="s">
        <v>282</v>
      </c>
      <c r="O311" s="1" t="str">
        <f>VLOOKUP(RawData[[#This Row],[How many hours of a day you work on Excel]], Time[], 2, FALSE)</f>
        <v>Heavy</v>
      </c>
      <c r="P311" s="1">
        <v>18</v>
      </c>
    </row>
    <row r="312" spans="2:16" x14ac:dyDescent="0.2">
      <c r="B312" s="1" t="s">
        <v>758</v>
      </c>
      <c r="C312" s="1">
        <v>41054.183472222219</v>
      </c>
      <c r="D312" s="10">
        <v>96000</v>
      </c>
      <c r="E312" s="1" t="s">
        <v>322</v>
      </c>
      <c r="F312" s="11">
        <v>96000</v>
      </c>
      <c r="G312" s="9">
        <f>RawData[[#This Row],[Clean Salary]]*INDEX(Exchange[], MATCH(RawData[[#This Row],[Currency]], Exchange[Code], 0), 4)</f>
        <v>96000</v>
      </c>
      <c r="H312" s="11">
        <f>IFERROR(RawData[[#This Row],[Salary in USD]]/(INDEX(Exchange[], MATCH(RawData[[#This Row],[Local Currency Unit]], Exchange[Code], 0), 8)), "")</f>
        <v>22857.142857142855</v>
      </c>
      <c r="I312" s="1" t="s">
        <v>290</v>
      </c>
      <c r="J312" s="1" t="s">
        <v>290</v>
      </c>
      <c r="K312" s="1" t="s">
        <v>133</v>
      </c>
      <c r="L312" s="1" t="s">
        <v>322</v>
      </c>
      <c r="M312" s="1" t="str">
        <f>INDEX(Countries[], MATCH(RawData[[#This Row],[Where do you work]], Countries[Actual], 0), 2)</f>
        <v>USA</v>
      </c>
      <c r="N312" s="1" t="s">
        <v>291</v>
      </c>
      <c r="O312" s="1" t="str">
        <f>VLOOKUP(RawData[[#This Row],[How many hours of a day you work on Excel]], Time[], 2, FALSE)</f>
        <v>Medium</v>
      </c>
    </row>
    <row r="313" spans="2:16" x14ac:dyDescent="0.2">
      <c r="B313" s="1" t="s">
        <v>759</v>
      </c>
      <c r="C313" s="1">
        <v>41055.031238425923</v>
      </c>
      <c r="D313" s="10">
        <v>96000</v>
      </c>
      <c r="E313" s="1" t="s">
        <v>322</v>
      </c>
      <c r="F313" s="11">
        <v>96000</v>
      </c>
      <c r="G313" s="9">
        <f>RawData[[#This Row],[Clean Salary]]*INDEX(Exchange[], MATCH(RawData[[#This Row],[Currency]], Exchange[Code], 0), 4)</f>
        <v>96000</v>
      </c>
      <c r="H313" s="11">
        <f>IFERROR(RawData[[#This Row],[Salary in USD]]/(INDEX(Exchange[], MATCH(RawData[[#This Row],[Local Currency Unit]], Exchange[Code], 0), 8)), "")</f>
        <v>22857.142857142855</v>
      </c>
      <c r="I313" s="1" t="s">
        <v>760</v>
      </c>
      <c r="J313" s="1" t="s">
        <v>290</v>
      </c>
      <c r="K313" s="1" t="s">
        <v>133</v>
      </c>
      <c r="L313" s="1" t="s">
        <v>322</v>
      </c>
      <c r="M313" s="1" t="str">
        <f>INDEX(Countries[], MATCH(RawData[[#This Row],[Where do you work]], Countries[Actual], 0), 2)</f>
        <v>USA</v>
      </c>
      <c r="N313" s="1" t="s">
        <v>282</v>
      </c>
      <c r="O313" s="1" t="str">
        <f>VLOOKUP(RawData[[#This Row],[How many hours of a day you work on Excel]], Time[], 2, FALSE)</f>
        <v>Heavy</v>
      </c>
    </row>
    <row r="314" spans="2:16" x14ac:dyDescent="0.2">
      <c r="B314" s="1" t="s">
        <v>761</v>
      </c>
      <c r="C314" s="1">
        <v>41055.036099537036</v>
      </c>
      <c r="D314" s="10">
        <v>96000</v>
      </c>
      <c r="E314" s="1" t="s">
        <v>322</v>
      </c>
      <c r="F314" s="11">
        <v>96000</v>
      </c>
      <c r="G314" s="9">
        <f>RawData[[#This Row],[Clean Salary]]*INDEX(Exchange[], MATCH(RawData[[#This Row],[Currency]], Exchange[Code], 0), 4)</f>
        <v>96000</v>
      </c>
      <c r="H314" s="11">
        <f>IFERROR(RawData[[#This Row],[Salary in USD]]/(INDEX(Exchange[], MATCH(RawData[[#This Row],[Local Currency Unit]], Exchange[Code], 0), 8)), "")</f>
        <v>22857.142857142855</v>
      </c>
      <c r="I314" s="1" t="s">
        <v>762</v>
      </c>
      <c r="J314" s="1" t="s">
        <v>286</v>
      </c>
      <c r="K314" s="1" t="s">
        <v>133</v>
      </c>
      <c r="L314" s="1" t="s">
        <v>322</v>
      </c>
      <c r="M314" s="1" t="str">
        <f>INDEX(Countries[], MATCH(RawData[[#This Row],[Where do you work]], Countries[Actual], 0), 2)</f>
        <v>USA</v>
      </c>
      <c r="N314" s="1" t="s">
        <v>291</v>
      </c>
      <c r="O314" s="1" t="str">
        <f>VLOOKUP(RawData[[#This Row],[How many hours of a day you work on Excel]], Time[], 2, FALSE)</f>
        <v>Medium</v>
      </c>
    </row>
    <row r="315" spans="2:16" x14ac:dyDescent="0.2">
      <c r="B315" s="1" t="s">
        <v>2504</v>
      </c>
      <c r="C315" s="1">
        <v>41055.521863425929</v>
      </c>
      <c r="D315" s="10">
        <v>37000</v>
      </c>
      <c r="E315" s="1" t="s">
        <v>322</v>
      </c>
      <c r="F315" s="11">
        <v>37000</v>
      </c>
      <c r="G315" s="9">
        <f>RawData[[#This Row],[Clean Salary]]*INDEX(Exchange[], MATCH(RawData[[#This Row],[Currency]], Exchange[Code], 0), 4)</f>
        <v>37000</v>
      </c>
      <c r="H315" s="11">
        <f>IFERROR(RawData[[#This Row],[Salary in USD]]/(INDEX(Exchange[], MATCH(RawData[[#This Row],[Local Currency Unit]], Exchange[Code], 0), 8)), "")</f>
        <v>22839.506172839505</v>
      </c>
      <c r="I315" s="1" t="s">
        <v>2505</v>
      </c>
      <c r="J315" s="1" t="s">
        <v>305</v>
      </c>
      <c r="K315" s="1" t="s">
        <v>134</v>
      </c>
      <c r="L315" s="1" t="s">
        <v>19</v>
      </c>
      <c r="M315" s="1" t="str">
        <f>INDEX(Countries[], MATCH(RawData[[#This Row],[Where do you work]], Countries[Actual], 0), 2)</f>
        <v>India</v>
      </c>
      <c r="N315" s="1" t="s">
        <v>282</v>
      </c>
      <c r="O315" s="1" t="str">
        <f>VLOOKUP(RawData[[#This Row],[How many hours of a day you work on Excel]], Time[], 2, FALSE)</f>
        <v>Heavy</v>
      </c>
      <c r="P315" s="1">
        <v>10</v>
      </c>
    </row>
    <row r="316" spans="2:16" x14ac:dyDescent="0.2">
      <c r="B316" s="1" t="s">
        <v>768</v>
      </c>
      <c r="C316" s="1">
        <v>41058.032835648148</v>
      </c>
      <c r="D316" s="10">
        <v>95856</v>
      </c>
      <c r="E316" s="1" t="s">
        <v>322</v>
      </c>
      <c r="F316" s="11">
        <v>95856</v>
      </c>
      <c r="G316" s="9">
        <f>RawData[[#This Row],[Clean Salary]]*INDEX(Exchange[], MATCH(RawData[[#This Row],[Currency]], Exchange[Code], 0), 4)</f>
        <v>95856</v>
      </c>
      <c r="H316" s="11">
        <f>IFERROR(RawData[[#This Row],[Salary in USD]]/(INDEX(Exchange[], MATCH(RawData[[#This Row],[Local Currency Unit]], Exchange[Code], 0), 8)), "")</f>
        <v>22822.857142857141</v>
      </c>
      <c r="I316" s="1" t="s">
        <v>290</v>
      </c>
      <c r="J316" s="1" t="s">
        <v>290</v>
      </c>
      <c r="K316" s="1" t="s">
        <v>133</v>
      </c>
      <c r="L316" s="1" t="s">
        <v>322</v>
      </c>
      <c r="M316" s="1" t="str">
        <f>INDEX(Countries[], MATCH(RawData[[#This Row],[Where do you work]], Countries[Actual], 0), 2)</f>
        <v>USA</v>
      </c>
      <c r="N316" s="1" t="s">
        <v>291</v>
      </c>
      <c r="O316" s="1" t="str">
        <f>VLOOKUP(RawData[[#This Row],[How many hours of a day you work on Excel]], Time[], 2, FALSE)</f>
        <v>Medium</v>
      </c>
      <c r="P316" s="1">
        <v>13</v>
      </c>
    </row>
    <row r="317" spans="2:16" x14ac:dyDescent="0.2">
      <c r="B317" s="1" t="s">
        <v>769</v>
      </c>
      <c r="C317" s="1">
        <v>41055.033217592594</v>
      </c>
      <c r="D317" s="10">
        <v>107000</v>
      </c>
      <c r="E317" s="1" t="s">
        <v>9</v>
      </c>
      <c r="F317" s="11">
        <v>107000</v>
      </c>
      <c r="G317" s="9">
        <f>RawData[[#This Row],[Clean Salary]]*INDEX(Exchange[], MATCH(RawData[[#This Row],[Currency]], Exchange[Code], 0), 4)</f>
        <v>105219.68296424497</v>
      </c>
      <c r="H317" s="11">
        <f>IFERROR(RawData[[#This Row],[Salary in USD]]/(INDEX(Exchange[], MATCH(RawData[[#This Row],[Local Currency Unit]], Exchange[Code], 0), 8)), "")</f>
        <v>22725.633469599346</v>
      </c>
      <c r="I317" s="1" t="s">
        <v>770</v>
      </c>
      <c r="J317" s="1" t="s">
        <v>281</v>
      </c>
      <c r="K317" s="1" t="s">
        <v>137</v>
      </c>
      <c r="L317" s="1" t="s">
        <v>9</v>
      </c>
      <c r="M317" s="1" t="str">
        <f>INDEX(Countries[], MATCH(RawData[[#This Row],[Where do you work]], Countries[Actual], 0), 2)</f>
        <v>Canada</v>
      </c>
      <c r="N317" s="1" t="s">
        <v>291</v>
      </c>
      <c r="O317" s="1" t="str">
        <f>VLOOKUP(RawData[[#This Row],[How many hours of a day you work on Excel]], Time[], 2, FALSE)</f>
        <v>Medium</v>
      </c>
    </row>
    <row r="318" spans="2:16" x14ac:dyDescent="0.2">
      <c r="B318" s="1" t="s">
        <v>771</v>
      </c>
      <c r="C318" s="1">
        <v>41057.33320601852</v>
      </c>
      <c r="D318" s="10">
        <v>110000</v>
      </c>
      <c r="E318" s="1" t="s">
        <v>3</v>
      </c>
      <c r="F318" s="11">
        <v>110000</v>
      </c>
      <c r="G318" s="9">
        <f>RawData[[#This Row],[Clean Salary]]*INDEX(Exchange[], MATCH(RawData[[#This Row],[Currency]], Exchange[Code], 0), 4)</f>
        <v>112190.06220428993</v>
      </c>
      <c r="H318" s="11">
        <f>IFERROR(RawData[[#This Row],[Salary in USD]]/(INDEX(Exchange[], MATCH(RawData[[#This Row],[Local Currency Unit]], Exchange[Code], 0), 8)), "")</f>
        <v>22710.538907750997</v>
      </c>
      <c r="I318" s="1" t="s">
        <v>772</v>
      </c>
      <c r="J318" s="1" t="s">
        <v>281</v>
      </c>
      <c r="K318" s="1" t="s">
        <v>136</v>
      </c>
      <c r="L318" s="1" t="s">
        <v>3</v>
      </c>
      <c r="M318" s="1" t="str">
        <f>INDEX(Countries[], MATCH(RawData[[#This Row],[Where do you work]], Countries[Actual], 0), 2)</f>
        <v>Australia</v>
      </c>
      <c r="N318" s="1" t="s">
        <v>291</v>
      </c>
      <c r="O318" s="1" t="str">
        <f>VLOOKUP(RawData[[#This Row],[How many hours of a day you work on Excel]], Time[], 2, FALSE)</f>
        <v>Medium</v>
      </c>
      <c r="P318" s="1">
        <v>8</v>
      </c>
    </row>
    <row r="319" spans="2:16" x14ac:dyDescent="0.2">
      <c r="B319" s="1" t="s">
        <v>773</v>
      </c>
      <c r="C319" s="1">
        <v>41058.361967592595</v>
      </c>
      <c r="D319" s="10">
        <v>110000</v>
      </c>
      <c r="E319" s="1" t="s">
        <v>3</v>
      </c>
      <c r="F319" s="11">
        <v>110000</v>
      </c>
      <c r="G319" s="9">
        <f>RawData[[#This Row],[Clean Salary]]*INDEX(Exchange[], MATCH(RawData[[#This Row],[Currency]], Exchange[Code], 0), 4)</f>
        <v>112190.06220428993</v>
      </c>
      <c r="H319" s="11">
        <f>IFERROR(RawData[[#This Row],[Salary in USD]]/(INDEX(Exchange[], MATCH(RawData[[#This Row],[Local Currency Unit]], Exchange[Code], 0), 8)), "")</f>
        <v>22710.538907750997</v>
      </c>
      <c r="I319" s="1" t="s">
        <v>290</v>
      </c>
      <c r="J319" s="1" t="s">
        <v>290</v>
      </c>
      <c r="K319" s="1" t="s">
        <v>136</v>
      </c>
      <c r="L319" s="1" t="s">
        <v>3</v>
      </c>
      <c r="M319" s="1" t="str">
        <f>INDEX(Countries[], MATCH(RawData[[#This Row],[Where do you work]], Countries[Actual], 0), 2)</f>
        <v>Australia</v>
      </c>
      <c r="N319" s="1" t="s">
        <v>291</v>
      </c>
      <c r="O319" s="1" t="str">
        <f>VLOOKUP(RawData[[#This Row],[How many hours of a day you work on Excel]], Time[], 2, FALSE)</f>
        <v>Medium</v>
      </c>
      <c r="P319" s="1">
        <v>7</v>
      </c>
    </row>
    <row r="320" spans="2:16" x14ac:dyDescent="0.2">
      <c r="B320" s="1" t="s">
        <v>774</v>
      </c>
      <c r="C320" s="1">
        <v>41055.946655092594</v>
      </c>
      <c r="D320" s="10" t="s">
        <v>775</v>
      </c>
      <c r="E320" s="1" t="s">
        <v>6</v>
      </c>
      <c r="F320" s="11">
        <v>55000</v>
      </c>
      <c r="G320" s="9">
        <f>RawData[[#This Row],[Clean Salary]]*INDEX(Exchange[], MATCH(RawData[[#This Row],[Currency]], Exchange[Code], 0), 4)</f>
        <v>86689.804963700633</v>
      </c>
      <c r="H320" s="11">
        <f>IFERROR(RawData[[#This Row],[Salary in USD]]/(INDEX(Exchange[], MATCH(RawData[[#This Row],[Local Currency Unit]], Exchange[Code], 0), 8)), "")</f>
        <v>22693.666220864041</v>
      </c>
      <c r="I320" s="1" t="s">
        <v>519</v>
      </c>
      <c r="J320" s="1" t="s">
        <v>298</v>
      </c>
      <c r="K320" s="1" t="s">
        <v>135</v>
      </c>
      <c r="L320" s="1" t="s">
        <v>6</v>
      </c>
      <c r="M320" s="1" t="str">
        <f>INDEX(Countries[], MATCH(RawData[[#This Row],[Where do you work]], Countries[Actual], 0), 2)</f>
        <v>UK</v>
      </c>
      <c r="N320" s="1" t="s">
        <v>282</v>
      </c>
      <c r="O320" s="1" t="str">
        <f>VLOOKUP(RawData[[#This Row],[How many hours of a day you work on Excel]], Time[], 2, FALSE)</f>
        <v>Heavy</v>
      </c>
      <c r="P320" s="1">
        <v>12</v>
      </c>
    </row>
    <row r="321" spans="2:16" x14ac:dyDescent="0.2">
      <c r="B321" s="1" t="s">
        <v>776</v>
      </c>
      <c r="C321" s="1">
        <v>41057.658171296294</v>
      </c>
      <c r="D321" s="10" t="s">
        <v>775</v>
      </c>
      <c r="E321" s="1" t="s">
        <v>6</v>
      </c>
      <c r="F321" s="11">
        <v>55000</v>
      </c>
      <c r="G321" s="9">
        <f>RawData[[#This Row],[Clean Salary]]*INDEX(Exchange[], MATCH(RawData[[#This Row],[Currency]], Exchange[Code], 0), 4)</f>
        <v>86689.804963700633</v>
      </c>
      <c r="H321" s="11">
        <f>IFERROR(RawData[[#This Row],[Salary in USD]]/(INDEX(Exchange[], MATCH(RawData[[#This Row],[Local Currency Unit]], Exchange[Code], 0), 8)), "")</f>
        <v>22693.666220864041</v>
      </c>
      <c r="I321" s="1" t="s">
        <v>545</v>
      </c>
      <c r="J321" s="1" t="s">
        <v>329</v>
      </c>
      <c r="K321" s="1" t="s">
        <v>135</v>
      </c>
      <c r="L321" s="1" t="s">
        <v>6</v>
      </c>
      <c r="M321" s="1" t="str">
        <f>INDEX(Countries[], MATCH(RawData[[#This Row],[Where do you work]], Countries[Actual], 0), 2)</f>
        <v>UK</v>
      </c>
      <c r="N321" s="1" t="s">
        <v>291</v>
      </c>
      <c r="O321" s="1" t="str">
        <f>VLOOKUP(RawData[[#This Row],[How many hours of a day you work on Excel]], Time[], 2, FALSE)</f>
        <v>Medium</v>
      </c>
      <c r="P321" s="1">
        <v>22</v>
      </c>
    </row>
    <row r="322" spans="2:16" x14ac:dyDescent="0.2">
      <c r="B322" s="1" t="s">
        <v>777</v>
      </c>
      <c r="C322" s="1">
        <v>41055.028009259258</v>
      </c>
      <c r="D322" s="10">
        <v>95000</v>
      </c>
      <c r="E322" s="1" t="s">
        <v>322</v>
      </c>
      <c r="F322" s="11">
        <v>95000</v>
      </c>
      <c r="G322" s="9">
        <f>RawData[[#This Row],[Clean Salary]]*INDEX(Exchange[], MATCH(RawData[[#This Row],[Currency]], Exchange[Code], 0), 4)</f>
        <v>95000</v>
      </c>
      <c r="H322" s="11">
        <f>IFERROR(RawData[[#This Row],[Salary in USD]]/(INDEX(Exchange[], MATCH(RawData[[#This Row],[Local Currency Unit]], Exchange[Code], 0), 8)), "")</f>
        <v>22619.047619047618</v>
      </c>
      <c r="I322" s="1" t="s">
        <v>336</v>
      </c>
      <c r="J322" s="1" t="s">
        <v>329</v>
      </c>
      <c r="K322" s="1" t="s">
        <v>133</v>
      </c>
      <c r="L322" s="1" t="s">
        <v>322</v>
      </c>
      <c r="M322" s="1" t="str">
        <f>INDEX(Countries[], MATCH(RawData[[#This Row],[Where do you work]], Countries[Actual], 0), 2)</f>
        <v>USA</v>
      </c>
      <c r="N322" s="1" t="s">
        <v>282</v>
      </c>
      <c r="O322" s="1" t="str">
        <f>VLOOKUP(RawData[[#This Row],[How many hours of a day you work on Excel]], Time[], 2, FALSE)</f>
        <v>Heavy</v>
      </c>
    </row>
    <row r="323" spans="2:16" x14ac:dyDescent="0.2">
      <c r="B323" s="1" t="s">
        <v>778</v>
      </c>
      <c r="C323" s="1">
        <v>41055.041284722225</v>
      </c>
      <c r="D323" s="10">
        <v>95000</v>
      </c>
      <c r="E323" s="1" t="s">
        <v>322</v>
      </c>
      <c r="F323" s="11">
        <v>95000</v>
      </c>
      <c r="G323" s="9">
        <f>RawData[[#This Row],[Clean Salary]]*INDEX(Exchange[], MATCH(RawData[[#This Row],[Currency]], Exchange[Code], 0), 4)</f>
        <v>95000</v>
      </c>
      <c r="H323" s="11">
        <f>IFERROR(RawData[[#This Row],[Salary in USD]]/(INDEX(Exchange[], MATCH(RawData[[#This Row],[Local Currency Unit]], Exchange[Code], 0), 8)), "")</f>
        <v>22619.047619047618</v>
      </c>
      <c r="I323" s="1" t="s">
        <v>779</v>
      </c>
      <c r="J323" s="1" t="s">
        <v>329</v>
      </c>
      <c r="K323" s="1" t="s">
        <v>133</v>
      </c>
      <c r="L323" s="1" t="s">
        <v>322</v>
      </c>
      <c r="M323" s="1" t="str">
        <f>INDEX(Countries[], MATCH(RawData[[#This Row],[Where do you work]], Countries[Actual], 0), 2)</f>
        <v>USA</v>
      </c>
      <c r="N323" s="1" t="s">
        <v>282</v>
      </c>
      <c r="O323" s="1" t="str">
        <f>VLOOKUP(RawData[[#This Row],[How many hours of a day you work on Excel]], Time[], 2, FALSE)</f>
        <v>Heavy</v>
      </c>
    </row>
    <row r="324" spans="2:16" x14ac:dyDescent="0.2">
      <c r="B324" s="1" t="s">
        <v>780</v>
      </c>
      <c r="C324" s="1">
        <v>41055.068124999998</v>
      </c>
      <c r="D324" s="10">
        <v>95000</v>
      </c>
      <c r="E324" s="1" t="s">
        <v>322</v>
      </c>
      <c r="F324" s="11">
        <v>95000</v>
      </c>
      <c r="G324" s="9">
        <f>RawData[[#This Row],[Clean Salary]]*INDEX(Exchange[], MATCH(RawData[[#This Row],[Currency]], Exchange[Code], 0), 4)</f>
        <v>95000</v>
      </c>
      <c r="H324" s="11">
        <f>IFERROR(RawData[[#This Row],[Salary in USD]]/(INDEX(Exchange[], MATCH(RawData[[#This Row],[Local Currency Unit]], Exchange[Code], 0), 8)), "")</f>
        <v>22619.047619047618</v>
      </c>
      <c r="I324" s="1" t="s">
        <v>594</v>
      </c>
      <c r="J324" s="1" t="s">
        <v>290</v>
      </c>
      <c r="K324" s="1" t="s">
        <v>133</v>
      </c>
      <c r="L324" s="1" t="s">
        <v>322</v>
      </c>
      <c r="M324" s="1" t="str">
        <f>INDEX(Countries[], MATCH(RawData[[#This Row],[Where do you work]], Countries[Actual], 0), 2)</f>
        <v>USA</v>
      </c>
      <c r="N324" s="1" t="s">
        <v>282</v>
      </c>
      <c r="O324" s="1" t="str">
        <f>VLOOKUP(RawData[[#This Row],[How many hours of a day you work on Excel]], Time[], 2, FALSE)</f>
        <v>Heavy</v>
      </c>
    </row>
    <row r="325" spans="2:16" x14ac:dyDescent="0.2">
      <c r="B325" s="1" t="s">
        <v>781</v>
      </c>
      <c r="C325" s="1">
        <v>41055.082430555558</v>
      </c>
      <c r="D325" s="10">
        <v>95000</v>
      </c>
      <c r="E325" s="1" t="s">
        <v>322</v>
      </c>
      <c r="F325" s="11">
        <v>95000</v>
      </c>
      <c r="G325" s="9">
        <f>RawData[[#This Row],[Clean Salary]]*INDEX(Exchange[], MATCH(RawData[[#This Row],[Currency]], Exchange[Code], 0), 4)</f>
        <v>95000</v>
      </c>
      <c r="H325" s="11">
        <f>IFERROR(RawData[[#This Row],[Salary in USD]]/(INDEX(Exchange[], MATCH(RawData[[#This Row],[Local Currency Unit]], Exchange[Code], 0), 8)), "")</f>
        <v>22619.047619047618</v>
      </c>
      <c r="I325" s="1" t="s">
        <v>594</v>
      </c>
      <c r="J325" s="1" t="s">
        <v>290</v>
      </c>
      <c r="K325" s="1" t="s">
        <v>133</v>
      </c>
      <c r="L325" s="1" t="s">
        <v>322</v>
      </c>
      <c r="M325" s="1" t="str">
        <f>INDEX(Countries[], MATCH(RawData[[#This Row],[Where do you work]], Countries[Actual], 0), 2)</f>
        <v>USA</v>
      </c>
      <c r="N325" s="1" t="s">
        <v>294</v>
      </c>
      <c r="O325" s="1" t="str">
        <f>VLOOKUP(RawData[[#This Row],[How many hours of a day you work on Excel]], Time[], 2, FALSE)</f>
        <v>Very Heavy</v>
      </c>
    </row>
    <row r="326" spans="2:16" x14ac:dyDescent="0.2">
      <c r="B326" s="1" t="s">
        <v>782</v>
      </c>
      <c r="C326" s="1">
        <v>41055.211678240739</v>
      </c>
      <c r="D326" s="10">
        <v>95000</v>
      </c>
      <c r="E326" s="1" t="s">
        <v>322</v>
      </c>
      <c r="F326" s="11">
        <v>95000</v>
      </c>
      <c r="G326" s="9">
        <f>RawData[[#This Row],[Clean Salary]]*INDEX(Exchange[], MATCH(RawData[[#This Row],[Currency]], Exchange[Code], 0), 4)</f>
        <v>95000</v>
      </c>
      <c r="H326" s="11">
        <f>IFERROR(RawData[[#This Row],[Salary in USD]]/(INDEX(Exchange[], MATCH(RawData[[#This Row],[Local Currency Unit]], Exchange[Code], 0), 8)), "")</f>
        <v>22619.047619047618</v>
      </c>
      <c r="I326" s="1" t="s">
        <v>783</v>
      </c>
      <c r="J326" s="1" t="s">
        <v>342</v>
      </c>
      <c r="K326" s="1" t="s">
        <v>133</v>
      </c>
      <c r="L326" s="1" t="s">
        <v>322</v>
      </c>
      <c r="M326" s="1" t="str">
        <f>INDEX(Countries[], MATCH(RawData[[#This Row],[Where do you work]], Countries[Actual], 0), 2)</f>
        <v>USA</v>
      </c>
      <c r="N326" s="1" t="s">
        <v>282</v>
      </c>
      <c r="O326" s="1" t="str">
        <f>VLOOKUP(RawData[[#This Row],[How many hours of a day you work on Excel]], Time[], 2, FALSE)</f>
        <v>Heavy</v>
      </c>
    </row>
    <row r="327" spans="2:16" x14ac:dyDescent="0.2">
      <c r="B327" s="1" t="s">
        <v>789</v>
      </c>
      <c r="C327" s="1">
        <v>41055.462476851855</v>
      </c>
      <c r="D327" s="10">
        <v>95000</v>
      </c>
      <c r="E327" s="1" t="s">
        <v>322</v>
      </c>
      <c r="F327" s="11">
        <v>95000</v>
      </c>
      <c r="G327" s="9">
        <f>RawData[[#This Row],[Clean Salary]]*INDEX(Exchange[], MATCH(RawData[[#This Row],[Currency]], Exchange[Code], 0), 4)</f>
        <v>95000</v>
      </c>
      <c r="H327" s="11">
        <f>IFERROR(RawData[[#This Row],[Salary in USD]]/(INDEX(Exchange[], MATCH(RawData[[#This Row],[Local Currency Unit]], Exchange[Code], 0), 8)), "")</f>
        <v>22619.047619047618</v>
      </c>
      <c r="I327" s="1" t="s">
        <v>790</v>
      </c>
      <c r="J327" s="1" t="s">
        <v>281</v>
      </c>
      <c r="K327" s="1" t="s">
        <v>133</v>
      </c>
      <c r="L327" s="1" t="s">
        <v>322</v>
      </c>
      <c r="M327" s="1" t="str">
        <f>INDEX(Countries[], MATCH(RawData[[#This Row],[Where do you work]], Countries[Actual], 0), 2)</f>
        <v>USA</v>
      </c>
      <c r="N327" s="1" t="s">
        <v>324</v>
      </c>
      <c r="O327" s="1" t="str">
        <f>VLOOKUP(RawData[[#This Row],[How many hours of a day you work on Excel]], Time[], 2, FALSE)</f>
        <v>Light</v>
      </c>
      <c r="P327" s="1">
        <v>10</v>
      </c>
    </row>
    <row r="328" spans="2:16" x14ac:dyDescent="0.2">
      <c r="B328" s="1" t="s">
        <v>791</v>
      </c>
      <c r="C328" s="1">
        <v>41055.932615740741</v>
      </c>
      <c r="D328" s="10">
        <v>95000</v>
      </c>
      <c r="E328" s="1" t="s">
        <v>322</v>
      </c>
      <c r="F328" s="11">
        <v>95000</v>
      </c>
      <c r="G328" s="9">
        <f>RawData[[#This Row],[Clean Salary]]*INDEX(Exchange[], MATCH(RawData[[#This Row],[Currency]], Exchange[Code], 0), 4)</f>
        <v>95000</v>
      </c>
      <c r="H328" s="11">
        <f>IFERROR(RawData[[#This Row],[Salary in USD]]/(INDEX(Exchange[], MATCH(RawData[[#This Row],[Local Currency Unit]], Exchange[Code], 0), 8)), "")</f>
        <v>22619.047619047618</v>
      </c>
      <c r="I328" s="1" t="s">
        <v>356</v>
      </c>
      <c r="J328" s="1" t="s">
        <v>290</v>
      </c>
      <c r="K328" s="1" t="s">
        <v>133</v>
      </c>
      <c r="L328" s="1" t="s">
        <v>322</v>
      </c>
      <c r="M328" s="1" t="str">
        <f>INDEX(Countries[], MATCH(RawData[[#This Row],[Where do you work]], Countries[Actual], 0), 2)</f>
        <v>USA</v>
      </c>
      <c r="N328" s="1" t="s">
        <v>291</v>
      </c>
      <c r="O328" s="1" t="str">
        <f>VLOOKUP(RawData[[#This Row],[How many hours of a day you work on Excel]], Time[], 2, FALSE)</f>
        <v>Medium</v>
      </c>
      <c r="P328" s="1">
        <v>13</v>
      </c>
    </row>
    <row r="329" spans="2:16" x14ac:dyDescent="0.2">
      <c r="B329" s="1" t="s">
        <v>792</v>
      </c>
      <c r="C329" s="1">
        <v>41058.870636574073</v>
      </c>
      <c r="D329" s="10">
        <v>95000</v>
      </c>
      <c r="E329" s="1" t="s">
        <v>322</v>
      </c>
      <c r="F329" s="11">
        <v>95000</v>
      </c>
      <c r="G329" s="9">
        <f>RawData[[#This Row],[Clean Salary]]*INDEX(Exchange[], MATCH(RawData[[#This Row],[Currency]], Exchange[Code], 0), 4)</f>
        <v>95000</v>
      </c>
      <c r="H329" s="11">
        <f>IFERROR(RawData[[#This Row],[Salary in USD]]/(INDEX(Exchange[], MATCH(RawData[[#This Row],[Local Currency Unit]], Exchange[Code], 0), 8)), "")</f>
        <v>22619.047619047618</v>
      </c>
      <c r="I329" s="1" t="s">
        <v>793</v>
      </c>
      <c r="J329" s="1" t="s">
        <v>290</v>
      </c>
      <c r="K329" s="1" t="s">
        <v>133</v>
      </c>
      <c r="L329" s="1" t="s">
        <v>322</v>
      </c>
      <c r="M329" s="1" t="str">
        <f>INDEX(Countries[], MATCH(RawData[[#This Row],[Where do you work]], Countries[Actual], 0), 2)</f>
        <v>USA</v>
      </c>
      <c r="N329" s="1" t="s">
        <v>291</v>
      </c>
      <c r="O329" s="1" t="str">
        <f>VLOOKUP(RawData[[#This Row],[How many hours of a day you work on Excel]], Time[], 2, FALSE)</f>
        <v>Medium</v>
      </c>
      <c r="P329" s="1">
        <v>7</v>
      </c>
    </row>
    <row r="330" spans="2:16" x14ac:dyDescent="0.2">
      <c r="B330" s="1" t="s">
        <v>794</v>
      </c>
      <c r="C330" s="1">
        <v>41058.941168981481</v>
      </c>
      <c r="D330" s="10">
        <v>95000</v>
      </c>
      <c r="E330" s="1" t="s">
        <v>322</v>
      </c>
      <c r="F330" s="11">
        <v>95000</v>
      </c>
      <c r="G330" s="9">
        <f>RawData[[#This Row],[Clean Salary]]*INDEX(Exchange[], MATCH(RawData[[#This Row],[Currency]], Exchange[Code], 0), 4)</f>
        <v>95000</v>
      </c>
      <c r="H330" s="11">
        <f>IFERROR(RawData[[#This Row],[Salary in USD]]/(INDEX(Exchange[], MATCH(RawData[[#This Row],[Local Currency Unit]], Exchange[Code], 0), 8)), "")</f>
        <v>22619.047619047618</v>
      </c>
      <c r="I330" s="1" t="s">
        <v>795</v>
      </c>
      <c r="J330" s="1" t="s">
        <v>305</v>
      </c>
      <c r="K330" s="1" t="s">
        <v>133</v>
      </c>
      <c r="L330" s="1" t="s">
        <v>322</v>
      </c>
      <c r="M330" s="1" t="str">
        <f>INDEX(Countries[], MATCH(RawData[[#This Row],[Where do you work]], Countries[Actual], 0), 2)</f>
        <v>USA</v>
      </c>
      <c r="N330" s="1" t="s">
        <v>282</v>
      </c>
      <c r="O330" s="1" t="str">
        <f>VLOOKUP(RawData[[#This Row],[How many hours of a day you work on Excel]], Time[], 2, FALSE)</f>
        <v>Heavy</v>
      </c>
      <c r="P330" s="1">
        <v>14</v>
      </c>
    </row>
    <row r="331" spans="2:16" x14ac:dyDescent="0.2">
      <c r="B331" s="1" t="s">
        <v>796</v>
      </c>
      <c r="C331" s="1">
        <v>41060.076689814814</v>
      </c>
      <c r="D331" s="10">
        <v>95000</v>
      </c>
      <c r="E331" s="1" t="s">
        <v>322</v>
      </c>
      <c r="F331" s="11">
        <v>95000</v>
      </c>
      <c r="G331" s="9">
        <f>RawData[[#This Row],[Clean Salary]]*INDEX(Exchange[], MATCH(RawData[[#This Row],[Currency]], Exchange[Code], 0), 4)</f>
        <v>95000</v>
      </c>
      <c r="H331" s="11">
        <f>IFERROR(RawData[[#This Row],[Salary in USD]]/(INDEX(Exchange[], MATCH(RawData[[#This Row],[Local Currency Unit]], Exchange[Code], 0), 8)), "")</f>
        <v>22619.047619047618</v>
      </c>
      <c r="I331" s="1" t="s">
        <v>797</v>
      </c>
      <c r="J331" s="1" t="s">
        <v>290</v>
      </c>
      <c r="K331" s="1" t="s">
        <v>133</v>
      </c>
      <c r="L331" s="1" t="s">
        <v>322</v>
      </c>
      <c r="M331" s="1" t="str">
        <f>INDEX(Countries[], MATCH(RawData[[#This Row],[Where do you work]], Countries[Actual], 0), 2)</f>
        <v>USA</v>
      </c>
      <c r="N331" s="1" t="s">
        <v>282</v>
      </c>
      <c r="O331" s="1" t="str">
        <f>VLOOKUP(RawData[[#This Row],[How many hours of a day you work on Excel]], Time[], 2, FALSE)</f>
        <v>Heavy</v>
      </c>
      <c r="P331" s="1">
        <v>15</v>
      </c>
    </row>
    <row r="332" spans="2:16" x14ac:dyDescent="0.2">
      <c r="B332" s="1" t="s">
        <v>702</v>
      </c>
      <c r="C332" s="1">
        <v>41054.253437500003</v>
      </c>
      <c r="D332" s="10" t="s">
        <v>703</v>
      </c>
      <c r="E332" s="1" t="s">
        <v>322</v>
      </c>
      <c r="F332" s="11">
        <v>100000</v>
      </c>
      <c r="G332" s="9">
        <f>RawData[[#This Row],[Clean Salary]]*INDEX(Exchange[], MATCH(RawData[[#This Row],[Currency]], Exchange[Code], 0), 4)</f>
        <v>100000</v>
      </c>
      <c r="H332" s="11">
        <f>IFERROR(RawData[[#This Row],[Salary in USD]]/(INDEX(Exchange[], MATCH(RawData[[#This Row],[Local Currency Unit]], Exchange[Code], 0), 8)), "")</f>
        <v>22573.363431151243</v>
      </c>
      <c r="I332" s="1" t="s">
        <v>704</v>
      </c>
      <c r="J332" s="1" t="s">
        <v>290</v>
      </c>
      <c r="K332" s="1" t="s">
        <v>139</v>
      </c>
      <c r="L332" s="1" t="s">
        <v>15</v>
      </c>
      <c r="M332" s="1" t="str">
        <f>INDEX(Countries[], MATCH(RawData[[#This Row],[Where do you work]], Countries[Actual], 0), 2)</f>
        <v>Germany</v>
      </c>
      <c r="N332" s="1" t="s">
        <v>294</v>
      </c>
      <c r="O332" s="1" t="str">
        <f>VLOOKUP(RawData[[#This Row],[How many hours of a day you work on Excel]], Time[], 2, FALSE)</f>
        <v>Very Heavy</v>
      </c>
    </row>
    <row r="333" spans="2:16" x14ac:dyDescent="0.2">
      <c r="B333" s="1" t="s">
        <v>798</v>
      </c>
      <c r="C333" s="1">
        <v>41057.35800925926</v>
      </c>
      <c r="D333" s="10" t="s">
        <v>799</v>
      </c>
      <c r="E333" s="1" t="s">
        <v>3</v>
      </c>
      <c r="F333" s="11">
        <v>107000</v>
      </c>
      <c r="G333" s="9">
        <f>RawData[[#This Row],[Clean Salary]]*INDEX(Exchange[], MATCH(RawData[[#This Row],[Currency]], Exchange[Code], 0), 4)</f>
        <v>109130.33323508203</v>
      </c>
      <c r="H333" s="11">
        <f>IFERROR(RawData[[#This Row],[Salary in USD]]/(INDEX(Exchange[], MATCH(RawData[[#This Row],[Local Currency Unit]], Exchange[Code], 0), 8)), "")</f>
        <v>22091.160573903242</v>
      </c>
      <c r="I333" s="1" t="s">
        <v>800</v>
      </c>
      <c r="J333" s="1" t="s">
        <v>281</v>
      </c>
      <c r="K333" s="1" t="s">
        <v>136</v>
      </c>
      <c r="L333" s="1" t="s">
        <v>3</v>
      </c>
      <c r="M333" s="1" t="str">
        <f>INDEX(Countries[], MATCH(RawData[[#This Row],[Where do you work]], Countries[Actual], 0), 2)</f>
        <v>Australia</v>
      </c>
      <c r="N333" s="1" t="s">
        <v>282</v>
      </c>
      <c r="O333" s="1" t="str">
        <f>VLOOKUP(RawData[[#This Row],[How many hours of a day you work on Excel]], Time[], 2, FALSE)</f>
        <v>Heavy</v>
      </c>
      <c r="P333" s="1">
        <v>35</v>
      </c>
    </row>
    <row r="334" spans="2:16" x14ac:dyDescent="0.2">
      <c r="B334" s="1" t="s">
        <v>428</v>
      </c>
      <c r="C334" s="1">
        <v>41057.217106481483</v>
      </c>
      <c r="D334" s="10">
        <v>150000</v>
      </c>
      <c r="E334" s="1" t="s">
        <v>322</v>
      </c>
      <c r="F334" s="11">
        <v>150000</v>
      </c>
      <c r="G334" s="9">
        <f>RawData[[#This Row],[Clean Salary]]*INDEX(Exchange[], MATCH(RawData[[#This Row],[Currency]], Exchange[Code], 0), 4)</f>
        <v>150000</v>
      </c>
      <c r="H334" s="11">
        <f>IFERROR(RawData[[#This Row],[Salary in USD]]/(INDEX(Exchange[], MATCH(RawData[[#This Row],[Local Currency Unit]], Exchange[Code], 0), 8)), "")</f>
        <v>22026.431718061674</v>
      </c>
      <c r="I334" s="1" t="s">
        <v>429</v>
      </c>
      <c r="J334" s="1" t="s">
        <v>290</v>
      </c>
      <c r="K334" s="1" t="s">
        <v>168</v>
      </c>
      <c r="L334" s="1" t="s">
        <v>46</v>
      </c>
      <c r="M334" s="1" t="str">
        <f>INDEX(Countries[], MATCH(RawData[[#This Row],[Where do you work]], Countries[Actual], 0), 2)</f>
        <v>Switzerland</v>
      </c>
      <c r="N334" s="1" t="s">
        <v>324</v>
      </c>
      <c r="O334" s="1" t="str">
        <f>VLOOKUP(RawData[[#This Row],[How many hours of a day you work on Excel]], Time[], 2, FALSE)</f>
        <v>Light</v>
      </c>
      <c r="P334" s="1">
        <v>20</v>
      </c>
    </row>
    <row r="335" spans="2:16" x14ac:dyDescent="0.2">
      <c r="B335" s="1" t="s">
        <v>801</v>
      </c>
      <c r="C335" s="1">
        <v>41056.129189814812</v>
      </c>
      <c r="D335" s="10">
        <v>92500</v>
      </c>
      <c r="E335" s="1" t="s">
        <v>322</v>
      </c>
      <c r="F335" s="11">
        <v>92500</v>
      </c>
      <c r="G335" s="9">
        <f>RawData[[#This Row],[Clean Salary]]*INDEX(Exchange[], MATCH(RawData[[#This Row],[Currency]], Exchange[Code], 0), 4)</f>
        <v>92500</v>
      </c>
      <c r="H335" s="11">
        <f>IFERROR(RawData[[#This Row],[Salary in USD]]/(INDEX(Exchange[], MATCH(RawData[[#This Row],[Local Currency Unit]], Exchange[Code], 0), 8)), "")</f>
        <v>22023.809523809523</v>
      </c>
      <c r="I335" s="1" t="s">
        <v>802</v>
      </c>
      <c r="J335" s="1" t="s">
        <v>290</v>
      </c>
      <c r="K335" s="1" t="s">
        <v>133</v>
      </c>
      <c r="L335" s="1" t="s">
        <v>322</v>
      </c>
      <c r="M335" s="1" t="str">
        <f>INDEX(Countries[], MATCH(RawData[[#This Row],[Where do you work]], Countries[Actual], 0), 2)</f>
        <v>USA</v>
      </c>
      <c r="N335" s="1" t="s">
        <v>291</v>
      </c>
      <c r="O335" s="1" t="str">
        <f>VLOOKUP(RawData[[#This Row],[How many hours of a day you work on Excel]], Time[], 2, FALSE)</f>
        <v>Medium</v>
      </c>
      <c r="P335" s="1">
        <v>15</v>
      </c>
    </row>
    <row r="336" spans="2:16" x14ac:dyDescent="0.2">
      <c r="B336" s="1" t="s">
        <v>803</v>
      </c>
      <c r="C336" s="1">
        <v>41055.030729166669</v>
      </c>
      <c r="D336" s="10">
        <v>92000</v>
      </c>
      <c r="E336" s="1" t="s">
        <v>322</v>
      </c>
      <c r="F336" s="11">
        <v>92000</v>
      </c>
      <c r="G336" s="9">
        <f>RawData[[#This Row],[Clean Salary]]*INDEX(Exchange[], MATCH(RawData[[#This Row],[Currency]], Exchange[Code], 0), 4)</f>
        <v>92000</v>
      </c>
      <c r="H336" s="11">
        <f>IFERROR(RawData[[#This Row],[Salary in USD]]/(INDEX(Exchange[], MATCH(RawData[[#This Row],[Local Currency Unit]], Exchange[Code], 0), 8)), "")</f>
        <v>21904.761904761905</v>
      </c>
      <c r="I336" s="1" t="s">
        <v>804</v>
      </c>
      <c r="J336" s="1" t="s">
        <v>290</v>
      </c>
      <c r="K336" s="1" t="s">
        <v>133</v>
      </c>
      <c r="L336" s="1" t="s">
        <v>322</v>
      </c>
      <c r="M336" s="1" t="str">
        <f>INDEX(Countries[], MATCH(RawData[[#This Row],[Where do you work]], Countries[Actual], 0), 2)</f>
        <v>USA</v>
      </c>
      <c r="N336" s="1" t="s">
        <v>282</v>
      </c>
      <c r="O336" s="1" t="str">
        <f>VLOOKUP(RawData[[#This Row],[How many hours of a day you work on Excel]], Time[], 2, FALSE)</f>
        <v>Heavy</v>
      </c>
    </row>
    <row r="337" spans="2:16" x14ac:dyDescent="0.2">
      <c r="B337" s="1" t="s">
        <v>805</v>
      </c>
      <c r="C337" s="1">
        <v>41055.034236111111</v>
      </c>
      <c r="D337" s="10">
        <v>92000</v>
      </c>
      <c r="E337" s="1" t="s">
        <v>322</v>
      </c>
      <c r="F337" s="11">
        <v>92000</v>
      </c>
      <c r="G337" s="9">
        <f>RawData[[#This Row],[Clean Salary]]*INDEX(Exchange[], MATCH(RawData[[#This Row],[Currency]], Exchange[Code], 0), 4)</f>
        <v>92000</v>
      </c>
      <c r="H337" s="11">
        <f>IFERROR(RawData[[#This Row],[Salary in USD]]/(INDEX(Exchange[], MATCH(RawData[[#This Row],[Local Currency Unit]], Exchange[Code], 0), 8)), "")</f>
        <v>21904.761904761905</v>
      </c>
      <c r="I337" s="1" t="s">
        <v>806</v>
      </c>
      <c r="J337" s="1" t="s">
        <v>305</v>
      </c>
      <c r="K337" s="1" t="s">
        <v>133</v>
      </c>
      <c r="L337" s="1" t="s">
        <v>322</v>
      </c>
      <c r="M337" s="1" t="str">
        <f>INDEX(Countries[], MATCH(RawData[[#This Row],[Where do you work]], Countries[Actual], 0), 2)</f>
        <v>USA</v>
      </c>
      <c r="N337" s="1" t="s">
        <v>282</v>
      </c>
      <c r="O337" s="1" t="str">
        <f>VLOOKUP(RawData[[#This Row],[How many hours of a day you work on Excel]], Time[], 2, FALSE)</f>
        <v>Heavy</v>
      </c>
    </row>
    <row r="338" spans="2:16" x14ac:dyDescent="0.2">
      <c r="B338" s="1" t="s">
        <v>807</v>
      </c>
      <c r="C338" s="1">
        <v>41055.06349537037</v>
      </c>
      <c r="D338" s="10">
        <v>92000</v>
      </c>
      <c r="E338" s="1" t="s">
        <v>322</v>
      </c>
      <c r="F338" s="11">
        <v>92000</v>
      </c>
      <c r="G338" s="9">
        <f>RawData[[#This Row],[Clean Salary]]*INDEX(Exchange[], MATCH(RawData[[#This Row],[Currency]], Exchange[Code], 0), 4)</f>
        <v>92000</v>
      </c>
      <c r="H338" s="11">
        <f>IFERROR(RawData[[#This Row],[Salary in USD]]/(INDEX(Exchange[], MATCH(RawData[[#This Row],[Local Currency Unit]], Exchange[Code], 0), 8)), "")</f>
        <v>21904.761904761905</v>
      </c>
      <c r="I338" s="1" t="s">
        <v>808</v>
      </c>
      <c r="J338" s="1" t="s">
        <v>281</v>
      </c>
      <c r="K338" s="1" t="s">
        <v>133</v>
      </c>
      <c r="L338" s="1" t="s">
        <v>322</v>
      </c>
      <c r="M338" s="1" t="str">
        <f>INDEX(Countries[], MATCH(RawData[[#This Row],[Where do you work]], Countries[Actual], 0), 2)</f>
        <v>USA</v>
      </c>
      <c r="N338" s="1" t="s">
        <v>282</v>
      </c>
      <c r="O338" s="1" t="str">
        <f>VLOOKUP(RawData[[#This Row],[How many hours of a day you work on Excel]], Time[], 2, FALSE)</f>
        <v>Heavy</v>
      </c>
    </row>
    <row r="339" spans="2:16" x14ac:dyDescent="0.2">
      <c r="B339" s="1" t="s">
        <v>809</v>
      </c>
      <c r="C339" s="1">
        <v>41055.140219907407</v>
      </c>
      <c r="D339" s="10">
        <v>92000</v>
      </c>
      <c r="E339" s="1" t="s">
        <v>322</v>
      </c>
      <c r="F339" s="11">
        <v>92000</v>
      </c>
      <c r="G339" s="9">
        <f>RawData[[#This Row],[Clean Salary]]*INDEX(Exchange[], MATCH(RawData[[#This Row],[Currency]], Exchange[Code], 0), 4)</f>
        <v>92000</v>
      </c>
      <c r="H339" s="11">
        <f>IFERROR(RawData[[#This Row],[Salary in USD]]/(INDEX(Exchange[], MATCH(RawData[[#This Row],[Local Currency Unit]], Exchange[Code], 0), 8)), "")</f>
        <v>21904.761904761905</v>
      </c>
      <c r="I339" s="1" t="s">
        <v>810</v>
      </c>
      <c r="J339" s="1" t="s">
        <v>305</v>
      </c>
      <c r="K339" s="1" t="s">
        <v>133</v>
      </c>
      <c r="L339" s="1" t="s">
        <v>322</v>
      </c>
      <c r="M339" s="1" t="str">
        <f>INDEX(Countries[], MATCH(RawData[[#This Row],[Where do you work]], Countries[Actual], 0), 2)</f>
        <v>USA</v>
      </c>
      <c r="N339" s="1" t="s">
        <v>324</v>
      </c>
      <c r="O339" s="1" t="str">
        <f>VLOOKUP(RawData[[#This Row],[How many hours of a day you work on Excel]], Time[], 2, FALSE)</f>
        <v>Light</v>
      </c>
    </row>
    <row r="340" spans="2:16" x14ac:dyDescent="0.2">
      <c r="B340" s="1" t="s">
        <v>811</v>
      </c>
      <c r="C340" s="1">
        <v>41059.095856481479</v>
      </c>
      <c r="D340" s="10" t="s">
        <v>812</v>
      </c>
      <c r="E340" s="1" t="s">
        <v>322</v>
      </c>
      <c r="F340" s="11">
        <v>92000</v>
      </c>
      <c r="G340" s="9">
        <f>RawData[[#This Row],[Clean Salary]]*INDEX(Exchange[], MATCH(RawData[[#This Row],[Currency]], Exchange[Code], 0), 4)</f>
        <v>92000</v>
      </c>
      <c r="H340" s="11">
        <f>IFERROR(RawData[[#This Row],[Salary in USD]]/(INDEX(Exchange[], MATCH(RawData[[#This Row],[Local Currency Unit]], Exchange[Code], 0), 8)), "")</f>
        <v>21904.761904761905</v>
      </c>
      <c r="I340" s="1" t="s">
        <v>298</v>
      </c>
      <c r="J340" s="1" t="s">
        <v>298</v>
      </c>
      <c r="K340" s="1" t="s">
        <v>133</v>
      </c>
      <c r="L340" s="1" t="s">
        <v>322</v>
      </c>
      <c r="M340" s="1" t="str">
        <f>INDEX(Countries[], MATCH(RawData[[#This Row],[Where do you work]], Countries[Actual], 0), 2)</f>
        <v>USA</v>
      </c>
      <c r="N340" s="1" t="s">
        <v>291</v>
      </c>
      <c r="O340" s="1" t="str">
        <f>VLOOKUP(RawData[[#This Row],[How many hours of a day you work on Excel]], Time[], 2, FALSE)</f>
        <v>Medium</v>
      </c>
      <c r="P340" s="1">
        <v>9</v>
      </c>
    </row>
    <row r="341" spans="2:16" x14ac:dyDescent="0.2">
      <c r="B341" s="1" t="s">
        <v>813</v>
      </c>
      <c r="C341" s="1">
        <v>41064.958449074074</v>
      </c>
      <c r="D341" s="10">
        <v>92000</v>
      </c>
      <c r="E341" s="1" t="s">
        <v>322</v>
      </c>
      <c r="F341" s="11">
        <v>92000</v>
      </c>
      <c r="G341" s="9">
        <f>RawData[[#This Row],[Clean Salary]]*INDEX(Exchange[], MATCH(RawData[[#This Row],[Currency]], Exchange[Code], 0), 4)</f>
        <v>92000</v>
      </c>
      <c r="H341" s="11">
        <f>IFERROR(RawData[[#This Row],[Salary in USD]]/(INDEX(Exchange[], MATCH(RawData[[#This Row],[Local Currency Unit]], Exchange[Code], 0), 8)), "")</f>
        <v>21904.761904761905</v>
      </c>
      <c r="I341" s="1" t="s">
        <v>814</v>
      </c>
      <c r="J341" s="1" t="s">
        <v>313</v>
      </c>
      <c r="K341" s="1" t="s">
        <v>133</v>
      </c>
      <c r="L341" s="1" t="s">
        <v>322</v>
      </c>
      <c r="M341" s="1" t="str">
        <f>INDEX(Countries[], MATCH(RawData[[#This Row],[Where do you work]], Countries[Actual], 0), 2)</f>
        <v>USA</v>
      </c>
      <c r="N341" s="1" t="s">
        <v>291</v>
      </c>
      <c r="O341" s="1" t="str">
        <f>VLOOKUP(RawData[[#This Row],[How many hours of a day you work on Excel]], Time[], 2, FALSE)</f>
        <v>Medium</v>
      </c>
      <c r="P341" s="1">
        <v>12</v>
      </c>
    </row>
    <row r="342" spans="2:16" x14ac:dyDescent="0.2">
      <c r="B342" s="1" t="s">
        <v>815</v>
      </c>
      <c r="C342" s="1">
        <v>41065.947534722225</v>
      </c>
      <c r="D342" s="10">
        <v>92000</v>
      </c>
      <c r="E342" s="1" t="s">
        <v>322</v>
      </c>
      <c r="F342" s="11">
        <v>92000</v>
      </c>
      <c r="G342" s="9">
        <f>RawData[[#This Row],[Clean Salary]]*INDEX(Exchange[], MATCH(RawData[[#This Row],[Currency]], Exchange[Code], 0), 4)</f>
        <v>92000</v>
      </c>
      <c r="H342" s="11">
        <f>IFERROR(RawData[[#This Row],[Salary in USD]]/(INDEX(Exchange[], MATCH(RawData[[#This Row],[Local Currency Unit]], Exchange[Code], 0), 8)), "")</f>
        <v>21904.761904761905</v>
      </c>
      <c r="I342" s="1" t="s">
        <v>816</v>
      </c>
      <c r="J342" s="1" t="s">
        <v>290</v>
      </c>
      <c r="K342" s="1" t="s">
        <v>133</v>
      </c>
      <c r="L342" s="1" t="s">
        <v>322</v>
      </c>
      <c r="M342" s="1" t="str">
        <f>INDEX(Countries[], MATCH(RawData[[#This Row],[Where do you work]], Countries[Actual], 0), 2)</f>
        <v>USA</v>
      </c>
      <c r="N342" s="1" t="s">
        <v>282</v>
      </c>
      <c r="O342" s="1" t="str">
        <f>VLOOKUP(RawData[[#This Row],[How many hours of a day you work on Excel]], Time[], 2, FALSE)</f>
        <v>Heavy</v>
      </c>
      <c r="P342" s="1">
        <v>9</v>
      </c>
    </row>
    <row r="343" spans="2:16" x14ac:dyDescent="0.2">
      <c r="B343" s="1" t="s">
        <v>817</v>
      </c>
      <c r="C343" s="1">
        <v>41055.331296296295</v>
      </c>
      <c r="D343" s="10">
        <v>106000</v>
      </c>
      <c r="E343" s="1" t="s">
        <v>3</v>
      </c>
      <c r="F343" s="11">
        <v>106000</v>
      </c>
      <c r="G343" s="9">
        <f>RawData[[#This Row],[Clean Salary]]*INDEX(Exchange[], MATCH(RawData[[#This Row],[Currency]], Exchange[Code], 0), 4)</f>
        <v>108110.42357867939</v>
      </c>
      <c r="H343" s="11">
        <f>IFERROR(RawData[[#This Row],[Salary in USD]]/(INDEX(Exchange[], MATCH(RawData[[#This Row],[Local Currency Unit]], Exchange[Code], 0), 8)), "")</f>
        <v>21884.701129287325</v>
      </c>
      <c r="I343" s="1" t="s">
        <v>818</v>
      </c>
      <c r="J343" s="1" t="s">
        <v>286</v>
      </c>
      <c r="K343" s="1" t="s">
        <v>136</v>
      </c>
      <c r="L343" s="1" t="s">
        <v>3</v>
      </c>
      <c r="M343" s="1" t="str">
        <f>INDEX(Countries[], MATCH(RawData[[#This Row],[Where do you work]], Countries[Actual], 0), 2)</f>
        <v>Australia</v>
      </c>
      <c r="N343" s="1" t="s">
        <v>282</v>
      </c>
      <c r="O343" s="1" t="str">
        <f>VLOOKUP(RawData[[#This Row],[How many hours of a day you work on Excel]], Time[], 2, FALSE)</f>
        <v>Heavy</v>
      </c>
      <c r="P343" s="1">
        <v>16</v>
      </c>
    </row>
    <row r="344" spans="2:16" x14ac:dyDescent="0.2">
      <c r="B344" s="1" t="s">
        <v>819</v>
      </c>
      <c r="C344" s="1">
        <v>41068.95045138889</v>
      </c>
      <c r="D344" s="10" t="s">
        <v>820</v>
      </c>
      <c r="E344" s="1" t="s">
        <v>46</v>
      </c>
      <c r="F344" s="11">
        <v>140000</v>
      </c>
      <c r="G344" s="9">
        <f>RawData[[#This Row],[Clean Salary]]*INDEX(Exchange[], MATCH(RawData[[#This Row],[Currency]], Exchange[Code], 0), 4)</f>
        <v>148102.22862117883</v>
      </c>
      <c r="H344" s="11">
        <f>IFERROR(RawData[[#This Row],[Salary in USD]]/(INDEX(Exchange[], MATCH(RawData[[#This Row],[Local Currency Unit]], Exchange[Code], 0), 8)), "")</f>
        <v>21747.757506781032</v>
      </c>
      <c r="I344" s="1" t="s">
        <v>821</v>
      </c>
      <c r="J344" s="1" t="s">
        <v>281</v>
      </c>
      <c r="K344" s="1" t="s">
        <v>168</v>
      </c>
      <c r="L344" s="1" t="s">
        <v>46</v>
      </c>
      <c r="M344" s="1" t="str">
        <f>INDEX(Countries[], MATCH(RawData[[#This Row],[Where do you work]], Countries[Actual], 0), 2)</f>
        <v>Switzerland</v>
      </c>
      <c r="N344" s="1" t="s">
        <v>291</v>
      </c>
      <c r="O344" s="1" t="str">
        <f>VLOOKUP(RawData[[#This Row],[How many hours of a day you work on Excel]], Time[], 2, FALSE)</f>
        <v>Medium</v>
      </c>
      <c r="P344" s="1">
        <v>6</v>
      </c>
    </row>
    <row r="345" spans="2:16" x14ac:dyDescent="0.2">
      <c r="B345" s="1" t="s">
        <v>822</v>
      </c>
      <c r="C345" s="1">
        <v>41055.045972222222</v>
      </c>
      <c r="D345" s="10">
        <v>4390</v>
      </c>
      <c r="E345" s="1" t="s">
        <v>6</v>
      </c>
      <c r="F345" s="11">
        <v>52680</v>
      </c>
      <c r="G345" s="9">
        <f>RawData[[#This Row],[Clean Salary]]*INDEX(Exchange[], MATCH(RawData[[#This Row],[Currency]], Exchange[Code], 0), 4)</f>
        <v>83033.071372504521</v>
      </c>
      <c r="H345" s="11">
        <f>IFERROR(RawData[[#This Row],[Salary in USD]]/(INDEX(Exchange[], MATCH(RawData[[#This Row],[Local Currency Unit]], Exchange[Code], 0), 8)), "")</f>
        <v>21736.406118456682</v>
      </c>
      <c r="I345" s="1" t="s">
        <v>678</v>
      </c>
      <c r="J345" s="1" t="s">
        <v>342</v>
      </c>
      <c r="K345" s="1" t="s">
        <v>135</v>
      </c>
      <c r="L345" s="1" t="s">
        <v>6</v>
      </c>
      <c r="M345" s="1" t="str">
        <f>INDEX(Countries[], MATCH(RawData[[#This Row],[Where do you work]], Countries[Actual], 0), 2)</f>
        <v>UK</v>
      </c>
      <c r="N345" s="1" t="s">
        <v>294</v>
      </c>
      <c r="O345" s="1" t="str">
        <f>VLOOKUP(RawData[[#This Row],[How many hours of a day you work on Excel]], Time[], 2, FALSE)</f>
        <v>Very Heavy</v>
      </c>
    </row>
    <row r="346" spans="2:16" x14ac:dyDescent="0.2">
      <c r="B346" s="1" t="s">
        <v>823</v>
      </c>
      <c r="C346" s="1">
        <v>41055.028136574074</v>
      </c>
      <c r="D346" s="10" t="s">
        <v>824</v>
      </c>
      <c r="E346" s="1" t="s">
        <v>322</v>
      </c>
      <c r="F346" s="11">
        <v>91000</v>
      </c>
      <c r="G346" s="9">
        <f>RawData[[#This Row],[Clean Salary]]*INDEX(Exchange[], MATCH(RawData[[#This Row],[Currency]], Exchange[Code], 0), 4)</f>
        <v>91000</v>
      </c>
      <c r="H346" s="11">
        <f>IFERROR(RawData[[#This Row],[Salary in USD]]/(INDEX(Exchange[], MATCH(RawData[[#This Row],[Local Currency Unit]], Exchange[Code], 0), 8)), "")</f>
        <v>21666.666666666664</v>
      </c>
      <c r="I346" s="1" t="s">
        <v>825</v>
      </c>
      <c r="J346" s="1" t="s">
        <v>281</v>
      </c>
      <c r="K346" s="1" t="s">
        <v>133</v>
      </c>
      <c r="L346" s="1" t="s">
        <v>322</v>
      </c>
      <c r="M346" s="1" t="str">
        <f>INDEX(Countries[], MATCH(RawData[[#This Row],[Where do you work]], Countries[Actual], 0), 2)</f>
        <v>USA</v>
      </c>
      <c r="N346" s="1" t="s">
        <v>324</v>
      </c>
      <c r="O346" s="1" t="str">
        <f>VLOOKUP(RawData[[#This Row],[How many hours of a day you work on Excel]], Time[], 2, FALSE)</f>
        <v>Light</v>
      </c>
    </row>
    <row r="347" spans="2:16" x14ac:dyDescent="0.2">
      <c r="B347" s="1" t="s">
        <v>826</v>
      </c>
      <c r="C347" s="1">
        <v>41065.446921296294</v>
      </c>
      <c r="D347" s="10">
        <v>110000</v>
      </c>
      <c r="E347" s="1" t="s">
        <v>32</v>
      </c>
      <c r="F347" s="11">
        <v>110000</v>
      </c>
      <c r="G347" s="9">
        <f>RawData[[#This Row],[Clean Salary]]*INDEX(Exchange[], MATCH(RawData[[#This Row],[Currency]], Exchange[Code], 0), 4)</f>
        <v>87734.690296543267</v>
      </c>
      <c r="H347" s="11">
        <f>IFERROR(RawData[[#This Row],[Salary in USD]]/(INDEX(Exchange[], MATCH(RawData[[#This Row],[Local Currency Unit]], Exchange[Code], 0), 8)), "")</f>
        <v>21662.886492973648</v>
      </c>
      <c r="I347" s="1" t="s">
        <v>827</v>
      </c>
      <c r="J347" s="1" t="s">
        <v>281</v>
      </c>
      <c r="K347" s="1" t="s">
        <v>146</v>
      </c>
      <c r="L347" s="1" t="s">
        <v>32</v>
      </c>
      <c r="M347" s="1" t="str">
        <f>INDEX(Countries[], MATCH(RawData[[#This Row],[Where do you work]], Countries[Actual], 0), 2)</f>
        <v>New Zealand</v>
      </c>
      <c r="N347" s="1" t="s">
        <v>282</v>
      </c>
      <c r="O347" s="1" t="str">
        <f>VLOOKUP(RawData[[#This Row],[How many hours of a day you work on Excel]], Time[], 2, FALSE)</f>
        <v>Heavy</v>
      </c>
      <c r="P347" s="1">
        <v>6</v>
      </c>
    </row>
    <row r="348" spans="2:16" x14ac:dyDescent="0.2">
      <c r="B348" s="1" t="s">
        <v>2592</v>
      </c>
      <c r="C348" s="1">
        <v>41055.630312499998</v>
      </c>
      <c r="D348" s="10">
        <v>35000</v>
      </c>
      <c r="E348" s="1" t="s">
        <v>322</v>
      </c>
      <c r="F348" s="11">
        <v>35000</v>
      </c>
      <c r="G348" s="9">
        <f>RawData[[#This Row],[Clean Salary]]*INDEX(Exchange[], MATCH(RawData[[#This Row],[Currency]], Exchange[Code], 0), 4)</f>
        <v>35000</v>
      </c>
      <c r="H348" s="11">
        <f>IFERROR(RawData[[#This Row],[Salary in USD]]/(INDEX(Exchange[], MATCH(RawData[[#This Row],[Local Currency Unit]], Exchange[Code], 0), 8)), "")</f>
        <v>21604.938271604937</v>
      </c>
      <c r="I348" s="1" t="s">
        <v>445</v>
      </c>
      <c r="J348" s="1" t="s">
        <v>290</v>
      </c>
      <c r="K348" s="1" t="s">
        <v>134</v>
      </c>
      <c r="L348" s="1" t="s">
        <v>19</v>
      </c>
      <c r="M348" s="1" t="str">
        <f>INDEX(Countries[], MATCH(RawData[[#This Row],[Where do you work]], Countries[Actual], 0), 2)</f>
        <v>India</v>
      </c>
      <c r="N348" s="1" t="s">
        <v>282</v>
      </c>
      <c r="O348" s="1" t="str">
        <f>VLOOKUP(RawData[[#This Row],[How many hours of a day you work on Excel]], Time[], 2, FALSE)</f>
        <v>Heavy</v>
      </c>
      <c r="P348" s="1">
        <v>10</v>
      </c>
    </row>
    <row r="349" spans="2:16" x14ac:dyDescent="0.2">
      <c r="B349" s="1" t="s">
        <v>828</v>
      </c>
      <c r="C349" s="1">
        <v>41059.009108796294</v>
      </c>
      <c r="D349" s="10" t="s">
        <v>829</v>
      </c>
      <c r="E349" s="1" t="s">
        <v>40</v>
      </c>
      <c r="F349" s="11">
        <v>216000</v>
      </c>
      <c r="G349" s="9">
        <f>RawData[[#This Row],[Clean Salary]]*INDEX(Exchange[], MATCH(RawData[[#This Row],[Currency]], Exchange[Code], 0), 4)</f>
        <v>57600</v>
      </c>
      <c r="H349" s="11">
        <f>IFERROR(RawData[[#This Row],[Salary in USD]]/(INDEX(Exchange[], MATCH(RawData[[#This Row],[Local Currency Unit]], Exchange[Code], 0), 8)), "")</f>
        <v>21573.033707865168</v>
      </c>
      <c r="I349" s="1" t="s">
        <v>830</v>
      </c>
      <c r="J349" s="1" t="s">
        <v>305</v>
      </c>
      <c r="K349" s="1" t="s">
        <v>150</v>
      </c>
      <c r="L349" s="1" t="s">
        <v>40</v>
      </c>
      <c r="M349" s="1" t="str">
        <f>INDEX(Countries[], MATCH(RawData[[#This Row],[Where do you work]], Countries[Actual], 0), 2)</f>
        <v>Saudi Arabia</v>
      </c>
      <c r="N349" s="1" t="s">
        <v>282</v>
      </c>
      <c r="O349" s="1" t="str">
        <f>VLOOKUP(RawData[[#This Row],[How many hours of a day you work on Excel]], Time[], 2, FALSE)</f>
        <v>Heavy</v>
      </c>
      <c r="P349" s="1">
        <v>20</v>
      </c>
    </row>
    <row r="350" spans="2:16" x14ac:dyDescent="0.2">
      <c r="B350" s="1" t="s">
        <v>831</v>
      </c>
      <c r="C350" s="1">
        <v>41057.100844907407</v>
      </c>
      <c r="D350" s="10">
        <v>75000</v>
      </c>
      <c r="E350" s="1" t="s">
        <v>15</v>
      </c>
      <c r="F350" s="11">
        <v>75000</v>
      </c>
      <c r="G350" s="9">
        <f>RawData[[#This Row],[Clean Salary]]*INDEX(Exchange[], MATCH(RawData[[#This Row],[Currency]], Exchange[Code], 0), 4)</f>
        <v>95279.957924370581</v>
      </c>
      <c r="H350" s="11">
        <f>IFERROR(RawData[[#This Row],[Salary in USD]]/(INDEX(Exchange[], MATCH(RawData[[#This Row],[Local Currency Unit]], Exchange[Code], 0), 8)), "")</f>
        <v>21507.891179316161</v>
      </c>
      <c r="I350" s="1" t="s">
        <v>832</v>
      </c>
      <c r="J350" s="1" t="s">
        <v>290</v>
      </c>
      <c r="K350" s="1" t="s">
        <v>142</v>
      </c>
      <c r="L350" s="1" t="s">
        <v>15</v>
      </c>
      <c r="M350" s="1" t="str">
        <f>INDEX(Countries[], MATCH(RawData[[#This Row],[Where do you work]], Countries[Actual], 0), 2)</f>
        <v>Netherlands</v>
      </c>
      <c r="N350" s="1" t="s">
        <v>282</v>
      </c>
      <c r="O350" s="1" t="str">
        <f>VLOOKUP(RawData[[#This Row],[How many hours of a day you work on Excel]], Time[], 2, FALSE)</f>
        <v>Heavy</v>
      </c>
      <c r="P350" s="1">
        <v>4</v>
      </c>
    </row>
    <row r="351" spans="2:16" x14ac:dyDescent="0.2">
      <c r="B351" s="1" t="s">
        <v>833</v>
      </c>
      <c r="C351" s="1">
        <v>41058.688263888886</v>
      </c>
      <c r="D351" s="10">
        <v>75000</v>
      </c>
      <c r="E351" s="1" t="s">
        <v>15</v>
      </c>
      <c r="F351" s="11">
        <v>75000</v>
      </c>
      <c r="G351" s="9">
        <f>RawData[[#This Row],[Clean Salary]]*INDEX(Exchange[], MATCH(RawData[[#This Row],[Currency]], Exchange[Code], 0), 4)</f>
        <v>95279.957924370581</v>
      </c>
      <c r="H351" s="11">
        <f>IFERROR(RawData[[#This Row],[Salary in USD]]/(INDEX(Exchange[], MATCH(RawData[[#This Row],[Local Currency Unit]], Exchange[Code], 0), 8)), "")</f>
        <v>21507.891179316161</v>
      </c>
      <c r="I351" s="1" t="s">
        <v>320</v>
      </c>
      <c r="J351" s="1" t="s">
        <v>290</v>
      </c>
      <c r="K351" s="1" t="s">
        <v>142</v>
      </c>
      <c r="L351" s="1" t="s">
        <v>15</v>
      </c>
      <c r="M351" s="1" t="str">
        <f>INDEX(Countries[], MATCH(RawData[[#This Row],[Where do you work]], Countries[Actual], 0), 2)</f>
        <v>Netherlands</v>
      </c>
      <c r="N351" s="1" t="s">
        <v>294</v>
      </c>
      <c r="O351" s="1" t="str">
        <f>VLOOKUP(RawData[[#This Row],[How many hours of a day you work on Excel]], Time[], 2, FALSE)</f>
        <v>Very Heavy</v>
      </c>
      <c r="P351" s="1">
        <v>16</v>
      </c>
    </row>
    <row r="352" spans="2:16" x14ac:dyDescent="0.2">
      <c r="B352" s="1" t="s">
        <v>1873</v>
      </c>
      <c r="C352" s="1">
        <v>41080.589479166665</v>
      </c>
      <c r="D352" s="10">
        <v>52500</v>
      </c>
      <c r="E352" s="1" t="s">
        <v>322</v>
      </c>
      <c r="F352" s="11">
        <v>52500</v>
      </c>
      <c r="G352" s="9">
        <f>RawData[[#This Row],[Clean Salary]]*INDEX(Exchange[], MATCH(RawData[[#This Row],[Currency]], Exchange[Code], 0), 4)</f>
        <v>52500</v>
      </c>
      <c r="H352" s="11">
        <f>IFERROR(RawData[[#This Row],[Salary in USD]]/(INDEX(Exchange[], MATCH(RawData[[#This Row],[Local Currency Unit]], Exchange[Code], 0), 8)), "")</f>
        <v>21428.571428571428</v>
      </c>
      <c r="I352" s="1" t="s">
        <v>1874</v>
      </c>
      <c r="J352" s="1" t="s">
        <v>290</v>
      </c>
      <c r="K352" s="1" t="s">
        <v>1875</v>
      </c>
      <c r="L352" s="1" t="s">
        <v>42</v>
      </c>
      <c r="M352" s="1" t="str">
        <f>INDEX(Countries[], MATCH(RawData[[#This Row],[Where do you work]], Countries[Actual], 0), 2)</f>
        <v>South Africa</v>
      </c>
      <c r="N352" s="1" t="s">
        <v>282</v>
      </c>
      <c r="O352" s="1" t="str">
        <f>VLOOKUP(RawData[[#This Row],[How many hours of a day you work on Excel]], Time[], 2, FALSE)</f>
        <v>Heavy</v>
      </c>
      <c r="P352" s="1">
        <v>21</v>
      </c>
    </row>
    <row r="353" spans="2:16" x14ac:dyDescent="0.2">
      <c r="B353" s="1" t="s">
        <v>834</v>
      </c>
      <c r="C353" s="1">
        <v>41054.239594907405</v>
      </c>
      <c r="D353" s="10">
        <v>90000</v>
      </c>
      <c r="E353" s="1" t="s">
        <v>322</v>
      </c>
      <c r="F353" s="11">
        <v>90000</v>
      </c>
      <c r="G353" s="9">
        <f>RawData[[#This Row],[Clean Salary]]*INDEX(Exchange[], MATCH(RawData[[#This Row],[Currency]], Exchange[Code], 0), 4)</f>
        <v>90000</v>
      </c>
      <c r="H353" s="11">
        <f>IFERROR(RawData[[#This Row],[Salary in USD]]/(INDEX(Exchange[], MATCH(RawData[[#This Row],[Local Currency Unit]], Exchange[Code], 0), 8)), "")</f>
        <v>21428.571428571428</v>
      </c>
      <c r="I353" s="1" t="s">
        <v>835</v>
      </c>
      <c r="J353" s="1" t="s">
        <v>631</v>
      </c>
      <c r="K353" s="1" t="s">
        <v>133</v>
      </c>
      <c r="L353" s="1" t="s">
        <v>322</v>
      </c>
      <c r="M353" s="1" t="str">
        <f>INDEX(Countries[], MATCH(RawData[[#This Row],[Where do you work]], Countries[Actual], 0), 2)</f>
        <v>USA</v>
      </c>
      <c r="N353" s="1" t="s">
        <v>324</v>
      </c>
      <c r="O353" s="1" t="str">
        <f>VLOOKUP(RawData[[#This Row],[How many hours of a day you work on Excel]], Time[], 2, FALSE)</f>
        <v>Light</v>
      </c>
    </row>
    <row r="354" spans="2:16" x14ac:dyDescent="0.2">
      <c r="B354" s="1" t="s">
        <v>836</v>
      </c>
      <c r="C354" s="1">
        <v>41055.028310185182</v>
      </c>
      <c r="D354" s="10">
        <v>90000</v>
      </c>
      <c r="E354" s="1" t="s">
        <v>322</v>
      </c>
      <c r="F354" s="11">
        <v>90000</v>
      </c>
      <c r="G354" s="9">
        <f>RawData[[#This Row],[Clean Salary]]*INDEX(Exchange[], MATCH(RawData[[#This Row],[Currency]], Exchange[Code], 0), 4)</f>
        <v>90000</v>
      </c>
      <c r="H354" s="11">
        <f>IFERROR(RawData[[#This Row],[Salary in USD]]/(INDEX(Exchange[], MATCH(RawData[[#This Row],[Local Currency Unit]], Exchange[Code], 0), 8)), "")</f>
        <v>21428.571428571428</v>
      </c>
      <c r="I354" s="1" t="s">
        <v>837</v>
      </c>
      <c r="J354" s="1" t="s">
        <v>286</v>
      </c>
      <c r="K354" s="1" t="s">
        <v>133</v>
      </c>
      <c r="L354" s="1" t="s">
        <v>322</v>
      </c>
      <c r="M354" s="1" t="str">
        <f>INDEX(Countries[], MATCH(RawData[[#This Row],[Where do you work]], Countries[Actual], 0), 2)</f>
        <v>USA</v>
      </c>
      <c r="N354" s="1" t="s">
        <v>282</v>
      </c>
      <c r="O354" s="1" t="str">
        <f>VLOOKUP(RawData[[#This Row],[How many hours of a day you work on Excel]], Time[], 2, FALSE)</f>
        <v>Heavy</v>
      </c>
    </row>
    <row r="355" spans="2:16" x14ac:dyDescent="0.2">
      <c r="B355" s="1" t="s">
        <v>838</v>
      </c>
      <c r="C355" s="1">
        <v>41055.031446759262</v>
      </c>
      <c r="D355" s="10" t="s">
        <v>839</v>
      </c>
      <c r="E355" s="1" t="s">
        <v>322</v>
      </c>
      <c r="F355" s="11">
        <v>90000</v>
      </c>
      <c r="G355" s="9">
        <f>RawData[[#This Row],[Clean Salary]]*INDEX(Exchange[], MATCH(RawData[[#This Row],[Currency]], Exchange[Code], 0), 4)</f>
        <v>90000</v>
      </c>
      <c r="H355" s="11">
        <f>IFERROR(RawData[[#This Row],[Salary in USD]]/(INDEX(Exchange[], MATCH(RawData[[#This Row],[Local Currency Unit]], Exchange[Code], 0), 8)), "")</f>
        <v>21428.571428571428</v>
      </c>
      <c r="I355" s="1" t="s">
        <v>840</v>
      </c>
      <c r="J355" s="1" t="s">
        <v>290</v>
      </c>
      <c r="K355" s="1" t="s">
        <v>133</v>
      </c>
      <c r="L355" s="1" t="s">
        <v>322</v>
      </c>
      <c r="M355" s="1" t="str">
        <f>INDEX(Countries[], MATCH(RawData[[#This Row],[Where do you work]], Countries[Actual], 0), 2)</f>
        <v>USA</v>
      </c>
      <c r="N355" s="1" t="s">
        <v>291</v>
      </c>
      <c r="O355" s="1" t="str">
        <f>VLOOKUP(RawData[[#This Row],[How many hours of a day you work on Excel]], Time[], 2, FALSE)</f>
        <v>Medium</v>
      </c>
    </row>
    <row r="356" spans="2:16" x14ac:dyDescent="0.2">
      <c r="B356" s="1" t="s">
        <v>841</v>
      </c>
      <c r="C356" s="1">
        <v>41055.036805555559</v>
      </c>
      <c r="D356" s="10">
        <v>90000</v>
      </c>
      <c r="E356" s="1" t="s">
        <v>322</v>
      </c>
      <c r="F356" s="11">
        <v>90000</v>
      </c>
      <c r="G356" s="9">
        <f>RawData[[#This Row],[Clean Salary]]*INDEX(Exchange[], MATCH(RawData[[#This Row],[Currency]], Exchange[Code], 0), 4)</f>
        <v>90000</v>
      </c>
      <c r="H356" s="11">
        <f>IFERROR(RawData[[#This Row],[Salary in USD]]/(INDEX(Exchange[], MATCH(RawData[[#This Row],[Local Currency Unit]], Exchange[Code], 0), 8)), "")</f>
        <v>21428.571428571428</v>
      </c>
      <c r="I356" s="1" t="s">
        <v>501</v>
      </c>
      <c r="J356" s="1" t="s">
        <v>281</v>
      </c>
      <c r="K356" s="1" t="s">
        <v>133</v>
      </c>
      <c r="L356" s="1" t="s">
        <v>322</v>
      </c>
      <c r="M356" s="1" t="str">
        <f>INDEX(Countries[], MATCH(RawData[[#This Row],[Where do you work]], Countries[Actual], 0), 2)</f>
        <v>USA</v>
      </c>
      <c r="N356" s="1" t="s">
        <v>291</v>
      </c>
      <c r="O356" s="1" t="str">
        <f>VLOOKUP(RawData[[#This Row],[How many hours of a day you work on Excel]], Time[], 2, FALSE)</f>
        <v>Medium</v>
      </c>
    </row>
    <row r="357" spans="2:16" x14ac:dyDescent="0.2">
      <c r="B357" s="1" t="s">
        <v>842</v>
      </c>
      <c r="C357" s="1">
        <v>41055.04383101852</v>
      </c>
      <c r="D357" s="10">
        <v>90000</v>
      </c>
      <c r="E357" s="1" t="s">
        <v>322</v>
      </c>
      <c r="F357" s="11">
        <v>90000</v>
      </c>
      <c r="G357" s="9">
        <f>RawData[[#This Row],[Clean Salary]]*INDEX(Exchange[], MATCH(RawData[[#This Row],[Currency]], Exchange[Code], 0), 4)</f>
        <v>90000</v>
      </c>
      <c r="H357" s="11">
        <f>IFERROR(RawData[[#This Row],[Salary in USD]]/(INDEX(Exchange[], MATCH(RawData[[#This Row],[Local Currency Unit]], Exchange[Code], 0), 8)), "")</f>
        <v>21428.571428571428</v>
      </c>
      <c r="I357" s="1" t="s">
        <v>843</v>
      </c>
      <c r="J357" s="1" t="s">
        <v>281</v>
      </c>
      <c r="K357" s="1" t="s">
        <v>133</v>
      </c>
      <c r="L357" s="1" t="s">
        <v>322</v>
      </c>
      <c r="M357" s="1" t="str">
        <f>INDEX(Countries[], MATCH(RawData[[#This Row],[Where do you work]], Countries[Actual], 0), 2)</f>
        <v>USA</v>
      </c>
      <c r="N357" s="1" t="s">
        <v>282</v>
      </c>
      <c r="O357" s="1" t="str">
        <f>VLOOKUP(RawData[[#This Row],[How many hours of a day you work on Excel]], Time[], 2, FALSE)</f>
        <v>Heavy</v>
      </c>
    </row>
    <row r="358" spans="2:16" x14ac:dyDescent="0.2">
      <c r="B358" s="1" t="s">
        <v>844</v>
      </c>
      <c r="C358" s="1">
        <v>41055.097129629627</v>
      </c>
      <c r="D358" s="10">
        <v>90000</v>
      </c>
      <c r="E358" s="1" t="s">
        <v>322</v>
      </c>
      <c r="F358" s="11">
        <v>90000</v>
      </c>
      <c r="G358" s="9">
        <f>RawData[[#This Row],[Clean Salary]]*INDEX(Exchange[], MATCH(RawData[[#This Row],[Currency]], Exchange[Code], 0), 4)</f>
        <v>90000</v>
      </c>
      <c r="H358" s="11">
        <f>IFERROR(RawData[[#This Row],[Salary in USD]]/(INDEX(Exchange[], MATCH(RawData[[#This Row],[Local Currency Unit]], Exchange[Code], 0), 8)), "")</f>
        <v>21428.571428571428</v>
      </c>
      <c r="I358" s="1" t="s">
        <v>320</v>
      </c>
      <c r="J358" s="1" t="s">
        <v>290</v>
      </c>
      <c r="K358" s="1" t="s">
        <v>133</v>
      </c>
      <c r="L358" s="1" t="s">
        <v>322</v>
      </c>
      <c r="M358" s="1" t="str">
        <f>INDEX(Countries[], MATCH(RawData[[#This Row],[Where do you work]], Countries[Actual], 0), 2)</f>
        <v>USA</v>
      </c>
      <c r="N358" s="1" t="s">
        <v>294</v>
      </c>
      <c r="O358" s="1" t="str">
        <f>VLOOKUP(RawData[[#This Row],[How many hours of a day you work on Excel]], Time[], 2, FALSE)</f>
        <v>Very Heavy</v>
      </c>
    </row>
    <row r="359" spans="2:16" x14ac:dyDescent="0.2">
      <c r="B359" s="1" t="s">
        <v>845</v>
      </c>
      <c r="C359" s="1">
        <v>41055.107372685183</v>
      </c>
      <c r="D359" s="10">
        <v>90000</v>
      </c>
      <c r="E359" s="1" t="s">
        <v>322</v>
      </c>
      <c r="F359" s="11">
        <v>90000</v>
      </c>
      <c r="G359" s="9">
        <f>RawData[[#This Row],[Clean Salary]]*INDEX(Exchange[], MATCH(RawData[[#This Row],[Currency]], Exchange[Code], 0), 4)</f>
        <v>90000</v>
      </c>
      <c r="H359" s="11">
        <f>IFERROR(RawData[[#This Row],[Salary in USD]]/(INDEX(Exchange[], MATCH(RawData[[#This Row],[Local Currency Unit]], Exchange[Code], 0), 8)), "")</f>
        <v>21428.571428571428</v>
      </c>
      <c r="I359" s="1" t="s">
        <v>846</v>
      </c>
      <c r="J359" s="1" t="s">
        <v>290</v>
      </c>
      <c r="K359" s="1" t="s">
        <v>133</v>
      </c>
      <c r="L359" s="1" t="s">
        <v>322</v>
      </c>
      <c r="M359" s="1" t="str">
        <f>INDEX(Countries[], MATCH(RawData[[#This Row],[Where do you work]], Countries[Actual], 0), 2)</f>
        <v>USA</v>
      </c>
      <c r="N359" s="1" t="s">
        <v>324</v>
      </c>
      <c r="O359" s="1" t="str">
        <f>VLOOKUP(RawData[[#This Row],[How many hours of a day you work on Excel]], Time[], 2, FALSE)</f>
        <v>Light</v>
      </c>
    </row>
    <row r="360" spans="2:16" x14ac:dyDescent="0.2">
      <c r="B360" s="1" t="s">
        <v>847</v>
      </c>
      <c r="C360" s="1">
        <v>41055.287962962961</v>
      </c>
      <c r="D360" s="10">
        <v>90000</v>
      </c>
      <c r="E360" s="1" t="s">
        <v>322</v>
      </c>
      <c r="F360" s="11">
        <v>90000</v>
      </c>
      <c r="G360" s="9">
        <f>RawData[[#This Row],[Clean Salary]]*INDEX(Exchange[], MATCH(RawData[[#This Row],[Currency]], Exchange[Code], 0), 4)</f>
        <v>90000</v>
      </c>
      <c r="H360" s="11">
        <f>IFERROR(RawData[[#This Row],[Salary in USD]]/(INDEX(Exchange[], MATCH(RawData[[#This Row],[Local Currency Unit]], Exchange[Code], 0), 8)), "")</f>
        <v>21428.571428571428</v>
      </c>
      <c r="I360" s="1" t="s">
        <v>848</v>
      </c>
      <c r="J360" s="1" t="s">
        <v>281</v>
      </c>
      <c r="K360" s="1" t="s">
        <v>133</v>
      </c>
      <c r="L360" s="1" t="s">
        <v>322</v>
      </c>
      <c r="M360" s="1" t="str">
        <f>INDEX(Countries[], MATCH(RawData[[#This Row],[Where do you work]], Countries[Actual], 0), 2)</f>
        <v>USA</v>
      </c>
      <c r="N360" s="1" t="s">
        <v>282</v>
      </c>
      <c r="O360" s="1" t="str">
        <f>VLOOKUP(RawData[[#This Row],[How many hours of a day you work on Excel]], Time[], 2, FALSE)</f>
        <v>Heavy</v>
      </c>
      <c r="P360" s="1">
        <v>6</v>
      </c>
    </row>
    <row r="361" spans="2:16" x14ac:dyDescent="0.2">
      <c r="B361" s="1" t="s">
        <v>849</v>
      </c>
      <c r="C361" s="1">
        <v>41055.304826388892</v>
      </c>
      <c r="D361" s="10">
        <v>90000</v>
      </c>
      <c r="E361" s="1" t="s">
        <v>322</v>
      </c>
      <c r="F361" s="11">
        <v>90000</v>
      </c>
      <c r="G361" s="9">
        <f>RawData[[#This Row],[Clean Salary]]*INDEX(Exchange[], MATCH(RawData[[#This Row],[Currency]], Exchange[Code], 0), 4)</f>
        <v>90000</v>
      </c>
      <c r="H361" s="11">
        <f>IFERROR(RawData[[#This Row],[Salary in USD]]/(INDEX(Exchange[], MATCH(RawData[[#This Row],[Local Currency Unit]], Exchange[Code], 0), 8)), "")</f>
        <v>21428.571428571428</v>
      </c>
      <c r="I361" s="1" t="s">
        <v>281</v>
      </c>
      <c r="J361" s="1" t="s">
        <v>281</v>
      </c>
      <c r="K361" s="1" t="s">
        <v>133</v>
      </c>
      <c r="L361" s="1" t="s">
        <v>322</v>
      </c>
      <c r="M361" s="1" t="str">
        <f>INDEX(Countries[], MATCH(RawData[[#This Row],[Where do you work]], Countries[Actual], 0), 2)</f>
        <v>USA</v>
      </c>
      <c r="N361" s="1" t="s">
        <v>291</v>
      </c>
      <c r="O361" s="1" t="str">
        <f>VLOOKUP(RawData[[#This Row],[How many hours of a day you work on Excel]], Time[], 2, FALSE)</f>
        <v>Medium</v>
      </c>
      <c r="P361" s="1">
        <v>15</v>
      </c>
    </row>
    <row r="362" spans="2:16" x14ac:dyDescent="0.2">
      <c r="B362" s="1" t="s">
        <v>850</v>
      </c>
      <c r="C362" s="1">
        <v>41055.372372685182</v>
      </c>
      <c r="D362" s="10" t="s">
        <v>851</v>
      </c>
      <c r="E362" s="1" t="s">
        <v>322</v>
      </c>
      <c r="F362" s="11">
        <v>90000</v>
      </c>
      <c r="G362" s="9">
        <f>RawData[[#This Row],[Clean Salary]]*INDEX(Exchange[], MATCH(RawData[[#This Row],[Currency]], Exchange[Code], 0), 4)</f>
        <v>90000</v>
      </c>
      <c r="H362" s="11">
        <f>IFERROR(RawData[[#This Row],[Salary in USD]]/(INDEX(Exchange[], MATCH(RawData[[#This Row],[Local Currency Unit]], Exchange[Code], 0), 8)), "")</f>
        <v>21428.571428571428</v>
      </c>
      <c r="I362" s="1" t="s">
        <v>852</v>
      </c>
      <c r="J362" s="1" t="s">
        <v>281</v>
      </c>
      <c r="K362" s="1" t="s">
        <v>133</v>
      </c>
      <c r="L362" s="1" t="s">
        <v>322</v>
      </c>
      <c r="M362" s="1" t="str">
        <f>INDEX(Countries[], MATCH(RawData[[#This Row],[Where do you work]], Countries[Actual], 0), 2)</f>
        <v>USA</v>
      </c>
      <c r="N362" s="1" t="s">
        <v>291</v>
      </c>
      <c r="O362" s="1" t="str">
        <f>VLOOKUP(RawData[[#This Row],[How many hours of a day you work on Excel]], Time[], 2, FALSE)</f>
        <v>Medium</v>
      </c>
      <c r="P362" s="1">
        <v>20</v>
      </c>
    </row>
    <row r="363" spans="2:16" x14ac:dyDescent="0.2">
      <c r="B363" s="1" t="s">
        <v>853</v>
      </c>
      <c r="C363" s="1">
        <v>41057.777303240742</v>
      </c>
      <c r="D363" s="10">
        <v>90000</v>
      </c>
      <c r="E363" s="1" t="s">
        <v>322</v>
      </c>
      <c r="F363" s="11">
        <v>90000</v>
      </c>
      <c r="G363" s="9">
        <f>RawData[[#This Row],[Clean Salary]]*INDEX(Exchange[], MATCH(RawData[[#This Row],[Currency]], Exchange[Code], 0), 4)</f>
        <v>90000</v>
      </c>
      <c r="H363" s="11">
        <f>IFERROR(RawData[[#This Row],[Salary in USD]]/(INDEX(Exchange[], MATCH(RawData[[#This Row],[Local Currency Unit]], Exchange[Code], 0), 8)), "")</f>
        <v>21428.571428571428</v>
      </c>
      <c r="I363" s="1" t="s">
        <v>854</v>
      </c>
      <c r="J363" s="1" t="s">
        <v>281</v>
      </c>
      <c r="K363" s="1" t="s">
        <v>133</v>
      </c>
      <c r="L363" s="1" t="s">
        <v>322</v>
      </c>
      <c r="M363" s="1" t="str">
        <f>INDEX(Countries[], MATCH(RawData[[#This Row],[Where do you work]], Countries[Actual], 0), 2)</f>
        <v>USA</v>
      </c>
      <c r="N363" s="1" t="s">
        <v>282</v>
      </c>
      <c r="O363" s="1" t="str">
        <f>VLOOKUP(RawData[[#This Row],[How many hours of a day you work on Excel]], Time[], 2, FALSE)</f>
        <v>Heavy</v>
      </c>
      <c r="P363" s="1">
        <v>5</v>
      </c>
    </row>
    <row r="364" spans="2:16" x14ac:dyDescent="0.2">
      <c r="B364" s="1" t="s">
        <v>855</v>
      </c>
      <c r="C364" s="1">
        <v>41058.050324074073</v>
      </c>
      <c r="D364" s="10">
        <v>90000</v>
      </c>
      <c r="E364" s="1" t="s">
        <v>322</v>
      </c>
      <c r="F364" s="11">
        <v>90000</v>
      </c>
      <c r="G364" s="9">
        <f>RawData[[#This Row],[Clean Salary]]*INDEX(Exchange[], MATCH(RawData[[#This Row],[Currency]], Exchange[Code], 0), 4)</f>
        <v>90000</v>
      </c>
      <c r="H364" s="11">
        <f>IFERROR(RawData[[#This Row],[Salary in USD]]/(INDEX(Exchange[], MATCH(RawData[[#This Row],[Local Currency Unit]], Exchange[Code], 0), 8)), "")</f>
        <v>21428.571428571428</v>
      </c>
      <c r="I364" s="1" t="s">
        <v>433</v>
      </c>
      <c r="J364" s="1" t="s">
        <v>290</v>
      </c>
      <c r="K364" s="1" t="s">
        <v>133</v>
      </c>
      <c r="L364" s="1" t="s">
        <v>322</v>
      </c>
      <c r="M364" s="1" t="str">
        <f>INDEX(Countries[], MATCH(RawData[[#This Row],[Where do you work]], Countries[Actual], 0), 2)</f>
        <v>USA</v>
      </c>
      <c r="N364" s="1" t="s">
        <v>282</v>
      </c>
      <c r="O364" s="1" t="str">
        <f>VLOOKUP(RawData[[#This Row],[How many hours of a day you work on Excel]], Time[], 2, FALSE)</f>
        <v>Heavy</v>
      </c>
      <c r="P364" s="1">
        <v>30</v>
      </c>
    </row>
    <row r="365" spans="2:16" x14ac:dyDescent="0.2">
      <c r="B365" s="1" t="s">
        <v>856</v>
      </c>
      <c r="C365" s="1">
        <v>41060.992083333331</v>
      </c>
      <c r="D365" s="10" t="s">
        <v>857</v>
      </c>
      <c r="E365" s="1" t="s">
        <v>322</v>
      </c>
      <c r="F365" s="11">
        <v>90000</v>
      </c>
      <c r="G365" s="9">
        <f>RawData[[#This Row],[Clean Salary]]*INDEX(Exchange[], MATCH(RawData[[#This Row],[Currency]], Exchange[Code], 0), 4)</f>
        <v>90000</v>
      </c>
      <c r="H365" s="11">
        <f>IFERROR(RawData[[#This Row],[Salary in USD]]/(INDEX(Exchange[], MATCH(RawData[[#This Row],[Local Currency Unit]], Exchange[Code], 0), 8)), "")</f>
        <v>21428.571428571428</v>
      </c>
      <c r="I365" s="1" t="s">
        <v>858</v>
      </c>
      <c r="J365" s="1" t="s">
        <v>281</v>
      </c>
      <c r="K365" s="1" t="s">
        <v>133</v>
      </c>
      <c r="L365" s="1" t="s">
        <v>322</v>
      </c>
      <c r="M365" s="1" t="str">
        <f>INDEX(Countries[], MATCH(RawData[[#This Row],[Where do you work]], Countries[Actual], 0), 2)</f>
        <v>USA</v>
      </c>
      <c r="N365" s="1" t="s">
        <v>282</v>
      </c>
      <c r="O365" s="1" t="str">
        <f>VLOOKUP(RawData[[#This Row],[How many hours of a day you work on Excel]], Time[], 2, FALSE)</f>
        <v>Heavy</v>
      </c>
      <c r="P365" s="1">
        <v>25</v>
      </c>
    </row>
    <row r="366" spans="2:16" x14ac:dyDescent="0.2">
      <c r="B366" s="1" t="s">
        <v>859</v>
      </c>
      <c r="C366" s="1">
        <v>41065.863437499997</v>
      </c>
      <c r="D366" s="10">
        <v>90000</v>
      </c>
      <c r="E366" s="1" t="s">
        <v>322</v>
      </c>
      <c r="F366" s="11">
        <v>90000</v>
      </c>
      <c r="G366" s="9">
        <f>RawData[[#This Row],[Clean Salary]]*INDEX(Exchange[], MATCH(RawData[[#This Row],[Currency]], Exchange[Code], 0), 4)</f>
        <v>90000</v>
      </c>
      <c r="H366" s="11">
        <f>IFERROR(RawData[[#This Row],[Salary in USD]]/(INDEX(Exchange[], MATCH(RawData[[#This Row],[Local Currency Unit]], Exchange[Code], 0), 8)), "")</f>
        <v>21428.571428571428</v>
      </c>
      <c r="I366" s="1" t="s">
        <v>860</v>
      </c>
      <c r="J366" s="1" t="s">
        <v>290</v>
      </c>
      <c r="K366" s="1" t="s">
        <v>133</v>
      </c>
      <c r="L366" s="1" t="s">
        <v>322</v>
      </c>
      <c r="M366" s="1" t="str">
        <f>INDEX(Countries[], MATCH(RawData[[#This Row],[Where do you work]], Countries[Actual], 0), 2)</f>
        <v>USA</v>
      </c>
      <c r="N366" s="1" t="s">
        <v>291</v>
      </c>
      <c r="O366" s="1" t="str">
        <f>VLOOKUP(RawData[[#This Row],[How many hours of a day you work on Excel]], Time[], 2, FALSE)</f>
        <v>Medium</v>
      </c>
      <c r="P366" s="1">
        <v>8</v>
      </c>
    </row>
    <row r="367" spans="2:16" x14ac:dyDescent="0.2">
      <c r="B367" s="1" t="s">
        <v>1003</v>
      </c>
      <c r="C367" s="1">
        <v>41057.934074074074</v>
      </c>
      <c r="D367" s="10" t="s">
        <v>1004</v>
      </c>
      <c r="E367" s="1" t="s">
        <v>322</v>
      </c>
      <c r="F367" s="11">
        <v>81600</v>
      </c>
      <c r="G367" s="9">
        <f>RawData[[#This Row],[Clean Salary]]*INDEX(Exchange[], MATCH(RawData[[#This Row],[Currency]], Exchange[Code], 0), 4)</f>
        <v>81600</v>
      </c>
      <c r="H367" s="11">
        <f>IFERROR(RawData[[#This Row],[Salary in USD]]/(INDEX(Exchange[], MATCH(RawData[[#This Row],[Local Currency Unit]], Exchange[Code], 0), 8)), "")</f>
        <v>21361.256544502619</v>
      </c>
      <c r="I367" s="1" t="s">
        <v>1005</v>
      </c>
      <c r="J367" s="1" t="s">
        <v>290</v>
      </c>
      <c r="K367" s="1" t="s">
        <v>135</v>
      </c>
      <c r="L367" s="1" t="s">
        <v>6</v>
      </c>
      <c r="M367" s="1" t="str">
        <f>INDEX(Countries[], MATCH(RawData[[#This Row],[Where do you work]], Countries[Actual], 0), 2)</f>
        <v>UK</v>
      </c>
      <c r="N367" s="1" t="s">
        <v>282</v>
      </c>
      <c r="O367" s="1" t="str">
        <f>VLOOKUP(RawData[[#This Row],[How many hours of a day you work on Excel]], Time[], 2, FALSE)</f>
        <v>Heavy</v>
      </c>
      <c r="P367" s="1">
        <v>4</v>
      </c>
    </row>
    <row r="368" spans="2:16" x14ac:dyDescent="0.2">
      <c r="B368" s="1" t="s">
        <v>1052</v>
      </c>
      <c r="C368" s="1">
        <v>41058.070138888892</v>
      </c>
      <c r="D368" s="10">
        <v>80000</v>
      </c>
      <c r="E368" s="1" t="s">
        <v>322</v>
      </c>
      <c r="F368" s="11">
        <v>80000</v>
      </c>
      <c r="G368" s="9">
        <f>RawData[[#This Row],[Clean Salary]]*INDEX(Exchange[], MATCH(RawData[[#This Row],[Currency]], Exchange[Code], 0), 4)</f>
        <v>80000</v>
      </c>
      <c r="H368" s="11">
        <f>IFERROR(RawData[[#This Row],[Salary in USD]]/(INDEX(Exchange[], MATCH(RawData[[#This Row],[Local Currency Unit]], Exchange[Code], 0), 8)), "")</f>
        <v>21333.333333333332</v>
      </c>
      <c r="I368" s="1" t="s">
        <v>1053</v>
      </c>
      <c r="J368" s="1" t="s">
        <v>290</v>
      </c>
      <c r="K368" s="1" t="s">
        <v>144</v>
      </c>
      <c r="L368" s="1" t="s">
        <v>41</v>
      </c>
      <c r="M368" s="1" t="str">
        <f>INDEX(Countries[], MATCH(RawData[[#This Row],[Where do you work]], Countries[Actual], 0), 2)</f>
        <v>Singapore</v>
      </c>
      <c r="N368" s="1" t="s">
        <v>324</v>
      </c>
      <c r="O368" s="1" t="str">
        <f>VLOOKUP(RawData[[#This Row],[How many hours of a day you work on Excel]], Time[], 2, FALSE)</f>
        <v>Light</v>
      </c>
      <c r="P368" s="1">
        <v>6</v>
      </c>
    </row>
    <row r="369" spans="2:16" x14ac:dyDescent="0.2">
      <c r="B369" s="1" t="s">
        <v>442</v>
      </c>
      <c r="C369" s="1">
        <v>41055.03329861111</v>
      </c>
      <c r="D369" s="10">
        <v>145000</v>
      </c>
      <c r="E369" s="1" t="s">
        <v>322</v>
      </c>
      <c r="F369" s="11">
        <v>145000</v>
      </c>
      <c r="G369" s="9">
        <f>RawData[[#This Row],[Clean Salary]]*INDEX(Exchange[], MATCH(RawData[[#This Row],[Currency]], Exchange[Code], 0), 4)</f>
        <v>145000</v>
      </c>
      <c r="H369" s="11">
        <f>IFERROR(RawData[[#This Row],[Salary in USD]]/(INDEX(Exchange[], MATCH(RawData[[#This Row],[Local Currency Unit]], Exchange[Code], 0), 8)), "")</f>
        <v>21292.217327459621</v>
      </c>
      <c r="I369" s="1" t="s">
        <v>443</v>
      </c>
      <c r="J369" s="1" t="s">
        <v>298</v>
      </c>
      <c r="K369" s="1" t="s">
        <v>168</v>
      </c>
      <c r="L369" s="1" t="s">
        <v>46</v>
      </c>
      <c r="M369" s="1" t="str">
        <f>INDEX(Countries[], MATCH(RawData[[#This Row],[Where do you work]], Countries[Actual], 0), 2)</f>
        <v>Switzerland</v>
      </c>
      <c r="N369" s="1" t="s">
        <v>294</v>
      </c>
      <c r="O369" s="1" t="str">
        <f>VLOOKUP(RawData[[#This Row],[How many hours of a day you work on Excel]], Time[], 2, FALSE)</f>
        <v>Very Heavy</v>
      </c>
    </row>
    <row r="370" spans="2:16" x14ac:dyDescent="0.2">
      <c r="B370" s="1" t="s">
        <v>861</v>
      </c>
      <c r="C370" s="1">
        <v>41055.043171296296</v>
      </c>
      <c r="D370" s="10">
        <v>100000</v>
      </c>
      <c r="E370" s="1" t="s">
        <v>9</v>
      </c>
      <c r="F370" s="11">
        <v>100000</v>
      </c>
      <c r="G370" s="9">
        <f>RawData[[#This Row],[Clean Salary]]*INDEX(Exchange[], MATCH(RawData[[#This Row],[Currency]], Exchange[Code], 0), 4)</f>
        <v>98336.152303032693</v>
      </c>
      <c r="H370" s="11">
        <f>IFERROR(RawData[[#This Row],[Salary in USD]]/(INDEX(Exchange[], MATCH(RawData[[#This Row],[Local Currency Unit]], Exchange[Code], 0), 8)), "")</f>
        <v>21238.909784672287</v>
      </c>
      <c r="I370" s="1" t="s">
        <v>862</v>
      </c>
      <c r="J370" s="1" t="s">
        <v>281</v>
      </c>
      <c r="K370" s="1" t="s">
        <v>137</v>
      </c>
      <c r="L370" s="1" t="s">
        <v>9</v>
      </c>
      <c r="M370" s="1" t="str">
        <f>INDEX(Countries[], MATCH(RawData[[#This Row],[Where do you work]], Countries[Actual], 0), 2)</f>
        <v>Canada</v>
      </c>
      <c r="N370" s="1" t="s">
        <v>291</v>
      </c>
      <c r="O370" s="1" t="str">
        <f>VLOOKUP(RawData[[#This Row],[How many hours of a day you work on Excel]], Time[], 2, FALSE)</f>
        <v>Medium</v>
      </c>
    </row>
    <row r="371" spans="2:16" x14ac:dyDescent="0.2">
      <c r="B371" s="1" t="s">
        <v>863</v>
      </c>
      <c r="C371" s="1">
        <v>41055.852303240739</v>
      </c>
      <c r="D371" s="10">
        <v>100000</v>
      </c>
      <c r="E371" s="1" t="s">
        <v>9</v>
      </c>
      <c r="F371" s="11">
        <v>100000</v>
      </c>
      <c r="G371" s="9">
        <f>RawData[[#This Row],[Clean Salary]]*INDEX(Exchange[], MATCH(RawData[[#This Row],[Currency]], Exchange[Code], 0), 4)</f>
        <v>98336.152303032693</v>
      </c>
      <c r="H371" s="11">
        <f>IFERROR(RawData[[#This Row],[Salary in USD]]/(INDEX(Exchange[], MATCH(RawData[[#This Row],[Local Currency Unit]], Exchange[Code], 0), 8)), "")</f>
        <v>21238.909784672287</v>
      </c>
      <c r="I371" s="1" t="s">
        <v>864</v>
      </c>
      <c r="J371" s="1" t="s">
        <v>329</v>
      </c>
      <c r="K371" s="1" t="s">
        <v>137</v>
      </c>
      <c r="L371" s="1" t="s">
        <v>9</v>
      </c>
      <c r="M371" s="1" t="str">
        <f>INDEX(Countries[], MATCH(RawData[[#This Row],[Where do you work]], Countries[Actual], 0), 2)</f>
        <v>Canada</v>
      </c>
      <c r="N371" s="1" t="s">
        <v>282</v>
      </c>
      <c r="O371" s="1" t="str">
        <f>VLOOKUP(RawData[[#This Row],[How many hours of a day you work on Excel]], Time[], 2, FALSE)</f>
        <v>Heavy</v>
      </c>
      <c r="P371" s="1">
        <v>5</v>
      </c>
    </row>
    <row r="372" spans="2:16" x14ac:dyDescent="0.2">
      <c r="B372" s="1" t="s">
        <v>865</v>
      </c>
      <c r="C372" s="1">
        <v>41056.106504629628</v>
      </c>
      <c r="D372" s="10">
        <v>100000</v>
      </c>
      <c r="E372" s="1" t="s">
        <v>9</v>
      </c>
      <c r="F372" s="11">
        <v>100000</v>
      </c>
      <c r="G372" s="9">
        <f>RawData[[#This Row],[Clean Salary]]*INDEX(Exchange[], MATCH(RawData[[#This Row],[Currency]], Exchange[Code], 0), 4)</f>
        <v>98336.152303032693</v>
      </c>
      <c r="H372" s="11">
        <f>IFERROR(RawData[[#This Row],[Salary in USD]]/(INDEX(Exchange[], MATCH(RawData[[#This Row],[Local Currency Unit]], Exchange[Code], 0), 8)), "")</f>
        <v>21238.909784672287</v>
      </c>
      <c r="I372" s="1" t="s">
        <v>866</v>
      </c>
      <c r="J372" s="1" t="s">
        <v>281</v>
      </c>
      <c r="K372" s="1" t="s">
        <v>137</v>
      </c>
      <c r="L372" s="1" t="s">
        <v>9</v>
      </c>
      <c r="M372" s="1" t="str">
        <f>INDEX(Countries[], MATCH(RawData[[#This Row],[Where do you work]], Countries[Actual], 0), 2)</f>
        <v>Canada</v>
      </c>
      <c r="N372" s="1" t="s">
        <v>291</v>
      </c>
      <c r="O372" s="1" t="str">
        <f>VLOOKUP(RawData[[#This Row],[How many hours of a day you work on Excel]], Time[], 2, FALSE)</f>
        <v>Medium</v>
      </c>
      <c r="P372" s="1">
        <v>10</v>
      </c>
    </row>
    <row r="373" spans="2:16" x14ac:dyDescent="0.2">
      <c r="B373" s="1" t="s">
        <v>1011</v>
      </c>
      <c r="C373" s="1">
        <v>41055.015844907408</v>
      </c>
      <c r="D373" s="10" t="s">
        <v>1012</v>
      </c>
      <c r="E373" s="1" t="s">
        <v>322</v>
      </c>
      <c r="F373" s="11">
        <v>81000</v>
      </c>
      <c r="G373" s="9">
        <f>RawData[[#This Row],[Clean Salary]]*INDEX(Exchange[], MATCH(RawData[[#This Row],[Currency]], Exchange[Code], 0), 4)</f>
        <v>81000</v>
      </c>
      <c r="H373" s="11">
        <f>IFERROR(RawData[[#This Row],[Salary in USD]]/(INDEX(Exchange[], MATCH(RawData[[#This Row],[Local Currency Unit]], Exchange[Code], 0), 8)), "")</f>
        <v>21204.188481675392</v>
      </c>
      <c r="I373" s="1" t="s">
        <v>1013</v>
      </c>
      <c r="J373" s="1" t="s">
        <v>342</v>
      </c>
      <c r="K373" s="1" t="s">
        <v>135</v>
      </c>
      <c r="L373" s="1" t="s">
        <v>6</v>
      </c>
      <c r="M373" s="1" t="str">
        <f>INDEX(Countries[], MATCH(RawData[[#This Row],[Where do you work]], Countries[Actual], 0), 2)</f>
        <v>UK</v>
      </c>
      <c r="N373" s="1" t="s">
        <v>282</v>
      </c>
      <c r="O373" s="1" t="str">
        <f>VLOOKUP(RawData[[#This Row],[How many hours of a day you work on Excel]], Time[], 2, FALSE)</f>
        <v>Heavy</v>
      </c>
    </row>
    <row r="374" spans="2:16" x14ac:dyDescent="0.2">
      <c r="B374" s="1" t="s">
        <v>867</v>
      </c>
      <c r="C374" s="1">
        <v>41055.076342592591</v>
      </c>
      <c r="D374" s="10">
        <v>89000</v>
      </c>
      <c r="E374" s="1" t="s">
        <v>322</v>
      </c>
      <c r="F374" s="11">
        <v>89000</v>
      </c>
      <c r="G374" s="9">
        <f>RawData[[#This Row],[Clean Salary]]*INDEX(Exchange[], MATCH(RawData[[#This Row],[Currency]], Exchange[Code], 0), 4)</f>
        <v>89000</v>
      </c>
      <c r="H374" s="11">
        <f>IFERROR(RawData[[#This Row],[Salary in USD]]/(INDEX(Exchange[], MATCH(RawData[[#This Row],[Local Currency Unit]], Exchange[Code], 0), 8)), "")</f>
        <v>21190.476190476191</v>
      </c>
      <c r="I374" s="1" t="s">
        <v>868</v>
      </c>
      <c r="J374" s="1" t="s">
        <v>281</v>
      </c>
      <c r="K374" s="1" t="s">
        <v>133</v>
      </c>
      <c r="L374" s="1" t="s">
        <v>322</v>
      </c>
      <c r="M374" s="1" t="str">
        <f>INDEX(Countries[], MATCH(RawData[[#This Row],[Where do you work]], Countries[Actual], 0), 2)</f>
        <v>USA</v>
      </c>
      <c r="N374" s="1" t="s">
        <v>282</v>
      </c>
      <c r="O374" s="1" t="str">
        <f>VLOOKUP(RawData[[#This Row],[How many hours of a day you work on Excel]], Time[], 2, FALSE)</f>
        <v>Heavy</v>
      </c>
    </row>
    <row r="375" spans="2:16" x14ac:dyDescent="0.2">
      <c r="B375" s="1" t="s">
        <v>869</v>
      </c>
      <c r="C375" s="1">
        <v>41060.129965277774</v>
      </c>
      <c r="D375" s="10">
        <v>89000</v>
      </c>
      <c r="E375" s="1" t="s">
        <v>322</v>
      </c>
      <c r="F375" s="11">
        <v>89000</v>
      </c>
      <c r="G375" s="9">
        <f>RawData[[#This Row],[Clean Salary]]*INDEX(Exchange[], MATCH(RawData[[#This Row],[Currency]], Exchange[Code], 0), 4)</f>
        <v>89000</v>
      </c>
      <c r="H375" s="11">
        <f>IFERROR(RawData[[#This Row],[Salary in USD]]/(INDEX(Exchange[], MATCH(RawData[[#This Row],[Local Currency Unit]], Exchange[Code], 0), 8)), "")</f>
        <v>21190.476190476191</v>
      </c>
      <c r="I375" s="1" t="s">
        <v>280</v>
      </c>
      <c r="J375" s="1" t="s">
        <v>281</v>
      </c>
      <c r="K375" s="1" t="s">
        <v>133</v>
      </c>
      <c r="L375" s="1" t="s">
        <v>322</v>
      </c>
      <c r="M375" s="1" t="str">
        <f>INDEX(Countries[], MATCH(RawData[[#This Row],[Where do you work]], Countries[Actual], 0), 2)</f>
        <v>USA</v>
      </c>
      <c r="N375" s="1" t="s">
        <v>291</v>
      </c>
      <c r="O375" s="1" t="str">
        <f>VLOOKUP(RawData[[#This Row],[How many hours of a day you work on Excel]], Time[], 2, FALSE)</f>
        <v>Medium</v>
      </c>
      <c r="P375" s="1">
        <v>10</v>
      </c>
    </row>
    <row r="376" spans="2:16" x14ac:dyDescent="0.2">
      <c r="B376" s="1" t="s">
        <v>870</v>
      </c>
      <c r="C376" s="1">
        <v>41060.347256944442</v>
      </c>
      <c r="D376" s="10">
        <v>89000</v>
      </c>
      <c r="E376" s="1" t="s">
        <v>322</v>
      </c>
      <c r="F376" s="11">
        <v>89000</v>
      </c>
      <c r="G376" s="9">
        <f>RawData[[#This Row],[Clean Salary]]*INDEX(Exchange[], MATCH(RawData[[#This Row],[Currency]], Exchange[Code], 0), 4)</f>
        <v>89000</v>
      </c>
      <c r="H376" s="11">
        <f>IFERROR(RawData[[#This Row],[Salary in USD]]/(INDEX(Exchange[], MATCH(RawData[[#This Row],[Local Currency Unit]], Exchange[Code], 0), 8)), "")</f>
        <v>21190.476190476191</v>
      </c>
      <c r="I376" s="1" t="s">
        <v>871</v>
      </c>
      <c r="J376" s="1" t="s">
        <v>290</v>
      </c>
      <c r="K376" s="1" t="s">
        <v>133</v>
      </c>
      <c r="L376" s="1" t="s">
        <v>322</v>
      </c>
      <c r="M376" s="1" t="str">
        <f>INDEX(Countries[], MATCH(RawData[[#This Row],[Where do you work]], Countries[Actual], 0), 2)</f>
        <v>USA</v>
      </c>
      <c r="N376" s="1" t="s">
        <v>294</v>
      </c>
      <c r="O376" s="1" t="str">
        <f>VLOOKUP(RawData[[#This Row],[How many hours of a day you work on Excel]], Time[], 2, FALSE)</f>
        <v>Very Heavy</v>
      </c>
      <c r="P376" s="1">
        <v>14</v>
      </c>
    </row>
    <row r="377" spans="2:16" x14ac:dyDescent="0.2">
      <c r="B377" s="1" t="s">
        <v>872</v>
      </c>
      <c r="C377" s="1">
        <v>41055.047013888892</v>
      </c>
      <c r="D377" s="10">
        <v>1920000</v>
      </c>
      <c r="E377" s="1" t="s">
        <v>19</v>
      </c>
      <c r="F377" s="11">
        <v>1920000</v>
      </c>
      <c r="G377" s="9">
        <f>RawData[[#This Row],[Clean Salary]]*INDEX(Exchange[], MATCH(RawData[[#This Row],[Currency]], Exchange[Code], 0), 4)</f>
        <v>34191.200039889729</v>
      </c>
      <c r="H377" s="11">
        <f>IFERROR(RawData[[#This Row],[Salary in USD]]/(INDEX(Exchange[], MATCH(RawData[[#This Row],[Local Currency Unit]], Exchange[Code], 0), 8)), "")</f>
        <v>21105.679036968966</v>
      </c>
      <c r="I377" s="1" t="s">
        <v>501</v>
      </c>
      <c r="J377" s="1" t="s">
        <v>281</v>
      </c>
      <c r="K377" s="1" t="s">
        <v>134</v>
      </c>
      <c r="L377" s="1" t="s">
        <v>19</v>
      </c>
      <c r="M377" s="1" t="str">
        <f>INDEX(Countries[], MATCH(RawData[[#This Row],[Where do you work]], Countries[Actual], 0), 2)</f>
        <v>India</v>
      </c>
      <c r="N377" s="1" t="s">
        <v>291</v>
      </c>
      <c r="O377" s="1" t="str">
        <f>VLOOKUP(RawData[[#This Row],[How many hours of a day you work on Excel]], Time[], 2, FALSE)</f>
        <v>Medium</v>
      </c>
    </row>
    <row r="378" spans="2:16" x14ac:dyDescent="0.2">
      <c r="B378" s="1" t="s">
        <v>873</v>
      </c>
      <c r="C378" s="1">
        <v>41055.325335648151</v>
      </c>
      <c r="D378" s="10">
        <v>102000</v>
      </c>
      <c r="E378" s="1" t="s">
        <v>3</v>
      </c>
      <c r="F378" s="11">
        <v>102000</v>
      </c>
      <c r="G378" s="9">
        <f>RawData[[#This Row],[Clean Salary]]*INDEX(Exchange[], MATCH(RawData[[#This Row],[Currency]], Exchange[Code], 0), 4)</f>
        <v>104030.78495306884</v>
      </c>
      <c r="H378" s="11">
        <f>IFERROR(RawData[[#This Row],[Salary in USD]]/(INDEX(Exchange[], MATCH(RawData[[#This Row],[Local Currency Unit]], Exchange[Code], 0), 8)), "")</f>
        <v>21058.863350823649</v>
      </c>
      <c r="I378" s="1" t="s">
        <v>874</v>
      </c>
      <c r="J378" s="1" t="s">
        <v>281</v>
      </c>
      <c r="K378" s="1" t="s">
        <v>136</v>
      </c>
      <c r="L378" s="1" t="s">
        <v>3</v>
      </c>
      <c r="M378" s="1" t="str">
        <f>INDEX(Countries[], MATCH(RawData[[#This Row],[Where do you work]], Countries[Actual], 0), 2)</f>
        <v>Australia</v>
      </c>
      <c r="N378" s="1" t="s">
        <v>324</v>
      </c>
      <c r="O378" s="1" t="str">
        <f>VLOOKUP(RawData[[#This Row],[How many hours of a day you work on Excel]], Time[], 2, FALSE)</f>
        <v>Light</v>
      </c>
      <c r="P378" s="1">
        <v>10</v>
      </c>
    </row>
    <row r="379" spans="2:16" x14ac:dyDescent="0.2">
      <c r="B379" s="1" t="s">
        <v>2630</v>
      </c>
      <c r="C379" s="1">
        <v>41060.723437499997</v>
      </c>
      <c r="D379" s="10">
        <v>34000</v>
      </c>
      <c r="E379" s="1" t="s">
        <v>322</v>
      </c>
      <c r="F379" s="11">
        <v>34000</v>
      </c>
      <c r="G379" s="9">
        <f>RawData[[#This Row],[Clean Salary]]*INDEX(Exchange[], MATCH(RawData[[#This Row],[Currency]], Exchange[Code], 0), 4)</f>
        <v>34000</v>
      </c>
      <c r="H379" s="11">
        <f>IFERROR(RawData[[#This Row],[Salary in USD]]/(INDEX(Exchange[], MATCH(RawData[[#This Row],[Local Currency Unit]], Exchange[Code], 0), 8)), "")</f>
        <v>20987.654320987655</v>
      </c>
      <c r="I379" s="1" t="s">
        <v>2631</v>
      </c>
      <c r="J379" s="1" t="s">
        <v>290</v>
      </c>
      <c r="K379" s="1" t="s">
        <v>134</v>
      </c>
      <c r="L379" s="1" t="s">
        <v>19</v>
      </c>
      <c r="M379" s="1" t="str">
        <f>INDEX(Countries[], MATCH(RawData[[#This Row],[Where do you work]], Countries[Actual], 0), 2)</f>
        <v>India</v>
      </c>
      <c r="N379" s="1" t="s">
        <v>294</v>
      </c>
      <c r="O379" s="1" t="str">
        <f>VLOOKUP(RawData[[#This Row],[How many hours of a day you work on Excel]], Time[], 2, FALSE)</f>
        <v>Very Heavy</v>
      </c>
      <c r="P379" s="1">
        <v>4</v>
      </c>
    </row>
    <row r="380" spans="2:16" x14ac:dyDescent="0.2">
      <c r="B380" s="1" t="s">
        <v>875</v>
      </c>
      <c r="C380" s="1">
        <v>41055.030763888892</v>
      </c>
      <c r="D380" s="10">
        <v>88000</v>
      </c>
      <c r="E380" s="1" t="s">
        <v>322</v>
      </c>
      <c r="F380" s="11">
        <v>88000</v>
      </c>
      <c r="G380" s="9">
        <f>RawData[[#This Row],[Clean Salary]]*INDEX(Exchange[], MATCH(RawData[[#This Row],[Currency]], Exchange[Code], 0), 4)</f>
        <v>88000</v>
      </c>
      <c r="H380" s="11">
        <f>IFERROR(RawData[[#This Row],[Salary in USD]]/(INDEX(Exchange[], MATCH(RawData[[#This Row],[Local Currency Unit]], Exchange[Code], 0), 8)), "")</f>
        <v>20952.38095238095</v>
      </c>
      <c r="I380" s="1" t="s">
        <v>876</v>
      </c>
      <c r="J380" s="1" t="s">
        <v>281</v>
      </c>
      <c r="K380" s="1" t="s">
        <v>133</v>
      </c>
      <c r="L380" s="1" t="s">
        <v>322</v>
      </c>
      <c r="M380" s="1" t="str">
        <f>INDEX(Countries[], MATCH(RawData[[#This Row],[Where do you work]], Countries[Actual], 0), 2)</f>
        <v>USA</v>
      </c>
      <c r="N380" s="1" t="s">
        <v>282</v>
      </c>
      <c r="O380" s="1" t="str">
        <f>VLOOKUP(RawData[[#This Row],[How many hours of a day you work on Excel]], Time[], 2, FALSE)</f>
        <v>Heavy</v>
      </c>
    </row>
    <row r="381" spans="2:16" x14ac:dyDescent="0.2">
      <c r="B381" s="1" t="s">
        <v>877</v>
      </c>
      <c r="C381" s="1">
        <v>41057.981932870367</v>
      </c>
      <c r="D381" s="10">
        <v>88000</v>
      </c>
      <c r="E381" s="1" t="s">
        <v>322</v>
      </c>
      <c r="F381" s="11">
        <v>88000</v>
      </c>
      <c r="G381" s="9">
        <f>RawData[[#This Row],[Clean Salary]]*INDEX(Exchange[], MATCH(RawData[[#This Row],[Currency]], Exchange[Code], 0), 4)</f>
        <v>88000</v>
      </c>
      <c r="H381" s="11">
        <f>IFERROR(RawData[[#This Row],[Salary in USD]]/(INDEX(Exchange[], MATCH(RawData[[#This Row],[Local Currency Unit]], Exchange[Code], 0), 8)), "")</f>
        <v>20952.38095238095</v>
      </c>
      <c r="I381" s="1" t="s">
        <v>878</v>
      </c>
      <c r="J381" s="1" t="s">
        <v>281</v>
      </c>
      <c r="K381" s="1" t="s">
        <v>133</v>
      </c>
      <c r="L381" s="1" t="s">
        <v>322</v>
      </c>
      <c r="M381" s="1" t="str">
        <f>INDEX(Countries[], MATCH(RawData[[#This Row],[Where do you work]], Countries[Actual], 0), 2)</f>
        <v>USA</v>
      </c>
      <c r="N381" s="1" t="s">
        <v>282</v>
      </c>
      <c r="O381" s="1" t="str">
        <f>VLOOKUP(RawData[[#This Row],[How many hours of a day you work on Excel]], Time[], 2, FALSE)</f>
        <v>Heavy</v>
      </c>
      <c r="P381" s="1">
        <v>2</v>
      </c>
    </row>
    <row r="382" spans="2:16" x14ac:dyDescent="0.2">
      <c r="B382" s="1" t="s">
        <v>879</v>
      </c>
      <c r="C382" s="1">
        <v>41058.989189814813</v>
      </c>
      <c r="D382" s="10">
        <v>88000</v>
      </c>
      <c r="E382" s="1" t="s">
        <v>322</v>
      </c>
      <c r="F382" s="11">
        <v>88000</v>
      </c>
      <c r="G382" s="9">
        <f>RawData[[#This Row],[Clean Salary]]*INDEX(Exchange[], MATCH(RawData[[#This Row],[Currency]], Exchange[Code], 0), 4)</f>
        <v>88000</v>
      </c>
      <c r="H382" s="11">
        <f>IFERROR(RawData[[#This Row],[Salary in USD]]/(INDEX(Exchange[], MATCH(RawData[[#This Row],[Local Currency Unit]], Exchange[Code], 0), 8)), "")</f>
        <v>20952.38095238095</v>
      </c>
      <c r="I382" s="1" t="s">
        <v>880</v>
      </c>
      <c r="J382" s="1" t="s">
        <v>281</v>
      </c>
      <c r="K382" s="1" t="s">
        <v>133</v>
      </c>
      <c r="L382" s="1" t="s">
        <v>322</v>
      </c>
      <c r="M382" s="1" t="str">
        <f>INDEX(Countries[], MATCH(RawData[[#This Row],[Where do you work]], Countries[Actual], 0), 2)</f>
        <v>USA</v>
      </c>
      <c r="N382" s="1" t="s">
        <v>282</v>
      </c>
      <c r="O382" s="1" t="str">
        <f>VLOOKUP(RawData[[#This Row],[How many hours of a day you work on Excel]], Time[], 2, FALSE)</f>
        <v>Heavy</v>
      </c>
      <c r="P382" s="1">
        <v>21</v>
      </c>
    </row>
    <row r="383" spans="2:16" x14ac:dyDescent="0.2">
      <c r="B383" s="1" t="s">
        <v>881</v>
      </c>
      <c r="C383" s="1">
        <v>41068.102233796293</v>
      </c>
      <c r="D383" s="10">
        <v>88000</v>
      </c>
      <c r="E383" s="1" t="s">
        <v>322</v>
      </c>
      <c r="F383" s="11">
        <v>88000</v>
      </c>
      <c r="G383" s="9">
        <f>RawData[[#This Row],[Clean Salary]]*INDEX(Exchange[], MATCH(RawData[[#This Row],[Currency]], Exchange[Code], 0), 4)</f>
        <v>88000</v>
      </c>
      <c r="H383" s="11">
        <f>IFERROR(RawData[[#This Row],[Salary in USD]]/(INDEX(Exchange[], MATCH(RawData[[#This Row],[Local Currency Unit]], Exchange[Code], 0), 8)), "")</f>
        <v>20952.38095238095</v>
      </c>
      <c r="I383" s="1" t="s">
        <v>882</v>
      </c>
      <c r="J383" s="1" t="s">
        <v>290</v>
      </c>
      <c r="K383" s="1" t="s">
        <v>133</v>
      </c>
      <c r="L383" s="1" t="s">
        <v>322</v>
      </c>
      <c r="M383" s="1" t="str">
        <f>INDEX(Countries[], MATCH(RawData[[#This Row],[Where do you work]], Countries[Actual], 0), 2)</f>
        <v>USA</v>
      </c>
      <c r="N383" s="1" t="s">
        <v>294</v>
      </c>
      <c r="O383" s="1" t="str">
        <f>VLOOKUP(RawData[[#This Row],[How many hours of a day you work on Excel]], Time[], 2, FALSE)</f>
        <v>Very Heavy</v>
      </c>
      <c r="P383" s="1">
        <v>10</v>
      </c>
    </row>
    <row r="384" spans="2:16" x14ac:dyDescent="0.2">
      <c r="B384" s="1" t="s">
        <v>883</v>
      </c>
      <c r="C384" s="1">
        <v>41056.426006944443</v>
      </c>
      <c r="D384" s="10">
        <v>87456</v>
      </c>
      <c r="E384" s="1" t="s">
        <v>322</v>
      </c>
      <c r="F384" s="11">
        <v>87456</v>
      </c>
      <c r="G384" s="9">
        <f>RawData[[#This Row],[Clean Salary]]*INDEX(Exchange[], MATCH(RawData[[#This Row],[Currency]], Exchange[Code], 0), 4)</f>
        <v>87456</v>
      </c>
      <c r="H384" s="11">
        <f>IFERROR(RawData[[#This Row],[Salary in USD]]/(INDEX(Exchange[], MATCH(RawData[[#This Row],[Local Currency Unit]], Exchange[Code], 0), 8)), "")</f>
        <v>20822.857142857141</v>
      </c>
      <c r="I384" s="1" t="s">
        <v>884</v>
      </c>
      <c r="J384" s="1" t="s">
        <v>281</v>
      </c>
      <c r="K384" s="1" t="s">
        <v>133</v>
      </c>
      <c r="L384" s="1" t="s">
        <v>322</v>
      </c>
      <c r="M384" s="1" t="str">
        <f>INDEX(Countries[], MATCH(RawData[[#This Row],[Where do you work]], Countries[Actual], 0), 2)</f>
        <v>USA</v>
      </c>
      <c r="N384" s="1" t="s">
        <v>291</v>
      </c>
      <c r="O384" s="1" t="str">
        <f>VLOOKUP(RawData[[#This Row],[How many hours of a day you work on Excel]], Time[], 2, FALSE)</f>
        <v>Medium</v>
      </c>
      <c r="P384" s="1">
        <v>12</v>
      </c>
    </row>
    <row r="385" spans="2:16" x14ac:dyDescent="0.2">
      <c r="B385" s="1" t="s">
        <v>885</v>
      </c>
      <c r="C385" s="1">
        <v>41072.358506944445</v>
      </c>
      <c r="D385" s="10">
        <v>87000</v>
      </c>
      <c r="E385" s="1" t="s">
        <v>322</v>
      </c>
      <c r="F385" s="11">
        <v>87000</v>
      </c>
      <c r="G385" s="9">
        <f>RawData[[#This Row],[Clean Salary]]*INDEX(Exchange[], MATCH(RawData[[#This Row],[Currency]], Exchange[Code], 0), 4)</f>
        <v>87000</v>
      </c>
      <c r="H385" s="11">
        <f>IFERROR(RawData[[#This Row],[Salary in USD]]/(INDEX(Exchange[], MATCH(RawData[[#This Row],[Local Currency Unit]], Exchange[Code], 0), 8)), "")</f>
        <v>20714.285714285714</v>
      </c>
      <c r="I385" s="1" t="s">
        <v>886</v>
      </c>
      <c r="J385" s="1" t="s">
        <v>631</v>
      </c>
      <c r="K385" s="1" t="s">
        <v>133</v>
      </c>
      <c r="L385" s="1" t="s">
        <v>322</v>
      </c>
      <c r="M385" s="1" t="str">
        <f>INDEX(Countries[], MATCH(RawData[[#This Row],[Where do you work]], Countries[Actual], 0), 2)</f>
        <v>USA</v>
      </c>
      <c r="N385" s="1" t="s">
        <v>282</v>
      </c>
      <c r="O385" s="1" t="str">
        <f>VLOOKUP(RawData[[#This Row],[How many hours of a day you work on Excel]], Time[], 2, FALSE)</f>
        <v>Heavy</v>
      </c>
      <c r="P385" s="1">
        <v>3</v>
      </c>
    </row>
    <row r="386" spans="2:16" x14ac:dyDescent="0.2">
      <c r="B386" s="1" t="s">
        <v>887</v>
      </c>
      <c r="C386" s="1">
        <v>41070.723009259258</v>
      </c>
      <c r="D386" s="10">
        <v>72000</v>
      </c>
      <c r="E386" s="1" t="s">
        <v>15</v>
      </c>
      <c r="F386" s="11">
        <v>72000</v>
      </c>
      <c r="G386" s="9">
        <f>RawData[[#This Row],[Clean Salary]]*INDEX(Exchange[], MATCH(RawData[[#This Row],[Currency]], Exchange[Code], 0), 4)</f>
        <v>91468.759607395754</v>
      </c>
      <c r="H386" s="11">
        <f>IFERROR(RawData[[#This Row],[Salary in USD]]/(INDEX(Exchange[], MATCH(RawData[[#This Row],[Local Currency Unit]], Exchange[Code], 0), 8)), "")</f>
        <v>20647.575532143514</v>
      </c>
      <c r="I386" s="1" t="s">
        <v>888</v>
      </c>
      <c r="J386" s="1" t="s">
        <v>281</v>
      </c>
      <c r="K386" s="1" t="s">
        <v>889</v>
      </c>
      <c r="L386" s="1" t="s">
        <v>15</v>
      </c>
      <c r="M386" s="1" t="str">
        <f>INDEX(Countries[], MATCH(RawData[[#This Row],[Where do you work]], Countries[Actual], 0), 2)</f>
        <v>Croatia</v>
      </c>
      <c r="N386" s="1" t="s">
        <v>324</v>
      </c>
      <c r="O386" s="1" t="str">
        <f>VLOOKUP(RawData[[#This Row],[How many hours of a day you work on Excel]], Time[], 2, FALSE)</f>
        <v>Light</v>
      </c>
      <c r="P386" s="1">
        <v>3</v>
      </c>
    </row>
    <row r="387" spans="2:16" x14ac:dyDescent="0.2">
      <c r="B387" s="1" t="s">
        <v>890</v>
      </c>
      <c r="C387" s="1">
        <v>41054.957696759258</v>
      </c>
      <c r="D387" s="10" t="s">
        <v>891</v>
      </c>
      <c r="E387" s="1" t="s">
        <v>3</v>
      </c>
      <c r="F387" s="11">
        <v>100000</v>
      </c>
      <c r="G387" s="9">
        <f>RawData[[#This Row],[Clean Salary]]*INDEX(Exchange[], MATCH(RawData[[#This Row],[Currency]], Exchange[Code], 0), 4)</f>
        <v>101990.96564026357</v>
      </c>
      <c r="H387" s="11">
        <f>IFERROR(RawData[[#This Row],[Salary in USD]]/(INDEX(Exchange[], MATCH(RawData[[#This Row],[Local Currency Unit]], Exchange[Code], 0), 8)), "")</f>
        <v>20645.944461591815</v>
      </c>
      <c r="I387" s="1" t="s">
        <v>892</v>
      </c>
      <c r="J387" s="1" t="s">
        <v>281</v>
      </c>
      <c r="K387" s="1" t="s">
        <v>136</v>
      </c>
      <c r="L387" s="1" t="s">
        <v>3</v>
      </c>
      <c r="M387" s="1" t="str">
        <f>INDEX(Countries[], MATCH(RawData[[#This Row],[Where do you work]], Countries[Actual], 0), 2)</f>
        <v>Australia</v>
      </c>
      <c r="N387" s="1" t="s">
        <v>282</v>
      </c>
      <c r="O387" s="1" t="str">
        <f>VLOOKUP(RawData[[#This Row],[How many hours of a day you work on Excel]], Time[], 2, FALSE)</f>
        <v>Heavy</v>
      </c>
    </row>
    <row r="388" spans="2:16" x14ac:dyDescent="0.2">
      <c r="B388" s="1" t="s">
        <v>893</v>
      </c>
      <c r="C388" s="1">
        <v>41055.411365740743</v>
      </c>
      <c r="D388" s="10">
        <v>100000</v>
      </c>
      <c r="E388" s="1" t="s">
        <v>3</v>
      </c>
      <c r="F388" s="11">
        <v>100000</v>
      </c>
      <c r="G388" s="9">
        <f>RawData[[#This Row],[Clean Salary]]*INDEX(Exchange[], MATCH(RawData[[#This Row],[Currency]], Exchange[Code], 0), 4)</f>
        <v>101990.96564026357</v>
      </c>
      <c r="H388" s="11">
        <f>IFERROR(RawData[[#This Row],[Salary in USD]]/(INDEX(Exchange[], MATCH(RawData[[#This Row],[Local Currency Unit]], Exchange[Code], 0), 8)), "")</f>
        <v>20645.944461591815</v>
      </c>
      <c r="I388" s="1" t="s">
        <v>894</v>
      </c>
      <c r="J388" s="1" t="s">
        <v>281</v>
      </c>
      <c r="K388" s="1" t="s">
        <v>136</v>
      </c>
      <c r="L388" s="1" t="s">
        <v>3</v>
      </c>
      <c r="M388" s="1" t="str">
        <f>INDEX(Countries[], MATCH(RawData[[#This Row],[Where do you work]], Countries[Actual], 0), 2)</f>
        <v>Australia</v>
      </c>
      <c r="N388" s="1" t="s">
        <v>291</v>
      </c>
      <c r="O388" s="1" t="str">
        <f>VLOOKUP(RawData[[#This Row],[How many hours of a day you work on Excel]], Time[], 2, FALSE)</f>
        <v>Medium</v>
      </c>
      <c r="P388" s="1">
        <v>20</v>
      </c>
    </row>
    <row r="389" spans="2:16" x14ac:dyDescent="0.2">
      <c r="B389" s="1" t="s">
        <v>895</v>
      </c>
      <c r="C389" s="1">
        <v>41055.462326388886</v>
      </c>
      <c r="D389" s="10">
        <v>100000</v>
      </c>
      <c r="E389" s="1" t="s">
        <v>3</v>
      </c>
      <c r="F389" s="11">
        <v>100000</v>
      </c>
      <c r="G389" s="9">
        <f>RawData[[#This Row],[Clean Salary]]*INDEX(Exchange[], MATCH(RawData[[#This Row],[Currency]], Exchange[Code], 0), 4)</f>
        <v>101990.96564026357</v>
      </c>
      <c r="H389" s="11">
        <f>IFERROR(RawData[[#This Row],[Salary in USD]]/(INDEX(Exchange[], MATCH(RawData[[#This Row],[Local Currency Unit]], Exchange[Code], 0), 8)), "")</f>
        <v>20645.944461591815</v>
      </c>
      <c r="I389" s="1" t="s">
        <v>356</v>
      </c>
      <c r="J389" s="1" t="s">
        <v>290</v>
      </c>
      <c r="K389" s="1" t="s">
        <v>136</v>
      </c>
      <c r="L389" s="1" t="s">
        <v>3</v>
      </c>
      <c r="M389" s="1" t="str">
        <f>INDEX(Countries[], MATCH(RawData[[#This Row],[Where do you work]], Countries[Actual], 0), 2)</f>
        <v>Australia</v>
      </c>
      <c r="N389" s="1" t="s">
        <v>294</v>
      </c>
      <c r="O389" s="1" t="str">
        <f>VLOOKUP(RawData[[#This Row],[How many hours of a day you work on Excel]], Time[], 2, FALSE)</f>
        <v>Very Heavy</v>
      </c>
      <c r="P389" s="1">
        <v>1</v>
      </c>
    </row>
    <row r="390" spans="2:16" x14ac:dyDescent="0.2">
      <c r="B390" s="1" t="s">
        <v>896</v>
      </c>
      <c r="C390" s="1">
        <v>41055.544421296298</v>
      </c>
      <c r="D390" s="10">
        <v>100000</v>
      </c>
      <c r="E390" s="1" t="s">
        <v>3</v>
      </c>
      <c r="F390" s="11">
        <v>100000</v>
      </c>
      <c r="G390" s="9">
        <f>RawData[[#This Row],[Clean Salary]]*INDEX(Exchange[], MATCH(RawData[[#This Row],[Currency]], Exchange[Code], 0), 4)</f>
        <v>101990.96564026357</v>
      </c>
      <c r="H390" s="11">
        <f>IFERROR(RawData[[#This Row],[Salary in USD]]/(INDEX(Exchange[], MATCH(RawData[[#This Row],[Local Currency Unit]], Exchange[Code], 0), 8)), "")</f>
        <v>20645.944461591815</v>
      </c>
      <c r="I390" s="1" t="s">
        <v>897</v>
      </c>
      <c r="J390" s="1" t="s">
        <v>281</v>
      </c>
      <c r="K390" s="1" t="s">
        <v>136</v>
      </c>
      <c r="L390" s="1" t="s">
        <v>3</v>
      </c>
      <c r="M390" s="1" t="str">
        <f>INDEX(Countries[], MATCH(RawData[[#This Row],[Where do you work]], Countries[Actual], 0), 2)</f>
        <v>Australia</v>
      </c>
      <c r="N390" s="1" t="s">
        <v>324</v>
      </c>
      <c r="O390" s="1" t="str">
        <f>VLOOKUP(RawData[[#This Row],[How many hours of a day you work on Excel]], Time[], 2, FALSE)</f>
        <v>Light</v>
      </c>
      <c r="P390" s="1">
        <v>20</v>
      </c>
    </row>
    <row r="391" spans="2:16" x14ac:dyDescent="0.2">
      <c r="B391" s="1" t="s">
        <v>898</v>
      </c>
      <c r="C391" s="1">
        <v>41057.274884259263</v>
      </c>
      <c r="D391" s="10">
        <v>100000</v>
      </c>
      <c r="E391" s="1" t="s">
        <v>3</v>
      </c>
      <c r="F391" s="11">
        <v>100000</v>
      </c>
      <c r="G391" s="9">
        <f>RawData[[#This Row],[Clean Salary]]*INDEX(Exchange[], MATCH(RawData[[#This Row],[Currency]], Exchange[Code], 0), 4)</f>
        <v>101990.96564026357</v>
      </c>
      <c r="H391" s="11">
        <f>IFERROR(RawData[[#This Row],[Salary in USD]]/(INDEX(Exchange[], MATCH(RawData[[#This Row],[Local Currency Unit]], Exchange[Code], 0), 8)), "")</f>
        <v>20645.944461591815</v>
      </c>
      <c r="I391" s="1" t="s">
        <v>655</v>
      </c>
      <c r="J391" s="1" t="s">
        <v>342</v>
      </c>
      <c r="K391" s="1" t="s">
        <v>136</v>
      </c>
      <c r="L391" s="1" t="s">
        <v>3</v>
      </c>
      <c r="M391" s="1" t="str">
        <f>INDEX(Countries[], MATCH(RawData[[#This Row],[Where do you work]], Countries[Actual], 0), 2)</f>
        <v>Australia</v>
      </c>
      <c r="N391" s="1" t="s">
        <v>294</v>
      </c>
      <c r="O391" s="1" t="str">
        <f>VLOOKUP(RawData[[#This Row],[How many hours of a day you work on Excel]], Time[], 2, FALSE)</f>
        <v>Very Heavy</v>
      </c>
      <c r="P391" s="1">
        <v>6</v>
      </c>
    </row>
    <row r="392" spans="2:16" x14ac:dyDescent="0.2">
      <c r="B392" s="1" t="s">
        <v>899</v>
      </c>
      <c r="C392" s="1">
        <v>41057.390231481484</v>
      </c>
      <c r="D392" s="10">
        <v>100000</v>
      </c>
      <c r="E392" s="1" t="s">
        <v>3</v>
      </c>
      <c r="F392" s="11">
        <v>100000</v>
      </c>
      <c r="G392" s="9">
        <f>RawData[[#This Row],[Clean Salary]]*INDEX(Exchange[], MATCH(RawData[[#This Row],[Currency]], Exchange[Code], 0), 4)</f>
        <v>101990.96564026357</v>
      </c>
      <c r="H392" s="11">
        <f>IFERROR(RawData[[#This Row],[Salary in USD]]/(INDEX(Exchange[], MATCH(RawData[[#This Row],[Local Currency Unit]], Exchange[Code], 0), 8)), "")</f>
        <v>20645.944461591815</v>
      </c>
      <c r="I392" s="1" t="s">
        <v>667</v>
      </c>
      <c r="J392" s="1" t="s">
        <v>290</v>
      </c>
      <c r="K392" s="1" t="s">
        <v>136</v>
      </c>
      <c r="L392" s="1" t="s">
        <v>3</v>
      </c>
      <c r="M392" s="1" t="str">
        <f>INDEX(Countries[], MATCH(RawData[[#This Row],[Where do you work]], Countries[Actual], 0), 2)</f>
        <v>Australia</v>
      </c>
      <c r="N392" s="1" t="s">
        <v>282</v>
      </c>
      <c r="O392" s="1" t="str">
        <f>VLOOKUP(RawData[[#This Row],[How many hours of a day you work on Excel]], Time[], 2, FALSE)</f>
        <v>Heavy</v>
      </c>
      <c r="P392" s="1">
        <v>20</v>
      </c>
    </row>
    <row r="393" spans="2:16" x14ac:dyDescent="0.2">
      <c r="B393" s="1" t="s">
        <v>900</v>
      </c>
      <c r="C393" s="1">
        <v>41058.39271990741</v>
      </c>
      <c r="D393" s="10">
        <v>100000</v>
      </c>
      <c r="E393" s="1" t="s">
        <v>3</v>
      </c>
      <c r="F393" s="11">
        <v>100000</v>
      </c>
      <c r="G393" s="9">
        <f>RawData[[#This Row],[Clean Salary]]*INDEX(Exchange[], MATCH(RawData[[#This Row],[Currency]], Exchange[Code], 0), 4)</f>
        <v>101990.96564026357</v>
      </c>
      <c r="H393" s="11">
        <f>IFERROR(RawData[[#This Row],[Salary in USD]]/(INDEX(Exchange[], MATCH(RawData[[#This Row],[Local Currency Unit]], Exchange[Code], 0), 8)), "")</f>
        <v>20645.944461591815</v>
      </c>
      <c r="I393" s="1" t="s">
        <v>901</v>
      </c>
      <c r="J393" s="1" t="s">
        <v>342</v>
      </c>
      <c r="K393" s="1" t="s">
        <v>136</v>
      </c>
      <c r="L393" s="1" t="s">
        <v>3</v>
      </c>
      <c r="M393" s="1" t="str">
        <f>INDEX(Countries[], MATCH(RawData[[#This Row],[Where do you work]], Countries[Actual], 0), 2)</f>
        <v>Australia</v>
      </c>
      <c r="N393" s="1" t="s">
        <v>282</v>
      </c>
      <c r="O393" s="1" t="str">
        <f>VLOOKUP(RawData[[#This Row],[How many hours of a day you work on Excel]], Time[], 2, FALSE)</f>
        <v>Heavy</v>
      </c>
      <c r="P393" s="1">
        <v>15</v>
      </c>
    </row>
    <row r="394" spans="2:16" x14ac:dyDescent="0.2">
      <c r="B394" s="1" t="s">
        <v>902</v>
      </c>
      <c r="C394" s="1">
        <v>41058.788402777776</v>
      </c>
      <c r="D394" s="10">
        <v>100000</v>
      </c>
      <c r="E394" s="1" t="s">
        <v>3</v>
      </c>
      <c r="F394" s="11">
        <v>100000</v>
      </c>
      <c r="G394" s="9">
        <f>RawData[[#This Row],[Clean Salary]]*INDEX(Exchange[], MATCH(RawData[[#This Row],[Currency]], Exchange[Code], 0), 4)</f>
        <v>101990.96564026357</v>
      </c>
      <c r="H394" s="11">
        <f>IFERROR(RawData[[#This Row],[Salary in USD]]/(INDEX(Exchange[], MATCH(RawData[[#This Row],[Local Currency Unit]], Exchange[Code], 0), 8)), "")</f>
        <v>20645.944461591815</v>
      </c>
      <c r="I394" s="1" t="s">
        <v>903</v>
      </c>
      <c r="J394" s="1" t="s">
        <v>342</v>
      </c>
      <c r="K394" s="1" t="s">
        <v>136</v>
      </c>
      <c r="L394" s="1" t="s">
        <v>3</v>
      </c>
      <c r="M394" s="1" t="str">
        <f>INDEX(Countries[], MATCH(RawData[[#This Row],[Where do you work]], Countries[Actual], 0), 2)</f>
        <v>Australia</v>
      </c>
      <c r="N394" s="1" t="s">
        <v>324</v>
      </c>
      <c r="O394" s="1" t="str">
        <f>VLOOKUP(RawData[[#This Row],[How many hours of a day you work on Excel]], Time[], 2, FALSE)</f>
        <v>Light</v>
      </c>
      <c r="P394" s="1">
        <v>30</v>
      </c>
    </row>
    <row r="395" spans="2:16" x14ac:dyDescent="0.2">
      <c r="B395" s="1" t="s">
        <v>904</v>
      </c>
      <c r="C395" s="1">
        <v>41061.30736111111</v>
      </c>
      <c r="D395" s="10">
        <v>100000</v>
      </c>
      <c r="E395" s="1" t="s">
        <v>3</v>
      </c>
      <c r="F395" s="11">
        <v>100000</v>
      </c>
      <c r="G395" s="9">
        <f>RawData[[#This Row],[Clean Salary]]*INDEX(Exchange[], MATCH(RawData[[#This Row],[Currency]], Exchange[Code], 0), 4)</f>
        <v>101990.96564026357</v>
      </c>
      <c r="H395" s="11">
        <f>IFERROR(RawData[[#This Row],[Salary in USD]]/(INDEX(Exchange[], MATCH(RawData[[#This Row],[Local Currency Unit]], Exchange[Code], 0), 8)), "")</f>
        <v>20645.944461591815</v>
      </c>
      <c r="I395" s="1" t="s">
        <v>800</v>
      </c>
      <c r="J395" s="1" t="s">
        <v>281</v>
      </c>
      <c r="K395" s="1" t="s">
        <v>136</v>
      </c>
      <c r="L395" s="1" t="s">
        <v>3</v>
      </c>
      <c r="M395" s="1" t="str">
        <f>INDEX(Countries[], MATCH(RawData[[#This Row],[Where do you work]], Countries[Actual], 0), 2)</f>
        <v>Australia</v>
      </c>
      <c r="N395" s="1" t="s">
        <v>282</v>
      </c>
      <c r="O395" s="1" t="str">
        <f>VLOOKUP(RawData[[#This Row],[How many hours of a day you work on Excel]], Time[], 2, FALSE)</f>
        <v>Heavy</v>
      </c>
      <c r="P395" s="1">
        <v>20</v>
      </c>
    </row>
    <row r="396" spans="2:16" x14ac:dyDescent="0.2">
      <c r="B396" s="1" t="s">
        <v>905</v>
      </c>
      <c r="C396" s="1">
        <v>41056.931956018518</v>
      </c>
      <c r="D396" s="10" t="s">
        <v>906</v>
      </c>
      <c r="E396" s="1" t="s">
        <v>6</v>
      </c>
      <c r="F396" s="11">
        <v>50000</v>
      </c>
      <c r="G396" s="9">
        <f>RawData[[#This Row],[Clean Salary]]*INDEX(Exchange[], MATCH(RawData[[#This Row],[Currency]], Exchange[Code], 0), 4)</f>
        <v>78808.913603364199</v>
      </c>
      <c r="H396" s="11">
        <f>IFERROR(RawData[[#This Row],[Salary in USD]]/(INDEX(Exchange[], MATCH(RawData[[#This Row],[Local Currency Unit]], Exchange[Code], 0), 8)), "")</f>
        <v>20630.605655330943</v>
      </c>
      <c r="I396" s="1" t="s">
        <v>907</v>
      </c>
      <c r="J396" s="1" t="s">
        <v>290</v>
      </c>
      <c r="K396" s="1" t="s">
        <v>135</v>
      </c>
      <c r="L396" s="1" t="s">
        <v>6</v>
      </c>
      <c r="M396" s="1" t="str">
        <f>INDEX(Countries[], MATCH(RawData[[#This Row],[Where do you work]], Countries[Actual], 0), 2)</f>
        <v>UK</v>
      </c>
      <c r="N396" s="1" t="s">
        <v>294</v>
      </c>
      <c r="O396" s="1" t="str">
        <f>VLOOKUP(RawData[[#This Row],[How many hours of a day you work on Excel]], Time[], 2, FALSE)</f>
        <v>Very Heavy</v>
      </c>
      <c r="P396" s="1">
        <v>10</v>
      </c>
    </row>
    <row r="397" spans="2:16" x14ac:dyDescent="0.2">
      <c r="B397" s="1" t="s">
        <v>908</v>
      </c>
      <c r="C397" s="1">
        <v>41057.640173611115</v>
      </c>
      <c r="D397" s="10" t="s">
        <v>909</v>
      </c>
      <c r="E397" s="1" t="s">
        <v>6</v>
      </c>
      <c r="F397" s="11">
        <v>50000</v>
      </c>
      <c r="G397" s="9">
        <f>RawData[[#This Row],[Clean Salary]]*INDEX(Exchange[], MATCH(RawData[[#This Row],[Currency]], Exchange[Code], 0), 4)</f>
        <v>78808.913603364199</v>
      </c>
      <c r="H397" s="11">
        <f>IFERROR(RawData[[#This Row],[Salary in USD]]/(INDEX(Exchange[], MATCH(RawData[[#This Row],[Local Currency Unit]], Exchange[Code], 0), 8)), "")</f>
        <v>20630.605655330943</v>
      </c>
      <c r="I397" s="1" t="s">
        <v>910</v>
      </c>
      <c r="J397" s="1" t="s">
        <v>281</v>
      </c>
      <c r="K397" s="1" t="s">
        <v>135</v>
      </c>
      <c r="L397" s="1" t="s">
        <v>6</v>
      </c>
      <c r="M397" s="1" t="str">
        <f>INDEX(Countries[], MATCH(RawData[[#This Row],[Where do you work]], Countries[Actual], 0), 2)</f>
        <v>UK</v>
      </c>
      <c r="N397" s="1" t="s">
        <v>291</v>
      </c>
      <c r="O397" s="1" t="str">
        <f>VLOOKUP(RawData[[#This Row],[How many hours of a day you work on Excel]], Time[], 2, FALSE)</f>
        <v>Medium</v>
      </c>
      <c r="P397" s="1">
        <v>12</v>
      </c>
    </row>
    <row r="398" spans="2:16" x14ac:dyDescent="0.2">
      <c r="B398" s="1" t="s">
        <v>911</v>
      </c>
      <c r="C398" s="1">
        <v>41065.909143518518</v>
      </c>
      <c r="D398" s="10">
        <v>50000</v>
      </c>
      <c r="E398" s="1" t="s">
        <v>6</v>
      </c>
      <c r="F398" s="11">
        <v>50000</v>
      </c>
      <c r="G398" s="9">
        <f>RawData[[#This Row],[Clean Salary]]*INDEX(Exchange[], MATCH(RawData[[#This Row],[Currency]], Exchange[Code], 0), 4)</f>
        <v>78808.913603364199</v>
      </c>
      <c r="H398" s="11">
        <f>IFERROR(RawData[[#This Row],[Salary in USD]]/(INDEX(Exchange[], MATCH(RawData[[#This Row],[Local Currency Unit]], Exchange[Code], 0), 8)), "")</f>
        <v>20630.605655330943</v>
      </c>
      <c r="I398" s="1" t="s">
        <v>532</v>
      </c>
      <c r="J398" s="1" t="s">
        <v>329</v>
      </c>
      <c r="K398" s="1" t="s">
        <v>135</v>
      </c>
      <c r="L398" s="1" t="s">
        <v>6</v>
      </c>
      <c r="M398" s="1" t="str">
        <f>INDEX(Countries[], MATCH(RawData[[#This Row],[Where do you work]], Countries[Actual], 0), 2)</f>
        <v>UK</v>
      </c>
      <c r="N398" s="1" t="s">
        <v>282</v>
      </c>
      <c r="O398" s="1" t="str">
        <f>VLOOKUP(RawData[[#This Row],[How many hours of a day you work on Excel]], Time[], 2, FALSE)</f>
        <v>Heavy</v>
      </c>
      <c r="P398" s="1">
        <v>10</v>
      </c>
    </row>
    <row r="399" spans="2:16" x14ac:dyDescent="0.2">
      <c r="B399" s="1" t="s">
        <v>912</v>
      </c>
      <c r="C399" s="1">
        <v>41067.638807870368</v>
      </c>
      <c r="D399" s="10">
        <v>50000</v>
      </c>
      <c r="E399" s="1" t="s">
        <v>6</v>
      </c>
      <c r="F399" s="11">
        <v>50000</v>
      </c>
      <c r="G399" s="9">
        <f>RawData[[#This Row],[Clean Salary]]*INDEX(Exchange[], MATCH(RawData[[#This Row],[Currency]], Exchange[Code], 0), 4)</f>
        <v>78808.913603364199</v>
      </c>
      <c r="H399" s="11">
        <f>IFERROR(RawData[[#This Row],[Salary in USD]]/(INDEX(Exchange[], MATCH(RawData[[#This Row],[Local Currency Unit]], Exchange[Code], 0), 8)), "")</f>
        <v>20630.605655330943</v>
      </c>
      <c r="I399" s="1" t="s">
        <v>913</v>
      </c>
      <c r="J399" s="1" t="s">
        <v>290</v>
      </c>
      <c r="K399" s="1" t="s">
        <v>135</v>
      </c>
      <c r="L399" s="1" t="s">
        <v>6</v>
      </c>
      <c r="M399" s="1" t="str">
        <f>INDEX(Countries[], MATCH(RawData[[#This Row],[Where do you work]], Countries[Actual], 0), 2)</f>
        <v>UK</v>
      </c>
      <c r="N399" s="1" t="s">
        <v>291</v>
      </c>
      <c r="O399" s="1" t="str">
        <f>VLOOKUP(RawData[[#This Row],[How many hours of a day you work on Excel]], Time[], 2, FALSE)</f>
        <v>Medium</v>
      </c>
      <c r="P399" s="1">
        <v>2</v>
      </c>
    </row>
    <row r="400" spans="2:16" x14ac:dyDescent="0.2">
      <c r="B400" s="1" t="s">
        <v>914</v>
      </c>
      <c r="C400" s="1">
        <v>41073.98097222222</v>
      </c>
      <c r="D400" s="10">
        <v>50000</v>
      </c>
      <c r="E400" s="1" t="s">
        <v>6</v>
      </c>
      <c r="F400" s="11">
        <v>50000</v>
      </c>
      <c r="G400" s="9">
        <f>RawData[[#This Row],[Clean Salary]]*INDEX(Exchange[], MATCH(RawData[[#This Row],[Currency]], Exchange[Code], 0), 4)</f>
        <v>78808.913603364199</v>
      </c>
      <c r="H400" s="11">
        <f>IFERROR(RawData[[#This Row],[Salary in USD]]/(INDEX(Exchange[], MATCH(RawData[[#This Row],[Local Currency Unit]], Exchange[Code], 0), 8)), "")</f>
        <v>20630.605655330943</v>
      </c>
      <c r="I400" s="1" t="s">
        <v>915</v>
      </c>
      <c r="J400" s="1" t="s">
        <v>316</v>
      </c>
      <c r="K400" s="1" t="s">
        <v>135</v>
      </c>
      <c r="L400" s="1" t="s">
        <v>6</v>
      </c>
      <c r="M400" s="1" t="str">
        <f>INDEX(Countries[], MATCH(RawData[[#This Row],[Where do you work]], Countries[Actual], 0), 2)</f>
        <v>UK</v>
      </c>
      <c r="N400" s="1" t="s">
        <v>291</v>
      </c>
      <c r="O400" s="1" t="str">
        <f>VLOOKUP(RawData[[#This Row],[How many hours of a day you work on Excel]], Time[], 2, FALSE)</f>
        <v>Medium</v>
      </c>
      <c r="P400" s="1">
        <v>10</v>
      </c>
    </row>
    <row r="401" spans="2:16" x14ac:dyDescent="0.2">
      <c r="B401" s="1" t="s">
        <v>917</v>
      </c>
      <c r="C401" s="1">
        <v>41058.172743055555</v>
      </c>
      <c r="D401" s="10">
        <v>71000</v>
      </c>
      <c r="E401" s="1" t="s">
        <v>15</v>
      </c>
      <c r="F401" s="11">
        <v>71000</v>
      </c>
      <c r="G401" s="9">
        <f>RawData[[#This Row],[Clean Salary]]*INDEX(Exchange[], MATCH(RawData[[#This Row],[Currency]], Exchange[Code], 0), 4)</f>
        <v>90198.36016840415</v>
      </c>
      <c r="H401" s="11">
        <f>IFERROR(RawData[[#This Row],[Salary in USD]]/(INDEX(Exchange[], MATCH(RawData[[#This Row],[Local Currency Unit]], Exchange[Code], 0), 8)), "")</f>
        <v>20360.80364975263</v>
      </c>
      <c r="I401" s="1" t="s">
        <v>342</v>
      </c>
      <c r="J401" s="1" t="s">
        <v>342</v>
      </c>
      <c r="K401" s="1" t="s">
        <v>139</v>
      </c>
      <c r="L401" s="1" t="s">
        <v>15</v>
      </c>
      <c r="M401" s="1" t="str">
        <f>INDEX(Countries[], MATCH(RawData[[#This Row],[Where do you work]], Countries[Actual], 0), 2)</f>
        <v>Germany</v>
      </c>
      <c r="N401" s="1" t="s">
        <v>324</v>
      </c>
      <c r="O401" s="1" t="str">
        <f>VLOOKUP(RawData[[#This Row],[How many hours of a day you work on Excel]], Time[], 2, FALSE)</f>
        <v>Light</v>
      </c>
      <c r="P401" s="1">
        <v>3</v>
      </c>
    </row>
    <row r="402" spans="2:16" x14ac:dyDescent="0.2">
      <c r="B402" s="1" t="s">
        <v>918</v>
      </c>
      <c r="C402" s="1">
        <v>41055.100277777776</v>
      </c>
      <c r="D402" s="10">
        <v>5900</v>
      </c>
      <c r="E402" s="1" t="s">
        <v>15</v>
      </c>
      <c r="F402" s="11">
        <v>70800</v>
      </c>
      <c r="G402" s="9">
        <f>RawData[[#This Row],[Clean Salary]]*INDEX(Exchange[], MATCH(RawData[[#This Row],[Currency]], Exchange[Code], 0), 4)</f>
        <v>89944.280280605832</v>
      </c>
      <c r="H402" s="11">
        <f>IFERROR(RawData[[#This Row],[Salary in USD]]/(INDEX(Exchange[], MATCH(RawData[[#This Row],[Local Currency Unit]], Exchange[Code], 0), 8)), "")</f>
        <v>20303.449273274455</v>
      </c>
      <c r="I402" s="1" t="s">
        <v>919</v>
      </c>
      <c r="J402" s="1" t="s">
        <v>290</v>
      </c>
      <c r="K402" s="1" t="s">
        <v>172</v>
      </c>
      <c r="L402" s="1" t="s">
        <v>15</v>
      </c>
      <c r="M402" s="1" t="str">
        <f>INDEX(Countries[], MATCH(RawData[[#This Row],[Where do you work]], Countries[Actual], 0), 2)</f>
        <v>Finland</v>
      </c>
      <c r="N402" s="1" t="s">
        <v>294</v>
      </c>
      <c r="O402" s="1" t="str">
        <f>VLOOKUP(RawData[[#This Row],[How many hours of a day you work on Excel]], Time[], 2, FALSE)</f>
        <v>Very Heavy</v>
      </c>
    </row>
    <row r="403" spans="2:16" x14ac:dyDescent="0.2">
      <c r="B403" s="1" t="s">
        <v>920</v>
      </c>
      <c r="C403" s="1">
        <v>41054.311944444446</v>
      </c>
      <c r="D403" s="10">
        <v>85087</v>
      </c>
      <c r="E403" s="1" t="s">
        <v>322</v>
      </c>
      <c r="F403" s="11">
        <v>85087</v>
      </c>
      <c r="G403" s="9">
        <f>RawData[[#This Row],[Clean Salary]]*INDEX(Exchange[], MATCH(RawData[[#This Row],[Currency]], Exchange[Code], 0), 4)</f>
        <v>85087</v>
      </c>
      <c r="H403" s="11">
        <f>IFERROR(RawData[[#This Row],[Salary in USD]]/(INDEX(Exchange[], MATCH(RawData[[#This Row],[Local Currency Unit]], Exchange[Code], 0), 8)), "")</f>
        <v>20258.809523809523</v>
      </c>
      <c r="I403" s="1" t="s">
        <v>921</v>
      </c>
      <c r="J403" s="1" t="s">
        <v>290</v>
      </c>
      <c r="K403" s="1" t="s">
        <v>133</v>
      </c>
      <c r="L403" s="1" t="s">
        <v>322</v>
      </c>
      <c r="M403" s="1" t="str">
        <f>INDEX(Countries[], MATCH(RawData[[#This Row],[Where do you work]], Countries[Actual], 0), 2)</f>
        <v>USA</v>
      </c>
      <c r="N403" s="1" t="s">
        <v>291</v>
      </c>
      <c r="O403" s="1" t="str">
        <f>VLOOKUP(RawData[[#This Row],[How many hours of a day you work on Excel]], Time[], 2, FALSE)</f>
        <v>Medium</v>
      </c>
    </row>
    <row r="404" spans="2:16" x14ac:dyDescent="0.2">
      <c r="B404" s="1" t="s">
        <v>922</v>
      </c>
      <c r="C404" s="1">
        <v>41054.162060185183</v>
      </c>
      <c r="D404" s="10">
        <v>85000</v>
      </c>
      <c r="E404" s="1" t="s">
        <v>322</v>
      </c>
      <c r="F404" s="11">
        <v>85000</v>
      </c>
      <c r="G404" s="9">
        <f>RawData[[#This Row],[Clean Salary]]*INDEX(Exchange[], MATCH(RawData[[#This Row],[Currency]], Exchange[Code], 0), 4)</f>
        <v>85000</v>
      </c>
      <c r="H404" s="11">
        <f>IFERROR(RawData[[#This Row],[Salary in USD]]/(INDEX(Exchange[], MATCH(RawData[[#This Row],[Local Currency Unit]], Exchange[Code], 0), 8)), "")</f>
        <v>20238.095238095237</v>
      </c>
      <c r="I404" s="1" t="s">
        <v>923</v>
      </c>
      <c r="J404" s="1" t="s">
        <v>305</v>
      </c>
      <c r="K404" s="1" t="s">
        <v>133</v>
      </c>
      <c r="L404" s="1" t="s">
        <v>322</v>
      </c>
      <c r="M404" s="1" t="str">
        <f>INDEX(Countries[], MATCH(RawData[[#This Row],[Where do you work]], Countries[Actual], 0), 2)</f>
        <v>USA</v>
      </c>
      <c r="N404" s="1" t="s">
        <v>324</v>
      </c>
      <c r="O404" s="1" t="str">
        <f>VLOOKUP(RawData[[#This Row],[How many hours of a day you work on Excel]], Time[], 2, FALSE)</f>
        <v>Light</v>
      </c>
    </row>
    <row r="405" spans="2:16" x14ac:dyDescent="0.2">
      <c r="B405" s="1" t="s">
        <v>924</v>
      </c>
      <c r="C405" s="1">
        <v>41054.305648148147</v>
      </c>
      <c r="D405" s="10">
        <v>85000</v>
      </c>
      <c r="E405" s="1" t="s">
        <v>322</v>
      </c>
      <c r="F405" s="11">
        <v>85000</v>
      </c>
      <c r="G405" s="9">
        <f>RawData[[#This Row],[Clean Salary]]*INDEX(Exchange[], MATCH(RawData[[#This Row],[Currency]], Exchange[Code], 0), 4)</f>
        <v>85000</v>
      </c>
      <c r="H405" s="11">
        <f>IFERROR(RawData[[#This Row],[Salary in USD]]/(INDEX(Exchange[], MATCH(RawData[[#This Row],[Local Currency Unit]], Exchange[Code], 0), 8)), "")</f>
        <v>20238.095238095237</v>
      </c>
      <c r="I405" s="1" t="s">
        <v>281</v>
      </c>
      <c r="J405" s="1" t="s">
        <v>281</v>
      </c>
      <c r="K405" s="1" t="s">
        <v>133</v>
      </c>
      <c r="L405" s="1" t="s">
        <v>322</v>
      </c>
      <c r="M405" s="1" t="str">
        <f>INDEX(Countries[], MATCH(RawData[[#This Row],[Where do you work]], Countries[Actual], 0), 2)</f>
        <v>USA</v>
      </c>
      <c r="N405" s="1" t="s">
        <v>282</v>
      </c>
      <c r="O405" s="1" t="str">
        <f>VLOOKUP(RawData[[#This Row],[How many hours of a day you work on Excel]], Time[], 2, FALSE)</f>
        <v>Heavy</v>
      </c>
    </row>
    <row r="406" spans="2:16" x14ac:dyDescent="0.2">
      <c r="B406" s="1" t="s">
        <v>925</v>
      </c>
      <c r="C406" s="1">
        <v>41055.028657407405</v>
      </c>
      <c r="D406" s="10" t="s">
        <v>926</v>
      </c>
      <c r="E406" s="1" t="s">
        <v>322</v>
      </c>
      <c r="F406" s="11">
        <v>85000</v>
      </c>
      <c r="G406" s="9">
        <f>RawData[[#This Row],[Clean Salary]]*INDEX(Exchange[], MATCH(RawData[[#This Row],[Currency]], Exchange[Code], 0), 4)</f>
        <v>85000</v>
      </c>
      <c r="H406" s="11">
        <f>IFERROR(RawData[[#This Row],[Salary in USD]]/(INDEX(Exchange[], MATCH(RawData[[#This Row],[Local Currency Unit]], Exchange[Code], 0), 8)), "")</f>
        <v>20238.095238095237</v>
      </c>
      <c r="I406" s="1" t="s">
        <v>927</v>
      </c>
      <c r="J406" s="1" t="s">
        <v>290</v>
      </c>
      <c r="K406" s="1" t="s">
        <v>133</v>
      </c>
      <c r="L406" s="1" t="s">
        <v>322</v>
      </c>
      <c r="M406" s="1" t="str">
        <f>INDEX(Countries[], MATCH(RawData[[#This Row],[Where do you work]], Countries[Actual], 0), 2)</f>
        <v>USA</v>
      </c>
      <c r="N406" s="1" t="s">
        <v>282</v>
      </c>
      <c r="O406" s="1" t="str">
        <f>VLOOKUP(RawData[[#This Row],[How many hours of a day you work on Excel]], Time[], 2, FALSE)</f>
        <v>Heavy</v>
      </c>
    </row>
    <row r="407" spans="2:16" x14ac:dyDescent="0.2">
      <c r="B407" s="1" t="s">
        <v>929</v>
      </c>
      <c r="C407" s="1">
        <v>41055.058136574073</v>
      </c>
      <c r="D407" s="10">
        <v>85000</v>
      </c>
      <c r="E407" s="1" t="s">
        <v>322</v>
      </c>
      <c r="F407" s="11">
        <v>85000</v>
      </c>
      <c r="G407" s="9">
        <f>RawData[[#This Row],[Clean Salary]]*INDEX(Exchange[], MATCH(RawData[[#This Row],[Currency]], Exchange[Code], 0), 4)</f>
        <v>85000</v>
      </c>
      <c r="H407" s="11">
        <f>IFERROR(RawData[[#This Row],[Salary in USD]]/(INDEX(Exchange[], MATCH(RawData[[#This Row],[Local Currency Unit]], Exchange[Code], 0), 8)), "")</f>
        <v>20238.095238095237</v>
      </c>
      <c r="I407" s="1" t="s">
        <v>930</v>
      </c>
      <c r="J407" s="1" t="s">
        <v>298</v>
      </c>
      <c r="K407" s="1" t="s">
        <v>133</v>
      </c>
      <c r="L407" s="1" t="s">
        <v>322</v>
      </c>
      <c r="M407" s="1" t="str">
        <f>INDEX(Countries[], MATCH(RawData[[#This Row],[Where do you work]], Countries[Actual], 0), 2)</f>
        <v>USA</v>
      </c>
      <c r="N407" s="1" t="s">
        <v>294</v>
      </c>
      <c r="O407" s="1" t="str">
        <f>VLOOKUP(RawData[[#This Row],[How many hours of a day you work on Excel]], Time[], 2, FALSE)</f>
        <v>Very Heavy</v>
      </c>
    </row>
    <row r="408" spans="2:16" x14ac:dyDescent="0.2">
      <c r="B408" s="1" t="s">
        <v>931</v>
      </c>
      <c r="C408" s="1">
        <v>41055.075914351852</v>
      </c>
      <c r="D408" s="10">
        <v>85000</v>
      </c>
      <c r="E408" s="1" t="s">
        <v>322</v>
      </c>
      <c r="F408" s="11">
        <v>85000</v>
      </c>
      <c r="G408" s="9">
        <f>RawData[[#This Row],[Clean Salary]]*INDEX(Exchange[], MATCH(RawData[[#This Row],[Currency]], Exchange[Code], 0), 4)</f>
        <v>85000</v>
      </c>
      <c r="H408" s="11">
        <f>IFERROR(RawData[[#This Row],[Salary in USD]]/(INDEX(Exchange[], MATCH(RawData[[#This Row],[Local Currency Unit]], Exchange[Code], 0), 8)), "")</f>
        <v>20238.095238095237</v>
      </c>
      <c r="I408" s="1" t="s">
        <v>628</v>
      </c>
      <c r="J408" s="1" t="s">
        <v>290</v>
      </c>
      <c r="K408" s="1" t="s">
        <v>133</v>
      </c>
      <c r="L408" s="1" t="s">
        <v>322</v>
      </c>
      <c r="M408" s="1" t="str">
        <f>INDEX(Countries[], MATCH(RawData[[#This Row],[Where do you work]], Countries[Actual], 0), 2)</f>
        <v>USA</v>
      </c>
      <c r="N408" s="1" t="s">
        <v>282</v>
      </c>
      <c r="O408" s="1" t="str">
        <f>VLOOKUP(RawData[[#This Row],[How many hours of a day you work on Excel]], Time[], 2, FALSE)</f>
        <v>Heavy</v>
      </c>
    </row>
    <row r="409" spans="2:16" x14ac:dyDescent="0.2">
      <c r="B409" s="1" t="s">
        <v>932</v>
      </c>
      <c r="C409" s="1">
        <v>41055.086875000001</v>
      </c>
      <c r="D409" s="10">
        <v>85000</v>
      </c>
      <c r="E409" s="1" t="s">
        <v>322</v>
      </c>
      <c r="F409" s="11">
        <v>85000</v>
      </c>
      <c r="G409" s="9">
        <f>RawData[[#This Row],[Clean Salary]]*INDEX(Exchange[], MATCH(RawData[[#This Row],[Currency]], Exchange[Code], 0), 4)</f>
        <v>85000</v>
      </c>
      <c r="H409" s="11">
        <f>IFERROR(RawData[[#This Row],[Salary in USD]]/(INDEX(Exchange[], MATCH(RawData[[#This Row],[Local Currency Unit]], Exchange[Code], 0), 8)), "")</f>
        <v>20238.095238095237</v>
      </c>
      <c r="I409" s="1" t="s">
        <v>933</v>
      </c>
      <c r="J409" s="1" t="s">
        <v>305</v>
      </c>
      <c r="K409" s="1" t="s">
        <v>133</v>
      </c>
      <c r="L409" s="1" t="s">
        <v>322</v>
      </c>
      <c r="M409" s="1" t="str">
        <f>INDEX(Countries[], MATCH(RawData[[#This Row],[Where do you work]], Countries[Actual], 0), 2)</f>
        <v>USA</v>
      </c>
      <c r="N409" s="1" t="s">
        <v>291</v>
      </c>
      <c r="O409" s="1" t="str">
        <f>VLOOKUP(RawData[[#This Row],[How many hours of a day you work on Excel]], Time[], 2, FALSE)</f>
        <v>Medium</v>
      </c>
    </row>
    <row r="410" spans="2:16" x14ac:dyDescent="0.2">
      <c r="B410" s="1" t="s">
        <v>934</v>
      </c>
      <c r="C410" s="1">
        <v>41055.893946759257</v>
      </c>
      <c r="D410" s="10">
        <v>85000</v>
      </c>
      <c r="E410" s="1" t="s">
        <v>322</v>
      </c>
      <c r="F410" s="11">
        <v>85000</v>
      </c>
      <c r="G410" s="9">
        <f>RawData[[#This Row],[Clean Salary]]*INDEX(Exchange[], MATCH(RawData[[#This Row],[Currency]], Exchange[Code], 0), 4)</f>
        <v>85000</v>
      </c>
      <c r="H410" s="11">
        <f>IFERROR(RawData[[#This Row],[Salary in USD]]/(INDEX(Exchange[], MATCH(RawData[[#This Row],[Local Currency Unit]], Exchange[Code], 0), 8)), "")</f>
        <v>20238.095238095237</v>
      </c>
      <c r="I410" s="1" t="s">
        <v>935</v>
      </c>
      <c r="J410" s="1" t="s">
        <v>329</v>
      </c>
      <c r="K410" s="1" t="s">
        <v>133</v>
      </c>
      <c r="L410" s="1" t="s">
        <v>322</v>
      </c>
      <c r="M410" s="1" t="str">
        <f>INDEX(Countries[], MATCH(RawData[[#This Row],[Where do you work]], Countries[Actual], 0), 2)</f>
        <v>USA</v>
      </c>
      <c r="N410" s="1" t="s">
        <v>282</v>
      </c>
      <c r="O410" s="1" t="str">
        <f>VLOOKUP(RawData[[#This Row],[How many hours of a day you work on Excel]], Time[], 2, FALSE)</f>
        <v>Heavy</v>
      </c>
      <c r="P410" s="1">
        <v>15</v>
      </c>
    </row>
    <row r="411" spans="2:16" x14ac:dyDescent="0.2">
      <c r="B411" s="1" t="s">
        <v>936</v>
      </c>
      <c r="C411" s="1">
        <v>41056.001909722225</v>
      </c>
      <c r="D411" s="10">
        <v>85000</v>
      </c>
      <c r="E411" s="1" t="s">
        <v>322</v>
      </c>
      <c r="F411" s="11">
        <v>85000</v>
      </c>
      <c r="G411" s="9">
        <f>RawData[[#This Row],[Clean Salary]]*INDEX(Exchange[], MATCH(RawData[[#This Row],[Currency]], Exchange[Code], 0), 4)</f>
        <v>85000</v>
      </c>
      <c r="H411" s="11">
        <f>IFERROR(RawData[[#This Row],[Salary in USD]]/(INDEX(Exchange[], MATCH(RawData[[#This Row],[Local Currency Unit]], Exchange[Code], 0), 8)), "")</f>
        <v>20238.095238095237</v>
      </c>
      <c r="I411" s="1" t="s">
        <v>937</v>
      </c>
      <c r="J411" s="1" t="s">
        <v>316</v>
      </c>
      <c r="K411" s="1" t="s">
        <v>133</v>
      </c>
      <c r="L411" s="1" t="s">
        <v>322</v>
      </c>
      <c r="M411" s="1" t="str">
        <f>INDEX(Countries[], MATCH(RawData[[#This Row],[Where do you work]], Countries[Actual], 0), 2)</f>
        <v>USA</v>
      </c>
      <c r="N411" s="1" t="s">
        <v>294</v>
      </c>
      <c r="O411" s="1" t="str">
        <f>VLOOKUP(RawData[[#This Row],[How many hours of a day you work on Excel]], Time[], 2, FALSE)</f>
        <v>Very Heavy</v>
      </c>
      <c r="P411" s="1">
        <v>1</v>
      </c>
    </row>
    <row r="412" spans="2:16" x14ac:dyDescent="0.2">
      <c r="B412" s="1" t="s">
        <v>941</v>
      </c>
      <c r="C412" s="1">
        <v>41058.214548611111</v>
      </c>
      <c r="D412" s="10" t="s">
        <v>942</v>
      </c>
      <c r="E412" s="1" t="s">
        <v>322</v>
      </c>
      <c r="F412" s="11">
        <v>85000</v>
      </c>
      <c r="G412" s="9">
        <f>RawData[[#This Row],[Clean Salary]]*INDEX(Exchange[], MATCH(RawData[[#This Row],[Currency]], Exchange[Code], 0), 4)</f>
        <v>85000</v>
      </c>
      <c r="H412" s="11">
        <f>IFERROR(RawData[[#This Row],[Salary in USD]]/(INDEX(Exchange[], MATCH(RawData[[#This Row],[Local Currency Unit]], Exchange[Code], 0), 8)), "")</f>
        <v>20238.095238095237</v>
      </c>
      <c r="I412" s="1" t="s">
        <v>943</v>
      </c>
      <c r="J412" s="1" t="s">
        <v>290</v>
      </c>
      <c r="K412" s="1" t="s">
        <v>133</v>
      </c>
      <c r="L412" s="1" t="s">
        <v>322</v>
      </c>
      <c r="M412" s="1" t="str">
        <f>INDEX(Countries[], MATCH(RawData[[#This Row],[Where do you work]], Countries[Actual], 0), 2)</f>
        <v>USA</v>
      </c>
      <c r="N412" s="1" t="s">
        <v>282</v>
      </c>
      <c r="O412" s="1" t="str">
        <f>VLOOKUP(RawData[[#This Row],[How many hours of a day you work on Excel]], Time[], 2, FALSE)</f>
        <v>Heavy</v>
      </c>
      <c r="P412" s="1">
        <v>5</v>
      </c>
    </row>
    <row r="413" spans="2:16" x14ac:dyDescent="0.2">
      <c r="B413" s="1" t="s">
        <v>946</v>
      </c>
      <c r="C413" s="1">
        <v>41058.894525462965</v>
      </c>
      <c r="D413" s="10">
        <v>85000</v>
      </c>
      <c r="E413" s="1" t="s">
        <v>322</v>
      </c>
      <c r="F413" s="11">
        <v>85000</v>
      </c>
      <c r="G413" s="9">
        <f>RawData[[#This Row],[Clean Salary]]*INDEX(Exchange[], MATCH(RawData[[#This Row],[Currency]], Exchange[Code], 0), 4)</f>
        <v>85000</v>
      </c>
      <c r="H413" s="11">
        <f>IFERROR(RawData[[#This Row],[Salary in USD]]/(INDEX(Exchange[], MATCH(RawData[[#This Row],[Local Currency Unit]], Exchange[Code], 0), 8)), "")</f>
        <v>20238.095238095237</v>
      </c>
      <c r="I413" s="1" t="s">
        <v>433</v>
      </c>
      <c r="J413" s="1" t="s">
        <v>290</v>
      </c>
      <c r="K413" s="1" t="s">
        <v>133</v>
      </c>
      <c r="L413" s="1" t="s">
        <v>322</v>
      </c>
      <c r="M413" s="1" t="str">
        <f>INDEX(Countries[], MATCH(RawData[[#This Row],[Where do you work]], Countries[Actual], 0), 2)</f>
        <v>USA</v>
      </c>
      <c r="N413" s="1" t="s">
        <v>282</v>
      </c>
      <c r="O413" s="1" t="str">
        <f>VLOOKUP(RawData[[#This Row],[How many hours of a day you work on Excel]], Time[], 2, FALSE)</f>
        <v>Heavy</v>
      </c>
      <c r="P413" s="1">
        <v>17</v>
      </c>
    </row>
    <row r="414" spans="2:16" x14ac:dyDescent="0.2">
      <c r="B414" s="1" t="s">
        <v>947</v>
      </c>
      <c r="C414" s="1">
        <v>41058.901504629626</v>
      </c>
      <c r="D414" s="10">
        <v>85000</v>
      </c>
      <c r="E414" s="1" t="s">
        <v>322</v>
      </c>
      <c r="F414" s="11">
        <v>85000</v>
      </c>
      <c r="G414" s="9">
        <f>RawData[[#This Row],[Clean Salary]]*INDEX(Exchange[], MATCH(RawData[[#This Row],[Currency]], Exchange[Code], 0), 4)</f>
        <v>85000</v>
      </c>
      <c r="H414" s="11">
        <f>IFERROR(RawData[[#This Row],[Salary in USD]]/(INDEX(Exchange[], MATCH(RawData[[#This Row],[Local Currency Unit]], Exchange[Code], 0), 8)), "")</f>
        <v>20238.095238095237</v>
      </c>
      <c r="I414" s="1" t="s">
        <v>948</v>
      </c>
      <c r="J414" s="1" t="s">
        <v>305</v>
      </c>
      <c r="K414" s="1" t="s">
        <v>133</v>
      </c>
      <c r="L414" s="1" t="s">
        <v>322</v>
      </c>
      <c r="M414" s="1" t="str">
        <f>INDEX(Countries[], MATCH(RawData[[#This Row],[Where do you work]], Countries[Actual], 0), 2)</f>
        <v>USA</v>
      </c>
      <c r="N414" s="1" t="s">
        <v>291</v>
      </c>
      <c r="O414" s="1" t="str">
        <f>VLOOKUP(RawData[[#This Row],[How many hours of a day you work on Excel]], Time[], 2, FALSE)</f>
        <v>Medium</v>
      </c>
      <c r="P414" s="1">
        <v>25</v>
      </c>
    </row>
    <row r="415" spans="2:16" x14ac:dyDescent="0.2">
      <c r="B415" s="1" t="s">
        <v>949</v>
      </c>
      <c r="C415" s="1">
        <v>41059.792592592596</v>
      </c>
      <c r="D415" s="10">
        <v>85000</v>
      </c>
      <c r="E415" s="1" t="s">
        <v>322</v>
      </c>
      <c r="F415" s="11">
        <v>85000</v>
      </c>
      <c r="G415" s="9">
        <f>RawData[[#This Row],[Clean Salary]]*INDEX(Exchange[], MATCH(RawData[[#This Row],[Currency]], Exchange[Code], 0), 4)</f>
        <v>85000</v>
      </c>
      <c r="H415" s="11">
        <f>IFERROR(RawData[[#This Row],[Salary in USD]]/(INDEX(Exchange[], MATCH(RawData[[#This Row],[Local Currency Unit]], Exchange[Code], 0), 8)), "")</f>
        <v>20238.095238095237</v>
      </c>
      <c r="I415" s="1" t="s">
        <v>950</v>
      </c>
      <c r="J415" s="1" t="s">
        <v>290</v>
      </c>
      <c r="K415" s="1" t="s">
        <v>133</v>
      </c>
      <c r="L415" s="1" t="s">
        <v>322</v>
      </c>
      <c r="M415" s="1" t="str">
        <f>INDEX(Countries[], MATCH(RawData[[#This Row],[Where do you work]], Countries[Actual], 0), 2)</f>
        <v>USA</v>
      </c>
      <c r="N415" s="1" t="s">
        <v>282</v>
      </c>
      <c r="O415" s="1" t="str">
        <f>VLOOKUP(RawData[[#This Row],[How many hours of a day you work on Excel]], Time[], 2, FALSE)</f>
        <v>Heavy</v>
      </c>
      <c r="P415" s="1">
        <v>9</v>
      </c>
    </row>
    <row r="416" spans="2:16" x14ac:dyDescent="0.2">
      <c r="B416" s="1" t="s">
        <v>951</v>
      </c>
      <c r="C416" s="1">
        <v>41061.287407407406</v>
      </c>
      <c r="D416" s="10">
        <v>85000</v>
      </c>
      <c r="E416" s="1" t="s">
        <v>322</v>
      </c>
      <c r="F416" s="11">
        <v>85000</v>
      </c>
      <c r="G416" s="9">
        <f>RawData[[#This Row],[Clean Salary]]*INDEX(Exchange[], MATCH(RawData[[#This Row],[Currency]], Exchange[Code], 0), 4)</f>
        <v>85000</v>
      </c>
      <c r="H416" s="11">
        <f>IFERROR(RawData[[#This Row],[Salary in USD]]/(INDEX(Exchange[], MATCH(RawData[[#This Row],[Local Currency Unit]], Exchange[Code], 0), 8)), "")</f>
        <v>20238.095238095237</v>
      </c>
      <c r="I416" s="1" t="s">
        <v>952</v>
      </c>
      <c r="J416" s="1" t="s">
        <v>313</v>
      </c>
      <c r="K416" s="1" t="s">
        <v>133</v>
      </c>
      <c r="L416" s="1" t="s">
        <v>322</v>
      </c>
      <c r="M416" s="1" t="str">
        <f>INDEX(Countries[], MATCH(RawData[[#This Row],[Where do you work]], Countries[Actual], 0), 2)</f>
        <v>USA</v>
      </c>
      <c r="N416" s="1" t="s">
        <v>282</v>
      </c>
      <c r="O416" s="1" t="str">
        <f>VLOOKUP(RawData[[#This Row],[How many hours of a day you work on Excel]], Time[], 2, FALSE)</f>
        <v>Heavy</v>
      </c>
      <c r="P416" s="1">
        <v>10</v>
      </c>
    </row>
    <row r="417" spans="2:16" x14ac:dyDescent="0.2">
      <c r="B417" s="1" t="s">
        <v>953</v>
      </c>
      <c r="C417" s="1">
        <v>41062.320856481485</v>
      </c>
      <c r="D417" s="10">
        <v>85000</v>
      </c>
      <c r="E417" s="1" t="s">
        <v>322</v>
      </c>
      <c r="F417" s="11">
        <v>85000</v>
      </c>
      <c r="G417" s="9">
        <f>RawData[[#This Row],[Clean Salary]]*INDEX(Exchange[], MATCH(RawData[[#This Row],[Currency]], Exchange[Code], 0), 4)</f>
        <v>85000</v>
      </c>
      <c r="H417" s="11">
        <f>IFERROR(RawData[[#This Row],[Salary in USD]]/(INDEX(Exchange[], MATCH(RawData[[#This Row],[Local Currency Unit]], Exchange[Code], 0), 8)), "")</f>
        <v>20238.095238095237</v>
      </c>
      <c r="I417" s="1" t="s">
        <v>455</v>
      </c>
      <c r="J417" s="1" t="s">
        <v>316</v>
      </c>
      <c r="K417" s="1" t="s">
        <v>133</v>
      </c>
      <c r="L417" s="1" t="s">
        <v>322</v>
      </c>
      <c r="M417" s="1" t="str">
        <f>INDEX(Countries[], MATCH(RawData[[#This Row],[Where do you work]], Countries[Actual], 0), 2)</f>
        <v>USA</v>
      </c>
      <c r="N417" s="1" t="s">
        <v>291</v>
      </c>
      <c r="O417" s="1" t="str">
        <f>VLOOKUP(RawData[[#This Row],[How many hours of a day you work on Excel]], Time[], 2, FALSE)</f>
        <v>Medium</v>
      </c>
      <c r="P417" s="1">
        <v>8</v>
      </c>
    </row>
    <row r="418" spans="2:16" x14ac:dyDescent="0.2">
      <c r="B418" s="1" t="s">
        <v>954</v>
      </c>
      <c r="C418" s="1">
        <v>41064.971307870372</v>
      </c>
      <c r="D418" s="10">
        <v>85000</v>
      </c>
      <c r="E418" s="1" t="s">
        <v>322</v>
      </c>
      <c r="F418" s="11">
        <v>85000</v>
      </c>
      <c r="G418" s="9">
        <f>RawData[[#This Row],[Clean Salary]]*INDEX(Exchange[], MATCH(RawData[[#This Row],[Currency]], Exchange[Code], 0), 4)</f>
        <v>85000</v>
      </c>
      <c r="H418" s="11">
        <f>IFERROR(RawData[[#This Row],[Salary in USD]]/(INDEX(Exchange[], MATCH(RawData[[#This Row],[Local Currency Unit]], Exchange[Code], 0), 8)), "")</f>
        <v>20238.095238095237</v>
      </c>
      <c r="I418" s="1" t="s">
        <v>955</v>
      </c>
      <c r="J418" s="1" t="s">
        <v>281</v>
      </c>
      <c r="K418" s="1" t="s">
        <v>133</v>
      </c>
      <c r="L418" s="1" t="s">
        <v>322</v>
      </c>
      <c r="M418" s="1" t="str">
        <f>INDEX(Countries[], MATCH(RawData[[#This Row],[Where do you work]], Countries[Actual], 0), 2)</f>
        <v>USA</v>
      </c>
      <c r="N418" s="1" t="s">
        <v>294</v>
      </c>
      <c r="O418" s="1" t="str">
        <f>VLOOKUP(RawData[[#This Row],[How many hours of a day you work on Excel]], Time[], 2, FALSE)</f>
        <v>Very Heavy</v>
      </c>
      <c r="P418" s="1">
        <v>10</v>
      </c>
    </row>
    <row r="419" spans="2:16" x14ac:dyDescent="0.2">
      <c r="B419" s="1" t="s">
        <v>956</v>
      </c>
      <c r="C419" s="1">
        <v>41065.898460648146</v>
      </c>
      <c r="D419" s="10">
        <v>85000</v>
      </c>
      <c r="E419" s="1" t="s">
        <v>322</v>
      </c>
      <c r="F419" s="11">
        <v>85000</v>
      </c>
      <c r="G419" s="9">
        <f>RawData[[#This Row],[Clean Salary]]*INDEX(Exchange[], MATCH(RawData[[#This Row],[Currency]], Exchange[Code], 0), 4)</f>
        <v>85000</v>
      </c>
      <c r="H419" s="11">
        <f>IFERROR(RawData[[#This Row],[Salary in USD]]/(INDEX(Exchange[], MATCH(RawData[[#This Row],[Local Currency Unit]], Exchange[Code], 0), 8)), "")</f>
        <v>20238.095238095237</v>
      </c>
      <c r="I419" s="1" t="s">
        <v>320</v>
      </c>
      <c r="J419" s="1" t="s">
        <v>290</v>
      </c>
      <c r="K419" s="1" t="s">
        <v>133</v>
      </c>
      <c r="L419" s="1" t="s">
        <v>322</v>
      </c>
      <c r="M419" s="1" t="str">
        <f>INDEX(Countries[], MATCH(RawData[[#This Row],[Where do you work]], Countries[Actual], 0), 2)</f>
        <v>USA</v>
      </c>
      <c r="N419" s="1" t="s">
        <v>282</v>
      </c>
      <c r="O419" s="1" t="str">
        <f>VLOOKUP(RawData[[#This Row],[How many hours of a day you work on Excel]], Time[], 2, FALSE)</f>
        <v>Heavy</v>
      </c>
      <c r="P419" s="1">
        <v>12</v>
      </c>
    </row>
    <row r="420" spans="2:16" x14ac:dyDescent="0.2">
      <c r="B420" s="1" t="s">
        <v>957</v>
      </c>
      <c r="C420" s="1">
        <v>41068.407627314817</v>
      </c>
      <c r="D420" s="10">
        <v>85000</v>
      </c>
      <c r="E420" s="1" t="s">
        <v>322</v>
      </c>
      <c r="F420" s="11">
        <v>85000</v>
      </c>
      <c r="G420" s="9">
        <f>RawData[[#This Row],[Clean Salary]]*INDEX(Exchange[], MATCH(RawData[[#This Row],[Currency]], Exchange[Code], 0), 4)</f>
        <v>85000</v>
      </c>
      <c r="H420" s="11">
        <f>IFERROR(RawData[[#This Row],[Salary in USD]]/(INDEX(Exchange[], MATCH(RawData[[#This Row],[Local Currency Unit]], Exchange[Code], 0), 8)), "")</f>
        <v>20238.095238095237</v>
      </c>
      <c r="I420" s="1" t="s">
        <v>510</v>
      </c>
      <c r="J420" s="1" t="s">
        <v>316</v>
      </c>
      <c r="K420" s="1" t="s">
        <v>133</v>
      </c>
      <c r="L420" s="1" t="s">
        <v>322</v>
      </c>
      <c r="M420" s="1" t="str">
        <f>INDEX(Countries[], MATCH(RawData[[#This Row],[Where do you work]], Countries[Actual], 0), 2)</f>
        <v>USA</v>
      </c>
      <c r="N420" s="1" t="s">
        <v>282</v>
      </c>
      <c r="O420" s="1" t="str">
        <f>VLOOKUP(RawData[[#This Row],[How many hours of a day you work on Excel]], Time[], 2, FALSE)</f>
        <v>Heavy</v>
      </c>
      <c r="P420" s="1">
        <v>20</v>
      </c>
    </row>
    <row r="421" spans="2:16" x14ac:dyDescent="0.2">
      <c r="B421" s="1" t="s">
        <v>958</v>
      </c>
      <c r="C421" s="1">
        <v>41070.097280092596</v>
      </c>
      <c r="D421" s="10">
        <v>85000</v>
      </c>
      <c r="E421" s="1" t="s">
        <v>322</v>
      </c>
      <c r="F421" s="11">
        <v>85000</v>
      </c>
      <c r="G421" s="9">
        <f>RawData[[#This Row],[Clean Salary]]*INDEX(Exchange[], MATCH(RawData[[#This Row],[Currency]], Exchange[Code], 0), 4)</f>
        <v>85000</v>
      </c>
      <c r="H421" s="11">
        <f>IFERROR(RawData[[#This Row],[Salary in USD]]/(INDEX(Exchange[], MATCH(RawData[[#This Row],[Local Currency Unit]], Exchange[Code], 0), 8)), "")</f>
        <v>20238.095238095237</v>
      </c>
      <c r="I421" s="1" t="s">
        <v>959</v>
      </c>
      <c r="J421" s="1" t="s">
        <v>281</v>
      </c>
      <c r="K421" s="1" t="s">
        <v>133</v>
      </c>
      <c r="L421" s="1" t="s">
        <v>322</v>
      </c>
      <c r="M421" s="1" t="str">
        <f>INDEX(Countries[], MATCH(RawData[[#This Row],[Where do you work]], Countries[Actual], 0), 2)</f>
        <v>USA</v>
      </c>
      <c r="N421" s="1" t="s">
        <v>291</v>
      </c>
      <c r="O421" s="1" t="str">
        <f>VLOOKUP(RawData[[#This Row],[How many hours of a day you work on Excel]], Time[], 2, FALSE)</f>
        <v>Medium</v>
      </c>
      <c r="P421" s="1">
        <v>15</v>
      </c>
    </row>
    <row r="422" spans="2:16" x14ac:dyDescent="0.2">
      <c r="B422" s="1" t="s">
        <v>960</v>
      </c>
      <c r="C422" s="1">
        <v>41072.510949074072</v>
      </c>
      <c r="D422" s="10">
        <v>85000</v>
      </c>
      <c r="E422" s="1" t="s">
        <v>322</v>
      </c>
      <c r="F422" s="11">
        <v>85000</v>
      </c>
      <c r="G422" s="9">
        <f>RawData[[#This Row],[Clean Salary]]*INDEX(Exchange[], MATCH(RawData[[#This Row],[Currency]], Exchange[Code], 0), 4)</f>
        <v>85000</v>
      </c>
      <c r="H422" s="11">
        <f>IFERROR(RawData[[#This Row],[Salary in USD]]/(INDEX(Exchange[], MATCH(RawData[[#This Row],[Local Currency Unit]], Exchange[Code], 0), 8)), "")</f>
        <v>20238.095238095237</v>
      </c>
      <c r="I422" s="1" t="s">
        <v>961</v>
      </c>
      <c r="J422" s="1" t="s">
        <v>290</v>
      </c>
      <c r="K422" s="1" t="s">
        <v>133</v>
      </c>
      <c r="L422" s="1" t="s">
        <v>322</v>
      </c>
      <c r="M422" s="1" t="str">
        <f>INDEX(Countries[], MATCH(RawData[[#This Row],[Where do you work]], Countries[Actual], 0), 2)</f>
        <v>USA</v>
      </c>
      <c r="N422" s="1" t="s">
        <v>294</v>
      </c>
      <c r="O422" s="1" t="str">
        <f>VLOOKUP(RawData[[#This Row],[How many hours of a day you work on Excel]], Time[], 2, FALSE)</f>
        <v>Very Heavy</v>
      </c>
      <c r="P422" s="1">
        <v>3</v>
      </c>
    </row>
    <row r="423" spans="2:16" x14ac:dyDescent="0.2">
      <c r="B423" s="1" t="s">
        <v>962</v>
      </c>
      <c r="C423" s="1">
        <v>41075.10429398148</v>
      </c>
      <c r="D423" s="10" t="s">
        <v>963</v>
      </c>
      <c r="E423" s="1" t="s">
        <v>322</v>
      </c>
      <c r="F423" s="11">
        <v>85000</v>
      </c>
      <c r="G423" s="9">
        <f>RawData[[#This Row],[Clean Salary]]*INDEX(Exchange[], MATCH(RawData[[#This Row],[Currency]], Exchange[Code], 0), 4)</f>
        <v>85000</v>
      </c>
      <c r="H423" s="11">
        <f>IFERROR(RawData[[#This Row],[Salary in USD]]/(INDEX(Exchange[], MATCH(RawData[[#This Row],[Local Currency Unit]], Exchange[Code], 0), 8)), "")</f>
        <v>20238.095238095237</v>
      </c>
      <c r="I423" s="1" t="s">
        <v>964</v>
      </c>
      <c r="J423" s="1" t="s">
        <v>329</v>
      </c>
      <c r="K423" s="1" t="s">
        <v>133</v>
      </c>
      <c r="L423" s="1" t="s">
        <v>322</v>
      </c>
      <c r="M423" s="1" t="str">
        <f>INDEX(Countries[], MATCH(RawData[[#This Row],[Where do you work]], Countries[Actual], 0), 2)</f>
        <v>USA</v>
      </c>
      <c r="N423" s="1" t="s">
        <v>291</v>
      </c>
      <c r="O423" s="1" t="str">
        <f>VLOOKUP(RawData[[#This Row],[How many hours of a day you work on Excel]], Time[], 2, FALSE)</f>
        <v>Medium</v>
      </c>
      <c r="P423" s="1">
        <v>15</v>
      </c>
    </row>
    <row r="424" spans="2:16" x14ac:dyDescent="0.2">
      <c r="B424" s="1" t="s">
        <v>968</v>
      </c>
      <c r="C424" s="1">
        <v>41060.965787037036</v>
      </c>
      <c r="D424" s="10" t="s">
        <v>969</v>
      </c>
      <c r="E424" s="1" t="s">
        <v>15</v>
      </c>
      <c r="F424" s="11">
        <v>70000</v>
      </c>
      <c r="G424" s="9">
        <f>RawData[[#This Row],[Clean Salary]]*INDEX(Exchange[], MATCH(RawData[[#This Row],[Currency]], Exchange[Code], 0), 4)</f>
        <v>88927.960729412545</v>
      </c>
      <c r="H424" s="11">
        <f>IFERROR(RawData[[#This Row],[Salary in USD]]/(INDEX(Exchange[], MATCH(RawData[[#This Row],[Local Currency Unit]], Exchange[Code], 0), 8)), "")</f>
        <v>20074.03176736175</v>
      </c>
      <c r="I424" s="1" t="s">
        <v>970</v>
      </c>
      <c r="J424" s="1" t="s">
        <v>286</v>
      </c>
      <c r="K424" s="1" t="s">
        <v>139</v>
      </c>
      <c r="L424" s="1" t="s">
        <v>15</v>
      </c>
      <c r="M424" s="1" t="str">
        <f>INDEX(Countries[], MATCH(RawData[[#This Row],[Where do you work]], Countries[Actual], 0), 2)</f>
        <v>Germany</v>
      </c>
      <c r="N424" s="1" t="s">
        <v>324</v>
      </c>
      <c r="O424" s="1" t="str">
        <f>VLOOKUP(RawData[[#This Row],[How many hours of a day you work on Excel]], Time[], 2, FALSE)</f>
        <v>Light</v>
      </c>
      <c r="P424" s="1">
        <v>5</v>
      </c>
    </row>
    <row r="425" spans="2:16" x14ac:dyDescent="0.2">
      <c r="B425" s="1" t="s">
        <v>965</v>
      </c>
      <c r="C425" s="1">
        <v>41057.837037037039</v>
      </c>
      <c r="D425" s="10" t="s">
        <v>966</v>
      </c>
      <c r="E425" s="1" t="s">
        <v>15</v>
      </c>
      <c r="F425" s="11">
        <v>70000</v>
      </c>
      <c r="G425" s="9">
        <f>RawData[[#This Row],[Clean Salary]]*INDEX(Exchange[], MATCH(RawData[[#This Row],[Currency]], Exchange[Code], 0), 4)</f>
        <v>88927.960729412545</v>
      </c>
      <c r="H425" s="11">
        <f>IFERROR(RawData[[#This Row],[Salary in USD]]/(INDEX(Exchange[], MATCH(RawData[[#This Row],[Local Currency Unit]], Exchange[Code], 0), 8)), "")</f>
        <v>20074.03176736175</v>
      </c>
      <c r="I425" s="1" t="s">
        <v>967</v>
      </c>
      <c r="J425" s="1" t="s">
        <v>342</v>
      </c>
      <c r="K425" s="1" t="s">
        <v>162</v>
      </c>
      <c r="L425" s="1" t="s">
        <v>15</v>
      </c>
      <c r="M425" s="1" t="str">
        <f>INDEX(Countries[], MATCH(RawData[[#This Row],[Where do you work]], Countries[Actual], 0), 2)</f>
        <v>Ireland</v>
      </c>
      <c r="N425" s="1" t="s">
        <v>291</v>
      </c>
      <c r="O425" s="1" t="str">
        <f>VLOOKUP(RawData[[#This Row],[How many hours of a day you work on Excel]], Time[], 2, FALSE)</f>
        <v>Medium</v>
      </c>
      <c r="P425" s="1">
        <v>20</v>
      </c>
    </row>
    <row r="426" spans="2:16" x14ac:dyDescent="0.2">
      <c r="B426" s="1" t="s">
        <v>971</v>
      </c>
      <c r="C426" s="1">
        <v>41055.160000000003</v>
      </c>
      <c r="D426" s="10">
        <v>84000</v>
      </c>
      <c r="E426" s="1" t="s">
        <v>322</v>
      </c>
      <c r="F426" s="11">
        <v>84000</v>
      </c>
      <c r="G426" s="9">
        <f>RawData[[#This Row],[Clean Salary]]*INDEX(Exchange[], MATCH(RawData[[#This Row],[Currency]], Exchange[Code], 0), 4)</f>
        <v>84000</v>
      </c>
      <c r="H426" s="11">
        <f>IFERROR(RawData[[#This Row],[Salary in USD]]/(INDEX(Exchange[], MATCH(RawData[[#This Row],[Local Currency Unit]], Exchange[Code], 0), 8)), "")</f>
        <v>20000</v>
      </c>
      <c r="I426" s="1" t="s">
        <v>433</v>
      </c>
      <c r="J426" s="1" t="s">
        <v>290</v>
      </c>
      <c r="K426" s="1" t="s">
        <v>133</v>
      </c>
      <c r="L426" s="1" t="s">
        <v>322</v>
      </c>
      <c r="M426" s="1" t="str">
        <f>INDEX(Countries[], MATCH(RawData[[#This Row],[Where do you work]], Countries[Actual], 0), 2)</f>
        <v>USA</v>
      </c>
      <c r="N426" s="1" t="s">
        <v>294</v>
      </c>
      <c r="O426" s="1" t="str">
        <f>VLOOKUP(RawData[[#This Row],[How many hours of a day you work on Excel]], Time[], 2, FALSE)</f>
        <v>Very Heavy</v>
      </c>
    </row>
    <row r="427" spans="2:16" x14ac:dyDescent="0.2">
      <c r="B427" s="1" t="s">
        <v>972</v>
      </c>
      <c r="C427" s="1">
        <v>41060.687604166669</v>
      </c>
      <c r="D427" s="10">
        <v>48360</v>
      </c>
      <c r="E427" s="1" t="s">
        <v>6</v>
      </c>
      <c r="F427" s="11">
        <v>48360</v>
      </c>
      <c r="G427" s="9">
        <f>RawData[[#This Row],[Clean Salary]]*INDEX(Exchange[], MATCH(RawData[[#This Row],[Currency]], Exchange[Code], 0), 4)</f>
        <v>76223.981237173866</v>
      </c>
      <c r="H427" s="11">
        <f>IFERROR(RawData[[#This Row],[Salary in USD]]/(INDEX(Exchange[], MATCH(RawData[[#This Row],[Local Currency Unit]], Exchange[Code], 0), 8)), "")</f>
        <v>19953.921789836091</v>
      </c>
      <c r="I427" s="1" t="s">
        <v>973</v>
      </c>
      <c r="J427" s="1" t="s">
        <v>281</v>
      </c>
      <c r="K427" s="1" t="s">
        <v>135</v>
      </c>
      <c r="L427" s="1" t="s">
        <v>6</v>
      </c>
      <c r="M427" s="1" t="str">
        <f>INDEX(Countries[], MATCH(RawData[[#This Row],[Where do you work]], Countries[Actual], 0), 2)</f>
        <v>UK</v>
      </c>
      <c r="N427" s="1" t="s">
        <v>294</v>
      </c>
      <c r="O427" s="1" t="str">
        <f>VLOOKUP(RawData[[#This Row],[How many hours of a day you work on Excel]], Time[], 2, FALSE)</f>
        <v>Very Heavy</v>
      </c>
      <c r="P427" s="1">
        <v>8</v>
      </c>
    </row>
    <row r="428" spans="2:16" x14ac:dyDescent="0.2">
      <c r="B428" s="1" t="s">
        <v>974</v>
      </c>
      <c r="C428" s="1">
        <v>41058.01829861111</v>
      </c>
      <c r="D428" s="10" t="s">
        <v>975</v>
      </c>
      <c r="E428" s="1" t="s">
        <v>14</v>
      </c>
      <c r="F428" s="11">
        <v>625000</v>
      </c>
      <c r="G428" s="9">
        <f>RawData[[#This Row],[Clean Salary]]*INDEX(Exchange[], MATCH(RawData[[#This Row],[Currency]], Exchange[Code], 0), 4)</f>
        <v>106815.148267971</v>
      </c>
      <c r="H428" s="11">
        <f>IFERROR(RawData[[#This Row],[Salary in USD]]/(INDEX(Exchange[], MATCH(RawData[[#This Row],[Local Currency Unit]], Exchange[Code], 0), 8)), "")</f>
        <v>19891.089062936873</v>
      </c>
      <c r="I428" s="1" t="s">
        <v>976</v>
      </c>
      <c r="J428" s="1" t="s">
        <v>281</v>
      </c>
      <c r="K428" s="1" t="s">
        <v>159</v>
      </c>
      <c r="L428" s="1" t="s">
        <v>14</v>
      </c>
      <c r="M428" s="1" t="str">
        <f>INDEX(Countries[], MATCH(RawData[[#This Row],[Where do you work]], Countries[Actual], 0), 2)</f>
        <v>Denmark</v>
      </c>
      <c r="N428" s="1" t="s">
        <v>282</v>
      </c>
      <c r="O428" s="1" t="str">
        <f>VLOOKUP(RawData[[#This Row],[How many hours of a day you work on Excel]], Time[], 2, FALSE)</f>
        <v>Heavy</v>
      </c>
      <c r="P428" s="1">
        <v>25</v>
      </c>
    </row>
    <row r="429" spans="2:16" x14ac:dyDescent="0.2">
      <c r="B429" s="1" t="s">
        <v>977</v>
      </c>
      <c r="C429" s="1">
        <v>41057.672118055554</v>
      </c>
      <c r="D429" s="10">
        <v>48000</v>
      </c>
      <c r="E429" s="1" t="s">
        <v>6</v>
      </c>
      <c r="F429" s="11">
        <v>48000</v>
      </c>
      <c r="G429" s="9">
        <f>RawData[[#This Row],[Clean Salary]]*INDEX(Exchange[], MATCH(RawData[[#This Row],[Currency]], Exchange[Code], 0), 4)</f>
        <v>75656.557059229643</v>
      </c>
      <c r="H429" s="11">
        <f>IFERROR(RawData[[#This Row],[Salary in USD]]/(INDEX(Exchange[], MATCH(RawData[[#This Row],[Local Currency Unit]], Exchange[Code], 0), 8)), "")</f>
        <v>19805.381429117708</v>
      </c>
      <c r="I429" s="1" t="s">
        <v>978</v>
      </c>
      <c r="J429" s="1" t="s">
        <v>281</v>
      </c>
      <c r="K429" s="1" t="s">
        <v>135</v>
      </c>
      <c r="L429" s="1" t="s">
        <v>6</v>
      </c>
      <c r="M429" s="1" t="str">
        <f>INDEX(Countries[], MATCH(RawData[[#This Row],[Where do you work]], Countries[Actual], 0), 2)</f>
        <v>UK</v>
      </c>
      <c r="N429" s="1" t="s">
        <v>291</v>
      </c>
      <c r="O429" s="1" t="str">
        <f>VLOOKUP(RawData[[#This Row],[How many hours of a day you work on Excel]], Time[], 2, FALSE)</f>
        <v>Medium</v>
      </c>
      <c r="P429" s="1">
        <v>10</v>
      </c>
    </row>
    <row r="430" spans="2:16" x14ac:dyDescent="0.2">
      <c r="B430" s="1" t="s">
        <v>979</v>
      </c>
      <c r="C430" s="1">
        <v>41055.03733796296</v>
      </c>
      <c r="D430" s="10" t="s">
        <v>980</v>
      </c>
      <c r="E430" s="1" t="s">
        <v>19</v>
      </c>
      <c r="F430" s="11">
        <v>1800000</v>
      </c>
      <c r="G430" s="9">
        <f>RawData[[#This Row],[Clean Salary]]*INDEX(Exchange[], MATCH(RawData[[#This Row],[Currency]], Exchange[Code], 0), 4)</f>
        <v>32054.250037396621</v>
      </c>
      <c r="H430" s="11">
        <f>IFERROR(RawData[[#This Row],[Salary in USD]]/(INDEX(Exchange[], MATCH(RawData[[#This Row],[Local Currency Unit]], Exchange[Code], 0), 8)), "")</f>
        <v>19786.574097158405</v>
      </c>
      <c r="I430" s="1" t="s">
        <v>981</v>
      </c>
      <c r="J430" s="1" t="s">
        <v>281</v>
      </c>
      <c r="K430" s="1" t="s">
        <v>134</v>
      </c>
      <c r="L430" s="1" t="s">
        <v>19</v>
      </c>
      <c r="M430" s="1" t="str">
        <f>INDEX(Countries[], MATCH(RawData[[#This Row],[Where do you work]], Countries[Actual], 0), 2)</f>
        <v>India</v>
      </c>
      <c r="N430" s="1" t="s">
        <v>324</v>
      </c>
      <c r="O430" s="1" t="str">
        <f>VLOOKUP(RawData[[#This Row],[How many hours of a day you work on Excel]], Time[], 2, FALSE)</f>
        <v>Light</v>
      </c>
    </row>
    <row r="431" spans="2:16" x14ac:dyDescent="0.2">
      <c r="B431" s="1" t="s">
        <v>982</v>
      </c>
      <c r="C431" s="1">
        <v>41055.447141203702</v>
      </c>
      <c r="D431" s="10">
        <v>1800000</v>
      </c>
      <c r="E431" s="1" t="s">
        <v>19</v>
      </c>
      <c r="F431" s="11">
        <v>1800000</v>
      </c>
      <c r="G431" s="9">
        <f>RawData[[#This Row],[Clean Salary]]*INDEX(Exchange[], MATCH(RawData[[#This Row],[Currency]], Exchange[Code], 0), 4)</f>
        <v>32054.250037396621</v>
      </c>
      <c r="H431" s="11">
        <f>IFERROR(RawData[[#This Row],[Salary in USD]]/(INDEX(Exchange[], MATCH(RawData[[#This Row],[Local Currency Unit]], Exchange[Code], 0), 8)), "")</f>
        <v>19786.574097158405</v>
      </c>
      <c r="I431" s="1" t="s">
        <v>983</v>
      </c>
      <c r="J431" s="1" t="s">
        <v>281</v>
      </c>
      <c r="K431" s="1" t="s">
        <v>134</v>
      </c>
      <c r="L431" s="1" t="s">
        <v>19</v>
      </c>
      <c r="M431" s="1" t="str">
        <f>INDEX(Countries[], MATCH(RawData[[#This Row],[Where do you work]], Countries[Actual], 0), 2)</f>
        <v>India</v>
      </c>
      <c r="N431" s="1" t="s">
        <v>291</v>
      </c>
      <c r="O431" s="1" t="str">
        <f>VLOOKUP(RawData[[#This Row],[How many hours of a day you work on Excel]], Time[], 2, FALSE)</f>
        <v>Medium</v>
      </c>
      <c r="P431" s="1">
        <v>10</v>
      </c>
    </row>
    <row r="432" spans="2:16" x14ac:dyDescent="0.2">
      <c r="B432" s="1" t="s">
        <v>984</v>
      </c>
      <c r="C432" s="1">
        <v>41062.13113425926</v>
      </c>
      <c r="D432" s="10">
        <v>1800000</v>
      </c>
      <c r="E432" s="1" t="s">
        <v>19</v>
      </c>
      <c r="F432" s="11">
        <v>1800000</v>
      </c>
      <c r="G432" s="9">
        <f>RawData[[#This Row],[Clean Salary]]*INDEX(Exchange[], MATCH(RawData[[#This Row],[Currency]], Exchange[Code], 0), 4)</f>
        <v>32054.250037396621</v>
      </c>
      <c r="H432" s="11">
        <f>IFERROR(RawData[[#This Row],[Salary in USD]]/(INDEX(Exchange[], MATCH(RawData[[#This Row],[Local Currency Unit]], Exchange[Code], 0), 8)), "")</f>
        <v>19786.574097158405</v>
      </c>
      <c r="I432" s="1" t="s">
        <v>648</v>
      </c>
      <c r="J432" s="1" t="s">
        <v>290</v>
      </c>
      <c r="K432" s="1" t="s">
        <v>134</v>
      </c>
      <c r="L432" s="1" t="s">
        <v>19</v>
      </c>
      <c r="M432" s="1" t="str">
        <f>INDEX(Countries[], MATCH(RawData[[#This Row],[Where do you work]], Countries[Actual], 0), 2)</f>
        <v>India</v>
      </c>
      <c r="N432" s="1" t="s">
        <v>294</v>
      </c>
      <c r="O432" s="1" t="str">
        <f>VLOOKUP(RawData[[#This Row],[How many hours of a day you work on Excel]], Time[], 2, FALSE)</f>
        <v>Very Heavy</v>
      </c>
      <c r="P432" s="1">
        <v>1</v>
      </c>
    </row>
    <row r="433" spans="2:16" x14ac:dyDescent="0.2">
      <c r="B433" s="1" t="s">
        <v>652</v>
      </c>
      <c r="C433" s="1">
        <v>41063.196458333332</v>
      </c>
      <c r="D433" s="10">
        <v>106000</v>
      </c>
      <c r="E433" s="1" t="s">
        <v>322</v>
      </c>
      <c r="F433" s="11">
        <v>106000</v>
      </c>
      <c r="G433" s="9">
        <f>RawData[[#This Row],[Clean Salary]]*INDEX(Exchange[], MATCH(RawData[[#This Row],[Currency]], Exchange[Code], 0), 4)</f>
        <v>106000</v>
      </c>
      <c r="H433" s="11">
        <f>IFERROR(RawData[[#This Row],[Salary in USD]]/(INDEX(Exchange[], MATCH(RawData[[#This Row],[Local Currency Unit]], Exchange[Code], 0), 8)), "")</f>
        <v>19739.292364990688</v>
      </c>
      <c r="I433" s="1" t="s">
        <v>653</v>
      </c>
      <c r="J433" s="1" t="s">
        <v>290</v>
      </c>
      <c r="K433" s="1" t="s">
        <v>159</v>
      </c>
      <c r="L433" s="1" t="s">
        <v>14</v>
      </c>
      <c r="M433" s="1" t="str">
        <f>INDEX(Countries[], MATCH(RawData[[#This Row],[Where do you work]], Countries[Actual], 0), 2)</f>
        <v>Denmark</v>
      </c>
      <c r="N433" s="1" t="s">
        <v>324</v>
      </c>
      <c r="O433" s="1" t="str">
        <f>VLOOKUP(RawData[[#This Row],[How many hours of a day you work on Excel]], Time[], 2, FALSE)</f>
        <v>Light</v>
      </c>
      <c r="P433" s="1">
        <v>7</v>
      </c>
    </row>
    <row r="434" spans="2:16" x14ac:dyDescent="0.2">
      <c r="B434" s="1" t="s">
        <v>988</v>
      </c>
      <c r="C434" s="1">
        <v>41055.730509259258</v>
      </c>
      <c r="D434" s="10" t="s">
        <v>989</v>
      </c>
      <c r="E434" s="1" t="s">
        <v>3</v>
      </c>
      <c r="F434" s="11">
        <v>95000</v>
      </c>
      <c r="G434" s="9">
        <f>RawData[[#This Row],[Clean Salary]]*INDEX(Exchange[], MATCH(RawData[[#This Row],[Currency]], Exchange[Code], 0), 4)</f>
        <v>96891.417358250401</v>
      </c>
      <c r="H434" s="11">
        <f>IFERROR(RawData[[#This Row],[Salary in USD]]/(INDEX(Exchange[], MATCH(RawData[[#This Row],[Local Currency Unit]], Exchange[Code], 0), 8)), "")</f>
        <v>19613.647238512225</v>
      </c>
      <c r="I434" s="1" t="s">
        <v>990</v>
      </c>
      <c r="J434" s="1" t="s">
        <v>290</v>
      </c>
      <c r="K434" s="1" t="s">
        <v>136</v>
      </c>
      <c r="L434" s="1" t="s">
        <v>3</v>
      </c>
      <c r="M434" s="1" t="str">
        <f>INDEX(Countries[], MATCH(RawData[[#This Row],[Where do you work]], Countries[Actual], 0), 2)</f>
        <v>Australia</v>
      </c>
      <c r="N434" s="1" t="s">
        <v>291</v>
      </c>
      <c r="O434" s="1" t="str">
        <f>VLOOKUP(RawData[[#This Row],[How many hours of a day you work on Excel]], Time[], 2, FALSE)</f>
        <v>Medium</v>
      </c>
      <c r="P434" s="1">
        <v>11</v>
      </c>
    </row>
    <row r="435" spans="2:16" x14ac:dyDescent="0.2">
      <c r="B435" s="1" t="s">
        <v>991</v>
      </c>
      <c r="C435" s="1">
        <v>41056.846412037034</v>
      </c>
      <c r="D435" s="10" t="s">
        <v>989</v>
      </c>
      <c r="E435" s="1" t="s">
        <v>3</v>
      </c>
      <c r="F435" s="11">
        <v>95000</v>
      </c>
      <c r="G435" s="9">
        <f>RawData[[#This Row],[Clean Salary]]*INDEX(Exchange[], MATCH(RawData[[#This Row],[Currency]], Exchange[Code], 0), 4)</f>
        <v>96891.417358250401</v>
      </c>
      <c r="H435" s="11">
        <f>IFERROR(RawData[[#This Row],[Salary in USD]]/(INDEX(Exchange[], MATCH(RawData[[#This Row],[Local Currency Unit]], Exchange[Code], 0), 8)), "")</f>
        <v>19613.647238512225</v>
      </c>
      <c r="I435" s="1" t="s">
        <v>992</v>
      </c>
      <c r="J435" s="1" t="s">
        <v>290</v>
      </c>
      <c r="K435" s="1" t="s">
        <v>136</v>
      </c>
      <c r="L435" s="1" t="s">
        <v>3</v>
      </c>
      <c r="M435" s="1" t="str">
        <f>INDEX(Countries[], MATCH(RawData[[#This Row],[Where do you work]], Countries[Actual], 0), 2)</f>
        <v>Australia</v>
      </c>
      <c r="N435" s="1" t="s">
        <v>324</v>
      </c>
      <c r="O435" s="1" t="str">
        <f>VLOOKUP(RawData[[#This Row],[How many hours of a day you work on Excel]], Time[], 2, FALSE)</f>
        <v>Light</v>
      </c>
      <c r="P435" s="1">
        <v>7</v>
      </c>
    </row>
    <row r="436" spans="2:16" x14ac:dyDescent="0.2">
      <c r="B436" s="1" t="s">
        <v>993</v>
      </c>
      <c r="C436" s="1">
        <v>41057.242314814815</v>
      </c>
      <c r="D436" s="10">
        <v>95000</v>
      </c>
      <c r="E436" s="1" t="s">
        <v>3</v>
      </c>
      <c r="F436" s="11">
        <v>95000</v>
      </c>
      <c r="G436" s="9">
        <f>RawData[[#This Row],[Clean Salary]]*INDEX(Exchange[], MATCH(RawData[[#This Row],[Currency]], Exchange[Code], 0), 4)</f>
        <v>96891.417358250401</v>
      </c>
      <c r="H436" s="11">
        <f>IFERROR(RawData[[#This Row],[Salary in USD]]/(INDEX(Exchange[], MATCH(RawData[[#This Row],[Local Currency Unit]], Exchange[Code], 0), 8)), "")</f>
        <v>19613.647238512225</v>
      </c>
      <c r="I436" s="1" t="s">
        <v>994</v>
      </c>
      <c r="J436" s="1" t="s">
        <v>290</v>
      </c>
      <c r="K436" s="1" t="s">
        <v>136</v>
      </c>
      <c r="L436" s="1" t="s">
        <v>3</v>
      </c>
      <c r="M436" s="1" t="str">
        <f>INDEX(Countries[], MATCH(RawData[[#This Row],[Where do you work]], Countries[Actual], 0), 2)</f>
        <v>Australia</v>
      </c>
      <c r="N436" s="1" t="s">
        <v>291</v>
      </c>
      <c r="O436" s="1" t="str">
        <f>VLOOKUP(RawData[[#This Row],[How many hours of a day you work on Excel]], Time[], 2, FALSE)</f>
        <v>Medium</v>
      </c>
      <c r="P436" s="1">
        <v>20</v>
      </c>
    </row>
    <row r="437" spans="2:16" x14ac:dyDescent="0.2">
      <c r="B437" s="1" t="s">
        <v>995</v>
      </c>
      <c r="C437" s="1">
        <v>41055.20857638889</v>
      </c>
      <c r="D437" s="10">
        <v>82300</v>
      </c>
      <c r="E437" s="1" t="s">
        <v>322</v>
      </c>
      <c r="F437" s="11">
        <v>82300</v>
      </c>
      <c r="G437" s="9">
        <f>RawData[[#This Row],[Clean Salary]]*INDEX(Exchange[], MATCH(RawData[[#This Row],[Currency]], Exchange[Code], 0), 4)</f>
        <v>82300</v>
      </c>
      <c r="H437" s="11">
        <f>IFERROR(RawData[[#This Row],[Salary in USD]]/(INDEX(Exchange[], MATCH(RawData[[#This Row],[Local Currency Unit]], Exchange[Code], 0), 8)), "")</f>
        <v>19595.238095238095</v>
      </c>
      <c r="I437" s="1" t="s">
        <v>996</v>
      </c>
      <c r="J437" s="1" t="s">
        <v>281</v>
      </c>
      <c r="K437" s="1" t="s">
        <v>133</v>
      </c>
      <c r="L437" s="1" t="s">
        <v>322</v>
      </c>
      <c r="M437" s="1" t="str">
        <f>INDEX(Countries[], MATCH(RawData[[#This Row],[Where do you work]], Countries[Actual], 0), 2)</f>
        <v>USA</v>
      </c>
      <c r="N437" s="1" t="s">
        <v>291</v>
      </c>
      <c r="O437" s="1" t="str">
        <f>VLOOKUP(RawData[[#This Row],[How many hours of a day you work on Excel]], Time[], 2, FALSE)</f>
        <v>Medium</v>
      </c>
    </row>
    <row r="438" spans="2:16" x14ac:dyDescent="0.2">
      <c r="B438" s="1" t="s">
        <v>997</v>
      </c>
      <c r="C438" s="1">
        <v>41055.035196759258</v>
      </c>
      <c r="D438" s="10">
        <v>92000</v>
      </c>
      <c r="E438" s="1" t="s">
        <v>9</v>
      </c>
      <c r="F438" s="11">
        <v>92000</v>
      </c>
      <c r="G438" s="9">
        <f>RawData[[#This Row],[Clean Salary]]*INDEX(Exchange[], MATCH(RawData[[#This Row],[Currency]], Exchange[Code], 0), 4)</f>
        <v>90469.260118790073</v>
      </c>
      <c r="H438" s="11">
        <f>IFERROR(RawData[[#This Row],[Salary in USD]]/(INDEX(Exchange[], MATCH(RawData[[#This Row],[Local Currency Unit]], Exchange[Code], 0), 8)), "")</f>
        <v>19539.797001898503</v>
      </c>
      <c r="I438" s="1" t="s">
        <v>998</v>
      </c>
      <c r="J438" s="1" t="s">
        <v>342</v>
      </c>
      <c r="K438" s="1" t="s">
        <v>137</v>
      </c>
      <c r="L438" s="1" t="s">
        <v>9</v>
      </c>
      <c r="M438" s="1" t="str">
        <f>INDEX(Countries[], MATCH(RawData[[#This Row],[Where do you work]], Countries[Actual], 0), 2)</f>
        <v>Canada</v>
      </c>
      <c r="N438" s="1" t="s">
        <v>294</v>
      </c>
      <c r="O438" s="1" t="str">
        <f>VLOOKUP(RawData[[#This Row],[How many hours of a day you work on Excel]], Time[], 2, FALSE)</f>
        <v>Very Heavy</v>
      </c>
    </row>
    <row r="439" spans="2:16" x14ac:dyDescent="0.2">
      <c r="B439" s="1" t="s">
        <v>999</v>
      </c>
      <c r="C439" s="1">
        <v>41058.385520833333</v>
      </c>
      <c r="D439" s="10">
        <v>82000</v>
      </c>
      <c r="E439" s="1" t="s">
        <v>322</v>
      </c>
      <c r="F439" s="11">
        <v>82000</v>
      </c>
      <c r="G439" s="9">
        <f>RawData[[#This Row],[Clean Salary]]*INDEX(Exchange[], MATCH(RawData[[#This Row],[Currency]], Exchange[Code], 0), 4)</f>
        <v>82000</v>
      </c>
      <c r="H439" s="11">
        <f>IFERROR(RawData[[#This Row],[Salary in USD]]/(INDEX(Exchange[], MATCH(RawData[[#This Row],[Local Currency Unit]], Exchange[Code], 0), 8)), "")</f>
        <v>19523.809523809523</v>
      </c>
      <c r="I439" s="1" t="s">
        <v>1000</v>
      </c>
      <c r="J439" s="1" t="s">
        <v>281</v>
      </c>
      <c r="K439" s="1" t="s">
        <v>133</v>
      </c>
      <c r="L439" s="1" t="s">
        <v>322</v>
      </c>
      <c r="M439" s="1" t="str">
        <f>INDEX(Countries[], MATCH(RawData[[#This Row],[Where do you work]], Countries[Actual], 0), 2)</f>
        <v>USA</v>
      </c>
      <c r="N439" s="1" t="s">
        <v>282</v>
      </c>
      <c r="O439" s="1" t="str">
        <f>VLOOKUP(RawData[[#This Row],[How many hours of a day you work on Excel]], Time[], 2, FALSE)</f>
        <v>Heavy</v>
      </c>
      <c r="P439" s="1">
        <v>10</v>
      </c>
    </row>
    <row r="440" spans="2:16" x14ac:dyDescent="0.2">
      <c r="B440" s="1" t="s">
        <v>1457</v>
      </c>
      <c r="C440" s="1">
        <v>41055.090682870374</v>
      </c>
      <c r="D440" s="10">
        <v>63586.95</v>
      </c>
      <c r="E440" s="1" t="s">
        <v>322</v>
      </c>
      <c r="F440" s="11">
        <v>63586</v>
      </c>
      <c r="G440" s="9">
        <f>RawData[[#This Row],[Clean Salary]]*INDEX(Exchange[], MATCH(RawData[[#This Row],[Currency]], Exchange[Code], 0), 4)</f>
        <v>63586</v>
      </c>
      <c r="H440" s="11">
        <f>IFERROR(RawData[[#This Row],[Salary in USD]]/(INDEX(Exchange[], MATCH(RawData[[#This Row],[Local Currency Unit]], Exchange[Code], 0), 8)), "")</f>
        <v>19445.25993883792</v>
      </c>
      <c r="I440" s="1" t="s">
        <v>1458</v>
      </c>
      <c r="J440" s="1" t="s">
        <v>281</v>
      </c>
      <c r="K440" s="1" t="s">
        <v>258</v>
      </c>
      <c r="L440" s="1" t="s">
        <v>53</v>
      </c>
      <c r="M440" s="1" t="str">
        <f>INDEX(Countries[], MATCH(RawData[[#This Row],[Where do you work]], Countries[Actual], 0), 2)</f>
        <v>UAE</v>
      </c>
      <c r="N440" s="1" t="s">
        <v>291</v>
      </c>
      <c r="O440" s="1" t="str">
        <f>VLOOKUP(RawData[[#This Row],[How many hours of a day you work on Excel]], Time[], 2, FALSE)</f>
        <v>Medium</v>
      </c>
    </row>
    <row r="441" spans="2:16" x14ac:dyDescent="0.2">
      <c r="B441" s="1" t="s">
        <v>1006</v>
      </c>
      <c r="C441" s="1">
        <v>41057.351886574077</v>
      </c>
      <c r="D441" s="10">
        <v>94000</v>
      </c>
      <c r="E441" s="1" t="s">
        <v>3</v>
      </c>
      <c r="F441" s="11">
        <v>94000</v>
      </c>
      <c r="G441" s="9">
        <f>RawData[[#This Row],[Clean Salary]]*INDEX(Exchange[], MATCH(RawData[[#This Row],[Currency]], Exchange[Code], 0), 4)</f>
        <v>95871.50770184776</v>
      </c>
      <c r="H441" s="11">
        <f>IFERROR(RawData[[#This Row],[Salary in USD]]/(INDEX(Exchange[], MATCH(RawData[[#This Row],[Local Currency Unit]], Exchange[Code], 0), 8)), "")</f>
        <v>19407.187793896308</v>
      </c>
      <c r="I441" s="1" t="s">
        <v>356</v>
      </c>
      <c r="J441" s="1" t="s">
        <v>290</v>
      </c>
      <c r="K441" s="1" t="s">
        <v>136</v>
      </c>
      <c r="L441" s="1" t="s">
        <v>3</v>
      </c>
      <c r="M441" s="1" t="str">
        <f>INDEX(Countries[], MATCH(RawData[[#This Row],[Where do you work]], Countries[Actual], 0), 2)</f>
        <v>Australia</v>
      </c>
      <c r="N441" s="1" t="s">
        <v>291</v>
      </c>
      <c r="O441" s="1" t="str">
        <f>VLOOKUP(RawData[[#This Row],[How many hours of a day you work on Excel]], Time[], 2, FALSE)</f>
        <v>Medium</v>
      </c>
      <c r="P441" s="1">
        <v>2.5</v>
      </c>
    </row>
    <row r="442" spans="2:16" x14ac:dyDescent="0.2">
      <c r="B442" s="1" t="s">
        <v>1007</v>
      </c>
      <c r="C442" s="1">
        <v>41057.4455787037</v>
      </c>
      <c r="D442" s="10">
        <v>94000</v>
      </c>
      <c r="E442" s="1" t="s">
        <v>3</v>
      </c>
      <c r="F442" s="11">
        <v>94000</v>
      </c>
      <c r="G442" s="9">
        <f>RawData[[#This Row],[Clean Salary]]*INDEX(Exchange[], MATCH(RawData[[#This Row],[Currency]], Exchange[Code], 0), 4)</f>
        <v>95871.50770184776</v>
      </c>
      <c r="H442" s="11">
        <f>IFERROR(RawData[[#This Row],[Salary in USD]]/(INDEX(Exchange[], MATCH(RawData[[#This Row],[Local Currency Unit]], Exchange[Code], 0), 8)), "")</f>
        <v>19407.187793896308</v>
      </c>
      <c r="I442" s="1" t="s">
        <v>1008</v>
      </c>
      <c r="J442" s="1" t="s">
        <v>290</v>
      </c>
      <c r="K442" s="1" t="s">
        <v>136</v>
      </c>
      <c r="L442" s="1" t="s">
        <v>3</v>
      </c>
      <c r="M442" s="1" t="str">
        <f>INDEX(Countries[], MATCH(RawData[[#This Row],[Where do you work]], Countries[Actual], 0), 2)</f>
        <v>Australia</v>
      </c>
      <c r="N442" s="1" t="s">
        <v>291</v>
      </c>
      <c r="O442" s="1" t="str">
        <f>VLOOKUP(RawData[[#This Row],[How many hours of a day you work on Excel]], Time[], 2, FALSE)</f>
        <v>Medium</v>
      </c>
      <c r="P442" s="1">
        <v>14</v>
      </c>
    </row>
    <row r="443" spans="2:16" x14ac:dyDescent="0.2">
      <c r="B443" s="1" t="s">
        <v>1009</v>
      </c>
      <c r="C443" s="1">
        <v>41057.511030092595</v>
      </c>
      <c r="D443" s="10" t="s">
        <v>1010</v>
      </c>
      <c r="E443" s="1" t="s">
        <v>41</v>
      </c>
      <c r="F443" s="11">
        <v>92000</v>
      </c>
      <c r="G443" s="9">
        <f>RawData[[#This Row],[Clean Salary]]*INDEX(Exchange[], MATCH(RawData[[#This Row],[Currency]], Exchange[Code], 0), 4)</f>
        <v>72571.80269935554</v>
      </c>
      <c r="H443" s="11">
        <f>IFERROR(RawData[[#This Row],[Salary in USD]]/(INDEX(Exchange[], MATCH(RawData[[#This Row],[Local Currency Unit]], Exchange[Code], 0), 8)), "")</f>
        <v>19352.480719828145</v>
      </c>
      <c r="I443" s="1" t="s">
        <v>280</v>
      </c>
      <c r="J443" s="1" t="s">
        <v>281</v>
      </c>
      <c r="K443" s="1" t="s">
        <v>144</v>
      </c>
      <c r="L443" s="1" t="s">
        <v>41</v>
      </c>
      <c r="M443" s="1" t="str">
        <f>INDEX(Countries[], MATCH(RawData[[#This Row],[Where do you work]], Countries[Actual], 0), 2)</f>
        <v>Singapore</v>
      </c>
      <c r="N443" s="1" t="s">
        <v>294</v>
      </c>
      <c r="O443" s="1" t="str">
        <f>VLOOKUP(RawData[[#This Row],[How many hours of a day you work on Excel]], Time[], 2, FALSE)</f>
        <v>Very Heavy</v>
      </c>
      <c r="P443" s="1">
        <v>15</v>
      </c>
    </row>
    <row r="444" spans="2:16" x14ac:dyDescent="0.2">
      <c r="B444" s="1" t="s">
        <v>2704</v>
      </c>
      <c r="C444" s="1">
        <v>41055.623368055552</v>
      </c>
      <c r="D444" s="10">
        <v>31250</v>
      </c>
      <c r="E444" s="1" t="s">
        <v>322</v>
      </c>
      <c r="F444" s="11">
        <v>31250</v>
      </c>
      <c r="G444" s="9">
        <f>RawData[[#This Row],[Clean Salary]]*INDEX(Exchange[], MATCH(RawData[[#This Row],[Currency]], Exchange[Code], 0), 4)</f>
        <v>31250</v>
      </c>
      <c r="H444" s="11">
        <f>IFERROR(RawData[[#This Row],[Salary in USD]]/(INDEX(Exchange[], MATCH(RawData[[#This Row],[Local Currency Unit]], Exchange[Code], 0), 8)), "")</f>
        <v>19290.123456790123</v>
      </c>
      <c r="I444" s="1" t="s">
        <v>2705</v>
      </c>
      <c r="J444" s="1" t="s">
        <v>281</v>
      </c>
      <c r="K444" s="1" t="s">
        <v>134</v>
      </c>
      <c r="L444" s="1" t="s">
        <v>19</v>
      </c>
      <c r="M444" s="1" t="str">
        <f>INDEX(Countries[], MATCH(RawData[[#This Row],[Where do you work]], Countries[Actual], 0), 2)</f>
        <v>India</v>
      </c>
      <c r="N444" s="1" t="s">
        <v>291</v>
      </c>
      <c r="O444" s="1" t="str">
        <f>VLOOKUP(RawData[[#This Row],[How many hours of a day you work on Excel]], Time[], 2, FALSE)</f>
        <v>Medium</v>
      </c>
      <c r="P444" s="1">
        <v>6</v>
      </c>
    </row>
    <row r="445" spans="2:16" x14ac:dyDescent="0.2">
      <c r="B445" s="1" t="s">
        <v>1014</v>
      </c>
      <c r="C445" s="1">
        <v>41059.034756944442</v>
      </c>
      <c r="D445" s="10">
        <v>81000</v>
      </c>
      <c r="E445" s="1" t="s">
        <v>322</v>
      </c>
      <c r="F445" s="11">
        <v>81000</v>
      </c>
      <c r="G445" s="9">
        <f>RawData[[#This Row],[Clean Salary]]*INDEX(Exchange[], MATCH(RawData[[#This Row],[Currency]], Exchange[Code], 0), 4)</f>
        <v>81000</v>
      </c>
      <c r="H445" s="11">
        <f>IFERROR(RawData[[#This Row],[Salary in USD]]/(INDEX(Exchange[], MATCH(RawData[[#This Row],[Local Currency Unit]], Exchange[Code], 0), 8)), "")</f>
        <v>19285.714285714286</v>
      </c>
      <c r="I445" s="1" t="s">
        <v>1015</v>
      </c>
      <c r="J445" s="1" t="s">
        <v>281</v>
      </c>
      <c r="K445" s="1" t="s">
        <v>133</v>
      </c>
      <c r="L445" s="1" t="s">
        <v>322</v>
      </c>
      <c r="M445" s="1" t="str">
        <f>INDEX(Countries[], MATCH(RawData[[#This Row],[Where do you work]], Countries[Actual], 0), 2)</f>
        <v>USA</v>
      </c>
      <c r="N445" s="1" t="s">
        <v>324</v>
      </c>
      <c r="O445" s="1" t="str">
        <f>VLOOKUP(RawData[[#This Row],[How many hours of a day you work on Excel]], Time[], 2, FALSE)</f>
        <v>Light</v>
      </c>
      <c r="P445" s="1">
        <v>12</v>
      </c>
    </row>
    <row r="446" spans="2:16" x14ac:dyDescent="0.2">
      <c r="B446" s="1" t="s">
        <v>1016</v>
      </c>
      <c r="C446" s="1">
        <v>41066.245127314818</v>
      </c>
      <c r="D446" s="10">
        <v>81000</v>
      </c>
      <c r="E446" s="1" t="s">
        <v>322</v>
      </c>
      <c r="F446" s="11">
        <v>81000</v>
      </c>
      <c r="G446" s="9">
        <f>RawData[[#This Row],[Clean Salary]]*INDEX(Exchange[], MATCH(RawData[[#This Row],[Currency]], Exchange[Code], 0), 4)</f>
        <v>81000</v>
      </c>
      <c r="H446" s="11">
        <f>IFERROR(RawData[[#This Row],[Salary in USD]]/(INDEX(Exchange[], MATCH(RawData[[#This Row],[Local Currency Unit]], Exchange[Code], 0), 8)), "")</f>
        <v>19285.714285714286</v>
      </c>
      <c r="I446" s="1" t="s">
        <v>1017</v>
      </c>
      <c r="J446" s="1" t="s">
        <v>290</v>
      </c>
      <c r="K446" s="1" t="s">
        <v>133</v>
      </c>
      <c r="L446" s="1" t="s">
        <v>322</v>
      </c>
      <c r="M446" s="1" t="str">
        <f>INDEX(Countries[], MATCH(RawData[[#This Row],[Where do you work]], Countries[Actual], 0), 2)</f>
        <v>USA</v>
      </c>
      <c r="N446" s="1" t="s">
        <v>282</v>
      </c>
      <c r="O446" s="1" t="str">
        <f>VLOOKUP(RawData[[#This Row],[How many hours of a day you work on Excel]], Time[], 2, FALSE)</f>
        <v>Heavy</v>
      </c>
      <c r="P446" s="1">
        <v>6</v>
      </c>
    </row>
    <row r="447" spans="2:16" x14ac:dyDescent="0.2">
      <c r="B447" s="1" t="s">
        <v>787</v>
      </c>
      <c r="C447" s="1">
        <v>41055.28197916667</v>
      </c>
      <c r="D447" s="10" t="s">
        <v>788</v>
      </c>
      <c r="E447" s="1" t="s">
        <v>322</v>
      </c>
      <c r="F447" s="11">
        <v>95000</v>
      </c>
      <c r="G447" s="9">
        <f>RawData[[#This Row],[Clean Salary]]*INDEX(Exchange[], MATCH(RawData[[#This Row],[Currency]], Exchange[Code], 0), 4)</f>
        <v>95000</v>
      </c>
      <c r="H447" s="11">
        <f>IFERROR(RawData[[#This Row],[Salary in USD]]/(INDEX(Exchange[], MATCH(RawData[[#This Row],[Local Currency Unit]], Exchange[Code], 0), 8)), "")</f>
        <v>19230.76923076923</v>
      </c>
      <c r="I447" s="1" t="s">
        <v>356</v>
      </c>
      <c r="J447" s="1" t="s">
        <v>290</v>
      </c>
      <c r="K447" s="1" t="s">
        <v>136</v>
      </c>
      <c r="L447" s="1" t="s">
        <v>3</v>
      </c>
      <c r="M447" s="1" t="str">
        <f>INDEX(Countries[], MATCH(RawData[[#This Row],[Where do you work]], Countries[Actual], 0), 2)</f>
        <v>Australia</v>
      </c>
      <c r="N447" s="1" t="s">
        <v>291</v>
      </c>
      <c r="O447" s="1" t="str">
        <f>VLOOKUP(RawData[[#This Row],[How many hours of a day you work on Excel]], Time[], 2, FALSE)</f>
        <v>Medium</v>
      </c>
      <c r="P447" s="1">
        <v>11</v>
      </c>
    </row>
    <row r="448" spans="2:16" x14ac:dyDescent="0.2">
      <c r="B448" s="1" t="s">
        <v>1018</v>
      </c>
      <c r="C448" s="1">
        <v>41059.062395833331</v>
      </c>
      <c r="D448" s="10">
        <v>80442</v>
      </c>
      <c r="E448" s="1" t="s">
        <v>322</v>
      </c>
      <c r="F448" s="11">
        <v>80442</v>
      </c>
      <c r="G448" s="9">
        <f>RawData[[#This Row],[Clean Salary]]*INDEX(Exchange[], MATCH(RawData[[#This Row],[Currency]], Exchange[Code], 0), 4)</f>
        <v>80442</v>
      </c>
      <c r="H448" s="11">
        <f>IFERROR(RawData[[#This Row],[Salary in USD]]/(INDEX(Exchange[], MATCH(RawData[[#This Row],[Local Currency Unit]], Exchange[Code], 0), 8)), "")</f>
        <v>19152.857142857141</v>
      </c>
      <c r="I448" s="1" t="s">
        <v>1019</v>
      </c>
      <c r="J448" s="1" t="s">
        <v>290</v>
      </c>
      <c r="K448" s="1" t="s">
        <v>133</v>
      </c>
      <c r="L448" s="1" t="s">
        <v>322</v>
      </c>
      <c r="M448" s="1" t="str">
        <f>INDEX(Countries[], MATCH(RawData[[#This Row],[Where do you work]], Countries[Actual], 0), 2)</f>
        <v>USA</v>
      </c>
      <c r="N448" s="1" t="s">
        <v>282</v>
      </c>
      <c r="O448" s="1" t="str">
        <f>VLOOKUP(RawData[[#This Row],[How many hours of a day you work on Excel]], Time[], 2, FALSE)</f>
        <v>Heavy</v>
      </c>
      <c r="P448" s="1">
        <v>16</v>
      </c>
    </row>
    <row r="449" spans="2:16" x14ac:dyDescent="0.2">
      <c r="B449" s="1" t="s">
        <v>1020</v>
      </c>
      <c r="C449" s="1">
        <v>41055.033865740741</v>
      </c>
      <c r="D449" s="10">
        <v>90000</v>
      </c>
      <c r="E449" s="1" t="s">
        <v>9</v>
      </c>
      <c r="F449" s="11">
        <v>90000</v>
      </c>
      <c r="G449" s="9">
        <f>RawData[[#This Row],[Clean Salary]]*INDEX(Exchange[], MATCH(RawData[[#This Row],[Currency]], Exchange[Code], 0), 4)</f>
        <v>88502.537072729421</v>
      </c>
      <c r="H449" s="11">
        <f>IFERROR(RawData[[#This Row],[Salary in USD]]/(INDEX(Exchange[], MATCH(RawData[[#This Row],[Local Currency Unit]], Exchange[Code], 0), 8)), "")</f>
        <v>19115.018806205058</v>
      </c>
      <c r="I449" s="1" t="s">
        <v>1021</v>
      </c>
      <c r="J449" s="1" t="s">
        <v>290</v>
      </c>
      <c r="K449" s="1" t="s">
        <v>137</v>
      </c>
      <c r="L449" s="1" t="s">
        <v>9</v>
      </c>
      <c r="M449" s="1" t="str">
        <f>INDEX(Countries[], MATCH(RawData[[#This Row],[Where do you work]], Countries[Actual], 0), 2)</f>
        <v>Canada</v>
      </c>
      <c r="N449" s="1" t="s">
        <v>282</v>
      </c>
      <c r="O449" s="1" t="str">
        <f>VLOOKUP(RawData[[#This Row],[How many hours of a day you work on Excel]], Time[], 2, FALSE)</f>
        <v>Heavy</v>
      </c>
    </row>
    <row r="450" spans="2:16" x14ac:dyDescent="0.2">
      <c r="B450" s="1" t="s">
        <v>1022</v>
      </c>
      <c r="C450" s="1">
        <v>41078.237708333334</v>
      </c>
      <c r="D450" s="10">
        <v>600000</v>
      </c>
      <c r="E450" s="1" t="s">
        <v>14</v>
      </c>
      <c r="F450" s="11">
        <v>600000</v>
      </c>
      <c r="G450" s="9">
        <f>RawData[[#This Row],[Clean Salary]]*INDEX(Exchange[], MATCH(RawData[[#This Row],[Currency]], Exchange[Code], 0), 4)</f>
        <v>102542.54233725216</v>
      </c>
      <c r="H450" s="11">
        <f>IFERROR(RawData[[#This Row],[Salary in USD]]/(INDEX(Exchange[], MATCH(RawData[[#This Row],[Local Currency Unit]], Exchange[Code], 0), 8)), "")</f>
        <v>19095.445500419395</v>
      </c>
      <c r="I450" s="1" t="s">
        <v>305</v>
      </c>
      <c r="J450" s="1" t="s">
        <v>305</v>
      </c>
      <c r="K450" s="1" t="s">
        <v>212</v>
      </c>
      <c r="L450" s="1" t="s">
        <v>14</v>
      </c>
      <c r="M450" s="1" t="str">
        <f>INDEX(Countries[], MATCH(RawData[[#This Row],[Where do you work]], Countries[Actual], 0), 2)</f>
        <v>Denmark</v>
      </c>
      <c r="N450" s="1" t="s">
        <v>291</v>
      </c>
      <c r="O450" s="1" t="str">
        <f>VLOOKUP(RawData[[#This Row],[How many hours of a day you work on Excel]], Time[], 2, FALSE)</f>
        <v>Medium</v>
      </c>
      <c r="P450" s="1">
        <v>20</v>
      </c>
    </row>
    <row r="451" spans="2:16" x14ac:dyDescent="0.2">
      <c r="B451" s="1" t="s">
        <v>1023</v>
      </c>
      <c r="C451" s="1">
        <v>41055.028263888889</v>
      </c>
      <c r="D451" s="10" t="s">
        <v>1024</v>
      </c>
      <c r="E451" s="1" t="s">
        <v>322</v>
      </c>
      <c r="F451" s="11">
        <v>80000</v>
      </c>
      <c r="G451" s="9">
        <f>RawData[[#This Row],[Clean Salary]]*INDEX(Exchange[], MATCH(RawData[[#This Row],[Currency]], Exchange[Code], 0), 4)</f>
        <v>80000</v>
      </c>
      <c r="H451" s="11">
        <f>IFERROR(RawData[[#This Row],[Salary in USD]]/(INDEX(Exchange[], MATCH(RawData[[#This Row],[Local Currency Unit]], Exchange[Code], 0), 8)), "")</f>
        <v>19047.619047619046</v>
      </c>
      <c r="I451" s="1" t="s">
        <v>994</v>
      </c>
      <c r="J451" s="1" t="s">
        <v>290</v>
      </c>
      <c r="K451" s="1" t="s">
        <v>133</v>
      </c>
      <c r="L451" s="1" t="s">
        <v>322</v>
      </c>
      <c r="M451" s="1" t="str">
        <f>INDEX(Countries[], MATCH(RawData[[#This Row],[Where do you work]], Countries[Actual], 0), 2)</f>
        <v>USA</v>
      </c>
      <c r="N451" s="1" t="s">
        <v>282</v>
      </c>
      <c r="O451" s="1" t="str">
        <f>VLOOKUP(RawData[[#This Row],[How many hours of a day you work on Excel]], Time[], 2, FALSE)</f>
        <v>Heavy</v>
      </c>
    </row>
    <row r="452" spans="2:16" x14ac:dyDescent="0.2">
      <c r="B452" s="1" t="s">
        <v>1025</v>
      </c>
      <c r="C452" s="1">
        <v>41055.029166666667</v>
      </c>
      <c r="D452" s="10">
        <v>80000</v>
      </c>
      <c r="E452" s="1" t="s">
        <v>322</v>
      </c>
      <c r="F452" s="11">
        <v>80000</v>
      </c>
      <c r="G452" s="9">
        <f>RawData[[#This Row],[Clean Salary]]*INDEX(Exchange[], MATCH(RawData[[#This Row],[Currency]], Exchange[Code], 0), 4)</f>
        <v>80000</v>
      </c>
      <c r="H452" s="11">
        <f>IFERROR(RawData[[#This Row],[Salary in USD]]/(INDEX(Exchange[], MATCH(RawData[[#This Row],[Local Currency Unit]], Exchange[Code], 0), 8)), "")</f>
        <v>19047.619047619046</v>
      </c>
      <c r="I452" s="1" t="s">
        <v>320</v>
      </c>
      <c r="J452" s="1" t="s">
        <v>290</v>
      </c>
      <c r="K452" s="1" t="s">
        <v>133</v>
      </c>
      <c r="L452" s="1" t="s">
        <v>322</v>
      </c>
      <c r="M452" s="1" t="str">
        <f>INDEX(Countries[], MATCH(RawData[[#This Row],[Where do you work]], Countries[Actual], 0), 2)</f>
        <v>USA</v>
      </c>
      <c r="N452" s="1" t="s">
        <v>282</v>
      </c>
      <c r="O452" s="1" t="str">
        <f>VLOOKUP(RawData[[#This Row],[How many hours of a day you work on Excel]], Time[], 2, FALSE)</f>
        <v>Heavy</v>
      </c>
    </row>
    <row r="453" spans="2:16" x14ac:dyDescent="0.2">
      <c r="B453" s="1" t="s">
        <v>1026</v>
      </c>
      <c r="C453" s="1">
        <v>41055.030787037038</v>
      </c>
      <c r="D453" s="10">
        <v>80000</v>
      </c>
      <c r="E453" s="1" t="s">
        <v>322</v>
      </c>
      <c r="F453" s="11">
        <v>80000</v>
      </c>
      <c r="G453" s="9">
        <f>RawData[[#This Row],[Clean Salary]]*INDEX(Exchange[], MATCH(RawData[[#This Row],[Currency]], Exchange[Code], 0), 4)</f>
        <v>80000</v>
      </c>
      <c r="H453" s="11">
        <f>IFERROR(RawData[[#This Row],[Salary in USD]]/(INDEX(Exchange[], MATCH(RawData[[#This Row],[Local Currency Unit]], Exchange[Code], 0), 8)), "")</f>
        <v>19047.619047619046</v>
      </c>
      <c r="I453" s="1" t="s">
        <v>1027</v>
      </c>
      <c r="J453" s="1" t="s">
        <v>290</v>
      </c>
      <c r="K453" s="1" t="s">
        <v>133</v>
      </c>
      <c r="L453" s="1" t="s">
        <v>322</v>
      </c>
      <c r="M453" s="1" t="str">
        <f>INDEX(Countries[], MATCH(RawData[[#This Row],[Where do you work]], Countries[Actual], 0), 2)</f>
        <v>USA</v>
      </c>
      <c r="N453" s="1" t="s">
        <v>291</v>
      </c>
      <c r="O453" s="1" t="str">
        <f>VLOOKUP(RawData[[#This Row],[How many hours of a day you work on Excel]], Time[], 2, FALSE)</f>
        <v>Medium</v>
      </c>
    </row>
    <row r="454" spans="2:16" x14ac:dyDescent="0.2">
      <c r="B454" s="1" t="s">
        <v>1028</v>
      </c>
      <c r="C454" s="1">
        <v>41055.033414351848</v>
      </c>
      <c r="D454" s="10">
        <v>80000</v>
      </c>
      <c r="E454" s="1" t="s">
        <v>322</v>
      </c>
      <c r="F454" s="11">
        <v>80000</v>
      </c>
      <c r="G454" s="9">
        <f>RawData[[#This Row],[Clean Salary]]*INDEX(Exchange[], MATCH(RawData[[#This Row],[Currency]], Exchange[Code], 0), 4)</f>
        <v>80000</v>
      </c>
      <c r="H454" s="11">
        <f>IFERROR(RawData[[#This Row],[Salary in USD]]/(INDEX(Exchange[], MATCH(RawData[[#This Row],[Local Currency Unit]], Exchange[Code], 0), 8)), "")</f>
        <v>19047.619047619046</v>
      </c>
      <c r="I454" s="1" t="s">
        <v>1029</v>
      </c>
      <c r="J454" s="1" t="s">
        <v>342</v>
      </c>
      <c r="K454" s="1" t="s">
        <v>133</v>
      </c>
      <c r="L454" s="1" t="s">
        <v>322</v>
      </c>
      <c r="M454" s="1" t="str">
        <f>INDEX(Countries[], MATCH(RawData[[#This Row],[Where do you work]], Countries[Actual], 0), 2)</f>
        <v>USA</v>
      </c>
      <c r="N454" s="1" t="s">
        <v>282</v>
      </c>
      <c r="O454" s="1" t="str">
        <f>VLOOKUP(RawData[[#This Row],[How many hours of a day you work on Excel]], Time[], 2, FALSE)</f>
        <v>Heavy</v>
      </c>
    </row>
    <row r="455" spans="2:16" x14ac:dyDescent="0.2">
      <c r="B455" s="1" t="s">
        <v>1030</v>
      </c>
      <c r="C455" s="1">
        <v>41055.035219907404</v>
      </c>
      <c r="D455" s="10">
        <v>80000</v>
      </c>
      <c r="E455" s="1" t="s">
        <v>322</v>
      </c>
      <c r="F455" s="11">
        <v>80000</v>
      </c>
      <c r="G455" s="9">
        <f>RawData[[#This Row],[Clean Salary]]*INDEX(Exchange[], MATCH(RawData[[#This Row],[Currency]], Exchange[Code], 0), 4)</f>
        <v>80000</v>
      </c>
      <c r="H455" s="11">
        <f>IFERROR(RawData[[#This Row],[Salary in USD]]/(INDEX(Exchange[], MATCH(RawData[[#This Row],[Local Currency Unit]], Exchange[Code], 0), 8)), "")</f>
        <v>19047.619047619046</v>
      </c>
      <c r="I455" s="1" t="s">
        <v>1031</v>
      </c>
      <c r="J455" s="1" t="s">
        <v>281</v>
      </c>
      <c r="K455" s="1" t="s">
        <v>133</v>
      </c>
      <c r="L455" s="1" t="s">
        <v>322</v>
      </c>
      <c r="M455" s="1" t="str">
        <f>INDEX(Countries[], MATCH(RawData[[#This Row],[Where do you work]], Countries[Actual], 0), 2)</f>
        <v>USA</v>
      </c>
      <c r="N455" s="1" t="s">
        <v>291</v>
      </c>
      <c r="O455" s="1" t="str">
        <f>VLOOKUP(RawData[[#This Row],[How many hours of a day you work on Excel]], Time[], 2, FALSE)</f>
        <v>Medium</v>
      </c>
    </row>
    <row r="456" spans="2:16" x14ac:dyDescent="0.2">
      <c r="B456" s="1" t="s">
        <v>1032</v>
      </c>
      <c r="C456" s="1">
        <v>41055.038958333331</v>
      </c>
      <c r="D456" s="10">
        <v>80000</v>
      </c>
      <c r="E456" s="1" t="s">
        <v>322</v>
      </c>
      <c r="F456" s="11">
        <v>80000</v>
      </c>
      <c r="G456" s="9">
        <f>RawData[[#This Row],[Clean Salary]]*INDEX(Exchange[], MATCH(RawData[[#This Row],[Currency]], Exchange[Code], 0), 4)</f>
        <v>80000</v>
      </c>
      <c r="H456" s="11">
        <f>IFERROR(RawData[[#This Row],[Salary in USD]]/(INDEX(Exchange[], MATCH(RawData[[#This Row],[Local Currency Unit]], Exchange[Code], 0), 8)), "")</f>
        <v>19047.619047619046</v>
      </c>
      <c r="I456" s="1" t="s">
        <v>1033</v>
      </c>
      <c r="J456" s="1" t="s">
        <v>290</v>
      </c>
      <c r="K456" s="1" t="s">
        <v>133</v>
      </c>
      <c r="L456" s="1" t="s">
        <v>322</v>
      </c>
      <c r="M456" s="1" t="str">
        <f>INDEX(Countries[], MATCH(RawData[[#This Row],[Where do you work]], Countries[Actual], 0), 2)</f>
        <v>USA</v>
      </c>
      <c r="N456" s="1" t="s">
        <v>282</v>
      </c>
      <c r="O456" s="1" t="str">
        <f>VLOOKUP(RawData[[#This Row],[How many hours of a day you work on Excel]], Time[], 2, FALSE)</f>
        <v>Heavy</v>
      </c>
    </row>
    <row r="457" spans="2:16" x14ac:dyDescent="0.2">
      <c r="B457" s="1" t="s">
        <v>1034</v>
      </c>
      <c r="C457" s="1">
        <v>41055.040335648147</v>
      </c>
      <c r="D457" s="10">
        <v>80000</v>
      </c>
      <c r="E457" s="1" t="s">
        <v>322</v>
      </c>
      <c r="F457" s="11">
        <v>80000</v>
      </c>
      <c r="G457" s="9">
        <f>RawData[[#This Row],[Clean Salary]]*INDEX(Exchange[], MATCH(RawData[[#This Row],[Currency]], Exchange[Code], 0), 4)</f>
        <v>80000</v>
      </c>
      <c r="H457" s="11">
        <f>IFERROR(RawData[[#This Row],[Salary in USD]]/(INDEX(Exchange[], MATCH(RawData[[#This Row],[Local Currency Unit]], Exchange[Code], 0), 8)), "")</f>
        <v>19047.619047619046</v>
      </c>
      <c r="I457" s="1" t="s">
        <v>433</v>
      </c>
      <c r="J457" s="1" t="s">
        <v>290</v>
      </c>
      <c r="K457" s="1" t="s">
        <v>133</v>
      </c>
      <c r="L457" s="1" t="s">
        <v>322</v>
      </c>
      <c r="M457" s="1" t="str">
        <f>INDEX(Countries[], MATCH(RawData[[#This Row],[Where do you work]], Countries[Actual], 0), 2)</f>
        <v>USA</v>
      </c>
      <c r="N457" s="1" t="s">
        <v>282</v>
      </c>
      <c r="O457" s="1" t="str">
        <f>VLOOKUP(RawData[[#This Row],[How many hours of a day you work on Excel]], Time[], 2, FALSE)</f>
        <v>Heavy</v>
      </c>
    </row>
    <row r="458" spans="2:16" x14ac:dyDescent="0.2">
      <c r="B458" s="1" t="s">
        <v>1035</v>
      </c>
      <c r="C458" s="1">
        <v>41055.044351851851</v>
      </c>
      <c r="D458" s="10">
        <v>80000</v>
      </c>
      <c r="E458" s="1" t="s">
        <v>322</v>
      </c>
      <c r="F458" s="11">
        <v>80000</v>
      </c>
      <c r="G458" s="9">
        <f>RawData[[#This Row],[Clean Salary]]*INDEX(Exchange[], MATCH(RawData[[#This Row],[Currency]], Exchange[Code], 0), 4)</f>
        <v>80000</v>
      </c>
      <c r="H458" s="11">
        <f>IFERROR(RawData[[#This Row],[Salary in USD]]/(INDEX(Exchange[], MATCH(RawData[[#This Row],[Local Currency Unit]], Exchange[Code], 0), 8)), "")</f>
        <v>19047.619047619046</v>
      </c>
      <c r="I458" s="1" t="s">
        <v>290</v>
      </c>
      <c r="J458" s="1" t="s">
        <v>290</v>
      </c>
      <c r="K458" s="1" t="s">
        <v>133</v>
      </c>
      <c r="L458" s="1" t="s">
        <v>322</v>
      </c>
      <c r="M458" s="1" t="str">
        <f>INDEX(Countries[], MATCH(RawData[[#This Row],[Where do you work]], Countries[Actual], 0), 2)</f>
        <v>USA</v>
      </c>
      <c r="N458" s="1" t="s">
        <v>282</v>
      </c>
      <c r="O458" s="1" t="str">
        <f>VLOOKUP(RawData[[#This Row],[How many hours of a day you work on Excel]], Time[], 2, FALSE)</f>
        <v>Heavy</v>
      </c>
    </row>
    <row r="459" spans="2:16" x14ac:dyDescent="0.2">
      <c r="B459" s="1" t="s">
        <v>1036</v>
      </c>
      <c r="C459" s="1">
        <v>41055.048842592594</v>
      </c>
      <c r="D459" s="10">
        <v>80000</v>
      </c>
      <c r="E459" s="1" t="s">
        <v>322</v>
      </c>
      <c r="F459" s="11">
        <v>80000</v>
      </c>
      <c r="G459" s="9">
        <f>RawData[[#This Row],[Clean Salary]]*INDEX(Exchange[], MATCH(RawData[[#This Row],[Currency]], Exchange[Code], 0), 4)</f>
        <v>80000</v>
      </c>
      <c r="H459" s="11">
        <f>IFERROR(RawData[[#This Row],[Salary in USD]]/(INDEX(Exchange[], MATCH(RawData[[#This Row],[Local Currency Unit]], Exchange[Code], 0), 8)), "")</f>
        <v>19047.619047619046</v>
      </c>
      <c r="I459" s="1" t="s">
        <v>1037</v>
      </c>
      <c r="J459" s="1" t="s">
        <v>329</v>
      </c>
      <c r="K459" s="1" t="s">
        <v>133</v>
      </c>
      <c r="L459" s="1" t="s">
        <v>322</v>
      </c>
      <c r="M459" s="1" t="str">
        <f>INDEX(Countries[], MATCH(RawData[[#This Row],[Where do you work]], Countries[Actual], 0), 2)</f>
        <v>USA</v>
      </c>
      <c r="N459" s="1" t="s">
        <v>291</v>
      </c>
      <c r="O459" s="1" t="str">
        <f>VLOOKUP(RawData[[#This Row],[How many hours of a day you work on Excel]], Time[], 2, FALSE)</f>
        <v>Medium</v>
      </c>
    </row>
    <row r="460" spans="2:16" x14ac:dyDescent="0.2">
      <c r="B460" s="1" t="s">
        <v>1038</v>
      </c>
      <c r="C460" s="1">
        <v>41055.049930555557</v>
      </c>
      <c r="D460" s="10">
        <v>80000</v>
      </c>
      <c r="E460" s="1" t="s">
        <v>322</v>
      </c>
      <c r="F460" s="11">
        <v>80000</v>
      </c>
      <c r="G460" s="9">
        <f>RawData[[#This Row],[Clean Salary]]*INDEX(Exchange[], MATCH(RawData[[#This Row],[Currency]], Exchange[Code], 0), 4)</f>
        <v>80000</v>
      </c>
      <c r="H460" s="11">
        <f>IFERROR(RawData[[#This Row],[Salary in USD]]/(INDEX(Exchange[], MATCH(RawData[[#This Row],[Local Currency Unit]], Exchange[Code], 0), 8)), "")</f>
        <v>19047.619047619046</v>
      </c>
      <c r="I460" s="1" t="s">
        <v>1039</v>
      </c>
      <c r="J460" s="1" t="s">
        <v>281</v>
      </c>
      <c r="K460" s="1" t="s">
        <v>133</v>
      </c>
      <c r="L460" s="1" t="s">
        <v>322</v>
      </c>
      <c r="M460" s="1" t="str">
        <f>INDEX(Countries[], MATCH(RawData[[#This Row],[Where do you work]], Countries[Actual], 0), 2)</f>
        <v>USA</v>
      </c>
      <c r="N460" s="1" t="s">
        <v>291</v>
      </c>
      <c r="O460" s="1" t="str">
        <f>VLOOKUP(RawData[[#This Row],[How many hours of a day you work on Excel]], Time[], 2, FALSE)</f>
        <v>Medium</v>
      </c>
    </row>
    <row r="461" spans="2:16" x14ac:dyDescent="0.2">
      <c r="B461" s="1" t="s">
        <v>1040</v>
      </c>
      <c r="C461" s="1">
        <v>41055.115486111114</v>
      </c>
      <c r="D461" s="10">
        <v>80000</v>
      </c>
      <c r="E461" s="1" t="s">
        <v>322</v>
      </c>
      <c r="F461" s="11">
        <v>80000</v>
      </c>
      <c r="G461" s="9">
        <f>RawData[[#This Row],[Clean Salary]]*INDEX(Exchange[], MATCH(RawData[[#This Row],[Currency]], Exchange[Code], 0), 4)</f>
        <v>80000</v>
      </c>
      <c r="H461" s="11">
        <f>IFERROR(RawData[[#This Row],[Salary in USD]]/(INDEX(Exchange[], MATCH(RawData[[#This Row],[Local Currency Unit]], Exchange[Code], 0), 8)), "")</f>
        <v>19047.619047619046</v>
      </c>
      <c r="I461" s="1" t="s">
        <v>1041</v>
      </c>
      <c r="J461" s="1" t="s">
        <v>290</v>
      </c>
      <c r="K461" s="1" t="s">
        <v>133</v>
      </c>
      <c r="L461" s="1" t="s">
        <v>322</v>
      </c>
      <c r="M461" s="1" t="str">
        <f>INDEX(Countries[], MATCH(RawData[[#This Row],[Where do you work]], Countries[Actual], 0), 2)</f>
        <v>USA</v>
      </c>
      <c r="N461" s="1" t="s">
        <v>282</v>
      </c>
      <c r="O461" s="1" t="str">
        <f>VLOOKUP(RawData[[#This Row],[How many hours of a day you work on Excel]], Time[], 2, FALSE)</f>
        <v>Heavy</v>
      </c>
    </row>
    <row r="462" spans="2:16" x14ac:dyDescent="0.2">
      <c r="B462" s="1" t="s">
        <v>1042</v>
      </c>
      <c r="C462" s="1">
        <v>41055.127187500002</v>
      </c>
      <c r="D462" s="10">
        <v>80000</v>
      </c>
      <c r="E462" s="1" t="s">
        <v>322</v>
      </c>
      <c r="F462" s="11">
        <v>80000</v>
      </c>
      <c r="G462" s="9">
        <f>RawData[[#This Row],[Clean Salary]]*INDEX(Exchange[], MATCH(RawData[[#This Row],[Currency]], Exchange[Code], 0), 4)</f>
        <v>80000</v>
      </c>
      <c r="H462" s="11">
        <f>IFERROR(RawData[[#This Row],[Salary in USD]]/(INDEX(Exchange[], MATCH(RawData[[#This Row],[Local Currency Unit]], Exchange[Code], 0), 8)), "")</f>
        <v>19047.619047619046</v>
      </c>
      <c r="I462" s="1" t="s">
        <v>1043</v>
      </c>
      <c r="J462" s="1" t="s">
        <v>281</v>
      </c>
      <c r="K462" s="1" t="s">
        <v>133</v>
      </c>
      <c r="L462" s="1" t="s">
        <v>322</v>
      </c>
      <c r="M462" s="1" t="str">
        <f>INDEX(Countries[], MATCH(RawData[[#This Row],[Where do you work]], Countries[Actual], 0), 2)</f>
        <v>USA</v>
      </c>
      <c r="N462" s="1" t="s">
        <v>324</v>
      </c>
      <c r="O462" s="1" t="str">
        <f>VLOOKUP(RawData[[#This Row],[How many hours of a day you work on Excel]], Time[], 2, FALSE)</f>
        <v>Light</v>
      </c>
    </row>
    <row r="463" spans="2:16" x14ac:dyDescent="0.2">
      <c r="B463" s="1" t="s">
        <v>1044</v>
      </c>
      <c r="C463" s="1">
        <v>41055.239374999997</v>
      </c>
      <c r="D463" s="10" t="s">
        <v>1045</v>
      </c>
      <c r="E463" s="1" t="s">
        <v>322</v>
      </c>
      <c r="F463" s="11">
        <v>80000</v>
      </c>
      <c r="G463" s="9">
        <f>RawData[[#This Row],[Clean Salary]]*INDEX(Exchange[], MATCH(RawData[[#This Row],[Currency]], Exchange[Code], 0), 4)</f>
        <v>80000</v>
      </c>
      <c r="H463" s="11">
        <f>IFERROR(RawData[[#This Row],[Salary in USD]]/(INDEX(Exchange[], MATCH(RawData[[#This Row],[Local Currency Unit]], Exchange[Code], 0), 8)), "")</f>
        <v>19047.619047619046</v>
      </c>
      <c r="I463" s="1" t="s">
        <v>793</v>
      </c>
      <c r="J463" s="1" t="s">
        <v>290</v>
      </c>
      <c r="K463" s="1" t="s">
        <v>133</v>
      </c>
      <c r="L463" s="1" t="s">
        <v>322</v>
      </c>
      <c r="M463" s="1" t="str">
        <f>INDEX(Countries[], MATCH(RawData[[#This Row],[Where do you work]], Countries[Actual], 0), 2)</f>
        <v>USA</v>
      </c>
      <c r="N463" s="1" t="s">
        <v>294</v>
      </c>
      <c r="O463" s="1" t="str">
        <f>VLOOKUP(RawData[[#This Row],[How many hours of a day you work on Excel]], Time[], 2, FALSE)</f>
        <v>Very Heavy</v>
      </c>
    </row>
    <row r="464" spans="2:16" x14ac:dyDescent="0.2">
      <c r="B464" s="1" t="s">
        <v>1046</v>
      </c>
      <c r="C464" s="1">
        <v>41055.452141203707</v>
      </c>
      <c r="D464" s="10">
        <v>80000</v>
      </c>
      <c r="E464" s="1" t="s">
        <v>322</v>
      </c>
      <c r="F464" s="11">
        <v>80000</v>
      </c>
      <c r="G464" s="9">
        <f>RawData[[#This Row],[Clean Salary]]*INDEX(Exchange[], MATCH(RawData[[#This Row],[Currency]], Exchange[Code], 0), 4)</f>
        <v>80000</v>
      </c>
      <c r="H464" s="11">
        <f>IFERROR(RawData[[#This Row],[Salary in USD]]/(INDEX(Exchange[], MATCH(RawData[[#This Row],[Local Currency Unit]], Exchange[Code], 0), 8)), "")</f>
        <v>19047.619047619046</v>
      </c>
      <c r="I464" s="1" t="s">
        <v>1047</v>
      </c>
      <c r="J464" s="1" t="s">
        <v>298</v>
      </c>
      <c r="K464" s="1" t="s">
        <v>133</v>
      </c>
      <c r="L464" s="1" t="s">
        <v>322</v>
      </c>
      <c r="M464" s="1" t="str">
        <f>INDEX(Countries[], MATCH(RawData[[#This Row],[Where do you work]], Countries[Actual], 0), 2)</f>
        <v>USA</v>
      </c>
      <c r="N464" s="1" t="s">
        <v>282</v>
      </c>
      <c r="O464" s="1" t="str">
        <f>VLOOKUP(RawData[[#This Row],[How many hours of a day you work on Excel]], Time[], 2, FALSE)</f>
        <v>Heavy</v>
      </c>
      <c r="P464" s="1">
        <v>15</v>
      </c>
    </row>
    <row r="465" spans="2:16" x14ac:dyDescent="0.2">
      <c r="B465" s="1" t="s">
        <v>1048</v>
      </c>
      <c r="C465" s="1">
        <v>41055.4843287037</v>
      </c>
      <c r="D465" s="10">
        <v>80000</v>
      </c>
      <c r="E465" s="1" t="s">
        <v>322</v>
      </c>
      <c r="F465" s="11">
        <v>80000</v>
      </c>
      <c r="G465" s="9">
        <f>RawData[[#This Row],[Clean Salary]]*INDEX(Exchange[], MATCH(RawData[[#This Row],[Currency]], Exchange[Code], 0), 4)</f>
        <v>80000</v>
      </c>
      <c r="H465" s="11">
        <f>IFERROR(RawData[[#This Row],[Salary in USD]]/(INDEX(Exchange[], MATCH(RawData[[#This Row],[Local Currency Unit]], Exchange[Code], 0), 8)), "")</f>
        <v>19047.619047619046</v>
      </c>
      <c r="I465" s="1" t="s">
        <v>1049</v>
      </c>
      <c r="J465" s="1" t="s">
        <v>281</v>
      </c>
      <c r="K465" s="1" t="s">
        <v>133</v>
      </c>
      <c r="L465" s="1" t="s">
        <v>322</v>
      </c>
      <c r="M465" s="1" t="str">
        <f>INDEX(Countries[], MATCH(RawData[[#This Row],[Where do you work]], Countries[Actual], 0), 2)</f>
        <v>USA</v>
      </c>
      <c r="N465" s="1" t="s">
        <v>282</v>
      </c>
      <c r="O465" s="1" t="str">
        <f>VLOOKUP(RawData[[#This Row],[How many hours of a day you work on Excel]], Time[], 2, FALSE)</f>
        <v>Heavy</v>
      </c>
      <c r="P465" s="1">
        <v>8</v>
      </c>
    </row>
    <row r="466" spans="2:16" x14ac:dyDescent="0.2">
      <c r="B466" s="1" t="s">
        <v>1050</v>
      </c>
      <c r="C466" s="1">
        <v>41057.985324074078</v>
      </c>
      <c r="D466" s="10">
        <v>80000</v>
      </c>
      <c r="E466" s="1" t="s">
        <v>322</v>
      </c>
      <c r="F466" s="11">
        <v>80000</v>
      </c>
      <c r="G466" s="9">
        <f>RawData[[#This Row],[Clean Salary]]*INDEX(Exchange[], MATCH(RawData[[#This Row],[Currency]], Exchange[Code], 0), 4)</f>
        <v>80000</v>
      </c>
      <c r="H466" s="11">
        <f>IFERROR(RawData[[#This Row],[Salary in USD]]/(INDEX(Exchange[], MATCH(RawData[[#This Row],[Local Currency Unit]], Exchange[Code], 0), 8)), "")</f>
        <v>19047.619047619046</v>
      </c>
      <c r="I466" s="1" t="s">
        <v>1051</v>
      </c>
      <c r="J466" s="1" t="s">
        <v>290</v>
      </c>
      <c r="K466" s="1" t="s">
        <v>133</v>
      </c>
      <c r="L466" s="1" t="s">
        <v>322</v>
      </c>
      <c r="M466" s="1" t="str">
        <f>INDEX(Countries[], MATCH(RawData[[#This Row],[Where do you work]], Countries[Actual], 0), 2)</f>
        <v>USA</v>
      </c>
      <c r="N466" s="1" t="s">
        <v>282</v>
      </c>
      <c r="O466" s="1" t="str">
        <f>VLOOKUP(RawData[[#This Row],[How many hours of a day you work on Excel]], Time[], 2, FALSE)</f>
        <v>Heavy</v>
      </c>
      <c r="P466" s="1">
        <v>6</v>
      </c>
    </row>
    <row r="467" spans="2:16" x14ac:dyDescent="0.2">
      <c r="B467" s="1" t="s">
        <v>1054</v>
      </c>
      <c r="C467" s="1">
        <v>41058.579155092593</v>
      </c>
      <c r="D467" s="10">
        <v>80000</v>
      </c>
      <c r="E467" s="1" t="s">
        <v>322</v>
      </c>
      <c r="F467" s="11">
        <v>80000</v>
      </c>
      <c r="G467" s="9">
        <f>RawData[[#This Row],[Clean Salary]]*INDEX(Exchange[], MATCH(RawData[[#This Row],[Currency]], Exchange[Code], 0), 4)</f>
        <v>80000</v>
      </c>
      <c r="H467" s="11">
        <f>IFERROR(RawData[[#This Row],[Salary in USD]]/(INDEX(Exchange[], MATCH(RawData[[#This Row],[Local Currency Unit]], Exchange[Code], 0), 8)), "")</f>
        <v>19047.619047619046</v>
      </c>
      <c r="I467" s="1" t="s">
        <v>281</v>
      </c>
      <c r="J467" s="1" t="s">
        <v>281</v>
      </c>
      <c r="K467" s="1" t="s">
        <v>133</v>
      </c>
      <c r="L467" s="1" t="s">
        <v>322</v>
      </c>
      <c r="M467" s="1" t="str">
        <f>INDEX(Countries[], MATCH(RawData[[#This Row],[Where do you work]], Countries[Actual], 0), 2)</f>
        <v>USA</v>
      </c>
      <c r="N467" s="1" t="s">
        <v>324</v>
      </c>
      <c r="O467" s="1" t="str">
        <f>VLOOKUP(RawData[[#This Row],[How many hours of a day you work on Excel]], Time[], 2, FALSE)</f>
        <v>Light</v>
      </c>
      <c r="P467" s="1">
        <v>6</v>
      </c>
    </row>
    <row r="468" spans="2:16" x14ac:dyDescent="0.2">
      <c r="B468" s="1" t="s">
        <v>1055</v>
      </c>
      <c r="C468" s="1">
        <v>41058.773009259261</v>
      </c>
      <c r="D468" s="10">
        <v>80000</v>
      </c>
      <c r="E468" s="1" t="s">
        <v>322</v>
      </c>
      <c r="F468" s="11">
        <v>80000</v>
      </c>
      <c r="G468" s="9">
        <f>RawData[[#This Row],[Clean Salary]]*INDEX(Exchange[], MATCH(RawData[[#This Row],[Currency]], Exchange[Code], 0), 4)</f>
        <v>80000</v>
      </c>
      <c r="H468" s="11">
        <f>IFERROR(RawData[[#This Row],[Salary in USD]]/(INDEX(Exchange[], MATCH(RawData[[#This Row],[Local Currency Unit]], Exchange[Code], 0), 8)), "")</f>
        <v>19047.619047619046</v>
      </c>
      <c r="I468" s="1" t="s">
        <v>1056</v>
      </c>
      <c r="J468" s="1" t="s">
        <v>290</v>
      </c>
      <c r="K468" s="1" t="s">
        <v>133</v>
      </c>
      <c r="L468" s="1" t="s">
        <v>322</v>
      </c>
      <c r="M468" s="1" t="str">
        <f>INDEX(Countries[], MATCH(RawData[[#This Row],[Where do you work]], Countries[Actual], 0), 2)</f>
        <v>USA</v>
      </c>
      <c r="N468" s="1" t="s">
        <v>324</v>
      </c>
      <c r="O468" s="1" t="str">
        <f>VLOOKUP(RawData[[#This Row],[How many hours of a day you work on Excel]], Time[], 2, FALSE)</f>
        <v>Light</v>
      </c>
      <c r="P468" s="1">
        <v>14</v>
      </c>
    </row>
    <row r="469" spans="2:16" x14ac:dyDescent="0.2">
      <c r="B469" s="1" t="s">
        <v>1057</v>
      </c>
      <c r="C469" s="1">
        <v>41058.828182870369</v>
      </c>
      <c r="D469" s="10" t="s">
        <v>1058</v>
      </c>
      <c r="E469" s="1" t="s">
        <v>322</v>
      </c>
      <c r="F469" s="11">
        <v>80000</v>
      </c>
      <c r="G469" s="9">
        <f>RawData[[#This Row],[Clean Salary]]*INDEX(Exchange[], MATCH(RawData[[#This Row],[Currency]], Exchange[Code], 0), 4)</f>
        <v>80000</v>
      </c>
      <c r="H469" s="11">
        <f>IFERROR(RawData[[#This Row],[Salary in USD]]/(INDEX(Exchange[], MATCH(RawData[[#This Row],[Local Currency Unit]], Exchange[Code], 0), 8)), "")</f>
        <v>19047.619047619046</v>
      </c>
      <c r="I469" s="1" t="s">
        <v>1059</v>
      </c>
      <c r="J469" s="1" t="s">
        <v>281</v>
      </c>
      <c r="K469" s="1" t="s">
        <v>133</v>
      </c>
      <c r="L469" s="1" t="s">
        <v>322</v>
      </c>
      <c r="M469" s="1" t="str">
        <f>INDEX(Countries[], MATCH(RawData[[#This Row],[Where do you work]], Countries[Actual], 0), 2)</f>
        <v>USA</v>
      </c>
      <c r="N469" s="1" t="s">
        <v>282</v>
      </c>
      <c r="O469" s="1" t="str">
        <f>VLOOKUP(RawData[[#This Row],[How many hours of a day you work on Excel]], Time[], 2, FALSE)</f>
        <v>Heavy</v>
      </c>
      <c r="P469" s="1">
        <v>10</v>
      </c>
    </row>
    <row r="470" spans="2:16" x14ac:dyDescent="0.2">
      <c r="B470" s="1" t="s">
        <v>1060</v>
      </c>
      <c r="C470" s="1">
        <v>41058.951620370368</v>
      </c>
      <c r="D470" s="10">
        <v>80000</v>
      </c>
      <c r="E470" s="1" t="s">
        <v>322</v>
      </c>
      <c r="F470" s="11">
        <v>80000</v>
      </c>
      <c r="G470" s="9">
        <f>RawData[[#This Row],[Clean Salary]]*INDEX(Exchange[], MATCH(RawData[[#This Row],[Currency]], Exchange[Code], 0), 4)</f>
        <v>80000</v>
      </c>
      <c r="H470" s="11">
        <f>IFERROR(RawData[[#This Row],[Salary in USD]]/(INDEX(Exchange[], MATCH(RawData[[#This Row],[Local Currency Unit]], Exchange[Code], 0), 8)), "")</f>
        <v>19047.619047619046</v>
      </c>
      <c r="I470" s="1" t="s">
        <v>1061</v>
      </c>
      <c r="J470" s="1" t="s">
        <v>342</v>
      </c>
      <c r="K470" s="1" t="s">
        <v>133</v>
      </c>
      <c r="L470" s="1" t="s">
        <v>322</v>
      </c>
      <c r="M470" s="1" t="str">
        <f>INDEX(Countries[], MATCH(RawData[[#This Row],[Where do you work]], Countries[Actual], 0), 2)</f>
        <v>USA</v>
      </c>
      <c r="N470" s="1" t="s">
        <v>291</v>
      </c>
      <c r="O470" s="1" t="str">
        <f>VLOOKUP(RawData[[#This Row],[How many hours of a day you work on Excel]], Time[], 2, FALSE)</f>
        <v>Medium</v>
      </c>
      <c r="P470" s="1">
        <v>8</v>
      </c>
    </row>
    <row r="471" spans="2:16" x14ac:dyDescent="0.2">
      <c r="B471" s="1" t="s">
        <v>1062</v>
      </c>
      <c r="C471" s="1">
        <v>41059.105752314812</v>
      </c>
      <c r="D471" s="10">
        <v>80000</v>
      </c>
      <c r="E471" s="1" t="s">
        <v>322</v>
      </c>
      <c r="F471" s="11">
        <v>80000</v>
      </c>
      <c r="G471" s="9">
        <f>RawData[[#This Row],[Clean Salary]]*INDEX(Exchange[], MATCH(RawData[[#This Row],[Currency]], Exchange[Code], 0), 4)</f>
        <v>80000</v>
      </c>
      <c r="H471" s="11">
        <f>IFERROR(RawData[[#This Row],[Salary in USD]]/(INDEX(Exchange[], MATCH(RawData[[#This Row],[Local Currency Unit]], Exchange[Code], 0), 8)), "")</f>
        <v>19047.619047619046</v>
      </c>
      <c r="I471" s="1" t="s">
        <v>1063</v>
      </c>
      <c r="J471" s="1" t="s">
        <v>290</v>
      </c>
      <c r="K471" s="1" t="s">
        <v>133</v>
      </c>
      <c r="L471" s="1" t="s">
        <v>322</v>
      </c>
      <c r="M471" s="1" t="str">
        <f>INDEX(Countries[], MATCH(RawData[[#This Row],[Where do you work]], Countries[Actual], 0), 2)</f>
        <v>USA</v>
      </c>
      <c r="N471" s="1" t="s">
        <v>282</v>
      </c>
      <c r="O471" s="1" t="str">
        <f>VLOOKUP(RawData[[#This Row],[How many hours of a day you work on Excel]], Time[], 2, FALSE)</f>
        <v>Heavy</v>
      </c>
      <c r="P471" s="1">
        <v>20</v>
      </c>
    </row>
    <row r="472" spans="2:16" x14ac:dyDescent="0.2">
      <c r="B472" s="1" t="s">
        <v>1064</v>
      </c>
      <c r="C472" s="1">
        <v>41065.170937499999</v>
      </c>
      <c r="D472" s="10">
        <v>80000</v>
      </c>
      <c r="E472" s="1" t="s">
        <v>322</v>
      </c>
      <c r="F472" s="11">
        <v>80000</v>
      </c>
      <c r="G472" s="9">
        <f>RawData[[#This Row],[Clean Salary]]*INDEX(Exchange[], MATCH(RawData[[#This Row],[Currency]], Exchange[Code], 0), 4)</f>
        <v>80000</v>
      </c>
      <c r="H472" s="11">
        <f>IFERROR(RawData[[#This Row],[Salary in USD]]/(INDEX(Exchange[], MATCH(RawData[[#This Row],[Local Currency Unit]], Exchange[Code], 0), 8)), "")</f>
        <v>19047.619047619046</v>
      </c>
      <c r="I472" s="1" t="s">
        <v>1065</v>
      </c>
      <c r="J472" s="1" t="s">
        <v>286</v>
      </c>
      <c r="K472" s="1" t="s">
        <v>133</v>
      </c>
      <c r="L472" s="1" t="s">
        <v>322</v>
      </c>
      <c r="M472" s="1" t="str">
        <f>INDEX(Countries[], MATCH(RawData[[#This Row],[Where do you work]], Countries[Actual], 0), 2)</f>
        <v>USA</v>
      </c>
      <c r="N472" s="1" t="s">
        <v>291</v>
      </c>
      <c r="O472" s="1" t="str">
        <f>VLOOKUP(RawData[[#This Row],[How many hours of a day you work on Excel]], Time[], 2, FALSE)</f>
        <v>Medium</v>
      </c>
      <c r="P472" s="1">
        <v>2</v>
      </c>
    </row>
    <row r="473" spans="2:16" x14ac:dyDescent="0.2">
      <c r="B473" s="1" t="s">
        <v>1066</v>
      </c>
      <c r="C473" s="1">
        <v>41068.202604166669</v>
      </c>
      <c r="D473" s="10">
        <v>80000</v>
      </c>
      <c r="E473" s="1" t="s">
        <v>322</v>
      </c>
      <c r="F473" s="11">
        <v>80000</v>
      </c>
      <c r="G473" s="9">
        <f>RawData[[#This Row],[Clean Salary]]*INDEX(Exchange[], MATCH(RawData[[#This Row],[Currency]], Exchange[Code], 0), 4)</f>
        <v>80000</v>
      </c>
      <c r="H473" s="11">
        <f>IFERROR(RawData[[#This Row],[Salary in USD]]/(INDEX(Exchange[], MATCH(RawData[[#This Row],[Local Currency Unit]], Exchange[Code], 0), 8)), "")</f>
        <v>19047.619047619046</v>
      </c>
      <c r="I473" s="1" t="s">
        <v>1067</v>
      </c>
      <c r="J473" s="1" t="s">
        <v>281</v>
      </c>
      <c r="K473" s="1" t="s">
        <v>133</v>
      </c>
      <c r="L473" s="1" t="s">
        <v>322</v>
      </c>
      <c r="M473" s="1" t="str">
        <f>INDEX(Countries[], MATCH(RawData[[#This Row],[Where do you work]], Countries[Actual], 0), 2)</f>
        <v>USA</v>
      </c>
      <c r="N473" s="1" t="s">
        <v>282</v>
      </c>
      <c r="O473" s="1" t="str">
        <f>VLOOKUP(RawData[[#This Row],[How many hours of a day you work on Excel]], Time[], 2, FALSE)</f>
        <v>Heavy</v>
      </c>
      <c r="P473" s="1">
        <v>7</v>
      </c>
    </row>
    <row r="474" spans="2:16" x14ac:dyDescent="0.2">
      <c r="B474" s="1" t="s">
        <v>1069</v>
      </c>
      <c r="C474" s="1">
        <v>41073.016331018516</v>
      </c>
      <c r="D474" s="10">
        <v>80000</v>
      </c>
      <c r="E474" s="1" t="s">
        <v>322</v>
      </c>
      <c r="F474" s="11">
        <v>80000</v>
      </c>
      <c r="G474" s="9">
        <f>RawData[[#This Row],[Clean Salary]]*INDEX(Exchange[], MATCH(RawData[[#This Row],[Currency]], Exchange[Code], 0), 4)</f>
        <v>80000</v>
      </c>
      <c r="H474" s="11">
        <f>IFERROR(RawData[[#This Row],[Salary in USD]]/(INDEX(Exchange[], MATCH(RawData[[#This Row],[Local Currency Unit]], Exchange[Code], 0), 8)), "")</f>
        <v>19047.619047619046</v>
      </c>
      <c r="I474" s="1" t="s">
        <v>1070</v>
      </c>
      <c r="J474" s="1" t="s">
        <v>281</v>
      </c>
      <c r="K474" s="1" t="s">
        <v>133</v>
      </c>
      <c r="L474" s="1" t="s">
        <v>322</v>
      </c>
      <c r="M474" s="1" t="str">
        <f>INDEX(Countries[], MATCH(RawData[[#This Row],[Where do you work]], Countries[Actual], 0), 2)</f>
        <v>USA</v>
      </c>
      <c r="N474" s="1" t="s">
        <v>282</v>
      </c>
      <c r="O474" s="1" t="str">
        <f>VLOOKUP(RawData[[#This Row],[How many hours of a day you work on Excel]], Time[], 2, FALSE)</f>
        <v>Heavy</v>
      </c>
      <c r="P474" s="1">
        <v>2</v>
      </c>
    </row>
    <row r="475" spans="2:16" x14ac:dyDescent="0.2">
      <c r="B475" s="1" t="s">
        <v>1071</v>
      </c>
      <c r="C475" s="1">
        <v>41074.303252314814</v>
      </c>
      <c r="D475" s="10">
        <v>80000</v>
      </c>
      <c r="E475" s="1" t="s">
        <v>322</v>
      </c>
      <c r="F475" s="11">
        <v>80000</v>
      </c>
      <c r="G475" s="9">
        <f>RawData[[#This Row],[Clean Salary]]*INDEX(Exchange[], MATCH(RawData[[#This Row],[Currency]], Exchange[Code], 0), 4)</f>
        <v>80000</v>
      </c>
      <c r="H475" s="11">
        <f>IFERROR(RawData[[#This Row],[Salary in USD]]/(INDEX(Exchange[], MATCH(RawData[[#This Row],[Local Currency Unit]], Exchange[Code], 0), 8)), "")</f>
        <v>19047.619047619046</v>
      </c>
      <c r="I475" s="1" t="s">
        <v>1072</v>
      </c>
      <c r="J475" s="1" t="s">
        <v>298</v>
      </c>
      <c r="K475" s="1" t="s">
        <v>133</v>
      </c>
      <c r="L475" s="1" t="s">
        <v>322</v>
      </c>
      <c r="M475" s="1" t="str">
        <f>INDEX(Countries[], MATCH(RawData[[#This Row],[Where do you work]], Countries[Actual], 0), 2)</f>
        <v>USA</v>
      </c>
      <c r="N475" s="1" t="s">
        <v>282</v>
      </c>
      <c r="O475" s="1" t="str">
        <f>VLOOKUP(RawData[[#This Row],[How many hours of a day you work on Excel]], Time[], 2, FALSE)</f>
        <v>Heavy</v>
      </c>
      <c r="P475" s="1">
        <v>9</v>
      </c>
    </row>
    <row r="476" spans="2:16" x14ac:dyDescent="0.2">
      <c r="B476" s="1" t="s">
        <v>1073</v>
      </c>
      <c r="C476" s="1">
        <v>41057.383645833332</v>
      </c>
      <c r="D476" s="10">
        <v>92000</v>
      </c>
      <c r="E476" s="1" t="s">
        <v>3</v>
      </c>
      <c r="F476" s="11">
        <v>92000</v>
      </c>
      <c r="G476" s="9">
        <f>RawData[[#This Row],[Clean Salary]]*INDEX(Exchange[], MATCH(RawData[[#This Row],[Currency]], Exchange[Code], 0), 4)</f>
        <v>93831.688389042494</v>
      </c>
      <c r="H476" s="11">
        <f>IFERROR(RawData[[#This Row],[Salary in USD]]/(INDEX(Exchange[], MATCH(RawData[[#This Row],[Local Currency Unit]], Exchange[Code], 0), 8)), "")</f>
        <v>18994.26890466447</v>
      </c>
      <c r="I476" s="1" t="s">
        <v>1074</v>
      </c>
      <c r="J476" s="1" t="s">
        <v>290</v>
      </c>
      <c r="K476" s="1" t="s">
        <v>136</v>
      </c>
      <c r="L476" s="1" t="s">
        <v>3</v>
      </c>
      <c r="M476" s="1" t="str">
        <f>INDEX(Countries[], MATCH(RawData[[#This Row],[Where do you work]], Countries[Actual], 0), 2)</f>
        <v>Australia</v>
      </c>
      <c r="N476" s="1" t="s">
        <v>294</v>
      </c>
      <c r="O476" s="1" t="str">
        <f>VLOOKUP(RawData[[#This Row],[How many hours of a day you work on Excel]], Time[], 2, FALSE)</f>
        <v>Very Heavy</v>
      </c>
      <c r="P476" s="1">
        <v>6</v>
      </c>
    </row>
    <row r="477" spans="2:16" x14ac:dyDescent="0.2">
      <c r="B477" s="1" t="s">
        <v>1075</v>
      </c>
      <c r="C477" s="1">
        <v>41055.666481481479</v>
      </c>
      <c r="D477" s="10" t="s">
        <v>1076</v>
      </c>
      <c r="E477" s="1" t="s">
        <v>15</v>
      </c>
      <c r="F477" s="11">
        <v>66000</v>
      </c>
      <c r="G477" s="9">
        <f>RawData[[#This Row],[Clean Salary]]*INDEX(Exchange[], MATCH(RawData[[#This Row],[Currency]], Exchange[Code], 0), 4)</f>
        <v>83846.362973446114</v>
      </c>
      <c r="H477" s="11">
        <f>IFERROR(RawData[[#This Row],[Salary in USD]]/(INDEX(Exchange[], MATCH(RawData[[#This Row],[Local Currency Unit]], Exchange[Code], 0), 8)), "")</f>
        <v>18926.94423779822</v>
      </c>
      <c r="I477" s="1" t="s">
        <v>1077</v>
      </c>
      <c r="J477" s="1" t="s">
        <v>290</v>
      </c>
      <c r="K477" s="1" t="s">
        <v>1078</v>
      </c>
      <c r="L477" s="1" t="s">
        <v>15</v>
      </c>
      <c r="M477" s="1" t="str">
        <f>INDEX(Countries[], MATCH(RawData[[#This Row],[Where do you work]], Countries[Actual], 0), 2)</f>
        <v>Germany</v>
      </c>
      <c r="N477" s="1" t="s">
        <v>282</v>
      </c>
      <c r="O477" s="1" t="str">
        <f>VLOOKUP(RawData[[#This Row],[How many hours of a day you work on Excel]], Time[], 2, FALSE)</f>
        <v>Heavy</v>
      </c>
      <c r="P477" s="1">
        <v>7</v>
      </c>
    </row>
    <row r="478" spans="2:16" x14ac:dyDescent="0.2">
      <c r="B478" s="1" t="s">
        <v>1079</v>
      </c>
      <c r="C478" s="1">
        <v>41055.043645833335</v>
      </c>
      <c r="D478" s="10">
        <v>79000</v>
      </c>
      <c r="E478" s="1" t="s">
        <v>322</v>
      </c>
      <c r="F478" s="11">
        <v>79000</v>
      </c>
      <c r="G478" s="9">
        <f>RawData[[#This Row],[Clean Salary]]*INDEX(Exchange[], MATCH(RawData[[#This Row],[Currency]], Exchange[Code], 0), 4)</f>
        <v>79000</v>
      </c>
      <c r="H478" s="11">
        <f>IFERROR(RawData[[#This Row],[Salary in USD]]/(INDEX(Exchange[], MATCH(RawData[[#This Row],[Local Currency Unit]], Exchange[Code], 0), 8)), "")</f>
        <v>18809.523809523809</v>
      </c>
      <c r="I478" s="1" t="s">
        <v>1080</v>
      </c>
      <c r="J478" s="1" t="s">
        <v>316</v>
      </c>
      <c r="K478" s="1" t="s">
        <v>133</v>
      </c>
      <c r="L478" s="1" t="s">
        <v>322</v>
      </c>
      <c r="M478" s="1" t="str">
        <f>INDEX(Countries[], MATCH(RawData[[#This Row],[Where do you work]], Countries[Actual], 0), 2)</f>
        <v>USA</v>
      </c>
      <c r="N478" s="1" t="s">
        <v>291</v>
      </c>
      <c r="O478" s="1" t="str">
        <f>VLOOKUP(RawData[[#This Row],[How many hours of a day you work on Excel]], Time[], 2, FALSE)</f>
        <v>Medium</v>
      </c>
    </row>
    <row r="479" spans="2:16" x14ac:dyDescent="0.2">
      <c r="B479" s="1" t="s">
        <v>1081</v>
      </c>
      <c r="C479" s="1">
        <v>41057.291956018518</v>
      </c>
      <c r="D479" s="10">
        <v>95000</v>
      </c>
      <c r="E479" s="1" t="s">
        <v>32</v>
      </c>
      <c r="F479" s="11">
        <v>95000</v>
      </c>
      <c r="G479" s="9">
        <f>RawData[[#This Row],[Clean Salary]]*INDEX(Exchange[], MATCH(RawData[[#This Row],[Currency]], Exchange[Code], 0), 4)</f>
        <v>75770.868892469181</v>
      </c>
      <c r="H479" s="11">
        <f>IFERROR(RawData[[#This Row],[Salary in USD]]/(INDEX(Exchange[], MATCH(RawData[[#This Row],[Local Currency Unit]], Exchange[Code], 0), 8)), "")</f>
        <v>18708.85651665906</v>
      </c>
      <c r="I479" s="1" t="s">
        <v>1082</v>
      </c>
      <c r="J479" s="1" t="s">
        <v>316</v>
      </c>
      <c r="K479" s="1" t="s">
        <v>146</v>
      </c>
      <c r="L479" s="1" t="s">
        <v>32</v>
      </c>
      <c r="M479" s="1" t="str">
        <f>INDEX(Countries[], MATCH(RawData[[#This Row],[Where do you work]], Countries[Actual], 0), 2)</f>
        <v>New Zealand</v>
      </c>
      <c r="N479" s="1" t="s">
        <v>282</v>
      </c>
      <c r="O479" s="1" t="str">
        <f>VLOOKUP(RawData[[#This Row],[How many hours of a day you work on Excel]], Time[], 2, FALSE)</f>
        <v>Heavy</v>
      </c>
      <c r="P479" s="1">
        <v>20</v>
      </c>
    </row>
    <row r="480" spans="2:16" x14ac:dyDescent="0.2">
      <c r="B480" s="1" t="s">
        <v>1083</v>
      </c>
      <c r="C480" s="1">
        <v>41055.959722222222</v>
      </c>
      <c r="D480" s="10" t="s">
        <v>1084</v>
      </c>
      <c r="E480" s="1" t="s">
        <v>19</v>
      </c>
      <c r="F480" s="11">
        <v>1700000</v>
      </c>
      <c r="G480" s="9">
        <f>RawData[[#This Row],[Clean Salary]]*INDEX(Exchange[], MATCH(RawData[[#This Row],[Currency]], Exchange[Code], 0), 4)</f>
        <v>30273.458368652366</v>
      </c>
      <c r="H480" s="11">
        <f>IFERROR(RawData[[#This Row],[Salary in USD]]/(INDEX(Exchange[], MATCH(RawData[[#This Row],[Local Currency Unit]], Exchange[Code], 0), 8)), "")</f>
        <v>18687.319980649609</v>
      </c>
      <c r="I480" s="1" t="s">
        <v>1085</v>
      </c>
      <c r="J480" s="1" t="s">
        <v>281</v>
      </c>
      <c r="K480" s="1" t="s">
        <v>134</v>
      </c>
      <c r="L480" s="1" t="s">
        <v>19</v>
      </c>
      <c r="M480" s="1" t="str">
        <f>INDEX(Countries[], MATCH(RawData[[#This Row],[Where do you work]], Countries[Actual], 0), 2)</f>
        <v>India</v>
      </c>
      <c r="N480" s="1" t="s">
        <v>294</v>
      </c>
      <c r="O480" s="1" t="str">
        <f>VLOOKUP(RawData[[#This Row],[How many hours of a day you work on Excel]], Time[], 2, FALSE)</f>
        <v>Very Heavy</v>
      </c>
      <c r="P480" s="1">
        <v>1.1000000000000001</v>
      </c>
    </row>
    <row r="481" spans="2:16" x14ac:dyDescent="0.2">
      <c r="B481" s="1" t="s">
        <v>1086</v>
      </c>
      <c r="C481" s="1">
        <v>41061.631562499999</v>
      </c>
      <c r="D481" s="10">
        <v>1700000</v>
      </c>
      <c r="E481" s="1" t="s">
        <v>19</v>
      </c>
      <c r="F481" s="11">
        <v>1700000</v>
      </c>
      <c r="G481" s="9">
        <f>RawData[[#This Row],[Clean Salary]]*INDEX(Exchange[], MATCH(RawData[[#This Row],[Currency]], Exchange[Code], 0), 4)</f>
        <v>30273.458368652366</v>
      </c>
      <c r="H481" s="11">
        <f>IFERROR(RawData[[#This Row],[Salary in USD]]/(INDEX(Exchange[], MATCH(RawData[[#This Row],[Local Currency Unit]], Exchange[Code], 0), 8)), "")</f>
        <v>18687.319980649609</v>
      </c>
      <c r="I481" s="1" t="s">
        <v>567</v>
      </c>
      <c r="J481" s="1" t="s">
        <v>329</v>
      </c>
      <c r="K481" s="1" t="s">
        <v>134</v>
      </c>
      <c r="L481" s="1" t="s">
        <v>19</v>
      </c>
      <c r="M481" s="1" t="str">
        <f>INDEX(Countries[], MATCH(RawData[[#This Row],[Where do you work]], Countries[Actual], 0), 2)</f>
        <v>India</v>
      </c>
      <c r="N481" s="1" t="s">
        <v>282</v>
      </c>
      <c r="O481" s="1" t="str">
        <f>VLOOKUP(RawData[[#This Row],[How many hours of a day you work on Excel]], Time[], 2, FALSE)</f>
        <v>Heavy</v>
      </c>
      <c r="P481" s="1">
        <v>6</v>
      </c>
    </row>
    <row r="482" spans="2:16" x14ac:dyDescent="0.2">
      <c r="B482" s="1" t="s">
        <v>1087</v>
      </c>
      <c r="C482" s="1">
        <v>41057.721377314818</v>
      </c>
      <c r="D482" s="10" t="s">
        <v>1088</v>
      </c>
      <c r="E482" s="1" t="s">
        <v>6</v>
      </c>
      <c r="F482" s="11">
        <v>45200</v>
      </c>
      <c r="G482" s="9">
        <f>RawData[[#This Row],[Clean Salary]]*INDEX(Exchange[], MATCH(RawData[[#This Row],[Currency]], Exchange[Code], 0), 4)</f>
        <v>71243.257897441246</v>
      </c>
      <c r="H482" s="11">
        <f>IFERROR(RawData[[#This Row],[Salary in USD]]/(INDEX(Exchange[], MATCH(RawData[[#This Row],[Local Currency Unit]], Exchange[Code], 0), 8)), "")</f>
        <v>18650.067512419177</v>
      </c>
      <c r="I482" s="1" t="s">
        <v>1089</v>
      </c>
      <c r="J482" s="1" t="s">
        <v>281</v>
      </c>
      <c r="K482" s="1" t="s">
        <v>135</v>
      </c>
      <c r="L482" s="1" t="s">
        <v>6</v>
      </c>
      <c r="M482" s="1" t="str">
        <f>INDEX(Countries[], MATCH(RawData[[#This Row],[Where do you work]], Countries[Actual], 0), 2)</f>
        <v>UK</v>
      </c>
      <c r="N482" s="1" t="s">
        <v>291</v>
      </c>
      <c r="O482" s="1" t="str">
        <f>VLOOKUP(RawData[[#This Row],[How many hours of a day you work on Excel]], Time[], 2, FALSE)</f>
        <v>Medium</v>
      </c>
      <c r="P482" s="1">
        <v>5</v>
      </c>
    </row>
    <row r="483" spans="2:16" x14ac:dyDescent="0.2">
      <c r="B483" s="1" t="s">
        <v>1090</v>
      </c>
      <c r="C483" s="1">
        <v>41055.057500000003</v>
      </c>
      <c r="D483" s="10" t="s">
        <v>1091</v>
      </c>
      <c r="E483" s="1" t="s">
        <v>15</v>
      </c>
      <c r="F483" s="11">
        <v>65000</v>
      </c>
      <c r="G483" s="9">
        <f>RawData[[#This Row],[Clean Salary]]*INDEX(Exchange[], MATCH(RawData[[#This Row],[Currency]], Exchange[Code], 0), 4)</f>
        <v>82575.963534454509</v>
      </c>
      <c r="H483" s="11">
        <f>IFERROR(RawData[[#This Row],[Salary in USD]]/(INDEX(Exchange[], MATCH(RawData[[#This Row],[Local Currency Unit]], Exchange[Code], 0), 8)), "")</f>
        <v>18640.17235540734</v>
      </c>
      <c r="I483" s="1" t="s">
        <v>453</v>
      </c>
      <c r="J483" s="1" t="s">
        <v>298</v>
      </c>
      <c r="K483" s="1" t="s">
        <v>1078</v>
      </c>
      <c r="L483" s="1" t="s">
        <v>15</v>
      </c>
      <c r="M483" s="1" t="str">
        <f>INDEX(Countries[], MATCH(RawData[[#This Row],[Where do you work]], Countries[Actual], 0), 2)</f>
        <v>Germany</v>
      </c>
      <c r="N483" s="1" t="s">
        <v>294</v>
      </c>
      <c r="O483" s="1" t="str">
        <f>VLOOKUP(RawData[[#This Row],[How many hours of a day you work on Excel]], Time[], 2, FALSE)</f>
        <v>Very Heavy</v>
      </c>
    </row>
    <row r="484" spans="2:16" x14ac:dyDescent="0.2">
      <c r="B484" s="1" t="s">
        <v>1092</v>
      </c>
      <c r="C484" s="1">
        <v>41055.193877314814</v>
      </c>
      <c r="D484" s="10">
        <v>87550</v>
      </c>
      <c r="E484" s="1" t="s">
        <v>9</v>
      </c>
      <c r="F484" s="11">
        <v>87550</v>
      </c>
      <c r="G484" s="9">
        <f>RawData[[#This Row],[Clean Salary]]*INDEX(Exchange[], MATCH(RawData[[#This Row],[Currency]], Exchange[Code], 0), 4)</f>
        <v>86093.301341305123</v>
      </c>
      <c r="H484" s="11">
        <f>IFERROR(RawData[[#This Row],[Salary in USD]]/(INDEX(Exchange[], MATCH(RawData[[#This Row],[Local Currency Unit]], Exchange[Code], 0), 8)), "")</f>
        <v>18594.665516480589</v>
      </c>
      <c r="I484" s="1" t="s">
        <v>281</v>
      </c>
      <c r="J484" s="1" t="s">
        <v>281</v>
      </c>
      <c r="K484" s="1" t="s">
        <v>137</v>
      </c>
      <c r="L484" s="1" t="s">
        <v>9</v>
      </c>
      <c r="M484" s="1" t="str">
        <f>INDEX(Countries[], MATCH(RawData[[#This Row],[Where do you work]], Countries[Actual], 0), 2)</f>
        <v>Canada</v>
      </c>
      <c r="N484" s="1" t="s">
        <v>282</v>
      </c>
      <c r="O484" s="1" t="str">
        <f>VLOOKUP(RawData[[#This Row],[How many hours of a day you work on Excel]], Time[], 2, FALSE)</f>
        <v>Heavy</v>
      </c>
    </row>
    <row r="485" spans="2:16" x14ac:dyDescent="0.2">
      <c r="B485" s="1" t="s">
        <v>1093</v>
      </c>
      <c r="C485" s="1">
        <v>41057.24386574074</v>
      </c>
      <c r="D485" s="10" t="s">
        <v>1094</v>
      </c>
      <c r="E485" s="1" t="s">
        <v>3</v>
      </c>
      <c r="F485" s="11">
        <v>90000</v>
      </c>
      <c r="G485" s="9">
        <f>RawData[[#This Row],[Clean Salary]]*INDEX(Exchange[], MATCH(RawData[[#This Row],[Currency]], Exchange[Code], 0), 4)</f>
        <v>91791.869076237213</v>
      </c>
      <c r="H485" s="11">
        <f>IFERROR(RawData[[#This Row],[Salary in USD]]/(INDEX(Exchange[], MATCH(RawData[[#This Row],[Local Currency Unit]], Exchange[Code], 0), 8)), "")</f>
        <v>18581.350015432632</v>
      </c>
      <c r="I485" s="1" t="s">
        <v>1095</v>
      </c>
      <c r="J485" s="1" t="s">
        <v>290</v>
      </c>
      <c r="K485" s="1" t="s">
        <v>136</v>
      </c>
      <c r="L485" s="1" t="s">
        <v>3</v>
      </c>
      <c r="M485" s="1" t="str">
        <f>INDEX(Countries[], MATCH(RawData[[#This Row],[Where do you work]], Countries[Actual], 0), 2)</f>
        <v>Australia</v>
      </c>
      <c r="N485" s="1" t="s">
        <v>282</v>
      </c>
      <c r="O485" s="1" t="str">
        <f>VLOOKUP(RawData[[#This Row],[How many hours of a day you work on Excel]], Time[], 2, FALSE)</f>
        <v>Heavy</v>
      </c>
      <c r="P485" s="1">
        <v>13</v>
      </c>
    </row>
    <row r="486" spans="2:16" x14ac:dyDescent="0.2">
      <c r="B486" s="1" t="s">
        <v>1096</v>
      </c>
      <c r="C486" s="1">
        <v>41058.361828703702</v>
      </c>
      <c r="D486" s="10">
        <v>90000</v>
      </c>
      <c r="E486" s="1" t="s">
        <v>3</v>
      </c>
      <c r="F486" s="11">
        <v>90000</v>
      </c>
      <c r="G486" s="9">
        <f>RawData[[#This Row],[Clean Salary]]*INDEX(Exchange[], MATCH(RawData[[#This Row],[Currency]], Exchange[Code], 0), 4)</f>
        <v>91791.869076237213</v>
      </c>
      <c r="H486" s="11">
        <f>IFERROR(RawData[[#This Row],[Salary in USD]]/(INDEX(Exchange[], MATCH(RawData[[#This Row],[Local Currency Unit]], Exchange[Code], 0), 8)), "")</f>
        <v>18581.350015432632</v>
      </c>
      <c r="I486" s="1" t="s">
        <v>356</v>
      </c>
      <c r="J486" s="1" t="s">
        <v>290</v>
      </c>
      <c r="K486" s="1" t="s">
        <v>136</v>
      </c>
      <c r="L486" s="1" t="s">
        <v>3</v>
      </c>
      <c r="M486" s="1" t="str">
        <f>INDEX(Countries[], MATCH(RawData[[#This Row],[Where do you work]], Countries[Actual], 0), 2)</f>
        <v>Australia</v>
      </c>
      <c r="N486" s="1" t="s">
        <v>282</v>
      </c>
      <c r="O486" s="1" t="str">
        <f>VLOOKUP(RawData[[#This Row],[How many hours of a day you work on Excel]], Time[], 2, FALSE)</f>
        <v>Heavy</v>
      </c>
      <c r="P486" s="1">
        <v>5</v>
      </c>
    </row>
    <row r="487" spans="2:16" x14ac:dyDescent="0.2">
      <c r="B487" s="1" t="s">
        <v>1101</v>
      </c>
      <c r="C487" s="1">
        <v>41073.158784722225</v>
      </c>
      <c r="D487" s="10">
        <v>78000</v>
      </c>
      <c r="E487" s="1" t="s">
        <v>322</v>
      </c>
      <c r="F487" s="11">
        <v>78000</v>
      </c>
      <c r="G487" s="9">
        <f>RawData[[#This Row],[Clean Salary]]*INDEX(Exchange[], MATCH(RawData[[#This Row],[Currency]], Exchange[Code], 0), 4)</f>
        <v>78000</v>
      </c>
      <c r="H487" s="11">
        <f>IFERROR(RawData[[#This Row],[Salary in USD]]/(INDEX(Exchange[], MATCH(RawData[[#This Row],[Local Currency Unit]], Exchange[Code], 0), 8)), "")</f>
        <v>18571.428571428569</v>
      </c>
      <c r="I487" s="1" t="s">
        <v>1102</v>
      </c>
      <c r="J487" s="1" t="s">
        <v>305</v>
      </c>
      <c r="K487" s="1" t="s">
        <v>133</v>
      </c>
      <c r="L487" s="1" t="s">
        <v>322</v>
      </c>
      <c r="M487" s="1" t="str">
        <f>INDEX(Countries[], MATCH(RawData[[#This Row],[Where do you work]], Countries[Actual], 0), 2)</f>
        <v>USA</v>
      </c>
      <c r="N487" s="1" t="s">
        <v>294</v>
      </c>
      <c r="O487" s="1" t="str">
        <f>VLOOKUP(RawData[[#This Row],[How many hours of a day you work on Excel]], Time[], 2, FALSE)</f>
        <v>Very Heavy</v>
      </c>
      <c r="P487" s="1">
        <v>5</v>
      </c>
    </row>
    <row r="488" spans="2:16" x14ac:dyDescent="0.2">
      <c r="B488" s="1" t="s">
        <v>1103</v>
      </c>
      <c r="C488" s="1">
        <v>41055.042395833334</v>
      </c>
      <c r="D488" s="10">
        <v>45000</v>
      </c>
      <c r="E488" s="1" t="s">
        <v>6</v>
      </c>
      <c r="F488" s="11">
        <v>45000</v>
      </c>
      <c r="G488" s="9">
        <f>RawData[[#This Row],[Clean Salary]]*INDEX(Exchange[], MATCH(RawData[[#This Row],[Currency]], Exchange[Code], 0), 4)</f>
        <v>70928.022243027779</v>
      </c>
      <c r="H488" s="11">
        <f>IFERROR(RawData[[#This Row],[Salary in USD]]/(INDEX(Exchange[], MATCH(RawData[[#This Row],[Local Currency Unit]], Exchange[Code], 0), 8)), "")</f>
        <v>18567.545089797848</v>
      </c>
      <c r="I488" s="1" t="s">
        <v>1104</v>
      </c>
      <c r="J488" s="1" t="s">
        <v>281</v>
      </c>
      <c r="K488" s="1" t="s">
        <v>135</v>
      </c>
      <c r="L488" s="1" t="s">
        <v>6</v>
      </c>
      <c r="M488" s="1" t="str">
        <f>INDEX(Countries[], MATCH(RawData[[#This Row],[Where do you work]], Countries[Actual], 0), 2)</f>
        <v>UK</v>
      </c>
      <c r="N488" s="1" t="s">
        <v>291</v>
      </c>
      <c r="O488" s="1" t="str">
        <f>VLOOKUP(RawData[[#This Row],[How many hours of a day you work on Excel]], Time[], 2, FALSE)</f>
        <v>Medium</v>
      </c>
    </row>
    <row r="489" spans="2:16" x14ac:dyDescent="0.2">
      <c r="B489" s="1" t="s">
        <v>1105</v>
      </c>
      <c r="C489" s="1">
        <v>41057.711886574078</v>
      </c>
      <c r="D489" s="10" t="s">
        <v>1106</v>
      </c>
      <c r="E489" s="1" t="s">
        <v>6</v>
      </c>
      <c r="F489" s="11">
        <v>45000</v>
      </c>
      <c r="G489" s="9">
        <f>RawData[[#This Row],[Clean Salary]]*INDEX(Exchange[], MATCH(RawData[[#This Row],[Currency]], Exchange[Code], 0), 4)</f>
        <v>70928.022243027779</v>
      </c>
      <c r="H489" s="11">
        <f>IFERROR(RawData[[#This Row],[Salary in USD]]/(INDEX(Exchange[], MATCH(RawData[[#This Row],[Local Currency Unit]], Exchange[Code], 0), 8)), "")</f>
        <v>18567.545089797848</v>
      </c>
      <c r="I489" s="1" t="s">
        <v>1107</v>
      </c>
      <c r="J489" s="1" t="s">
        <v>329</v>
      </c>
      <c r="K489" s="1" t="s">
        <v>135</v>
      </c>
      <c r="L489" s="1" t="s">
        <v>6</v>
      </c>
      <c r="M489" s="1" t="str">
        <f>INDEX(Countries[], MATCH(RawData[[#This Row],[Where do you work]], Countries[Actual], 0), 2)</f>
        <v>UK</v>
      </c>
      <c r="N489" s="1" t="s">
        <v>282</v>
      </c>
      <c r="O489" s="1" t="str">
        <f>VLOOKUP(RawData[[#This Row],[How many hours of a day you work on Excel]], Time[], 2, FALSE)</f>
        <v>Heavy</v>
      </c>
      <c r="P489" s="1">
        <v>8</v>
      </c>
    </row>
    <row r="490" spans="2:16" x14ac:dyDescent="0.2">
      <c r="B490" s="1" t="s">
        <v>1108</v>
      </c>
      <c r="C490" s="1">
        <v>41058.693877314814</v>
      </c>
      <c r="D490" s="10" t="s">
        <v>1106</v>
      </c>
      <c r="E490" s="1" t="s">
        <v>6</v>
      </c>
      <c r="F490" s="11">
        <v>45000</v>
      </c>
      <c r="G490" s="9">
        <f>RawData[[#This Row],[Clean Salary]]*INDEX(Exchange[], MATCH(RawData[[#This Row],[Currency]], Exchange[Code], 0), 4)</f>
        <v>70928.022243027779</v>
      </c>
      <c r="H490" s="11">
        <f>IFERROR(RawData[[#This Row],[Salary in USD]]/(INDEX(Exchange[], MATCH(RawData[[#This Row],[Local Currency Unit]], Exchange[Code], 0), 8)), "")</f>
        <v>18567.545089797848</v>
      </c>
      <c r="I490" s="1" t="s">
        <v>655</v>
      </c>
      <c r="J490" s="1" t="s">
        <v>342</v>
      </c>
      <c r="K490" s="1" t="s">
        <v>135</v>
      </c>
      <c r="L490" s="1" t="s">
        <v>6</v>
      </c>
      <c r="M490" s="1" t="str">
        <f>INDEX(Countries[], MATCH(RawData[[#This Row],[Where do you work]], Countries[Actual], 0), 2)</f>
        <v>UK</v>
      </c>
      <c r="N490" s="1" t="s">
        <v>291</v>
      </c>
      <c r="O490" s="1" t="str">
        <f>VLOOKUP(RawData[[#This Row],[How many hours of a day you work on Excel]], Time[], 2, FALSE)</f>
        <v>Medium</v>
      </c>
      <c r="P490" s="1">
        <v>4</v>
      </c>
    </row>
    <row r="491" spans="2:16" x14ac:dyDescent="0.2">
      <c r="B491" s="1" t="s">
        <v>1109</v>
      </c>
      <c r="C491" s="1">
        <v>41058.829606481479</v>
      </c>
      <c r="D491" s="10" t="s">
        <v>1106</v>
      </c>
      <c r="E491" s="1" t="s">
        <v>6</v>
      </c>
      <c r="F491" s="11">
        <v>45000</v>
      </c>
      <c r="G491" s="9">
        <f>RawData[[#This Row],[Clean Salary]]*INDEX(Exchange[], MATCH(RawData[[#This Row],[Currency]], Exchange[Code], 0), 4)</f>
        <v>70928.022243027779</v>
      </c>
      <c r="H491" s="11">
        <f>IFERROR(RawData[[#This Row],[Salary in USD]]/(INDEX(Exchange[], MATCH(RawData[[#This Row],[Local Currency Unit]], Exchange[Code], 0), 8)), "")</f>
        <v>18567.545089797848</v>
      </c>
      <c r="I491" s="1" t="s">
        <v>800</v>
      </c>
      <c r="J491" s="1" t="s">
        <v>281</v>
      </c>
      <c r="K491" s="1" t="s">
        <v>135</v>
      </c>
      <c r="L491" s="1" t="s">
        <v>6</v>
      </c>
      <c r="M491" s="1" t="str">
        <f>INDEX(Countries[], MATCH(RawData[[#This Row],[Where do you work]], Countries[Actual], 0), 2)</f>
        <v>UK</v>
      </c>
      <c r="N491" s="1" t="s">
        <v>291</v>
      </c>
      <c r="O491" s="1" t="str">
        <f>VLOOKUP(RawData[[#This Row],[How many hours of a day you work on Excel]], Time[], 2, FALSE)</f>
        <v>Medium</v>
      </c>
      <c r="P491" s="1">
        <v>15</v>
      </c>
    </row>
    <row r="492" spans="2:16" x14ac:dyDescent="0.2">
      <c r="B492" s="1" t="s">
        <v>1110</v>
      </c>
      <c r="C492" s="1">
        <v>41065.817511574074</v>
      </c>
      <c r="D492" s="10" t="s">
        <v>1106</v>
      </c>
      <c r="E492" s="1" t="s">
        <v>6</v>
      </c>
      <c r="F492" s="11">
        <v>45000</v>
      </c>
      <c r="G492" s="9">
        <f>RawData[[#This Row],[Clean Salary]]*INDEX(Exchange[], MATCH(RawData[[#This Row],[Currency]], Exchange[Code], 0), 4)</f>
        <v>70928.022243027779</v>
      </c>
      <c r="H492" s="11">
        <f>IFERROR(RawData[[#This Row],[Salary in USD]]/(INDEX(Exchange[], MATCH(RawData[[#This Row],[Local Currency Unit]], Exchange[Code], 0), 8)), "")</f>
        <v>18567.545089797848</v>
      </c>
      <c r="I492" s="1" t="s">
        <v>682</v>
      </c>
      <c r="J492" s="1" t="s">
        <v>290</v>
      </c>
      <c r="K492" s="1" t="s">
        <v>135</v>
      </c>
      <c r="L492" s="1" t="s">
        <v>6</v>
      </c>
      <c r="M492" s="1" t="str">
        <f>INDEX(Countries[], MATCH(RawData[[#This Row],[Where do you work]], Countries[Actual], 0), 2)</f>
        <v>UK</v>
      </c>
      <c r="N492" s="1" t="s">
        <v>294</v>
      </c>
      <c r="O492" s="1" t="str">
        <f>VLOOKUP(RawData[[#This Row],[How many hours of a day you work on Excel]], Time[], 2, FALSE)</f>
        <v>Very Heavy</v>
      </c>
      <c r="P492" s="1">
        <v>5</v>
      </c>
    </row>
    <row r="493" spans="2:16" x14ac:dyDescent="0.2">
      <c r="B493" s="1" t="s">
        <v>1111</v>
      </c>
      <c r="C493" s="1">
        <v>41068.866643518515</v>
      </c>
      <c r="D493" s="10">
        <v>45000</v>
      </c>
      <c r="E493" s="1" t="s">
        <v>6</v>
      </c>
      <c r="F493" s="11">
        <v>45000</v>
      </c>
      <c r="G493" s="9">
        <f>RawData[[#This Row],[Clean Salary]]*INDEX(Exchange[], MATCH(RawData[[#This Row],[Currency]], Exchange[Code], 0), 4)</f>
        <v>70928.022243027779</v>
      </c>
      <c r="H493" s="11">
        <f>IFERROR(RawData[[#This Row],[Salary in USD]]/(INDEX(Exchange[], MATCH(RawData[[#This Row],[Local Currency Unit]], Exchange[Code], 0), 8)), "")</f>
        <v>18567.545089797848</v>
      </c>
      <c r="I493" s="1" t="s">
        <v>1112</v>
      </c>
      <c r="J493" s="1" t="s">
        <v>290</v>
      </c>
      <c r="K493" s="1" t="s">
        <v>135</v>
      </c>
      <c r="L493" s="1" t="s">
        <v>6</v>
      </c>
      <c r="M493" s="1" t="str">
        <f>INDEX(Countries[], MATCH(RawData[[#This Row],[Where do you work]], Countries[Actual], 0), 2)</f>
        <v>UK</v>
      </c>
      <c r="N493" s="1" t="s">
        <v>294</v>
      </c>
      <c r="O493" s="1" t="str">
        <f>VLOOKUP(RawData[[#This Row],[How many hours of a day you work on Excel]], Time[], 2, FALSE)</f>
        <v>Very Heavy</v>
      </c>
      <c r="P493" s="1">
        <v>20</v>
      </c>
    </row>
    <row r="494" spans="2:16" x14ac:dyDescent="0.2">
      <c r="B494" s="1" t="s">
        <v>2743</v>
      </c>
      <c r="C494" s="1">
        <v>41055.087939814817</v>
      </c>
      <c r="D494" s="10">
        <v>30000</v>
      </c>
      <c r="E494" s="1" t="s">
        <v>322</v>
      </c>
      <c r="F494" s="11">
        <v>30000</v>
      </c>
      <c r="G494" s="9">
        <f>RawData[[#This Row],[Clean Salary]]*INDEX(Exchange[], MATCH(RawData[[#This Row],[Currency]], Exchange[Code], 0), 4)</f>
        <v>30000</v>
      </c>
      <c r="H494" s="11">
        <f>IFERROR(RawData[[#This Row],[Salary in USD]]/(INDEX(Exchange[], MATCH(RawData[[#This Row],[Local Currency Unit]], Exchange[Code], 0), 8)), "")</f>
        <v>18518.518518518518</v>
      </c>
      <c r="I494" s="1" t="s">
        <v>2744</v>
      </c>
      <c r="J494" s="1" t="s">
        <v>329</v>
      </c>
      <c r="K494" s="1" t="s">
        <v>134</v>
      </c>
      <c r="L494" s="1" t="s">
        <v>19</v>
      </c>
      <c r="M494" s="1" t="str">
        <f>INDEX(Countries[], MATCH(RawData[[#This Row],[Where do you work]], Countries[Actual], 0), 2)</f>
        <v>India</v>
      </c>
      <c r="N494" s="1" t="s">
        <v>291</v>
      </c>
      <c r="O494" s="1" t="str">
        <f>VLOOKUP(RawData[[#This Row],[How many hours of a day you work on Excel]], Time[], 2, FALSE)</f>
        <v>Medium</v>
      </c>
    </row>
    <row r="495" spans="2:16" x14ac:dyDescent="0.2">
      <c r="B495" s="1" t="s">
        <v>2758</v>
      </c>
      <c r="C495" s="1">
        <v>41056.008946759262</v>
      </c>
      <c r="D495" s="10">
        <v>30000</v>
      </c>
      <c r="E495" s="1" t="s">
        <v>322</v>
      </c>
      <c r="F495" s="11">
        <v>30000</v>
      </c>
      <c r="G495" s="9">
        <f>RawData[[#This Row],[Clean Salary]]*INDEX(Exchange[], MATCH(RawData[[#This Row],[Currency]], Exchange[Code], 0), 4)</f>
        <v>30000</v>
      </c>
      <c r="H495" s="11">
        <f>IFERROR(RawData[[#This Row],[Salary in USD]]/(INDEX(Exchange[], MATCH(RawData[[#This Row],[Local Currency Unit]], Exchange[Code], 0), 8)), "")</f>
        <v>18518.518518518518</v>
      </c>
      <c r="I495" s="1" t="s">
        <v>767</v>
      </c>
      <c r="J495" s="1" t="s">
        <v>313</v>
      </c>
      <c r="K495" s="1" t="s">
        <v>134</v>
      </c>
      <c r="L495" s="1" t="s">
        <v>19</v>
      </c>
      <c r="M495" s="1" t="str">
        <f>INDEX(Countries[], MATCH(RawData[[#This Row],[Where do you work]], Countries[Actual], 0), 2)</f>
        <v>India</v>
      </c>
      <c r="N495" s="1" t="s">
        <v>282</v>
      </c>
      <c r="O495" s="1" t="str">
        <f>VLOOKUP(RawData[[#This Row],[How many hours of a day you work on Excel]], Time[], 2, FALSE)</f>
        <v>Heavy</v>
      </c>
      <c r="P495" s="1">
        <v>2</v>
      </c>
    </row>
    <row r="496" spans="2:16" x14ac:dyDescent="0.2">
      <c r="B496" s="1" t="s">
        <v>2765</v>
      </c>
      <c r="C496" s="1">
        <v>41058.408182870371</v>
      </c>
      <c r="D496" s="10">
        <v>30000</v>
      </c>
      <c r="E496" s="1" t="s">
        <v>322</v>
      </c>
      <c r="F496" s="11">
        <v>30000</v>
      </c>
      <c r="G496" s="9">
        <f>RawData[[#This Row],[Clean Salary]]*INDEX(Exchange[], MATCH(RawData[[#This Row],[Currency]], Exchange[Code], 0), 4)</f>
        <v>30000</v>
      </c>
      <c r="H496" s="11">
        <f>IFERROR(RawData[[#This Row],[Salary in USD]]/(INDEX(Exchange[], MATCH(RawData[[#This Row],[Local Currency Unit]], Exchange[Code], 0), 8)), "")</f>
        <v>18518.518518518518</v>
      </c>
      <c r="I496" s="1" t="s">
        <v>2766</v>
      </c>
      <c r="J496" s="1" t="s">
        <v>281</v>
      </c>
      <c r="K496" s="1" t="s">
        <v>134</v>
      </c>
      <c r="L496" s="1" t="s">
        <v>19</v>
      </c>
      <c r="M496" s="1" t="str">
        <f>INDEX(Countries[], MATCH(RawData[[#This Row],[Where do you work]], Countries[Actual], 0), 2)</f>
        <v>India</v>
      </c>
      <c r="N496" s="1" t="s">
        <v>291</v>
      </c>
      <c r="O496" s="1" t="str">
        <f>VLOOKUP(RawData[[#This Row],[How many hours of a day you work on Excel]], Time[], 2, FALSE)</f>
        <v>Medium</v>
      </c>
      <c r="P496" s="1">
        <v>3</v>
      </c>
    </row>
    <row r="497" spans="2:16" x14ac:dyDescent="0.2">
      <c r="B497" s="1" t="s">
        <v>2771</v>
      </c>
      <c r="C497" s="1">
        <v>41061.016597222224</v>
      </c>
      <c r="D497" s="10">
        <v>30000</v>
      </c>
      <c r="E497" s="1" t="s">
        <v>322</v>
      </c>
      <c r="F497" s="11">
        <v>30000</v>
      </c>
      <c r="G497" s="9">
        <f>RawData[[#This Row],[Clean Salary]]*INDEX(Exchange[], MATCH(RawData[[#This Row],[Currency]], Exchange[Code], 0), 4)</f>
        <v>30000</v>
      </c>
      <c r="H497" s="11">
        <f>IFERROR(RawData[[#This Row],[Salary in USD]]/(INDEX(Exchange[], MATCH(RawData[[#This Row],[Local Currency Unit]], Exchange[Code], 0), 8)), "")</f>
        <v>18518.518518518518</v>
      </c>
      <c r="I497" s="1" t="s">
        <v>2772</v>
      </c>
      <c r="J497" s="1" t="s">
        <v>290</v>
      </c>
      <c r="K497" s="1" t="s">
        <v>134</v>
      </c>
      <c r="L497" s="1" t="s">
        <v>19</v>
      </c>
      <c r="M497" s="1" t="str">
        <f>INDEX(Countries[], MATCH(RawData[[#This Row],[Where do you work]], Countries[Actual], 0), 2)</f>
        <v>India</v>
      </c>
      <c r="N497" s="1" t="s">
        <v>294</v>
      </c>
      <c r="O497" s="1" t="str">
        <f>VLOOKUP(RawData[[#This Row],[How many hours of a day you work on Excel]], Time[], 2, FALSE)</f>
        <v>Very Heavy</v>
      </c>
      <c r="P497" s="1">
        <v>4</v>
      </c>
    </row>
    <row r="498" spans="2:16" x14ac:dyDescent="0.2">
      <c r="B498" s="1" t="s">
        <v>1967</v>
      </c>
      <c r="C498" s="1">
        <v>41055.030821759261</v>
      </c>
      <c r="D498" s="10">
        <v>50000</v>
      </c>
      <c r="E498" s="1" t="s">
        <v>322</v>
      </c>
      <c r="F498" s="11">
        <v>50000</v>
      </c>
      <c r="G498" s="9">
        <f>RawData[[#This Row],[Clean Salary]]*INDEX(Exchange[], MATCH(RawData[[#This Row],[Currency]], Exchange[Code], 0), 4)</f>
        <v>50000</v>
      </c>
      <c r="H498" s="11">
        <f>IFERROR(RawData[[#This Row],[Salary in USD]]/(INDEX(Exchange[], MATCH(RawData[[#This Row],[Local Currency Unit]], Exchange[Code], 0), 8)), "")</f>
        <v>18518.518518518518</v>
      </c>
      <c r="I498" s="1" t="s">
        <v>1968</v>
      </c>
      <c r="J498" s="1" t="s">
        <v>290</v>
      </c>
      <c r="K498" s="1" t="s">
        <v>151</v>
      </c>
      <c r="L498" s="1" t="s">
        <v>30</v>
      </c>
      <c r="M498" s="1" t="str">
        <f>INDEX(Countries[], MATCH(RawData[[#This Row],[Where do you work]], Countries[Actual], 0), 2)</f>
        <v>Mexico</v>
      </c>
      <c r="N498" s="1" t="s">
        <v>294</v>
      </c>
      <c r="O498" s="1" t="str">
        <f>VLOOKUP(RawData[[#This Row],[How many hours of a day you work on Excel]], Time[], 2, FALSE)</f>
        <v>Very Heavy</v>
      </c>
    </row>
    <row r="499" spans="2:16" x14ac:dyDescent="0.2">
      <c r="B499" s="1" t="s">
        <v>1113</v>
      </c>
      <c r="C499" s="1">
        <v>41055.133148148147</v>
      </c>
      <c r="D499" s="10">
        <v>87000</v>
      </c>
      <c r="E499" s="1" t="s">
        <v>9</v>
      </c>
      <c r="F499" s="11">
        <v>87000</v>
      </c>
      <c r="G499" s="9">
        <f>RawData[[#This Row],[Clean Salary]]*INDEX(Exchange[], MATCH(RawData[[#This Row],[Currency]], Exchange[Code], 0), 4)</f>
        <v>85552.452503638444</v>
      </c>
      <c r="H499" s="11">
        <f>IFERROR(RawData[[#This Row],[Salary in USD]]/(INDEX(Exchange[], MATCH(RawData[[#This Row],[Local Currency Unit]], Exchange[Code], 0), 8)), "")</f>
        <v>18477.851512664893</v>
      </c>
      <c r="I499" s="1" t="s">
        <v>1114</v>
      </c>
      <c r="J499" s="1" t="s">
        <v>281</v>
      </c>
      <c r="K499" s="1" t="s">
        <v>137</v>
      </c>
      <c r="L499" s="1" t="s">
        <v>9</v>
      </c>
      <c r="M499" s="1" t="str">
        <f>INDEX(Countries[], MATCH(RawData[[#This Row],[Where do you work]], Countries[Actual], 0), 2)</f>
        <v>Canada</v>
      </c>
      <c r="N499" s="1" t="s">
        <v>282</v>
      </c>
      <c r="O499" s="1" t="str">
        <f>VLOOKUP(RawData[[#This Row],[How many hours of a day you work on Excel]], Time[], 2, FALSE)</f>
        <v>Heavy</v>
      </c>
    </row>
    <row r="500" spans="2:16" x14ac:dyDescent="0.2">
      <c r="B500" s="1" t="s">
        <v>1115</v>
      </c>
      <c r="C500" s="1">
        <v>41058.926608796297</v>
      </c>
      <c r="D500" s="10">
        <v>77500</v>
      </c>
      <c r="E500" s="1" t="s">
        <v>322</v>
      </c>
      <c r="F500" s="11">
        <v>77500</v>
      </c>
      <c r="G500" s="9">
        <f>RawData[[#This Row],[Clean Salary]]*INDEX(Exchange[], MATCH(RawData[[#This Row],[Currency]], Exchange[Code], 0), 4)</f>
        <v>77500</v>
      </c>
      <c r="H500" s="11">
        <f>IFERROR(RawData[[#This Row],[Salary in USD]]/(INDEX(Exchange[], MATCH(RawData[[#This Row],[Local Currency Unit]], Exchange[Code], 0), 8)), "")</f>
        <v>18452.38095238095</v>
      </c>
      <c r="I500" s="1" t="s">
        <v>797</v>
      </c>
      <c r="J500" s="1" t="s">
        <v>290</v>
      </c>
      <c r="K500" s="1" t="s">
        <v>133</v>
      </c>
      <c r="L500" s="1" t="s">
        <v>322</v>
      </c>
      <c r="M500" s="1" t="str">
        <f>INDEX(Countries[], MATCH(RawData[[#This Row],[Where do you work]], Countries[Actual], 0), 2)</f>
        <v>USA</v>
      </c>
      <c r="N500" s="1" t="s">
        <v>282</v>
      </c>
      <c r="O500" s="1" t="str">
        <f>VLOOKUP(RawData[[#This Row],[How many hours of a day you work on Excel]], Time[], 2, FALSE)</f>
        <v>Heavy</v>
      </c>
      <c r="P500" s="1">
        <v>7</v>
      </c>
    </row>
    <row r="501" spans="2:16" x14ac:dyDescent="0.2">
      <c r="B501" s="1" t="s">
        <v>527</v>
      </c>
      <c r="C501" s="1">
        <v>41056.33865740741</v>
      </c>
      <c r="D501" s="10" t="s">
        <v>528</v>
      </c>
      <c r="E501" s="1" t="s">
        <v>322</v>
      </c>
      <c r="F501" s="11">
        <v>125000</v>
      </c>
      <c r="G501" s="9">
        <f>RawData[[#This Row],[Clean Salary]]*INDEX(Exchange[], MATCH(RawData[[#This Row],[Currency]], Exchange[Code], 0), 4)</f>
        <v>125000</v>
      </c>
      <c r="H501" s="11">
        <f>IFERROR(RawData[[#This Row],[Salary in USD]]/(INDEX(Exchange[], MATCH(RawData[[#This Row],[Local Currency Unit]], Exchange[Code], 0), 8)), "")</f>
        <v>18409.42562592047</v>
      </c>
      <c r="I501" s="1" t="s">
        <v>529</v>
      </c>
      <c r="J501" s="1" t="s">
        <v>281</v>
      </c>
      <c r="K501" s="1" t="s">
        <v>154</v>
      </c>
      <c r="L501" s="1" t="s">
        <v>33</v>
      </c>
      <c r="M501" s="1" t="str">
        <f>INDEX(Countries[], MATCH(RawData[[#This Row],[Where do you work]], Countries[Actual], 0), 2)</f>
        <v>Norway</v>
      </c>
      <c r="N501" s="1" t="s">
        <v>282</v>
      </c>
      <c r="O501" s="1" t="str">
        <f>VLOOKUP(RawData[[#This Row],[How many hours of a day you work on Excel]], Time[], 2, FALSE)</f>
        <v>Heavy</v>
      </c>
      <c r="P501" s="1">
        <v>6</v>
      </c>
    </row>
    <row r="502" spans="2:16" x14ac:dyDescent="0.2">
      <c r="B502" s="1" t="s">
        <v>2209</v>
      </c>
      <c r="C502" s="1">
        <v>41054.174120370371</v>
      </c>
      <c r="D502" s="10">
        <v>45000</v>
      </c>
      <c r="E502" s="1" t="s">
        <v>322</v>
      </c>
      <c r="F502" s="11">
        <v>45000</v>
      </c>
      <c r="G502" s="9">
        <f>RawData[[#This Row],[Clean Salary]]*INDEX(Exchange[], MATCH(RawData[[#This Row],[Currency]], Exchange[Code], 0), 4)</f>
        <v>45000</v>
      </c>
      <c r="H502" s="11">
        <f>IFERROR(RawData[[#This Row],[Salary in USD]]/(INDEX(Exchange[], MATCH(RawData[[#This Row],[Local Currency Unit]], Exchange[Code], 0), 8)), "")</f>
        <v>18367.34693877551</v>
      </c>
      <c r="I502" s="1" t="s">
        <v>2210</v>
      </c>
      <c r="J502" s="1" t="s">
        <v>313</v>
      </c>
      <c r="K502" s="1" t="s">
        <v>140</v>
      </c>
      <c r="L502" s="1" t="s">
        <v>42</v>
      </c>
      <c r="M502" s="1" t="str">
        <f>INDEX(Countries[], MATCH(RawData[[#This Row],[Where do you work]], Countries[Actual], 0), 2)</f>
        <v>South Africa</v>
      </c>
      <c r="N502" s="1" t="s">
        <v>294</v>
      </c>
      <c r="O502" s="1" t="str">
        <f>VLOOKUP(RawData[[#This Row],[How many hours of a day you work on Excel]], Time[], 2, FALSE)</f>
        <v>Very Heavy</v>
      </c>
    </row>
    <row r="503" spans="2:16" x14ac:dyDescent="0.2">
      <c r="B503" s="1" t="s">
        <v>1593</v>
      </c>
      <c r="C503" s="1">
        <v>41055.918668981481</v>
      </c>
      <c r="D503" s="10">
        <v>5000</v>
      </c>
      <c r="E503" s="1" t="s">
        <v>322</v>
      </c>
      <c r="F503" s="11">
        <v>60000</v>
      </c>
      <c r="G503" s="9">
        <f>RawData[[#This Row],[Clean Salary]]*INDEX(Exchange[], MATCH(RawData[[#This Row],[Currency]], Exchange[Code], 0), 4)</f>
        <v>60000</v>
      </c>
      <c r="H503" s="11">
        <f>IFERROR(RawData[[#This Row],[Salary in USD]]/(INDEX(Exchange[], MATCH(RawData[[#This Row],[Local Currency Unit]], Exchange[Code], 0), 8)), "")</f>
        <v>18348.623853211007</v>
      </c>
      <c r="I503" s="1" t="s">
        <v>1594</v>
      </c>
      <c r="J503" s="1" t="s">
        <v>281</v>
      </c>
      <c r="K503" s="1" t="s">
        <v>143</v>
      </c>
      <c r="L503" s="1" t="s">
        <v>53</v>
      </c>
      <c r="M503" s="1" t="str">
        <f>INDEX(Countries[], MATCH(RawData[[#This Row],[Where do you work]], Countries[Actual], 0), 2)</f>
        <v>UAE</v>
      </c>
      <c r="N503" s="1" t="s">
        <v>291</v>
      </c>
      <c r="O503" s="1" t="str">
        <f>VLOOKUP(RawData[[#This Row],[How many hours of a day you work on Excel]], Time[], 2, FALSE)</f>
        <v>Medium</v>
      </c>
      <c r="P503" s="1">
        <v>15</v>
      </c>
    </row>
    <row r="504" spans="2:16" x14ac:dyDescent="0.2">
      <c r="B504" s="1" t="s">
        <v>1636</v>
      </c>
      <c r="C504" s="1">
        <v>41074.589560185188</v>
      </c>
      <c r="D504" s="10">
        <v>5000</v>
      </c>
      <c r="E504" s="1" t="s">
        <v>322</v>
      </c>
      <c r="F504" s="11">
        <v>60000</v>
      </c>
      <c r="G504" s="9">
        <f>RawData[[#This Row],[Clean Salary]]*INDEX(Exchange[], MATCH(RawData[[#This Row],[Currency]], Exchange[Code], 0), 4)</f>
        <v>60000</v>
      </c>
      <c r="H504" s="11">
        <f>IFERROR(RawData[[#This Row],[Salary in USD]]/(INDEX(Exchange[], MATCH(RawData[[#This Row],[Local Currency Unit]], Exchange[Code], 0), 8)), "")</f>
        <v>18348.623853211007</v>
      </c>
      <c r="I504" s="1" t="s">
        <v>290</v>
      </c>
      <c r="J504" s="1" t="s">
        <v>290</v>
      </c>
      <c r="K504" s="1" t="s">
        <v>143</v>
      </c>
      <c r="L504" s="1" t="s">
        <v>53</v>
      </c>
      <c r="M504" s="1" t="str">
        <f>INDEX(Countries[], MATCH(RawData[[#This Row],[Where do you work]], Countries[Actual], 0), 2)</f>
        <v>UAE</v>
      </c>
      <c r="N504" s="1" t="s">
        <v>282</v>
      </c>
      <c r="O504" s="1" t="str">
        <f>VLOOKUP(RawData[[#This Row],[How many hours of a day you work on Excel]], Time[], 2, FALSE)</f>
        <v>Heavy</v>
      </c>
      <c r="P504" s="1">
        <v>5</v>
      </c>
    </row>
    <row r="505" spans="2:16" x14ac:dyDescent="0.2">
      <c r="B505" s="1" t="s">
        <v>1116</v>
      </c>
      <c r="C505" s="1">
        <v>41055.047708333332</v>
      </c>
      <c r="D505" s="10" t="s">
        <v>1117</v>
      </c>
      <c r="E505" s="1" t="s">
        <v>322</v>
      </c>
      <c r="F505" s="11">
        <v>77000</v>
      </c>
      <c r="G505" s="9">
        <f>RawData[[#This Row],[Clean Salary]]*INDEX(Exchange[], MATCH(RawData[[#This Row],[Currency]], Exchange[Code], 0), 4)</f>
        <v>77000</v>
      </c>
      <c r="H505" s="11">
        <f>IFERROR(RawData[[#This Row],[Salary in USD]]/(INDEX(Exchange[], MATCH(RawData[[#This Row],[Local Currency Unit]], Exchange[Code], 0), 8)), "")</f>
        <v>18333.333333333332</v>
      </c>
      <c r="I505" s="1" t="s">
        <v>1118</v>
      </c>
      <c r="J505" s="1" t="s">
        <v>316</v>
      </c>
      <c r="K505" s="1" t="s">
        <v>133</v>
      </c>
      <c r="L505" s="1" t="s">
        <v>322</v>
      </c>
      <c r="M505" s="1" t="str">
        <f>INDEX(Countries[], MATCH(RawData[[#This Row],[Where do you work]], Countries[Actual], 0), 2)</f>
        <v>USA</v>
      </c>
      <c r="N505" s="1" t="s">
        <v>282</v>
      </c>
      <c r="O505" s="1" t="str">
        <f>VLOOKUP(RawData[[#This Row],[How many hours of a day you work on Excel]], Time[], 2, FALSE)</f>
        <v>Heavy</v>
      </c>
    </row>
    <row r="506" spans="2:16" x14ac:dyDescent="0.2">
      <c r="B506" s="1" t="s">
        <v>1119</v>
      </c>
      <c r="C506" s="1">
        <v>41055.169131944444</v>
      </c>
      <c r="D506" s="10">
        <v>77000</v>
      </c>
      <c r="E506" s="1" t="s">
        <v>322</v>
      </c>
      <c r="F506" s="11">
        <v>77000</v>
      </c>
      <c r="G506" s="9">
        <f>RawData[[#This Row],[Clean Salary]]*INDEX(Exchange[], MATCH(RawData[[#This Row],[Currency]], Exchange[Code], 0), 4)</f>
        <v>77000</v>
      </c>
      <c r="H506" s="11">
        <f>IFERROR(RawData[[#This Row],[Salary in USD]]/(INDEX(Exchange[], MATCH(RawData[[#This Row],[Local Currency Unit]], Exchange[Code], 0), 8)), "")</f>
        <v>18333.333333333332</v>
      </c>
      <c r="I506" s="1" t="s">
        <v>594</v>
      </c>
      <c r="J506" s="1" t="s">
        <v>290</v>
      </c>
      <c r="K506" s="1" t="s">
        <v>133</v>
      </c>
      <c r="L506" s="1" t="s">
        <v>322</v>
      </c>
      <c r="M506" s="1" t="str">
        <f>INDEX(Countries[], MATCH(RawData[[#This Row],[Where do you work]], Countries[Actual], 0), 2)</f>
        <v>USA</v>
      </c>
      <c r="N506" s="1" t="s">
        <v>294</v>
      </c>
      <c r="O506" s="1" t="str">
        <f>VLOOKUP(RawData[[#This Row],[How many hours of a day you work on Excel]], Time[], 2, FALSE)</f>
        <v>Very Heavy</v>
      </c>
    </row>
    <row r="507" spans="2:16" x14ac:dyDescent="0.2">
      <c r="B507" s="1" t="s">
        <v>1120</v>
      </c>
      <c r="C507" s="1">
        <v>41059.081921296296</v>
      </c>
      <c r="D507" s="10">
        <v>77000</v>
      </c>
      <c r="E507" s="1" t="s">
        <v>322</v>
      </c>
      <c r="F507" s="11">
        <v>77000</v>
      </c>
      <c r="G507" s="9">
        <f>RawData[[#This Row],[Clean Salary]]*INDEX(Exchange[], MATCH(RawData[[#This Row],[Currency]], Exchange[Code], 0), 4)</f>
        <v>77000</v>
      </c>
      <c r="H507" s="11">
        <f>IFERROR(RawData[[#This Row],[Salary in USD]]/(INDEX(Exchange[], MATCH(RawData[[#This Row],[Local Currency Unit]], Exchange[Code], 0), 8)), "")</f>
        <v>18333.333333333332</v>
      </c>
      <c r="I507" s="1" t="s">
        <v>1121</v>
      </c>
      <c r="J507" s="1" t="s">
        <v>305</v>
      </c>
      <c r="K507" s="1" t="s">
        <v>133</v>
      </c>
      <c r="L507" s="1" t="s">
        <v>322</v>
      </c>
      <c r="M507" s="1" t="str">
        <f>INDEX(Countries[], MATCH(RawData[[#This Row],[Where do you work]], Countries[Actual], 0), 2)</f>
        <v>USA</v>
      </c>
      <c r="N507" s="1" t="s">
        <v>282</v>
      </c>
      <c r="O507" s="1" t="str">
        <f>VLOOKUP(RawData[[#This Row],[How many hours of a day you work on Excel]], Time[], 2, FALSE)</f>
        <v>Heavy</v>
      </c>
      <c r="P507" s="1">
        <v>10</v>
      </c>
    </row>
    <row r="508" spans="2:16" x14ac:dyDescent="0.2">
      <c r="B508" s="1" t="s">
        <v>1122</v>
      </c>
      <c r="C508" s="1">
        <v>41059.821412037039</v>
      </c>
      <c r="D508" s="10">
        <v>77000</v>
      </c>
      <c r="E508" s="1" t="s">
        <v>322</v>
      </c>
      <c r="F508" s="11">
        <v>77000</v>
      </c>
      <c r="G508" s="9">
        <f>RawData[[#This Row],[Clean Salary]]*INDEX(Exchange[], MATCH(RawData[[#This Row],[Currency]], Exchange[Code], 0), 4)</f>
        <v>77000</v>
      </c>
      <c r="H508" s="11">
        <f>IFERROR(RawData[[#This Row],[Salary in USD]]/(INDEX(Exchange[], MATCH(RawData[[#This Row],[Local Currency Unit]], Exchange[Code], 0), 8)), "")</f>
        <v>18333.333333333332</v>
      </c>
      <c r="I508" s="1" t="s">
        <v>1123</v>
      </c>
      <c r="J508" s="1" t="s">
        <v>305</v>
      </c>
      <c r="K508" s="1" t="s">
        <v>133</v>
      </c>
      <c r="L508" s="1" t="s">
        <v>322</v>
      </c>
      <c r="M508" s="1" t="str">
        <f>INDEX(Countries[], MATCH(RawData[[#This Row],[Where do you work]], Countries[Actual], 0), 2)</f>
        <v>USA</v>
      </c>
      <c r="N508" s="1" t="s">
        <v>291</v>
      </c>
      <c r="O508" s="1" t="str">
        <f>VLOOKUP(RawData[[#This Row],[How many hours of a day you work on Excel]], Time[], 2, FALSE)</f>
        <v>Medium</v>
      </c>
      <c r="P508" s="1">
        <v>13</v>
      </c>
    </row>
    <row r="509" spans="2:16" x14ac:dyDescent="0.2">
      <c r="B509" s="1" t="s">
        <v>1124</v>
      </c>
      <c r="C509" s="1">
        <v>41055.106319444443</v>
      </c>
      <c r="D509" s="10">
        <v>76600</v>
      </c>
      <c r="E509" s="1" t="s">
        <v>322</v>
      </c>
      <c r="F509" s="11">
        <v>76600</v>
      </c>
      <c r="G509" s="9">
        <f>RawData[[#This Row],[Clean Salary]]*INDEX(Exchange[], MATCH(RawData[[#This Row],[Currency]], Exchange[Code], 0), 4)</f>
        <v>76600</v>
      </c>
      <c r="H509" s="11">
        <f>IFERROR(RawData[[#This Row],[Salary in USD]]/(INDEX(Exchange[], MATCH(RawData[[#This Row],[Local Currency Unit]], Exchange[Code], 0), 8)), "")</f>
        <v>18238.095238095237</v>
      </c>
      <c r="I509" s="1" t="s">
        <v>290</v>
      </c>
      <c r="J509" s="1" t="s">
        <v>290</v>
      </c>
      <c r="K509" s="1" t="s">
        <v>133</v>
      </c>
      <c r="L509" s="1" t="s">
        <v>322</v>
      </c>
      <c r="M509" s="1" t="str">
        <f>INDEX(Countries[], MATCH(RawData[[#This Row],[Where do you work]], Countries[Actual], 0), 2)</f>
        <v>USA</v>
      </c>
      <c r="N509" s="1" t="s">
        <v>291</v>
      </c>
      <c r="O509" s="1" t="str">
        <f>VLOOKUP(RawData[[#This Row],[How many hours of a day you work on Excel]], Time[], 2, FALSE)</f>
        <v>Medium</v>
      </c>
    </row>
    <row r="510" spans="2:16" x14ac:dyDescent="0.2">
      <c r="B510" s="1" t="s">
        <v>1125</v>
      </c>
      <c r="C510" s="1">
        <v>41057.885011574072</v>
      </c>
      <c r="D510" s="10" t="s">
        <v>1126</v>
      </c>
      <c r="E510" s="1" t="s">
        <v>42</v>
      </c>
      <c r="F510" s="11">
        <v>366252</v>
      </c>
      <c r="G510" s="9">
        <f>RawData[[#This Row],[Clean Salary]]*INDEX(Exchange[], MATCH(RawData[[#This Row],[Currency]], Exchange[Code], 0), 4)</f>
        <v>44654.095718350931</v>
      </c>
      <c r="H510" s="11">
        <f>IFERROR(RawData[[#This Row],[Salary in USD]]/(INDEX(Exchange[], MATCH(RawData[[#This Row],[Local Currency Unit]], Exchange[Code], 0), 8)), "")</f>
        <v>18226.161517694258</v>
      </c>
      <c r="I510" s="1" t="s">
        <v>316</v>
      </c>
      <c r="J510" s="1" t="s">
        <v>316</v>
      </c>
      <c r="K510" s="1" t="s">
        <v>140</v>
      </c>
      <c r="L510" s="1" t="s">
        <v>42</v>
      </c>
      <c r="M510" s="1" t="str">
        <f>INDEX(Countries[], MATCH(RawData[[#This Row],[Where do you work]], Countries[Actual], 0), 2)</f>
        <v>South Africa</v>
      </c>
      <c r="N510" s="1" t="s">
        <v>294</v>
      </c>
      <c r="O510" s="1" t="str">
        <f>VLOOKUP(RawData[[#This Row],[How many hours of a day you work on Excel]], Time[], 2, FALSE)</f>
        <v>Very Heavy</v>
      </c>
      <c r="P510" s="1">
        <v>15</v>
      </c>
    </row>
    <row r="511" spans="2:16" x14ac:dyDescent="0.2">
      <c r="B511" s="1" t="s">
        <v>1127</v>
      </c>
      <c r="C511" s="1">
        <v>41057.00744212963</v>
      </c>
      <c r="D511" s="10">
        <v>63200</v>
      </c>
      <c r="E511" s="1" t="s">
        <v>15</v>
      </c>
      <c r="F511" s="11">
        <v>63200</v>
      </c>
      <c r="G511" s="9">
        <f>RawData[[#This Row],[Clean Salary]]*INDEX(Exchange[], MATCH(RawData[[#This Row],[Currency]], Exchange[Code], 0), 4)</f>
        <v>80289.244544269619</v>
      </c>
      <c r="H511" s="11">
        <f>IFERROR(RawData[[#This Row],[Salary in USD]]/(INDEX(Exchange[], MATCH(RawData[[#This Row],[Local Currency Unit]], Exchange[Code], 0), 8)), "")</f>
        <v>18123.982967103751</v>
      </c>
      <c r="I511" s="1" t="s">
        <v>342</v>
      </c>
      <c r="J511" s="1" t="s">
        <v>342</v>
      </c>
      <c r="K511" s="1" t="s">
        <v>160</v>
      </c>
      <c r="L511" s="1" t="s">
        <v>15</v>
      </c>
      <c r="M511" s="1" t="str">
        <f>INDEX(Countries[], MATCH(RawData[[#This Row],[Where do you work]], Countries[Actual], 0), 2)</f>
        <v>France</v>
      </c>
      <c r="N511" s="1" t="s">
        <v>282</v>
      </c>
      <c r="O511" s="1" t="str">
        <f>VLOOKUP(RawData[[#This Row],[How many hours of a day you work on Excel]], Time[], 2, FALSE)</f>
        <v>Heavy</v>
      </c>
      <c r="P511" s="1">
        <v>3</v>
      </c>
    </row>
    <row r="512" spans="2:16" x14ac:dyDescent="0.2">
      <c r="B512" s="1" t="s">
        <v>1128</v>
      </c>
      <c r="C512" s="1">
        <v>41057.684884259259</v>
      </c>
      <c r="D512" s="10">
        <v>43912.03</v>
      </c>
      <c r="E512" s="1" t="s">
        <v>6</v>
      </c>
      <c r="F512" s="11">
        <v>43912</v>
      </c>
      <c r="G512" s="9">
        <f>RawData[[#This Row],[Clean Salary]]*INDEX(Exchange[], MATCH(RawData[[#This Row],[Currency]], Exchange[Code], 0), 4)</f>
        <v>69213.140283018583</v>
      </c>
      <c r="H512" s="11">
        <f>IFERROR(RawData[[#This Row],[Salary in USD]]/(INDEX(Exchange[], MATCH(RawData[[#This Row],[Local Currency Unit]], Exchange[Code], 0), 8)), "")</f>
        <v>18118.623110737848</v>
      </c>
      <c r="I512" s="1" t="s">
        <v>715</v>
      </c>
      <c r="J512" s="1" t="s">
        <v>290</v>
      </c>
      <c r="K512" s="1" t="s">
        <v>135</v>
      </c>
      <c r="L512" s="1" t="s">
        <v>6</v>
      </c>
      <c r="M512" s="1" t="str">
        <f>INDEX(Countries[], MATCH(RawData[[#This Row],[Where do you work]], Countries[Actual], 0), 2)</f>
        <v>UK</v>
      </c>
      <c r="N512" s="1" t="s">
        <v>294</v>
      </c>
      <c r="O512" s="1" t="str">
        <f>VLOOKUP(RawData[[#This Row],[How many hours of a day you work on Excel]], Time[], 2, FALSE)</f>
        <v>Very Heavy</v>
      </c>
      <c r="P512" s="1">
        <v>3</v>
      </c>
    </row>
    <row r="513" spans="2:16" x14ac:dyDescent="0.2">
      <c r="B513" s="1" t="s">
        <v>1129</v>
      </c>
      <c r="C513" s="1">
        <v>41055.04792824074</v>
      </c>
      <c r="D513" s="10">
        <v>76000</v>
      </c>
      <c r="E513" s="1" t="s">
        <v>322</v>
      </c>
      <c r="F513" s="11">
        <v>76000</v>
      </c>
      <c r="G513" s="9">
        <f>RawData[[#This Row],[Clean Salary]]*INDEX(Exchange[], MATCH(RawData[[#This Row],[Currency]], Exchange[Code], 0), 4)</f>
        <v>76000</v>
      </c>
      <c r="H513" s="11">
        <f>IFERROR(RawData[[#This Row],[Salary in USD]]/(INDEX(Exchange[], MATCH(RawData[[#This Row],[Local Currency Unit]], Exchange[Code], 0), 8)), "")</f>
        <v>18095.238095238095</v>
      </c>
      <c r="I513" s="1" t="s">
        <v>1130</v>
      </c>
      <c r="J513" s="1" t="s">
        <v>281</v>
      </c>
      <c r="K513" s="1" t="s">
        <v>133</v>
      </c>
      <c r="L513" s="1" t="s">
        <v>322</v>
      </c>
      <c r="M513" s="1" t="str">
        <f>INDEX(Countries[], MATCH(RawData[[#This Row],[Where do you work]], Countries[Actual], 0), 2)</f>
        <v>USA</v>
      </c>
      <c r="N513" s="1" t="s">
        <v>294</v>
      </c>
      <c r="O513" s="1" t="str">
        <f>VLOOKUP(RawData[[#This Row],[How many hours of a day you work on Excel]], Time[], 2, FALSE)</f>
        <v>Very Heavy</v>
      </c>
    </row>
    <row r="514" spans="2:16" x14ac:dyDescent="0.2">
      <c r="B514" s="1" t="s">
        <v>1131</v>
      </c>
      <c r="C514" s="1">
        <v>41055.184305555558</v>
      </c>
      <c r="D514" s="10">
        <v>76000</v>
      </c>
      <c r="E514" s="1" t="s">
        <v>322</v>
      </c>
      <c r="F514" s="11">
        <v>76000</v>
      </c>
      <c r="G514" s="9">
        <f>RawData[[#This Row],[Clean Salary]]*INDEX(Exchange[], MATCH(RawData[[#This Row],[Currency]], Exchange[Code], 0), 4)</f>
        <v>76000</v>
      </c>
      <c r="H514" s="11">
        <f>IFERROR(RawData[[#This Row],[Salary in USD]]/(INDEX(Exchange[], MATCH(RawData[[#This Row],[Local Currency Unit]], Exchange[Code], 0), 8)), "")</f>
        <v>18095.238095238095</v>
      </c>
      <c r="I514" s="1" t="s">
        <v>1132</v>
      </c>
      <c r="J514" s="1" t="s">
        <v>281</v>
      </c>
      <c r="K514" s="1" t="s">
        <v>133</v>
      </c>
      <c r="L514" s="1" t="s">
        <v>322</v>
      </c>
      <c r="M514" s="1" t="str">
        <f>INDEX(Countries[], MATCH(RawData[[#This Row],[Where do you work]], Countries[Actual], 0), 2)</f>
        <v>USA</v>
      </c>
      <c r="N514" s="1" t="s">
        <v>291</v>
      </c>
      <c r="O514" s="1" t="str">
        <f>VLOOKUP(RawData[[#This Row],[How many hours of a day you work on Excel]], Time[], 2, FALSE)</f>
        <v>Medium</v>
      </c>
    </row>
    <row r="515" spans="2:16" x14ac:dyDescent="0.2">
      <c r="B515" s="1" t="s">
        <v>1133</v>
      </c>
      <c r="C515" s="1">
        <v>41059.861631944441</v>
      </c>
      <c r="D515" s="10">
        <v>76000</v>
      </c>
      <c r="E515" s="1" t="s">
        <v>322</v>
      </c>
      <c r="F515" s="11">
        <v>76000</v>
      </c>
      <c r="G515" s="9">
        <f>RawData[[#This Row],[Clean Salary]]*INDEX(Exchange[], MATCH(RawData[[#This Row],[Currency]], Exchange[Code], 0), 4)</f>
        <v>76000</v>
      </c>
      <c r="H515" s="11">
        <f>IFERROR(RawData[[#This Row],[Salary in USD]]/(INDEX(Exchange[], MATCH(RawData[[#This Row],[Local Currency Unit]], Exchange[Code], 0), 8)), "")</f>
        <v>18095.238095238095</v>
      </c>
      <c r="I515" s="1" t="s">
        <v>556</v>
      </c>
      <c r="J515" s="1" t="s">
        <v>290</v>
      </c>
      <c r="K515" s="1" t="s">
        <v>133</v>
      </c>
      <c r="L515" s="1" t="s">
        <v>322</v>
      </c>
      <c r="M515" s="1" t="str">
        <f>INDEX(Countries[], MATCH(RawData[[#This Row],[Where do you work]], Countries[Actual], 0), 2)</f>
        <v>USA</v>
      </c>
      <c r="N515" s="1" t="s">
        <v>294</v>
      </c>
      <c r="O515" s="1" t="str">
        <f>VLOOKUP(RawData[[#This Row],[How many hours of a day you work on Excel]], Time[], 2, FALSE)</f>
        <v>Very Heavy</v>
      </c>
      <c r="P515" s="1">
        <v>10</v>
      </c>
    </row>
    <row r="516" spans="2:16" x14ac:dyDescent="0.2">
      <c r="B516" s="1" t="s">
        <v>1134</v>
      </c>
      <c r="C516" s="1">
        <v>41057.961840277778</v>
      </c>
      <c r="D516" s="10" t="s">
        <v>1135</v>
      </c>
      <c r="E516" s="1" t="s">
        <v>53</v>
      </c>
      <c r="F516" s="11">
        <v>216000</v>
      </c>
      <c r="G516" s="9">
        <f>RawData[[#This Row],[Clean Salary]]*INDEX(Exchange[], MATCH(RawData[[#This Row],[Currency]], Exchange[Code], 0), 4)</f>
        <v>58799.349940520107</v>
      </c>
      <c r="H516" s="11">
        <f>IFERROR(RawData[[#This Row],[Salary in USD]]/(INDEX(Exchange[], MATCH(RawData[[#This Row],[Local Currency Unit]], Exchange[Code], 0), 8)), "")</f>
        <v>17981.45258119881</v>
      </c>
      <c r="I516" s="1" t="s">
        <v>1136</v>
      </c>
      <c r="J516" s="1" t="s">
        <v>290</v>
      </c>
      <c r="K516" s="1" t="s">
        <v>166</v>
      </c>
      <c r="L516" s="1" t="s">
        <v>53</v>
      </c>
      <c r="M516" s="1" t="str">
        <f>INDEX(Countries[], MATCH(RawData[[#This Row],[Where do you work]], Countries[Actual], 0), 2)</f>
        <v>Dubai</v>
      </c>
      <c r="N516" s="1" t="s">
        <v>282</v>
      </c>
      <c r="O516" s="1" t="str">
        <f>VLOOKUP(RawData[[#This Row],[How many hours of a day you work on Excel]], Time[], 2, FALSE)</f>
        <v>Heavy</v>
      </c>
      <c r="P516" s="1">
        <v>2</v>
      </c>
    </row>
    <row r="517" spans="2:16" x14ac:dyDescent="0.2">
      <c r="B517" s="1" t="s">
        <v>985</v>
      </c>
      <c r="C517" s="1">
        <v>41058.898402777777</v>
      </c>
      <c r="D517" s="10" t="s">
        <v>986</v>
      </c>
      <c r="E517" s="1" t="s">
        <v>322</v>
      </c>
      <c r="F517" s="11">
        <v>83000</v>
      </c>
      <c r="G517" s="9">
        <f>RawData[[#This Row],[Clean Salary]]*INDEX(Exchange[], MATCH(RawData[[#This Row],[Currency]], Exchange[Code], 0), 4)</f>
        <v>83000</v>
      </c>
      <c r="H517" s="11">
        <f>IFERROR(RawData[[#This Row],[Salary in USD]]/(INDEX(Exchange[], MATCH(RawData[[#This Row],[Local Currency Unit]], Exchange[Code], 0), 8)), "")</f>
        <v>17926.565874730022</v>
      </c>
      <c r="I517" s="1" t="s">
        <v>987</v>
      </c>
      <c r="J517" s="1" t="s">
        <v>290</v>
      </c>
      <c r="K517" s="1" t="s">
        <v>137</v>
      </c>
      <c r="L517" s="1" t="s">
        <v>9</v>
      </c>
      <c r="M517" s="1" t="str">
        <f>INDEX(Countries[], MATCH(RawData[[#This Row],[Where do you work]], Countries[Actual], 0), 2)</f>
        <v>Canada</v>
      </c>
      <c r="N517" s="1" t="s">
        <v>282</v>
      </c>
      <c r="O517" s="1" t="str">
        <f>VLOOKUP(RawData[[#This Row],[How many hours of a day you work on Excel]], Time[], 2, FALSE)</f>
        <v>Heavy</v>
      </c>
      <c r="P517" s="1">
        <v>12</v>
      </c>
    </row>
    <row r="518" spans="2:16" x14ac:dyDescent="0.2">
      <c r="B518" s="1" t="s">
        <v>2802</v>
      </c>
      <c r="C518" s="1">
        <v>41068.783472222225</v>
      </c>
      <c r="D518" s="10">
        <v>28995</v>
      </c>
      <c r="E518" s="1" t="s">
        <v>322</v>
      </c>
      <c r="F518" s="11">
        <v>28995</v>
      </c>
      <c r="G518" s="9">
        <f>RawData[[#This Row],[Clean Salary]]*INDEX(Exchange[], MATCH(RawData[[#This Row],[Currency]], Exchange[Code], 0), 4)</f>
        <v>28995</v>
      </c>
      <c r="H518" s="11">
        <f>IFERROR(RawData[[#This Row],[Salary in USD]]/(INDEX(Exchange[], MATCH(RawData[[#This Row],[Local Currency Unit]], Exchange[Code], 0), 8)), "")</f>
        <v>17898.148148148146</v>
      </c>
      <c r="I518" s="1" t="s">
        <v>382</v>
      </c>
      <c r="J518" s="1" t="s">
        <v>281</v>
      </c>
      <c r="K518" s="1" t="s">
        <v>134</v>
      </c>
      <c r="L518" s="1" t="s">
        <v>19</v>
      </c>
      <c r="M518" s="1" t="str">
        <f>INDEX(Countries[], MATCH(RawData[[#This Row],[Where do you work]], Countries[Actual], 0), 2)</f>
        <v>India</v>
      </c>
      <c r="N518" s="1" t="s">
        <v>282</v>
      </c>
      <c r="O518" s="1" t="str">
        <f>VLOOKUP(RawData[[#This Row],[How many hours of a day you work on Excel]], Time[], 2, FALSE)</f>
        <v>Heavy</v>
      </c>
      <c r="P518" s="1">
        <v>6</v>
      </c>
    </row>
    <row r="519" spans="2:16" x14ac:dyDescent="0.2">
      <c r="B519" s="1" t="s">
        <v>1137</v>
      </c>
      <c r="C519" s="1">
        <v>41056.655636574076</v>
      </c>
      <c r="D519" s="10">
        <v>75010</v>
      </c>
      <c r="E519" s="1" t="s">
        <v>322</v>
      </c>
      <c r="F519" s="11">
        <v>75010</v>
      </c>
      <c r="G519" s="9">
        <f>RawData[[#This Row],[Clean Salary]]*INDEX(Exchange[], MATCH(RawData[[#This Row],[Currency]], Exchange[Code], 0), 4)</f>
        <v>75010</v>
      </c>
      <c r="H519" s="11">
        <f>IFERROR(RawData[[#This Row],[Salary in USD]]/(INDEX(Exchange[], MATCH(RawData[[#This Row],[Local Currency Unit]], Exchange[Code], 0), 8)), "")</f>
        <v>17859.523809523809</v>
      </c>
      <c r="I519" s="1" t="s">
        <v>1138</v>
      </c>
      <c r="J519" s="1" t="s">
        <v>290</v>
      </c>
      <c r="K519" s="1" t="s">
        <v>133</v>
      </c>
      <c r="L519" s="1" t="s">
        <v>322</v>
      </c>
      <c r="M519" s="1" t="str">
        <f>INDEX(Countries[], MATCH(RawData[[#This Row],[Where do you work]], Countries[Actual], 0), 2)</f>
        <v>USA</v>
      </c>
      <c r="N519" s="1" t="s">
        <v>291</v>
      </c>
      <c r="O519" s="1" t="str">
        <f>VLOOKUP(RawData[[#This Row],[How many hours of a day you work on Excel]], Time[], 2, FALSE)</f>
        <v>Medium</v>
      </c>
      <c r="P519" s="1">
        <v>6</v>
      </c>
    </row>
    <row r="520" spans="2:16" x14ac:dyDescent="0.2">
      <c r="B520" s="1" t="s">
        <v>1139</v>
      </c>
      <c r="C520" s="1">
        <v>41054.164351851854</v>
      </c>
      <c r="D520" s="10">
        <v>75000</v>
      </c>
      <c r="E520" s="1" t="s">
        <v>322</v>
      </c>
      <c r="F520" s="11">
        <v>75000</v>
      </c>
      <c r="G520" s="9">
        <f>RawData[[#This Row],[Clean Salary]]*INDEX(Exchange[], MATCH(RawData[[#This Row],[Currency]], Exchange[Code], 0), 4)</f>
        <v>75000</v>
      </c>
      <c r="H520" s="11">
        <f>IFERROR(RawData[[#This Row],[Salary in USD]]/(INDEX(Exchange[], MATCH(RawData[[#This Row],[Local Currency Unit]], Exchange[Code], 0), 8)), "")</f>
        <v>17857.142857142855</v>
      </c>
      <c r="I520" s="1" t="s">
        <v>1140</v>
      </c>
      <c r="J520" s="1" t="s">
        <v>305</v>
      </c>
      <c r="K520" s="1" t="s">
        <v>133</v>
      </c>
      <c r="L520" s="1" t="s">
        <v>322</v>
      </c>
      <c r="M520" s="1" t="str">
        <f>INDEX(Countries[], MATCH(RawData[[#This Row],[Where do you work]], Countries[Actual], 0), 2)</f>
        <v>USA</v>
      </c>
      <c r="N520" s="1" t="s">
        <v>294</v>
      </c>
      <c r="O520" s="1" t="str">
        <f>VLOOKUP(RawData[[#This Row],[How many hours of a day you work on Excel]], Time[], 2, FALSE)</f>
        <v>Very Heavy</v>
      </c>
    </row>
    <row r="521" spans="2:16" x14ac:dyDescent="0.2">
      <c r="B521" s="1" t="s">
        <v>1141</v>
      </c>
      <c r="C521" s="1">
        <v>41054.189456018517</v>
      </c>
      <c r="D521" s="10">
        <v>75000</v>
      </c>
      <c r="E521" s="1" t="s">
        <v>322</v>
      </c>
      <c r="F521" s="11">
        <v>75000</v>
      </c>
      <c r="G521" s="9">
        <f>RawData[[#This Row],[Clean Salary]]*INDEX(Exchange[], MATCH(RawData[[#This Row],[Currency]], Exchange[Code], 0), 4)</f>
        <v>75000</v>
      </c>
      <c r="H521" s="11">
        <f>IFERROR(RawData[[#This Row],[Salary in USD]]/(INDEX(Exchange[], MATCH(RawData[[#This Row],[Local Currency Unit]], Exchange[Code], 0), 8)), "")</f>
        <v>17857.142857142855</v>
      </c>
      <c r="I521" s="1" t="s">
        <v>1142</v>
      </c>
      <c r="J521" s="1" t="s">
        <v>329</v>
      </c>
      <c r="K521" s="1" t="s">
        <v>133</v>
      </c>
      <c r="L521" s="1" t="s">
        <v>322</v>
      </c>
      <c r="M521" s="1" t="str">
        <f>INDEX(Countries[], MATCH(RawData[[#This Row],[Where do you work]], Countries[Actual], 0), 2)</f>
        <v>USA</v>
      </c>
      <c r="N521" s="1" t="s">
        <v>282</v>
      </c>
      <c r="O521" s="1" t="str">
        <f>VLOOKUP(RawData[[#This Row],[How many hours of a day you work on Excel]], Time[], 2, FALSE)</f>
        <v>Heavy</v>
      </c>
    </row>
    <row r="522" spans="2:16" x14ac:dyDescent="0.2">
      <c r="B522" s="1" t="s">
        <v>1143</v>
      </c>
      <c r="C522" s="1">
        <v>41054.953101851854</v>
      </c>
      <c r="D522" s="10">
        <v>75000</v>
      </c>
      <c r="E522" s="1" t="s">
        <v>322</v>
      </c>
      <c r="F522" s="11">
        <v>75000</v>
      </c>
      <c r="G522" s="9">
        <f>RawData[[#This Row],[Clean Salary]]*INDEX(Exchange[], MATCH(RawData[[#This Row],[Currency]], Exchange[Code], 0), 4)</f>
        <v>75000</v>
      </c>
      <c r="H522" s="11">
        <f>IFERROR(RawData[[#This Row],[Salary in USD]]/(INDEX(Exchange[], MATCH(RawData[[#This Row],[Local Currency Unit]], Exchange[Code], 0), 8)), "")</f>
        <v>17857.142857142855</v>
      </c>
      <c r="I522" s="1" t="s">
        <v>1144</v>
      </c>
      <c r="J522" s="1" t="s">
        <v>281</v>
      </c>
      <c r="K522" s="1" t="s">
        <v>133</v>
      </c>
      <c r="L522" s="1" t="s">
        <v>322</v>
      </c>
      <c r="M522" s="1" t="str">
        <f>INDEX(Countries[], MATCH(RawData[[#This Row],[Where do you work]], Countries[Actual], 0), 2)</f>
        <v>USA</v>
      </c>
      <c r="N522" s="1" t="s">
        <v>294</v>
      </c>
      <c r="O522" s="1" t="str">
        <f>VLOOKUP(RawData[[#This Row],[How many hours of a day you work on Excel]], Time[], 2, FALSE)</f>
        <v>Very Heavy</v>
      </c>
    </row>
    <row r="523" spans="2:16" x14ac:dyDescent="0.2">
      <c r="B523" s="1" t="s">
        <v>1145</v>
      </c>
      <c r="C523" s="1">
        <v>41055.027777777781</v>
      </c>
      <c r="D523" s="10">
        <v>75000</v>
      </c>
      <c r="E523" s="1" t="s">
        <v>322</v>
      </c>
      <c r="F523" s="11">
        <v>75000</v>
      </c>
      <c r="G523" s="9">
        <f>RawData[[#This Row],[Clean Salary]]*INDEX(Exchange[], MATCH(RawData[[#This Row],[Currency]], Exchange[Code], 0), 4)</f>
        <v>75000</v>
      </c>
      <c r="H523" s="11">
        <f>IFERROR(RawData[[#This Row],[Salary in USD]]/(INDEX(Exchange[], MATCH(RawData[[#This Row],[Local Currency Unit]], Exchange[Code], 0), 8)), "")</f>
        <v>17857.142857142855</v>
      </c>
      <c r="I523" s="1" t="s">
        <v>682</v>
      </c>
      <c r="J523" s="1" t="s">
        <v>290</v>
      </c>
      <c r="K523" s="1" t="s">
        <v>133</v>
      </c>
      <c r="L523" s="1" t="s">
        <v>322</v>
      </c>
      <c r="M523" s="1" t="str">
        <f>INDEX(Countries[], MATCH(RawData[[#This Row],[Where do you work]], Countries[Actual], 0), 2)</f>
        <v>USA</v>
      </c>
      <c r="N523" s="1" t="s">
        <v>324</v>
      </c>
      <c r="O523" s="1" t="str">
        <f>VLOOKUP(RawData[[#This Row],[How many hours of a day you work on Excel]], Time[], 2, FALSE)</f>
        <v>Light</v>
      </c>
    </row>
    <row r="524" spans="2:16" x14ac:dyDescent="0.2">
      <c r="B524" s="1" t="s">
        <v>1146</v>
      </c>
      <c r="C524" s="1">
        <v>41055.031944444447</v>
      </c>
      <c r="D524" s="10">
        <v>75000</v>
      </c>
      <c r="E524" s="1" t="s">
        <v>322</v>
      </c>
      <c r="F524" s="11">
        <v>75000</v>
      </c>
      <c r="G524" s="9">
        <f>RawData[[#This Row],[Clean Salary]]*INDEX(Exchange[], MATCH(RawData[[#This Row],[Currency]], Exchange[Code], 0), 4)</f>
        <v>75000</v>
      </c>
      <c r="H524" s="11">
        <f>IFERROR(RawData[[#This Row],[Salary in USD]]/(INDEX(Exchange[], MATCH(RawData[[#This Row],[Local Currency Unit]], Exchange[Code], 0), 8)), "")</f>
        <v>17857.142857142855</v>
      </c>
      <c r="I524" s="1" t="s">
        <v>1147</v>
      </c>
      <c r="J524" s="1" t="s">
        <v>290</v>
      </c>
      <c r="K524" s="1" t="s">
        <v>133</v>
      </c>
      <c r="L524" s="1" t="s">
        <v>322</v>
      </c>
      <c r="M524" s="1" t="str">
        <f>INDEX(Countries[], MATCH(RawData[[#This Row],[Where do you work]], Countries[Actual], 0), 2)</f>
        <v>USA</v>
      </c>
      <c r="N524" s="1" t="s">
        <v>324</v>
      </c>
      <c r="O524" s="1" t="str">
        <f>VLOOKUP(RawData[[#This Row],[How many hours of a day you work on Excel]], Time[], 2, FALSE)</f>
        <v>Light</v>
      </c>
    </row>
    <row r="525" spans="2:16" x14ac:dyDescent="0.2">
      <c r="B525" s="1" t="s">
        <v>1148</v>
      </c>
      <c r="C525" s="1">
        <v>41055.034270833334</v>
      </c>
      <c r="D525" s="10">
        <v>75000</v>
      </c>
      <c r="E525" s="1" t="s">
        <v>322</v>
      </c>
      <c r="F525" s="11">
        <v>75000</v>
      </c>
      <c r="G525" s="9">
        <f>RawData[[#This Row],[Clean Salary]]*INDEX(Exchange[], MATCH(RawData[[#This Row],[Currency]], Exchange[Code], 0), 4)</f>
        <v>75000</v>
      </c>
      <c r="H525" s="11">
        <f>IFERROR(RawData[[#This Row],[Salary in USD]]/(INDEX(Exchange[], MATCH(RawData[[#This Row],[Local Currency Unit]], Exchange[Code], 0), 8)), "")</f>
        <v>17857.142857142855</v>
      </c>
      <c r="I525" s="1" t="s">
        <v>1149</v>
      </c>
      <c r="J525" s="1" t="s">
        <v>286</v>
      </c>
      <c r="K525" s="1" t="s">
        <v>133</v>
      </c>
      <c r="L525" s="1" t="s">
        <v>322</v>
      </c>
      <c r="M525" s="1" t="str">
        <f>INDEX(Countries[], MATCH(RawData[[#This Row],[Where do you work]], Countries[Actual], 0), 2)</f>
        <v>USA</v>
      </c>
      <c r="N525" s="1" t="s">
        <v>294</v>
      </c>
      <c r="O525" s="1" t="str">
        <f>VLOOKUP(RawData[[#This Row],[How many hours of a day you work on Excel]], Time[], 2, FALSE)</f>
        <v>Very Heavy</v>
      </c>
    </row>
    <row r="526" spans="2:16" x14ac:dyDescent="0.2">
      <c r="B526" s="1" t="s">
        <v>1150</v>
      </c>
      <c r="C526" s="1">
        <v>41055.049444444441</v>
      </c>
      <c r="D526" s="10">
        <v>75000</v>
      </c>
      <c r="E526" s="1" t="s">
        <v>322</v>
      </c>
      <c r="F526" s="11">
        <v>75000</v>
      </c>
      <c r="G526" s="9">
        <f>RawData[[#This Row],[Clean Salary]]*INDEX(Exchange[], MATCH(RawData[[#This Row],[Currency]], Exchange[Code], 0), 4)</f>
        <v>75000</v>
      </c>
      <c r="H526" s="11">
        <f>IFERROR(RawData[[#This Row],[Salary in USD]]/(INDEX(Exchange[], MATCH(RawData[[#This Row],[Local Currency Unit]], Exchange[Code], 0), 8)), "")</f>
        <v>17857.142857142855</v>
      </c>
      <c r="I526" s="1" t="s">
        <v>994</v>
      </c>
      <c r="J526" s="1" t="s">
        <v>290</v>
      </c>
      <c r="K526" s="1" t="s">
        <v>133</v>
      </c>
      <c r="L526" s="1" t="s">
        <v>322</v>
      </c>
      <c r="M526" s="1" t="str">
        <f>INDEX(Countries[], MATCH(RawData[[#This Row],[Where do you work]], Countries[Actual], 0), 2)</f>
        <v>USA</v>
      </c>
      <c r="N526" s="1" t="s">
        <v>282</v>
      </c>
      <c r="O526" s="1" t="str">
        <f>VLOOKUP(RawData[[#This Row],[How many hours of a day you work on Excel]], Time[], 2, FALSE)</f>
        <v>Heavy</v>
      </c>
    </row>
    <row r="527" spans="2:16" x14ac:dyDescent="0.2">
      <c r="B527" s="1" t="s">
        <v>1151</v>
      </c>
      <c r="C527" s="1">
        <v>41055.056319444448</v>
      </c>
      <c r="D527" s="10">
        <v>75000</v>
      </c>
      <c r="E527" s="1" t="s">
        <v>322</v>
      </c>
      <c r="F527" s="11">
        <v>75000</v>
      </c>
      <c r="G527" s="9">
        <f>RawData[[#This Row],[Clean Salary]]*INDEX(Exchange[], MATCH(RawData[[#This Row],[Currency]], Exchange[Code], 0), 4)</f>
        <v>75000</v>
      </c>
      <c r="H527" s="11">
        <f>IFERROR(RawData[[#This Row],[Salary in USD]]/(INDEX(Exchange[], MATCH(RawData[[#This Row],[Local Currency Unit]], Exchange[Code], 0), 8)), "")</f>
        <v>17857.142857142855</v>
      </c>
      <c r="I527" s="1" t="s">
        <v>1152</v>
      </c>
      <c r="J527" s="1" t="s">
        <v>290</v>
      </c>
      <c r="K527" s="1" t="s">
        <v>133</v>
      </c>
      <c r="L527" s="1" t="s">
        <v>322</v>
      </c>
      <c r="M527" s="1" t="str">
        <f>INDEX(Countries[], MATCH(RawData[[#This Row],[Where do you work]], Countries[Actual], 0), 2)</f>
        <v>USA</v>
      </c>
      <c r="N527" s="1" t="s">
        <v>282</v>
      </c>
      <c r="O527" s="1" t="str">
        <f>VLOOKUP(RawData[[#This Row],[How many hours of a day you work on Excel]], Time[], 2, FALSE)</f>
        <v>Heavy</v>
      </c>
    </row>
    <row r="528" spans="2:16" x14ac:dyDescent="0.2">
      <c r="B528" s="1" t="s">
        <v>1153</v>
      </c>
      <c r="C528" s="1">
        <v>41055.072905092595</v>
      </c>
      <c r="D528" s="10">
        <v>75000</v>
      </c>
      <c r="E528" s="1" t="s">
        <v>322</v>
      </c>
      <c r="F528" s="11">
        <v>75000</v>
      </c>
      <c r="G528" s="9">
        <f>RawData[[#This Row],[Clean Salary]]*INDEX(Exchange[], MATCH(RawData[[#This Row],[Currency]], Exchange[Code], 0), 4)</f>
        <v>75000</v>
      </c>
      <c r="H528" s="11">
        <f>IFERROR(RawData[[#This Row],[Salary in USD]]/(INDEX(Exchange[], MATCH(RawData[[#This Row],[Local Currency Unit]], Exchange[Code], 0), 8)), "")</f>
        <v>17857.142857142855</v>
      </c>
      <c r="I528" s="1" t="s">
        <v>628</v>
      </c>
      <c r="J528" s="1" t="s">
        <v>290</v>
      </c>
      <c r="K528" s="1" t="s">
        <v>133</v>
      </c>
      <c r="L528" s="1" t="s">
        <v>322</v>
      </c>
      <c r="M528" s="1" t="str">
        <f>INDEX(Countries[], MATCH(RawData[[#This Row],[Where do you work]], Countries[Actual], 0), 2)</f>
        <v>USA</v>
      </c>
      <c r="N528" s="1" t="s">
        <v>294</v>
      </c>
      <c r="O528" s="1" t="str">
        <f>VLOOKUP(RawData[[#This Row],[How many hours of a day you work on Excel]], Time[], 2, FALSE)</f>
        <v>Very Heavy</v>
      </c>
    </row>
    <row r="529" spans="2:16" x14ac:dyDescent="0.2">
      <c r="B529" s="1" t="s">
        <v>1154</v>
      </c>
      <c r="C529" s="1">
        <v>41055.107766203706</v>
      </c>
      <c r="D529" s="10">
        <v>75000</v>
      </c>
      <c r="E529" s="1" t="s">
        <v>322</v>
      </c>
      <c r="F529" s="11">
        <v>75000</v>
      </c>
      <c r="G529" s="9">
        <f>RawData[[#This Row],[Clean Salary]]*INDEX(Exchange[], MATCH(RawData[[#This Row],[Currency]], Exchange[Code], 0), 4)</f>
        <v>75000</v>
      </c>
      <c r="H529" s="11">
        <f>IFERROR(RawData[[#This Row],[Salary in USD]]/(INDEX(Exchange[], MATCH(RawData[[#This Row],[Local Currency Unit]], Exchange[Code], 0), 8)), "")</f>
        <v>17857.142857142855</v>
      </c>
      <c r="I529" s="1" t="s">
        <v>1155</v>
      </c>
      <c r="J529" s="1" t="s">
        <v>290</v>
      </c>
      <c r="K529" s="1" t="s">
        <v>133</v>
      </c>
      <c r="L529" s="1" t="s">
        <v>322</v>
      </c>
      <c r="M529" s="1" t="str">
        <f>INDEX(Countries[], MATCH(RawData[[#This Row],[Where do you work]], Countries[Actual], 0), 2)</f>
        <v>USA</v>
      </c>
      <c r="N529" s="1" t="s">
        <v>282</v>
      </c>
      <c r="O529" s="1" t="str">
        <f>VLOOKUP(RawData[[#This Row],[How many hours of a day you work on Excel]], Time[], 2, FALSE)</f>
        <v>Heavy</v>
      </c>
    </row>
    <row r="530" spans="2:16" x14ac:dyDescent="0.2">
      <c r="B530" s="1" t="s">
        <v>1156</v>
      </c>
      <c r="C530" s="1">
        <v>41055.334537037037</v>
      </c>
      <c r="D530" s="10">
        <v>75000</v>
      </c>
      <c r="E530" s="1" t="s">
        <v>322</v>
      </c>
      <c r="F530" s="11">
        <v>75000</v>
      </c>
      <c r="G530" s="9">
        <f>RawData[[#This Row],[Clean Salary]]*INDEX(Exchange[], MATCH(RawData[[#This Row],[Currency]], Exchange[Code], 0), 4)</f>
        <v>75000</v>
      </c>
      <c r="H530" s="11">
        <f>IFERROR(RawData[[#This Row],[Salary in USD]]/(INDEX(Exchange[], MATCH(RawData[[#This Row],[Local Currency Unit]], Exchange[Code], 0), 8)), "")</f>
        <v>17857.142857142855</v>
      </c>
      <c r="I530" s="1" t="s">
        <v>1157</v>
      </c>
      <c r="J530" s="1" t="s">
        <v>290</v>
      </c>
      <c r="K530" s="1" t="s">
        <v>133</v>
      </c>
      <c r="L530" s="1" t="s">
        <v>322</v>
      </c>
      <c r="M530" s="1" t="str">
        <f>INDEX(Countries[], MATCH(RawData[[#This Row],[Where do you work]], Countries[Actual], 0), 2)</f>
        <v>USA</v>
      </c>
      <c r="N530" s="1" t="s">
        <v>291</v>
      </c>
      <c r="O530" s="1" t="str">
        <f>VLOOKUP(RawData[[#This Row],[How many hours of a day you work on Excel]], Time[], 2, FALSE)</f>
        <v>Medium</v>
      </c>
      <c r="P530" s="1">
        <v>25</v>
      </c>
    </row>
    <row r="531" spans="2:16" x14ac:dyDescent="0.2">
      <c r="B531" s="1" t="s">
        <v>1158</v>
      </c>
      <c r="C531" s="1">
        <v>41055.364976851852</v>
      </c>
      <c r="D531" s="10">
        <v>75000</v>
      </c>
      <c r="E531" s="1" t="s">
        <v>322</v>
      </c>
      <c r="F531" s="11">
        <v>75000</v>
      </c>
      <c r="G531" s="9">
        <f>RawData[[#This Row],[Clean Salary]]*INDEX(Exchange[], MATCH(RawData[[#This Row],[Currency]], Exchange[Code], 0), 4)</f>
        <v>75000</v>
      </c>
      <c r="H531" s="11">
        <f>IFERROR(RawData[[#This Row],[Salary in USD]]/(INDEX(Exchange[], MATCH(RawData[[#This Row],[Local Currency Unit]], Exchange[Code], 0), 8)), "")</f>
        <v>17857.142857142855</v>
      </c>
      <c r="I531" s="1" t="s">
        <v>320</v>
      </c>
      <c r="J531" s="1" t="s">
        <v>290</v>
      </c>
      <c r="K531" s="1" t="s">
        <v>133</v>
      </c>
      <c r="L531" s="1" t="s">
        <v>322</v>
      </c>
      <c r="M531" s="1" t="str">
        <f>INDEX(Countries[], MATCH(RawData[[#This Row],[Where do you work]], Countries[Actual], 0), 2)</f>
        <v>USA</v>
      </c>
      <c r="N531" s="1" t="s">
        <v>282</v>
      </c>
      <c r="O531" s="1" t="str">
        <f>VLOOKUP(RawData[[#This Row],[How many hours of a day you work on Excel]], Time[], 2, FALSE)</f>
        <v>Heavy</v>
      </c>
      <c r="P531" s="1">
        <v>5</v>
      </c>
    </row>
    <row r="532" spans="2:16" x14ac:dyDescent="0.2">
      <c r="B532" s="1" t="s">
        <v>1159</v>
      </c>
      <c r="C532" s="1">
        <v>41055.95108796296</v>
      </c>
      <c r="D532" s="10">
        <v>75000</v>
      </c>
      <c r="E532" s="1" t="s">
        <v>322</v>
      </c>
      <c r="F532" s="11">
        <v>75000</v>
      </c>
      <c r="G532" s="9">
        <f>RawData[[#This Row],[Clean Salary]]*INDEX(Exchange[], MATCH(RawData[[#This Row],[Currency]], Exchange[Code], 0), 4)</f>
        <v>75000</v>
      </c>
      <c r="H532" s="11">
        <f>IFERROR(RawData[[#This Row],[Salary in USD]]/(INDEX(Exchange[], MATCH(RawData[[#This Row],[Local Currency Unit]], Exchange[Code], 0), 8)), "")</f>
        <v>17857.142857142855</v>
      </c>
      <c r="I532" s="1" t="s">
        <v>1160</v>
      </c>
      <c r="J532" s="1" t="s">
        <v>290</v>
      </c>
      <c r="K532" s="1" t="s">
        <v>133</v>
      </c>
      <c r="L532" s="1" t="s">
        <v>322</v>
      </c>
      <c r="M532" s="1" t="str">
        <f>INDEX(Countries[], MATCH(RawData[[#This Row],[Where do you work]], Countries[Actual], 0), 2)</f>
        <v>USA</v>
      </c>
      <c r="N532" s="1" t="s">
        <v>291</v>
      </c>
      <c r="O532" s="1" t="str">
        <f>VLOOKUP(RawData[[#This Row],[How many hours of a day you work on Excel]], Time[], 2, FALSE)</f>
        <v>Medium</v>
      </c>
      <c r="P532" s="1">
        <v>27</v>
      </c>
    </row>
    <row r="533" spans="2:16" x14ac:dyDescent="0.2">
      <c r="B533" s="1" t="s">
        <v>1161</v>
      </c>
      <c r="C533" s="1">
        <v>41057.941921296297</v>
      </c>
      <c r="D533" s="10">
        <v>75000</v>
      </c>
      <c r="E533" s="1" t="s">
        <v>322</v>
      </c>
      <c r="F533" s="11">
        <v>75000</v>
      </c>
      <c r="G533" s="9">
        <f>RawData[[#This Row],[Clean Salary]]*INDEX(Exchange[], MATCH(RawData[[#This Row],[Currency]], Exchange[Code], 0), 4)</f>
        <v>75000</v>
      </c>
      <c r="H533" s="11">
        <f>IFERROR(RawData[[#This Row],[Salary in USD]]/(INDEX(Exchange[], MATCH(RawData[[#This Row],[Local Currency Unit]], Exchange[Code], 0), 8)), "")</f>
        <v>17857.142857142855</v>
      </c>
      <c r="I533" s="1" t="s">
        <v>298</v>
      </c>
      <c r="J533" s="1" t="s">
        <v>298</v>
      </c>
      <c r="K533" s="1" t="s">
        <v>133</v>
      </c>
      <c r="L533" s="1" t="s">
        <v>322</v>
      </c>
      <c r="M533" s="1" t="str">
        <f>INDEX(Countries[], MATCH(RawData[[#This Row],[Where do you work]], Countries[Actual], 0), 2)</f>
        <v>USA</v>
      </c>
      <c r="N533" s="1" t="s">
        <v>291</v>
      </c>
      <c r="O533" s="1" t="str">
        <f>VLOOKUP(RawData[[#This Row],[How many hours of a day you work on Excel]], Time[], 2, FALSE)</f>
        <v>Medium</v>
      </c>
      <c r="P533" s="1">
        <v>20</v>
      </c>
    </row>
    <row r="534" spans="2:16" x14ac:dyDescent="0.2">
      <c r="B534" s="1" t="s">
        <v>1162</v>
      </c>
      <c r="C534" s="1">
        <v>41057.959814814814</v>
      </c>
      <c r="D534" s="10">
        <v>75000</v>
      </c>
      <c r="E534" s="1" t="s">
        <v>322</v>
      </c>
      <c r="F534" s="11">
        <v>75000</v>
      </c>
      <c r="G534" s="9">
        <f>RawData[[#This Row],[Clean Salary]]*INDEX(Exchange[], MATCH(RawData[[#This Row],[Currency]], Exchange[Code], 0), 4)</f>
        <v>75000</v>
      </c>
      <c r="H534" s="11">
        <f>IFERROR(RawData[[#This Row],[Salary in USD]]/(INDEX(Exchange[], MATCH(RawData[[#This Row],[Local Currency Unit]], Exchange[Code], 0), 8)), "")</f>
        <v>17857.142857142855</v>
      </c>
      <c r="I534" s="1" t="s">
        <v>320</v>
      </c>
      <c r="J534" s="1" t="s">
        <v>290</v>
      </c>
      <c r="K534" s="1" t="s">
        <v>133</v>
      </c>
      <c r="L534" s="1" t="s">
        <v>322</v>
      </c>
      <c r="M534" s="1" t="str">
        <f>INDEX(Countries[], MATCH(RawData[[#This Row],[Where do you work]], Countries[Actual], 0), 2)</f>
        <v>USA</v>
      </c>
      <c r="N534" s="1" t="s">
        <v>282</v>
      </c>
      <c r="O534" s="1" t="str">
        <f>VLOOKUP(RawData[[#This Row],[How many hours of a day you work on Excel]], Time[], 2, FALSE)</f>
        <v>Heavy</v>
      </c>
      <c r="P534" s="1">
        <v>12</v>
      </c>
    </row>
    <row r="535" spans="2:16" x14ac:dyDescent="0.2">
      <c r="B535" s="1" t="s">
        <v>1163</v>
      </c>
      <c r="C535" s="1">
        <v>41058.792916666665</v>
      </c>
      <c r="D535" s="10">
        <v>75000</v>
      </c>
      <c r="E535" s="1" t="s">
        <v>322</v>
      </c>
      <c r="F535" s="11">
        <v>75000</v>
      </c>
      <c r="G535" s="9">
        <f>RawData[[#This Row],[Clean Salary]]*INDEX(Exchange[], MATCH(RawData[[#This Row],[Currency]], Exchange[Code], 0), 4)</f>
        <v>75000</v>
      </c>
      <c r="H535" s="11">
        <f>IFERROR(RawData[[#This Row],[Salary in USD]]/(INDEX(Exchange[], MATCH(RawData[[#This Row],[Local Currency Unit]], Exchange[Code], 0), 8)), "")</f>
        <v>17857.142857142855</v>
      </c>
      <c r="I535" s="1" t="s">
        <v>320</v>
      </c>
      <c r="J535" s="1" t="s">
        <v>290</v>
      </c>
      <c r="K535" s="1" t="s">
        <v>133</v>
      </c>
      <c r="L535" s="1" t="s">
        <v>322</v>
      </c>
      <c r="M535" s="1" t="str">
        <f>INDEX(Countries[], MATCH(RawData[[#This Row],[Where do you work]], Countries[Actual], 0), 2)</f>
        <v>USA</v>
      </c>
      <c r="N535" s="1" t="s">
        <v>282</v>
      </c>
      <c r="O535" s="1" t="str">
        <f>VLOOKUP(RawData[[#This Row],[How many hours of a day you work on Excel]], Time[], 2, FALSE)</f>
        <v>Heavy</v>
      </c>
      <c r="P535" s="1">
        <v>7</v>
      </c>
    </row>
    <row r="536" spans="2:16" x14ac:dyDescent="0.2">
      <c r="B536" s="1" t="s">
        <v>1164</v>
      </c>
      <c r="C536" s="1">
        <v>41059.075208333335</v>
      </c>
      <c r="D536" s="10">
        <v>75000</v>
      </c>
      <c r="E536" s="1" t="s">
        <v>322</v>
      </c>
      <c r="F536" s="11">
        <v>75000</v>
      </c>
      <c r="G536" s="9">
        <f>RawData[[#This Row],[Clean Salary]]*INDEX(Exchange[], MATCH(RawData[[#This Row],[Currency]], Exchange[Code], 0), 4)</f>
        <v>75000</v>
      </c>
      <c r="H536" s="11">
        <f>IFERROR(RawData[[#This Row],[Salary in USD]]/(INDEX(Exchange[], MATCH(RawData[[#This Row],[Local Currency Unit]], Exchange[Code], 0), 8)), "")</f>
        <v>17857.142857142855</v>
      </c>
      <c r="I536" s="1" t="s">
        <v>1165</v>
      </c>
      <c r="J536" s="1" t="s">
        <v>281</v>
      </c>
      <c r="K536" s="1" t="s">
        <v>133</v>
      </c>
      <c r="L536" s="1" t="s">
        <v>322</v>
      </c>
      <c r="M536" s="1" t="str">
        <f>INDEX(Countries[], MATCH(RawData[[#This Row],[Where do you work]], Countries[Actual], 0), 2)</f>
        <v>USA</v>
      </c>
      <c r="N536" s="1" t="s">
        <v>324</v>
      </c>
      <c r="O536" s="1" t="str">
        <f>VLOOKUP(RawData[[#This Row],[How many hours of a day you work on Excel]], Time[], 2, FALSE)</f>
        <v>Light</v>
      </c>
      <c r="P536" s="1">
        <v>9</v>
      </c>
    </row>
    <row r="537" spans="2:16" x14ac:dyDescent="0.2">
      <c r="B537" s="1" t="s">
        <v>1166</v>
      </c>
      <c r="C537" s="1">
        <v>41059.444722222222</v>
      </c>
      <c r="D537" s="10">
        <v>75000</v>
      </c>
      <c r="E537" s="1" t="s">
        <v>322</v>
      </c>
      <c r="F537" s="11">
        <v>75000</v>
      </c>
      <c r="G537" s="9">
        <f>RawData[[#This Row],[Clean Salary]]*INDEX(Exchange[], MATCH(RawData[[#This Row],[Currency]], Exchange[Code], 0), 4)</f>
        <v>75000</v>
      </c>
      <c r="H537" s="11">
        <f>IFERROR(RawData[[#This Row],[Salary in USD]]/(INDEX(Exchange[], MATCH(RawData[[#This Row],[Local Currency Unit]], Exchange[Code], 0), 8)), "")</f>
        <v>17857.142857142855</v>
      </c>
      <c r="I537" s="1" t="s">
        <v>356</v>
      </c>
      <c r="J537" s="1" t="s">
        <v>290</v>
      </c>
      <c r="K537" s="1" t="s">
        <v>133</v>
      </c>
      <c r="L537" s="1" t="s">
        <v>322</v>
      </c>
      <c r="M537" s="1" t="str">
        <f>INDEX(Countries[], MATCH(RawData[[#This Row],[Where do you work]], Countries[Actual], 0), 2)</f>
        <v>USA</v>
      </c>
      <c r="N537" s="1" t="s">
        <v>291</v>
      </c>
      <c r="O537" s="1" t="str">
        <f>VLOOKUP(RawData[[#This Row],[How many hours of a day you work on Excel]], Time[], 2, FALSE)</f>
        <v>Medium</v>
      </c>
      <c r="P537" s="1">
        <v>1.5</v>
      </c>
    </row>
    <row r="538" spans="2:16" x14ac:dyDescent="0.2">
      <c r="B538" s="1" t="s">
        <v>1167</v>
      </c>
      <c r="C538" s="1">
        <v>41060.175219907411</v>
      </c>
      <c r="D538" s="10">
        <v>75000</v>
      </c>
      <c r="E538" s="1" t="s">
        <v>322</v>
      </c>
      <c r="F538" s="11">
        <v>75000</v>
      </c>
      <c r="G538" s="9">
        <f>RawData[[#This Row],[Clean Salary]]*INDEX(Exchange[], MATCH(RawData[[#This Row],[Currency]], Exchange[Code], 0), 4)</f>
        <v>75000</v>
      </c>
      <c r="H538" s="11">
        <f>IFERROR(RawData[[#This Row],[Salary in USD]]/(INDEX(Exchange[], MATCH(RawData[[#This Row],[Local Currency Unit]], Exchange[Code], 0), 8)), "")</f>
        <v>17857.142857142855</v>
      </c>
      <c r="I538" s="1" t="s">
        <v>320</v>
      </c>
      <c r="J538" s="1" t="s">
        <v>290</v>
      </c>
      <c r="K538" s="1" t="s">
        <v>133</v>
      </c>
      <c r="L538" s="1" t="s">
        <v>322</v>
      </c>
      <c r="M538" s="1" t="str">
        <f>INDEX(Countries[], MATCH(RawData[[#This Row],[Where do you work]], Countries[Actual], 0), 2)</f>
        <v>USA</v>
      </c>
      <c r="N538" s="1" t="s">
        <v>294</v>
      </c>
      <c r="O538" s="1" t="str">
        <f>VLOOKUP(RawData[[#This Row],[How many hours of a day you work on Excel]], Time[], 2, FALSE)</f>
        <v>Very Heavy</v>
      </c>
      <c r="P538" s="1">
        <v>1.5</v>
      </c>
    </row>
    <row r="539" spans="2:16" x14ac:dyDescent="0.2">
      <c r="B539" s="1" t="s">
        <v>1170</v>
      </c>
      <c r="C539" s="1">
        <v>41065.097928240742</v>
      </c>
      <c r="D539" s="10">
        <v>75000</v>
      </c>
      <c r="E539" s="1" t="s">
        <v>322</v>
      </c>
      <c r="F539" s="11">
        <v>75000</v>
      </c>
      <c r="G539" s="9">
        <f>RawData[[#This Row],[Clean Salary]]*INDEX(Exchange[], MATCH(RawData[[#This Row],[Currency]], Exchange[Code], 0), 4)</f>
        <v>75000</v>
      </c>
      <c r="H539" s="11">
        <f>IFERROR(RawData[[#This Row],[Salary in USD]]/(INDEX(Exchange[], MATCH(RawData[[#This Row],[Local Currency Unit]], Exchange[Code], 0), 8)), "")</f>
        <v>17857.142857142855</v>
      </c>
      <c r="I539" s="1" t="s">
        <v>316</v>
      </c>
      <c r="J539" s="1" t="s">
        <v>316</v>
      </c>
      <c r="K539" s="1" t="s">
        <v>133</v>
      </c>
      <c r="L539" s="1" t="s">
        <v>322</v>
      </c>
      <c r="M539" s="1" t="str">
        <f>INDEX(Countries[], MATCH(RawData[[#This Row],[Where do you work]], Countries[Actual], 0), 2)</f>
        <v>USA</v>
      </c>
      <c r="N539" s="1" t="s">
        <v>282</v>
      </c>
      <c r="O539" s="1" t="str">
        <f>VLOOKUP(RawData[[#This Row],[How many hours of a day you work on Excel]], Time[], 2, FALSE)</f>
        <v>Heavy</v>
      </c>
      <c r="P539" s="1">
        <v>10</v>
      </c>
    </row>
    <row r="540" spans="2:16" x14ac:dyDescent="0.2">
      <c r="B540" s="1" t="s">
        <v>1171</v>
      </c>
      <c r="C540" s="1">
        <v>41065.920254629629</v>
      </c>
      <c r="D540" s="10">
        <v>75000</v>
      </c>
      <c r="E540" s="1" t="s">
        <v>322</v>
      </c>
      <c r="F540" s="11">
        <v>75000</v>
      </c>
      <c r="G540" s="9">
        <f>RawData[[#This Row],[Clean Salary]]*INDEX(Exchange[], MATCH(RawData[[#This Row],[Currency]], Exchange[Code], 0), 4)</f>
        <v>75000</v>
      </c>
      <c r="H540" s="11">
        <f>IFERROR(RawData[[#This Row],[Salary in USD]]/(INDEX(Exchange[], MATCH(RawData[[#This Row],[Local Currency Unit]], Exchange[Code], 0), 8)), "")</f>
        <v>17857.142857142855</v>
      </c>
      <c r="I540" s="1" t="s">
        <v>1172</v>
      </c>
      <c r="J540" s="1" t="s">
        <v>329</v>
      </c>
      <c r="K540" s="1" t="s">
        <v>133</v>
      </c>
      <c r="L540" s="1" t="s">
        <v>322</v>
      </c>
      <c r="M540" s="1" t="str">
        <f>INDEX(Countries[], MATCH(RawData[[#This Row],[Where do you work]], Countries[Actual], 0), 2)</f>
        <v>USA</v>
      </c>
      <c r="N540" s="1" t="s">
        <v>291</v>
      </c>
      <c r="O540" s="1" t="str">
        <f>VLOOKUP(RawData[[#This Row],[How many hours of a day you work on Excel]], Time[], 2, FALSE)</f>
        <v>Medium</v>
      </c>
      <c r="P540" s="1">
        <v>3</v>
      </c>
    </row>
    <row r="541" spans="2:16" x14ac:dyDescent="0.2">
      <c r="B541" s="1" t="s">
        <v>1173</v>
      </c>
      <c r="C541" s="1">
        <v>41068.014849537038</v>
      </c>
      <c r="D541" s="10">
        <v>75000</v>
      </c>
      <c r="E541" s="1" t="s">
        <v>322</v>
      </c>
      <c r="F541" s="11">
        <v>75000</v>
      </c>
      <c r="G541" s="9">
        <f>RawData[[#This Row],[Clean Salary]]*INDEX(Exchange[], MATCH(RawData[[#This Row],[Currency]], Exchange[Code], 0), 4)</f>
        <v>75000</v>
      </c>
      <c r="H541" s="11">
        <f>IFERROR(RawData[[#This Row],[Salary in USD]]/(INDEX(Exchange[], MATCH(RawData[[#This Row],[Local Currency Unit]], Exchange[Code], 0), 8)), "")</f>
        <v>17857.142857142855</v>
      </c>
      <c r="I541" s="1" t="s">
        <v>594</v>
      </c>
      <c r="J541" s="1" t="s">
        <v>290</v>
      </c>
      <c r="K541" s="1" t="s">
        <v>133</v>
      </c>
      <c r="L541" s="1" t="s">
        <v>322</v>
      </c>
      <c r="M541" s="1" t="str">
        <f>INDEX(Countries[], MATCH(RawData[[#This Row],[Where do you work]], Countries[Actual], 0), 2)</f>
        <v>USA</v>
      </c>
      <c r="N541" s="1" t="s">
        <v>294</v>
      </c>
      <c r="O541" s="1" t="str">
        <f>VLOOKUP(RawData[[#This Row],[How many hours of a day you work on Excel]], Time[], 2, FALSE)</f>
        <v>Very Heavy</v>
      </c>
      <c r="P541" s="1">
        <v>5</v>
      </c>
    </row>
    <row r="542" spans="2:16" x14ac:dyDescent="0.2">
      <c r="B542" s="1" t="s">
        <v>1174</v>
      </c>
      <c r="C542" s="1">
        <v>41068.279537037037</v>
      </c>
      <c r="D542" s="10">
        <v>75000</v>
      </c>
      <c r="E542" s="1" t="s">
        <v>322</v>
      </c>
      <c r="F542" s="11">
        <v>75000</v>
      </c>
      <c r="G542" s="9">
        <f>RawData[[#This Row],[Clean Salary]]*INDEX(Exchange[], MATCH(RawData[[#This Row],[Currency]], Exchange[Code], 0), 4)</f>
        <v>75000</v>
      </c>
      <c r="H542" s="11">
        <f>IFERROR(RawData[[#This Row],[Salary in USD]]/(INDEX(Exchange[], MATCH(RawData[[#This Row],[Local Currency Unit]], Exchange[Code], 0), 8)), "")</f>
        <v>17857.142857142855</v>
      </c>
      <c r="I542" s="1" t="s">
        <v>937</v>
      </c>
      <c r="J542" s="1" t="s">
        <v>316</v>
      </c>
      <c r="K542" s="1" t="s">
        <v>133</v>
      </c>
      <c r="L542" s="1" t="s">
        <v>322</v>
      </c>
      <c r="M542" s="1" t="str">
        <f>INDEX(Countries[], MATCH(RawData[[#This Row],[Where do you work]], Countries[Actual], 0), 2)</f>
        <v>USA</v>
      </c>
      <c r="N542" s="1" t="s">
        <v>294</v>
      </c>
      <c r="O542" s="1" t="str">
        <f>VLOOKUP(RawData[[#This Row],[How many hours of a day you work on Excel]], Time[], 2, FALSE)</f>
        <v>Very Heavy</v>
      </c>
      <c r="P542" s="1">
        <v>1</v>
      </c>
    </row>
    <row r="543" spans="2:16" x14ac:dyDescent="0.2">
      <c r="B543" s="1" t="s">
        <v>1175</v>
      </c>
      <c r="C543" s="1">
        <v>41080.038518518515</v>
      </c>
      <c r="D543" s="10">
        <v>75000</v>
      </c>
      <c r="E543" s="1" t="s">
        <v>322</v>
      </c>
      <c r="F543" s="11">
        <v>75000</v>
      </c>
      <c r="G543" s="9">
        <f>RawData[[#This Row],[Clean Salary]]*INDEX(Exchange[], MATCH(RawData[[#This Row],[Currency]], Exchange[Code], 0), 4)</f>
        <v>75000</v>
      </c>
      <c r="H543" s="11">
        <f>IFERROR(RawData[[#This Row],[Salary in USD]]/(INDEX(Exchange[], MATCH(RawData[[#This Row],[Local Currency Unit]], Exchange[Code], 0), 8)), "")</f>
        <v>17857.142857142855</v>
      </c>
      <c r="I543" s="1" t="s">
        <v>682</v>
      </c>
      <c r="J543" s="1" t="s">
        <v>290</v>
      </c>
      <c r="K543" s="1" t="s">
        <v>133</v>
      </c>
      <c r="L543" s="1" t="s">
        <v>322</v>
      </c>
      <c r="M543" s="1" t="str">
        <f>INDEX(Countries[], MATCH(RawData[[#This Row],[Where do you work]], Countries[Actual], 0), 2)</f>
        <v>USA</v>
      </c>
      <c r="N543" s="1" t="s">
        <v>324</v>
      </c>
      <c r="O543" s="1" t="str">
        <f>VLOOKUP(RawData[[#This Row],[How many hours of a day you work on Excel]], Time[], 2, FALSE)</f>
        <v>Light</v>
      </c>
      <c r="P543" s="1">
        <v>3</v>
      </c>
    </row>
    <row r="544" spans="2:16" x14ac:dyDescent="0.2">
      <c r="B544" s="1" t="s">
        <v>1176</v>
      </c>
      <c r="C544" s="1">
        <v>41058.113703703704</v>
      </c>
      <c r="D544" s="10" t="s">
        <v>1177</v>
      </c>
      <c r="E544" s="1" t="s">
        <v>15</v>
      </c>
      <c r="F544" s="11">
        <v>62000</v>
      </c>
      <c r="G544" s="9">
        <f>RawData[[#This Row],[Clean Salary]]*INDEX(Exchange[], MATCH(RawData[[#This Row],[Currency]], Exchange[Code], 0), 4)</f>
        <v>78764.765217479682</v>
      </c>
      <c r="H544" s="11">
        <f>IFERROR(RawData[[#This Row],[Salary in USD]]/(INDEX(Exchange[], MATCH(RawData[[#This Row],[Local Currency Unit]], Exchange[Code], 0), 8)), "")</f>
        <v>17779.856708234693</v>
      </c>
      <c r="I544" s="1" t="s">
        <v>1178</v>
      </c>
      <c r="J544" s="1" t="s">
        <v>290</v>
      </c>
      <c r="K544" s="1" t="s">
        <v>142</v>
      </c>
      <c r="L544" s="1" t="s">
        <v>15</v>
      </c>
      <c r="M544" s="1" t="str">
        <f>INDEX(Countries[], MATCH(RawData[[#This Row],[Where do you work]], Countries[Actual], 0), 2)</f>
        <v>Netherlands</v>
      </c>
      <c r="N544" s="1" t="s">
        <v>282</v>
      </c>
      <c r="O544" s="1" t="str">
        <f>VLOOKUP(RawData[[#This Row],[How many hours of a day you work on Excel]], Time[], 2, FALSE)</f>
        <v>Heavy</v>
      </c>
      <c r="P544" s="1">
        <v>15</v>
      </c>
    </row>
    <row r="545" spans="2:16" x14ac:dyDescent="0.2">
      <c r="B545" s="1" t="s">
        <v>1179</v>
      </c>
      <c r="C545" s="1">
        <v>41058.826678240737</v>
      </c>
      <c r="D545" s="10">
        <v>62000</v>
      </c>
      <c r="E545" s="1" t="s">
        <v>15</v>
      </c>
      <c r="F545" s="11">
        <v>62000</v>
      </c>
      <c r="G545" s="9">
        <f>RawData[[#This Row],[Clean Salary]]*INDEX(Exchange[], MATCH(RawData[[#This Row],[Currency]], Exchange[Code], 0), 4)</f>
        <v>78764.765217479682</v>
      </c>
      <c r="H545" s="11">
        <f>IFERROR(RawData[[#This Row],[Salary in USD]]/(INDEX(Exchange[], MATCH(RawData[[#This Row],[Local Currency Unit]], Exchange[Code], 0), 8)), "")</f>
        <v>17779.856708234693</v>
      </c>
      <c r="I545" s="1" t="s">
        <v>298</v>
      </c>
      <c r="J545" s="1" t="s">
        <v>298</v>
      </c>
      <c r="K545" s="1" t="s">
        <v>142</v>
      </c>
      <c r="L545" s="1" t="s">
        <v>15</v>
      </c>
      <c r="M545" s="1" t="str">
        <f>INDEX(Countries[], MATCH(RawData[[#This Row],[Where do you work]], Countries[Actual], 0), 2)</f>
        <v>Netherlands</v>
      </c>
      <c r="N545" s="1" t="s">
        <v>282</v>
      </c>
      <c r="O545" s="1" t="str">
        <f>VLOOKUP(RawData[[#This Row],[How many hours of a day you work on Excel]], Time[], 2, FALSE)</f>
        <v>Heavy</v>
      </c>
      <c r="P545" s="1">
        <v>15</v>
      </c>
    </row>
    <row r="546" spans="2:16" x14ac:dyDescent="0.2">
      <c r="B546" s="1" t="s">
        <v>1251</v>
      </c>
      <c r="C546" s="1">
        <v>41058.216006944444</v>
      </c>
      <c r="D546" s="10" t="s">
        <v>1252</v>
      </c>
      <c r="E546" s="1" t="s">
        <v>322</v>
      </c>
      <c r="F546" s="11">
        <v>72000</v>
      </c>
      <c r="G546" s="9">
        <f>RawData[[#This Row],[Clean Salary]]*INDEX(Exchange[], MATCH(RawData[[#This Row],[Currency]], Exchange[Code], 0), 4)</f>
        <v>72000</v>
      </c>
      <c r="H546" s="11">
        <f>IFERROR(RawData[[#This Row],[Salary in USD]]/(INDEX(Exchange[], MATCH(RawData[[#This Row],[Local Currency Unit]], Exchange[Code], 0), 8)), "")</f>
        <v>17777.777777777777</v>
      </c>
      <c r="I546" s="1" t="s">
        <v>1253</v>
      </c>
      <c r="J546" s="1" t="s">
        <v>342</v>
      </c>
      <c r="K546" s="1" t="s">
        <v>146</v>
      </c>
      <c r="L546" s="1" t="s">
        <v>32</v>
      </c>
      <c r="M546" s="1" t="str">
        <f>INDEX(Countries[], MATCH(RawData[[#This Row],[Where do you work]], Countries[Actual], 0), 2)</f>
        <v>New Zealand</v>
      </c>
      <c r="N546" s="1" t="s">
        <v>291</v>
      </c>
      <c r="O546" s="1" t="str">
        <f>VLOOKUP(RawData[[#This Row],[How many hours of a day you work on Excel]], Time[], 2, FALSE)</f>
        <v>Medium</v>
      </c>
      <c r="P546" s="1">
        <v>10</v>
      </c>
    </row>
    <row r="547" spans="2:16" x14ac:dyDescent="0.2">
      <c r="B547" s="1" t="s">
        <v>1180</v>
      </c>
      <c r="C547" s="1">
        <v>41059.563599537039</v>
      </c>
      <c r="D547" s="10">
        <v>86000</v>
      </c>
      <c r="E547" s="1" t="s">
        <v>3</v>
      </c>
      <c r="F547" s="11">
        <v>86000</v>
      </c>
      <c r="G547" s="9">
        <f>RawData[[#This Row],[Clean Salary]]*INDEX(Exchange[], MATCH(RawData[[#This Row],[Currency]], Exchange[Code], 0), 4)</f>
        <v>87712.230450626681</v>
      </c>
      <c r="H547" s="11">
        <f>IFERROR(RawData[[#This Row],[Salary in USD]]/(INDEX(Exchange[], MATCH(RawData[[#This Row],[Local Currency Unit]], Exchange[Code], 0), 8)), "")</f>
        <v>17755.512236968963</v>
      </c>
      <c r="I547" s="1" t="s">
        <v>1181</v>
      </c>
      <c r="J547" s="1" t="s">
        <v>290</v>
      </c>
      <c r="K547" s="1" t="s">
        <v>136</v>
      </c>
      <c r="L547" s="1" t="s">
        <v>3</v>
      </c>
      <c r="M547" s="1" t="str">
        <f>INDEX(Countries[], MATCH(RawData[[#This Row],[Where do you work]], Countries[Actual], 0), 2)</f>
        <v>Australia</v>
      </c>
      <c r="N547" s="1" t="s">
        <v>282</v>
      </c>
      <c r="O547" s="1" t="str">
        <f>VLOOKUP(RawData[[#This Row],[How many hours of a day you work on Excel]], Time[], 2, FALSE)</f>
        <v>Heavy</v>
      </c>
      <c r="P547" s="1">
        <v>10</v>
      </c>
    </row>
    <row r="548" spans="2:16" x14ac:dyDescent="0.2">
      <c r="B548" s="1" t="s">
        <v>1182</v>
      </c>
      <c r="C548" s="1">
        <v>41055.040532407409</v>
      </c>
      <c r="D548" s="10">
        <v>43000</v>
      </c>
      <c r="E548" s="1" t="s">
        <v>6</v>
      </c>
      <c r="F548" s="11">
        <v>43000</v>
      </c>
      <c r="G548" s="9">
        <f>RawData[[#This Row],[Clean Salary]]*INDEX(Exchange[], MATCH(RawData[[#This Row],[Currency]], Exchange[Code], 0), 4)</f>
        <v>67775.665698893223</v>
      </c>
      <c r="H548" s="11">
        <f>IFERROR(RawData[[#This Row],[Salary in USD]]/(INDEX(Exchange[], MATCH(RawData[[#This Row],[Local Currency Unit]], Exchange[Code], 0), 8)), "")</f>
        <v>17742.320863584613</v>
      </c>
      <c r="I548" s="1" t="s">
        <v>1183</v>
      </c>
      <c r="J548" s="1" t="s">
        <v>281</v>
      </c>
      <c r="K548" s="1" t="s">
        <v>135</v>
      </c>
      <c r="L548" s="1" t="s">
        <v>6</v>
      </c>
      <c r="M548" s="1" t="str">
        <f>INDEX(Countries[], MATCH(RawData[[#This Row],[Where do you work]], Countries[Actual], 0), 2)</f>
        <v>UK</v>
      </c>
      <c r="N548" s="1" t="s">
        <v>291</v>
      </c>
      <c r="O548" s="1" t="str">
        <f>VLOOKUP(RawData[[#This Row],[How many hours of a day you work on Excel]], Time[], 2, FALSE)</f>
        <v>Medium</v>
      </c>
    </row>
    <row r="549" spans="2:16" x14ac:dyDescent="0.2">
      <c r="B549" s="1" t="s">
        <v>1184</v>
      </c>
      <c r="C549" s="1">
        <v>41055.076331018521</v>
      </c>
      <c r="D549" s="10">
        <v>43000</v>
      </c>
      <c r="E549" s="1" t="s">
        <v>6</v>
      </c>
      <c r="F549" s="11">
        <v>43000</v>
      </c>
      <c r="G549" s="9">
        <f>RawData[[#This Row],[Clean Salary]]*INDEX(Exchange[], MATCH(RawData[[#This Row],[Currency]], Exchange[Code], 0), 4)</f>
        <v>67775.665698893223</v>
      </c>
      <c r="H549" s="11">
        <f>IFERROR(RawData[[#This Row],[Salary in USD]]/(INDEX(Exchange[], MATCH(RawData[[#This Row],[Local Currency Unit]], Exchange[Code], 0), 8)), "")</f>
        <v>17742.320863584613</v>
      </c>
      <c r="I549" s="1" t="s">
        <v>436</v>
      </c>
      <c r="J549" s="1" t="s">
        <v>281</v>
      </c>
      <c r="K549" s="1" t="s">
        <v>135</v>
      </c>
      <c r="L549" s="1" t="s">
        <v>6</v>
      </c>
      <c r="M549" s="1" t="str">
        <f>INDEX(Countries[], MATCH(RawData[[#This Row],[Where do you work]], Countries[Actual], 0), 2)</f>
        <v>UK</v>
      </c>
      <c r="N549" s="1" t="s">
        <v>282</v>
      </c>
      <c r="O549" s="1" t="str">
        <f>VLOOKUP(RawData[[#This Row],[How many hours of a day you work on Excel]], Time[], 2, FALSE)</f>
        <v>Heavy</v>
      </c>
    </row>
    <row r="550" spans="2:16" x14ac:dyDescent="0.2">
      <c r="B550" s="1" t="s">
        <v>1185</v>
      </c>
      <c r="C550" s="1">
        <v>41057.948483796295</v>
      </c>
      <c r="D550" s="10" t="s">
        <v>1186</v>
      </c>
      <c r="E550" s="1" t="s">
        <v>6</v>
      </c>
      <c r="F550" s="11">
        <v>43000</v>
      </c>
      <c r="G550" s="9">
        <f>RawData[[#This Row],[Clean Salary]]*INDEX(Exchange[], MATCH(RawData[[#This Row],[Currency]], Exchange[Code], 0), 4)</f>
        <v>67775.665698893223</v>
      </c>
      <c r="H550" s="11">
        <f>IFERROR(RawData[[#This Row],[Salary in USD]]/(INDEX(Exchange[], MATCH(RawData[[#This Row],[Local Currency Unit]], Exchange[Code], 0), 8)), "")</f>
        <v>17742.320863584613</v>
      </c>
      <c r="I550" s="1" t="s">
        <v>1187</v>
      </c>
      <c r="J550" s="1" t="s">
        <v>316</v>
      </c>
      <c r="K550" s="1" t="s">
        <v>135</v>
      </c>
      <c r="L550" s="1" t="s">
        <v>6</v>
      </c>
      <c r="M550" s="1" t="str">
        <f>INDEX(Countries[], MATCH(RawData[[#This Row],[Where do you work]], Countries[Actual], 0), 2)</f>
        <v>UK</v>
      </c>
      <c r="N550" s="1" t="s">
        <v>294</v>
      </c>
      <c r="O550" s="1" t="str">
        <f>VLOOKUP(RawData[[#This Row],[How many hours of a day you work on Excel]], Time[], 2, FALSE)</f>
        <v>Very Heavy</v>
      </c>
      <c r="P550" s="1">
        <v>15</v>
      </c>
    </row>
    <row r="551" spans="2:16" x14ac:dyDescent="0.2">
      <c r="B551" s="1" t="s">
        <v>1188</v>
      </c>
      <c r="C551" s="1">
        <v>41058.241365740738</v>
      </c>
      <c r="D551" s="10" t="s">
        <v>1189</v>
      </c>
      <c r="E551" s="1" t="s">
        <v>6</v>
      </c>
      <c r="F551" s="11">
        <v>43000</v>
      </c>
      <c r="G551" s="9">
        <f>RawData[[#This Row],[Clean Salary]]*INDEX(Exchange[], MATCH(RawData[[#This Row],[Currency]], Exchange[Code], 0), 4)</f>
        <v>67775.665698893223</v>
      </c>
      <c r="H551" s="11">
        <f>IFERROR(RawData[[#This Row],[Salary in USD]]/(INDEX(Exchange[], MATCH(RawData[[#This Row],[Local Currency Unit]], Exchange[Code], 0), 8)), "")</f>
        <v>17742.320863584613</v>
      </c>
      <c r="I551" s="1" t="s">
        <v>394</v>
      </c>
      <c r="J551" s="1" t="s">
        <v>298</v>
      </c>
      <c r="K551" s="1" t="s">
        <v>135</v>
      </c>
      <c r="L551" s="1" t="s">
        <v>6</v>
      </c>
      <c r="M551" s="1" t="str">
        <f>INDEX(Countries[], MATCH(RawData[[#This Row],[Where do you work]], Countries[Actual], 0), 2)</f>
        <v>UK</v>
      </c>
      <c r="N551" s="1" t="s">
        <v>282</v>
      </c>
      <c r="O551" s="1" t="str">
        <f>VLOOKUP(RawData[[#This Row],[How many hours of a day you work on Excel]], Time[], 2, FALSE)</f>
        <v>Heavy</v>
      </c>
      <c r="P551" s="1">
        <v>25</v>
      </c>
    </row>
    <row r="552" spans="2:16" x14ac:dyDescent="0.2">
      <c r="B552" s="1" t="s">
        <v>1190</v>
      </c>
      <c r="C552" s="1">
        <v>41071.419942129629</v>
      </c>
      <c r="D552" s="10">
        <v>74461</v>
      </c>
      <c r="E552" s="1" t="s">
        <v>322</v>
      </c>
      <c r="F552" s="11">
        <v>74461</v>
      </c>
      <c r="G552" s="9">
        <f>RawData[[#This Row],[Clean Salary]]*INDEX(Exchange[], MATCH(RawData[[#This Row],[Currency]], Exchange[Code], 0), 4)</f>
        <v>74461</v>
      </c>
      <c r="H552" s="11">
        <f>IFERROR(RawData[[#This Row],[Salary in USD]]/(INDEX(Exchange[], MATCH(RawData[[#This Row],[Local Currency Unit]], Exchange[Code], 0), 8)), "")</f>
        <v>17728.809523809523</v>
      </c>
      <c r="I552" s="1" t="s">
        <v>1191</v>
      </c>
      <c r="J552" s="1" t="s">
        <v>631</v>
      </c>
      <c r="K552" s="1" t="s">
        <v>133</v>
      </c>
      <c r="L552" s="1" t="s">
        <v>322</v>
      </c>
      <c r="M552" s="1" t="str">
        <f>INDEX(Countries[], MATCH(RawData[[#This Row],[Where do you work]], Countries[Actual], 0), 2)</f>
        <v>USA</v>
      </c>
      <c r="N552" s="1" t="s">
        <v>324</v>
      </c>
      <c r="O552" s="1" t="str">
        <f>VLOOKUP(RawData[[#This Row],[How many hours of a day you work on Excel]], Time[], 2, FALSE)</f>
        <v>Light</v>
      </c>
      <c r="P552" s="1">
        <v>9</v>
      </c>
    </row>
    <row r="553" spans="2:16" x14ac:dyDescent="0.2">
      <c r="B553" s="1" t="s">
        <v>1192</v>
      </c>
      <c r="C553" s="1">
        <v>41060.053657407407</v>
      </c>
      <c r="D553" s="10">
        <v>74300</v>
      </c>
      <c r="E553" s="1" t="s">
        <v>322</v>
      </c>
      <c r="F553" s="11">
        <v>74300</v>
      </c>
      <c r="G553" s="9">
        <f>RawData[[#This Row],[Clean Salary]]*INDEX(Exchange[], MATCH(RawData[[#This Row],[Currency]], Exchange[Code], 0), 4)</f>
        <v>74300</v>
      </c>
      <c r="H553" s="11">
        <f>IFERROR(RawData[[#This Row],[Salary in USD]]/(INDEX(Exchange[], MATCH(RawData[[#This Row],[Local Currency Unit]], Exchange[Code], 0), 8)), "")</f>
        <v>17690.476190476191</v>
      </c>
      <c r="I553" s="1" t="s">
        <v>1193</v>
      </c>
      <c r="J553" s="1" t="s">
        <v>290</v>
      </c>
      <c r="K553" s="1" t="s">
        <v>133</v>
      </c>
      <c r="L553" s="1" t="s">
        <v>322</v>
      </c>
      <c r="M553" s="1" t="str">
        <f>INDEX(Countries[], MATCH(RawData[[#This Row],[Where do you work]], Countries[Actual], 0), 2)</f>
        <v>USA</v>
      </c>
      <c r="N553" s="1" t="s">
        <v>282</v>
      </c>
      <c r="O553" s="1" t="str">
        <f>VLOOKUP(RawData[[#This Row],[How many hours of a day you work on Excel]], Time[], 2, FALSE)</f>
        <v>Heavy</v>
      </c>
      <c r="P553" s="1">
        <v>3</v>
      </c>
    </row>
    <row r="554" spans="2:16" x14ac:dyDescent="0.2">
      <c r="B554" s="1" t="s">
        <v>1194</v>
      </c>
      <c r="C554" s="1">
        <v>41055.028252314813</v>
      </c>
      <c r="D554" s="10">
        <v>74000</v>
      </c>
      <c r="E554" s="1" t="s">
        <v>322</v>
      </c>
      <c r="F554" s="11">
        <v>74000</v>
      </c>
      <c r="G554" s="9">
        <f>RawData[[#This Row],[Clean Salary]]*INDEX(Exchange[], MATCH(RawData[[#This Row],[Currency]], Exchange[Code], 0), 4)</f>
        <v>74000</v>
      </c>
      <c r="H554" s="11">
        <f>IFERROR(RawData[[#This Row],[Salary in USD]]/(INDEX(Exchange[], MATCH(RawData[[#This Row],[Local Currency Unit]], Exchange[Code], 0), 8)), "")</f>
        <v>17619.047619047618</v>
      </c>
      <c r="I554" s="1" t="s">
        <v>655</v>
      </c>
      <c r="J554" s="1" t="s">
        <v>342</v>
      </c>
      <c r="K554" s="1" t="s">
        <v>133</v>
      </c>
      <c r="L554" s="1" t="s">
        <v>322</v>
      </c>
      <c r="M554" s="1" t="str">
        <f>INDEX(Countries[], MATCH(RawData[[#This Row],[Where do you work]], Countries[Actual], 0), 2)</f>
        <v>USA</v>
      </c>
      <c r="N554" s="1" t="s">
        <v>282</v>
      </c>
      <c r="O554" s="1" t="str">
        <f>VLOOKUP(RawData[[#This Row],[How many hours of a day you work on Excel]], Time[], 2, FALSE)</f>
        <v>Heavy</v>
      </c>
    </row>
    <row r="555" spans="2:16" x14ac:dyDescent="0.2">
      <c r="B555" s="1" t="s">
        <v>1195</v>
      </c>
      <c r="C555" s="1">
        <v>41055.120474537034</v>
      </c>
      <c r="D555" s="10">
        <v>74000</v>
      </c>
      <c r="E555" s="1" t="s">
        <v>322</v>
      </c>
      <c r="F555" s="11">
        <v>74000</v>
      </c>
      <c r="G555" s="9">
        <f>RawData[[#This Row],[Clean Salary]]*INDEX(Exchange[], MATCH(RawData[[#This Row],[Currency]], Exchange[Code], 0), 4)</f>
        <v>74000</v>
      </c>
      <c r="H555" s="11">
        <f>IFERROR(RawData[[#This Row],[Salary in USD]]/(INDEX(Exchange[], MATCH(RawData[[#This Row],[Local Currency Unit]], Exchange[Code], 0), 8)), "")</f>
        <v>17619.047619047618</v>
      </c>
      <c r="I555" s="1" t="s">
        <v>305</v>
      </c>
      <c r="J555" s="1" t="s">
        <v>305</v>
      </c>
      <c r="K555" s="1" t="s">
        <v>133</v>
      </c>
      <c r="L555" s="1" t="s">
        <v>322</v>
      </c>
      <c r="M555" s="1" t="str">
        <f>INDEX(Countries[], MATCH(RawData[[#This Row],[Where do you work]], Countries[Actual], 0), 2)</f>
        <v>USA</v>
      </c>
      <c r="N555" s="1" t="s">
        <v>282</v>
      </c>
      <c r="O555" s="1" t="str">
        <f>VLOOKUP(RawData[[#This Row],[How many hours of a day you work on Excel]], Time[], 2, FALSE)</f>
        <v>Heavy</v>
      </c>
    </row>
    <row r="556" spans="2:16" x14ac:dyDescent="0.2">
      <c r="B556" s="1" t="s">
        <v>1196</v>
      </c>
      <c r="C556" s="1">
        <v>41058.025243055556</v>
      </c>
      <c r="D556" s="10">
        <v>74000</v>
      </c>
      <c r="E556" s="1" t="s">
        <v>322</v>
      </c>
      <c r="F556" s="11">
        <v>74000</v>
      </c>
      <c r="G556" s="9">
        <f>RawData[[#This Row],[Clean Salary]]*INDEX(Exchange[], MATCH(RawData[[#This Row],[Currency]], Exchange[Code], 0), 4)</f>
        <v>74000</v>
      </c>
      <c r="H556" s="11">
        <f>IFERROR(RawData[[#This Row],[Salary in USD]]/(INDEX(Exchange[], MATCH(RawData[[#This Row],[Local Currency Unit]], Exchange[Code], 0), 8)), "")</f>
        <v>17619.047619047618</v>
      </c>
      <c r="I556" s="1" t="s">
        <v>1197</v>
      </c>
      <c r="J556" s="1" t="s">
        <v>286</v>
      </c>
      <c r="K556" s="1" t="s">
        <v>133</v>
      </c>
      <c r="L556" s="1" t="s">
        <v>322</v>
      </c>
      <c r="M556" s="1" t="str">
        <f>INDEX(Countries[], MATCH(RawData[[#This Row],[Where do you work]], Countries[Actual], 0), 2)</f>
        <v>USA</v>
      </c>
      <c r="N556" s="1" t="s">
        <v>282</v>
      </c>
      <c r="O556" s="1" t="str">
        <f>VLOOKUP(RawData[[#This Row],[How many hours of a day you work on Excel]], Time[], 2, FALSE)</f>
        <v>Heavy</v>
      </c>
      <c r="P556" s="1">
        <v>10</v>
      </c>
    </row>
    <row r="557" spans="2:16" x14ac:dyDescent="0.2">
      <c r="B557" s="1" t="s">
        <v>1198</v>
      </c>
      <c r="C557" s="1">
        <v>41057.620648148149</v>
      </c>
      <c r="D557" s="10" t="s">
        <v>1199</v>
      </c>
      <c r="E557" s="1" t="s">
        <v>19</v>
      </c>
      <c r="F557" s="11">
        <v>1600000</v>
      </c>
      <c r="G557" s="9">
        <f>RawData[[#This Row],[Clean Salary]]*INDEX(Exchange[], MATCH(RawData[[#This Row],[Currency]], Exchange[Code], 0), 4)</f>
        <v>28492.66669990811</v>
      </c>
      <c r="H557" s="11">
        <f>IFERROR(RawData[[#This Row],[Salary in USD]]/(INDEX(Exchange[], MATCH(RawData[[#This Row],[Local Currency Unit]], Exchange[Code], 0), 8)), "")</f>
        <v>17588.065864140808</v>
      </c>
      <c r="I557" s="1" t="s">
        <v>1200</v>
      </c>
      <c r="J557" s="1" t="s">
        <v>281</v>
      </c>
      <c r="K557" s="1" t="s">
        <v>134</v>
      </c>
      <c r="L557" s="1" t="s">
        <v>19</v>
      </c>
      <c r="M557" s="1" t="str">
        <f>INDEX(Countries[], MATCH(RawData[[#This Row],[Where do you work]], Countries[Actual], 0), 2)</f>
        <v>India</v>
      </c>
      <c r="N557" s="1" t="s">
        <v>294</v>
      </c>
      <c r="O557" s="1" t="str">
        <f>VLOOKUP(RawData[[#This Row],[How many hours of a day you work on Excel]], Time[], 2, FALSE)</f>
        <v>Very Heavy</v>
      </c>
      <c r="P557" s="1">
        <v>9</v>
      </c>
    </row>
    <row r="558" spans="2:16" x14ac:dyDescent="0.2">
      <c r="B558" s="1" t="s">
        <v>1201</v>
      </c>
      <c r="C558" s="1">
        <v>41058.740266203706</v>
      </c>
      <c r="D558" s="10" t="s">
        <v>1202</v>
      </c>
      <c r="E558" s="1" t="s">
        <v>19</v>
      </c>
      <c r="F558" s="11">
        <v>1600000</v>
      </c>
      <c r="G558" s="9">
        <f>RawData[[#This Row],[Clean Salary]]*INDEX(Exchange[], MATCH(RawData[[#This Row],[Currency]], Exchange[Code], 0), 4)</f>
        <v>28492.66669990811</v>
      </c>
      <c r="H558" s="11">
        <f>IFERROR(RawData[[#This Row],[Salary in USD]]/(INDEX(Exchange[], MATCH(RawData[[#This Row],[Local Currency Unit]], Exchange[Code], 0), 8)), "")</f>
        <v>17588.065864140808</v>
      </c>
      <c r="I558" s="1" t="s">
        <v>1203</v>
      </c>
      <c r="J558" s="1" t="s">
        <v>290</v>
      </c>
      <c r="K558" s="1" t="s">
        <v>134</v>
      </c>
      <c r="L558" s="1" t="s">
        <v>19</v>
      </c>
      <c r="M558" s="1" t="str">
        <f>INDEX(Countries[], MATCH(RawData[[#This Row],[Where do you work]], Countries[Actual], 0), 2)</f>
        <v>India</v>
      </c>
      <c r="N558" s="1" t="s">
        <v>291</v>
      </c>
      <c r="O558" s="1" t="str">
        <f>VLOOKUP(RawData[[#This Row],[How many hours of a day you work on Excel]], Time[], 2, FALSE)</f>
        <v>Medium</v>
      </c>
      <c r="P558" s="1">
        <v>4</v>
      </c>
    </row>
    <row r="559" spans="2:16" x14ac:dyDescent="0.2">
      <c r="B559" s="1" t="s">
        <v>1204</v>
      </c>
      <c r="C559" s="1">
        <v>41054.309166666666</v>
      </c>
      <c r="D559" s="10">
        <v>85000</v>
      </c>
      <c r="E559" s="1" t="s">
        <v>3</v>
      </c>
      <c r="F559" s="11">
        <v>85000</v>
      </c>
      <c r="G559" s="9">
        <f>RawData[[#This Row],[Clean Salary]]*INDEX(Exchange[], MATCH(RawData[[#This Row],[Currency]], Exchange[Code], 0), 4)</f>
        <v>86692.320794224041</v>
      </c>
      <c r="H559" s="11">
        <f>IFERROR(RawData[[#This Row],[Salary in USD]]/(INDEX(Exchange[], MATCH(RawData[[#This Row],[Local Currency Unit]], Exchange[Code], 0), 8)), "")</f>
        <v>17549.052792353043</v>
      </c>
      <c r="I559" s="1" t="s">
        <v>1205</v>
      </c>
      <c r="J559" s="1" t="s">
        <v>329</v>
      </c>
      <c r="K559" s="1" t="s">
        <v>136</v>
      </c>
      <c r="L559" s="1" t="s">
        <v>3</v>
      </c>
      <c r="M559" s="1" t="str">
        <f>INDEX(Countries[], MATCH(RawData[[#This Row],[Where do you work]], Countries[Actual], 0), 2)</f>
        <v>Australia</v>
      </c>
      <c r="N559" s="1" t="s">
        <v>282</v>
      </c>
      <c r="O559" s="1" t="str">
        <f>VLOOKUP(RawData[[#This Row],[How many hours of a day you work on Excel]], Time[], 2, FALSE)</f>
        <v>Heavy</v>
      </c>
    </row>
    <row r="560" spans="2:16" x14ac:dyDescent="0.2">
      <c r="B560" s="1" t="s">
        <v>1206</v>
      </c>
      <c r="C560" s="1">
        <v>41055.228310185186</v>
      </c>
      <c r="D560" s="10">
        <v>85000</v>
      </c>
      <c r="E560" s="1" t="s">
        <v>3</v>
      </c>
      <c r="F560" s="11">
        <v>85000</v>
      </c>
      <c r="G560" s="9">
        <f>RawData[[#This Row],[Clean Salary]]*INDEX(Exchange[], MATCH(RawData[[#This Row],[Currency]], Exchange[Code], 0), 4)</f>
        <v>86692.320794224041</v>
      </c>
      <c r="H560" s="11">
        <f>IFERROR(RawData[[#This Row],[Salary in USD]]/(INDEX(Exchange[], MATCH(RawData[[#This Row],[Local Currency Unit]], Exchange[Code], 0), 8)), "")</f>
        <v>17549.052792353043</v>
      </c>
      <c r="I560" s="1" t="s">
        <v>1207</v>
      </c>
      <c r="J560" s="1" t="s">
        <v>290</v>
      </c>
      <c r="K560" s="1" t="s">
        <v>136</v>
      </c>
      <c r="L560" s="1" t="s">
        <v>3</v>
      </c>
      <c r="M560" s="1" t="str">
        <f>INDEX(Countries[], MATCH(RawData[[#This Row],[Where do you work]], Countries[Actual], 0), 2)</f>
        <v>Australia</v>
      </c>
      <c r="N560" s="1" t="s">
        <v>282</v>
      </c>
      <c r="O560" s="1" t="str">
        <f>VLOOKUP(RawData[[#This Row],[How many hours of a day you work on Excel]], Time[], 2, FALSE)</f>
        <v>Heavy</v>
      </c>
    </row>
    <row r="561" spans="2:16" x14ac:dyDescent="0.2">
      <c r="B561" s="1" t="s">
        <v>1208</v>
      </c>
      <c r="C561" s="1">
        <v>41055.460439814815</v>
      </c>
      <c r="D561" s="10" t="s">
        <v>1209</v>
      </c>
      <c r="E561" s="1" t="s">
        <v>3</v>
      </c>
      <c r="F561" s="11">
        <v>85000</v>
      </c>
      <c r="G561" s="9">
        <f>RawData[[#This Row],[Clean Salary]]*INDEX(Exchange[], MATCH(RawData[[#This Row],[Currency]], Exchange[Code], 0), 4)</f>
        <v>86692.320794224041</v>
      </c>
      <c r="H561" s="11">
        <f>IFERROR(RawData[[#This Row],[Salary in USD]]/(INDEX(Exchange[], MATCH(RawData[[#This Row],[Local Currency Unit]], Exchange[Code], 0), 8)), "")</f>
        <v>17549.052792353043</v>
      </c>
      <c r="I561" s="1" t="s">
        <v>1210</v>
      </c>
      <c r="J561" s="1" t="s">
        <v>342</v>
      </c>
      <c r="K561" s="1" t="s">
        <v>136</v>
      </c>
      <c r="L561" s="1" t="s">
        <v>3</v>
      </c>
      <c r="M561" s="1" t="str">
        <f>INDEX(Countries[], MATCH(RawData[[#This Row],[Where do you work]], Countries[Actual], 0), 2)</f>
        <v>Australia</v>
      </c>
      <c r="N561" s="1" t="s">
        <v>324</v>
      </c>
      <c r="O561" s="1" t="str">
        <f>VLOOKUP(RawData[[#This Row],[How many hours of a day you work on Excel]], Time[], 2, FALSE)</f>
        <v>Light</v>
      </c>
      <c r="P561" s="1">
        <v>20</v>
      </c>
    </row>
    <row r="562" spans="2:16" x14ac:dyDescent="0.2">
      <c r="B562" s="1" t="s">
        <v>1211</v>
      </c>
      <c r="C562" s="1">
        <v>41060.559594907405</v>
      </c>
      <c r="D562" s="10" t="s">
        <v>1212</v>
      </c>
      <c r="E562" s="1" t="s">
        <v>3</v>
      </c>
      <c r="F562" s="11">
        <v>85000</v>
      </c>
      <c r="G562" s="9">
        <f>RawData[[#This Row],[Clean Salary]]*INDEX(Exchange[], MATCH(RawData[[#This Row],[Currency]], Exchange[Code], 0), 4)</f>
        <v>86692.320794224041</v>
      </c>
      <c r="H562" s="11">
        <f>IFERROR(RawData[[#This Row],[Salary in USD]]/(INDEX(Exchange[], MATCH(RawData[[#This Row],[Local Currency Unit]], Exchange[Code], 0), 8)), "")</f>
        <v>17549.052792353043</v>
      </c>
      <c r="I562" s="1" t="s">
        <v>1213</v>
      </c>
      <c r="J562" s="1" t="s">
        <v>290</v>
      </c>
      <c r="K562" s="1" t="s">
        <v>136</v>
      </c>
      <c r="L562" s="1" t="s">
        <v>3</v>
      </c>
      <c r="M562" s="1" t="str">
        <f>INDEX(Countries[], MATCH(RawData[[#This Row],[Where do you work]], Countries[Actual], 0), 2)</f>
        <v>Australia</v>
      </c>
      <c r="N562" s="1" t="s">
        <v>324</v>
      </c>
      <c r="O562" s="1" t="str">
        <f>VLOOKUP(RawData[[#This Row],[How many hours of a day you work on Excel]], Time[], 2, FALSE)</f>
        <v>Light</v>
      </c>
      <c r="P562" s="1">
        <v>5</v>
      </c>
    </row>
    <row r="563" spans="2:16" x14ac:dyDescent="0.2">
      <c r="B563" s="1" t="s">
        <v>1214</v>
      </c>
      <c r="C563" s="1">
        <v>41061.369803240741</v>
      </c>
      <c r="D563" s="10">
        <v>85000</v>
      </c>
      <c r="E563" s="1" t="s">
        <v>3</v>
      </c>
      <c r="F563" s="11">
        <v>85000</v>
      </c>
      <c r="G563" s="9">
        <f>RawData[[#This Row],[Clean Salary]]*INDEX(Exchange[], MATCH(RawData[[#This Row],[Currency]], Exchange[Code], 0), 4)</f>
        <v>86692.320794224041</v>
      </c>
      <c r="H563" s="11">
        <f>IFERROR(RawData[[#This Row],[Salary in USD]]/(INDEX(Exchange[], MATCH(RawData[[#This Row],[Local Currency Unit]], Exchange[Code], 0), 8)), "")</f>
        <v>17549.052792353043</v>
      </c>
      <c r="I563" s="1" t="s">
        <v>1215</v>
      </c>
      <c r="J563" s="1" t="s">
        <v>290</v>
      </c>
      <c r="K563" s="1" t="s">
        <v>136</v>
      </c>
      <c r="L563" s="1" t="s">
        <v>3</v>
      </c>
      <c r="M563" s="1" t="str">
        <f>INDEX(Countries[], MATCH(RawData[[#This Row],[Where do you work]], Countries[Actual], 0), 2)</f>
        <v>Australia</v>
      </c>
      <c r="N563" s="1" t="s">
        <v>282</v>
      </c>
      <c r="O563" s="1" t="str">
        <f>VLOOKUP(RawData[[#This Row],[How many hours of a day you work on Excel]], Time[], 2, FALSE)</f>
        <v>Heavy</v>
      </c>
      <c r="P563" s="1">
        <v>30</v>
      </c>
    </row>
    <row r="564" spans="2:16" x14ac:dyDescent="0.2">
      <c r="B564" s="1" t="s">
        <v>1216</v>
      </c>
      <c r="C564" s="1">
        <v>41058.925787037035</v>
      </c>
      <c r="D564" s="10">
        <v>73500</v>
      </c>
      <c r="E564" s="1" t="s">
        <v>322</v>
      </c>
      <c r="F564" s="11">
        <v>73500</v>
      </c>
      <c r="G564" s="9">
        <f>RawData[[#This Row],[Clean Salary]]*INDEX(Exchange[], MATCH(RawData[[#This Row],[Currency]], Exchange[Code], 0), 4)</f>
        <v>73500</v>
      </c>
      <c r="H564" s="11">
        <f>IFERROR(RawData[[#This Row],[Salary in USD]]/(INDEX(Exchange[], MATCH(RawData[[#This Row],[Local Currency Unit]], Exchange[Code], 0), 8)), "")</f>
        <v>17500</v>
      </c>
      <c r="I564" s="1" t="s">
        <v>1217</v>
      </c>
      <c r="J564" s="1" t="s">
        <v>290</v>
      </c>
      <c r="K564" s="1" t="s">
        <v>133</v>
      </c>
      <c r="L564" s="1" t="s">
        <v>322</v>
      </c>
      <c r="M564" s="1" t="str">
        <f>INDEX(Countries[], MATCH(RawData[[#This Row],[Where do you work]], Countries[Actual], 0), 2)</f>
        <v>USA</v>
      </c>
      <c r="N564" s="1" t="s">
        <v>294</v>
      </c>
      <c r="O564" s="1" t="str">
        <f>VLOOKUP(RawData[[#This Row],[How many hours of a day you work on Excel]], Time[], 2, FALSE)</f>
        <v>Very Heavy</v>
      </c>
      <c r="P564" s="1">
        <v>6</v>
      </c>
    </row>
    <row r="565" spans="2:16" x14ac:dyDescent="0.2">
      <c r="B565" s="1" t="s">
        <v>1218</v>
      </c>
      <c r="C565" s="1">
        <v>41055.043298611112</v>
      </c>
      <c r="D565" s="10">
        <v>73000</v>
      </c>
      <c r="E565" s="1" t="s">
        <v>322</v>
      </c>
      <c r="F565" s="11">
        <v>73000</v>
      </c>
      <c r="G565" s="9">
        <f>RawData[[#This Row],[Clean Salary]]*INDEX(Exchange[], MATCH(RawData[[#This Row],[Currency]], Exchange[Code], 0), 4)</f>
        <v>73000</v>
      </c>
      <c r="H565" s="11">
        <f>IFERROR(RawData[[#This Row],[Salary in USD]]/(INDEX(Exchange[], MATCH(RawData[[#This Row],[Local Currency Unit]], Exchange[Code], 0), 8)), "")</f>
        <v>17380.952380952382</v>
      </c>
      <c r="I565" s="1" t="s">
        <v>320</v>
      </c>
      <c r="J565" s="1" t="s">
        <v>290</v>
      </c>
      <c r="K565" s="1" t="s">
        <v>133</v>
      </c>
      <c r="L565" s="1" t="s">
        <v>322</v>
      </c>
      <c r="M565" s="1" t="str">
        <f>INDEX(Countries[], MATCH(RawData[[#This Row],[Where do you work]], Countries[Actual], 0), 2)</f>
        <v>USA</v>
      </c>
      <c r="N565" s="1" t="s">
        <v>282</v>
      </c>
      <c r="O565" s="1" t="str">
        <f>VLOOKUP(RawData[[#This Row],[How many hours of a day you work on Excel]], Time[], 2, FALSE)</f>
        <v>Heavy</v>
      </c>
    </row>
    <row r="566" spans="2:16" x14ac:dyDescent="0.2">
      <c r="B566" s="1" t="s">
        <v>1219</v>
      </c>
      <c r="C566" s="1">
        <v>41055.047268518516</v>
      </c>
      <c r="D566" s="10">
        <v>73000</v>
      </c>
      <c r="E566" s="1" t="s">
        <v>322</v>
      </c>
      <c r="F566" s="11">
        <v>73000</v>
      </c>
      <c r="G566" s="9">
        <f>RawData[[#This Row],[Clean Salary]]*INDEX(Exchange[], MATCH(RawData[[#This Row],[Currency]], Exchange[Code], 0), 4)</f>
        <v>73000</v>
      </c>
      <c r="H566" s="11">
        <f>IFERROR(RawData[[#This Row],[Salary in USD]]/(INDEX(Exchange[], MATCH(RawData[[#This Row],[Local Currency Unit]], Exchange[Code], 0), 8)), "")</f>
        <v>17380.952380952382</v>
      </c>
      <c r="I566" s="1" t="s">
        <v>1220</v>
      </c>
      <c r="J566" s="1" t="s">
        <v>286</v>
      </c>
      <c r="K566" s="1" t="s">
        <v>133</v>
      </c>
      <c r="L566" s="1" t="s">
        <v>322</v>
      </c>
      <c r="M566" s="1" t="str">
        <f>INDEX(Countries[], MATCH(RawData[[#This Row],[Where do you work]], Countries[Actual], 0), 2)</f>
        <v>USA</v>
      </c>
      <c r="N566" s="1" t="s">
        <v>282</v>
      </c>
      <c r="O566" s="1" t="str">
        <f>VLOOKUP(RawData[[#This Row],[How many hours of a day you work on Excel]], Time[], 2, FALSE)</f>
        <v>Heavy</v>
      </c>
    </row>
    <row r="567" spans="2:16" x14ac:dyDescent="0.2">
      <c r="B567" s="1" t="s">
        <v>1221</v>
      </c>
      <c r="C567" s="1">
        <v>41066.135370370372</v>
      </c>
      <c r="D567" s="10">
        <v>73000</v>
      </c>
      <c r="E567" s="1" t="s">
        <v>322</v>
      </c>
      <c r="F567" s="11">
        <v>73000</v>
      </c>
      <c r="G567" s="9">
        <f>RawData[[#This Row],[Clean Salary]]*INDEX(Exchange[], MATCH(RawData[[#This Row],[Currency]], Exchange[Code], 0), 4)</f>
        <v>73000</v>
      </c>
      <c r="H567" s="11">
        <f>IFERROR(RawData[[#This Row],[Salary in USD]]/(INDEX(Exchange[], MATCH(RawData[[#This Row],[Local Currency Unit]], Exchange[Code], 0), 8)), "")</f>
        <v>17380.952380952382</v>
      </c>
      <c r="I567" s="1" t="s">
        <v>1222</v>
      </c>
      <c r="J567" s="1" t="s">
        <v>281</v>
      </c>
      <c r="K567" s="1" t="s">
        <v>133</v>
      </c>
      <c r="L567" s="1" t="s">
        <v>322</v>
      </c>
      <c r="M567" s="1" t="str">
        <f>INDEX(Countries[], MATCH(RawData[[#This Row],[Where do you work]], Countries[Actual], 0), 2)</f>
        <v>USA</v>
      </c>
      <c r="N567" s="1" t="s">
        <v>291</v>
      </c>
      <c r="O567" s="1" t="str">
        <f>VLOOKUP(RawData[[#This Row],[How many hours of a day you work on Excel]], Time[], 2, FALSE)</f>
        <v>Medium</v>
      </c>
      <c r="P567" s="1">
        <v>6</v>
      </c>
    </row>
    <row r="568" spans="2:16" x14ac:dyDescent="0.2">
      <c r="B568" s="1" t="s">
        <v>1223</v>
      </c>
      <c r="C568" s="1">
        <v>41064.563090277778</v>
      </c>
      <c r="D568" s="10">
        <v>84000</v>
      </c>
      <c r="E568" s="1" t="s">
        <v>3</v>
      </c>
      <c r="F568" s="11">
        <v>84000</v>
      </c>
      <c r="G568" s="9">
        <f>RawData[[#This Row],[Clean Salary]]*INDEX(Exchange[], MATCH(RawData[[#This Row],[Currency]], Exchange[Code], 0), 4)</f>
        <v>85672.4111378214</v>
      </c>
      <c r="H568" s="11">
        <f>IFERROR(RawData[[#This Row],[Salary in USD]]/(INDEX(Exchange[], MATCH(RawData[[#This Row],[Local Currency Unit]], Exchange[Code], 0), 8)), "")</f>
        <v>17342.593347737125</v>
      </c>
      <c r="I568" s="1" t="s">
        <v>341</v>
      </c>
      <c r="J568" s="1" t="s">
        <v>342</v>
      </c>
      <c r="K568" s="1" t="s">
        <v>136</v>
      </c>
      <c r="L568" s="1" t="s">
        <v>3</v>
      </c>
      <c r="M568" s="1" t="str">
        <f>INDEX(Countries[], MATCH(RawData[[#This Row],[Where do you work]], Countries[Actual], 0), 2)</f>
        <v>Australia</v>
      </c>
      <c r="N568" s="1" t="s">
        <v>282</v>
      </c>
      <c r="O568" s="1" t="str">
        <f>VLOOKUP(RawData[[#This Row],[How many hours of a day you work on Excel]], Time[], 2, FALSE)</f>
        <v>Heavy</v>
      </c>
      <c r="P568" s="1">
        <v>6</v>
      </c>
    </row>
    <row r="569" spans="2:16" x14ac:dyDescent="0.2">
      <c r="B569" s="1" t="s">
        <v>1224</v>
      </c>
      <c r="C569" s="1">
        <v>41064.752326388887</v>
      </c>
      <c r="D569" s="10">
        <v>42000</v>
      </c>
      <c r="E569" s="1" t="s">
        <v>6</v>
      </c>
      <c r="F569" s="11">
        <v>42000</v>
      </c>
      <c r="G569" s="9">
        <f>RawData[[#This Row],[Clean Salary]]*INDEX(Exchange[], MATCH(RawData[[#This Row],[Currency]], Exchange[Code], 0), 4)</f>
        <v>66199.48742682593</v>
      </c>
      <c r="H569" s="11">
        <f>IFERROR(RawData[[#This Row],[Salary in USD]]/(INDEX(Exchange[], MATCH(RawData[[#This Row],[Local Currency Unit]], Exchange[Code], 0), 8)), "")</f>
        <v>17329.708750477992</v>
      </c>
      <c r="I569" s="1" t="s">
        <v>800</v>
      </c>
      <c r="J569" s="1" t="s">
        <v>281</v>
      </c>
      <c r="K569" s="1" t="s">
        <v>135</v>
      </c>
      <c r="L569" s="1" t="s">
        <v>6</v>
      </c>
      <c r="M569" s="1" t="str">
        <f>INDEX(Countries[], MATCH(RawData[[#This Row],[Where do you work]], Countries[Actual], 0), 2)</f>
        <v>UK</v>
      </c>
      <c r="N569" s="1" t="s">
        <v>282</v>
      </c>
      <c r="O569" s="1" t="str">
        <f>VLOOKUP(RawData[[#This Row],[How many hours of a day you work on Excel]], Time[], 2, FALSE)</f>
        <v>Heavy</v>
      </c>
      <c r="P569" s="1">
        <v>23</v>
      </c>
    </row>
    <row r="570" spans="2:16" x14ac:dyDescent="0.2">
      <c r="B570" s="1" t="s">
        <v>1225</v>
      </c>
      <c r="C570" s="1">
        <v>41055.194861111115</v>
      </c>
      <c r="D570" s="10">
        <v>72600</v>
      </c>
      <c r="E570" s="1" t="s">
        <v>322</v>
      </c>
      <c r="F570" s="11">
        <v>72600</v>
      </c>
      <c r="G570" s="9">
        <f>RawData[[#This Row],[Clean Salary]]*INDEX(Exchange[], MATCH(RawData[[#This Row],[Currency]], Exchange[Code], 0), 4)</f>
        <v>72600</v>
      </c>
      <c r="H570" s="11">
        <f>IFERROR(RawData[[#This Row],[Salary in USD]]/(INDEX(Exchange[], MATCH(RawData[[#This Row],[Local Currency Unit]], Exchange[Code], 0), 8)), "")</f>
        <v>17285.714285714286</v>
      </c>
      <c r="I570" s="1" t="s">
        <v>1226</v>
      </c>
      <c r="J570" s="1" t="s">
        <v>281</v>
      </c>
      <c r="K570" s="1" t="s">
        <v>133</v>
      </c>
      <c r="L570" s="1" t="s">
        <v>322</v>
      </c>
      <c r="M570" s="1" t="str">
        <f>INDEX(Countries[], MATCH(RawData[[#This Row],[Where do you work]], Countries[Actual], 0), 2)</f>
        <v>USA</v>
      </c>
      <c r="N570" s="1" t="s">
        <v>291</v>
      </c>
      <c r="O570" s="1" t="str">
        <f>VLOOKUP(RawData[[#This Row],[How many hours of a day you work on Excel]], Time[], 2, FALSE)</f>
        <v>Medium</v>
      </c>
    </row>
    <row r="571" spans="2:16" x14ac:dyDescent="0.2">
      <c r="B571" s="1" t="s">
        <v>2822</v>
      </c>
      <c r="C571" s="1">
        <v>41057.548634259256</v>
      </c>
      <c r="D571" s="10">
        <v>28000</v>
      </c>
      <c r="E571" s="1" t="s">
        <v>322</v>
      </c>
      <c r="F571" s="11">
        <v>28000</v>
      </c>
      <c r="G571" s="9">
        <f>RawData[[#This Row],[Clean Salary]]*INDEX(Exchange[], MATCH(RawData[[#This Row],[Currency]], Exchange[Code], 0), 4)</f>
        <v>28000</v>
      </c>
      <c r="H571" s="11">
        <f>IFERROR(RawData[[#This Row],[Salary in USD]]/(INDEX(Exchange[], MATCH(RawData[[#This Row],[Local Currency Unit]], Exchange[Code], 0), 8)), "")</f>
        <v>17283.95061728395</v>
      </c>
      <c r="I571" s="1" t="s">
        <v>2823</v>
      </c>
      <c r="J571" s="1" t="s">
        <v>313</v>
      </c>
      <c r="K571" s="1" t="s">
        <v>134</v>
      </c>
      <c r="L571" s="1" t="s">
        <v>19</v>
      </c>
      <c r="M571" s="1" t="str">
        <f>INDEX(Countries[], MATCH(RawData[[#This Row],[Where do you work]], Countries[Actual], 0), 2)</f>
        <v>India</v>
      </c>
      <c r="N571" s="1" t="s">
        <v>291</v>
      </c>
      <c r="O571" s="1" t="str">
        <f>VLOOKUP(RawData[[#This Row],[How many hours of a day you work on Excel]], Time[], 2, FALSE)</f>
        <v>Medium</v>
      </c>
      <c r="P571" s="1">
        <v>3</v>
      </c>
    </row>
    <row r="572" spans="2:16" x14ac:dyDescent="0.2">
      <c r="B572" s="1" t="s">
        <v>1227</v>
      </c>
      <c r="C572" s="1">
        <v>41055.040092592593</v>
      </c>
      <c r="D572" s="10">
        <v>72500</v>
      </c>
      <c r="E572" s="1" t="s">
        <v>322</v>
      </c>
      <c r="F572" s="11">
        <v>72500</v>
      </c>
      <c r="G572" s="9">
        <f>RawData[[#This Row],[Clean Salary]]*INDEX(Exchange[], MATCH(RawData[[#This Row],[Currency]], Exchange[Code], 0), 4)</f>
        <v>72500</v>
      </c>
      <c r="H572" s="11">
        <f>IFERROR(RawData[[#This Row],[Salary in USD]]/(INDEX(Exchange[], MATCH(RawData[[#This Row],[Local Currency Unit]], Exchange[Code], 0), 8)), "")</f>
        <v>17261.90476190476</v>
      </c>
      <c r="I572" s="1" t="s">
        <v>1228</v>
      </c>
      <c r="J572" s="1" t="s">
        <v>298</v>
      </c>
      <c r="K572" s="1" t="s">
        <v>133</v>
      </c>
      <c r="L572" s="1" t="s">
        <v>322</v>
      </c>
      <c r="M572" s="1" t="str">
        <f>INDEX(Countries[], MATCH(RawData[[#This Row],[Where do you work]], Countries[Actual], 0), 2)</f>
        <v>USA</v>
      </c>
      <c r="N572" s="1" t="s">
        <v>282</v>
      </c>
      <c r="O572" s="1" t="str">
        <f>VLOOKUP(RawData[[#This Row],[How many hours of a day you work on Excel]], Time[], 2, FALSE)</f>
        <v>Heavy</v>
      </c>
    </row>
    <row r="573" spans="2:16" x14ac:dyDescent="0.2">
      <c r="B573" s="1" t="s">
        <v>1229</v>
      </c>
      <c r="C573" s="1">
        <v>41055.071145833332</v>
      </c>
      <c r="D573" s="10">
        <v>72500</v>
      </c>
      <c r="E573" s="1" t="s">
        <v>322</v>
      </c>
      <c r="F573" s="11">
        <v>72500</v>
      </c>
      <c r="G573" s="9">
        <f>RawData[[#This Row],[Clean Salary]]*INDEX(Exchange[], MATCH(RawData[[#This Row],[Currency]], Exchange[Code], 0), 4)</f>
        <v>72500</v>
      </c>
      <c r="H573" s="11">
        <f>IFERROR(RawData[[#This Row],[Salary in USD]]/(INDEX(Exchange[], MATCH(RawData[[#This Row],[Local Currency Unit]], Exchange[Code], 0), 8)), "")</f>
        <v>17261.90476190476</v>
      </c>
      <c r="I573" s="1" t="s">
        <v>1230</v>
      </c>
      <c r="J573" s="1" t="s">
        <v>305</v>
      </c>
      <c r="K573" s="1" t="s">
        <v>133</v>
      </c>
      <c r="L573" s="1" t="s">
        <v>322</v>
      </c>
      <c r="M573" s="1" t="str">
        <f>INDEX(Countries[], MATCH(RawData[[#This Row],[Where do you work]], Countries[Actual], 0), 2)</f>
        <v>USA</v>
      </c>
      <c r="N573" s="1" t="s">
        <v>291</v>
      </c>
      <c r="O573" s="1" t="str">
        <f>VLOOKUP(RawData[[#This Row],[How many hours of a day you work on Excel]], Time[], 2, FALSE)</f>
        <v>Medium</v>
      </c>
    </row>
    <row r="574" spans="2:16" x14ac:dyDescent="0.2">
      <c r="B574" s="1" t="s">
        <v>1719</v>
      </c>
      <c r="C574" s="1">
        <v>41055.538298611114</v>
      </c>
      <c r="D574" s="10">
        <v>4700</v>
      </c>
      <c r="E574" s="1" t="s">
        <v>322</v>
      </c>
      <c r="F574" s="11">
        <v>56400</v>
      </c>
      <c r="G574" s="9">
        <f>RawData[[#This Row],[Clean Salary]]*INDEX(Exchange[], MATCH(RawData[[#This Row],[Currency]], Exchange[Code], 0), 4)</f>
        <v>56400</v>
      </c>
      <c r="H574" s="11">
        <f>IFERROR(RawData[[#This Row],[Salary in USD]]/(INDEX(Exchange[], MATCH(RawData[[#This Row],[Local Currency Unit]], Exchange[Code], 0), 8)), "")</f>
        <v>17247.706422018349</v>
      </c>
      <c r="I574" s="1" t="s">
        <v>280</v>
      </c>
      <c r="J574" s="1" t="s">
        <v>281</v>
      </c>
      <c r="K574" s="1" t="s">
        <v>143</v>
      </c>
      <c r="L574" s="1" t="s">
        <v>53</v>
      </c>
      <c r="M574" s="1" t="str">
        <f>INDEX(Countries[], MATCH(RawData[[#This Row],[Where do you work]], Countries[Actual], 0), 2)</f>
        <v>UAE</v>
      </c>
      <c r="N574" s="1" t="s">
        <v>291</v>
      </c>
      <c r="O574" s="1" t="str">
        <f>VLOOKUP(RawData[[#This Row],[How many hours of a day you work on Excel]], Time[], 2, FALSE)</f>
        <v>Medium</v>
      </c>
      <c r="P574" s="1">
        <v>6</v>
      </c>
    </row>
    <row r="575" spans="2:16" x14ac:dyDescent="0.2">
      <c r="B575" s="1" t="s">
        <v>938</v>
      </c>
      <c r="C575" s="1">
        <v>41057.349120370367</v>
      </c>
      <c r="D575" s="10" t="s">
        <v>939</v>
      </c>
      <c r="E575" s="1" t="s">
        <v>322</v>
      </c>
      <c r="F575" s="11">
        <v>85000</v>
      </c>
      <c r="G575" s="9">
        <f>RawData[[#This Row],[Clean Salary]]*INDEX(Exchange[], MATCH(RawData[[#This Row],[Currency]], Exchange[Code], 0), 4)</f>
        <v>85000</v>
      </c>
      <c r="H575" s="11">
        <f>IFERROR(RawData[[#This Row],[Salary in USD]]/(INDEX(Exchange[], MATCH(RawData[[#This Row],[Local Currency Unit]], Exchange[Code], 0), 8)), "")</f>
        <v>17206.477732793523</v>
      </c>
      <c r="I575" s="1" t="s">
        <v>940</v>
      </c>
      <c r="J575" s="1" t="s">
        <v>313</v>
      </c>
      <c r="K575" s="1" t="s">
        <v>136</v>
      </c>
      <c r="L575" s="1" t="s">
        <v>3</v>
      </c>
      <c r="M575" s="1" t="str">
        <f>INDEX(Countries[], MATCH(RawData[[#This Row],[Where do you work]], Countries[Actual], 0), 2)</f>
        <v>Australia</v>
      </c>
      <c r="N575" s="1" t="s">
        <v>282</v>
      </c>
      <c r="O575" s="1" t="str">
        <f>VLOOKUP(RawData[[#This Row],[How many hours of a day you work on Excel]], Time[], 2, FALSE)</f>
        <v>Heavy</v>
      </c>
      <c r="P575" s="1">
        <v>8</v>
      </c>
    </row>
    <row r="576" spans="2:16" x14ac:dyDescent="0.2">
      <c r="B576" s="1" t="s">
        <v>1244</v>
      </c>
      <c r="C576" s="1">
        <v>41080.545335648145</v>
      </c>
      <c r="D576" s="10" t="s">
        <v>1240</v>
      </c>
      <c r="E576" s="1" t="s">
        <v>15</v>
      </c>
      <c r="F576" s="11">
        <v>60000</v>
      </c>
      <c r="G576" s="9">
        <f>RawData[[#This Row],[Clean Salary]]*INDEX(Exchange[], MATCH(RawData[[#This Row],[Currency]], Exchange[Code], 0), 4)</f>
        <v>76223.966339496474</v>
      </c>
      <c r="H576" s="11">
        <f>IFERROR(RawData[[#This Row],[Salary in USD]]/(INDEX(Exchange[], MATCH(RawData[[#This Row],[Local Currency Unit]], Exchange[Code], 0), 8)), "")</f>
        <v>17206.312943452929</v>
      </c>
      <c r="I576" s="1" t="s">
        <v>501</v>
      </c>
      <c r="J576" s="1" t="s">
        <v>281</v>
      </c>
      <c r="K576" s="1" t="s">
        <v>171</v>
      </c>
      <c r="L576" s="1" t="s">
        <v>15</v>
      </c>
      <c r="M576" s="1" t="str">
        <f>INDEX(Countries[], MATCH(RawData[[#This Row],[Where do you work]], Countries[Actual], 0), 2)</f>
        <v>Europe</v>
      </c>
      <c r="N576" s="1" t="s">
        <v>291</v>
      </c>
      <c r="O576" s="1" t="str">
        <f>VLOOKUP(RawData[[#This Row],[How many hours of a day you work on Excel]], Time[], 2, FALSE)</f>
        <v>Medium</v>
      </c>
      <c r="P576" s="1">
        <v>20</v>
      </c>
    </row>
    <row r="577" spans="2:16" x14ac:dyDescent="0.2">
      <c r="B577" s="1" t="s">
        <v>1231</v>
      </c>
      <c r="C577" s="1">
        <v>41057.737627314818</v>
      </c>
      <c r="D577" s="10">
        <v>5000</v>
      </c>
      <c r="E577" s="1" t="s">
        <v>15</v>
      </c>
      <c r="F577" s="11">
        <v>60000</v>
      </c>
      <c r="G577" s="9">
        <f>RawData[[#This Row],[Clean Salary]]*INDEX(Exchange[], MATCH(RawData[[#This Row],[Currency]], Exchange[Code], 0), 4)</f>
        <v>76223.966339496474</v>
      </c>
      <c r="H577" s="11">
        <f>IFERROR(RawData[[#This Row],[Salary in USD]]/(INDEX(Exchange[], MATCH(RawData[[#This Row],[Local Currency Unit]], Exchange[Code], 0), 8)), "")</f>
        <v>17206.312943452929</v>
      </c>
      <c r="I577" s="1" t="s">
        <v>1232</v>
      </c>
      <c r="J577" s="1" t="s">
        <v>281</v>
      </c>
      <c r="K577" s="1" t="s">
        <v>172</v>
      </c>
      <c r="L577" s="1" t="s">
        <v>15</v>
      </c>
      <c r="M577" s="1" t="str">
        <f>INDEX(Countries[], MATCH(RawData[[#This Row],[Where do you work]], Countries[Actual], 0), 2)</f>
        <v>Finland</v>
      </c>
      <c r="N577" s="1" t="s">
        <v>324</v>
      </c>
      <c r="O577" s="1" t="str">
        <f>VLOOKUP(RawData[[#This Row],[How many hours of a day you work on Excel]], Time[], 2, FALSE)</f>
        <v>Light</v>
      </c>
      <c r="P577" s="1">
        <v>4</v>
      </c>
    </row>
    <row r="578" spans="2:16" x14ac:dyDescent="0.2">
      <c r="B578" s="1" t="s">
        <v>1242</v>
      </c>
      <c r="C578" s="1">
        <v>41077.667939814812</v>
      </c>
      <c r="D578" s="10">
        <v>60000</v>
      </c>
      <c r="E578" s="1" t="s">
        <v>15</v>
      </c>
      <c r="F578" s="11">
        <v>60000</v>
      </c>
      <c r="G578" s="9">
        <f>RawData[[#This Row],[Clean Salary]]*INDEX(Exchange[], MATCH(RawData[[#This Row],[Currency]], Exchange[Code], 0), 4)</f>
        <v>76223.966339496474</v>
      </c>
      <c r="H578" s="11">
        <f>IFERROR(RawData[[#This Row],[Salary in USD]]/(INDEX(Exchange[], MATCH(RawData[[#This Row],[Local Currency Unit]], Exchange[Code], 0), 8)), "")</f>
        <v>17206.312943452929</v>
      </c>
      <c r="I578" s="1" t="s">
        <v>1243</v>
      </c>
      <c r="J578" s="1" t="s">
        <v>281</v>
      </c>
      <c r="K578" s="1" t="s">
        <v>139</v>
      </c>
      <c r="L578" s="1" t="s">
        <v>15</v>
      </c>
      <c r="M578" s="1" t="str">
        <f>INDEX(Countries[], MATCH(RawData[[#This Row],[Where do you work]], Countries[Actual], 0), 2)</f>
        <v>Germany</v>
      </c>
      <c r="N578" s="1" t="s">
        <v>282</v>
      </c>
      <c r="O578" s="1" t="str">
        <f>VLOOKUP(RawData[[#This Row],[How many hours of a day you work on Excel]], Time[], 2, FALSE)</f>
        <v>Heavy</v>
      </c>
      <c r="P578" s="1">
        <v>6</v>
      </c>
    </row>
    <row r="579" spans="2:16" x14ac:dyDescent="0.2">
      <c r="B579" s="1" t="s">
        <v>1233</v>
      </c>
      <c r="C579" s="1">
        <v>41059.81082175926</v>
      </c>
      <c r="D579" s="10" t="s">
        <v>1234</v>
      </c>
      <c r="E579" s="1" t="s">
        <v>15</v>
      </c>
      <c r="F579" s="11">
        <v>60000</v>
      </c>
      <c r="G579" s="9">
        <f>RawData[[#This Row],[Clean Salary]]*INDEX(Exchange[], MATCH(RawData[[#This Row],[Currency]], Exchange[Code], 0), 4)</f>
        <v>76223.966339496474</v>
      </c>
      <c r="H579" s="11">
        <f>IFERROR(RawData[[#This Row],[Salary in USD]]/(INDEX(Exchange[], MATCH(RawData[[#This Row],[Local Currency Unit]], Exchange[Code], 0), 8)), "")</f>
        <v>17206.312943452929</v>
      </c>
      <c r="I579" s="1" t="s">
        <v>696</v>
      </c>
      <c r="J579" s="1" t="s">
        <v>290</v>
      </c>
      <c r="K579" s="1" t="s">
        <v>1235</v>
      </c>
      <c r="L579" s="1" t="s">
        <v>15</v>
      </c>
      <c r="M579" s="1" t="str">
        <f>INDEX(Countries[], MATCH(RawData[[#This Row],[Where do you work]], Countries[Actual], 0), 2)</f>
        <v>Italy</v>
      </c>
      <c r="N579" s="1" t="s">
        <v>294</v>
      </c>
      <c r="O579" s="1" t="str">
        <f>VLOOKUP(RawData[[#This Row],[How many hours of a day you work on Excel]], Time[], 2, FALSE)</f>
        <v>Very Heavy</v>
      </c>
      <c r="P579" s="1">
        <v>14</v>
      </c>
    </row>
    <row r="580" spans="2:16" x14ac:dyDescent="0.2">
      <c r="B580" s="1" t="s">
        <v>1236</v>
      </c>
      <c r="C580" s="1">
        <v>41060.684293981481</v>
      </c>
      <c r="D580" s="10" t="s">
        <v>1237</v>
      </c>
      <c r="E580" s="1" t="s">
        <v>15</v>
      </c>
      <c r="F580" s="11">
        <v>60000</v>
      </c>
      <c r="G580" s="9">
        <f>RawData[[#This Row],[Clean Salary]]*INDEX(Exchange[], MATCH(RawData[[#This Row],[Currency]], Exchange[Code], 0), 4)</f>
        <v>76223.966339496474</v>
      </c>
      <c r="H580" s="11">
        <f>IFERROR(RawData[[#This Row],[Salary in USD]]/(INDEX(Exchange[], MATCH(RawData[[#This Row],[Local Currency Unit]], Exchange[Code], 0), 8)), "")</f>
        <v>17206.312943452929</v>
      </c>
      <c r="I580" s="1" t="s">
        <v>1238</v>
      </c>
      <c r="J580" s="1" t="s">
        <v>281</v>
      </c>
      <c r="K580" s="1" t="s">
        <v>237</v>
      </c>
      <c r="L580" s="1" t="s">
        <v>15</v>
      </c>
      <c r="M580" s="1" t="str">
        <f>INDEX(Countries[], MATCH(RawData[[#This Row],[Where do you work]], Countries[Actual], 0), 2)</f>
        <v>Netherlands</v>
      </c>
      <c r="N580" s="1" t="s">
        <v>291</v>
      </c>
      <c r="O580" s="1" t="str">
        <f>VLOOKUP(RawData[[#This Row],[How many hours of a day you work on Excel]], Time[], 2, FALSE)</f>
        <v>Medium</v>
      </c>
      <c r="P580" s="1">
        <v>15</v>
      </c>
    </row>
    <row r="581" spans="2:16" x14ac:dyDescent="0.2">
      <c r="B581" s="1" t="s">
        <v>1239</v>
      </c>
      <c r="C581" s="1">
        <v>41060.906284722223</v>
      </c>
      <c r="D581" s="10" t="s">
        <v>1240</v>
      </c>
      <c r="E581" s="1" t="s">
        <v>15</v>
      </c>
      <c r="F581" s="11">
        <v>60000</v>
      </c>
      <c r="G581" s="9">
        <f>RawData[[#This Row],[Clean Salary]]*INDEX(Exchange[], MATCH(RawData[[#This Row],[Currency]], Exchange[Code], 0), 4)</f>
        <v>76223.966339496474</v>
      </c>
      <c r="H581" s="11">
        <f>IFERROR(RawData[[#This Row],[Salary in USD]]/(INDEX(Exchange[], MATCH(RawData[[#This Row],[Local Currency Unit]], Exchange[Code], 0), 8)), "")</f>
        <v>17206.312943452929</v>
      </c>
      <c r="I581" s="1" t="s">
        <v>1241</v>
      </c>
      <c r="J581" s="1" t="s">
        <v>305</v>
      </c>
      <c r="K581" s="1" t="s">
        <v>142</v>
      </c>
      <c r="L581" s="1" t="s">
        <v>15</v>
      </c>
      <c r="M581" s="1" t="str">
        <f>INDEX(Countries[], MATCH(RawData[[#This Row],[Where do you work]], Countries[Actual], 0), 2)</f>
        <v>Netherlands</v>
      </c>
      <c r="N581" s="1" t="s">
        <v>282</v>
      </c>
      <c r="O581" s="1" t="str">
        <f>VLOOKUP(RawData[[#This Row],[How many hours of a day you work on Excel]], Time[], 2, FALSE)</f>
        <v>Heavy</v>
      </c>
      <c r="P581" s="1">
        <v>7</v>
      </c>
    </row>
    <row r="582" spans="2:16" x14ac:dyDescent="0.2">
      <c r="B582" s="1" t="s">
        <v>1245</v>
      </c>
      <c r="C582" s="1">
        <v>41055.097083333334</v>
      </c>
      <c r="D582" s="10">
        <v>72000</v>
      </c>
      <c r="E582" s="1" t="s">
        <v>322</v>
      </c>
      <c r="F582" s="11">
        <v>72000</v>
      </c>
      <c r="G582" s="9">
        <f>RawData[[#This Row],[Clean Salary]]*INDEX(Exchange[], MATCH(RawData[[#This Row],[Currency]], Exchange[Code], 0), 4)</f>
        <v>72000</v>
      </c>
      <c r="H582" s="11">
        <f>IFERROR(RawData[[#This Row],[Salary in USD]]/(INDEX(Exchange[], MATCH(RawData[[#This Row],[Local Currency Unit]], Exchange[Code], 0), 8)), "")</f>
        <v>17142.857142857141</v>
      </c>
      <c r="I582" s="1" t="s">
        <v>1246</v>
      </c>
      <c r="J582" s="1" t="s">
        <v>329</v>
      </c>
      <c r="K582" s="1" t="s">
        <v>133</v>
      </c>
      <c r="L582" s="1" t="s">
        <v>322</v>
      </c>
      <c r="M582" s="1" t="str">
        <f>INDEX(Countries[], MATCH(RawData[[#This Row],[Where do you work]], Countries[Actual], 0), 2)</f>
        <v>USA</v>
      </c>
      <c r="N582" s="1" t="s">
        <v>282</v>
      </c>
      <c r="O582" s="1" t="str">
        <f>VLOOKUP(RawData[[#This Row],[How many hours of a day you work on Excel]], Time[], 2, FALSE)</f>
        <v>Heavy</v>
      </c>
    </row>
    <row r="583" spans="2:16" x14ac:dyDescent="0.2">
      <c r="B583" s="1" t="s">
        <v>1247</v>
      </c>
      <c r="C583" s="1">
        <v>41055.109606481485</v>
      </c>
      <c r="D583" s="10">
        <v>72000</v>
      </c>
      <c r="E583" s="1" t="s">
        <v>322</v>
      </c>
      <c r="F583" s="11">
        <v>72000</v>
      </c>
      <c r="G583" s="9">
        <f>RawData[[#This Row],[Clean Salary]]*INDEX(Exchange[], MATCH(RawData[[#This Row],[Currency]], Exchange[Code], 0), 4)</f>
        <v>72000</v>
      </c>
      <c r="H583" s="11">
        <f>IFERROR(RawData[[#This Row],[Salary in USD]]/(INDEX(Exchange[], MATCH(RawData[[#This Row],[Local Currency Unit]], Exchange[Code], 0), 8)), "")</f>
        <v>17142.857142857141</v>
      </c>
      <c r="I583" s="1" t="s">
        <v>1248</v>
      </c>
      <c r="J583" s="1" t="s">
        <v>290</v>
      </c>
      <c r="K583" s="1" t="s">
        <v>133</v>
      </c>
      <c r="L583" s="1" t="s">
        <v>322</v>
      </c>
      <c r="M583" s="1" t="str">
        <f>INDEX(Countries[], MATCH(RawData[[#This Row],[Where do you work]], Countries[Actual], 0), 2)</f>
        <v>USA</v>
      </c>
      <c r="N583" s="1" t="s">
        <v>291</v>
      </c>
      <c r="O583" s="1" t="str">
        <f>VLOOKUP(RawData[[#This Row],[How many hours of a day you work on Excel]], Time[], 2, FALSE)</f>
        <v>Medium</v>
      </c>
    </row>
    <row r="584" spans="2:16" x14ac:dyDescent="0.2">
      <c r="B584" s="1" t="s">
        <v>1254</v>
      </c>
      <c r="C584" s="1">
        <v>41059.052453703705</v>
      </c>
      <c r="D584" s="10">
        <v>72000</v>
      </c>
      <c r="E584" s="1" t="s">
        <v>322</v>
      </c>
      <c r="F584" s="11">
        <v>72000</v>
      </c>
      <c r="G584" s="9">
        <f>RawData[[#This Row],[Clean Salary]]*INDEX(Exchange[], MATCH(RawData[[#This Row],[Currency]], Exchange[Code], 0), 4)</f>
        <v>72000</v>
      </c>
      <c r="H584" s="11">
        <f>IFERROR(RawData[[#This Row],[Salary in USD]]/(INDEX(Exchange[], MATCH(RawData[[#This Row],[Local Currency Unit]], Exchange[Code], 0), 8)), "")</f>
        <v>17142.857142857141</v>
      </c>
      <c r="I584" s="1" t="s">
        <v>281</v>
      </c>
      <c r="J584" s="1" t="s">
        <v>281</v>
      </c>
      <c r="K584" s="1" t="s">
        <v>133</v>
      </c>
      <c r="L584" s="1" t="s">
        <v>322</v>
      </c>
      <c r="M584" s="1" t="str">
        <f>INDEX(Countries[], MATCH(RawData[[#This Row],[Where do you work]], Countries[Actual], 0), 2)</f>
        <v>USA</v>
      </c>
      <c r="N584" s="1" t="s">
        <v>324</v>
      </c>
      <c r="O584" s="1" t="str">
        <f>VLOOKUP(RawData[[#This Row],[How many hours of a day you work on Excel]], Time[], 2, FALSE)</f>
        <v>Light</v>
      </c>
      <c r="P584" s="1">
        <v>20</v>
      </c>
    </row>
    <row r="585" spans="2:16" x14ac:dyDescent="0.2">
      <c r="B585" s="1" t="s">
        <v>1255</v>
      </c>
      <c r="C585" s="1">
        <v>41059.096180555556</v>
      </c>
      <c r="D585" s="10">
        <v>72000</v>
      </c>
      <c r="E585" s="1" t="s">
        <v>322</v>
      </c>
      <c r="F585" s="11">
        <v>72000</v>
      </c>
      <c r="G585" s="9">
        <f>RawData[[#This Row],[Clean Salary]]*INDEX(Exchange[], MATCH(RawData[[#This Row],[Currency]], Exchange[Code], 0), 4)</f>
        <v>72000</v>
      </c>
      <c r="H585" s="11">
        <f>IFERROR(RawData[[#This Row],[Salary in USD]]/(INDEX(Exchange[], MATCH(RawData[[#This Row],[Local Currency Unit]], Exchange[Code], 0), 8)), "")</f>
        <v>17142.857142857141</v>
      </c>
      <c r="I585" s="1" t="s">
        <v>1256</v>
      </c>
      <c r="J585" s="1" t="s">
        <v>290</v>
      </c>
      <c r="K585" s="1" t="s">
        <v>133</v>
      </c>
      <c r="L585" s="1" t="s">
        <v>322</v>
      </c>
      <c r="M585" s="1" t="str">
        <f>INDEX(Countries[], MATCH(RawData[[#This Row],[Where do you work]], Countries[Actual], 0), 2)</f>
        <v>USA</v>
      </c>
      <c r="N585" s="1" t="s">
        <v>294</v>
      </c>
      <c r="O585" s="1" t="str">
        <f>VLOOKUP(RawData[[#This Row],[How many hours of a day you work on Excel]], Time[], 2, FALSE)</f>
        <v>Very Heavy</v>
      </c>
      <c r="P585" s="1">
        <v>10</v>
      </c>
    </row>
    <row r="586" spans="2:16" x14ac:dyDescent="0.2">
      <c r="B586" s="1" t="s">
        <v>1257</v>
      </c>
      <c r="C586" s="1">
        <v>41069.074652777781</v>
      </c>
      <c r="D586" s="10">
        <v>72000</v>
      </c>
      <c r="E586" s="1" t="s">
        <v>322</v>
      </c>
      <c r="F586" s="11">
        <v>72000</v>
      </c>
      <c r="G586" s="9">
        <f>RawData[[#This Row],[Clean Salary]]*INDEX(Exchange[], MATCH(RawData[[#This Row],[Currency]], Exchange[Code], 0), 4)</f>
        <v>72000</v>
      </c>
      <c r="H586" s="11">
        <f>IFERROR(RawData[[#This Row],[Salary in USD]]/(INDEX(Exchange[], MATCH(RawData[[#This Row],[Local Currency Unit]], Exchange[Code], 0), 8)), "")</f>
        <v>17142.857142857141</v>
      </c>
      <c r="I586" s="1" t="s">
        <v>342</v>
      </c>
      <c r="J586" s="1" t="s">
        <v>342</v>
      </c>
      <c r="K586" s="1" t="s">
        <v>133</v>
      </c>
      <c r="L586" s="1" t="s">
        <v>322</v>
      </c>
      <c r="M586" s="1" t="str">
        <f>INDEX(Countries[], MATCH(RawData[[#This Row],[Where do you work]], Countries[Actual], 0), 2)</f>
        <v>USA</v>
      </c>
      <c r="N586" s="1" t="s">
        <v>291</v>
      </c>
      <c r="O586" s="1" t="str">
        <f>VLOOKUP(RawData[[#This Row],[How many hours of a day you work on Excel]], Time[], 2, FALSE)</f>
        <v>Medium</v>
      </c>
      <c r="P586" s="1">
        <v>13</v>
      </c>
    </row>
    <row r="587" spans="2:16" x14ac:dyDescent="0.2">
      <c r="B587" s="1" t="s">
        <v>1258</v>
      </c>
      <c r="C587" s="1">
        <v>41075.942187499997</v>
      </c>
      <c r="D587" s="10">
        <v>72000</v>
      </c>
      <c r="E587" s="1" t="s">
        <v>322</v>
      </c>
      <c r="F587" s="11">
        <v>72000</v>
      </c>
      <c r="G587" s="9">
        <f>RawData[[#This Row],[Clean Salary]]*INDEX(Exchange[], MATCH(RawData[[#This Row],[Currency]], Exchange[Code], 0), 4)</f>
        <v>72000</v>
      </c>
      <c r="H587" s="11">
        <f>IFERROR(RawData[[#This Row],[Salary in USD]]/(INDEX(Exchange[], MATCH(RawData[[#This Row],[Local Currency Unit]], Exchange[Code], 0), 8)), "")</f>
        <v>17142.857142857141</v>
      </c>
      <c r="I587" s="1" t="s">
        <v>1259</v>
      </c>
      <c r="J587" s="1" t="s">
        <v>281</v>
      </c>
      <c r="K587" s="1" t="s">
        <v>133</v>
      </c>
      <c r="L587" s="1" t="s">
        <v>322</v>
      </c>
      <c r="M587" s="1" t="str">
        <f>INDEX(Countries[], MATCH(RawData[[#This Row],[Where do you work]], Countries[Actual], 0), 2)</f>
        <v>USA</v>
      </c>
      <c r="N587" s="1" t="s">
        <v>282</v>
      </c>
      <c r="O587" s="1" t="str">
        <f>VLOOKUP(RawData[[#This Row],[How many hours of a day you work on Excel]], Time[], 2, FALSE)</f>
        <v>Heavy</v>
      </c>
      <c r="P587" s="1">
        <v>10</v>
      </c>
    </row>
    <row r="588" spans="2:16" x14ac:dyDescent="0.2">
      <c r="B588" s="1" t="s">
        <v>1260</v>
      </c>
      <c r="C588" s="1">
        <v>41060.96402777778</v>
      </c>
      <c r="D588" s="10">
        <v>71500</v>
      </c>
      <c r="E588" s="1" t="s">
        <v>322</v>
      </c>
      <c r="F588" s="11">
        <v>71500</v>
      </c>
      <c r="G588" s="9">
        <f>RawData[[#This Row],[Clean Salary]]*INDEX(Exchange[], MATCH(RawData[[#This Row],[Currency]], Exchange[Code], 0), 4)</f>
        <v>71500</v>
      </c>
      <c r="H588" s="11">
        <f>IFERROR(RawData[[#This Row],[Salary in USD]]/(INDEX(Exchange[], MATCH(RawData[[#This Row],[Local Currency Unit]], Exchange[Code], 0), 8)), "")</f>
        <v>17023.809523809523</v>
      </c>
      <c r="I588" s="1" t="s">
        <v>1261</v>
      </c>
      <c r="J588" s="1" t="s">
        <v>290</v>
      </c>
      <c r="K588" s="1" t="s">
        <v>133</v>
      </c>
      <c r="L588" s="1" t="s">
        <v>322</v>
      </c>
      <c r="M588" s="1" t="str">
        <f>INDEX(Countries[], MATCH(RawData[[#This Row],[Where do you work]], Countries[Actual], 0), 2)</f>
        <v>USA</v>
      </c>
      <c r="N588" s="1" t="s">
        <v>282</v>
      </c>
      <c r="O588" s="1" t="str">
        <f>VLOOKUP(RawData[[#This Row],[How many hours of a day you work on Excel]], Time[], 2, FALSE)</f>
        <v>Heavy</v>
      </c>
      <c r="P588" s="1">
        <v>5</v>
      </c>
    </row>
    <row r="589" spans="2:16" x14ac:dyDescent="0.2">
      <c r="B589" s="1" t="s">
        <v>1262</v>
      </c>
      <c r="C589" s="1">
        <v>41068.972638888888</v>
      </c>
      <c r="D589" s="10">
        <v>71500</v>
      </c>
      <c r="E589" s="1" t="s">
        <v>322</v>
      </c>
      <c r="F589" s="11">
        <v>71500</v>
      </c>
      <c r="G589" s="9">
        <f>RawData[[#This Row],[Clean Salary]]*INDEX(Exchange[], MATCH(RawData[[#This Row],[Currency]], Exchange[Code], 0), 4)</f>
        <v>71500</v>
      </c>
      <c r="H589" s="11">
        <f>IFERROR(RawData[[#This Row],[Salary in USD]]/(INDEX(Exchange[], MATCH(RawData[[#This Row],[Local Currency Unit]], Exchange[Code], 0), 8)), "")</f>
        <v>17023.809523809523</v>
      </c>
      <c r="I589" s="1" t="s">
        <v>1263</v>
      </c>
      <c r="J589" s="1" t="s">
        <v>281</v>
      </c>
      <c r="K589" s="1" t="s">
        <v>133</v>
      </c>
      <c r="L589" s="1" t="s">
        <v>322</v>
      </c>
      <c r="M589" s="1" t="str">
        <f>INDEX(Countries[], MATCH(RawData[[#This Row],[Where do you work]], Countries[Actual], 0), 2)</f>
        <v>USA</v>
      </c>
      <c r="N589" s="1" t="s">
        <v>294</v>
      </c>
      <c r="O589" s="1" t="str">
        <f>VLOOKUP(RawData[[#This Row],[How many hours of a day you work on Excel]], Time[], 2, FALSE)</f>
        <v>Very Heavy</v>
      </c>
      <c r="P589" s="1">
        <v>11</v>
      </c>
    </row>
    <row r="590" spans="2:16" x14ac:dyDescent="0.2">
      <c r="B590" s="1" t="s">
        <v>1264</v>
      </c>
      <c r="C590" s="1">
        <v>41055.081516203703</v>
      </c>
      <c r="D590" s="10">
        <v>80000</v>
      </c>
      <c r="E590" s="1" t="s">
        <v>9</v>
      </c>
      <c r="F590" s="11">
        <v>80000</v>
      </c>
      <c r="G590" s="9">
        <f>RawData[[#This Row],[Clean Salary]]*INDEX(Exchange[], MATCH(RawData[[#This Row],[Currency]], Exchange[Code], 0), 4)</f>
        <v>78668.921842426149</v>
      </c>
      <c r="H590" s="11">
        <f>IFERROR(RawData[[#This Row],[Salary in USD]]/(INDEX(Exchange[], MATCH(RawData[[#This Row],[Local Currency Unit]], Exchange[Code], 0), 8)), "")</f>
        <v>16991.12782773783</v>
      </c>
      <c r="I590" s="1" t="s">
        <v>1138</v>
      </c>
      <c r="J590" s="1" t="s">
        <v>290</v>
      </c>
      <c r="K590" s="1" t="s">
        <v>137</v>
      </c>
      <c r="L590" s="1" t="s">
        <v>9</v>
      </c>
      <c r="M590" s="1" t="str">
        <f>INDEX(Countries[], MATCH(RawData[[#This Row],[Where do you work]], Countries[Actual], 0), 2)</f>
        <v>Canada</v>
      </c>
      <c r="N590" s="1" t="s">
        <v>282</v>
      </c>
      <c r="O590" s="1" t="str">
        <f>VLOOKUP(RawData[[#This Row],[How many hours of a day you work on Excel]], Time[], 2, FALSE)</f>
        <v>Heavy</v>
      </c>
    </row>
    <row r="591" spans="2:16" x14ac:dyDescent="0.2">
      <c r="B591" s="1" t="s">
        <v>1265</v>
      </c>
      <c r="C591" s="1">
        <v>41061.272094907406</v>
      </c>
      <c r="D591" s="10">
        <v>80000</v>
      </c>
      <c r="E591" s="1" t="s">
        <v>9</v>
      </c>
      <c r="F591" s="11">
        <v>80000</v>
      </c>
      <c r="G591" s="9">
        <f>RawData[[#This Row],[Clean Salary]]*INDEX(Exchange[], MATCH(RawData[[#This Row],[Currency]], Exchange[Code], 0), 4)</f>
        <v>78668.921842426149</v>
      </c>
      <c r="H591" s="11">
        <f>IFERROR(RawData[[#This Row],[Salary in USD]]/(INDEX(Exchange[], MATCH(RawData[[#This Row],[Local Currency Unit]], Exchange[Code], 0), 8)), "")</f>
        <v>16991.12782773783</v>
      </c>
      <c r="I591" s="1" t="s">
        <v>1266</v>
      </c>
      <c r="J591" s="1" t="s">
        <v>290</v>
      </c>
      <c r="K591" s="1" t="s">
        <v>137</v>
      </c>
      <c r="L591" s="1" t="s">
        <v>9</v>
      </c>
      <c r="M591" s="1" t="str">
        <f>INDEX(Countries[], MATCH(RawData[[#This Row],[Where do you work]], Countries[Actual], 0), 2)</f>
        <v>Canada</v>
      </c>
      <c r="N591" s="1" t="s">
        <v>282</v>
      </c>
      <c r="O591" s="1" t="str">
        <f>VLOOKUP(RawData[[#This Row],[How many hours of a day you work on Excel]], Time[], 2, FALSE)</f>
        <v>Heavy</v>
      </c>
      <c r="P591" s="1">
        <v>7</v>
      </c>
    </row>
    <row r="592" spans="2:16" x14ac:dyDescent="0.2">
      <c r="B592" s="1" t="s">
        <v>1740</v>
      </c>
      <c r="C592" s="1">
        <v>41055.174224537041</v>
      </c>
      <c r="D592" s="10">
        <v>55500</v>
      </c>
      <c r="E592" s="1" t="s">
        <v>322</v>
      </c>
      <c r="F592" s="11">
        <v>55500</v>
      </c>
      <c r="G592" s="9">
        <f>RawData[[#This Row],[Clean Salary]]*INDEX(Exchange[], MATCH(RawData[[#This Row],[Currency]], Exchange[Code], 0), 4)</f>
        <v>55500</v>
      </c>
      <c r="H592" s="11">
        <f>IFERROR(RawData[[#This Row],[Salary in USD]]/(INDEX(Exchange[], MATCH(RawData[[#This Row],[Local Currency Unit]], Exchange[Code], 0), 8)), "")</f>
        <v>16972.477064220184</v>
      </c>
      <c r="I592" s="1" t="s">
        <v>1741</v>
      </c>
      <c r="J592" s="1" t="s">
        <v>298</v>
      </c>
      <c r="K592" s="1" t="s">
        <v>143</v>
      </c>
      <c r="L592" s="1" t="s">
        <v>53</v>
      </c>
      <c r="M592" s="1" t="str">
        <f>INDEX(Countries[], MATCH(RawData[[#This Row],[Where do you work]], Countries[Actual], 0), 2)</f>
        <v>UAE</v>
      </c>
      <c r="N592" s="1" t="s">
        <v>282</v>
      </c>
      <c r="O592" s="1" t="str">
        <f>VLOOKUP(RawData[[#This Row],[How many hours of a day you work on Excel]], Time[], 2, FALSE)</f>
        <v>Heavy</v>
      </c>
    </row>
    <row r="593" spans="2:16" x14ac:dyDescent="0.2">
      <c r="B593" s="1" t="s">
        <v>1168</v>
      </c>
      <c r="C593" s="1">
        <v>41061.755636574075</v>
      </c>
      <c r="D593" s="10" t="s">
        <v>1169</v>
      </c>
      <c r="E593" s="1" t="s">
        <v>322</v>
      </c>
      <c r="F593" s="11">
        <v>75000</v>
      </c>
      <c r="G593" s="9">
        <f>RawData[[#This Row],[Clean Salary]]*INDEX(Exchange[], MATCH(RawData[[#This Row],[Currency]], Exchange[Code], 0), 4)</f>
        <v>75000</v>
      </c>
      <c r="H593" s="11">
        <f>IFERROR(RawData[[#This Row],[Salary in USD]]/(INDEX(Exchange[], MATCH(RawData[[#This Row],[Local Currency Unit]], Exchange[Code], 0), 8)), "")</f>
        <v>16930.022573363432</v>
      </c>
      <c r="I593" s="1" t="s">
        <v>342</v>
      </c>
      <c r="J593" s="1" t="s">
        <v>342</v>
      </c>
      <c r="K593" s="1" t="s">
        <v>139</v>
      </c>
      <c r="L593" s="1" t="s">
        <v>15</v>
      </c>
      <c r="M593" s="1" t="str">
        <f>INDEX(Countries[], MATCH(RawData[[#This Row],[Where do you work]], Countries[Actual], 0), 2)</f>
        <v>Germany</v>
      </c>
      <c r="N593" s="1" t="s">
        <v>291</v>
      </c>
      <c r="O593" s="1" t="str">
        <f>VLOOKUP(RawData[[#This Row],[How many hours of a day you work on Excel]], Time[], 2, FALSE)</f>
        <v>Medium</v>
      </c>
      <c r="P593" s="1">
        <v>9</v>
      </c>
    </row>
    <row r="594" spans="2:16" x14ac:dyDescent="0.2">
      <c r="B594" s="1" t="s">
        <v>1267</v>
      </c>
      <c r="C594" s="1">
        <v>41055.029942129629</v>
      </c>
      <c r="D594" s="10">
        <v>71000</v>
      </c>
      <c r="E594" s="1" t="s">
        <v>322</v>
      </c>
      <c r="F594" s="11">
        <v>71000</v>
      </c>
      <c r="G594" s="9">
        <f>RawData[[#This Row],[Clean Salary]]*INDEX(Exchange[], MATCH(RawData[[#This Row],[Currency]], Exchange[Code], 0), 4)</f>
        <v>71000</v>
      </c>
      <c r="H594" s="11">
        <f>IFERROR(RawData[[#This Row],[Salary in USD]]/(INDEX(Exchange[], MATCH(RawData[[#This Row],[Local Currency Unit]], Exchange[Code], 0), 8)), "")</f>
        <v>16904.761904761905</v>
      </c>
      <c r="I594" s="1" t="s">
        <v>1268</v>
      </c>
      <c r="J594" s="1" t="s">
        <v>290</v>
      </c>
      <c r="K594" s="1" t="s">
        <v>133</v>
      </c>
      <c r="L594" s="1" t="s">
        <v>322</v>
      </c>
      <c r="M594" s="1" t="str">
        <f>INDEX(Countries[], MATCH(RawData[[#This Row],[Where do you work]], Countries[Actual], 0), 2)</f>
        <v>USA</v>
      </c>
      <c r="N594" s="1" t="s">
        <v>282</v>
      </c>
      <c r="O594" s="1" t="str">
        <f>VLOOKUP(RawData[[#This Row],[How many hours of a day you work on Excel]], Time[], 2, FALSE)</f>
        <v>Heavy</v>
      </c>
    </row>
    <row r="595" spans="2:16" x14ac:dyDescent="0.2">
      <c r="B595" s="1" t="s">
        <v>1269</v>
      </c>
      <c r="C595" s="1">
        <v>41060.879687499997</v>
      </c>
      <c r="D595" s="10">
        <v>70970</v>
      </c>
      <c r="E595" s="1" t="s">
        <v>322</v>
      </c>
      <c r="F595" s="11">
        <v>70970</v>
      </c>
      <c r="G595" s="9">
        <f>RawData[[#This Row],[Clean Salary]]*INDEX(Exchange[], MATCH(RawData[[#This Row],[Currency]], Exchange[Code], 0), 4)</f>
        <v>70970</v>
      </c>
      <c r="H595" s="11">
        <f>IFERROR(RawData[[#This Row],[Salary in USD]]/(INDEX(Exchange[], MATCH(RawData[[#This Row],[Local Currency Unit]], Exchange[Code], 0), 8)), "")</f>
        <v>16897.619047619046</v>
      </c>
      <c r="I595" s="1" t="s">
        <v>1270</v>
      </c>
      <c r="J595" s="1" t="s">
        <v>290</v>
      </c>
      <c r="K595" s="1" t="s">
        <v>133</v>
      </c>
      <c r="L595" s="1" t="s">
        <v>322</v>
      </c>
      <c r="M595" s="1" t="str">
        <f>INDEX(Countries[], MATCH(RawData[[#This Row],[Where do you work]], Countries[Actual], 0), 2)</f>
        <v>USA</v>
      </c>
      <c r="N595" s="1" t="s">
        <v>282</v>
      </c>
      <c r="O595" s="1" t="str">
        <f>VLOOKUP(RawData[[#This Row],[How many hours of a day you work on Excel]], Time[], 2, FALSE)</f>
        <v>Heavy</v>
      </c>
      <c r="P595" s="1">
        <v>17</v>
      </c>
    </row>
    <row r="596" spans="2:16" x14ac:dyDescent="0.2">
      <c r="B596" s="1" t="s">
        <v>1271</v>
      </c>
      <c r="C596" s="1">
        <v>41055.618773148148</v>
      </c>
      <c r="D596" s="10">
        <v>85000</v>
      </c>
      <c r="E596" s="1" t="s">
        <v>32</v>
      </c>
      <c r="F596" s="11">
        <v>85000</v>
      </c>
      <c r="G596" s="9">
        <f>RawData[[#This Row],[Clean Salary]]*INDEX(Exchange[], MATCH(RawData[[#This Row],[Currency]], Exchange[Code], 0), 4)</f>
        <v>67794.987956419791</v>
      </c>
      <c r="H596" s="11">
        <f>IFERROR(RawData[[#This Row],[Salary in USD]]/(INDEX(Exchange[], MATCH(RawData[[#This Row],[Local Currency Unit]], Exchange[Code], 0), 8)), "")</f>
        <v>16739.503199115999</v>
      </c>
      <c r="I596" s="1" t="s">
        <v>1272</v>
      </c>
      <c r="J596" s="1" t="s">
        <v>281</v>
      </c>
      <c r="K596" s="1" t="s">
        <v>146</v>
      </c>
      <c r="L596" s="1" t="s">
        <v>32</v>
      </c>
      <c r="M596" s="1" t="str">
        <f>INDEX(Countries[], MATCH(RawData[[#This Row],[Where do you work]], Countries[Actual], 0), 2)</f>
        <v>New Zealand</v>
      </c>
      <c r="N596" s="1" t="s">
        <v>282</v>
      </c>
      <c r="O596" s="1" t="str">
        <f>VLOOKUP(RawData[[#This Row],[How many hours of a day you work on Excel]], Time[], 2, FALSE)</f>
        <v>Heavy</v>
      </c>
      <c r="P596" s="1">
        <v>15</v>
      </c>
    </row>
    <row r="597" spans="2:16" x14ac:dyDescent="0.2">
      <c r="B597" s="1" t="s">
        <v>1273</v>
      </c>
      <c r="C597" s="1">
        <v>41057.666504629633</v>
      </c>
      <c r="D597" s="10">
        <v>40500</v>
      </c>
      <c r="E597" s="1" t="s">
        <v>6</v>
      </c>
      <c r="F597" s="11">
        <v>40500</v>
      </c>
      <c r="G597" s="9">
        <f>RawData[[#This Row],[Clean Salary]]*INDEX(Exchange[], MATCH(RawData[[#This Row],[Currency]], Exchange[Code], 0), 4)</f>
        <v>63835.220018725006</v>
      </c>
      <c r="H597" s="11">
        <f>IFERROR(RawData[[#This Row],[Salary in USD]]/(INDEX(Exchange[], MATCH(RawData[[#This Row],[Local Currency Unit]], Exchange[Code], 0), 8)), "")</f>
        <v>16710.790580818066</v>
      </c>
      <c r="I597" s="1" t="s">
        <v>1274</v>
      </c>
      <c r="J597" s="1" t="s">
        <v>281</v>
      </c>
      <c r="K597" s="1" t="s">
        <v>135</v>
      </c>
      <c r="L597" s="1" t="s">
        <v>6</v>
      </c>
      <c r="M597" s="1" t="str">
        <f>INDEX(Countries[], MATCH(RawData[[#This Row],[Where do you work]], Countries[Actual], 0), 2)</f>
        <v>UK</v>
      </c>
      <c r="N597" s="1" t="s">
        <v>291</v>
      </c>
      <c r="O597" s="1" t="str">
        <f>VLOOKUP(RawData[[#This Row],[How many hours of a day you work on Excel]], Time[], 2, FALSE)</f>
        <v>Medium</v>
      </c>
      <c r="P597" s="1">
        <v>25</v>
      </c>
    </row>
    <row r="598" spans="2:16" x14ac:dyDescent="0.2">
      <c r="B598" s="1" t="s">
        <v>2255</v>
      </c>
      <c r="C598" s="1">
        <v>41066.070601851854</v>
      </c>
      <c r="D598" s="10" t="s">
        <v>2256</v>
      </c>
      <c r="E598" s="1" t="s">
        <v>322</v>
      </c>
      <c r="F598" s="11">
        <v>45000</v>
      </c>
      <c r="G598" s="9">
        <f>RawData[[#This Row],[Clean Salary]]*INDEX(Exchange[], MATCH(RawData[[#This Row],[Currency]], Exchange[Code], 0), 4)</f>
        <v>45000</v>
      </c>
      <c r="H598" s="11">
        <f>IFERROR(RawData[[#This Row],[Salary in USD]]/(INDEX(Exchange[], MATCH(RawData[[#This Row],[Local Currency Unit]], Exchange[Code], 0), 8)), "")</f>
        <v>16666.666666666664</v>
      </c>
      <c r="I598" s="1" t="s">
        <v>336</v>
      </c>
      <c r="J598" s="1" t="s">
        <v>329</v>
      </c>
      <c r="K598" s="1" t="s">
        <v>151</v>
      </c>
      <c r="L598" s="1" t="s">
        <v>30</v>
      </c>
      <c r="M598" s="1" t="str">
        <f>INDEX(Countries[], MATCH(RawData[[#This Row],[Where do you work]], Countries[Actual], 0), 2)</f>
        <v>Mexico</v>
      </c>
      <c r="N598" s="1" t="s">
        <v>282</v>
      </c>
      <c r="O598" s="1" t="str">
        <f>VLOOKUP(RawData[[#This Row],[How many hours of a day you work on Excel]], Time[], 2, FALSE)</f>
        <v>Heavy</v>
      </c>
      <c r="P598" s="1">
        <v>5</v>
      </c>
    </row>
    <row r="599" spans="2:16" x14ac:dyDescent="0.2">
      <c r="B599" s="1" t="s">
        <v>1275</v>
      </c>
      <c r="C599" s="1">
        <v>41055.028969907406</v>
      </c>
      <c r="D599" s="10">
        <v>70000</v>
      </c>
      <c r="E599" s="1" t="s">
        <v>322</v>
      </c>
      <c r="F599" s="11">
        <v>70000</v>
      </c>
      <c r="G599" s="9">
        <f>RawData[[#This Row],[Clean Salary]]*INDEX(Exchange[], MATCH(RawData[[#This Row],[Currency]], Exchange[Code], 0), 4)</f>
        <v>70000</v>
      </c>
      <c r="H599" s="11">
        <f>IFERROR(RawData[[#This Row],[Salary in USD]]/(INDEX(Exchange[], MATCH(RawData[[#This Row],[Local Currency Unit]], Exchange[Code], 0), 8)), "")</f>
        <v>16666.666666666664</v>
      </c>
      <c r="I599" s="1" t="s">
        <v>1276</v>
      </c>
      <c r="J599" s="1" t="s">
        <v>316</v>
      </c>
      <c r="K599" s="1" t="s">
        <v>133</v>
      </c>
      <c r="L599" s="1" t="s">
        <v>322</v>
      </c>
      <c r="M599" s="1" t="str">
        <f>INDEX(Countries[], MATCH(RawData[[#This Row],[Where do you work]], Countries[Actual], 0), 2)</f>
        <v>USA</v>
      </c>
      <c r="N599" s="1" t="s">
        <v>294</v>
      </c>
      <c r="O599" s="1" t="str">
        <f>VLOOKUP(RawData[[#This Row],[How many hours of a day you work on Excel]], Time[], 2, FALSE)</f>
        <v>Very Heavy</v>
      </c>
    </row>
    <row r="600" spans="2:16" x14ac:dyDescent="0.2">
      <c r="B600" s="1" t="s">
        <v>1277</v>
      </c>
      <c r="C600" s="1">
        <v>41055.034895833334</v>
      </c>
      <c r="D600" s="10">
        <v>70000</v>
      </c>
      <c r="E600" s="1" t="s">
        <v>322</v>
      </c>
      <c r="F600" s="11">
        <v>70000</v>
      </c>
      <c r="G600" s="9">
        <f>RawData[[#This Row],[Clean Salary]]*INDEX(Exchange[], MATCH(RawData[[#This Row],[Currency]], Exchange[Code], 0), 4)</f>
        <v>70000</v>
      </c>
      <c r="H600" s="11">
        <f>IFERROR(RawData[[#This Row],[Salary in USD]]/(INDEX(Exchange[], MATCH(RawData[[#This Row],[Local Currency Unit]], Exchange[Code], 0), 8)), "")</f>
        <v>16666.666666666664</v>
      </c>
      <c r="I600" s="1" t="s">
        <v>1278</v>
      </c>
      <c r="J600" s="1" t="s">
        <v>281</v>
      </c>
      <c r="K600" s="1" t="s">
        <v>133</v>
      </c>
      <c r="L600" s="1" t="s">
        <v>322</v>
      </c>
      <c r="M600" s="1" t="str">
        <f>INDEX(Countries[], MATCH(RawData[[#This Row],[Where do you work]], Countries[Actual], 0), 2)</f>
        <v>USA</v>
      </c>
      <c r="N600" s="1" t="s">
        <v>282</v>
      </c>
      <c r="O600" s="1" t="str">
        <f>VLOOKUP(RawData[[#This Row],[How many hours of a day you work on Excel]], Time[], 2, FALSE)</f>
        <v>Heavy</v>
      </c>
    </row>
    <row r="601" spans="2:16" x14ac:dyDescent="0.2">
      <c r="B601" s="1" t="s">
        <v>1279</v>
      </c>
      <c r="C601" s="1">
        <v>41055.036400462966</v>
      </c>
      <c r="D601" s="10">
        <v>70000</v>
      </c>
      <c r="E601" s="1" t="s">
        <v>322</v>
      </c>
      <c r="F601" s="11">
        <v>70000</v>
      </c>
      <c r="G601" s="9">
        <f>RawData[[#This Row],[Clean Salary]]*INDEX(Exchange[], MATCH(RawData[[#This Row],[Currency]], Exchange[Code], 0), 4)</f>
        <v>70000</v>
      </c>
      <c r="H601" s="11">
        <f>IFERROR(RawData[[#This Row],[Salary in USD]]/(INDEX(Exchange[], MATCH(RawData[[#This Row],[Local Currency Unit]], Exchange[Code], 0), 8)), "")</f>
        <v>16666.666666666664</v>
      </c>
      <c r="I601" s="1" t="s">
        <v>797</v>
      </c>
      <c r="J601" s="1" t="s">
        <v>290</v>
      </c>
      <c r="K601" s="1" t="s">
        <v>133</v>
      </c>
      <c r="L601" s="1" t="s">
        <v>322</v>
      </c>
      <c r="M601" s="1" t="str">
        <f>INDEX(Countries[], MATCH(RawData[[#This Row],[Where do you work]], Countries[Actual], 0), 2)</f>
        <v>USA</v>
      </c>
      <c r="N601" s="1" t="s">
        <v>282</v>
      </c>
      <c r="O601" s="1" t="str">
        <f>VLOOKUP(RawData[[#This Row],[How many hours of a day you work on Excel]], Time[], 2, FALSE)</f>
        <v>Heavy</v>
      </c>
    </row>
    <row r="602" spans="2:16" x14ac:dyDescent="0.2">
      <c r="B602" s="1" t="s">
        <v>1280</v>
      </c>
      <c r="C602" s="1">
        <v>41055.044074074074</v>
      </c>
      <c r="D602" s="10">
        <v>70000</v>
      </c>
      <c r="E602" s="1" t="s">
        <v>322</v>
      </c>
      <c r="F602" s="11">
        <v>70000</v>
      </c>
      <c r="G602" s="9">
        <f>RawData[[#This Row],[Clean Salary]]*INDEX(Exchange[], MATCH(RawData[[#This Row],[Currency]], Exchange[Code], 0), 4)</f>
        <v>70000</v>
      </c>
      <c r="H602" s="11">
        <f>IFERROR(RawData[[#This Row],[Salary in USD]]/(INDEX(Exchange[], MATCH(RawData[[#This Row],[Local Currency Unit]], Exchange[Code], 0), 8)), "")</f>
        <v>16666.666666666664</v>
      </c>
      <c r="I602" s="1" t="s">
        <v>1281</v>
      </c>
      <c r="J602" s="1" t="s">
        <v>281</v>
      </c>
      <c r="K602" s="1" t="s">
        <v>133</v>
      </c>
      <c r="L602" s="1" t="s">
        <v>322</v>
      </c>
      <c r="M602" s="1" t="str">
        <f>INDEX(Countries[], MATCH(RawData[[#This Row],[Where do you work]], Countries[Actual], 0), 2)</f>
        <v>USA</v>
      </c>
      <c r="N602" s="1" t="s">
        <v>291</v>
      </c>
      <c r="O602" s="1" t="str">
        <f>VLOOKUP(RawData[[#This Row],[How many hours of a day you work on Excel]], Time[], 2, FALSE)</f>
        <v>Medium</v>
      </c>
    </row>
    <row r="603" spans="2:16" x14ac:dyDescent="0.2">
      <c r="B603" s="1" t="s">
        <v>1282</v>
      </c>
      <c r="C603" s="1">
        <v>41055.052141203705</v>
      </c>
      <c r="D603" s="10">
        <v>70000</v>
      </c>
      <c r="E603" s="1" t="s">
        <v>322</v>
      </c>
      <c r="F603" s="11">
        <v>70000</v>
      </c>
      <c r="G603" s="9">
        <f>RawData[[#This Row],[Clean Salary]]*INDEX(Exchange[], MATCH(RawData[[#This Row],[Currency]], Exchange[Code], 0), 4)</f>
        <v>70000</v>
      </c>
      <c r="H603" s="11">
        <f>IFERROR(RawData[[#This Row],[Salary in USD]]/(INDEX(Exchange[], MATCH(RawData[[#This Row],[Local Currency Unit]], Exchange[Code], 0), 8)), "")</f>
        <v>16666.666666666664</v>
      </c>
      <c r="I603" s="1" t="s">
        <v>1283</v>
      </c>
      <c r="J603" s="1" t="s">
        <v>305</v>
      </c>
      <c r="K603" s="1" t="s">
        <v>133</v>
      </c>
      <c r="L603" s="1" t="s">
        <v>322</v>
      </c>
      <c r="M603" s="1" t="str">
        <f>INDEX(Countries[], MATCH(RawData[[#This Row],[Where do you work]], Countries[Actual], 0), 2)</f>
        <v>USA</v>
      </c>
      <c r="N603" s="1" t="s">
        <v>294</v>
      </c>
      <c r="O603" s="1" t="str">
        <f>VLOOKUP(RawData[[#This Row],[How many hours of a day you work on Excel]], Time[], 2, FALSE)</f>
        <v>Very Heavy</v>
      </c>
    </row>
    <row r="604" spans="2:16" x14ac:dyDescent="0.2">
      <c r="B604" s="1" t="s">
        <v>1284</v>
      </c>
      <c r="C604" s="1">
        <v>41055.060324074075</v>
      </c>
      <c r="D604" s="10">
        <v>70000</v>
      </c>
      <c r="E604" s="1" t="s">
        <v>322</v>
      </c>
      <c r="F604" s="11">
        <v>70000</v>
      </c>
      <c r="G604" s="9">
        <f>RawData[[#This Row],[Clean Salary]]*INDEX(Exchange[], MATCH(RawData[[#This Row],[Currency]], Exchange[Code], 0), 4)</f>
        <v>70000</v>
      </c>
      <c r="H604" s="11">
        <f>IFERROR(RawData[[#This Row],[Salary in USD]]/(INDEX(Exchange[], MATCH(RawData[[#This Row],[Local Currency Unit]], Exchange[Code], 0), 8)), "")</f>
        <v>16666.666666666664</v>
      </c>
      <c r="I604" s="1" t="s">
        <v>290</v>
      </c>
      <c r="J604" s="1" t="s">
        <v>290</v>
      </c>
      <c r="K604" s="1" t="s">
        <v>133</v>
      </c>
      <c r="L604" s="1" t="s">
        <v>322</v>
      </c>
      <c r="M604" s="1" t="str">
        <f>INDEX(Countries[], MATCH(RawData[[#This Row],[Where do you work]], Countries[Actual], 0), 2)</f>
        <v>USA</v>
      </c>
      <c r="N604" s="1" t="s">
        <v>291</v>
      </c>
      <c r="O604" s="1" t="str">
        <f>VLOOKUP(RawData[[#This Row],[How many hours of a day you work on Excel]], Time[], 2, FALSE)</f>
        <v>Medium</v>
      </c>
    </row>
    <row r="605" spans="2:16" x14ac:dyDescent="0.2">
      <c r="B605" s="1" t="s">
        <v>1285</v>
      </c>
      <c r="C605" s="1">
        <v>41055.0859375</v>
      </c>
      <c r="D605" s="10">
        <v>70000</v>
      </c>
      <c r="E605" s="1" t="s">
        <v>322</v>
      </c>
      <c r="F605" s="11">
        <v>70000</v>
      </c>
      <c r="G605" s="9">
        <f>RawData[[#This Row],[Clean Salary]]*INDEX(Exchange[], MATCH(RawData[[#This Row],[Currency]], Exchange[Code], 0), 4)</f>
        <v>70000</v>
      </c>
      <c r="H605" s="11">
        <f>IFERROR(RawData[[#This Row],[Salary in USD]]/(INDEX(Exchange[], MATCH(RawData[[#This Row],[Local Currency Unit]], Exchange[Code], 0), 8)), "")</f>
        <v>16666.666666666664</v>
      </c>
      <c r="I605" s="1" t="s">
        <v>1286</v>
      </c>
      <c r="J605" s="1" t="s">
        <v>281</v>
      </c>
      <c r="K605" s="1" t="s">
        <v>133</v>
      </c>
      <c r="L605" s="1" t="s">
        <v>322</v>
      </c>
      <c r="M605" s="1" t="str">
        <f>INDEX(Countries[], MATCH(RawData[[#This Row],[Where do you work]], Countries[Actual], 0), 2)</f>
        <v>USA</v>
      </c>
      <c r="N605" s="1" t="s">
        <v>282</v>
      </c>
      <c r="O605" s="1" t="str">
        <f>VLOOKUP(RawData[[#This Row],[How many hours of a day you work on Excel]], Time[], 2, FALSE)</f>
        <v>Heavy</v>
      </c>
    </row>
    <row r="606" spans="2:16" x14ac:dyDescent="0.2">
      <c r="B606" s="1" t="s">
        <v>1287</v>
      </c>
      <c r="C606" s="1">
        <v>41055.135462962964</v>
      </c>
      <c r="D606" s="10">
        <v>70000</v>
      </c>
      <c r="E606" s="1" t="s">
        <v>322</v>
      </c>
      <c r="F606" s="11">
        <v>70000</v>
      </c>
      <c r="G606" s="9">
        <f>RawData[[#This Row],[Clean Salary]]*INDEX(Exchange[], MATCH(RawData[[#This Row],[Currency]], Exchange[Code], 0), 4)</f>
        <v>70000</v>
      </c>
      <c r="H606" s="11">
        <f>IFERROR(RawData[[#This Row],[Salary in USD]]/(INDEX(Exchange[], MATCH(RawData[[#This Row],[Local Currency Unit]], Exchange[Code], 0), 8)), "")</f>
        <v>16666.666666666664</v>
      </c>
      <c r="I606" s="1" t="s">
        <v>290</v>
      </c>
      <c r="J606" s="1" t="s">
        <v>290</v>
      </c>
      <c r="K606" s="1" t="s">
        <v>133</v>
      </c>
      <c r="L606" s="1" t="s">
        <v>322</v>
      </c>
      <c r="M606" s="1" t="str">
        <f>INDEX(Countries[], MATCH(RawData[[#This Row],[Where do you work]], Countries[Actual], 0), 2)</f>
        <v>USA</v>
      </c>
      <c r="N606" s="1" t="s">
        <v>282</v>
      </c>
      <c r="O606" s="1" t="str">
        <f>VLOOKUP(RawData[[#This Row],[How many hours of a day you work on Excel]], Time[], 2, FALSE)</f>
        <v>Heavy</v>
      </c>
    </row>
    <row r="607" spans="2:16" x14ac:dyDescent="0.2">
      <c r="B607" s="1" t="s">
        <v>1288</v>
      </c>
      <c r="C607" s="1">
        <v>41055.190752314818</v>
      </c>
      <c r="D607" s="10">
        <v>70000</v>
      </c>
      <c r="E607" s="1" t="s">
        <v>322</v>
      </c>
      <c r="F607" s="11">
        <v>70000</v>
      </c>
      <c r="G607" s="9">
        <f>RawData[[#This Row],[Clean Salary]]*INDEX(Exchange[], MATCH(RawData[[#This Row],[Currency]], Exchange[Code], 0), 4)</f>
        <v>70000</v>
      </c>
      <c r="H607" s="11">
        <f>IFERROR(RawData[[#This Row],[Salary in USD]]/(INDEX(Exchange[], MATCH(RawData[[#This Row],[Local Currency Unit]], Exchange[Code], 0), 8)), "")</f>
        <v>16666.666666666664</v>
      </c>
      <c r="I607" s="1" t="s">
        <v>1289</v>
      </c>
      <c r="J607" s="1" t="s">
        <v>290</v>
      </c>
      <c r="K607" s="1" t="s">
        <v>133</v>
      </c>
      <c r="L607" s="1" t="s">
        <v>322</v>
      </c>
      <c r="M607" s="1" t="str">
        <f>INDEX(Countries[], MATCH(RawData[[#This Row],[Where do you work]], Countries[Actual], 0), 2)</f>
        <v>USA</v>
      </c>
      <c r="N607" s="1" t="s">
        <v>294</v>
      </c>
      <c r="O607" s="1" t="str">
        <f>VLOOKUP(RawData[[#This Row],[How many hours of a day you work on Excel]], Time[], 2, FALSE)</f>
        <v>Very Heavy</v>
      </c>
    </row>
    <row r="608" spans="2:16" x14ac:dyDescent="0.2">
      <c r="B608" s="1" t="s">
        <v>1290</v>
      </c>
      <c r="C608" s="1">
        <v>41055.328622685185</v>
      </c>
      <c r="D608" s="10">
        <v>70000</v>
      </c>
      <c r="E608" s="1" t="s">
        <v>322</v>
      </c>
      <c r="F608" s="11">
        <v>70000</v>
      </c>
      <c r="G608" s="9">
        <f>RawData[[#This Row],[Clean Salary]]*INDEX(Exchange[], MATCH(RawData[[#This Row],[Currency]], Exchange[Code], 0), 4)</f>
        <v>70000</v>
      </c>
      <c r="H608" s="11">
        <f>IFERROR(RawData[[#This Row],[Salary in USD]]/(INDEX(Exchange[], MATCH(RawData[[#This Row],[Local Currency Unit]], Exchange[Code], 0), 8)), "")</f>
        <v>16666.666666666664</v>
      </c>
      <c r="I608" s="1" t="s">
        <v>320</v>
      </c>
      <c r="J608" s="1" t="s">
        <v>290</v>
      </c>
      <c r="K608" s="1" t="s">
        <v>133</v>
      </c>
      <c r="L608" s="1" t="s">
        <v>322</v>
      </c>
      <c r="M608" s="1" t="str">
        <f>INDEX(Countries[], MATCH(RawData[[#This Row],[Where do you work]], Countries[Actual], 0), 2)</f>
        <v>USA</v>
      </c>
      <c r="N608" s="1" t="s">
        <v>282</v>
      </c>
      <c r="O608" s="1" t="str">
        <f>VLOOKUP(RawData[[#This Row],[How many hours of a day you work on Excel]], Time[], 2, FALSE)</f>
        <v>Heavy</v>
      </c>
      <c r="P608" s="1">
        <v>3</v>
      </c>
    </row>
    <row r="609" spans="2:16" x14ac:dyDescent="0.2">
      <c r="B609" s="1" t="s">
        <v>1291</v>
      </c>
      <c r="C609" s="1">
        <v>41055.400324074071</v>
      </c>
      <c r="D609" s="10">
        <v>70000</v>
      </c>
      <c r="E609" s="1" t="s">
        <v>322</v>
      </c>
      <c r="F609" s="11">
        <v>70000</v>
      </c>
      <c r="G609" s="9">
        <f>RawData[[#This Row],[Clean Salary]]*INDEX(Exchange[], MATCH(RawData[[#This Row],[Currency]], Exchange[Code], 0), 4)</f>
        <v>70000</v>
      </c>
      <c r="H609" s="11">
        <f>IFERROR(RawData[[#This Row],[Salary in USD]]/(INDEX(Exchange[], MATCH(RawData[[#This Row],[Local Currency Unit]], Exchange[Code], 0), 8)), "")</f>
        <v>16666.666666666664</v>
      </c>
      <c r="I609" s="1" t="s">
        <v>1292</v>
      </c>
      <c r="J609" s="1" t="s">
        <v>290</v>
      </c>
      <c r="K609" s="1" t="s">
        <v>133</v>
      </c>
      <c r="L609" s="1" t="s">
        <v>322</v>
      </c>
      <c r="M609" s="1" t="str">
        <f>INDEX(Countries[], MATCH(RawData[[#This Row],[Where do you work]], Countries[Actual], 0), 2)</f>
        <v>USA</v>
      </c>
      <c r="N609" s="1" t="s">
        <v>291</v>
      </c>
      <c r="O609" s="1" t="str">
        <f>VLOOKUP(RawData[[#This Row],[How many hours of a day you work on Excel]], Time[], 2, FALSE)</f>
        <v>Medium</v>
      </c>
      <c r="P609" s="1">
        <v>18</v>
      </c>
    </row>
    <row r="610" spans="2:16" x14ac:dyDescent="0.2">
      <c r="B610" s="1" t="s">
        <v>1293</v>
      </c>
      <c r="C610" s="1">
        <v>41056.387349537035</v>
      </c>
      <c r="D610" s="10">
        <v>70000</v>
      </c>
      <c r="E610" s="1" t="s">
        <v>322</v>
      </c>
      <c r="F610" s="11">
        <v>70000</v>
      </c>
      <c r="G610" s="9">
        <f>RawData[[#This Row],[Clean Salary]]*INDEX(Exchange[], MATCH(RawData[[#This Row],[Currency]], Exchange[Code], 0), 4)</f>
        <v>70000</v>
      </c>
      <c r="H610" s="11">
        <f>IFERROR(RawData[[#This Row],[Salary in USD]]/(INDEX(Exchange[], MATCH(RawData[[#This Row],[Local Currency Unit]], Exchange[Code], 0), 8)), "")</f>
        <v>16666.666666666664</v>
      </c>
      <c r="I610" s="1" t="s">
        <v>320</v>
      </c>
      <c r="J610" s="1" t="s">
        <v>290</v>
      </c>
      <c r="K610" s="1" t="s">
        <v>133</v>
      </c>
      <c r="L610" s="1" t="s">
        <v>322</v>
      </c>
      <c r="M610" s="1" t="str">
        <f>INDEX(Countries[], MATCH(RawData[[#This Row],[Where do you work]], Countries[Actual], 0), 2)</f>
        <v>USA</v>
      </c>
      <c r="N610" s="1" t="s">
        <v>294</v>
      </c>
      <c r="O610" s="1" t="str">
        <f>VLOOKUP(RawData[[#This Row],[How many hours of a day you work on Excel]], Time[], 2, FALSE)</f>
        <v>Very Heavy</v>
      </c>
      <c r="P610" s="1">
        <v>15</v>
      </c>
    </row>
    <row r="611" spans="2:16" x14ac:dyDescent="0.2">
      <c r="B611" s="1" t="s">
        <v>1294</v>
      </c>
      <c r="C611" s="1">
        <v>41057.012106481481</v>
      </c>
      <c r="D611" s="10">
        <v>70000</v>
      </c>
      <c r="E611" s="1" t="s">
        <v>322</v>
      </c>
      <c r="F611" s="11">
        <v>70000</v>
      </c>
      <c r="G611" s="9">
        <f>RawData[[#This Row],[Clean Salary]]*INDEX(Exchange[], MATCH(RawData[[#This Row],[Currency]], Exchange[Code], 0), 4)</f>
        <v>70000</v>
      </c>
      <c r="H611" s="11">
        <f>IFERROR(RawData[[#This Row],[Salary in USD]]/(INDEX(Exchange[], MATCH(RawData[[#This Row],[Local Currency Unit]], Exchange[Code], 0), 8)), "")</f>
        <v>16666.666666666664</v>
      </c>
      <c r="I611" s="1" t="s">
        <v>1295</v>
      </c>
      <c r="J611" s="1" t="s">
        <v>281</v>
      </c>
      <c r="K611" s="1" t="s">
        <v>133</v>
      </c>
      <c r="L611" s="1" t="s">
        <v>322</v>
      </c>
      <c r="M611" s="1" t="str">
        <f>INDEX(Countries[], MATCH(RawData[[#This Row],[Where do you work]], Countries[Actual], 0), 2)</f>
        <v>USA</v>
      </c>
      <c r="N611" s="1" t="s">
        <v>282</v>
      </c>
      <c r="O611" s="1" t="str">
        <f>VLOOKUP(RawData[[#This Row],[How many hours of a day you work on Excel]], Time[], 2, FALSE)</f>
        <v>Heavy</v>
      </c>
      <c r="P611" s="1">
        <v>4</v>
      </c>
    </row>
    <row r="612" spans="2:16" x14ac:dyDescent="0.2">
      <c r="B612" s="1" t="s">
        <v>1296</v>
      </c>
      <c r="C612" s="1">
        <v>41058.324259259258</v>
      </c>
      <c r="D612" s="10">
        <v>70000</v>
      </c>
      <c r="E612" s="1" t="s">
        <v>322</v>
      </c>
      <c r="F612" s="11">
        <v>70000</v>
      </c>
      <c r="G612" s="9">
        <f>RawData[[#This Row],[Clean Salary]]*INDEX(Exchange[], MATCH(RawData[[#This Row],[Currency]], Exchange[Code], 0), 4)</f>
        <v>70000</v>
      </c>
      <c r="H612" s="11">
        <f>IFERROR(RawData[[#This Row],[Salary in USD]]/(INDEX(Exchange[], MATCH(RawData[[#This Row],[Local Currency Unit]], Exchange[Code], 0), 8)), "")</f>
        <v>16666.666666666664</v>
      </c>
      <c r="I612" s="1" t="s">
        <v>1297</v>
      </c>
      <c r="J612" s="1" t="s">
        <v>290</v>
      </c>
      <c r="K612" s="1" t="s">
        <v>133</v>
      </c>
      <c r="L612" s="1" t="s">
        <v>322</v>
      </c>
      <c r="M612" s="1" t="str">
        <f>INDEX(Countries[], MATCH(RawData[[#This Row],[Where do you work]], Countries[Actual], 0), 2)</f>
        <v>USA</v>
      </c>
      <c r="N612" s="1" t="s">
        <v>324</v>
      </c>
      <c r="O612" s="1" t="str">
        <f>VLOOKUP(RawData[[#This Row],[How many hours of a day you work on Excel]], Time[], 2, FALSE)</f>
        <v>Light</v>
      </c>
      <c r="P612" s="1">
        <v>6</v>
      </c>
    </row>
    <row r="613" spans="2:16" x14ac:dyDescent="0.2">
      <c r="B613" s="1" t="s">
        <v>1298</v>
      </c>
      <c r="C613" s="1">
        <v>41058.422465277778</v>
      </c>
      <c r="D613" s="10">
        <v>70000</v>
      </c>
      <c r="E613" s="1" t="s">
        <v>322</v>
      </c>
      <c r="F613" s="11">
        <v>70000</v>
      </c>
      <c r="G613" s="9">
        <f>RawData[[#This Row],[Clean Salary]]*INDEX(Exchange[], MATCH(RawData[[#This Row],[Currency]], Exchange[Code], 0), 4)</f>
        <v>70000</v>
      </c>
      <c r="H613" s="11">
        <f>IFERROR(RawData[[#This Row],[Salary in USD]]/(INDEX(Exchange[], MATCH(RawData[[#This Row],[Local Currency Unit]], Exchange[Code], 0), 8)), "")</f>
        <v>16666.666666666664</v>
      </c>
      <c r="I613" s="1" t="s">
        <v>501</v>
      </c>
      <c r="J613" s="1" t="s">
        <v>281</v>
      </c>
      <c r="K613" s="1" t="s">
        <v>133</v>
      </c>
      <c r="L613" s="1" t="s">
        <v>322</v>
      </c>
      <c r="M613" s="1" t="str">
        <f>INDEX(Countries[], MATCH(RawData[[#This Row],[Where do you work]], Countries[Actual], 0), 2)</f>
        <v>USA</v>
      </c>
      <c r="N613" s="1" t="s">
        <v>282</v>
      </c>
      <c r="O613" s="1" t="str">
        <f>VLOOKUP(RawData[[#This Row],[How many hours of a day you work on Excel]], Time[], 2, FALSE)</f>
        <v>Heavy</v>
      </c>
      <c r="P613" s="1">
        <v>8</v>
      </c>
    </row>
    <row r="614" spans="2:16" x14ac:dyDescent="0.2">
      <c r="B614" s="1" t="s">
        <v>1299</v>
      </c>
      <c r="C614" s="1">
        <v>41064.188807870371</v>
      </c>
      <c r="D614" s="10">
        <v>70000</v>
      </c>
      <c r="E614" s="1" t="s">
        <v>322</v>
      </c>
      <c r="F614" s="11">
        <v>70000</v>
      </c>
      <c r="G614" s="9">
        <f>RawData[[#This Row],[Clean Salary]]*INDEX(Exchange[], MATCH(RawData[[#This Row],[Currency]], Exchange[Code], 0), 4)</f>
        <v>70000</v>
      </c>
      <c r="H614" s="11">
        <f>IFERROR(RawData[[#This Row],[Salary in USD]]/(INDEX(Exchange[], MATCH(RawData[[#This Row],[Local Currency Unit]], Exchange[Code], 0), 8)), "")</f>
        <v>16666.666666666664</v>
      </c>
      <c r="I614" s="1" t="s">
        <v>1300</v>
      </c>
      <c r="J614" s="1" t="s">
        <v>290</v>
      </c>
      <c r="K614" s="1" t="s">
        <v>133</v>
      </c>
      <c r="L614" s="1" t="s">
        <v>322</v>
      </c>
      <c r="M614" s="1" t="str">
        <f>INDEX(Countries[], MATCH(RawData[[#This Row],[Where do you work]], Countries[Actual], 0), 2)</f>
        <v>USA</v>
      </c>
      <c r="N614" s="1" t="s">
        <v>282</v>
      </c>
      <c r="O614" s="1" t="str">
        <f>VLOOKUP(RawData[[#This Row],[How many hours of a day you work on Excel]], Time[], 2, FALSE)</f>
        <v>Heavy</v>
      </c>
      <c r="P614" s="1">
        <v>9</v>
      </c>
    </row>
    <row r="615" spans="2:16" x14ac:dyDescent="0.2">
      <c r="B615" s="1" t="s">
        <v>1301</v>
      </c>
      <c r="C615" s="1">
        <v>41073.080821759257</v>
      </c>
      <c r="D615" s="10">
        <v>70000</v>
      </c>
      <c r="E615" s="1" t="s">
        <v>322</v>
      </c>
      <c r="F615" s="11">
        <v>70000</v>
      </c>
      <c r="G615" s="9">
        <f>RawData[[#This Row],[Clean Salary]]*INDEX(Exchange[], MATCH(RawData[[#This Row],[Currency]], Exchange[Code], 0), 4)</f>
        <v>70000</v>
      </c>
      <c r="H615" s="11">
        <f>IFERROR(RawData[[#This Row],[Salary in USD]]/(INDEX(Exchange[], MATCH(RawData[[#This Row],[Local Currency Unit]], Exchange[Code], 0), 8)), "")</f>
        <v>16666.666666666664</v>
      </c>
      <c r="I615" s="1" t="s">
        <v>657</v>
      </c>
      <c r="J615" s="1" t="s">
        <v>290</v>
      </c>
      <c r="K615" s="1" t="s">
        <v>133</v>
      </c>
      <c r="L615" s="1" t="s">
        <v>322</v>
      </c>
      <c r="M615" s="1" t="str">
        <f>INDEX(Countries[], MATCH(RawData[[#This Row],[Where do you work]], Countries[Actual], 0), 2)</f>
        <v>USA</v>
      </c>
      <c r="N615" s="1" t="s">
        <v>291</v>
      </c>
      <c r="O615" s="1" t="str">
        <f>VLOOKUP(RawData[[#This Row],[How many hours of a day you work on Excel]], Time[], 2, FALSE)</f>
        <v>Medium</v>
      </c>
      <c r="P615" s="1">
        <v>5</v>
      </c>
    </row>
    <row r="616" spans="2:16" x14ac:dyDescent="0.2">
      <c r="B616" s="1" t="s">
        <v>1302</v>
      </c>
      <c r="C616" s="1">
        <v>41081.198888888888</v>
      </c>
      <c r="D616" s="10">
        <v>70000</v>
      </c>
      <c r="E616" s="1" t="s">
        <v>322</v>
      </c>
      <c r="F616" s="11">
        <v>70000</v>
      </c>
      <c r="G616" s="9">
        <f>RawData[[#This Row],[Clean Salary]]*INDEX(Exchange[], MATCH(RawData[[#This Row],[Currency]], Exchange[Code], 0), 4)</f>
        <v>70000</v>
      </c>
      <c r="H616" s="11">
        <f>IFERROR(RawData[[#This Row],[Salary in USD]]/(INDEX(Exchange[], MATCH(RawData[[#This Row],[Local Currency Unit]], Exchange[Code], 0), 8)), "")</f>
        <v>16666.666666666664</v>
      </c>
      <c r="I616" s="1" t="s">
        <v>1303</v>
      </c>
      <c r="J616" s="1" t="s">
        <v>290</v>
      </c>
      <c r="K616" s="1" t="s">
        <v>133</v>
      </c>
      <c r="L616" s="1" t="s">
        <v>322</v>
      </c>
      <c r="M616" s="1" t="str">
        <f>INDEX(Countries[], MATCH(RawData[[#This Row],[Where do you work]], Countries[Actual], 0), 2)</f>
        <v>USA</v>
      </c>
      <c r="N616" s="1" t="s">
        <v>282</v>
      </c>
      <c r="O616" s="1" t="str">
        <f>VLOOKUP(RawData[[#This Row],[How many hours of a day you work on Excel]], Time[], 2, FALSE)</f>
        <v>Heavy</v>
      </c>
      <c r="P616" s="1">
        <v>10</v>
      </c>
    </row>
    <row r="617" spans="2:16" x14ac:dyDescent="0.2">
      <c r="B617" s="1" t="s">
        <v>1304</v>
      </c>
      <c r="C617" s="1">
        <v>41058.905555555553</v>
      </c>
      <c r="D617" s="10">
        <v>69960</v>
      </c>
      <c r="E617" s="1" t="s">
        <v>322</v>
      </c>
      <c r="F617" s="11">
        <v>69960</v>
      </c>
      <c r="G617" s="9">
        <f>RawData[[#This Row],[Clean Salary]]*INDEX(Exchange[], MATCH(RawData[[#This Row],[Currency]], Exchange[Code], 0), 4)</f>
        <v>69960</v>
      </c>
      <c r="H617" s="11">
        <f>IFERROR(RawData[[#This Row],[Salary in USD]]/(INDEX(Exchange[], MATCH(RawData[[#This Row],[Local Currency Unit]], Exchange[Code], 0), 8)), "")</f>
        <v>16657.142857142855</v>
      </c>
      <c r="I617" s="1" t="s">
        <v>1305</v>
      </c>
      <c r="J617" s="1" t="s">
        <v>305</v>
      </c>
      <c r="K617" s="1" t="s">
        <v>133</v>
      </c>
      <c r="L617" s="1" t="s">
        <v>322</v>
      </c>
      <c r="M617" s="1" t="str">
        <f>INDEX(Countries[], MATCH(RawData[[#This Row],[Where do you work]], Countries[Actual], 0), 2)</f>
        <v>USA</v>
      </c>
      <c r="N617" s="1" t="s">
        <v>291</v>
      </c>
      <c r="O617" s="1" t="str">
        <f>VLOOKUP(RawData[[#This Row],[How many hours of a day you work on Excel]], Time[], 2, FALSE)</f>
        <v>Medium</v>
      </c>
      <c r="P617" s="1">
        <v>22</v>
      </c>
    </row>
    <row r="618" spans="2:16" x14ac:dyDescent="0.2">
      <c r="B618" s="1" t="s">
        <v>2083</v>
      </c>
      <c r="C618" s="1">
        <v>41054.141458333332</v>
      </c>
      <c r="D618" s="10">
        <v>48000</v>
      </c>
      <c r="E618" s="1" t="s">
        <v>322</v>
      </c>
      <c r="F618" s="11">
        <v>48000</v>
      </c>
      <c r="G618" s="9">
        <f>RawData[[#This Row],[Clean Salary]]*INDEX(Exchange[], MATCH(RawData[[#This Row],[Currency]], Exchange[Code], 0), 4)</f>
        <v>48000</v>
      </c>
      <c r="H618" s="11">
        <f>IFERROR(RawData[[#This Row],[Salary in USD]]/(INDEX(Exchange[], MATCH(RawData[[#This Row],[Local Currency Unit]], Exchange[Code], 0), 8)), "")</f>
        <v>16608.996539792388</v>
      </c>
      <c r="I618" s="1" t="s">
        <v>2084</v>
      </c>
      <c r="J618" s="1" t="s">
        <v>298</v>
      </c>
      <c r="K618" s="1" t="s">
        <v>138</v>
      </c>
      <c r="L618" s="1" t="s">
        <v>35</v>
      </c>
      <c r="M618" s="1" t="str">
        <f>INDEX(Countries[], MATCH(RawData[[#This Row],[Where do you work]], Countries[Actual], 0), 2)</f>
        <v>Pakistan</v>
      </c>
      <c r="N618" s="1" t="s">
        <v>291</v>
      </c>
      <c r="O618" s="1" t="str">
        <f>VLOOKUP(RawData[[#This Row],[How many hours of a day you work on Excel]], Time[], 2, FALSE)</f>
        <v>Medium</v>
      </c>
    </row>
    <row r="619" spans="2:16" x14ac:dyDescent="0.2">
      <c r="B619" s="1" t="s">
        <v>1306</v>
      </c>
      <c r="C619" s="1">
        <v>41072.156539351854</v>
      </c>
      <c r="D619" s="10">
        <v>78000</v>
      </c>
      <c r="E619" s="1" t="s">
        <v>9</v>
      </c>
      <c r="F619" s="11">
        <v>78000</v>
      </c>
      <c r="G619" s="9">
        <f>RawData[[#This Row],[Clean Salary]]*INDEX(Exchange[], MATCH(RawData[[#This Row],[Currency]], Exchange[Code], 0), 4)</f>
        <v>76702.198796365497</v>
      </c>
      <c r="H619" s="11">
        <f>IFERROR(RawData[[#This Row],[Salary in USD]]/(INDEX(Exchange[], MATCH(RawData[[#This Row],[Local Currency Unit]], Exchange[Code], 0), 8)), "")</f>
        <v>16566.349632044385</v>
      </c>
      <c r="I619" s="1" t="s">
        <v>1307</v>
      </c>
      <c r="J619" s="1" t="s">
        <v>290</v>
      </c>
      <c r="K619" s="1" t="s">
        <v>137</v>
      </c>
      <c r="L619" s="1" t="s">
        <v>9</v>
      </c>
      <c r="M619" s="1" t="str">
        <f>INDEX(Countries[], MATCH(RawData[[#This Row],[Where do you work]], Countries[Actual], 0), 2)</f>
        <v>Canada</v>
      </c>
      <c r="N619" s="1" t="s">
        <v>294</v>
      </c>
      <c r="O619" s="1" t="str">
        <f>VLOOKUP(RawData[[#This Row],[How many hours of a day you work on Excel]], Time[], 2, FALSE)</f>
        <v>Very Heavy</v>
      </c>
      <c r="P619" s="1">
        <v>4</v>
      </c>
    </row>
    <row r="620" spans="2:16" x14ac:dyDescent="0.2">
      <c r="B620" s="1" t="s">
        <v>1308</v>
      </c>
      <c r="C620" s="1">
        <v>41057.222696759258</v>
      </c>
      <c r="D620" s="10">
        <v>80000</v>
      </c>
      <c r="E620" s="1" t="s">
        <v>3</v>
      </c>
      <c r="F620" s="11">
        <v>80000</v>
      </c>
      <c r="G620" s="9">
        <f>RawData[[#This Row],[Clean Salary]]*INDEX(Exchange[], MATCH(RawData[[#This Row],[Currency]], Exchange[Code], 0), 4)</f>
        <v>81592.772512210868</v>
      </c>
      <c r="H620" s="11">
        <f>IFERROR(RawData[[#This Row],[Salary in USD]]/(INDEX(Exchange[], MATCH(RawData[[#This Row],[Local Currency Unit]], Exchange[Code], 0), 8)), "")</f>
        <v>16516.755569273453</v>
      </c>
      <c r="I620" s="1" t="s">
        <v>1309</v>
      </c>
      <c r="J620" s="1" t="s">
        <v>281</v>
      </c>
      <c r="K620" s="1" t="s">
        <v>136</v>
      </c>
      <c r="L620" s="1" t="s">
        <v>3</v>
      </c>
      <c r="M620" s="1" t="str">
        <f>INDEX(Countries[], MATCH(RawData[[#This Row],[Where do you work]], Countries[Actual], 0), 2)</f>
        <v>Australia</v>
      </c>
      <c r="N620" s="1" t="s">
        <v>282</v>
      </c>
      <c r="O620" s="1" t="str">
        <f>VLOOKUP(RawData[[#This Row],[How many hours of a day you work on Excel]], Time[], 2, FALSE)</f>
        <v>Heavy</v>
      </c>
      <c r="P620" s="1">
        <v>25</v>
      </c>
    </row>
    <row r="621" spans="2:16" x14ac:dyDescent="0.2">
      <c r="B621" s="1" t="s">
        <v>1310</v>
      </c>
      <c r="C621" s="1">
        <v>41058.268113425926</v>
      </c>
      <c r="D621" s="10">
        <v>80000</v>
      </c>
      <c r="E621" s="1" t="s">
        <v>3</v>
      </c>
      <c r="F621" s="11">
        <v>80000</v>
      </c>
      <c r="G621" s="9">
        <f>RawData[[#This Row],[Clean Salary]]*INDEX(Exchange[], MATCH(RawData[[#This Row],[Currency]], Exchange[Code], 0), 4)</f>
        <v>81592.772512210868</v>
      </c>
      <c r="H621" s="11">
        <f>IFERROR(RawData[[#This Row],[Salary in USD]]/(INDEX(Exchange[], MATCH(RawData[[#This Row],[Local Currency Unit]], Exchange[Code], 0), 8)), "")</f>
        <v>16516.755569273453</v>
      </c>
      <c r="I621" s="1" t="s">
        <v>1311</v>
      </c>
      <c r="J621" s="1" t="s">
        <v>316</v>
      </c>
      <c r="K621" s="1" t="s">
        <v>136</v>
      </c>
      <c r="L621" s="1" t="s">
        <v>3</v>
      </c>
      <c r="M621" s="1" t="str">
        <f>INDEX(Countries[], MATCH(RawData[[#This Row],[Where do you work]], Countries[Actual], 0), 2)</f>
        <v>Australia</v>
      </c>
      <c r="N621" s="1" t="s">
        <v>282</v>
      </c>
      <c r="O621" s="1" t="str">
        <f>VLOOKUP(RawData[[#This Row],[How many hours of a day you work on Excel]], Time[], 2, FALSE)</f>
        <v>Heavy</v>
      </c>
      <c r="P621" s="1">
        <v>5</v>
      </c>
    </row>
    <row r="622" spans="2:16" x14ac:dyDescent="0.2">
      <c r="B622" s="1" t="s">
        <v>1312</v>
      </c>
      <c r="C622" s="1">
        <v>41066.39707175926</v>
      </c>
      <c r="D622" s="10">
        <v>80000</v>
      </c>
      <c r="E622" s="1" t="s">
        <v>3</v>
      </c>
      <c r="F622" s="11">
        <v>80000</v>
      </c>
      <c r="G622" s="9">
        <f>RawData[[#This Row],[Clean Salary]]*INDEX(Exchange[], MATCH(RawData[[#This Row],[Currency]], Exchange[Code], 0), 4)</f>
        <v>81592.772512210868</v>
      </c>
      <c r="H622" s="11">
        <f>IFERROR(RawData[[#This Row],[Salary in USD]]/(INDEX(Exchange[], MATCH(RawData[[#This Row],[Local Currency Unit]], Exchange[Code], 0), 8)), "")</f>
        <v>16516.755569273453</v>
      </c>
      <c r="I622" s="1" t="s">
        <v>1313</v>
      </c>
      <c r="J622" s="1" t="s">
        <v>286</v>
      </c>
      <c r="K622" s="1" t="s">
        <v>136</v>
      </c>
      <c r="L622" s="1" t="s">
        <v>3</v>
      </c>
      <c r="M622" s="1" t="str">
        <f>INDEX(Countries[], MATCH(RawData[[#This Row],[Where do you work]], Countries[Actual], 0), 2)</f>
        <v>Australia</v>
      </c>
      <c r="N622" s="1" t="s">
        <v>282</v>
      </c>
      <c r="O622" s="1" t="str">
        <f>VLOOKUP(RawData[[#This Row],[How many hours of a day you work on Excel]], Time[], 2, FALSE)</f>
        <v>Heavy</v>
      </c>
      <c r="P622" s="1">
        <v>5</v>
      </c>
    </row>
    <row r="623" spans="2:16" x14ac:dyDescent="0.2">
      <c r="B623" s="1" t="s">
        <v>1314</v>
      </c>
      <c r="C623" s="1">
        <v>41054.25503472222</v>
      </c>
      <c r="D623" s="10">
        <v>40000</v>
      </c>
      <c r="E623" s="1" t="s">
        <v>6</v>
      </c>
      <c r="F623" s="11">
        <v>40000</v>
      </c>
      <c r="G623" s="9">
        <f>RawData[[#This Row],[Clean Salary]]*INDEX(Exchange[], MATCH(RawData[[#This Row],[Currency]], Exchange[Code], 0), 4)</f>
        <v>63047.130882691366</v>
      </c>
      <c r="H623" s="11">
        <f>IFERROR(RawData[[#This Row],[Salary in USD]]/(INDEX(Exchange[], MATCH(RawData[[#This Row],[Local Currency Unit]], Exchange[Code], 0), 8)), "")</f>
        <v>16504.484524264757</v>
      </c>
      <c r="I623" s="1" t="s">
        <v>455</v>
      </c>
      <c r="J623" s="1" t="s">
        <v>316</v>
      </c>
      <c r="K623" s="1" t="s">
        <v>135</v>
      </c>
      <c r="L623" s="1" t="s">
        <v>6</v>
      </c>
      <c r="M623" s="1" t="str">
        <f>INDEX(Countries[], MATCH(RawData[[#This Row],[Where do you work]], Countries[Actual], 0), 2)</f>
        <v>UK</v>
      </c>
      <c r="N623" s="1" t="s">
        <v>282</v>
      </c>
      <c r="O623" s="1" t="str">
        <f>VLOOKUP(RawData[[#This Row],[How many hours of a day you work on Excel]], Time[], 2, FALSE)</f>
        <v>Heavy</v>
      </c>
    </row>
    <row r="624" spans="2:16" x14ac:dyDescent="0.2">
      <c r="B624" s="1" t="s">
        <v>1315</v>
      </c>
      <c r="C624" s="1">
        <v>41057.690833333334</v>
      </c>
      <c r="D624" s="10" t="s">
        <v>1316</v>
      </c>
      <c r="E624" s="1" t="s">
        <v>6</v>
      </c>
      <c r="F624" s="11">
        <v>40000</v>
      </c>
      <c r="G624" s="9">
        <f>RawData[[#This Row],[Clean Salary]]*INDEX(Exchange[], MATCH(RawData[[#This Row],[Currency]], Exchange[Code], 0), 4)</f>
        <v>63047.130882691366</v>
      </c>
      <c r="H624" s="11">
        <f>IFERROR(RawData[[#This Row],[Salary in USD]]/(INDEX(Exchange[], MATCH(RawData[[#This Row],[Local Currency Unit]], Exchange[Code], 0), 8)), "")</f>
        <v>16504.484524264757</v>
      </c>
      <c r="I624" s="1" t="s">
        <v>1317</v>
      </c>
      <c r="J624" s="1" t="s">
        <v>281</v>
      </c>
      <c r="K624" s="1" t="s">
        <v>135</v>
      </c>
      <c r="L624" s="1" t="s">
        <v>6</v>
      </c>
      <c r="M624" s="1" t="str">
        <f>INDEX(Countries[], MATCH(RawData[[#This Row],[Where do you work]], Countries[Actual], 0), 2)</f>
        <v>UK</v>
      </c>
      <c r="N624" s="1" t="s">
        <v>324</v>
      </c>
      <c r="O624" s="1" t="str">
        <f>VLOOKUP(RawData[[#This Row],[How many hours of a day you work on Excel]], Time[], 2, FALSE)</f>
        <v>Light</v>
      </c>
      <c r="P624" s="1">
        <v>20</v>
      </c>
    </row>
    <row r="625" spans="2:16" x14ac:dyDescent="0.2">
      <c r="B625" s="1" t="s">
        <v>1318</v>
      </c>
      <c r="C625" s="1">
        <v>41065.285833333335</v>
      </c>
      <c r="D625" s="10" t="s">
        <v>1316</v>
      </c>
      <c r="E625" s="1" t="s">
        <v>6</v>
      </c>
      <c r="F625" s="11">
        <v>40000</v>
      </c>
      <c r="G625" s="9">
        <f>RawData[[#This Row],[Clean Salary]]*INDEX(Exchange[], MATCH(RawData[[#This Row],[Currency]], Exchange[Code], 0), 4)</f>
        <v>63047.130882691366</v>
      </c>
      <c r="H625" s="11">
        <f>IFERROR(RawData[[#This Row],[Salary in USD]]/(INDEX(Exchange[], MATCH(RawData[[#This Row],[Local Currency Unit]], Exchange[Code], 0), 8)), "")</f>
        <v>16504.484524264757</v>
      </c>
      <c r="I625" s="1" t="s">
        <v>1319</v>
      </c>
      <c r="J625" s="1" t="s">
        <v>286</v>
      </c>
      <c r="K625" s="1" t="s">
        <v>135</v>
      </c>
      <c r="L625" s="1" t="s">
        <v>6</v>
      </c>
      <c r="M625" s="1" t="str">
        <f>INDEX(Countries[], MATCH(RawData[[#This Row],[Where do you work]], Countries[Actual], 0), 2)</f>
        <v>UK</v>
      </c>
      <c r="N625" s="1" t="s">
        <v>291</v>
      </c>
      <c r="O625" s="1" t="str">
        <f>VLOOKUP(RawData[[#This Row],[How many hours of a day you work on Excel]], Time[], 2, FALSE)</f>
        <v>Medium</v>
      </c>
      <c r="P625" s="1">
        <v>25</v>
      </c>
    </row>
    <row r="626" spans="2:16" x14ac:dyDescent="0.2">
      <c r="B626" s="1" t="s">
        <v>1320</v>
      </c>
      <c r="C626" s="1">
        <v>41066.889328703706</v>
      </c>
      <c r="D626" s="10">
        <v>40000</v>
      </c>
      <c r="E626" s="1" t="s">
        <v>6</v>
      </c>
      <c r="F626" s="11">
        <v>40000</v>
      </c>
      <c r="G626" s="9">
        <f>RawData[[#This Row],[Clean Salary]]*INDEX(Exchange[], MATCH(RawData[[#This Row],[Currency]], Exchange[Code], 0), 4)</f>
        <v>63047.130882691366</v>
      </c>
      <c r="H626" s="11">
        <f>IFERROR(RawData[[#This Row],[Salary in USD]]/(INDEX(Exchange[], MATCH(RawData[[#This Row],[Local Currency Unit]], Exchange[Code], 0), 8)), "")</f>
        <v>16504.484524264757</v>
      </c>
      <c r="I626" s="1" t="s">
        <v>540</v>
      </c>
      <c r="J626" s="1" t="s">
        <v>281</v>
      </c>
      <c r="K626" s="1" t="s">
        <v>135</v>
      </c>
      <c r="L626" s="1" t="s">
        <v>6</v>
      </c>
      <c r="M626" s="1" t="str">
        <f>INDEX(Countries[], MATCH(RawData[[#This Row],[Where do you work]], Countries[Actual], 0), 2)</f>
        <v>UK</v>
      </c>
      <c r="N626" s="1" t="s">
        <v>282</v>
      </c>
      <c r="O626" s="1" t="str">
        <f>VLOOKUP(RawData[[#This Row],[How many hours of a day you work on Excel]], Time[], 2, FALSE)</f>
        <v>Heavy</v>
      </c>
      <c r="P626" s="1">
        <v>15</v>
      </c>
    </row>
    <row r="627" spans="2:16" x14ac:dyDescent="0.2">
      <c r="B627" s="1" t="s">
        <v>1321</v>
      </c>
      <c r="C627" s="1">
        <v>41067.717847222222</v>
      </c>
      <c r="D627" s="10">
        <v>40000</v>
      </c>
      <c r="E627" s="1" t="s">
        <v>6</v>
      </c>
      <c r="F627" s="11">
        <v>40000</v>
      </c>
      <c r="G627" s="9">
        <f>RawData[[#This Row],[Clean Salary]]*INDEX(Exchange[], MATCH(RawData[[#This Row],[Currency]], Exchange[Code], 0), 4)</f>
        <v>63047.130882691366</v>
      </c>
      <c r="H627" s="11">
        <f>IFERROR(RawData[[#This Row],[Salary in USD]]/(INDEX(Exchange[], MATCH(RawData[[#This Row],[Local Currency Unit]], Exchange[Code], 0), 8)), "")</f>
        <v>16504.484524264757</v>
      </c>
      <c r="I627" s="1" t="s">
        <v>290</v>
      </c>
      <c r="J627" s="1" t="s">
        <v>290</v>
      </c>
      <c r="K627" s="1" t="s">
        <v>135</v>
      </c>
      <c r="L627" s="1" t="s">
        <v>6</v>
      </c>
      <c r="M627" s="1" t="str">
        <f>INDEX(Countries[], MATCH(RawData[[#This Row],[Where do you work]], Countries[Actual], 0), 2)</f>
        <v>UK</v>
      </c>
      <c r="N627" s="1" t="s">
        <v>282</v>
      </c>
      <c r="O627" s="1" t="str">
        <f>VLOOKUP(RawData[[#This Row],[How many hours of a day you work on Excel]], Time[], 2, FALSE)</f>
        <v>Heavy</v>
      </c>
      <c r="P627" s="1">
        <v>5</v>
      </c>
    </row>
    <row r="628" spans="2:16" x14ac:dyDescent="0.2">
      <c r="B628" s="1" t="s">
        <v>1322</v>
      </c>
      <c r="C628" s="1">
        <v>41055.052986111114</v>
      </c>
      <c r="D628" s="10" t="s">
        <v>1323</v>
      </c>
      <c r="E628" s="1" t="s">
        <v>19</v>
      </c>
      <c r="F628" s="11">
        <v>1500000</v>
      </c>
      <c r="G628" s="9">
        <f>RawData[[#This Row],[Clean Salary]]*INDEX(Exchange[], MATCH(RawData[[#This Row],[Currency]], Exchange[Code], 0), 4)</f>
        <v>26711.875031163851</v>
      </c>
      <c r="H628" s="11">
        <f>IFERROR(RawData[[#This Row],[Salary in USD]]/(INDEX(Exchange[], MATCH(RawData[[#This Row],[Local Currency Unit]], Exchange[Code], 0), 8)), "")</f>
        <v>16488.811747632004</v>
      </c>
      <c r="I628" s="1" t="s">
        <v>342</v>
      </c>
      <c r="J628" s="1" t="s">
        <v>342</v>
      </c>
      <c r="K628" s="1" t="s">
        <v>134</v>
      </c>
      <c r="L628" s="1" t="s">
        <v>19</v>
      </c>
      <c r="M628" s="1" t="str">
        <f>INDEX(Countries[], MATCH(RawData[[#This Row],[Where do you work]], Countries[Actual], 0), 2)</f>
        <v>India</v>
      </c>
      <c r="N628" s="1" t="s">
        <v>294</v>
      </c>
      <c r="O628" s="1" t="str">
        <f>VLOOKUP(RawData[[#This Row],[How many hours of a day you work on Excel]], Time[], 2, FALSE)</f>
        <v>Very Heavy</v>
      </c>
    </row>
    <row r="629" spans="2:16" x14ac:dyDescent="0.2">
      <c r="B629" s="1" t="s">
        <v>1324</v>
      </c>
      <c r="C629" s="1">
        <v>41058.579606481479</v>
      </c>
      <c r="D629" s="10" t="s">
        <v>1325</v>
      </c>
      <c r="E629" s="1" t="s">
        <v>19</v>
      </c>
      <c r="F629" s="11">
        <v>1500000</v>
      </c>
      <c r="G629" s="9">
        <f>RawData[[#This Row],[Clean Salary]]*INDEX(Exchange[], MATCH(RawData[[#This Row],[Currency]], Exchange[Code], 0), 4)</f>
        <v>26711.875031163851</v>
      </c>
      <c r="H629" s="11">
        <f>IFERROR(RawData[[#This Row],[Salary in USD]]/(INDEX(Exchange[], MATCH(RawData[[#This Row],[Local Currency Unit]], Exchange[Code], 0), 8)), "")</f>
        <v>16488.811747632004</v>
      </c>
      <c r="I629" s="1" t="s">
        <v>290</v>
      </c>
      <c r="J629" s="1" t="s">
        <v>290</v>
      </c>
      <c r="K629" s="1" t="s">
        <v>134</v>
      </c>
      <c r="L629" s="1" t="s">
        <v>19</v>
      </c>
      <c r="M629" s="1" t="str">
        <f>INDEX(Countries[], MATCH(RawData[[#This Row],[Where do you work]], Countries[Actual], 0), 2)</f>
        <v>India</v>
      </c>
      <c r="N629" s="1" t="s">
        <v>282</v>
      </c>
      <c r="O629" s="1" t="str">
        <f>VLOOKUP(RawData[[#This Row],[How many hours of a day you work on Excel]], Time[], 2, FALSE)</f>
        <v>Heavy</v>
      </c>
      <c r="P629" s="1">
        <v>7</v>
      </c>
    </row>
    <row r="630" spans="2:16" x14ac:dyDescent="0.2">
      <c r="B630" s="1" t="s">
        <v>1326</v>
      </c>
      <c r="C630" s="1">
        <v>41060.054027777776</v>
      </c>
      <c r="D630" s="10">
        <v>1500000</v>
      </c>
      <c r="E630" s="1" t="s">
        <v>19</v>
      </c>
      <c r="F630" s="11">
        <v>1500000</v>
      </c>
      <c r="G630" s="9">
        <f>RawData[[#This Row],[Clean Salary]]*INDEX(Exchange[], MATCH(RawData[[#This Row],[Currency]], Exchange[Code], 0), 4)</f>
        <v>26711.875031163851</v>
      </c>
      <c r="H630" s="11">
        <f>IFERROR(RawData[[#This Row],[Salary in USD]]/(INDEX(Exchange[], MATCH(RawData[[#This Row],[Local Currency Unit]], Exchange[Code], 0), 8)), "")</f>
        <v>16488.811747632004</v>
      </c>
      <c r="I630" s="1" t="s">
        <v>1327</v>
      </c>
      <c r="J630" s="1" t="s">
        <v>342</v>
      </c>
      <c r="K630" s="1" t="s">
        <v>134</v>
      </c>
      <c r="L630" s="1" t="s">
        <v>19</v>
      </c>
      <c r="M630" s="1" t="str">
        <f>INDEX(Countries[], MATCH(RawData[[#This Row],[Where do you work]], Countries[Actual], 0), 2)</f>
        <v>India</v>
      </c>
      <c r="N630" s="1" t="s">
        <v>282</v>
      </c>
      <c r="O630" s="1" t="str">
        <f>VLOOKUP(RawData[[#This Row],[How many hours of a day you work on Excel]], Time[], 2, FALSE)</f>
        <v>Heavy</v>
      </c>
      <c r="P630" s="1">
        <v>10</v>
      </c>
    </row>
    <row r="631" spans="2:16" x14ac:dyDescent="0.2">
      <c r="B631" s="1" t="s">
        <v>1328</v>
      </c>
      <c r="C631" s="1">
        <v>41054.215613425928</v>
      </c>
      <c r="D631" s="10">
        <v>69000</v>
      </c>
      <c r="E631" s="1" t="s">
        <v>322</v>
      </c>
      <c r="F631" s="11">
        <v>69000</v>
      </c>
      <c r="G631" s="9">
        <f>RawData[[#This Row],[Clean Salary]]*INDEX(Exchange[], MATCH(RawData[[#This Row],[Currency]], Exchange[Code], 0), 4)</f>
        <v>69000</v>
      </c>
      <c r="H631" s="11">
        <f>IFERROR(RawData[[#This Row],[Salary in USD]]/(INDEX(Exchange[], MATCH(RawData[[#This Row],[Local Currency Unit]], Exchange[Code], 0), 8)), "")</f>
        <v>16428.571428571428</v>
      </c>
      <c r="I631" s="1" t="s">
        <v>1329</v>
      </c>
      <c r="J631" s="1" t="s">
        <v>305</v>
      </c>
      <c r="K631" s="1" t="s">
        <v>133</v>
      </c>
      <c r="L631" s="1" t="s">
        <v>322</v>
      </c>
      <c r="M631" s="1" t="str">
        <f>INDEX(Countries[], MATCH(RawData[[#This Row],[Where do you work]], Countries[Actual], 0), 2)</f>
        <v>USA</v>
      </c>
      <c r="N631" s="1" t="s">
        <v>282</v>
      </c>
      <c r="O631" s="1" t="str">
        <f>VLOOKUP(RawData[[#This Row],[How many hours of a day you work on Excel]], Time[], 2, FALSE)</f>
        <v>Heavy</v>
      </c>
    </row>
    <row r="632" spans="2:16" x14ac:dyDescent="0.2">
      <c r="B632" s="1" t="s">
        <v>1330</v>
      </c>
      <c r="C632" s="1">
        <v>41055.030810185184</v>
      </c>
      <c r="D632" s="10">
        <v>69000</v>
      </c>
      <c r="E632" s="1" t="s">
        <v>322</v>
      </c>
      <c r="F632" s="11">
        <v>69000</v>
      </c>
      <c r="G632" s="9">
        <f>RawData[[#This Row],[Clean Salary]]*INDEX(Exchange[], MATCH(RawData[[#This Row],[Currency]], Exchange[Code], 0), 4)</f>
        <v>69000</v>
      </c>
      <c r="H632" s="11">
        <f>IFERROR(RawData[[#This Row],[Salary in USD]]/(INDEX(Exchange[], MATCH(RawData[[#This Row],[Local Currency Unit]], Exchange[Code], 0), 8)), "")</f>
        <v>16428.571428571428</v>
      </c>
      <c r="I632" s="1" t="s">
        <v>1331</v>
      </c>
      <c r="J632" s="1" t="s">
        <v>342</v>
      </c>
      <c r="K632" s="1" t="s">
        <v>133</v>
      </c>
      <c r="L632" s="1" t="s">
        <v>322</v>
      </c>
      <c r="M632" s="1" t="str">
        <f>INDEX(Countries[], MATCH(RawData[[#This Row],[Where do you work]], Countries[Actual], 0), 2)</f>
        <v>USA</v>
      </c>
      <c r="N632" s="1" t="s">
        <v>282</v>
      </c>
      <c r="O632" s="1" t="str">
        <f>VLOOKUP(RawData[[#This Row],[How many hours of a day you work on Excel]], Time[], 2, FALSE)</f>
        <v>Heavy</v>
      </c>
    </row>
    <row r="633" spans="2:16" x14ac:dyDescent="0.2">
      <c r="B633" s="1" t="s">
        <v>1332</v>
      </c>
      <c r="C633" s="1">
        <v>41057.88685185185</v>
      </c>
      <c r="D633" s="10">
        <v>69000</v>
      </c>
      <c r="E633" s="1" t="s">
        <v>322</v>
      </c>
      <c r="F633" s="11">
        <v>69000</v>
      </c>
      <c r="G633" s="9">
        <f>RawData[[#This Row],[Clean Salary]]*INDEX(Exchange[], MATCH(RawData[[#This Row],[Currency]], Exchange[Code], 0), 4)</f>
        <v>69000</v>
      </c>
      <c r="H633" s="11">
        <f>IFERROR(RawData[[#This Row],[Salary in USD]]/(INDEX(Exchange[], MATCH(RawData[[#This Row],[Local Currency Unit]], Exchange[Code], 0), 8)), "")</f>
        <v>16428.571428571428</v>
      </c>
      <c r="I633" s="1" t="s">
        <v>1333</v>
      </c>
      <c r="J633" s="1" t="s">
        <v>290</v>
      </c>
      <c r="K633" s="1" t="s">
        <v>133</v>
      </c>
      <c r="L633" s="1" t="s">
        <v>322</v>
      </c>
      <c r="M633" s="1" t="str">
        <f>INDEX(Countries[], MATCH(RawData[[#This Row],[Where do you work]], Countries[Actual], 0), 2)</f>
        <v>USA</v>
      </c>
      <c r="N633" s="1" t="s">
        <v>291</v>
      </c>
      <c r="O633" s="1" t="str">
        <f>VLOOKUP(RawData[[#This Row],[How many hours of a day you work on Excel]], Time[], 2, FALSE)</f>
        <v>Medium</v>
      </c>
      <c r="P633" s="1">
        <v>20</v>
      </c>
    </row>
    <row r="634" spans="2:16" x14ac:dyDescent="0.2">
      <c r="B634" s="1" t="s">
        <v>1334</v>
      </c>
      <c r="C634" s="1">
        <v>41058.401550925926</v>
      </c>
      <c r="D634" s="10">
        <v>69000</v>
      </c>
      <c r="E634" s="1" t="s">
        <v>322</v>
      </c>
      <c r="F634" s="11">
        <v>69000</v>
      </c>
      <c r="G634" s="9">
        <f>RawData[[#This Row],[Clean Salary]]*INDEX(Exchange[], MATCH(RawData[[#This Row],[Currency]], Exchange[Code], 0), 4)</f>
        <v>69000</v>
      </c>
      <c r="H634" s="11">
        <f>IFERROR(RawData[[#This Row],[Salary in USD]]/(INDEX(Exchange[], MATCH(RawData[[#This Row],[Local Currency Unit]], Exchange[Code], 0), 8)), "")</f>
        <v>16428.571428571428</v>
      </c>
      <c r="I634" s="1" t="s">
        <v>1335</v>
      </c>
      <c r="J634" s="1" t="s">
        <v>298</v>
      </c>
      <c r="K634" s="1" t="s">
        <v>133</v>
      </c>
      <c r="L634" s="1" t="s">
        <v>322</v>
      </c>
      <c r="M634" s="1" t="str">
        <f>INDEX(Countries[], MATCH(RawData[[#This Row],[Where do you work]], Countries[Actual], 0), 2)</f>
        <v>USA</v>
      </c>
      <c r="N634" s="1" t="s">
        <v>282</v>
      </c>
      <c r="O634" s="1" t="str">
        <f>VLOOKUP(RawData[[#This Row],[How many hours of a day you work on Excel]], Time[], 2, FALSE)</f>
        <v>Heavy</v>
      </c>
      <c r="P634" s="1">
        <v>20</v>
      </c>
    </row>
    <row r="635" spans="2:16" x14ac:dyDescent="0.2">
      <c r="B635" s="1" t="s">
        <v>1336</v>
      </c>
      <c r="C635" s="1">
        <v>41068.141203703701</v>
      </c>
      <c r="D635" s="10">
        <v>69000</v>
      </c>
      <c r="E635" s="1" t="s">
        <v>322</v>
      </c>
      <c r="F635" s="11">
        <v>69000</v>
      </c>
      <c r="G635" s="9">
        <f>RawData[[#This Row],[Clean Salary]]*INDEX(Exchange[], MATCH(RawData[[#This Row],[Currency]], Exchange[Code], 0), 4)</f>
        <v>69000</v>
      </c>
      <c r="H635" s="11">
        <f>IFERROR(RawData[[#This Row],[Salary in USD]]/(INDEX(Exchange[], MATCH(RawData[[#This Row],[Local Currency Unit]], Exchange[Code], 0), 8)), "")</f>
        <v>16428.571428571428</v>
      </c>
      <c r="I635" s="1" t="s">
        <v>1337</v>
      </c>
      <c r="J635" s="1" t="s">
        <v>290</v>
      </c>
      <c r="K635" s="1" t="s">
        <v>133</v>
      </c>
      <c r="L635" s="1" t="s">
        <v>322</v>
      </c>
      <c r="M635" s="1" t="str">
        <f>INDEX(Countries[], MATCH(RawData[[#This Row],[Where do you work]], Countries[Actual], 0), 2)</f>
        <v>USA</v>
      </c>
      <c r="N635" s="1" t="s">
        <v>294</v>
      </c>
      <c r="O635" s="1" t="str">
        <f>VLOOKUP(RawData[[#This Row],[How many hours of a day you work on Excel]], Time[], 2, FALSE)</f>
        <v>Very Heavy</v>
      </c>
      <c r="P635" s="1">
        <v>15</v>
      </c>
    </row>
    <row r="636" spans="2:16" x14ac:dyDescent="0.2">
      <c r="B636" s="1" t="s">
        <v>1338</v>
      </c>
      <c r="C636" s="1">
        <v>41057.691192129627</v>
      </c>
      <c r="D636" s="10">
        <v>57000</v>
      </c>
      <c r="E636" s="1" t="s">
        <v>15</v>
      </c>
      <c r="F636" s="11">
        <v>57000</v>
      </c>
      <c r="G636" s="9">
        <f>RawData[[#This Row],[Clean Salary]]*INDEX(Exchange[], MATCH(RawData[[#This Row],[Currency]], Exchange[Code], 0), 4)</f>
        <v>72412.768022521646</v>
      </c>
      <c r="H636" s="11">
        <f>IFERROR(RawData[[#This Row],[Salary in USD]]/(INDEX(Exchange[], MATCH(RawData[[#This Row],[Local Currency Unit]], Exchange[Code], 0), 8)), "")</f>
        <v>16345.997296280282</v>
      </c>
      <c r="I636" s="1" t="s">
        <v>1339</v>
      </c>
      <c r="J636" s="1" t="s">
        <v>281</v>
      </c>
      <c r="K636" s="1" t="s">
        <v>154</v>
      </c>
      <c r="L636" s="1" t="s">
        <v>15</v>
      </c>
      <c r="M636" s="1" t="str">
        <f>INDEX(Countries[], MATCH(RawData[[#This Row],[Where do you work]], Countries[Actual], 0), 2)</f>
        <v>Norway</v>
      </c>
      <c r="N636" s="1" t="s">
        <v>324</v>
      </c>
      <c r="O636" s="1" t="str">
        <f>VLOOKUP(RawData[[#This Row],[How many hours of a day you work on Excel]], Time[], 2, FALSE)</f>
        <v>Light</v>
      </c>
      <c r="P636" s="1">
        <v>15</v>
      </c>
    </row>
    <row r="637" spans="2:16" x14ac:dyDescent="0.2">
      <c r="B637" s="1" t="s">
        <v>602</v>
      </c>
      <c r="C637" s="1">
        <v>41055.143020833333</v>
      </c>
      <c r="D637" s="10">
        <v>110000</v>
      </c>
      <c r="E637" s="1" t="s">
        <v>322</v>
      </c>
      <c r="F637" s="11">
        <v>110000</v>
      </c>
      <c r="G637" s="9">
        <f>RawData[[#This Row],[Clean Salary]]*INDEX(Exchange[], MATCH(RawData[[#This Row],[Currency]], Exchange[Code], 0), 4)</f>
        <v>110000</v>
      </c>
      <c r="H637" s="11">
        <f>IFERROR(RawData[[#This Row],[Salary in USD]]/(INDEX(Exchange[], MATCH(RawData[[#This Row],[Local Currency Unit]], Exchange[Code], 0), 8)), "")</f>
        <v>16200.294550810015</v>
      </c>
      <c r="I637" s="1" t="s">
        <v>603</v>
      </c>
      <c r="J637" s="1" t="s">
        <v>316</v>
      </c>
      <c r="K637" s="1" t="s">
        <v>154</v>
      </c>
      <c r="L637" s="1" t="s">
        <v>33</v>
      </c>
      <c r="M637" s="1" t="str">
        <f>INDEX(Countries[], MATCH(RawData[[#This Row],[Where do you work]], Countries[Actual], 0), 2)</f>
        <v>Norway</v>
      </c>
      <c r="N637" s="1" t="s">
        <v>291</v>
      </c>
      <c r="O637" s="1" t="str">
        <f>VLOOKUP(RawData[[#This Row],[How many hours of a day you work on Excel]], Time[], 2, FALSE)</f>
        <v>Medium</v>
      </c>
    </row>
    <row r="638" spans="2:16" x14ac:dyDescent="0.2">
      <c r="B638" s="1" t="s">
        <v>606</v>
      </c>
      <c r="C638" s="1">
        <v>41060.908067129632</v>
      </c>
      <c r="D638" s="10">
        <v>110000</v>
      </c>
      <c r="E638" s="1" t="s">
        <v>322</v>
      </c>
      <c r="F638" s="11">
        <v>110000</v>
      </c>
      <c r="G638" s="9">
        <f>RawData[[#This Row],[Clean Salary]]*INDEX(Exchange[], MATCH(RawData[[#This Row],[Currency]], Exchange[Code], 0), 4)</f>
        <v>110000</v>
      </c>
      <c r="H638" s="11">
        <f>IFERROR(RawData[[#This Row],[Salary in USD]]/(INDEX(Exchange[], MATCH(RawData[[#This Row],[Local Currency Unit]], Exchange[Code], 0), 8)), "")</f>
        <v>16200.294550810015</v>
      </c>
      <c r="I638" s="1" t="s">
        <v>607</v>
      </c>
      <c r="J638" s="1" t="s">
        <v>298</v>
      </c>
      <c r="K638" s="1" t="s">
        <v>154</v>
      </c>
      <c r="L638" s="1" t="s">
        <v>33</v>
      </c>
      <c r="M638" s="1" t="str">
        <f>INDEX(Countries[], MATCH(RawData[[#This Row],[Where do you work]], Countries[Actual], 0), 2)</f>
        <v>Norway</v>
      </c>
      <c r="N638" s="1" t="s">
        <v>294</v>
      </c>
      <c r="O638" s="1" t="str">
        <f>VLOOKUP(RawData[[#This Row],[How many hours of a day you work on Excel]], Time[], 2, FALSE)</f>
        <v>Very Heavy</v>
      </c>
      <c r="P638" s="1">
        <v>5</v>
      </c>
    </row>
    <row r="639" spans="2:16" x14ac:dyDescent="0.2">
      <c r="B639" s="1" t="s">
        <v>1340</v>
      </c>
      <c r="C639" s="1">
        <v>41054.299409722225</v>
      </c>
      <c r="D639" s="10">
        <v>68000</v>
      </c>
      <c r="E639" s="1" t="s">
        <v>322</v>
      </c>
      <c r="F639" s="11">
        <v>68000</v>
      </c>
      <c r="G639" s="9">
        <f>RawData[[#This Row],[Clean Salary]]*INDEX(Exchange[], MATCH(RawData[[#This Row],[Currency]], Exchange[Code], 0), 4)</f>
        <v>68000</v>
      </c>
      <c r="H639" s="11">
        <f>IFERROR(RawData[[#This Row],[Salary in USD]]/(INDEX(Exchange[], MATCH(RawData[[#This Row],[Local Currency Unit]], Exchange[Code], 0), 8)), "")</f>
        <v>16190.476190476189</v>
      </c>
      <c r="I639" s="1" t="s">
        <v>1341</v>
      </c>
      <c r="J639" s="1" t="s">
        <v>290</v>
      </c>
      <c r="K639" s="1" t="s">
        <v>133</v>
      </c>
      <c r="L639" s="1" t="s">
        <v>322</v>
      </c>
      <c r="M639" s="1" t="str">
        <f>INDEX(Countries[], MATCH(RawData[[#This Row],[Where do you work]], Countries[Actual], 0), 2)</f>
        <v>USA</v>
      </c>
      <c r="N639" s="1" t="s">
        <v>294</v>
      </c>
      <c r="O639" s="1" t="str">
        <f>VLOOKUP(RawData[[#This Row],[How many hours of a day you work on Excel]], Time[], 2, FALSE)</f>
        <v>Very Heavy</v>
      </c>
    </row>
    <row r="640" spans="2:16" x14ac:dyDescent="0.2">
      <c r="B640" s="1" t="s">
        <v>1342</v>
      </c>
      <c r="C640" s="1">
        <v>41055.054120370369</v>
      </c>
      <c r="D640" s="10">
        <v>68000</v>
      </c>
      <c r="E640" s="1" t="s">
        <v>322</v>
      </c>
      <c r="F640" s="11">
        <v>68000</v>
      </c>
      <c r="G640" s="9">
        <f>RawData[[#This Row],[Clean Salary]]*INDEX(Exchange[], MATCH(RawData[[#This Row],[Currency]], Exchange[Code], 0), 4)</f>
        <v>68000</v>
      </c>
      <c r="H640" s="11">
        <f>IFERROR(RawData[[#This Row],[Salary in USD]]/(INDEX(Exchange[], MATCH(RawData[[#This Row],[Local Currency Unit]], Exchange[Code], 0), 8)), "")</f>
        <v>16190.476190476189</v>
      </c>
      <c r="I640" s="1" t="s">
        <v>1343</v>
      </c>
      <c r="J640" s="1" t="s">
        <v>281</v>
      </c>
      <c r="K640" s="1" t="s">
        <v>133</v>
      </c>
      <c r="L640" s="1" t="s">
        <v>322</v>
      </c>
      <c r="M640" s="1" t="str">
        <f>INDEX(Countries[], MATCH(RawData[[#This Row],[Where do you work]], Countries[Actual], 0), 2)</f>
        <v>USA</v>
      </c>
      <c r="N640" s="1" t="s">
        <v>294</v>
      </c>
      <c r="O640" s="1" t="str">
        <f>VLOOKUP(RawData[[#This Row],[How many hours of a day you work on Excel]], Time[], 2, FALSE)</f>
        <v>Very Heavy</v>
      </c>
    </row>
    <row r="641" spans="2:16" x14ac:dyDescent="0.2">
      <c r="B641" s="1" t="s">
        <v>1344</v>
      </c>
      <c r="C641" s="1">
        <v>41055.072083333333</v>
      </c>
      <c r="D641" s="10">
        <v>68000</v>
      </c>
      <c r="E641" s="1" t="s">
        <v>322</v>
      </c>
      <c r="F641" s="11">
        <v>68000</v>
      </c>
      <c r="G641" s="9">
        <f>RawData[[#This Row],[Clean Salary]]*INDEX(Exchange[], MATCH(RawData[[#This Row],[Currency]], Exchange[Code], 0), 4)</f>
        <v>68000</v>
      </c>
      <c r="H641" s="11">
        <f>IFERROR(RawData[[#This Row],[Salary in USD]]/(INDEX(Exchange[], MATCH(RawData[[#This Row],[Local Currency Unit]], Exchange[Code], 0), 8)), "")</f>
        <v>16190.476190476189</v>
      </c>
      <c r="I641" s="1" t="s">
        <v>501</v>
      </c>
      <c r="J641" s="1" t="s">
        <v>281</v>
      </c>
      <c r="K641" s="1" t="s">
        <v>133</v>
      </c>
      <c r="L641" s="1" t="s">
        <v>322</v>
      </c>
      <c r="M641" s="1" t="str">
        <f>INDEX(Countries[], MATCH(RawData[[#This Row],[Where do you work]], Countries[Actual], 0), 2)</f>
        <v>USA</v>
      </c>
      <c r="N641" s="1" t="s">
        <v>291</v>
      </c>
      <c r="O641" s="1" t="str">
        <f>VLOOKUP(RawData[[#This Row],[How many hours of a day you work on Excel]], Time[], 2, FALSE)</f>
        <v>Medium</v>
      </c>
    </row>
    <row r="642" spans="2:16" x14ac:dyDescent="0.2">
      <c r="B642" s="1" t="s">
        <v>1345</v>
      </c>
      <c r="C642" s="1">
        <v>41062.280150462961</v>
      </c>
      <c r="D642" s="10">
        <v>68000</v>
      </c>
      <c r="E642" s="1" t="s">
        <v>322</v>
      </c>
      <c r="F642" s="11">
        <v>68000</v>
      </c>
      <c r="G642" s="9">
        <f>RawData[[#This Row],[Clean Salary]]*INDEX(Exchange[], MATCH(RawData[[#This Row],[Currency]], Exchange[Code], 0), 4)</f>
        <v>68000</v>
      </c>
      <c r="H642" s="11">
        <f>IFERROR(RawData[[#This Row],[Salary in USD]]/(INDEX(Exchange[], MATCH(RawData[[#This Row],[Local Currency Unit]], Exchange[Code], 0), 8)), "")</f>
        <v>16190.476190476189</v>
      </c>
      <c r="I642" s="1" t="s">
        <v>1346</v>
      </c>
      <c r="J642" s="1" t="s">
        <v>290</v>
      </c>
      <c r="K642" s="1" t="s">
        <v>133</v>
      </c>
      <c r="L642" s="1" t="s">
        <v>322</v>
      </c>
      <c r="M642" s="1" t="str">
        <f>INDEX(Countries[], MATCH(RawData[[#This Row],[Where do you work]], Countries[Actual], 0), 2)</f>
        <v>USA</v>
      </c>
      <c r="N642" s="1" t="s">
        <v>282</v>
      </c>
      <c r="O642" s="1" t="str">
        <f>VLOOKUP(RawData[[#This Row],[How many hours of a day you work on Excel]], Time[], 2, FALSE)</f>
        <v>Heavy</v>
      </c>
      <c r="P642" s="1">
        <v>12</v>
      </c>
    </row>
    <row r="643" spans="2:16" x14ac:dyDescent="0.2">
      <c r="B643" s="1" t="s">
        <v>1347</v>
      </c>
      <c r="C643" s="1">
        <v>41068.001261574071</v>
      </c>
      <c r="D643" s="10">
        <v>68000</v>
      </c>
      <c r="E643" s="1" t="s">
        <v>322</v>
      </c>
      <c r="F643" s="11">
        <v>68000</v>
      </c>
      <c r="G643" s="9">
        <f>RawData[[#This Row],[Clean Salary]]*INDEX(Exchange[], MATCH(RawData[[#This Row],[Currency]], Exchange[Code], 0), 4)</f>
        <v>68000</v>
      </c>
      <c r="H643" s="11">
        <f>IFERROR(RawData[[#This Row],[Salary in USD]]/(INDEX(Exchange[], MATCH(RawData[[#This Row],[Local Currency Unit]], Exchange[Code], 0), 8)), "")</f>
        <v>16190.476190476189</v>
      </c>
      <c r="I643" s="1" t="s">
        <v>1348</v>
      </c>
      <c r="J643" s="1" t="s">
        <v>290</v>
      </c>
      <c r="K643" s="1" t="s">
        <v>133</v>
      </c>
      <c r="L643" s="1" t="s">
        <v>322</v>
      </c>
      <c r="M643" s="1" t="str">
        <f>INDEX(Countries[], MATCH(RawData[[#This Row],[Where do you work]], Countries[Actual], 0), 2)</f>
        <v>USA</v>
      </c>
      <c r="N643" s="1" t="s">
        <v>282</v>
      </c>
      <c r="O643" s="1" t="str">
        <f>VLOOKUP(RawData[[#This Row],[How many hours of a day you work on Excel]], Time[], 2, FALSE)</f>
        <v>Heavy</v>
      </c>
      <c r="P643" s="1">
        <v>2.5</v>
      </c>
    </row>
    <row r="644" spans="2:16" x14ac:dyDescent="0.2">
      <c r="B644" s="1" t="s">
        <v>2306</v>
      </c>
      <c r="C644" s="1">
        <v>41055.054837962962</v>
      </c>
      <c r="D644" s="10">
        <v>3600</v>
      </c>
      <c r="E644" s="1" t="s">
        <v>322</v>
      </c>
      <c r="F644" s="11">
        <v>43200</v>
      </c>
      <c r="G644" s="9">
        <f>RawData[[#This Row],[Clean Salary]]*INDEX(Exchange[], MATCH(RawData[[#This Row],[Currency]], Exchange[Code], 0), 4)</f>
        <v>43200</v>
      </c>
      <c r="H644" s="11">
        <f>IFERROR(RawData[[#This Row],[Salary in USD]]/(INDEX(Exchange[], MATCH(RawData[[#This Row],[Local Currency Unit]], Exchange[Code], 0), 8)), "")</f>
        <v>16179.775280898877</v>
      </c>
      <c r="I644" s="1" t="s">
        <v>2307</v>
      </c>
      <c r="J644" s="1" t="s">
        <v>281</v>
      </c>
      <c r="K644" s="1" t="s">
        <v>150</v>
      </c>
      <c r="L644" s="1" t="s">
        <v>40</v>
      </c>
      <c r="M644" s="1" t="str">
        <f>INDEX(Countries[], MATCH(RawData[[#This Row],[Where do you work]], Countries[Actual], 0), 2)</f>
        <v>Saudi Arabia</v>
      </c>
      <c r="N644" s="1" t="s">
        <v>282</v>
      </c>
      <c r="O644" s="1" t="str">
        <f>VLOOKUP(RawData[[#This Row],[How many hours of a day you work on Excel]], Time[], 2, FALSE)</f>
        <v>Heavy</v>
      </c>
    </row>
    <row r="645" spans="2:16" x14ac:dyDescent="0.2">
      <c r="B645" s="1" t="s">
        <v>1349</v>
      </c>
      <c r="C645" s="1">
        <v>41055.480462962965</v>
      </c>
      <c r="D645" s="10">
        <v>78000</v>
      </c>
      <c r="E645" s="1" t="s">
        <v>3</v>
      </c>
      <c r="F645" s="11">
        <v>78000</v>
      </c>
      <c r="G645" s="9">
        <f>RawData[[#This Row],[Clean Salary]]*INDEX(Exchange[], MATCH(RawData[[#This Row],[Currency]], Exchange[Code], 0), 4)</f>
        <v>79552.953199405587</v>
      </c>
      <c r="H645" s="11">
        <f>IFERROR(RawData[[#This Row],[Salary in USD]]/(INDEX(Exchange[], MATCH(RawData[[#This Row],[Local Currency Unit]], Exchange[Code], 0), 8)), "")</f>
        <v>16103.836680041615</v>
      </c>
      <c r="I645" s="1" t="s">
        <v>1350</v>
      </c>
      <c r="J645" s="1" t="s">
        <v>316</v>
      </c>
      <c r="K645" s="1" t="s">
        <v>136</v>
      </c>
      <c r="L645" s="1" t="s">
        <v>3</v>
      </c>
      <c r="M645" s="1" t="str">
        <f>INDEX(Countries[], MATCH(RawData[[#This Row],[Where do you work]], Countries[Actual], 0), 2)</f>
        <v>Australia</v>
      </c>
      <c r="N645" s="1" t="s">
        <v>294</v>
      </c>
      <c r="O645" s="1" t="str">
        <f>VLOOKUP(RawData[[#This Row],[How many hours of a day you work on Excel]], Time[], 2, FALSE)</f>
        <v>Very Heavy</v>
      </c>
      <c r="P645" s="1">
        <v>4</v>
      </c>
    </row>
    <row r="646" spans="2:16" x14ac:dyDescent="0.2">
      <c r="B646" s="1" t="s">
        <v>2377</v>
      </c>
      <c r="C646" s="1">
        <v>41054.205416666664</v>
      </c>
      <c r="D646" s="10">
        <v>41000</v>
      </c>
      <c r="E646" s="1" t="s">
        <v>322</v>
      </c>
      <c r="F646" s="11">
        <v>41000</v>
      </c>
      <c r="G646" s="9">
        <f>RawData[[#This Row],[Clean Salary]]*INDEX(Exchange[], MATCH(RawData[[#This Row],[Currency]], Exchange[Code], 0), 4)</f>
        <v>41000</v>
      </c>
      <c r="H646" s="11">
        <f>IFERROR(RawData[[#This Row],[Salary in USD]]/(INDEX(Exchange[], MATCH(RawData[[#This Row],[Local Currency Unit]], Exchange[Code], 0), 8)), "")</f>
        <v>16078.431372549021</v>
      </c>
      <c r="I646" s="1" t="s">
        <v>2378</v>
      </c>
      <c r="J646" s="1" t="s">
        <v>281</v>
      </c>
      <c r="K646" s="1" t="s">
        <v>149</v>
      </c>
      <c r="L646" s="1" t="s">
        <v>39</v>
      </c>
      <c r="M646" s="1" t="str">
        <f>INDEX(Countries[], MATCH(RawData[[#This Row],[Where do you work]], Countries[Actual], 0), 2)</f>
        <v>Russia</v>
      </c>
      <c r="N646" s="1" t="s">
        <v>294</v>
      </c>
      <c r="O646" s="1" t="str">
        <f>VLOOKUP(RawData[[#This Row],[How many hours of a day you work on Excel]], Time[], 2, FALSE)</f>
        <v>Very Heavy</v>
      </c>
    </row>
    <row r="647" spans="2:16" x14ac:dyDescent="0.2">
      <c r="B647" s="1" t="s">
        <v>1597</v>
      </c>
      <c r="C647" s="1">
        <v>41056.67392361111</v>
      </c>
      <c r="D647" s="10">
        <v>60000</v>
      </c>
      <c r="E647" s="1" t="s">
        <v>322</v>
      </c>
      <c r="F647" s="11">
        <v>60000</v>
      </c>
      <c r="G647" s="9">
        <f>RawData[[#This Row],[Clean Salary]]*INDEX(Exchange[], MATCH(RawData[[#This Row],[Currency]], Exchange[Code], 0), 4)</f>
        <v>60000</v>
      </c>
      <c r="H647" s="11">
        <f>IFERROR(RawData[[#This Row],[Salary in USD]]/(INDEX(Exchange[], MATCH(RawData[[#This Row],[Local Currency Unit]], Exchange[Code], 0), 8)), "")</f>
        <v>16000</v>
      </c>
      <c r="I647" s="1" t="s">
        <v>1598</v>
      </c>
      <c r="J647" s="1" t="s">
        <v>316</v>
      </c>
      <c r="K647" s="1" t="s">
        <v>144</v>
      </c>
      <c r="L647" s="1" t="s">
        <v>41</v>
      </c>
      <c r="M647" s="1" t="str">
        <f>INDEX(Countries[], MATCH(RawData[[#This Row],[Where do you work]], Countries[Actual], 0), 2)</f>
        <v>Singapore</v>
      </c>
      <c r="N647" s="1" t="s">
        <v>294</v>
      </c>
      <c r="O647" s="1" t="str">
        <f>VLOOKUP(RawData[[#This Row],[How many hours of a day you work on Excel]], Time[], 2, FALSE)</f>
        <v>Very Heavy</v>
      </c>
      <c r="P647" s="1">
        <v>10</v>
      </c>
    </row>
    <row r="648" spans="2:16" x14ac:dyDescent="0.2">
      <c r="B648" s="1" t="s">
        <v>1599</v>
      </c>
      <c r="C648" s="1">
        <v>41056.957395833335</v>
      </c>
      <c r="D648" s="10">
        <v>60000</v>
      </c>
      <c r="E648" s="1" t="s">
        <v>322</v>
      </c>
      <c r="F648" s="11">
        <v>60000</v>
      </c>
      <c r="G648" s="9">
        <f>RawData[[#This Row],[Clean Salary]]*INDEX(Exchange[], MATCH(RawData[[#This Row],[Currency]], Exchange[Code], 0), 4)</f>
        <v>60000</v>
      </c>
      <c r="H648" s="11">
        <f>IFERROR(RawData[[#This Row],[Salary in USD]]/(INDEX(Exchange[], MATCH(RawData[[#This Row],[Local Currency Unit]], Exchange[Code], 0), 8)), "")</f>
        <v>16000</v>
      </c>
      <c r="I648" s="1" t="s">
        <v>342</v>
      </c>
      <c r="J648" s="1" t="s">
        <v>342</v>
      </c>
      <c r="K648" s="1" t="s">
        <v>144</v>
      </c>
      <c r="L648" s="1" t="s">
        <v>41</v>
      </c>
      <c r="M648" s="1" t="str">
        <f>INDEX(Countries[], MATCH(RawData[[#This Row],[Where do you work]], Countries[Actual], 0), 2)</f>
        <v>Singapore</v>
      </c>
      <c r="N648" s="1" t="s">
        <v>282</v>
      </c>
      <c r="O648" s="1" t="str">
        <f>VLOOKUP(RawData[[#This Row],[How many hours of a day you work on Excel]], Time[], 2, FALSE)</f>
        <v>Heavy</v>
      </c>
      <c r="P648" s="1">
        <v>5</v>
      </c>
    </row>
    <row r="649" spans="2:16" x14ac:dyDescent="0.2">
      <c r="B649" s="1" t="s">
        <v>1351</v>
      </c>
      <c r="C649" s="1">
        <v>41055.02884259259</v>
      </c>
      <c r="D649" s="10">
        <v>67000</v>
      </c>
      <c r="E649" s="1" t="s">
        <v>322</v>
      </c>
      <c r="F649" s="11">
        <v>67000</v>
      </c>
      <c r="G649" s="9">
        <f>RawData[[#This Row],[Clean Salary]]*INDEX(Exchange[], MATCH(RawData[[#This Row],[Currency]], Exchange[Code], 0), 4)</f>
        <v>67000</v>
      </c>
      <c r="H649" s="11">
        <f>IFERROR(RawData[[#This Row],[Salary in USD]]/(INDEX(Exchange[], MATCH(RawData[[#This Row],[Local Currency Unit]], Exchange[Code], 0), 8)), "")</f>
        <v>15952.380952380952</v>
      </c>
      <c r="I649" s="1" t="s">
        <v>1352</v>
      </c>
      <c r="J649" s="1" t="s">
        <v>290</v>
      </c>
      <c r="K649" s="1" t="s">
        <v>133</v>
      </c>
      <c r="L649" s="1" t="s">
        <v>322</v>
      </c>
      <c r="M649" s="1" t="str">
        <f>INDEX(Countries[], MATCH(RawData[[#This Row],[Where do you work]], Countries[Actual], 0), 2)</f>
        <v>USA</v>
      </c>
      <c r="N649" s="1" t="s">
        <v>282</v>
      </c>
      <c r="O649" s="1" t="str">
        <f>VLOOKUP(RawData[[#This Row],[How many hours of a day you work on Excel]], Time[], 2, FALSE)</f>
        <v>Heavy</v>
      </c>
    </row>
    <row r="650" spans="2:16" x14ac:dyDescent="0.2">
      <c r="B650" s="1" t="s">
        <v>1353</v>
      </c>
      <c r="C650" s="1">
        <v>41055.033888888887</v>
      </c>
      <c r="D650" s="10">
        <v>67000</v>
      </c>
      <c r="E650" s="1" t="s">
        <v>322</v>
      </c>
      <c r="F650" s="11">
        <v>67000</v>
      </c>
      <c r="G650" s="9">
        <f>RawData[[#This Row],[Clean Salary]]*INDEX(Exchange[], MATCH(RawData[[#This Row],[Currency]], Exchange[Code], 0), 4)</f>
        <v>67000</v>
      </c>
      <c r="H650" s="11">
        <f>IFERROR(RawData[[#This Row],[Salary in USD]]/(INDEX(Exchange[], MATCH(RawData[[#This Row],[Local Currency Unit]], Exchange[Code], 0), 8)), "")</f>
        <v>15952.380952380952</v>
      </c>
      <c r="I650" s="1" t="s">
        <v>1354</v>
      </c>
      <c r="J650" s="1" t="s">
        <v>290</v>
      </c>
      <c r="K650" s="1" t="s">
        <v>133</v>
      </c>
      <c r="L650" s="1" t="s">
        <v>322</v>
      </c>
      <c r="M650" s="1" t="str">
        <f>INDEX(Countries[], MATCH(RawData[[#This Row],[Where do you work]], Countries[Actual], 0), 2)</f>
        <v>USA</v>
      </c>
      <c r="N650" s="1" t="s">
        <v>282</v>
      </c>
      <c r="O650" s="1" t="str">
        <f>VLOOKUP(RawData[[#This Row],[How many hours of a day you work on Excel]], Time[], 2, FALSE)</f>
        <v>Heavy</v>
      </c>
    </row>
    <row r="651" spans="2:16" x14ac:dyDescent="0.2">
      <c r="B651" s="1" t="s">
        <v>1355</v>
      </c>
      <c r="C651" s="1">
        <v>41055.036354166667</v>
      </c>
      <c r="D651" s="10">
        <v>67000</v>
      </c>
      <c r="E651" s="1" t="s">
        <v>322</v>
      </c>
      <c r="F651" s="11">
        <v>67000</v>
      </c>
      <c r="G651" s="9">
        <f>RawData[[#This Row],[Clean Salary]]*INDEX(Exchange[], MATCH(RawData[[#This Row],[Currency]], Exchange[Code], 0), 4)</f>
        <v>67000</v>
      </c>
      <c r="H651" s="11">
        <f>IFERROR(RawData[[#This Row],[Salary in USD]]/(INDEX(Exchange[], MATCH(RawData[[#This Row],[Local Currency Unit]], Exchange[Code], 0), 8)), "")</f>
        <v>15952.380952380952</v>
      </c>
      <c r="I651" s="1" t="s">
        <v>320</v>
      </c>
      <c r="J651" s="1" t="s">
        <v>290</v>
      </c>
      <c r="K651" s="1" t="s">
        <v>133</v>
      </c>
      <c r="L651" s="1" t="s">
        <v>322</v>
      </c>
      <c r="M651" s="1" t="str">
        <f>INDEX(Countries[], MATCH(RawData[[#This Row],[Where do you work]], Countries[Actual], 0), 2)</f>
        <v>USA</v>
      </c>
      <c r="N651" s="1" t="s">
        <v>282</v>
      </c>
      <c r="O651" s="1" t="str">
        <f>VLOOKUP(RawData[[#This Row],[How many hours of a day you work on Excel]], Time[], 2, FALSE)</f>
        <v>Heavy</v>
      </c>
    </row>
    <row r="652" spans="2:16" x14ac:dyDescent="0.2">
      <c r="B652" s="1" t="s">
        <v>1356</v>
      </c>
      <c r="C652" s="1">
        <v>41055.057592592595</v>
      </c>
      <c r="D652" s="10">
        <v>67000</v>
      </c>
      <c r="E652" s="1" t="s">
        <v>322</v>
      </c>
      <c r="F652" s="11">
        <v>67000</v>
      </c>
      <c r="G652" s="9">
        <f>RawData[[#This Row],[Clean Salary]]*INDEX(Exchange[], MATCH(RawData[[#This Row],[Currency]], Exchange[Code], 0), 4)</f>
        <v>67000</v>
      </c>
      <c r="H652" s="11">
        <f>IFERROR(RawData[[#This Row],[Salary in USD]]/(INDEX(Exchange[], MATCH(RawData[[#This Row],[Local Currency Unit]], Exchange[Code], 0), 8)), "")</f>
        <v>15952.380952380952</v>
      </c>
      <c r="I652" s="1" t="s">
        <v>1357</v>
      </c>
      <c r="J652" s="1" t="s">
        <v>290</v>
      </c>
      <c r="K652" s="1" t="s">
        <v>133</v>
      </c>
      <c r="L652" s="1" t="s">
        <v>322</v>
      </c>
      <c r="M652" s="1" t="str">
        <f>INDEX(Countries[], MATCH(RawData[[#This Row],[Where do you work]], Countries[Actual], 0), 2)</f>
        <v>USA</v>
      </c>
      <c r="N652" s="1" t="s">
        <v>282</v>
      </c>
      <c r="O652" s="1" t="str">
        <f>VLOOKUP(RawData[[#This Row],[How many hours of a day you work on Excel]], Time[], 2, FALSE)</f>
        <v>Heavy</v>
      </c>
    </row>
    <row r="653" spans="2:16" x14ac:dyDescent="0.2">
      <c r="B653" s="1" t="s">
        <v>1358</v>
      </c>
      <c r="C653" s="1">
        <v>41055.240300925929</v>
      </c>
      <c r="D653" s="10">
        <v>67000</v>
      </c>
      <c r="E653" s="1" t="s">
        <v>322</v>
      </c>
      <c r="F653" s="11">
        <v>67000</v>
      </c>
      <c r="G653" s="9">
        <f>RawData[[#This Row],[Clean Salary]]*INDEX(Exchange[], MATCH(RawData[[#This Row],[Currency]], Exchange[Code], 0), 4)</f>
        <v>67000</v>
      </c>
      <c r="H653" s="11">
        <f>IFERROR(RawData[[#This Row],[Salary in USD]]/(INDEX(Exchange[], MATCH(RawData[[#This Row],[Local Currency Unit]], Exchange[Code], 0), 8)), "")</f>
        <v>15952.380952380952</v>
      </c>
      <c r="I653" s="1" t="s">
        <v>1359</v>
      </c>
      <c r="J653" s="1" t="s">
        <v>290</v>
      </c>
      <c r="K653" s="1" t="s">
        <v>133</v>
      </c>
      <c r="L653" s="1" t="s">
        <v>322</v>
      </c>
      <c r="M653" s="1" t="str">
        <f>INDEX(Countries[], MATCH(RawData[[#This Row],[Where do you work]], Countries[Actual], 0), 2)</f>
        <v>USA</v>
      </c>
      <c r="N653" s="1" t="s">
        <v>282</v>
      </c>
      <c r="O653" s="1" t="str">
        <f>VLOOKUP(RawData[[#This Row],[How many hours of a day you work on Excel]], Time[], 2, FALSE)</f>
        <v>Heavy</v>
      </c>
    </row>
    <row r="654" spans="2:16" x14ac:dyDescent="0.2">
      <c r="B654" s="1" t="s">
        <v>1360</v>
      </c>
      <c r="C654" s="1">
        <v>41059.508773148147</v>
      </c>
      <c r="D654" s="10">
        <v>67000</v>
      </c>
      <c r="E654" s="1" t="s">
        <v>322</v>
      </c>
      <c r="F654" s="11">
        <v>67000</v>
      </c>
      <c r="G654" s="9">
        <f>RawData[[#This Row],[Clean Salary]]*INDEX(Exchange[], MATCH(RawData[[#This Row],[Currency]], Exchange[Code], 0), 4)</f>
        <v>67000</v>
      </c>
      <c r="H654" s="11">
        <f>IFERROR(RawData[[#This Row],[Salary in USD]]/(INDEX(Exchange[], MATCH(RawData[[#This Row],[Local Currency Unit]], Exchange[Code], 0), 8)), "")</f>
        <v>15952.380952380952</v>
      </c>
      <c r="I654" s="1" t="s">
        <v>1361</v>
      </c>
      <c r="J654" s="1" t="s">
        <v>281</v>
      </c>
      <c r="K654" s="1" t="s">
        <v>133</v>
      </c>
      <c r="L654" s="1" t="s">
        <v>322</v>
      </c>
      <c r="M654" s="1" t="str">
        <f>INDEX(Countries[], MATCH(RawData[[#This Row],[Where do you work]], Countries[Actual], 0), 2)</f>
        <v>USA</v>
      </c>
      <c r="N654" s="1" t="s">
        <v>291</v>
      </c>
      <c r="O654" s="1" t="str">
        <f>VLOOKUP(RawData[[#This Row],[How many hours of a day you work on Excel]], Time[], 2, FALSE)</f>
        <v>Medium</v>
      </c>
      <c r="P654" s="1">
        <v>20</v>
      </c>
    </row>
    <row r="655" spans="2:16" x14ac:dyDescent="0.2">
      <c r="B655" s="1" t="s">
        <v>1362</v>
      </c>
      <c r="C655" s="1">
        <v>41068.875289351854</v>
      </c>
      <c r="D655" s="10">
        <v>67000</v>
      </c>
      <c r="E655" s="1" t="s">
        <v>322</v>
      </c>
      <c r="F655" s="11">
        <v>67000</v>
      </c>
      <c r="G655" s="9">
        <f>RawData[[#This Row],[Clean Salary]]*INDEX(Exchange[], MATCH(RawData[[#This Row],[Currency]], Exchange[Code], 0), 4)</f>
        <v>67000</v>
      </c>
      <c r="H655" s="11">
        <f>IFERROR(RawData[[#This Row],[Salary in USD]]/(INDEX(Exchange[], MATCH(RawData[[#This Row],[Local Currency Unit]], Exchange[Code], 0), 8)), "")</f>
        <v>15952.380952380952</v>
      </c>
      <c r="I655" s="1" t="s">
        <v>281</v>
      </c>
      <c r="J655" s="1" t="s">
        <v>281</v>
      </c>
      <c r="K655" s="1" t="s">
        <v>133</v>
      </c>
      <c r="L655" s="1" t="s">
        <v>322</v>
      </c>
      <c r="M655" s="1" t="str">
        <f>INDEX(Countries[], MATCH(RawData[[#This Row],[Where do you work]], Countries[Actual], 0), 2)</f>
        <v>USA</v>
      </c>
      <c r="N655" s="1" t="s">
        <v>282</v>
      </c>
      <c r="O655" s="1" t="str">
        <f>VLOOKUP(RawData[[#This Row],[How many hours of a day you work on Excel]], Time[], 2, FALSE)</f>
        <v>Heavy</v>
      </c>
      <c r="P655" s="1">
        <v>16</v>
      </c>
    </row>
    <row r="656" spans="2:16" x14ac:dyDescent="0.2">
      <c r="B656" s="1" t="s">
        <v>1363</v>
      </c>
      <c r="C656" s="1">
        <v>41068.990405092591</v>
      </c>
      <c r="D656" s="10">
        <v>67000</v>
      </c>
      <c r="E656" s="1" t="s">
        <v>322</v>
      </c>
      <c r="F656" s="11">
        <v>67000</v>
      </c>
      <c r="G656" s="9">
        <f>RawData[[#This Row],[Clean Salary]]*INDEX(Exchange[], MATCH(RawData[[#This Row],[Currency]], Exchange[Code], 0), 4)</f>
        <v>67000</v>
      </c>
      <c r="H656" s="11">
        <f>IFERROR(RawData[[#This Row],[Salary in USD]]/(INDEX(Exchange[], MATCH(RawData[[#This Row],[Local Currency Unit]], Exchange[Code], 0), 8)), "")</f>
        <v>15952.380952380952</v>
      </c>
      <c r="I656" s="1" t="s">
        <v>281</v>
      </c>
      <c r="J656" s="1" t="s">
        <v>281</v>
      </c>
      <c r="K656" s="1" t="s">
        <v>133</v>
      </c>
      <c r="L656" s="1" t="s">
        <v>322</v>
      </c>
      <c r="M656" s="1" t="str">
        <f>INDEX(Countries[], MATCH(RawData[[#This Row],[Where do you work]], Countries[Actual], 0), 2)</f>
        <v>USA</v>
      </c>
      <c r="N656" s="1" t="s">
        <v>401</v>
      </c>
      <c r="O656" s="1" t="str">
        <f>VLOOKUP(RawData[[#This Row],[How many hours of a day you work on Excel]], Time[], 2, FALSE)</f>
        <v>None</v>
      </c>
      <c r="P656" s="1">
        <v>6</v>
      </c>
    </row>
    <row r="657" spans="2:16" x14ac:dyDescent="0.2">
      <c r="B657" s="1" t="s">
        <v>1364</v>
      </c>
      <c r="C657" s="1">
        <v>41075.99318287037</v>
      </c>
      <c r="D657" s="10">
        <v>67000</v>
      </c>
      <c r="E657" s="1" t="s">
        <v>322</v>
      </c>
      <c r="F657" s="11">
        <v>67000</v>
      </c>
      <c r="G657" s="9">
        <f>RawData[[#This Row],[Clean Salary]]*INDEX(Exchange[], MATCH(RawData[[#This Row],[Currency]], Exchange[Code], 0), 4)</f>
        <v>67000</v>
      </c>
      <c r="H657" s="11">
        <f>IFERROR(RawData[[#This Row],[Salary in USD]]/(INDEX(Exchange[], MATCH(RawData[[#This Row],[Local Currency Unit]], Exchange[Code], 0), 8)), "")</f>
        <v>15952.380952380952</v>
      </c>
      <c r="I657" s="1" t="s">
        <v>1365</v>
      </c>
      <c r="J657" s="1" t="s">
        <v>290</v>
      </c>
      <c r="K657" s="1" t="s">
        <v>133</v>
      </c>
      <c r="L657" s="1" t="s">
        <v>322</v>
      </c>
      <c r="M657" s="1" t="str">
        <f>INDEX(Countries[], MATCH(RawData[[#This Row],[Where do you work]], Countries[Actual], 0), 2)</f>
        <v>USA</v>
      </c>
      <c r="N657" s="1" t="s">
        <v>282</v>
      </c>
      <c r="O657" s="1" t="str">
        <f>VLOOKUP(RawData[[#This Row],[How many hours of a day you work on Excel]], Time[], 2, FALSE)</f>
        <v>Heavy</v>
      </c>
      <c r="P657" s="1">
        <v>6</v>
      </c>
    </row>
    <row r="658" spans="2:16" x14ac:dyDescent="0.2">
      <c r="B658" s="1" t="s">
        <v>1366</v>
      </c>
      <c r="C658" s="1">
        <v>41055.071192129632</v>
      </c>
      <c r="D658" s="10">
        <v>75000</v>
      </c>
      <c r="E658" s="1" t="s">
        <v>9</v>
      </c>
      <c r="F658" s="11">
        <v>75000</v>
      </c>
      <c r="G658" s="9">
        <f>RawData[[#This Row],[Clean Salary]]*INDEX(Exchange[], MATCH(RawData[[#This Row],[Currency]], Exchange[Code], 0), 4)</f>
        <v>73752.11422727452</v>
      </c>
      <c r="H658" s="11">
        <f>IFERROR(RawData[[#This Row],[Salary in USD]]/(INDEX(Exchange[], MATCH(RawData[[#This Row],[Local Currency Unit]], Exchange[Code], 0), 8)), "")</f>
        <v>15929.182338504217</v>
      </c>
      <c r="I658" s="1" t="s">
        <v>1367</v>
      </c>
      <c r="J658" s="1" t="s">
        <v>290</v>
      </c>
      <c r="K658" s="1" t="s">
        <v>1368</v>
      </c>
      <c r="L658" s="1" t="s">
        <v>9</v>
      </c>
      <c r="M658" s="1" t="str">
        <f>INDEX(Countries[], MATCH(RawData[[#This Row],[Where do you work]], Countries[Actual], 0), 2)</f>
        <v>Canada</v>
      </c>
      <c r="N658" s="1" t="s">
        <v>282</v>
      </c>
      <c r="O658" s="1" t="str">
        <f>VLOOKUP(RawData[[#This Row],[How many hours of a day you work on Excel]], Time[], 2, FALSE)</f>
        <v>Heavy</v>
      </c>
    </row>
    <row r="659" spans="2:16" x14ac:dyDescent="0.2">
      <c r="B659" s="1" t="s">
        <v>2476</v>
      </c>
      <c r="C659" s="1">
        <v>41058.910069444442</v>
      </c>
      <c r="D659" s="10">
        <v>39000</v>
      </c>
      <c r="E659" s="1" t="s">
        <v>322</v>
      </c>
      <c r="F659" s="11">
        <v>39000</v>
      </c>
      <c r="G659" s="9">
        <f>RawData[[#This Row],[Clean Salary]]*INDEX(Exchange[], MATCH(RawData[[#This Row],[Currency]], Exchange[Code], 0), 4)</f>
        <v>39000</v>
      </c>
      <c r="H659" s="11">
        <f>IFERROR(RawData[[#This Row],[Salary in USD]]/(INDEX(Exchange[], MATCH(RawData[[#This Row],[Local Currency Unit]], Exchange[Code], 0), 8)), "")</f>
        <v>15918.367346938774</v>
      </c>
      <c r="I659" s="1" t="s">
        <v>2477</v>
      </c>
      <c r="J659" s="1" t="s">
        <v>281</v>
      </c>
      <c r="K659" s="1" t="s">
        <v>140</v>
      </c>
      <c r="L659" s="1" t="s">
        <v>42</v>
      </c>
      <c r="M659" s="1" t="str">
        <f>INDEX(Countries[], MATCH(RawData[[#This Row],[Where do you work]], Countries[Actual], 0), 2)</f>
        <v>South Africa</v>
      </c>
      <c r="N659" s="1" t="s">
        <v>294</v>
      </c>
      <c r="O659" s="1" t="str">
        <f>VLOOKUP(RawData[[#This Row],[How many hours of a day you work on Excel]], Time[], 2, FALSE)</f>
        <v>Very Heavy</v>
      </c>
      <c r="P659" s="1">
        <v>6</v>
      </c>
    </row>
    <row r="660" spans="2:16" x14ac:dyDescent="0.2">
      <c r="B660" s="1" t="s">
        <v>634</v>
      </c>
      <c r="C660" s="1">
        <v>41055.158819444441</v>
      </c>
      <c r="D660" s="10" t="s">
        <v>635</v>
      </c>
      <c r="E660" s="1" t="s">
        <v>322</v>
      </c>
      <c r="F660" s="11">
        <v>108000</v>
      </c>
      <c r="G660" s="9">
        <f>RawData[[#This Row],[Clean Salary]]*INDEX(Exchange[], MATCH(RawData[[#This Row],[Currency]], Exchange[Code], 0), 4)</f>
        <v>108000</v>
      </c>
      <c r="H660" s="11">
        <f>IFERROR(RawData[[#This Row],[Salary in USD]]/(INDEX(Exchange[], MATCH(RawData[[#This Row],[Local Currency Unit]], Exchange[Code], 0), 8)), "")</f>
        <v>15905.743740795288</v>
      </c>
      <c r="I660" s="1" t="s">
        <v>281</v>
      </c>
      <c r="J660" s="1" t="s">
        <v>281</v>
      </c>
      <c r="K660" s="1" t="s">
        <v>154</v>
      </c>
      <c r="L660" s="1" t="s">
        <v>33</v>
      </c>
      <c r="M660" s="1" t="str">
        <f>INDEX(Countries[], MATCH(RawData[[#This Row],[Where do you work]], Countries[Actual], 0), 2)</f>
        <v>Norway</v>
      </c>
      <c r="N660" s="1" t="s">
        <v>282</v>
      </c>
      <c r="O660" s="1" t="str">
        <f>VLOOKUP(RawData[[#This Row],[How many hours of a day you work on Excel]], Time[], 2, FALSE)</f>
        <v>Heavy</v>
      </c>
    </row>
    <row r="661" spans="2:16" x14ac:dyDescent="0.2">
      <c r="B661" s="1" t="s">
        <v>1369</v>
      </c>
      <c r="C661" s="1">
        <v>41055.243298611109</v>
      </c>
      <c r="D661" s="10">
        <v>77000</v>
      </c>
      <c r="E661" s="1" t="s">
        <v>3</v>
      </c>
      <c r="F661" s="11">
        <v>77000</v>
      </c>
      <c r="G661" s="9">
        <f>RawData[[#This Row],[Clean Salary]]*INDEX(Exchange[], MATCH(RawData[[#This Row],[Currency]], Exchange[Code], 0), 4)</f>
        <v>78533.043543002947</v>
      </c>
      <c r="H661" s="11">
        <f>IFERROR(RawData[[#This Row],[Salary in USD]]/(INDEX(Exchange[], MATCH(RawData[[#This Row],[Local Currency Unit]], Exchange[Code], 0), 8)), "")</f>
        <v>15897.377235425696</v>
      </c>
      <c r="I661" s="1" t="s">
        <v>1370</v>
      </c>
      <c r="J661" s="1" t="s">
        <v>290</v>
      </c>
      <c r="K661" s="1" t="s">
        <v>136</v>
      </c>
      <c r="L661" s="1" t="s">
        <v>3</v>
      </c>
      <c r="M661" s="1" t="str">
        <f>INDEX(Countries[], MATCH(RawData[[#This Row],[Where do you work]], Countries[Actual], 0), 2)</f>
        <v>Australia</v>
      </c>
      <c r="N661" s="1" t="s">
        <v>291</v>
      </c>
      <c r="O661" s="1" t="str">
        <f>VLOOKUP(RawData[[#This Row],[How many hours of a day you work on Excel]], Time[], 2, FALSE)</f>
        <v>Medium</v>
      </c>
    </row>
    <row r="662" spans="2:16" x14ac:dyDescent="0.2">
      <c r="B662" s="1" t="s">
        <v>1371</v>
      </c>
      <c r="C662" s="1">
        <v>41055.031782407408</v>
      </c>
      <c r="D662" s="10">
        <v>66500</v>
      </c>
      <c r="E662" s="1" t="s">
        <v>322</v>
      </c>
      <c r="F662" s="11">
        <v>66500</v>
      </c>
      <c r="G662" s="9">
        <f>RawData[[#This Row],[Clean Salary]]*INDEX(Exchange[], MATCH(RawData[[#This Row],[Currency]], Exchange[Code], 0), 4)</f>
        <v>66500</v>
      </c>
      <c r="H662" s="11">
        <f>IFERROR(RawData[[#This Row],[Salary in USD]]/(INDEX(Exchange[], MATCH(RawData[[#This Row],[Local Currency Unit]], Exchange[Code], 0), 8)), "")</f>
        <v>15833.333333333332</v>
      </c>
      <c r="I662" s="1" t="s">
        <v>1372</v>
      </c>
      <c r="J662" s="1" t="s">
        <v>290</v>
      </c>
      <c r="K662" s="1" t="s">
        <v>133</v>
      </c>
      <c r="L662" s="1" t="s">
        <v>322</v>
      </c>
      <c r="M662" s="1" t="str">
        <f>INDEX(Countries[], MATCH(RawData[[#This Row],[Where do you work]], Countries[Actual], 0), 2)</f>
        <v>USA</v>
      </c>
      <c r="N662" s="1" t="s">
        <v>294</v>
      </c>
      <c r="O662" s="1" t="str">
        <f>VLOOKUP(RawData[[#This Row],[How many hours of a day you work on Excel]], Time[], 2, FALSE)</f>
        <v>Very Heavy</v>
      </c>
    </row>
    <row r="663" spans="2:16" x14ac:dyDescent="0.2">
      <c r="B663" s="1" t="s">
        <v>2478</v>
      </c>
      <c r="C663" s="1">
        <v>41076.224340277775</v>
      </c>
      <c r="D663" s="10">
        <v>38666</v>
      </c>
      <c r="E663" s="1" t="s">
        <v>322</v>
      </c>
      <c r="F663" s="11">
        <v>38666</v>
      </c>
      <c r="G663" s="9">
        <f>RawData[[#This Row],[Clean Salary]]*INDEX(Exchange[], MATCH(RawData[[#This Row],[Currency]], Exchange[Code], 0), 4)</f>
        <v>38666</v>
      </c>
      <c r="H663" s="11">
        <f>IFERROR(RawData[[#This Row],[Salary in USD]]/(INDEX(Exchange[], MATCH(RawData[[#This Row],[Local Currency Unit]], Exchange[Code], 0), 8)), "")</f>
        <v>15782.040816326529</v>
      </c>
      <c r="I663" s="1" t="s">
        <v>2479</v>
      </c>
      <c r="J663" s="1" t="s">
        <v>286</v>
      </c>
      <c r="K663" s="1" t="s">
        <v>140</v>
      </c>
      <c r="L663" s="1" t="s">
        <v>42</v>
      </c>
      <c r="M663" s="1" t="str">
        <f>INDEX(Countries[], MATCH(RawData[[#This Row],[Where do you work]], Countries[Actual], 0), 2)</f>
        <v>South Africa</v>
      </c>
      <c r="N663" s="1" t="s">
        <v>294</v>
      </c>
      <c r="O663" s="1" t="str">
        <f>VLOOKUP(RawData[[#This Row],[How many hours of a day you work on Excel]], Time[], 2, FALSE)</f>
        <v>Very Heavy</v>
      </c>
      <c r="P663" s="1">
        <v>10</v>
      </c>
    </row>
    <row r="664" spans="2:16" x14ac:dyDescent="0.2">
      <c r="B664" s="1" t="s">
        <v>1374</v>
      </c>
      <c r="C664" s="1">
        <v>41055.776863425926</v>
      </c>
      <c r="D664" s="10">
        <v>55000</v>
      </c>
      <c r="E664" s="1" t="s">
        <v>15</v>
      </c>
      <c r="F664" s="11">
        <v>55000</v>
      </c>
      <c r="G664" s="9">
        <f>RawData[[#This Row],[Clean Salary]]*INDEX(Exchange[], MATCH(RawData[[#This Row],[Currency]], Exchange[Code], 0), 4)</f>
        <v>69871.969144538423</v>
      </c>
      <c r="H664" s="11">
        <f>IFERROR(RawData[[#This Row],[Salary in USD]]/(INDEX(Exchange[], MATCH(RawData[[#This Row],[Local Currency Unit]], Exchange[Code], 0), 8)), "")</f>
        <v>15772.453531498517</v>
      </c>
      <c r="I664" s="1" t="s">
        <v>336</v>
      </c>
      <c r="J664" s="1" t="s">
        <v>329</v>
      </c>
      <c r="K664" s="1" t="s">
        <v>155</v>
      </c>
      <c r="L664" s="1" t="s">
        <v>15</v>
      </c>
      <c r="M664" s="1" t="str">
        <f>INDEX(Countries[], MATCH(RawData[[#This Row],[Where do you work]], Countries[Actual], 0), 2)</f>
        <v>Italy</v>
      </c>
      <c r="N664" s="1" t="s">
        <v>291</v>
      </c>
      <c r="O664" s="1" t="str">
        <f>VLOOKUP(RawData[[#This Row],[How many hours of a day you work on Excel]], Time[], 2, FALSE)</f>
        <v>Medium</v>
      </c>
      <c r="P664" s="1">
        <v>18</v>
      </c>
    </row>
    <row r="665" spans="2:16" x14ac:dyDescent="0.2">
      <c r="B665" s="1" t="s">
        <v>1373</v>
      </c>
      <c r="C665" s="1">
        <v>41055.266701388886</v>
      </c>
      <c r="D665" s="10">
        <v>55000</v>
      </c>
      <c r="E665" s="1" t="s">
        <v>15</v>
      </c>
      <c r="F665" s="11">
        <v>55000</v>
      </c>
      <c r="G665" s="9">
        <f>RawData[[#This Row],[Clean Salary]]*INDEX(Exchange[], MATCH(RawData[[#This Row],[Currency]], Exchange[Code], 0), 4)</f>
        <v>69871.969144538423</v>
      </c>
      <c r="H665" s="11">
        <f>IFERROR(RawData[[#This Row],[Salary in USD]]/(INDEX(Exchange[], MATCH(RawData[[#This Row],[Local Currency Unit]], Exchange[Code], 0), 8)), "")</f>
        <v>15772.453531498517</v>
      </c>
      <c r="I665" s="1" t="s">
        <v>1207</v>
      </c>
      <c r="J665" s="1" t="s">
        <v>290</v>
      </c>
      <c r="K665" s="1" t="s">
        <v>142</v>
      </c>
      <c r="L665" s="1" t="s">
        <v>15</v>
      </c>
      <c r="M665" s="1" t="str">
        <f>INDEX(Countries[], MATCH(RawData[[#This Row],[Where do you work]], Countries[Actual], 0), 2)</f>
        <v>Netherlands</v>
      </c>
      <c r="N665" s="1" t="s">
        <v>294</v>
      </c>
      <c r="O665" s="1" t="str">
        <f>VLOOKUP(RawData[[#This Row],[How many hours of a day you work on Excel]], Time[], 2, FALSE)</f>
        <v>Very Heavy</v>
      </c>
      <c r="P665" s="1">
        <v>6</v>
      </c>
    </row>
    <row r="666" spans="2:16" x14ac:dyDescent="0.2">
      <c r="B666" s="1" t="s">
        <v>1375</v>
      </c>
      <c r="C666" s="1">
        <v>41060.878495370373</v>
      </c>
      <c r="D666" s="10" t="s">
        <v>1376</v>
      </c>
      <c r="E666" s="1" t="s">
        <v>15</v>
      </c>
      <c r="F666" s="11">
        <v>55000</v>
      </c>
      <c r="G666" s="9">
        <f>RawData[[#This Row],[Clean Salary]]*INDEX(Exchange[], MATCH(RawData[[#This Row],[Currency]], Exchange[Code], 0), 4)</f>
        <v>69871.969144538423</v>
      </c>
      <c r="H666" s="11">
        <f>IFERROR(RawData[[#This Row],[Salary in USD]]/(INDEX(Exchange[], MATCH(RawData[[#This Row],[Local Currency Unit]], Exchange[Code], 0), 8)), "")</f>
        <v>15772.453531498517</v>
      </c>
      <c r="I666" s="1" t="s">
        <v>1377</v>
      </c>
      <c r="J666" s="1" t="s">
        <v>281</v>
      </c>
      <c r="K666" s="1" t="s">
        <v>156</v>
      </c>
      <c r="L666" s="1" t="s">
        <v>15</v>
      </c>
      <c r="M666" s="1" t="str">
        <f>INDEX(Countries[], MATCH(RawData[[#This Row],[Where do you work]], Countries[Actual], 0), 2)</f>
        <v>Netherlands</v>
      </c>
      <c r="N666" s="1" t="s">
        <v>324</v>
      </c>
      <c r="O666" s="1" t="str">
        <f>VLOOKUP(RawData[[#This Row],[How many hours of a day you work on Excel]], Time[], 2, FALSE)</f>
        <v>Light</v>
      </c>
      <c r="P666" s="1">
        <v>5</v>
      </c>
    </row>
    <row r="667" spans="2:16" x14ac:dyDescent="0.2">
      <c r="B667" s="1" t="s">
        <v>1378</v>
      </c>
      <c r="C667" s="1">
        <v>41055.283321759256</v>
      </c>
      <c r="D667" s="10" t="s">
        <v>1379</v>
      </c>
      <c r="E667" s="1" t="s">
        <v>32</v>
      </c>
      <c r="F667" s="11">
        <v>80000</v>
      </c>
      <c r="G667" s="9">
        <f>RawData[[#This Row],[Clean Salary]]*INDEX(Exchange[], MATCH(RawData[[#This Row],[Currency]], Exchange[Code], 0), 4)</f>
        <v>63807.047488395103</v>
      </c>
      <c r="H667" s="11">
        <f>IFERROR(RawData[[#This Row],[Salary in USD]]/(INDEX(Exchange[], MATCH(RawData[[#This Row],[Local Currency Unit]], Exchange[Code], 0), 8)), "")</f>
        <v>15754.826540344471</v>
      </c>
      <c r="I667" s="1" t="s">
        <v>1380</v>
      </c>
      <c r="J667" s="1" t="s">
        <v>290</v>
      </c>
      <c r="K667" s="1" t="s">
        <v>146</v>
      </c>
      <c r="L667" s="1" t="s">
        <v>32</v>
      </c>
      <c r="M667" s="1" t="str">
        <f>INDEX(Countries[], MATCH(RawData[[#This Row],[Where do you work]], Countries[Actual], 0), 2)</f>
        <v>New Zealand</v>
      </c>
      <c r="N667" s="1" t="s">
        <v>282</v>
      </c>
      <c r="O667" s="1" t="str">
        <f>VLOOKUP(RawData[[#This Row],[How many hours of a day you work on Excel]], Time[], 2, FALSE)</f>
        <v>Heavy</v>
      </c>
      <c r="P667" s="1">
        <v>23</v>
      </c>
    </row>
    <row r="668" spans="2:16" x14ac:dyDescent="0.2">
      <c r="B668" s="1" t="s">
        <v>1381</v>
      </c>
      <c r="C668" s="1">
        <v>41058.705358796295</v>
      </c>
      <c r="D668" s="10">
        <v>80000</v>
      </c>
      <c r="E668" s="1" t="s">
        <v>32</v>
      </c>
      <c r="F668" s="11">
        <v>80000</v>
      </c>
      <c r="G668" s="9">
        <f>RawData[[#This Row],[Clean Salary]]*INDEX(Exchange[], MATCH(RawData[[#This Row],[Currency]], Exchange[Code], 0), 4)</f>
        <v>63807.047488395103</v>
      </c>
      <c r="H668" s="11">
        <f>IFERROR(RawData[[#This Row],[Salary in USD]]/(INDEX(Exchange[], MATCH(RawData[[#This Row],[Local Currency Unit]], Exchange[Code], 0), 8)), "")</f>
        <v>15754.826540344471</v>
      </c>
      <c r="I668" s="1" t="s">
        <v>1382</v>
      </c>
      <c r="J668" s="1" t="s">
        <v>316</v>
      </c>
      <c r="K668" s="1" t="s">
        <v>1383</v>
      </c>
      <c r="L668" s="1" t="s">
        <v>32</v>
      </c>
      <c r="M668" s="1" t="str">
        <f>INDEX(Countries[], MATCH(RawData[[#This Row],[Where do you work]], Countries[Actual], 0), 2)</f>
        <v>New Zealand</v>
      </c>
      <c r="N668" s="1" t="s">
        <v>294</v>
      </c>
      <c r="O668" s="1" t="str">
        <f>VLOOKUP(RawData[[#This Row],[How many hours of a day you work on Excel]], Time[], 2, FALSE)</f>
        <v>Very Heavy</v>
      </c>
      <c r="P668" s="1">
        <v>15</v>
      </c>
    </row>
    <row r="669" spans="2:16" x14ac:dyDescent="0.2">
      <c r="B669" s="1" t="s">
        <v>1384</v>
      </c>
      <c r="C669" s="1">
        <v>41078.602766203701</v>
      </c>
      <c r="D669" s="10" t="s">
        <v>1385</v>
      </c>
      <c r="E669" s="1" t="s">
        <v>3</v>
      </c>
      <c r="F669" s="11">
        <v>76300</v>
      </c>
      <c r="G669" s="9">
        <f>RawData[[#This Row],[Clean Salary]]*INDEX(Exchange[], MATCH(RawData[[#This Row],[Currency]], Exchange[Code], 0), 4)</f>
        <v>77819.106783521114</v>
      </c>
      <c r="H669" s="11">
        <f>IFERROR(RawData[[#This Row],[Salary in USD]]/(INDEX(Exchange[], MATCH(RawData[[#This Row],[Local Currency Unit]], Exchange[Code], 0), 8)), "")</f>
        <v>15752.855624194557</v>
      </c>
      <c r="I669" s="1" t="s">
        <v>1386</v>
      </c>
      <c r="J669" s="1" t="s">
        <v>290</v>
      </c>
      <c r="K669" s="1" t="s">
        <v>136</v>
      </c>
      <c r="L669" s="1" t="s">
        <v>3</v>
      </c>
      <c r="M669" s="1" t="str">
        <f>INDEX(Countries[], MATCH(RawData[[#This Row],[Where do you work]], Countries[Actual], 0), 2)</f>
        <v>Australia</v>
      </c>
      <c r="N669" s="1" t="s">
        <v>294</v>
      </c>
      <c r="O669" s="1" t="str">
        <f>VLOOKUP(RawData[[#This Row],[How many hours of a day you work on Excel]], Time[], 2, FALSE)</f>
        <v>Very Heavy</v>
      </c>
      <c r="P669" s="1">
        <v>3</v>
      </c>
    </row>
    <row r="670" spans="2:16" x14ac:dyDescent="0.2">
      <c r="B670" s="1" t="s">
        <v>2328</v>
      </c>
      <c r="C670" s="1">
        <v>41056.94122685185</v>
      </c>
      <c r="D670" s="10">
        <v>42000</v>
      </c>
      <c r="E670" s="1" t="s">
        <v>322</v>
      </c>
      <c r="F670" s="11">
        <v>42000</v>
      </c>
      <c r="G670" s="9">
        <f>RawData[[#This Row],[Clean Salary]]*INDEX(Exchange[], MATCH(RawData[[#This Row],[Currency]], Exchange[Code], 0), 4)</f>
        <v>42000</v>
      </c>
      <c r="H670" s="11">
        <f>IFERROR(RawData[[#This Row],[Salary in USD]]/(INDEX(Exchange[], MATCH(RawData[[#This Row],[Local Currency Unit]], Exchange[Code], 0), 8)), "")</f>
        <v>15730.337078651686</v>
      </c>
      <c r="I670" s="1" t="s">
        <v>2329</v>
      </c>
      <c r="J670" s="1" t="s">
        <v>298</v>
      </c>
      <c r="K670" s="1" t="s">
        <v>150</v>
      </c>
      <c r="L670" s="1" t="s">
        <v>40</v>
      </c>
      <c r="M670" s="1" t="str">
        <f>INDEX(Countries[], MATCH(RawData[[#This Row],[Where do you work]], Countries[Actual], 0), 2)</f>
        <v>Saudi Arabia</v>
      </c>
      <c r="N670" s="1" t="s">
        <v>294</v>
      </c>
      <c r="O670" s="1" t="str">
        <f>VLOOKUP(RawData[[#This Row],[How many hours of a day you work on Excel]], Time[], 2, FALSE)</f>
        <v>Very Heavy</v>
      </c>
      <c r="P670" s="1">
        <v>15</v>
      </c>
    </row>
    <row r="671" spans="2:16" x14ac:dyDescent="0.2">
      <c r="B671" s="1" t="s">
        <v>1387</v>
      </c>
      <c r="C671" s="1">
        <v>41060.921516203707</v>
      </c>
      <c r="D671" s="10">
        <v>74000</v>
      </c>
      <c r="E671" s="1" t="s">
        <v>9</v>
      </c>
      <c r="F671" s="11">
        <v>74000</v>
      </c>
      <c r="G671" s="9">
        <f>RawData[[#This Row],[Clean Salary]]*INDEX(Exchange[], MATCH(RawData[[#This Row],[Currency]], Exchange[Code], 0), 4)</f>
        <v>72768.752704244194</v>
      </c>
      <c r="H671" s="11">
        <f>IFERROR(RawData[[#This Row],[Salary in USD]]/(INDEX(Exchange[], MATCH(RawData[[#This Row],[Local Currency Unit]], Exchange[Code], 0), 8)), "")</f>
        <v>15716.793240657495</v>
      </c>
      <c r="I671" s="1" t="s">
        <v>1386</v>
      </c>
      <c r="J671" s="1" t="s">
        <v>290</v>
      </c>
      <c r="K671" s="1" t="s">
        <v>137</v>
      </c>
      <c r="L671" s="1" t="s">
        <v>9</v>
      </c>
      <c r="M671" s="1" t="str">
        <f>INDEX(Countries[], MATCH(RawData[[#This Row],[Where do you work]], Countries[Actual], 0), 2)</f>
        <v>Canada</v>
      </c>
      <c r="N671" s="1" t="s">
        <v>282</v>
      </c>
      <c r="O671" s="1" t="str">
        <f>VLOOKUP(RawData[[#This Row],[How many hours of a day you work on Excel]], Time[], 2, FALSE)</f>
        <v>Heavy</v>
      </c>
      <c r="P671" s="1">
        <v>10</v>
      </c>
    </row>
    <row r="672" spans="2:16" x14ac:dyDescent="0.2">
      <c r="B672" s="1" t="s">
        <v>1388</v>
      </c>
      <c r="C672" s="1">
        <v>41055.028506944444</v>
      </c>
      <c r="D672" s="10">
        <v>66000</v>
      </c>
      <c r="E672" s="1" t="s">
        <v>322</v>
      </c>
      <c r="F672" s="11">
        <v>66000</v>
      </c>
      <c r="G672" s="9">
        <f>RawData[[#This Row],[Clean Salary]]*INDEX(Exchange[], MATCH(RawData[[#This Row],[Currency]], Exchange[Code], 0), 4)</f>
        <v>66000</v>
      </c>
      <c r="H672" s="11">
        <f>IFERROR(RawData[[#This Row],[Salary in USD]]/(INDEX(Exchange[], MATCH(RawData[[#This Row],[Local Currency Unit]], Exchange[Code], 0), 8)), "")</f>
        <v>15714.285714285714</v>
      </c>
      <c r="I672" s="1" t="s">
        <v>290</v>
      </c>
      <c r="J672" s="1" t="s">
        <v>290</v>
      </c>
      <c r="K672" s="1" t="s">
        <v>133</v>
      </c>
      <c r="L672" s="1" t="s">
        <v>322</v>
      </c>
      <c r="M672" s="1" t="str">
        <f>INDEX(Countries[], MATCH(RawData[[#This Row],[Where do you work]], Countries[Actual], 0), 2)</f>
        <v>USA</v>
      </c>
      <c r="N672" s="1" t="s">
        <v>291</v>
      </c>
      <c r="O672" s="1" t="str">
        <f>VLOOKUP(RawData[[#This Row],[How many hours of a day you work on Excel]], Time[], 2, FALSE)</f>
        <v>Medium</v>
      </c>
    </row>
    <row r="673" spans="2:16" x14ac:dyDescent="0.2">
      <c r="B673" s="1" t="s">
        <v>1389</v>
      </c>
      <c r="C673" s="1">
        <v>41059.939131944448</v>
      </c>
      <c r="D673" s="10">
        <v>66000</v>
      </c>
      <c r="E673" s="1" t="s">
        <v>322</v>
      </c>
      <c r="F673" s="11">
        <v>66000</v>
      </c>
      <c r="G673" s="9">
        <f>RawData[[#This Row],[Clean Salary]]*INDEX(Exchange[], MATCH(RawData[[#This Row],[Currency]], Exchange[Code], 0), 4)</f>
        <v>66000</v>
      </c>
      <c r="H673" s="11">
        <f>IFERROR(RawData[[#This Row],[Salary in USD]]/(INDEX(Exchange[], MATCH(RawData[[#This Row],[Local Currency Unit]], Exchange[Code], 0), 8)), "")</f>
        <v>15714.285714285714</v>
      </c>
      <c r="I673" s="1" t="s">
        <v>1390</v>
      </c>
      <c r="J673" s="1" t="s">
        <v>290</v>
      </c>
      <c r="K673" s="1" t="s">
        <v>133</v>
      </c>
      <c r="L673" s="1" t="s">
        <v>322</v>
      </c>
      <c r="M673" s="1" t="str">
        <f>INDEX(Countries[], MATCH(RawData[[#This Row],[Where do you work]], Countries[Actual], 0), 2)</f>
        <v>USA</v>
      </c>
      <c r="N673" s="1" t="s">
        <v>282</v>
      </c>
      <c r="O673" s="1" t="str">
        <f>VLOOKUP(RawData[[#This Row],[How many hours of a day you work on Excel]], Time[], 2, FALSE)</f>
        <v>Heavy</v>
      </c>
      <c r="P673" s="1">
        <v>2</v>
      </c>
    </row>
    <row r="674" spans="2:16" x14ac:dyDescent="0.2">
      <c r="B674" s="1" t="s">
        <v>638</v>
      </c>
      <c r="C674" s="1">
        <v>41054.173738425925</v>
      </c>
      <c r="D674" s="10">
        <v>107000</v>
      </c>
      <c r="E674" s="1" t="s">
        <v>322</v>
      </c>
      <c r="F674" s="11">
        <v>107000</v>
      </c>
      <c r="G674" s="9">
        <f>RawData[[#This Row],[Clean Salary]]*INDEX(Exchange[], MATCH(RawData[[#This Row],[Currency]], Exchange[Code], 0), 4)</f>
        <v>107000</v>
      </c>
      <c r="H674" s="11">
        <f>IFERROR(RawData[[#This Row],[Salary in USD]]/(INDEX(Exchange[], MATCH(RawData[[#This Row],[Local Currency Unit]], Exchange[Code], 0), 8)), "")</f>
        <v>15712.187958883995</v>
      </c>
      <c r="I674" s="1" t="s">
        <v>639</v>
      </c>
      <c r="J674" s="1" t="s">
        <v>281</v>
      </c>
      <c r="K674" s="1" t="s">
        <v>168</v>
      </c>
      <c r="L674" s="1" t="s">
        <v>46</v>
      </c>
      <c r="M674" s="1" t="str">
        <f>INDEX(Countries[], MATCH(RawData[[#This Row],[Where do you work]], Countries[Actual], 0), 2)</f>
        <v>Switzerland</v>
      </c>
      <c r="N674" s="1" t="s">
        <v>282</v>
      </c>
      <c r="O674" s="1" t="str">
        <f>VLOOKUP(RawData[[#This Row],[How many hours of a day you work on Excel]], Time[], 2, FALSE)</f>
        <v>Heavy</v>
      </c>
    </row>
    <row r="675" spans="2:16" x14ac:dyDescent="0.2">
      <c r="B675" s="1" t="s">
        <v>1391</v>
      </c>
      <c r="C675" s="1">
        <v>41055.127418981479</v>
      </c>
      <c r="D675" s="10" t="s">
        <v>1392</v>
      </c>
      <c r="E675" s="1" t="s">
        <v>6</v>
      </c>
      <c r="F675" s="11">
        <v>38000</v>
      </c>
      <c r="G675" s="9">
        <f>RawData[[#This Row],[Clean Salary]]*INDEX(Exchange[], MATCH(RawData[[#This Row],[Currency]], Exchange[Code], 0), 4)</f>
        <v>59894.774338556796</v>
      </c>
      <c r="H675" s="11">
        <f>IFERROR(RawData[[#This Row],[Salary in USD]]/(INDEX(Exchange[], MATCH(RawData[[#This Row],[Local Currency Unit]], Exchange[Code], 0), 8)), "")</f>
        <v>15679.260298051518</v>
      </c>
      <c r="I675" s="1" t="s">
        <v>1393</v>
      </c>
      <c r="J675" s="1" t="s">
        <v>316</v>
      </c>
      <c r="K675" s="1" t="s">
        <v>135</v>
      </c>
      <c r="L675" s="1" t="s">
        <v>6</v>
      </c>
      <c r="M675" s="1" t="str">
        <f>INDEX(Countries[], MATCH(RawData[[#This Row],[Where do you work]], Countries[Actual], 0), 2)</f>
        <v>UK</v>
      </c>
      <c r="N675" s="1" t="s">
        <v>282</v>
      </c>
      <c r="O675" s="1" t="str">
        <f>VLOOKUP(RawData[[#This Row],[How many hours of a day you work on Excel]], Time[], 2, FALSE)</f>
        <v>Heavy</v>
      </c>
    </row>
    <row r="676" spans="2:16" x14ac:dyDescent="0.2">
      <c r="B676" s="1" t="s">
        <v>2241</v>
      </c>
      <c r="C676" s="1">
        <v>41058.577928240738</v>
      </c>
      <c r="D676" s="10">
        <v>45000</v>
      </c>
      <c r="E676" s="1" t="s">
        <v>322</v>
      </c>
      <c r="F676" s="11">
        <v>45000</v>
      </c>
      <c r="G676" s="9">
        <f>RawData[[#This Row],[Clean Salary]]*INDEX(Exchange[], MATCH(RawData[[#This Row],[Currency]], Exchange[Code], 0), 4)</f>
        <v>45000</v>
      </c>
      <c r="H676" s="11">
        <f>IFERROR(RawData[[#This Row],[Salary in USD]]/(INDEX(Exchange[], MATCH(RawData[[#This Row],[Local Currency Unit]], Exchange[Code], 0), 8)), "")</f>
        <v>15570.934256055363</v>
      </c>
      <c r="I676" s="1" t="s">
        <v>2242</v>
      </c>
      <c r="J676" s="1" t="s">
        <v>290</v>
      </c>
      <c r="K676" s="1" t="s">
        <v>138</v>
      </c>
      <c r="L676" s="1" t="s">
        <v>35</v>
      </c>
      <c r="M676" s="1" t="str">
        <f>INDEX(Countries[], MATCH(RawData[[#This Row],[Where do you work]], Countries[Actual], 0), 2)</f>
        <v>Pakistan</v>
      </c>
      <c r="N676" s="1" t="s">
        <v>294</v>
      </c>
      <c r="O676" s="1" t="str">
        <f>VLOOKUP(RawData[[#This Row],[How many hours of a day you work on Excel]], Time[], 2, FALSE)</f>
        <v>Very Heavy</v>
      </c>
      <c r="P676" s="1">
        <v>8</v>
      </c>
    </row>
    <row r="677" spans="2:16" x14ac:dyDescent="0.2">
      <c r="B677" s="1" t="s">
        <v>1394</v>
      </c>
      <c r="C677" s="1">
        <v>41055.04310185185</v>
      </c>
      <c r="D677" s="10">
        <v>65250</v>
      </c>
      <c r="E677" s="1" t="s">
        <v>322</v>
      </c>
      <c r="F677" s="11">
        <v>65250</v>
      </c>
      <c r="G677" s="9">
        <f>RawData[[#This Row],[Clean Salary]]*INDEX(Exchange[], MATCH(RawData[[#This Row],[Currency]], Exchange[Code], 0), 4)</f>
        <v>65250</v>
      </c>
      <c r="H677" s="11">
        <f>IFERROR(RawData[[#This Row],[Salary in USD]]/(INDEX(Exchange[], MATCH(RawData[[#This Row],[Local Currency Unit]], Exchange[Code], 0), 8)), "")</f>
        <v>15535.714285714284</v>
      </c>
      <c r="I677" s="1" t="s">
        <v>316</v>
      </c>
      <c r="J677" s="1" t="s">
        <v>316</v>
      </c>
      <c r="K677" s="1" t="s">
        <v>133</v>
      </c>
      <c r="L677" s="1" t="s">
        <v>322</v>
      </c>
      <c r="M677" s="1" t="str">
        <f>INDEX(Countries[], MATCH(RawData[[#This Row],[Where do you work]], Countries[Actual], 0), 2)</f>
        <v>USA</v>
      </c>
      <c r="N677" s="1" t="s">
        <v>282</v>
      </c>
      <c r="O677" s="1" t="str">
        <f>VLOOKUP(RawData[[#This Row],[How many hours of a day you work on Excel]], Time[], 2, FALSE)</f>
        <v>Heavy</v>
      </c>
    </row>
    <row r="678" spans="2:16" x14ac:dyDescent="0.2">
      <c r="B678" s="1" t="s">
        <v>1395</v>
      </c>
      <c r="C678" s="1">
        <v>41055.029293981483</v>
      </c>
      <c r="D678" s="10">
        <v>65000</v>
      </c>
      <c r="E678" s="1" t="s">
        <v>322</v>
      </c>
      <c r="F678" s="11">
        <v>65000</v>
      </c>
      <c r="G678" s="9">
        <f>RawData[[#This Row],[Clean Salary]]*INDEX(Exchange[], MATCH(RawData[[#This Row],[Currency]], Exchange[Code], 0), 4)</f>
        <v>65000</v>
      </c>
      <c r="H678" s="11">
        <f>IFERROR(RawData[[#This Row],[Salary in USD]]/(INDEX(Exchange[], MATCH(RawData[[#This Row],[Local Currency Unit]], Exchange[Code], 0), 8)), "")</f>
        <v>15476.190476190475</v>
      </c>
      <c r="I678" s="1" t="s">
        <v>1396</v>
      </c>
      <c r="J678" s="1" t="s">
        <v>316</v>
      </c>
      <c r="K678" s="1" t="s">
        <v>133</v>
      </c>
      <c r="L678" s="1" t="s">
        <v>322</v>
      </c>
      <c r="M678" s="1" t="str">
        <f>INDEX(Countries[], MATCH(RawData[[#This Row],[Where do you work]], Countries[Actual], 0), 2)</f>
        <v>USA</v>
      </c>
      <c r="N678" s="1" t="s">
        <v>294</v>
      </c>
      <c r="O678" s="1" t="str">
        <f>VLOOKUP(RawData[[#This Row],[How many hours of a day you work on Excel]], Time[], 2, FALSE)</f>
        <v>Very Heavy</v>
      </c>
    </row>
    <row r="679" spans="2:16" x14ac:dyDescent="0.2">
      <c r="B679" s="1" t="s">
        <v>1397</v>
      </c>
      <c r="C679" s="1">
        <v>41055.03125</v>
      </c>
      <c r="D679" s="10">
        <v>65000</v>
      </c>
      <c r="E679" s="1" t="s">
        <v>322</v>
      </c>
      <c r="F679" s="11">
        <v>65000</v>
      </c>
      <c r="G679" s="9">
        <f>RawData[[#This Row],[Clean Salary]]*INDEX(Exchange[], MATCH(RawData[[#This Row],[Currency]], Exchange[Code], 0), 4)</f>
        <v>65000</v>
      </c>
      <c r="H679" s="11">
        <f>IFERROR(RawData[[#This Row],[Salary in USD]]/(INDEX(Exchange[], MATCH(RawData[[#This Row],[Local Currency Unit]], Exchange[Code], 0), 8)), "")</f>
        <v>15476.190476190475</v>
      </c>
      <c r="I679" s="1" t="s">
        <v>1398</v>
      </c>
      <c r="J679" s="1" t="s">
        <v>316</v>
      </c>
      <c r="K679" s="1" t="s">
        <v>133</v>
      </c>
      <c r="L679" s="1" t="s">
        <v>322</v>
      </c>
      <c r="M679" s="1" t="str">
        <f>INDEX(Countries[], MATCH(RawData[[#This Row],[Where do you work]], Countries[Actual], 0), 2)</f>
        <v>USA</v>
      </c>
      <c r="N679" s="1" t="s">
        <v>294</v>
      </c>
      <c r="O679" s="1" t="str">
        <f>VLOOKUP(RawData[[#This Row],[How many hours of a day you work on Excel]], Time[], 2, FALSE)</f>
        <v>Very Heavy</v>
      </c>
    </row>
    <row r="680" spans="2:16" x14ac:dyDescent="0.2">
      <c r="B680" s="1" t="s">
        <v>1399</v>
      </c>
      <c r="C680" s="1">
        <v>41055.041006944448</v>
      </c>
      <c r="D680" s="10">
        <v>65000</v>
      </c>
      <c r="E680" s="1" t="s">
        <v>322</v>
      </c>
      <c r="F680" s="11">
        <v>65000</v>
      </c>
      <c r="G680" s="9">
        <f>RawData[[#This Row],[Clean Salary]]*INDEX(Exchange[], MATCH(RawData[[#This Row],[Currency]], Exchange[Code], 0), 4)</f>
        <v>65000</v>
      </c>
      <c r="H680" s="11">
        <f>IFERROR(RawData[[#This Row],[Salary in USD]]/(INDEX(Exchange[], MATCH(RawData[[#This Row],[Local Currency Unit]], Exchange[Code], 0), 8)), "")</f>
        <v>15476.190476190475</v>
      </c>
      <c r="I680" s="1" t="s">
        <v>1400</v>
      </c>
      <c r="J680" s="1" t="s">
        <v>286</v>
      </c>
      <c r="K680" s="1" t="s">
        <v>133</v>
      </c>
      <c r="L680" s="1" t="s">
        <v>322</v>
      </c>
      <c r="M680" s="1" t="str">
        <f>INDEX(Countries[], MATCH(RawData[[#This Row],[Where do you work]], Countries[Actual], 0), 2)</f>
        <v>USA</v>
      </c>
      <c r="N680" s="1" t="s">
        <v>291</v>
      </c>
      <c r="O680" s="1" t="str">
        <f>VLOOKUP(RawData[[#This Row],[How many hours of a day you work on Excel]], Time[], 2, FALSE)</f>
        <v>Medium</v>
      </c>
    </row>
    <row r="681" spans="2:16" x14ac:dyDescent="0.2">
      <c r="B681" s="1" t="s">
        <v>1401</v>
      </c>
      <c r="C681" s="1">
        <v>41055.0547337963</v>
      </c>
      <c r="D681" s="10">
        <v>65000</v>
      </c>
      <c r="E681" s="1" t="s">
        <v>322</v>
      </c>
      <c r="F681" s="11">
        <v>65000</v>
      </c>
      <c r="G681" s="9">
        <f>RawData[[#This Row],[Clean Salary]]*INDEX(Exchange[], MATCH(RawData[[#This Row],[Currency]], Exchange[Code], 0), 4)</f>
        <v>65000</v>
      </c>
      <c r="H681" s="11">
        <f>IFERROR(RawData[[#This Row],[Salary in USD]]/(INDEX(Exchange[], MATCH(RawData[[#This Row],[Local Currency Unit]], Exchange[Code], 0), 8)), "")</f>
        <v>15476.190476190475</v>
      </c>
      <c r="I681" s="1" t="s">
        <v>1402</v>
      </c>
      <c r="J681" s="1" t="s">
        <v>290</v>
      </c>
      <c r="K681" s="1" t="s">
        <v>133</v>
      </c>
      <c r="L681" s="1" t="s">
        <v>322</v>
      </c>
      <c r="M681" s="1" t="str">
        <f>INDEX(Countries[], MATCH(RawData[[#This Row],[Where do you work]], Countries[Actual], 0), 2)</f>
        <v>USA</v>
      </c>
      <c r="N681" s="1" t="s">
        <v>282</v>
      </c>
      <c r="O681" s="1" t="str">
        <f>VLOOKUP(RawData[[#This Row],[How many hours of a day you work on Excel]], Time[], 2, FALSE)</f>
        <v>Heavy</v>
      </c>
    </row>
    <row r="682" spans="2:16" x14ac:dyDescent="0.2">
      <c r="B682" s="1" t="s">
        <v>1403</v>
      </c>
      <c r="C682" s="1">
        <v>41055.062951388885</v>
      </c>
      <c r="D682" s="10">
        <v>65000</v>
      </c>
      <c r="E682" s="1" t="s">
        <v>322</v>
      </c>
      <c r="F682" s="11">
        <v>65000</v>
      </c>
      <c r="G682" s="9">
        <f>RawData[[#This Row],[Clean Salary]]*INDEX(Exchange[], MATCH(RawData[[#This Row],[Currency]], Exchange[Code], 0), 4)</f>
        <v>65000</v>
      </c>
      <c r="H682" s="11">
        <f>IFERROR(RawData[[#This Row],[Salary in USD]]/(INDEX(Exchange[], MATCH(RawData[[#This Row],[Local Currency Unit]], Exchange[Code], 0), 8)), "")</f>
        <v>15476.190476190475</v>
      </c>
      <c r="I682" s="1" t="s">
        <v>657</v>
      </c>
      <c r="J682" s="1" t="s">
        <v>290</v>
      </c>
      <c r="K682" s="1" t="s">
        <v>133</v>
      </c>
      <c r="L682" s="1" t="s">
        <v>322</v>
      </c>
      <c r="M682" s="1" t="str">
        <f>INDEX(Countries[], MATCH(RawData[[#This Row],[Where do you work]], Countries[Actual], 0), 2)</f>
        <v>USA</v>
      </c>
      <c r="N682" s="1" t="s">
        <v>294</v>
      </c>
      <c r="O682" s="1" t="str">
        <f>VLOOKUP(RawData[[#This Row],[How many hours of a day you work on Excel]], Time[], 2, FALSE)</f>
        <v>Very Heavy</v>
      </c>
    </row>
    <row r="683" spans="2:16" x14ac:dyDescent="0.2">
      <c r="B683" s="1" t="s">
        <v>1404</v>
      </c>
      <c r="C683" s="1">
        <v>41055.110115740739</v>
      </c>
      <c r="D683" s="10">
        <v>65000</v>
      </c>
      <c r="E683" s="1" t="s">
        <v>322</v>
      </c>
      <c r="F683" s="11">
        <v>65000</v>
      </c>
      <c r="G683" s="9">
        <f>RawData[[#This Row],[Clean Salary]]*INDEX(Exchange[], MATCH(RawData[[#This Row],[Currency]], Exchange[Code], 0), 4)</f>
        <v>65000</v>
      </c>
      <c r="H683" s="11">
        <f>IFERROR(RawData[[#This Row],[Salary in USD]]/(INDEX(Exchange[], MATCH(RawData[[#This Row],[Local Currency Unit]], Exchange[Code], 0), 8)), "")</f>
        <v>15476.190476190475</v>
      </c>
      <c r="I683" s="1" t="s">
        <v>1405</v>
      </c>
      <c r="J683" s="1" t="s">
        <v>290</v>
      </c>
      <c r="K683" s="1" t="s">
        <v>133</v>
      </c>
      <c r="L683" s="1" t="s">
        <v>322</v>
      </c>
      <c r="M683" s="1" t="str">
        <f>INDEX(Countries[], MATCH(RawData[[#This Row],[Where do you work]], Countries[Actual], 0), 2)</f>
        <v>USA</v>
      </c>
      <c r="N683" s="1" t="s">
        <v>282</v>
      </c>
      <c r="O683" s="1" t="str">
        <f>VLOOKUP(RawData[[#This Row],[How many hours of a day you work on Excel]], Time[], 2, FALSE)</f>
        <v>Heavy</v>
      </c>
    </row>
    <row r="684" spans="2:16" x14ac:dyDescent="0.2">
      <c r="B684" s="1" t="s">
        <v>1406</v>
      </c>
      <c r="C684" s="1">
        <v>41055.147372685184</v>
      </c>
      <c r="D684" s="10">
        <v>65000</v>
      </c>
      <c r="E684" s="1" t="s">
        <v>322</v>
      </c>
      <c r="F684" s="11">
        <v>65000</v>
      </c>
      <c r="G684" s="9">
        <f>RawData[[#This Row],[Clean Salary]]*INDEX(Exchange[], MATCH(RawData[[#This Row],[Currency]], Exchange[Code], 0), 4)</f>
        <v>65000</v>
      </c>
      <c r="H684" s="11">
        <f>IFERROR(RawData[[#This Row],[Salary in USD]]/(INDEX(Exchange[], MATCH(RawData[[#This Row],[Local Currency Unit]], Exchange[Code], 0), 8)), "")</f>
        <v>15476.190476190475</v>
      </c>
      <c r="I684" s="1" t="s">
        <v>921</v>
      </c>
      <c r="J684" s="1" t="s">
        <v>290</v>
      </c>
      <c r="K684" s="1" t="s">
        <v>133</v>
      </c>
      <c r="L684" s="1" t="s">
        <v>322</v>
      </c>
      <c r="M684" s="1" t="str">
        <f>INDEX(Countries[], MATCH(RawData[[#This Row],[Where do you work]], Countries[Actual], 0), 2)</f>
        <v>USA</v>
      </c>
      <c r="N684" s="1" t="s">
        <v>291</v>
      </c>
      <c r="O684" s="1" t="str">
        <f>VLOOKUP(RawData[[#This Row],[How many hours of a day you work on Excel]], Time[], 2, FALSE)</f>
        <v>Medium</v>
      </c>
    </row>
    <row r="685" spans="2:16" x14ac:dyDescent="0.2">
      <c r="B685" s="1" t="s">
        <v>1407</v>
      </c>
      <c r="C685" s="1">
        <v>41055.179340277777</v>
      </c>
      <c r="D685" s="10">
        <v>65000</v>
      </c>
      <c r="E685" s="1" t="s">
        <v>322</v>
      </c>
      <c r="F685" s="11">
        <v>65000</v>
      </c>
      <c r="G685" s="9">
        <f>RawData[[#This Row],[Clean Salary]]*INDEX(Exchange[], MATCH(RawData[[#This Row],[Currency]], Exchange[Code], 0), 4)</f>
        <v>65000</v>
      </c>
      <c r="H685" s="11">
        <f>IFERROR(RawData[[#This Row],[Salary in USD]]/(INDEX(Exchange[], MATCH(RawData[[#This Row],[Local Currency Unit]], Exchange[Code], 0), 8)), "")</f>
        <v>15476.190476190475</v>
      </c>
      <c r="I685" s="1" t="s">
        <v>1408</v>
      </c>
      <c r="J685" s="1" t="s">
        <v>281</v>
      </c>
      <c r="K685" s="1" t="s">
        <v>133</v>
      </c>
      <c r="L685" s="1" t="s">
        <v>322</v>
      </c>
      <c r="M685" s="1" t="str">
        <f>INDEX(Countries[], MATCH(RawData[[#This Row],[Where do you work]], Countries[Actual], 0), 2)</f>
        <v>USA</v>
      </c>
      <c r="N685" s="1" t="s">
        <v>294</v>
      </c>
      <c r="O685" s="1" t="str">
        <f>VLOOKUP(RawData[[#This Row],[How many hours of a day you work on Excel]], Time[], 2, FALSE)</f>
        <v>Very Heavy</v>
      </c>
    </row>
    <row r="686" spans="2:16" x14ac:dyDescent="0.2">
      <c r="B686" s="1" t="s">
        <v>1409</v>
      </c>
      <c r="C686" s="1">
        <v>41055.337256944447</v>
      </c>
      <c r="D686" s="10">
        <v>65000</v>
      </c>
      <c r="E686" s="1" t="s">
        <v>322</v>
      </c>
      <c r="F686" s="11">
        <v>65000</v>
      </c>
      <c r="G686" s="9">
        <f>RawData[[#This Row],[Clean Salary]]*INDEX(Exchange[], MATCH(RawData[[#This Row],[Currency]], Exchange[Code], 0), 4)</f>
        <v>65000</v>
      </c>
      <c r="H686" s="11">
        <f>IFERROR(RawData[[#This Row],[Salary in USD]]/(INDEX(Exchange[], MATCH(RawData[[#This Row],[Local Currency Unit]], Exchange[Code], 0), 8)), "")</f>
        <v>15476.190476190475</v>
      </c>
      <c r="I686" s="1" t="s">
        <v>682</v>
      </c>
      <c r="J686" s="1" t="s">
        <v>290</v>
      </c>
      <c r="K686" s="1" t="s">
        <v>133</v>
      </c>
      <c r="L686" s="1" t="s">
        <v>322</v>
      </c>
      <c r="M686" s="1" t="str">
        <f>INDEX(Countries[], MATCH(RawData[[#This Row],[Where do you work]], Countries[Actual], 0), 2)</f>
        <v>USA</v>
      </c>
      <c r="N686" s="1" t="s">
        <v>282</v>
      </c>
      <c r="O686" s="1" t="str">
        <f>VLOOKUP(RawData[[#This Row],[How many hours of a day you work on Excel]], Time[], 2, FALSE)</f>
        <v>Heavy</v>
      </c>
      <c r="P686" s="1">
        <v>3</v>
      </c>
    </row>
    <row r="687" spans="2:16" x14ac:dyDescent="0.2">
      <c r="B687" s="1" t="s">
        <v>1410</v>
      </c>
      <c r="C687" s="1">
        <v>41055.39502314815</v>
      </c>
      <c r="D687" s="10">
        <v>65000</v>
      </c>
      <c r="E687" s="1" t="s">
        <v>322</v>
      </c>
      <c r="F687" s="11">
        <v>65000</v>
      </c>
      <c r="G687" s="9">
        <f>RawData[[#This Row],[Clean Salary]]*INDEX(Exchange[], MATCH(RawData[[#This Row],[Currency]], Exchange[Code], 0), 4)</f>
        <v>65000</v>
      </c>
      <c r="H687" s="11">
        <f>IFERROR(RawData[[#This Row],[Salary in USD]]/(INDEX(Exchange[], MATCH(RawData[[#This Row],[Local Currency Unit]], Exchange[Code], 0), 8)), "")</f>
        <v>15476.190476190475</v>
      </c>
      <c r="I687" s="1" t="s">
        <v>1411</v>
      </c>
      <c r="J687" s="1" t="s">
        <v>290</v>
      </c>
      <c r="K687" s="1" t="s">
        <v>133</v>
      </c>
      <c r="L687" s="1" t="s">
        <v>322</v>
      </c>
      <c r="M687" s="1" t="str">
        <f>INDEX(Countries[], MATCH(RawData[[#This Row],[Where do you work]], Countries[Actual], 0), 2)</f>
        <v>USA</v>
      </c>
      <c r="N687" s="1" t="s">
        <v>291</v>
      </c>
      <c r="O687" s="1" t="str">
        <f>VLOOKUP(RawData[[#This Row],[How many hours of a day you work on Excel]], Time[], 2, FALSE)</f>
        <v>Medium</v>
      </c>
      <c r="P687" s="1">
        <v>17</v>
      </c>
    </row>
    <row r="688" spans="2:16" x14ac:dyDescent="0.2">
      <c r="B688" s="1" t="s">
        <v>1412</v>
      </c>
      <c r="C688" s="1">
        <v>41055.846944444442</v>
      </c>
      <c r="D688" s="10">
        <v>65000</v>
      </c>
      <c r="E688" s="1" t="s">
        <v>322</v>
      </c>
      <c r="F688" s="11">
        <v>65000</v>
      </c>
      <c r="G688" s="9">
        <f>RawData[[#This Row],[Clean Salary]]*INDEX(Exchange[], MATCH(RawData[[#This Row],[Currency]], Exchange[Code], 0), 4)</f>
        <v>65000</v>
      </c>
      <c r="H688" s="11">
        <f>IFERROR(RawData[[#This Row],[Salary in USD]]/(INDEX(Exchange[], MATCH(RawData[[#This Row],[Local Currency Unit]], Exchange[Code], 0), 8)), "")</f>
        <v>15476.190476190475</v>
      </c>
      <c r="I688" s="1" t="s">
        <v>1413</v>
      </c>
      <c r="J688" s="1" t="s">
        <v>290</v>
      </c>
      <c r="K688" s="1" t="s">
        <v>133</v>
      </c>
      <c r="L688" s="1" t="s">
        <v>322</v>
      </c>
      <c r="M688" s="1" t="str">
        <f>INDEX(Countries[], MATCH(RawData[[#This Row],[Where do you work]], Countries[Actual], 0), 2)</f>
        <v>USA</v>
      </c>
      <c r="N688" s="1" t="s">
        <v>291</v>
      </c>
      <c r="O688" s="1" t="str">
        <f>VLOOKUP(RawData[[#This Row],[How many hours of a day you work on Excel]], Time[], 2, FALSE)</f>
        <v>Medium</v>
      </c>
      <c r="P688" s="1">
        <v>10</v>
      </c>
    </row>
    <row r="689" spans="2:16" x14ac:dyDescent="0.2">
      <c r="B689" s="1" t="s">
        <v>1414</v>
      </c>
      <c r="C689" s="1">
        <v>41056.194826388892</v>
      </c>
      <c r="D689" s="10">
        <v>65000</v>
      </c>
      <c r="E689" s="1" t="s">
        <v>322</v>
      </c>
      <c r="F689" s="11">
        <v>65000</v>
      </c>
      <c r="G689" s="9">
        <f>RawData[[#This Row],[Clean Salary]]*INDEX(Exchange[], MATCH(RawData[[#This Row],[Currency]], Exchange[Code], 0), 4)</f>
        <v>65000</v>
      </c>
      <c r="H689" s="11">
        <f>IFERROR(RawData[[#This Row],[Salary in USD]]/(INDEX(Exchange[], MATCH(RawData[[#This Row],[Local Currency Unit]], Exchange[Code], 0), 8)), "")</f>
        <v>15476.190476190475</v>
      </c>
      <c r="I689" s="1" t="s">
        <v>1415</v>
      </c>
      <c r="J689" s="1" t="s">
        <v>290</v>
      </c>
      <c r="K689" s="1" t="s">
        <v>133</v>
      </c>
      <c r="L689" s="1" t="s">
        <v>322</v>
      </c>
      <c r="M689" s="1" t="str">
        <f>INDEX(Countries[], MATCH(RawData[[#This Row],[Where do you work]], Countries[Actual], 0), 2)</f>
        <v>USA</v>
      </c>
      <c r="N689" s="1" t="s">
        <v>324</v>
      </c>
      <c r="O689" s="1" t="str">
        <f>VLOOKUP(RawData[[#This Row],[How many hours of a day you work on Excel]], Time[], 2, FALSE)</f>
        <v>Light</v>
      </c>
      <c r="P689" s="1">
        <v>8</v>
      </c>
    </row>
    <row r="690" spans="2:16" x14ac:dyDescent="0.2">
      <c r="B690" s="1" t="s">
        <v>1416</v>
      </c>
      <c r="C690" s="1">
        <v>41057.518541666665</v>
      </c>
      <c r="D690" s="10">
        <v>65000</v>
      </c>
      <c r="E690" s="1" t="s">
        <v>322</v>
      </c>
      <c r="F690" s="11">
        <v>65000</v>
      </c>
      <c r="G690" s="9">
        <f>RawData[[#This Row],[Clean Salary]]*INDEX(Exchange[], MATCH(RawData[[#This Row],[Currency]], Exchange[Code], 0), 4)</f>
        <v>65000</v>
      </c>
      <c r="H690" s="11">
        <f>IFERROR(RawData[[#This Row],[Salary in USD]]/(INDEX(Exchange[], MATCH(RawData[[#This Row],[Local Currency Unit]], Exchange[Code], 0), 8)), "")</f>
        <v>15476.190476190475</v>
      </c>
      <c r="I690" s="1" t="s">
        <v>298</v>
      </c>
      <c r="J690" s="1" t="s">
        <v>298</v>
      </c>
      <c r="K690" s="1" t="s">
        <v>133</v>
      </c>
      <c r="L690" s="1" t="s">
        <v>322</v>
      </c>
      <c r="M690" s="1" t="str">
        <f>INDEX(Countries[], MATCH(RawData[[#This Row],[Where do you work]], Countries[Actual], 0), 2)</f>
        <v>USA</v>
      </c>
      <c r="N690" s="1" t="s">
        <v>282</v>
      </c>
      <c r="O690" s="1" t="str">
        <f>VLOOKUP(RawData[[#This Row],[How many hours of a day you work on Excel]], Time[], 2, FALSE)</f>
        <v>Heavy</v>
      </c>
      <c r="P690" s="1">
        <v>9</v>
      </c>
    </row>
    <row r="691" spans="2:16" x14ac:dyDescent="0.2">
      <c r="B691" s="1" t="s">
        <v>1417</v>
      </c>
      <c r="C691" s="1">
        <v>41058.951574074075</v>
      </c>
      <c r="D691" s="10">
        <v>65000</v>
      </c>
      <c r="E691" s="1" t="s">
        <v>322</v>
      </c>
      <c r="F691" s="11">
        <v>65000</v>
      </c>
      <c r="G691" s="9">
        <f>RawData[[#This Row],[Clean Salary]]*INDEX(Exchange[], MATCH(RawData[[#This Row],[Currency]], Exchange[Code], 0), 4)</f>
        <v>65000</v>
      </c>
      <c r="H691" s="11">
        <f>IFERROR(RawData[[#This Row],[Salary in USD]]/(INDEX(Exchange[], MATCH(RawData[[#This Row],[Local Currency Unit]], Exchange[Code], 0), 8)), "")</f>
        <v>15476.190476190475</v>
      </c>
      <c r="I691" s="1" t="s">
        <v>1418</v>
      </c>
      <c r="J691" s="1" t="s">
        <v>290</v>
      </c>
      <c r="K691" s="1" t="s">
        <v>133</v>
      </c>
      <c r="L691" s="1" t="s">
        <v>322</v>
      </c>
      <c r="M691" s="1" t="str">
        <f>INDEX(Countries[], MATCH(RawData[[#This Row],[Where do you work]], Countries[Actual], 0), 2)</f>
        <v>USA</v>
      </c>
      <c r="N691" s="1" t="s">
        <v>291</v>
      </c>
      <c r="O691" s="1" t="str">
        <f>VLOOKUP(RawData[[#This Row],[How many hours of a day you work on Excel]], Time[], 2, FALSE)</f>
        <v>Medium</v>
      </c>
      <c r="P691" s="1">
        <v>10</v>
      </c>
    </row>
    <row r="692" spans="2:16" x14ac:dyDescent="0.2">
      <c r="B692" s="1" t="s">
        <v>1419</v>
      </c>
      <c r="C692" s="1">
        <v>41058.964918981481</v>
      </c>
      <c r="D692" s="10">
        <v>65000</v>
      </c>
      <c r="E692" s="1" t="s">
        <v>322</v>
      </c>
      <c r="F692" s="11">
        <v>65000</v>
      </c>
      <c r="G692" s="9">
        <f>RawData[[#This Row],[Clean Salary]]*INDEX(Exchange[], MATCH(RawData[[#This Row],[Currency]], Exchange[Code], 0), 4)</f>
        <v>65000</v>
      </c>
      <c r="H692" s="11">
        <f>IFERROR(RawData[[#This Row],[Salary in USD]]/(INDEX(Exchange[], MATCH(RawData[[#This Row],[Local Currency Unit]], Exchange[Code], 0), 8)), "")</f>
        <v>15476.190476190475</v>
      </c>
      <c r="I692" s="1" t="s">
        <v>682</v>
      </c>
      <c r="J692" s="1" t="s">
        <v>290</v>
      </c>
      <c r="K692" s="1" t="s">
        <v>133</v>
      </c>
      <c r="L692" s="1" t="s">
        <v>322</v>
      </c>
      <c r="M692" s="1" t="str">
        <f>INDEX(Countries[], MATCH(RawData[[#This Row],[Where do you work]], Countries[Actual], 0), 2)</f>
        <v>USA</v>
      </c>
      <c r="N692" s="1" t="s">
        <v>294</v>
      </c>
      <c r="O692" s="1" t="str">
        <f>VLOOKUP(RawData[[#This Row],[How many hours of a day you work on Excel]], Time[], 2, FALSE)</f>
        <v>Very Heavy</v>
      </c>
      <c r="P692" s="1">
        <v>14</v>
      </c>
    </row>
    <row r="693" spans="2:16" x14ac:dyDescent="0.2">
      <c r="B693" s="1" t="s">
        <v>1420</v>
      </c>
      <c r="C693" s="1">
        <v>41065.916435185187</v>
      </c>
      <c r="D693" s="10">
        <v>65000</v>
      </c>
      <c r="E693" s="1" t="s">
        <v>322</v>
      </c>
      <c r="F693" s="11">
        <v>65000</v>
      </c>
      <c r="G693" s="9">
        <f>RawData[[#This Row],[Clean Salary]]*INDEX(Exchange[], MATCH(RawData[[#This Row],[Currency]], Exchange[Code], 0), 4)</f>
        <v>65000</v>
      </c>
      <c r="H693" s="11">
        <f>IFERROR(RawData[[#This Row],[Salary in USD]]/(INDEX(Exchange[], MATCH(RawData[[#This Row],[Local Currency Unit]], Exchange[Code], 0), 8)), "")</f>
        <v>15476.190476190475</v>
      </c>
      <c r="I693" s="1" t="s">
        <v>356</v>
      </c>
      <c r="J693" s="1" t="s">
        <v>290</v>
      </c>
      <c r="K693" s="1" t="s">
        <v>133</v>
      </c>
      <c r="L693" s="1" t="s">
        <v>322</v>
      </c>
      <c r="M693" s="1" t="str">
        <f>INDEX(Countries[], MATCH(RawData[[#This Row],[Where do you work]], Countries[Actual], 0), 2)</f>
        <v>USA</v>
      </c>
      <c r="N693" s="1" t="s">
        <v>282</v>
      </c>
      <c r="O693" s="1" t="str">
        <f>VLOOKUP(RawData[[#This Row],[How many hours of a day you work on Excel]], Time[], 2, FALSE)</f>
        <v>Heavy</v>
      </c>
      <c r="P693" s="1">
        <v>8</v>
      </c>
    </row>
    <row r="694" spans="2:16" x14ac:dyDescent="0.2">
      <c r="B694" s="1" t="s">
        <v>1421</v>
      </c>
      <c r="C694" s="1">
        <v>41066.095300925925</v>
      </c>
      <c r="D694" s="10">
        <v>65000</v>
      </c>
      <c r="E694" s="1" t="s">
        <v>322</v>
      </c>
      <c r="F694" s="11">
        <v>65000</v>
      </c>
      <c r="G694" s="9">
        <f>RawData[[#This Row],[Clean Salary]]*INDEX(Exchange[], MATCH(RawData[[#This Row],[Currency]], Exchange[Code], 0), 4)</f>
        <v>65000</v>
      </c>
      <c r="H694" s="11">
        <f>IFERROR(RawData[[#This Row],[Salary in USD]]/(INDEX(Exchange[], MATCH(RawData[[#This Row],[Local Currency Unit]], Exchange[Code], 0), 8)), "")</f>
        <v>15476.190476190475</v>
      </c>
      <c r="I694" s="1" t="s">
        <v>1422</v>
      </c>
      <c r="J694" s="1" t="s">
        <v>290</v>
      </c>
      <c r="K694" s="1" t="s">
        <v>133</v>
      </c>
      <c r="L694" s="1" t="s">
        <v>322</v>
      </c>
      <c r="M694" s="1" t="str">
        <f>INDEX(Countries[], MATCH(RawData[[#This Row],[Where do you work]], Countries[Actual], 0), 2)</f>
        <v>USA</v>
      </c>
      <c r="N694" s="1" t="s">
        <v>294</v>
      </c>
      <c r="O694" s="1" t="str">
        <f>VLOOKUP(RawData[[#This Row],[How many hours of a day you work on Excel]], Time[], 2, FALSE)</f>
        <v>Very Heavy</v>
      </c>
      <c r="P694" s="1">
        <v>4</v>
      </c>
    </row>
    <row r="695" spans="2:16" x14ac:dyDescent="0.2">
      <c r="B695" s="1" t="s">
        <v>1423</v>
      </c>
      <c r="C695" s="1">
        <v>41069.05259259259</v>
      </c>
      <c r="D695" s="10">
        <v>65000</v>
      </c>
      <c r="E695" s="1" t="s">
        <v>322</v>
      </c>
      <c r="F695" s="11">
        <v>65000</v>
      </c>
      <c r="G695" s="9">
        <f>RawData[[#This Row],[Clean Salary]]*INDEX(Exchange[], MATCH(RawData[[#This Row],[Currency]], Exchange[Code], 0), 4)</f>
        <v>65000</v>
      </c>
      <c r="H695" s="11">
        <f>IFERROR(RawData[[#This Row],[Salary in USD]]/(INDEX(Exchange[], MATCH(RawData[[#This Row],[Local Currency Unit]], Exchange[Code], 0), 8)), "")</f>
        <v>15476.190476190475</v>
      </c>
      <c r="I695" s="1" t="s">
        <v>1424</v>
      </c>
      <c r="J695" s="1" t="s">
        <v>281</v>
      </c>
      <c r="K695" s="1" t="s">
        <v>133</v>
      </c>
      <c r="L695" s="1" t="s">
        <v>322</v>
      </c>
      <c r="M695" s="1" t="str">
        <f>INDEX(Countries[], MATCH(RawData[[#This Row],[Where do you work]], Countries[Actual], 0), 2)</f>
        <v>USA</v>
      </c>
      <c r="N695" s="1" t="s">
        <v>282</v>
      </c>
      <c r="O695" s="1" t="str">
        <f>VLOOKUP(RawData[[#This Row],[How many hours of a day you work on Excel]], Time[], 2, FALSE)</f>
        <v>Heavy</v>
      </c>
      <c r="P695" s="1">
        <v>2</v>
      </c>
    </row>
    <row r="696" spans="2:16" x14ac:dyDescent="0.2">
      <c r="B696" s="1" t="s">
        <v>1425</v>
      </c>
      <c r="C696" s="1">
        <v>41072.113391203704</v>
      </c>
      <c r="D696" s="10" t="s">
        <v>1426</v>
      </c>
      <c r="E696" s="1" t="s">
        <v>322</v>
      </c>
      <c r="F696" s="11">
        <v>65000</v>
      </c>
      <c r="G696" s="9">
        <f>RawData[[#This Row],[Clean Salary]]*INDEX(Exchange[], MATCH(RawData[[#This Row],[Currency]], Exchange[Code], 0), 4)</f>
        <v>65000</v>
      </c>
      <c r="H696" s="11">
        <f>IFERROR(RawData[[#This Row],[Salary in USD]]/(INDEX(Exchange[], MATCH(RawData[[#This Row],[Local Currency Unit]], Exchange[Code], 0), 8)), "")</f>
        <v>15476.190476190475</v>
      </c>
      <c r="I696" s="1" t="s">
        <v>1427</v>
      </c>
      <c r="J696" s="1" t="s">
        <v>290</v>
      </c>
      <c r="K696" s="1" t="s">
        <v>133</v>
      </c>
      <c r="L696" s="1" t="s">
        <v>322</v>
      </c>
      <c r="M696" s="1" t="str">
        <f>INDEX(Countries[], MATCH(RawData[[#This Row],[Where do you work]], Countries[Actual], 0), 2)</f>
        <v>USA</v>
      </c>
      <c r="N696" s="1" t="s">
        <v>282</v>
      </c>
      <c r="O696" s="1" t="str">
        <f>VLOOKUP(RawData[[#This Row],[How many hours of a day you work on Excel]], Time[], 2, FALSE)</f>
        <v>Heavy</v>
      </c>
      <c r="P696" s="1">
        <v>14</v>
      </c>
    </row>
    <row r="697" spans="2:16" x14ac:dyDescent="0.2">
      <c r="B697" s="1" t="s">
        <v>1428</v>
      </c>
      <c r="C697" s="1">
        <v>41072.124490740738</v>
      </c>
      <c r="D697" s="10">
        <v>65000</v>
      </c>
      <c r="E697" s="1" t="s">
        <v>322</v>
      </c>
      <c r="F697" s="11">
        <v>65000</v>
      </c>
      <c r="G697" s="9">
        <f>RawData[[#This Row],[Clean Salary]]*INDEX(Exchange[], MATCH(RawData[[#This Row],[Currency]], Exchange[Code], 0), 4)</f>
        <v>65000</v>
      </c>
      <c r="H697" s="11">
        <f>IFERROR(RawData[[#This Row],[Salary in USD]]/(INDEX(Exchange[], MATCH(RawData[[#This Row],[Local Currency Unit]], Exchange[Code], 0), 8)), "")</f>
        <v>15476.190476190475</v>
      </c>
      <c r="I697" s="1" t="s">
        <v>682</v>
      </c>
      <c r="J697" s="1" t="s">
        <v>290</v>
      </c>
      <c r="K697" s="1" t="s">
        <v>133</v>
      </c>
      <c r="L697" s="1" t="s">
        <v>322</v>
      </c>
      <c r="M697" s="1" t="str">
        <f>INDEX(Countries[], MATCH(RawData[[#This Row],[Where do you work]], Countries[Actual], 0), 2)</f>
        <v>USA</v>
      </c>
      <c r="N697" s="1" t="s">
        <v>291</v>
      </c>
      <c r="O697" s="1" t="str">
        <f>VLOOKUP(RawData[[#This Row],[How many hours of a day you work on Excel]], Time[], 2, FALSE)</f>
        <v>Medium</v>
      </c>
      <c r="P697" s="1">
        <v>10</v>
      </c>
    </row>
    <row r="698" spans="2:16" x14ac:dyDescent="0.2">
      <c r="B698" s="1" t="s">
        <v>1429</v>
      </c>
      <c r="C698" s="1">
        <v>41072.147534722222</v>
      </c>
      <c r="D698" s="10">
        <v>65000</v>
      </c>
      <c r="E698" s="1" t="s">
        <v>322</v>
      </c>
      <c r="F698" s="11">
        <v>65000</v>
      </c>
      <c r="G698" s="9">
        <f>RawData[[#This Row],[Clean Salary]]*INDEX(Exchange[], MATCH(RawData[[#This Row],[Currency]], Exchange[Code], 0), 4)</f>
        <v>65000</v>
      </c>
      <c r="H698" s="11">
        <f>IFERROR(RawData[[#This Row],[Salary in USD]]/(INDEX(Exchange[], MATCH(RawData[[#This Row],[Local Currency Unit]], Exchange[Code], 0), 8)), "")</f>
        <v>15476.190476190475</v>
      </c>
      <c r="I698" s="1" t="s">
        <v>1228</v>
      </c>
      <c r="J698" s="1" t="s">
        <v>298</v>
      </c>
      <c r="K698" s="1" t="s">
        <v>133</v>
      </c>
      <c r="L698" s="1" t="s">
        <v>322</v>
      </c>
      <c r="M698" s="1" t="str">
        <f>INDEX(Countries[], MATCH(RawData[[#This Row],[Where do you work]], Countries[Actual], 0), 2)</f>
        <v>USA</v>
      </c>
      <c r="N698" s="1" t="s">
        <v>291</v>
      </c>
      <c r="O698" s="1" t="str">
        <f>VLOOKUP(RawData[[#This Row],[How many hours of a day you work on Excel]], Time[], 2, FALSE)</f>
        <v>Medium</v>
      </c>
      <c r="P698" s="1">
        <v>13</v>
      </c>
    </row>
    <row r="699" spans="2:16" x14ac:dyDescent="0.2">
      <c r="B699" s="1" t="s">
        <v>1430</v>
      </c>
      <c r="C699" s="1">
        <v>41057.86917824074</v>
      </c>
      <c r="D699" s="10" t="s">
        <v>1431</v>
      </c>
      <c r="E699" s="1" t="s">
        <v>6</v>
      </c>
      <c r="F699" s="11">
        <v>37500</v>
      </c>
      <c r="G699" s="9">
        <f>RawData[[#This Row],[Clean Salary]]*INDEX(Exchange[], MATCH(RawData[[#This Row],[Currency]], Exchange[Code], 0), 4)</f>
        <v>59106.685202523156</v>
      </c>
      <c r="H699" s="11">
        <f>IFERROR(RawData[[#This Row],[Salary in USD]]/(INDEX(Exchange[], MATCH(RawData[[#This Row],[Local Currency Unit]], Exchange[Code], 0), 8)), "")</f>
        <v>15472.95424149821</v>
      </c>
      <c r="I699" s="1" t="s">
        <v>1432</v>
      </c>
      <c r="J699" s="1" t="s">
        <v>316</v>
      </c>
      <c r="K699" s="1" t="s">
        <v>135</v>
      </c>
      <c r="L699" s="1" t="s">
        <v>6</v>
      </c>
      <c r="M699" s="1" t="str">
        <f>INDEX(Countries[], MATCH(RawData[[#This Row],[Where do you work]], Countries[Actual], 0), 2)</f>
        <v>UK</v>
      </c>
      <c r="N699" s="1" t="s">
        <v>291</v>
      </c>
      <c r="O699" s="1" t="str">
        <f>VLOOKUP(RawData[[#This Row],[How many hours of a day you work on Excel]], Time[], 2, FALSE)</f>
        <v>Medium</v>
      </c>
      <c r="P699" s="1">
        <v>5</v>
      </c>
    </row>
    <row r="700" spans="2:16" x14ac:dyDescent="0.2">
      <c r="B700" s="1" t="s">
        <v>1433</v>
      </c>
      <c r="C700" s="1">
        <v>41063.30332175926</v>
      </c>
      <c r="D700" s="10" t="s">
        <v>1434</v>
      </c>
      <c r="E700" s="1" t="s">
        <v>14</v>
      </c>
      <c r="F700" s="11">
        <v>485000</v>
      </c>
      <c r="G700" s="9">
        <f>RawData[[#This Row],[Clean Salary]]*INDEX(Exchange[], MATCH(RawData[[#This Row],[Currency]], Exchange[Code], 0), 4)</f>
        <v>82888.5550559455</v>
      </c>
      <c r="H700" s="11">
        <f>IFERROR(RawData[[#This Row],[Salary in USD]]/(INDEX(Exchange[], MATCH(RawData[[#This Row],[Local Currency Unit]], Exchange[Code], 0), 8)), "")</f>
        <v>15435.485112839013</v>
      </c>
      <c r="I700" s="1" t="s">
        <v>298</v>
      </c>
      <c r="J700" s="1" t="s">
        <v>298</v>
      </c>
      <c r="K700" s="1" t="s">
        <v>159</v>
      </c>
      <c r="L700" s="1" t="s">
        <v>14</v>
      </c>
      <c r="M700" s="1" t="str">
        <f>INDEX(Countries[], MATCH(RawData[[#This Row],[Where do you work]], Countries[Actual], 0), 2)</f>
        <v>Denmark</v>
      </c>
      <c r="N700" s="1" t="s">
        <v>282</v>
      </c>
      <c r="O700" s="1" t="str">
        <f>VLOOKUP(RawData[[#This Row],[How many hours of a day you work on Excel]], Time[], 2, FALSE)</f>
        <v>Heavy</v>
      </c>
      <c r="P700" s="1">
        <v>18</v>
      </c>
    </row>
    <row r="701" spans="2:16" x14ac:dyDescent="0.2">
      <c r="B701" s="1" t="s">
        <v>2933</v>
      </c>
      <c r="C701" s="1">
        <v>41055.045300925929</v>
      </c>
      <c r="D701" s="10">
        <v>25000</v>
      </c>
      <c r="E701" s="1" t="s">
        <v>322</v>
      </c>
      <c r="F701" s="11">
        <v>25000</v>
      </c>
      <c r="G701" s="9">
        <f>RawData[[#This Row],[Clean Salary]]*INDEX(Exchange[], MATCH(RawData[[#This Row],[Currency]], Exchange[Code], 0), 4)</f>
        <v>25000</v>
      </c>
      <c r="H701" s="11">
        <f>IFERROR(RawData[[#This Row],[Salary in USD]]/(INDEX(Exchange[], MATCH(RawData[[#This Row],[Local Currency Unit]], Exchange[Code], 0), 8)), "")</f>
        <v>15432.098765432098</v>
      </c>
      <c r="I701" s="1" t="s">
        <v>2510</v>
      </c>
      <c r="J701" s="1" t="s">
        <v>281</v>
      </c>
      <c r="K701" s="1" t="s">
        <v>134</v>
      </c>
      <c r="L701" s="1" t="s">
        <v>19</v>
      </c>
      <c r="M701" s="1" t="str">
        <f>INDEX(Countries[], MATCH(RawData[[#This Row],[Where do you work]], Countries[Actual], 0), 2)</f>
        <v>India</v>
      </c>
      <c r="N701" s="1" t="s">
        <v>324</v>
      </c>
      <c r="O701" s="1" t="str">
        <f>VLOOKUP(RawData[[#This Row],[How many hours of a day you work on Excel]], Time[], 2, FALSE)</f>
        <v>Light</v>
      </c>
    </row>
    <row r="702" spans="2:16" x14ac:dyDescent="0.2">
      <c r="B702" s="1" t="s">
        <v>2934</v>
      </c>
      <c r="C702" s="1">
        <v>41055.073587962965</v>
      </c>
      <c r="D702" s="10">
        <v>25000</v>
      </c>
      <c r="E702" s="1" t="s">
        <v>322</v>
      </c>
      <c r="F702" s="11">
        <v>25000</v>
      </c>
      <c r="G702" s="9">
        <f>RawData[[#This Row],[Clean Salary]]*INDEX(Exchange[], MATCH(RawData[[#This Row],[Currency]], Exchange[Code], 0), 4)</f>
        <v>25000</v>
      </c>
      <c r="H702" s="11">
        <f>IFERROR(RawData[[#This Row],[Salary in USD]]/(INDEX(Exchange[], MATCH(RawData[[#This Row],[Local Currency Unit]], Exchange[Code], 0), 8)), "")</f>
        <v>15432.098765432098</v>
      </c>
      <c r="I702" s="1" t="s">
        <v>281</v>
      </c>
      <c r="J702" s="1" t="s">
        <v>281</v>
      </c>
      <c r="K702" s="1" t="s">
        <v>134</v>
      </c>
      <c r="L702" s="1" t="s">
        <v>19</v>
      </c>
      <c r="M702" s="1" t="str">
        <f>INDEX(Countries[], MATCH(RawData[[#This Row],[Where do you work]], Countries[Actual], 0), 2)</f>
        <v>India</v>
      </c>
      <c r="N702" s="1" t="s">
        <v>282</v>
      </c>
      <c r="O702" s="1" t="str">
        <f>VLOOKUP(RawData[[#This Row],[How many hours of a day you work on Excel]], Time[], 2, FALSE)</f>
        <v>Heavy</v>
      </c>
    </row>
    <row r="703" spans="2:16" x14ac:dyDescent="0.2">
      <c r="B703" s="1" t="s">
        <v>2935</v>
      </c>
      <c r="C703" s="1">
        <v>41059.110995370371</v>
      </c>
      <c r="D703" s="10">
        <v>25000</v>
      </c>
      <c r="E703" s="1" t="s">
        <v>322</v>
      </c>
      <c r="F703" s="11">
        <v>25000</v>
      </c>
      <c r="G703" s="9">
        <f>RawData[[#This Row],[Clean Salary]]*INDEX(Exchange[], MATCH(RawData[[#This Row],[Currency]], Exchange[Code], 0), 4)</f>
        <v>25000</v>
      </c>
      <c r="H703" s="11">
        <f>IFERROR(RawData[[#This Row],[Salary in USD]]/(INDEX(Exchange[], MATCH(RawData[[#This Row],[Local Currency Unit]], Exchange[Code], 0), 8)), "")</f>
        <v>15432.098765432098</v>
      </c>
      <c r="I703" s="1" t="s">
        <v>316</v>
      </c>
      <c r="J703" s="1" t="s">
        <v>316</v>
      </c>
      <c r="K703" s="1" t="s">
        <v>134</v>
      </c>
      <c r="L703" s="1" t="s">
        <v>19</v>
      </c>
      <c r="M703" s="1" t="str">
        <f>INDEX(Countries[], MATCH(RawData[[#This Row],[Where do you work]], Countries[Actual], 0), 2)</f>
        <v>India</v>
      </c>
      <c r="N703" s="1" t="s">
        <v>291</v>
      </c>
      <c r="O703" s="1" t="str">
        <f>VLOOKUP(RawData[[#This Row],[How many hours of a day you work on Excel]], Time[], 2, FALSE)</f>
        <v>Medium</v>
      </c>
      <c r="P703" s="1">
        <v>8</v>
      </c>
    </row>
    <row r="704" spans="2:16" x14ac:dyDescent="0.2">
      <c r="B704" s="1" t="s">
        <v>2936</v>
      </c>
      <c r="C704" s="1">
        <v>41059.822025462963</v>
      </c>
      <c r="D704" s="10">
        <v>25000</v>
      </c>
      <c r="E704" s="1" t="s">
        <v>322</v>
      </c>
      <c r="F704" s="11">
        <v>25000</v>
      </c>
      <c r="G704" s="9">
        <f>RawData[[#This Row],[Clean Salary]]*INDEX(Exchange[], MATCH(RawData[[#This Row],[Currency]], Exchange[Code], 0), 4)</f>
        <v>25000</v>
      </c>
      <c r="H704" s="11">
        <f>IFERROR(RawData[[#This Row],[Salary in USD]]/(INDEX(Exchange[], MATCH(RawData[[#This Row],[Local Currency Unit]], Exchange[Code], 0), 8)), "")</f>
        <v>15432.098765432098</v>
      </c>
      <c r="I704" s="1" t="s">
        <v>1181</v>
      </c>
      <c r="J704" s="1" t="s">
        <v>290</v>
      </c>
      <c r="K704" s="1" t="s">
        <v>134</v>
      </c>
      <c r="L704" s="1" t="s">
        <v>19</v>
      </c>
      <c r="M704" s="1" t="str">
        <f>INDEX(Countries[], MATCH(RawData[[#This Row],[Where do you work]], Countries[Actual], 0), 2)</f>
        <v>India</v>
      </c>
      <c r="N704" s="1" t="s">
        <v>294</v>
      </c>
      <c r="O704" s="1" t="str">
        <f>VLOOKUP(RawData[[#This Row],[How many hours of a day you work on Excel]], Time[], 2, FALSE)</f>
        <v>Very Heavy</v>
      </c>
      <c r="P704" s="1">
        <v>4</v>
      </c>
    </row>
    <row r="705" spans="2:16" x14ac:dyDescent="0.2">
      <c r="B705" s="1" t="s">
        <v>2937</v>
      </c>
      <c r="C705" s="1">
        <v>41066.946018518516</v>
      </c>
      <c r="D705" s="10">
        <v>25000</v>
      </c>
      <c r="E705" s="1" t="s">
        <v>322</v>
      </c>
      <c r="F705" s="11">
        <v>25000</v>
      </c>
      <c r="G705" s="9">
        <f>RawData[[#This Row],[Clean Salary]]*INDEX(Exchange[], MATCH(RawData[[#This Row],[Currency]], Exchange[Code], 0), 4)</f>
        <v>25000</v>
      </c>
      <c r="H705" s="11">
        <f>IFERROR(RawData[[#This Row],[Salary in USD]]/(INDEX(Exchange[], MATCH(RawData[[#This Row],[Local Currency Unit]], Exchange[Code], 0), 8)), "")</f>
        <v>15432.098765432098</v>
      </c>
      <c r="I705" s="1" t="s">
        <v>2938</v>
      </c>
      <c r="J705" s="1" t="s">
        <v>290</v>
      </c>
      <c r="K705" s="1" t="s">
        <v>134</v>
      </c>
      <c r="L705" s="1" t="s">
        <v>19</v>
      </c>
      <c r="M705" s="1" t="str">
        <f>INDEX(Countries[], MATCH(RawData[[#This Row],[Where do you work]], Countries[Actual], 0), 2)</f>
        <v>India</v>
      </c>
      <c r="N705" s="1" t="s">
        <v>294</v>
      </c>
      <c r="O705" s="1" t="str">
        <f>VLOOKUP(RawData[[#This Row],[How many hours of a day you work on Excel]], Time[], 2, FALSE)</f>
        <v>Very Heavy</v>
      </c>
      <c r="P705" s="1">
        <v>8</v>
      </c>
    </row>
    <row r="706" spans="2:16" x14ac:dyDescent="0.2">
      <c r="B706" s="1" t="s">
        <v>2939</v>
      </c>
      <c r="C706" s="1">
        <v>41077.500659722224</v>
      </c>
      <c r="D706" s="10">
        <v>25000</v>
      </c>
      <c r="E706" s="1" t="s">
        <v>322</v>
      </c>
      <c r="F706" s="11">
        <v>25000</v>
      </c>
      <c r="G706" s="9">
        <f>RawData[[#This Row],[Clean Salary]]*INDEX(Exchange[], MATCH(RawData[[#This Row],[Currency]], Exchange[Code], 0), 4)</f>
        <v>25000</v>
      </c>
      <c r="H706" s="11">
        <f>IFERROR(RawData[[#This Row],[Salary in USD]]/(INDEX(Exchange[], MATCH(RawData[[#This Row],[Local Currency Unit]], Exchange[Code], 0), 8)), "")</f>
        <v>15432.098765432098</v>
      </c>
      <c r="I706" s="1" t="s">
        <v>682</v>
      </c>
      <c r="J706" s="1" t="s">
        <v>290</v>
      </c>
      <c r="K706" s="1" t="s">
        <v>134</v>
      </c>
      <c r="L706" s="1" t="s">
        <v>19</v>
      </c>
      <c r="M706" s="1" t="str">
        <f>INDEX(Countries[], MATCH(RawData[[#This Row],[Where do you work]], Countries[Actual], 0), 2)</f>
        <v>India</v>
      </c>
      <c r="N706" s="1" t="s">
        <v>294</v>
      </c>
      <c r="O706" s="1" t="str">
        <f>VLOOKUP(RawData[[#This Row],[How many hours of a day you work on Excel]], Time[], 2, FALSE)</f>
        <v>Very Heavy</v>
      </c>
      <c r="P706" s="1">
        <v>1.5</v>
      </c>
    </row>
    <row r="707" spans="2:16" x14ac:dyDescent="0.2">
      <c r="B707" s="1" t="s">
        <v>2940</v>
      </c>
      <c r="C707" s="1">
        <v>41079.858043981483</v>
      </c>
      <c r="D707" s="10">
        <v>25000</v>
      </c>
      <c r="E707" s="1" t="s">
        <v>322</v>
      </c>
      <c r="F707" s="11">
        <v>25000</v>
      </c>
      <c r="G707" s="9">
        <f>RawData[[#This Row],[Clean Salary]]*INDEX(Exchange[], MATCH(RawData[[#This Row],[Currency]], Exchange[Code], 0), 4)</f>
        <v>25000</v>
      </c>
      <c r="H707" s="11">
        <f>IFERROR(RawData[[#This Row],[Salary in USD]]/(INDEX(Exchange[], MATCH(RawData[[#This Row],[Local Currency Unit]], Exchange[Code], 0), 8)), "")</f>
        <v>15432.098765432098</v>
      </c>
      <c r="I707" s="1" t="s">
        <v>2510</v>
      </c>
      <c r="J707" s="1" t="s">
        <v>281</v>
      </c>
      <c r="K707" s="1" t="s">
        <v>134</v>
      </c>
      <c r="L707" s="1" t="s">
        <v>19</v>
      </c>
      <c r="M707" s="1" t="str">
        <f>INDEX(Countries[], MATCH(RawData[[#This Row],[Where do you work]], Countries[Actual], 0), 2)</f>
        <v>India</v>
      </c>
      <c r="N707" s="1" t="s">
        <v>282</v>
      </c>
      <c r="O707" s="1" t="str">
        <f>VLOOKUP(RawData[[#This Row],[How many hours of a day you work on Excel]], Time[], 2, FALSE)</f>
        <v>Heavy</v>
      </c>
      <c r="P707" s="1">
        <v>10</v>
      </c>
    </row>
    <row r="708" spans="2:16" x14ac:dyDescent="0.2">
      <c r="B708" s="1" t="s">
        <v>1435</v>
      </c>
      <c r="C708" s="1">
        <v>41055.05909722222</v>
      </c>
      <c r="D708" s="10">
        <v>1400000</v>
      </c>
      <c r="E708" s="1" t="s">
        <v>19</v>
      </c>
      <c r="F708" s="11">
        <v>1400000</v>
      </c>
      <c r="G708" s="9">
        <f>RawData[[#This Row],[Clean Salary]]*INDEX(Exchange[], MATCH(RawData[[#This Row],[Currency]], Exchange[Code], 0), 4)</f>
        <v>24931.083362419595</v>
      </c>
      <c r="H708" s="11">
        <f>IFERROR(RawData[[#This Row],[Salary in USD]]/(INDEX(Exchange[], MATCH(RawData[[#This Row],[Local Currency Unit]], Exchange[Code], 0), 8)), "")</f>
        <v>15389.557631123205</v>
      </c>
      <c r="I708" s="1" t="s">
        <v>694</v>
      </c>
      <c r="J708" s="1" t="s">
        <v>281</v>
      </c>
      <c r="K708" s="1" t="s">
        <v>134</v>
      </c>
      <c r="L708" s="1" t="s">
        <v>19</v>
      </c>
      <c r="M708" s="1" t="str">
        <f>INDEX(Countries[], MATCH(RawData[[#This Row],[Where do you work]], Countries[Actual], 0), 2)</f>
        <v>India</v>
      </c>
      <c r="N708" s="1" t="s">
        <v>324</v>
      </c>
      <c r="O708" s="1" t="str">
        <f>VLOOKUP(RawData[[#This Row],[How many hours of a day you work on Excel]], Time[], 2, FALSE)</f>
        <v>Light</v>
      </c>
    </row>
    <row r="709" spans="2:16" x14ac:dyDescent="0.2">
      <c r="B709" s="1" t="s">
        <v>1436</v>
      </c>
      <c r="C709" s="1">
        <v>41075.692210648151</v>
      </c>
      <c r="D709" s="10">
        <v>1400000</v>
      </c>
      <c r="E709" s="1" t="s">
        <v>19</v>
      </c>
      <c r="F709" s="11">
        <v>1400000</v>
      </c>
      <c r="G709" s="9">
        <f>RawData[[#This Row],[Clean Salary]]*INDEX(Exchange[], MATCH(RawData[[#This Row],[Currency]], Exchange[Code], 0), 4)</f>
        <v>24931.083362419595</v>
      </c>
      <c r="H709" s="11">
        <f>IFERROR(RawData[[#This Row],[Salary in USD]]/(INDEX(Exchange[], MATCH(RawData[[#This Row],[Local Currency Unit]], Exchange[Code], 0), 8)), "")</f>
        <v>15389.557631123205</v>
      </c>
      <c r="I709" s="1" t="s">
        <v>1437</v>
      </c>
      <c r="J709" s="1" t="s">
        <v>281</v>
      </c>
      <c r="K709" s="1" t="s">
        <v>134</v>
      </c>
      <c r="L709" s="1" t="s">
        <v>19</v>
      </c>
      <c r="M709" s="1" t="str">
        <f>INDEX(Countries[], MATCH(RawData[[#This Row],[Where do you work]], Countries[Actual], 0), 2)</f>
        <v>India</v>
      </c>
      <c r="N709" s="1" t="s">
        <v>282</v>
      </c>
      <c r="O709" s="1" t="str">
        <f>VLOOKUP(RawData[[#This Row],[How many hours of a day you work on Excel]], Time[], 2, FALSE)</f>
        <v>Heavy</v>
      </c>
      <c r="P709" s="1">
        <v>10</v>
      </c>
    </row>
    <row r="710" spans="2:16" x14ac:dyDescent="0.2">
      <c r="B710" s="1" t="s">
        <v>2567</v>
      </c>
      <c r="C710" s="1">
        <v>41057.361030092594</v>
      </c>
      <c r="D710" s="10">
        <v>3000</v>
      </c>
      <c r="E710" s="1" t="s">
        <v>322</v>
      </c>
      <c r="F710" s="11">
        <v>36000</v>
      </c>
      <c r="G710" s="9">
        <f>RawData[[#This Row],[Clean Salary]]*INDEX(Exchange[], MATCH(RawData[[#This Row],[Currency]], Exchange[Code], 0), 4)</f>
        <v>36000</v>
      </c>
      <c r="H710" s="11">
        <f>IFERROR(RawData[[#This Row],[Salary in USD]]/(INDEX(Exchange[], MATCH(RawData[[#This Row],[Local Currency Unit]], Exchange[Code], 0), 8)), "")</f>
        <v>15384.615384615385</v>
      </c>
      <c r="I710" s="1" t="s">
        <v>2323</v>
      </c>
      <c r="J710" s="1" t="s">
        <v>281</v>
      </c>
      <c r="K710" s="1" t="s">
        <v>153</v>
      </c>
      <c r="L710" s="1" t="s">
        <v>28</v>
      </c>
      <c r="M710" s="1" t="str">
        <f>INDEX(Countries[], MATCH(RawData[[#This Row],[Where do you work]], Countries[Actual], 0), 2)</f>
        <v>Malaysia</v>
      </c>
      <c r="N710" s="1" t="s">
        <v>324</v>
      </c>
      <c r="O710" s="1" t="str">
        <f>VLOOKUP(RawData[[#This Row],[How many hours of a day you work on Excel]], Time[], 2, FALSE)</f>
        <v>Light</v>
      </c>
      <c r="P710" s="1">
        <v>3</v>
      </c>
    </row>
    <row r="711" spans="2:16" x14ac:dyDescent="0.2">
      <c r="B711" s="1" t="s">
        <v>1438</v>
      </c>
      <c r="C711" s="1">
        <v>41059.001481481479</v>
      </c>
      <c r="D711" s="10">
        <v>64500</v>
      </c>
      <c r="E711" s="1" t="s">
        <v>322</v>
      </c>
      <c r="F711" s="11">
        <v>64500</v>
      </c>
      <c r="G711" s="9">
        <f>RawData[[#This Row],[Clean Salary]]*INDEX(Exchange[], MATCH(RawData[[#This Row],[Currency]], Exchange[Code], 0), 4)</f>
        <v>64500</v>
      </c>
      <c r="H711" s="11">
        <f>IFERROR(RawData[[#This Row],[Salary in USD]]/(INDEX(Exchange[], MATCH(RawData[[#This Row],[Local Currency Unit]], Exchange[Code], 0), 8)), "")</f>
        <v>15357.142857142857</v>
      </c>
      <c r="I711" s="1" t="s">
        <v>1439</v>
      </c>
      <c r="J711" s="1" t="s">
        <v>290</v>
      </c>
      <c r="K711" s="1" t="s">
        <v>133</v>
      </c>
      <c r="L711" s="1" t="s">
        <v>322</v>
      </c>
      <c r="M711" s="1" t="str">
        <f>INDEX(Countries[], MATCH(RawData[[#This Row],[Where do you work]], Countries[Actual], 0), 2)</f>
        <v>USA</v>
      </c>
      <c r="N711" s="1" t="s">
        <v>282</v>
      </c>
      <c r="O711" s="1" t="str">
        <f>VLOOKUP(RawData[[#This Row],[How many hours of a day you work on Excel]], Time[], 2, FALSE)</f>
        <v>Heavy</v>
      </c>
      <c r="P711" s="1">
        <v>13</v>
      </c>
    </row>
    <row r="712" spans="2:16" x14ac:dyDescent="0.2">
      <c r="B712" s="1" t="s">
        <v>1440</v>
      </c>
      <c r="C712" s="1">
        <v>41057.499062499999</v>
      </c>
      <c r="D712" s="10" t="s">
        <v>1441</v>
      </c>
      <c r="E712" s="1" t="s">
        <v>42</v>
      </c>
      <c r="F712" s="11">
        <v>308500</v>
      </c>
      <c r="G712" s="9">
        <f>RawData[[#This Row],[Clean Salary]]*INDEX(Exchange[], MATCH(RawData[[#This Row],[Currency]], Exchange[Code], 0), 4)</f>
        <v>37612.869087708088</v>
      </c>
      <c r="H712" s="11">
        <f>IFERROR(RawData[[#This Row],[Salary in USD]]/(INDEX(Exchange[], MATCH(RawData[[#This Row],[Local Currency Unit]], Exchange[Code], 0), 8)), "")</f>
        <v>15352.191464370648</v>
      </c>
      <c r="I712" s="1" t="s">
        <v>1442</v>
      </c>
      <c r="J712" s="1" t="s">
        <v>281</v>
      </c>
      <c r="K712" s="1" t="s">
        <v>140</v>
      </c>
      <c r="L712" s="1" t="s">
        <v>42</v>
      </c>
      <c r="M712" s="1" t="str">
        <f>INDEX(Countries[], MATCH(RawData[[#This Row],[Where do you work]], Countries[Actual], 0), 2)</f>
        <v>South Africa</v>
      </c>
      <c r="N712" s="1" t="s">
        <v>294</v>
      </c>
      <c r="O712" s="1" t="str">
        <f>VLOOKUP(RawData[[#This Row],[How many hours of a day you work on Excel]], Time[], 2, FALSE)</f>
        <v>Very Heavy</v>
      </c>
      <c r="P712" s="1">
        <v>3</v>
      </c>
    </row>
    <row r="713" spans="2:16" x14ac:dyDescent="0.2">
      <c r="B713" s="1" t="s">
        <v>1443</v>
      </c>
      <c r="C713" s="1">
        <v>41060.100428240738</v>
      </c>
      <c r="D713" s="10">
        <v>64300</v>
      </c>
      <c r="E713" s="1" t="s">
        <v>322</v>
      </c>
      <c r="F713" s="11">
        <v>64300</v>
      </c>
      <c r="G713" s="9">
        <f>RawData[[#This Row],[Clean Salary]]*INDEX(Exchange[], MATCH(RawData[[#This Row],[Currency]], Exchange[Code], 0), 4)</f>
        <v>64300</v>
      </c>
      <c r="H713" s="11">
        <f>IFERROR(RawData[[#This Row],[Salary in USD]]/(INDEX(Exchange[], MATCH(RawData[[#This Row],[Local Currency Unit]], Exchange[Code], 0), 8)), "")</f>
        <v>15309.523809523809</v>
      </c>
      <c r="I713" s="1" t="s">
        <v>1444</v>
      </c>
      <c r="J713" s="1" t="s">
        <v>316</v>
      </c>
      <c r="K713" s="1" t="s">
        <v>133</v>
      </c>
      <c r="L713" s="1" t="s">
        <v>322</v>
      </c>
      <c r="M713" s="1" t="str">
        <f>INDEX(Countries[], MATCH(RawData[[#This Row],[Where do you work]], Countries[Actual], 0), 2)</f>
        <v>USA</v>
      </c>
      <c r="N713" s="1" t="s">
        <v>282</v>
      </c>
      <c r="O713" s="1" t="str">
        <f>VLOOKUP(RawData[[#This Row],[How many hours of a day you work on Excel]], Time[], 2, FALSE)</f>
        <v>Heavy</v>
      </c>
      <c r="P713" s="1">
        <v>15</v>
      </c>
    </row>
    <row r="714" spans="2:16" x14ac:dyDescent="0.2">
      <c r="B714" s="1" t="s">
        <v>1445</v>
      </c>
      <c r="C714" s="1">
        <v>41055.088148148148</v>
      </c>
      <c r="D714" s="10">
        <v>72000</v>
      </c>
      <c r="E714" s="1" t="s">
        <v>9</v>
      </c>
      <c r="F714" s="11">
        <v>72000</v>
      </c>
      <c r="G714" s="9">
        <f>RawData[[#This Row],[Clean Salary]]*INDEX(Exchange[], MATCH(RawData[[#This Row],[Currency]], Exchange[Code], 0), 4)</f>
        <v>70802.029658183528</v>
      </c>
      <c r="H714" s="11">
        <f>IFERROR(RawData[[#This Row],[Salary in USD]]/(INDEX(Exchange[], MATCH(RawData[[#This Row],[Local Currency Unit]], Exchange[Code], 0), 8)), "")</f>
        <v>15292.015044964046</v>
      </c>
      <c r="I714" s="1" t="s">
        <v>298</v>
      </c>
      <c r="J714" s="1" t="s">
        <v>298</v>
      </c>
      <c r="K714" s="1" t="s">
        <v>137</v>
      </c>
      <c r="L714" s="1" t="s">
        <v>9</v>
      </c>
      <c r="M714" s="1" t="str">
        <f>INDEX(Countries[], MATCH(RawData[[#This Row],[Where do you work]], Countries[Actual], 0), 2)</f>
        <v>Canada</v>
      </c>
      <c r="N714" s="1" t="s">
        <v>282</v>
      </c>
      <c r="O714" s="1" t="str">
        <f>VLOOKUP(RawData[[#This Row],[How many hours of a day you work on Excel]], Time[], 2, FALSE)</f>
        <v>Heavy</v>
      </c>
    </row>
    <row r="715" spans="2:16" x14ac:dyDescent="0.2">
      <c r="B715" s="1" t="s">
        <v>1446</v>
      </c>
      <c r="C715" s="1">
        <v>41059.906319444446</v>
      </c>
      <c r="D715" s="10">
        <v>74000</v>
      </c>
      <c r="E715" s="1" t="s">
        <v>3</v>
      </c>
      <c r="F715" s="11">
        <v>74000</v>
      </c>
      <c r="G715" s="9">
        <f>RawData[[#This Row],[Clean Salary]]*INDEX(Exchange[], MATCH(RawData[[#This Row],[Currency]], Exchange[Code], 0), 4)</f>
        <v>75473.31457379504</v>
      </c>
      <c r="H715" s="11">
        <f>IFERROR(RawData[[#This Row],[Salary in USD]]/(INDEX(Exchange[], MATCH(RawData[[#This Row],[Local Currency Unit]], Exchange[Code], 0), 8)), "")</f>
        <v>15277.998901577943</v>
      </c>
      <c r="I715" s="1" t="s">
        <v>1447</v>
      </c>
      <c r="J715" s="1" t="s">
        <v>290</v>
      </c>
      <c r="K715" s="1" t="s">
        <v>136</v>
      </c>
      <c r="L715" s="1" t="s">
        <v>3</v>
      </c>
      <c r="M715" s="1" t="str">
        <f>INDEX(Countries[], MATCH(RawData[[#This Row],[Where do you work]], Countries[Actual], 0), 2)</f>
        <v>Australia</v>
      </c>
      <c r="N715" s="1" t="s">
        <v>294</v>
      </c>
      <c r="O715" s="1" t="str">
        <f>VLOOKUP(RawData[[#This Row],[How many hours of a day you work on Excel]], Time[], 2, FALSE)</f>
        <v>Very Heavy</v>
      </c>
      <c r="P715" s="1">
        <v>20</v>
      </c>
    </row>
    <row r="716" spans="2:16" x14ac:dyDescent="0.2">
      <c r="B716" s="1" t="s">
        <v>1448</v>
      </c>
      <c r="C716" s="1">
        <v>41079.814872685187</v>
      </c>
      <c r="D716" s="10">
        <v>74000</v>
      </c>
      <c r="E716" s="1" t="s">
        <v>3</v>
      </c>
      <c r="F716" s="11">
        <v>74000</v>
      </c>
      <c r="G716" s="9">
        <f>RawData[[#This Row],[Clean Salary]]*INDEX(Exchange[], MATCH(RawData[[#This Row],[Currency]], Exchange[Code], 0), 4)</f>
        <v>75473.31457379504</v>
      </c>
      <c r="H716" s="11">
        <f>IFERROR(RawData[[#This Row],[Salary in USD]]/(INDEX(Exchange[], MATCH(RawData[[#This Row],[Local Currency Unit]], Exchange[Code], 0), 8)), "")</f>
        <v>15277.998901577943</v>
      </c>
      <c r="I716" s="1" t="s">
        <v>1449</v>
      </c>
      <c r="J716" s="1" t="s">
        <v>290</v>
      </c>
      <c r="K716" s="1" t="s">
        <v>136</v>
      </c>
      <c r="L716" s="1" t="s">
        <v>3</v>
      </c>
      <c r="M716" s="1" t="str">
        <f>INDEX(Countries[], MATCH(RawData[[#This Row],[Where do you work]], Countries[Actual], 0), 2)</f>
        <v>Australia</v>
      </c>
      <c r="N716" s="1" t="s">
        <v>282</v>
      </c>
      <c r="O716" s="1" t="str">
        <f>VLOOKUP(RawData[[#This Row],[How many hours of a day you work on Excel]], Time[], 2, FALSE)</f>
        <v>Heavy</v>
      </c>
      <c r="P716" s="1">
        <v>8</v>
      </c>
    </row>
    <row r="717" spans="2:16" x14ac:dyDescent="0.2">
      <c r="B717" s="1" t="s">
        <v>1450</v>
      </c>
      <c r="C717" s="1">
        <v>41059.713738425926</v>
      </c>
      <c r="D717" s="10" t="s">
        <v>1451</v>
      </c>
      <c r="E717" s="1" t="s">
        <v>6</v>
      </c>
      <c r="F717" s="11">
        <v>37000</v>
      </c>
      <c r="G717" s="9">
        <f>RawData[[#This Row],[Clean Salary]]*INDEX(Exchange[], MATCH(RawData[[#This Row],[Currency]], Exchange[Code], 0), 4)</f>
        <v>58318.59606648951</v>
      </c>
      <c r="H717" s="11">
        <f>IFERROR(RawData[[#This Row],[Salary in USD]]/(INDEX(Exchange[], MATCH(RawData[[#This Row],[Local Currency Unit]], Exchange[Code], 0), 8)), "")</f>
        <v>15266.648184944899</v>
      </c>
      <c r="I717" s="1" t="s">
        <v>1452</v>
      </c>
      <c r="J717" s="1" t="s">
        <v>281</v>
      </c>
      <c r="K717" s="1" t="s">
        <v>135</v>
      </c>
      <c r="L717" s="1" t="s">
        <v>6</v>
      </c>
      <c r="M717" s="1" t="str">
        <f>INDEX(Countries[], MATCH(RawData[[#This Row],[Where do you work]], Countries[Actual], 0), 2)</f>
        <v>UK</v>
      </c>
      <c r="N717" s="1" t="s">
        <v>294</v>
      </c>
      <c r="O717" s="1" t="str">
        <f>VLOOKUP(RawData[[#This Row],[How many hours of a day you work on Excel]], Time[], 2, FALSE)</f>
        <v>Very Heavy</v>
      </c>
      <c r="P717" s="1">
        <v>20</v>
      </c>
    </row>
    <row r="718" spans="2:16" x14ac:dyDescent="0.2">
      <c r="B718" s="1" t="s">
        <v>1453</v>
      </c>
      <c r="C718" s="1">
        <v>41062.870127314818</v>
      </c>
      <c r="D718" s="10" t="s">
        <v>1454</v>
      </c>
      <c r="E718" s="1" t="s">
        <v>6</v>
      </c>
      <c r="F718" s="11">
        <v>37000</v>
      </c>
      <c r="G718" s="9">
        <f>RawData[[#This Row],[Clean Salary]]*INDEX(Exchange[], MATCH(RawData[[#This Row],[Currency]], Exchange[Code], 0), 4)</f>
        <v>58318.59606648951</v>
      </c>
      <c r="H718" s="11">
        <f>IFERROR(RawData[[#This Row],[Salary in USD]]/(INDEX(Exchange[], MATCH(RawData[[#This Row],[Local Currency Unit]], Exchange[Code], 0), 8)), "")</f>
        <v>15266.648184944899</v>
      </c>
      <c r="I718" s="1" t="s">
        <v>1455</v>
      </c>
      <c r="J718" s="1" t="s">
        <v>290</v>
      </c>
      <c r="K718" s="1" t="s">
        <v>135</v>
      </c>
      <c r="L718" s="1" t="s">
        <v>6</v>
      </c>
      <c r="M718" s="1" t="str">
        <f>INDEX(Countries[], MATCH(RawData[[#This Row],[Where do you work]], Countries[Actual], 0), 2)</f>
        <v>UK</v>
      </c>
      <c r="N718" s="1" t="s">
        <v>282</v>
      </c>
      <c r="O718" s="1" t="str">
        <f>VLOOKUP(RawData[[#This Row],[How many hours of a day you work on Excel]], Time[], 2, FALSE)</f>
        <v>Heavy</v>
      </c>
      <c r="P718" s="1">
        <v>9</v>
      </c>
    </row>
    <row r="719" spans="2:16" x14ac:dyDescent="0.2">
      <c r="B719" s="1" t="s">
        <v>1456</v>
      </c>
      <c r="C719" s="1">
        <v>41059.847118055557</v>
      </c>
      <c r="D719" s="10">
        <v>64000</v>
      </c>
      <c r="E719" s="1" t="s">
        <v>322</v>
      </c>
      <c r="F719" s="11">
        <v>64000</v>
      </c>
      <c r="G719" s="9">
        <f>RawData[[#This Row],[Clean Salary]]*INDEX(Exchange[], MATCH(RawData[[#This Row],[Currency]], Exchange[Code], 0), 4)</f>
        <v>64000</v>
      </c>
      <c r="H719" s="11">
        <f>IFERROR(RawData[[#This Row],[Salary in USD]]/(INDEX(Exchange[], MATCH(RawData[[#This Row],[Local Currency Unit]], Exchange[Code], 0), 8)), "")</f>
        <v>15238.095238095237</v>
      </c>
      <c r="I719" s="1" t="s">
        <v>790</v>
      </c>
      <c r="J719" s="1" t="s">
        <v>281</v>
      </c>
      <c r="K719" s="1" t="s">
        <v>133</v>
      </c>
      <c r="L719" s="1" t="s">
        <v>322</v>
      </c>
      <c r="M719" s="1" t="str">
        <f>INDEX(Countries[], MATCH(RawData[[#This Row],[Where do you work]], Countries[Actual], 0), 2)</f>
        <v>USA</v>
      </c>
      <c r="N719" s="1" t="s">
        <v>291</v>
      </c>
      <c r="O719" s="1" t="str">
        <f>VLOOKUP(RawData[[#This Row],[How many hours of a day you work on Excel]], Time[], 2, FALSE)</f>
        <v>Medium</v>
      </c>
      <c r="P719" s="1">
        <v>12</v>
      </c>
    </row>
    <row r="720" spans="2:16" x14ac:dyDescent="0.2">
      <c r="B720" s="1" t="s">
        <v>1459</v>
      </c>
      <c r="C720" s="1">
        <v>41055.201932870368</v>
      </c>
      <c r="D720" s="10">
        <v>36500</v>
      </c>
      <c r="E720" s="1" t="s">
        <v>6</v>
      </c>
      <c r="F720" s="11">
        <v>36500</v>
      </c>
      <c r="G720" s="9">
        <f>RawData[[#This Row],[Clean Salary]]*INDEX(Exchange[], MATCH(RawData[[#This Row],[Currency]], Exchange[Code], 0), 4)</f>
        <v>57530.506930455871</v>
      </c>
      <c r="H720" s="11">
        <f>IFERROR(RawData[[#This Row],[Salary in USD]]/(INDEX(Exchange[], MATCH(RawData[[#This Row],[Local Currency Unit]], Exchange[Code], 0), 8)), "")</f>
        <v>15060.34212839159</v>
      </c>
      <c r="I720" s="1" t="s">
        <v>1460</v>
      </c>
      <c r="J720" s="1" t="s">
        <v>281</v>
      </c>
      <c r="K720" s="1" t="s">
        <v>135</v>
      </c>
      <c r="L720" s="1" t="s">
        <v>6</v>
      </c>
      <c r="M720" s="1" t="str">
        <f>INDEX(Countries[], MATCH(RawData[[#This Row],[Where do you work]], Countries[Actual], 0), 2)</f>
        <v>UK</v>
      </c>
      <c r="N720" s="1" t="s">
        <v>291</v>
      </c>
      <c r="O720" s="1" t="str">
        <f>VLOOKUP(RawData[[#This Row],[How many hours of a day you work on Excel]], Time[], 2, FALSE)</f>
        <v>Medium</v>
      </c>
    </row>
    <row r="721" spans="2:16" x14ac:dyDescent="0.2">
      <c r="B721" s="1" t="s">
        <v>1461</v>
      </c>
      <c r="C721" s="1">
        <v>41055.068124999998</v>
      </c>
      <c r="D721" s="10" t="s">
        <v>1462</v>
      </c>
      <c r="E721" s="1" t="s">
        <v>322</v>
      </c>
      <c r="F721" s="11">
        <v>63000</v>
      </c>
      <c r="G721" s="9">
        <f>RawData[[#This Row],[Clean Salary]]*INDEX(Exchange[], MATCH(RawData[[#This Row],[Currency]], Exchange[Code], 0), 4)</f>
        <v>63000</v>
      </c>
      <c r="H721" s="11">
        <f>IFERROR(RawData[[#This Row],[Salary in USD]]/(INDEX(Exchange[], MATCH(RawData[[#This Row],[Local Currency Unit]], Exchange[Code], 0), 8)), "")</f>
        <v>15000</v>
      </c>
      <c r="I721" s="1" t="s">
        <v>696</v>
      </c>
      <c r="J721" s="1" t="s">
        <v>290</v>
      </c>
      <c r="K721" s="1" t="s">
        <v>133</v>
      </c>
      <c r="L721" s="1" t="s">
        <v>322</v>
      </c>
      <c r="M721" s="1" t="str">
        <f>INDEX(Countries[], MATCH(RawData[[#This Row],[Where do you work]], Countries[Actual], 0), 2)</f>
        <v>USA</v>
      </c>
      <c r="N721" s="1" t="s">
        <v>294</v>
      </c>
      <c r="O721" s="1" t="str">
        <f>VLOOKUP(RawData[[#This Row],[How many hours of a day you work on Excel]], Time[], 2, FALSE)</f>
        <v>Very Heavy</v>
      </c>
    </row>
    <row r="722" spans="2:16" x14ac:dyDescent="0.2">
      <c r="B722" s="1" t="s">
        <v>1463</v>
      </c>
      <c r="C722" s="1">
        <v>41058.267083333332</v>
      </c>
      <c r="D722" s="10">
        <v>63000</v>
      </c>
      <c r="E722" s="1" t="s">
        <v>322</v>
      </c>
      <c r="F722" s="11">
        <v>63000</v>
      </c>
      <c r="G722" s="9">
        <f>RawData[[#This Row],[Clean Salary]]*INDEX(Exchange[], MATCH(RawData[[#This Row],[Currency]], Exchange[Code], 0), 4)</f>
        <v>63000</v>
      </c>
      <c r="H722" s="11">
        <f>IFERROR(RawData[[#This Row],[Salary in USD]]/(INDEX(Exchange[], MATCH(RawData[[#This Row],[Local Currency Unit]], Exchange[Code], 0), 8)), "")</f>
        <v>15000</v>
      </c>
      <c r="I722" s="1" t="s">
        <v>1464</v>
      </c>
      <c r="J722" s="1" t="s">
        <v>316</v>
      </c>
      <c r="K722" s="1" t="s">
        <v>133</v>
      </c>
      <c r="L722" s="1" t="s">
        <v>322</v>
      </c>
      <c r="M722" s="1" t="str">
        <f>INDEX(Countries[], MATCH(RawData[[#This Row],[Where do you work]], Countries[Actual], 0), 2)</f>
        <v>USA</v>
      </c>
      <c r="N722" s="1" t="s">
        <v>294</v>
      </c>
      <c r="O722" s="1" t="str">
        <f>VLOOKUP(RawData[[#This Row],[How many hours of a day you work on Excel]], Time[], 2, FALSE)</f>
        <v>Very Heavy</v>
      </c>
      <c r="P722" s="1">
        <v>16</v>
      </c>
    </row>
    <row r="723" spans="2:16" x14ac:dyDescent="0.2">
      <c r="B723" s="1" t="s">
        <v>1465</v>
      </c>
      <c r="C723" s="1">
        <v>41072.275138888886</v>
      </c>
      <c r="D723" s="10">
        <v>63000</v>
      </c>
      <c r="E723" s="1" t="s">
        <v>322</v>
      </c>
      <c r="F723" s="11">
        <v>63000</v>
      </c>
      <c r="G723" s="9">
        <f>RawData[[#This Row],[Clean Salary]]*INDEX(Exchange[], MATCH(RawData[[#This Row],[Currency]], Exchange[Code], 0), 4)</f>
        <v>63000</v>
      </c>
      <c r="H723" s="11">
        <f>IFERROR(RawData[[#This Row],[Salary in USD]]/(INDEX(Exchange[], MATCH(RawData[[#This Row],[Local Currency Unit]], Exchange[Code], 0), 8)), "")</f>
        <v>15000</v>
      </c>
      <c r="I723" s="1" t="s">
        <v>696</v>
      </c>
      <c r="J723" s="1" t="s">
        <v>290</v>
      </c>
      <c r="K723" s="1" t="s">
        <v>133</v>
      </c>
      <c r="L723" s="1" t="s">
        <v>322</v>
      </c>
      <c r="M723" s="1" t="str">
        <f>INDEX(Countries[], MATCH(RawData[[#This Row],[Where do you work]], Countries[Actual], 0), 2)</f>
        <v>USA</v>
      </c>
      <c r="N723" s="1" t="s">
        <v>294</v>
      </c>
      <c r="O723" s="1" t="str">
        <f>VLOOKUP(RawData[[#This Row],[How many hours of a day you work on Excel]], Time[], 2, FALSE)</f>
        <v>Very Heavy</v>
      </c>
      <c r="P723" s="1">
        <v>10</v>
      </c>
    </row>
    <row r="724" spans="2:16" x14ac:dyDescent="0.2">
      <c r="B724" s="1" t="s">
        <v>1466</v>
      </c>
      <c r="C724" s="1">
        <v>41076.262418981481</v>
      </c>
      <c r="D724" s="10">
        <v>63000</v>
      </c>
      <c r="E724" s="1" t="s">
        <v>322</v>
      </c>
      <c r="F724" s="11">
        <v>63000</v>
      </c>
      <c r="G724" s="9">
        <f>RawData[[#This Row],[Clean Salary]]*INDEX(Exchange[], MATCH(RawData[[#This Row],[Currency]], Exchange[Code], 0), 4)</f>
        <v>63000</v>
      </c>
      <c r="H724" s="11">
        <f>IFERROR(RawData[[#This Row],[Salary in USD]]/(INDEX(Exchange[], MATCH(RawData[[#This Row],[Local Currency Unit]], Exchange[Code], 0), 8)), "")</f>
        <v>15000</v>
      </c>
      <c r="I724" s="1" t="s">
        <v>1467</v>
      </c>
      <c r="J724" s="1" t="s">
        <v>290</v>
      </c>
      <c r="K724" s="1" t="s">
        <v>133</v>
      </c>
      <c r="L724" s="1" t="s">
        <v>322</v>
      </c>
      <c r="M724" s="1" t="str">
        <f>INDEX(Countries[], MATCH(RawData[[#This Row],[Where do you work]], Countries[Actual], 0), 2)</f>
        <v>USA</v>
      </c>
      <c r="N724" s="1" t="s">
        <v>282</v>
      </c>
      <c r="O724" s="1" t="str">
        <f>VLOOKUP(RawData[[#This Row],[How many hours of a day you work on Excel]], Time[], 2, FALSE)</f>
        <v>Heavy</v>
      </c>
      <c r="P724" s="1">
        <v>6</v>
      </c>
    </row>
    <row r="725" spans="2:16" x14ac:dyDescent="0.2">
      <c r="B725" s="1" t="s">
        <v>1468</v>
      </c>
      <c r="C725" s="1">
        <v>41076.340960648151</v>
      </c>
      <c r="D725" s="10" t="s">
        <v>1462</v>
      </c>
      <c r="E725" s="1" t="s">
        <v>322</v>
      </c>
      <c r="F725" s="11">
        <v>63000</v>
      </c>
      <c r="G725" s="9">
        <f>RawData[[#This Row],[Clean Salary]]*INDEX(Exchange[], MATCH(RawData[[#This Row],[Currency]], Exchange[Code], 0), 4)</f>
        <v>63000</v>
      </c>
      <c r="H725" s="11">
        <f>IFERROR(RawData[[#This Row],[Salary in USD]]/(INDEX(Exchange[], MATCH(RawData[[#This Row],[Local Currency Unit]], Exchange[Code], 0), 8)), "")</f>
        <v>15000</v>
      </c>
      <c r="I725" s="1" t="s">
        <v>320</v>
      </c>
      <c r="J725" s="1" t="s">
        <v>290</v>
      </c>
      <c r="K725" s="1" t="s">
        <v>133</v>
      </c>
      <c r="L725" s="1" t="s">
        <v>322</v>
      </c>
      <c r="M725" s="1" t="str">
        <f>INDEX(Countries[], MATCH(RawData[[#This Row],[Where do you work]], Countries[Actual], 0), 2)</f>
        <v>USA</v>
      </c>
      <c r="N725" s="1" t="s">
        <v>294</v>
      </c>
      <c r="O725" s="1" t="str">
        <f>VLOOKUP(RawData[[#This Row],[How many hours of a day you work on Excel]], Time[], 2, FALSE)</f>
        <v>Very Heavy</v>
      </c>
      <c r="P725" s="1">
        <v>1</v>
      </c>
    </row>
    <row r="726" spans="2:16" x14ac:dyDescent="0.2">
      <c r="B726" s="1" t="s">
        <v>2595</v>
      </c>
      <c r="C726" s="1">
        <v>41058.424629629626</v>
      </c>
      <c r="D726" s="10">
        <v>35000</v>
      </c>
      <c r="E726" s="1" t="s">
        <v>322</v>
      </c>
      <c r="F726" s="11">
        <v>35000</v>
      </c>
      <c r="G726" s="9">
        <f>RawData[[#This Row],[Clean Salary]]*INDEX(Exchange[], MATCH(RawData[[#This Row],[Currency]], Exchange[Code], 0), 4)</f>
        <v>35000</v>
      </c>
      <c r="H726" s="11">
        <f>IFERROR(RawData[[#This Row],[Salary in USD]]/(INDEX(Exchange[], MATCH(RawData[[#This Row],[Local Currency Unit]], Exchange[Code], 0), 8)), "")</f>
        <v>14957.264957264959</v>
      </c>
      <c r="I726" s="1" t="s">
        <v>2596</v>
      </c>
      <c r="J726" s="1" t="s">
        <v>329</v>
      </c>
      <c r="K726" s="1" t="s">
        <v>1929</v>
      </c>
      <c r="L726" s="1" t="s">
        <v>28</v>
      </c>
      <c r="M726" s="1" t="str">
        <f>INDEX(Countries[], MATCH(RawData[[#This Row],[Where do you work]], Countries[Actual], 0), 2)</f>
        <v>Malaysia</v>
      </c>
      <c r="N726" s="1" t="s">
        <v>294</v>
      </c>
      <c r="O726" s="1" t="str">
        <f>VLOOKUP(RawData[[#This Row],[How many hours of a day you work on Excel]], Time[], 2, FALSE)</f>
        <v>Very Heavy</v>
      </c>
      <c r="P726" s="1">
        <v>12</v>
      </c>
    </row>
    <row r="727" spans="2:16" x14ac:dyDescent="0.2">
      <c r="B727" s="1" t="s">
        <v>1469</v>
      </c>
      <c r="C727" s="1">
        <v>41055.073495370372</v>
      </c>
      <c r="D727" s="10" t="s">
        <v>1470</v>
      </c>
      <c r="E727" s="1" t="s">
        <v>322</v>
      </c>
      <c r="F727" s="11">
        <v>62500</v>
      </c>
      <c r="G727" s="9">
        <f>RawData[[#This Row],[Clean Salary]]*INDEX(Exchange[], MATCH(RawData[[#This Row],[Currency]], Exchange[Code], 0), 4)</f>
        <v>62500</v>
      </c>
      <c r="H727" s="11">
        <f>IFERROR(RawData[[#This Row],[Salary in USD]]/(INDEX(Exchange[], MATCH(RawData[[#This Row],[Local Currency Unit]], Exchange[Code], 0), 8)), "")</f>
        <v>14880.95238095238</v>
      </c>
      <c r="I727" s="1" t="s">
        <v>1471</v>
      </c>
      <c r="J727" s="1" t="s">
        <v>329</v>
      </c>
      <c r="K727" s="1" t="s">
        <v>133</v>
      </c>
      <c r="L727" s="1" t="s">
        <v>322</v>
      </c>
      <c r="M727" s="1" t="str">
        <f>INDEX(Countries[], MATCH(RawData[[#This Row],[Where do you work]], Countries[Actual], 0), 2)</f>
        <v>USA</v>
      </c>
      <c r="N727" s="1" t="s">
        <v>294</v>
      </c>
      <c r="O727" s="1" t="str">
        <f>VLOOKUP(RawData[[#This Row],[How many hours of a day you work on Excel]], Time[], 2, FALSE)</f>
        <v>Very Heavy</v>
      </c>
    </row>
    <row r="728" spans="2:16" x14ac:dyDescent="0.2">
      <c r="B728" s="1" t="s">
        <v>1472</v>
      </c>
      <c r="C728" s="1">
        <v>41054.229618055557</v>
      </c>
      <c r="D728" s="10">
        <v>70000</v>
      </c>
      <c r="E728" s="1" t="s">
        <v>9</v>
      </c>
      <c r="F728" s="11">
        <v>70000</v>
      </c>
      <c r="G728" s="9">
        <f>RawData[[#This Row],[Clean Salary]]*INDEX(Exchange[], MATCH(RawData[[#This Row],[Currency]], Exchange[Code], 0), 4)</f>
        <v>68835.306612122877</v>
      </c>
      <c r="H728" s="11">
        <f>IFERROR(RawData[[#This Row],[Salary in USD]]/(INDEX(Exchange[], MATCH(RawData[[#This Row],[Local Currency Unit]], Exchange[Code], 0), 8)), "")</f>
        <v>14867.236849270601</v>
      </c>
      <c r="I728" s="1" t="s">
        <v>1473</v>
      </c>
      <c r="J728" s="1" t="s">
        <v>305</v>
      </c>
      <c r="K728" s="1" t="s">
        <v>137</v>
      </c>
      <c r="L728" s="1" t="s">
        <v>9</v>
      </c>
      <c r="M728" s="1" t="str">
        <f>INDEX(Countries[], MATCH(RawData[[#This Row],[Where do you work]], Countries[Actual], 0), 2)</f>
        <v>Canada</v>
      </c>
      <c r="N728" s="1" t="s">
        <v>291</v>
      </c>
      <c r="O728" s="1" t="str">
        <f>VLOOKUP(RawData[[#This Row],[How many hours of a day you work on Excel]], Time[], 2, FALSE)</f>
        <v>Medium</v>
      </c>
    </row>
    <row r="729" spans="2:16" x14ac:dyDescent="0.2">
      <c r="B729" s="1" t="s">
        <v>1474</v>
      </c>
      <c r="C729" s="1">
        <v>41055.030057870368</v>
      </c>
      <c r="D729" s="10">
        <v>70000</v>
      </c>
      <c r="E729" s="1" t="s">
        <v>9</v>
      </c>
      <c r="F729" s="11">
        <v>70000</v>
      </c>
      <c r="G729" s="9">
        <f>RawData[[#This Row],[Clean Salary]]*INDEX(Exchange[], MATCH(RawData[[#This Row],[Currency]], Exchange[Code], 0), 4)</f>
        <v>68835.306612122877</v>
      </c>
      <c r="H729" s="11">
        <f>IFERROR(RawData[[#This Row],[Salary in USD]]/(INDEX(Exchange[], MATCH(RawData[[#This Row],[Local Currency Unit]], Exchange[Code], 0), 8)), "")</f>
        <v>14867.236849270601</v>
      </c>
      <c r="I729" s="1" t="s">
        <v>540</v>
      </c>
      <c r="J729" s="1" t="s">
        <v>281</v>
      </c>
      <c r="K729" s="1" t="s">
        <v>1368</v>
      </c>
      <c r="L729" s="1" t="s">
        <v>9</v>
      </c>
      <c r="M729" s="1" t="str">
        <f>INDEX(Countries[], MATCH(RawData[[#This Row],[Where do you work]], Countries[Actual], 0), 2)</f>
        <v>Canada</v>
      </c>
      <c r="N729" s="1" t="s">
        <v>282</v>
      </c>
      <c r="O729" s="1" t="str">
        <f>VLOOKUP(RawData[[#This Row],[How many hours of a day you work on Excel]], Time[], 2, FALSE)</f>
        <v>Heavy</v>
      </c>
    </row>
    <row r="730" spans="2:16" x14ac:dyDescent="0.2">
      <c r="B730" s="1" t="s">
        <v>1475</v>
      </c>
      <c r="C730" s="1">
        <v>41055.13181712963</v>
      </c>
      <c r="D730" s="10" t="s">
        <v>1476</v>
      </c>
      <c r="E730" s="1" t="s">
        <v>9</v>
      </c>
      <c r="F730" s="11">
        <v>70000</v>
      </c>
      <c r="G730" s="9">
        <f>RawData[[#This Row],[Clean Salary]]*INDEX(Exchange[], MATCH(RawData[[#This Row],[Currency]], Exchange[Code], 0), 4)</f>
        <v>68835.306612122877</v>
      </c>
      <c r="H730" s="11">
        <f>IFERROR(RawData[[#This Row],[Salary in USD]]/(INDEX(Exchange[], MATCH(RawData[[#This Row],[Local Currency Unit]], Exchange[Code], 0), 8)), "")</f>
        <v>14867.236849270601</v>
      </c>
      <c r="I730" s="1" t="s">
        <v>790</v>
      </c>
      <c r="J730" s="1" t="s">
        <v>281</v>
      </c>
      <c r="K730" s="1" t="s">
        <v>137</v>
      </c>
      <c r="L730" s="1" t="s">
        <v>9</v>
      </c>
      <c r="M730" s="1" t="str">
        <f>INDEX(Countries[], MATCH(RawData[[#This Row],[Where do you work]], Countries[Actual], 0), 2)</f>
        <v>Canada</v>
      </c>
      <c r="N730" s="1" t="s">
        <v>324</v>
      </c>
      <c r="O730" s="1" t="str">
        <f>VLOOKUP(RawData[[#This Row],[How many hours of a day you work on Excel]], Time[], 2, FALSE)</f>
        <v>Light</v>
      </c>
    </row>
    <row r="731" spans="2:16" x14ac:dyDescent="0.2">
      <c r="B731" s="1" t="s">
        <v>1477</v>
      </c>
      <c r="C731" s="1">
        <v>41067.392881944441</v>
      </c>
      <c r="D731" s="10">
        <v>70000</v>
      </c>
      <c r="E731" s="1" t="s">
        <v>9</v>
      </c>
      <c r="F731" s="11">
        <v>70000</v>
      </c>
      <c r="G731" s="9">
        <f>RawData[[#This Row],[Clean Salary]]*INDEX(Exchange[], MATCH(RawData[[#This Row],[Currency]], Exchange[Code], 0), 4)</f>
        <v>68835.306612122877</v>
      </c>
      <c r="H731" s="11">
        <f>IFERROR(RawData[[#This Row],[Salary in USD]]/(INDEX(Exchange[], MATCH(RawData[[#This Row],[Local Currency Unit]], Exchange[Code], 0), 8)), "")</f>
        <v>14867.236849270601</v>
      </c>
      <c r="I731" s="1" t="s">
        <v>320</v>
      </c>
      <c r="J731" s="1" t="s">
        <v>290</v>
      </c>
      <c r="K731" s="1" t="s">
        <v>137</v>
      </c>
      <c r="L731" s="1" t="s">
        <v>9</v>
      </c>
      <c r="M731" s="1" t="str">
        <f>INDEX(Countries[], MATCH(RawData[[#This Row],[Where do you work]], Countries[Actual], 0), 2)</f>
        <v>Canada</v>
      </c>
      <c r="N731" s="1" t="s">
        <v>294</v>
      </c>
      <c r="O731" s="1" t="str">
        <f>VLOOKUP(RawData[[#This Row],[How many hours of a day you work on Excel]], Time[], 2, FALSE)</f>
        <v>Very Heavy</v>
      </c>
      <c r="P731" s="1">
        <v>2</v>
      </c>
    </row>
    <row r="732" spans="2:16" x14ac:dyDescent="0.2">
      <c r="B732" s="1" t="s">
        <v>1478</v>
      </c>
      <c r="C732" s="1">
        <v>41055.047442129631</v>
      </c>
      <c r="D732" s="10">
        <v>62400</v>
      </c>
      <c r="E732" s="1" t="s">
        <v>322</v>
      </c>
      <c r="F732" s="11">
        <v>62400</v>
      </c>
      <c r="G732" s="9">
        <f>RawData[[#This Row],[Clean Salary]]*INDEX(Exchange[], MATCH(RawData[[#This Row],[Currency]], Exchange[Code], 0), 4)</f>
        <v>62400</v>
      </c>
      <c r="H732" s="11">
        <f>IFERROR(RawData[[#This Row],[Salary in USD]]/(INDEX(Exchange[], MATCH(RawData[[#This Row],[Local Currency Unit]], Exchange[Code], 0), 8)), "")</f>
        <v>14857.142857142857</v>
      </c>
      <c r="I732" s="1" t="s">
        <v>1479</v>
      </c>
      <c r="J732" s="1" t="s">
        <v>316</v>
      </c>
      <c r="K732" s="1" t="s">
        <v>133</v>
      </c>
      <c r="L732" s="1" t="s">
        <v>322</v>
      </c>
      <c r="M732" s="1" t="str">
        <f>INDEX(Countries[], MATCH(RawData[[#This Row],[Where do you work]], Countries[Actual], 0), 2)</f>
        <v>USA</v>
      </c>
      <c r="N732" s="1" t="s">
        <v>294</v>
      </c>
      <c r="O732" s="1" t="str">
        <f>VLOOKUP(RawData[[#This Row],[How many hours of a day you work on Excel]], Time[], 2, FALSE)</f>
        <v>Very Heavy</v>
      </c>
    </row>
    <row r="733" spans="2:16" x14ac:dyDescent="0.2">
      <c r="B733" s="1" t="s">
        <v>1480</v>
      </c>
      <c r="C733" s="1">
        <v>41066.926701388889</v>
      </c>
      <c r="D733" s="10" t="s">
        <v>1481</v>
      </c>
      <c r="E733" s="1" t="s">
        <v>6</v>
      </c>
      <c r="F733" s="11">
        <v>36000</v>
      </c>
      <c r="G733" s="9">
        <f>RawData[[#This Row],[Clean Salary]]*INDEX(Exchange[], MATCH(RawData[[#This Row],[Currency]], Exchange[Code], 0), 4)</f>
        <v>56742.417794422225</v>
      </c>
      <c r="H733" s="11">
        <f>IFERROR(RawData[[#This Row],[Salary in USD]]/(INDEX(Exchange[], MATCH(RawData[[#This Row],[Local Currency Unit]], Exchange[Code], 0), 8)), "")</f>
        <v>14854.03607183828</v>
      </c>
      <c r="I733" s="1" t="s">
        <v>1482</v>
      </c>
      <c r="J733" s="1" t="s">
        <v>281</v>
      </c>
      <c r="K733" s="1" t="s">
        <v>135</v>
      </c>
      <c r="L733" s="1" t="s">
        <v>6</v>
      </c>
      <c r="M733" s="1" t="str">
        <f>INDEX(Countries[], MATCH(RawData[[#This Row],[Where do you work]], Countries[Actual], 0), 2)</f>
        <v>UK</v>
      </c>
      <c r="N733" s="1" t="s">
        <v>324</v>
      </c>
      <c r="O733" s="1" t="str">
        <f>VLOOKUP(RawData[[#This Row],[How many hours of a day you work on Excel]], Time[], 2, FALSE)</f>
        <v>Light</v>
      </c>
      <c r="P733" s="1">
        <v>25</v>
      </c>
    </row>
    <row r="734" spans="2:16" x14ac:dyDescent="0.2">
      <c r="B734" s="1" t="s">
        <v>1483</v>
      </c>
      <c r="C734" s="1">
        <v>41073.815254629626</v>
      </c>
      <c r="D734" s="10" t="s">
        <v>1484</v>
      </c>
      <c r="E734" s="1" t="s">
        <v>6</v>
      </c>
      <c r="F734" s="11">
        <v>36000</v>
      </c>
      <c r="G734" s="9">
        <f>RawData[[#This Row],[Clean Salary]]*INDEX(Exchange[], MATCH(RawData[[#This Row],[Currency]], Exchange[Code], 0), 4)</f>
        <v>56742.417794422225</v>
      </c>
      <c r="H734" s="11">
        <f>IFERROR(RawData[[#This Row],[Salary in USD]]/(INDEX(Exchange[], MATCH(RawData[[#This Row],[Local Currency Unit]], Exchange[Code], 0), 8)), "")</f>
        <v>14854.03607183828</v>
      </c>
      <c r="I734" s="1" t="s">
        <v>1485</v>
      </c>
      <c r="J734" s="1" t="s">
        <v>281</v>
      </c>
      <c r="K734" s="1" t="s">
        <v>135</v>
      </c>
      <c r="L734" s="1" t="s">
        <v>6</v>
      </c>
      <c r="M734" s="1" t="str">
        <f>INDEX(Countries[], MATCH(RawData[[#This Row],[Where do you work]], Countries[Actual], 0), 2)</f>
        <v>UK</v>
      </c>
      <c r="N734" s="1" t="s">
        <v>294</v>
      </c>
      <c r="O734" s="1" t="str">
        <f>VLOOKUP(RawData[[#This Row],[How many hours of a day you work on Excel]], Time[], 2, FALSE)</f>
        <v>Very Heavy</v>
      </c>
      <c r="P734" s="1">
        <v>7</v>
      </c>
    </row>
    <row r="735" spans="2:16" x14ac:dyDescent="0.2">
      <c r="B735" s="1" t="s">
        <v>2970</v>
      </c>
      <c r="C735" s="1">
        <v>41055.713055555556</v>
      </c>
      <c r="D735" s="10">
        <v>2000</v>
      </c>
      <c r="E735" s="1" t="s">
        <v>322</v>
      </c>
      <c r="F735" s="11">
        <v>24000</v>
      </c>
      <c r="G735" s="9">
        <f>RawData[[#This Row],[Clean Salary]]*INDEX(Exchange[], MATCH(RawData[[#This Row],[Currency]], Exchange[Code], 0), 4)</f>
        <v>24000</v>
      </c>
      <c r="H735" s="11">
        <f>IFERROR(RawData[[#This Row],[Salary in USD]]/(INDEX(Exchange[], MATCH(RawData[[#This Row],[Local Currency Unit]], Exchange[Code], 0), 8)), "")</f>
        <v>14814.814814814814</v>
      </c>
      <c r="I735" s="1" t="s">
        <v>2971</v>
      </c>
      <c r="J735" s="1" t="s">
        <v>290</v>
      </c>
      <c r="K735" s="1" t="s">
        <v>134</v>
      </c>
      <c r="L735" s="1" t="s">
        <v>19</v>
      </c>
      <c r="M735" s="1" t="str">
        <f>INDEX(Countries[], MATCH(RawData[[#This Row],[Where do you work]], Countries[Actual], 0), 2)</f>
        <v>India</v>
      </c>
      <c r="N735" s="1" t="s">
        <v>291</v>
      </c>
      <c r="O735" s="1" t="str">
        <f>VLOOKUP(RawData[[#This Row],[How many hours of a day you work on Excel]], Time[], 2, FALSE)</f>
        <v>Medium</v>
      </c>
      <c r="P735" s="1">
        <v>1</v>
      </c>
    </row>
    <row r="736" spans="2:16" x14ac:dyDescent="0.2">
      <c r="B736" s="1" t="s">
        <v>2975</v>
      </c>
      <c r="C736" s="1">
        <v>41056.920312499999</v>
      </c>
      <c r="D736" s="10">
        <v>24000</v>
      </c>
      <c r="E736" s="1" t="s">
        <v>322</v>
      </c>
      <c r="F736" s="11">
        <v>24000</v>
      </c>
      <c r="G736" s="9">
        <f>RawData[[#This Row],[Clean Salary]]*INDEX(Exchange[], MATCH(RawData[[#This Row],[Currency]], Exchange[Code], 0), 4)</f>
        <v>24000</v>
      </c>
      <c r="H736" s="11">
        <f>IFERROR(RawData[[#This Row],[Salary in USD]]/(INDEX(Exchange[], MATCH(RawData[[#This Row],[Local Currency Unit]], Exchange[Code], 0), 8)), "")</f>
        <v>14814.814814814814</v>
      </c>
      <c r="I736" s="1" t="s">
        <v>657</v>
      </c>
      <c r="J736" s="1" t="s">
        <v>290</v>
      </c>
      <c r="K736" s="1" t="s">
        <v>134</v>
      </c>
      <c r="L736" s="1" t="s">
        <v>19</v>
      </c>
      <c r="M736" s="1" t="str">
        <f>INDEX(Countries[], MATCH(RawData[[#This Row],[Where do you work]], Countries[Actual], 0), 2)</f>
        <v>India</v>
      </c>
      <c r="N736" s="1" t="s">
        <v>282</v>
      </c>
      <c r="O736" s="1" t="str">
        <f>VLOOKUP(RawData[[#This Row],[How many hours of a day you work on Excel]], Time[], 2, FALSE)</f>
        <v>Heavy</v>
      </c>
      <c r="P736" s="1">
        <v>3</v>
      </c>
    </row>
    <row r="737" spans="2:16" x14ac:dyDescent="0.2">
      <c r="B737" s="1" t="s">
        <v>2976</v>
      </c>
      <c r="C737" s="1">
        <v>41056.995000000003</v>
      </c>
      <c r="D737" s="10" t="s">
        <v>2977</v>
      </c>
      <c r="E737" s="1" t="s">
        <v>322</v>
      </c>
      <c r="F737" s="11">
        <v>24000</v>
      </c>
      <c r="G737" s="9">
        <f>RawData[[#This Row],[Clean Salary]]*INDEX(Exchange[], MATCH(RawData[[#This Row],[Currency]], Exchange[Code], 0), 4)</f>
        <v>24000</v>
      </c>
      <c r="H737" s="11">
        <f>IFERROR(RawData[[#This Row],[Salary in USD]]/(INDEX(Exchange[], MATCH(RawData[[#This Row],[Local Currency Unit]], Exchange[Code], 0), 8)), "")</f>
        <v>14814.814814814814</v>
      </c>
      <c r="I737" s="1" t="s">
        <v>457</v>
      </c>
      <c r="J737" s="1" t="s">
        <v>281</v>
      </c>
      <c r="K737" s="1" t="s">
        <v>134</v>
      </c>
      <c r="L737" s="1" t="s">
        <v>19</v>
      </c>
      <c r="M737" s="1" t="str">
        <f>INDEX(Countries[], MATCH(RawData[[#This Row],[Where do you work]], Countries[Actual], 0), 2)</f>
        <v>India</v>
      </c>
      <c r="N737" s="1" t="s">
        <v>282</v>
      </c>
      <c r="O737" s="1" t="str">
        <f>VLOOKUP(RawData[[#This Row],[How many hours of a day you work on Excel]], Time[], 2, FALSE)</f>
        <v>Heavy</v>
      </c>
      <c r="P737" s="1">
        <v>10</v>
      </c>
    </row>
    <row r="738" spans="2:16" x14ac:dyDescent="0.2">
      <c r="B738" s="1" t="s">
        <v>1486</v>
      </c>
      <c r="C738" s="1">
        <v>41054.155381944445</v>
      </c>
      <c r="D738" s="10" t="s">
        <v>1487</v>
      </c>
      <c r="E738" s="1" t="s">
        <v>15</v>
      </c>
      <c r="F738" s="11">
        <v>51650</v>
      </c>
      <c r="G738" s="9">
        <f>RawData[[#This Row],[Clean Salary]]*INDEX(Exchange[], MATCH(RawData[[#This Row],[Currency]], Exchange[Code], 0), 4)</f>
        <v>65616.131023916547</v>
      </c>
      <c r="H738" s="11">
        <f>IFERROR(RawData[[#This Row],[Salary in USD]]/(INDEX(Exchange[], MATCH(RawData[[#This Row],[Local Currency Unit]], Exchange[Code], 0), 8)), "")</f>
        <v>14811.767725489064</v>
      </c>
      <c r="I738" s="1" t="s">
        <v>1488</v>
      </c>
      <c r="J738" s="1" t="s">
        <v>286</v>
      </c>
      <c r="K738" s="1" t="s">
        <v>162</v>
      </c>
      <c r="L738" s="1" t="s">
        <v>15</v>
      </c>
      <c r="M738" s="1" t="str">
        <f>INDEX(Countries[], MATCH(RawData[[#This Row],[Where do you work]], Countries[Actual], 0), 2)</f>
        <v>Ireland</v>
      </c>
      <c r="N738" s="1" t="s">
        <v>291</v>
      </c>
      <c r="O738" s="1" t="str">
        <f>VLOOKUP(RawData[[#This Row],[How many hours of a day you work on Excel]], Time[], 2, FALSE)</f>
        <v>Medium</v>
      </c>
    </row>
    <row r="739" spans="2:16" x14ac:dyDescent="0.2">
      <c r="B739" s="1" t="s">
        <v>1489</v>
      </c>
      <c r="C739" s="1">
        <v>41057.214722222219</v>
      </c>
      <c r="D739" s="10" t="s">
        <v>1490</v>
      </c>
      <c r="E739" s="1" t="s">
        <v>32</v>
      </c>
      <c r="F739" s="11">
        <v>75000</v>
      </c>
      <c r="G739" s="9">
        <f>RawData[[#This Row],[Clean Salary]]*INDEX(Exchange[], MATCH(RawData[[#This Row],[Currency]], Exchange[Code], 0), 4)</f>
        <v>59819.107020370408</v>
      </c>
      <c r="H739" s="11">
        <f>IFERROR(RawData[[#This Row],[Salary in USD]]/(INDEX(Exchange[], MATCH(RawData[[#This Row],[Local Currency Unit]], Exchange[Code], 0), 8)), "")</f>
        <v>14770.149881572941</v>
      </c>
      <c r="I739" s="1" t="s">
        <v>1491</v>
      </c>
      <c r="J739" s="1" t="s">
        <v>290</v>
      </c>
      <c r="K739" s="1" t="s">
        <v>238</v>
      </c>
      <c r="L739" s="1" t="s">
        <v>32</v>
      </c>
      <c r="M739" s="1" t="str">
        <f>INDEX(Countries[], MATCH(RawData[[#This Row],[Where do you work]], Countries[Actual], 0), 2)</f>
        <v>New Zealand</v>
      </c>
      <c r="N739" s="1" t="s">
        <v>282</v>
      </c>
      <c r="O739" s="1" t="str">
        <f>VLOOKUP(RawData[[#This Row],[How many hours of a day you work on Excel]], Time[], 2, FALSE)</f>
        <v>Heavy</v>
      </c>
      <c r="P739" s="1">
        <v>10</v>
      </c>
    </row>
    <row r="740" spans="2:16" x14ac:dyDescent="0.2">
      <c r="B740" s="1" t="s">
        <v>1492</v>
      </c>
      <c r="C740" s="1">
        <v>41063.404629629629</v>
      </c>
      <c r="D740" s="10">
        <v>75000</v>
      </c>
      <c r="E740" s="1" t="s">
        <v>32</v>
      </c>
      <c r="F740" s="11">
        <v>75000</v>
      </c>
      <c r="G740" s="9">
        <f>RawData[[#This Row],[Clean Salary]]*INDEX(Exchange[], MATCH(RawData[[#This Row],[Currency]], Exchange[Code], 0), 4)</f>
        <v>59819.107020370408</v>
      </c>
      <c r="H740" s="11">
        <f>IFERROR(RawData[[#This Row],[Salary in USD]]/(INDEX(Exchange[], MATCH(RawData[[#This Row],[Local Currency Unit]], Exchange[Code], 0), 8)), "")</f>
        <v>14770.149881572941</v>
      </c>
      <c r="I740" s="1" t="s">
        <v>1493</v>
      </c>
      <c r="J740" s="1" t="s">
        <v>290</v>
      </c>
      <c r="K740" s="1" t="s">
        <v>1494</v>
      </c>
      <c r="L740" s="1" t="s">
        <v>32</v>
      </c>
      <c r="M740" s="1" t="str">
        <f>INDEX(Countries[], MATCH(RawData[[#This Row],[Where do you work]], Countries[Actual], 0), 2)</f>
        <v>New Zealand</v>
      </c>
      <c r="N740" s="1" t="s">
        <v>291</v>
      </c>
      <c r="O740" s="1" t="str">
        <f>VLOOKUP(RawData[[#This Row],[How many hours of a day you work on Excel]], Time[], 2, FALSE)</f>
        <v>Medium</v>
      </c>
      <c r="P740" s="1">
        <v>10</v>
      </c>
    </row>
    <row r="741" spans="2:16" x14ac:dyDescent="0.2">
      <c r="B741" s="1" t="s">
        <v>1495</v>
      </c>
      <c r="C741" s="1">
        <v>41077.485335648147</v>
      </c>
      <c r="D741" s="10">
        <v>75000</v>
      </c>
      <c r="E741" s="1" t="s">
        <v>32</v>
      </c>
      <c r="F741" s="11">
        <v>75000</v>
      </c>
      <c r="G741" s="9">
        <f>RawData[[#This Row],[Clean Salary]]*INDEX(Exchange[], MATCH(RawData[[#This Row],[Currency]], Exchange[Code], 0), 4)</f>
        <v>59819.107020370408</v>
      </c>
      <c r="H741" s="11">
        <f>IFERROR(RawData[[#This Row],[Salary in USD]]/(INDEX(Exchange[], MATCH(RawData[[#This Row],[Local Currency Unit]], Exchange[Code], 0), 8)), "")</f>
        <v>14770.149881572941</v>
      </c>
      <c r="I741" s="1" t="s">
        <v>1393</v>
      </c>
      <c r="J741" s="1" t="s">
        <v>316</v>
      </c>
      <c r="K741" s="1" t="s">
        <v>146</v>
      </c>
      <c r="L741" s="1" t="s">
        <v>32</v>
      </c>
      <c r="M741" s="1" t="str">
        <f>INDEX(Countries[], MATCH(RawData[[#This Row],[Where do you work]], Countries[Actual], 0), 2)</f>
        <v>New Zealand</v>
      </c>
      <c r="N741" s="1" t="s">
        <v>282</v>
      </c>
      <c r="O741" s="1" t="str">
        <f>VLOOKUP(RawData[[#This Row],[How many hours of a day you work on Excel]], Time[], 2, FALSE)</f>
        <v>Heavy</v>
      </c>
      <c r="P741" s="1">
        <v>4</v>
      </c>
    </row>
    <row r="742" spans="2:16" x14ac:dyDescent="0.2">
      <c r="B742" s="1" t="s">
        <v>1496</v>
      </c>
      <c r="C742" s="1">
        <v>41054.26090277778</v>
      </c>
      <c r="D742" s="10">
        <v>62000</v>
      </c>
      <c r="E742" s="1" t="s">
        <v>322</v>
      </c>
      <c r="F742" s="11">
        <v>62000</v>
      </c>
      <c r="G742" s="9">
        <f>RawData[[#This Row],[Clean Salary]]*INDEX(Exchange[], MATCH(RawData[[#This Row],[Currency]], Exchange[Code], 0), 4)</f>
        <v>62000</v>
      </c>
      <c r="H742" s="11">
        <f>IFERROR(RawData[[#This Row],[Salary in USD]]/(INDEX(Exchange[], MATCH(RawData[[#This Row],[Local Currency Unit]], Exchange[Code], 0), 8)), "")</f>
        <v>14761.904761904761</v>
      </c>
      <c r="I742" s="1" t="s">
        <v>290</v>
      </c>
      <c r="J742" s="1" t="s">
        <v>290</v>
      </c>
      <c r="K742" s="1" t="s">
        <v>133</v>
      </c>
      <c r="L742" s="1" t="s">
        <v>322</v>
      </c>
      <c r="M742" s="1" t="str">
        <f>INDEX(Countries[], MATCH(RawData[[#This Row],[Where do you work]], Countries[Actual], 0), 2)</f>
        <v>USA</v>
      </c>
      <c r="N742" s="1" t="s">
        <v>282</v>
      </c>
      <c r="O742" s="1" t="str">
        <f>VLOOKUP(RawData[[#This Row],[How many hours of a day you work on Excel]], Time[], 2, FALSE)</f>
        <v>Heavy</v>
      </c>
    </row>
    <row r="743" spans="2:16" x14ac:dyDescent="0.2">
      <c r="B743" s="1" t="s">
        <v>1497</v>
      </c>
      <c r="C743" s="1">
        <v>41055.713993055557</v>
      </c>
      <c r="D743" s="10">
        <v>62000</v>
      </c>
      <c r="E743" s="1" t="s">
        <v>322</v>
      </c>
      <c r="F743" s="11">
        <v>62000</v>
      </c>
      <c r="G743" s="9">
        <f>RawData[[#This Row],[Clean Salary]]*INDEX(Exchange[], MATCH(RawData[[#This Row],[Currency]], Exchange[Code], 0), 4)</f>
        <v>62000</v>
      </c>
      <c r="H743" s="11">
        <f>IFERROR(RawData[[#This Row],[Salary in USD]]/(INDEX(Exchange[], MATCH(RawData[[#This Row],[Local Currency Unit]], Exchange[Code], 0), 8)), "")</f>
        <v>14761.904761904761</v>
      </c>
      <c r="I743" s="1" t="s">
        <v>1498</v>
      </c>
      <c r="J743" s="1" t="s">
        <v>290</v>
      </c>
      <c r="K743" s="1" t="s">
        <v>133</v>
      </c>
      <c r="L743" s="1" t="s">
        <v>322</v>
      </c>
      <c r="M743" s="1" t="str">
        <f>INDEX(Countries[], MATCH(RawData[[#This Row],[Where do you work]], Countries[Actual], 0), 2)</f>
        <v>USA</v>
      </c>
      <c r="N743" s="1" t="s">
        <v>291</v>
      </c>
      <c r="O743" s="1" t="str">
        <f>VLOOKUP(RawData[[#This Row],[How many hours of a day you work on Excel]], Time[], 2, FALSE)</f>
        <v>Medium</v>
      </c>
      <c r="P743" s="1">
        <v>20</v>
      </c>
    </row>
    <row r="744" spans="2:16" x14ac:dyDescent="0.2">
      <c r="B744" s="1" t="s">
        <v>1502</v>
      </c>
      <c r="C744" s="1">
        <v>41058.912881944445</v>
      </c>
      <c r="D744" s="10">
        <v>62000</v>
      </c>
      <c r="E744" s="1" t="s">
        <v>322</v>
      </c>
      <c r="F744" s="11">
        <v>62000</v>
      </c>
      <c r="G744" s="9">
        <f>RawData[[#This Row],[Clean Salary]]*INDEX(Exchange[], MATCH(RawData[[#This Row],[Currency]], Exchange[Code], 0), 4)</f>
        <v>62000</v>
      </c>
      <c r="H744" s="11">
        <f>IFERROR(RawData[[#This Row],[Salary in USD]]/(INDEX(Exchange[], MATCH(RawData[[#This Row],[Local Currency Unit]], Exchange[Code], 0), 8)), "")</f>
        <v>14761.904761904761</v>
      </c>
      <c r="I744" s="1" t="s">
        <v>1503</v>
      </c>
      <c r="J744" s="1" t="s">
        <v>286</v>
      </c>
      <c r="K744" s="1" t="s">
        <v>133</v>
      </c>
      <c r="L744" s="1" t="s">
        <v>322</v>
      </c>
      <c r="M744" s="1" t="str">
        <f>INDEX(Countries[], MATCH(RawData[[#This Row],[Where do you work]], Countries[Actual], 0), 2)</f>
        <v>USA</v>
      </c>
      <c r="N744" s="1" t="s">
        <v>294</v>
      </c>
      <c r="O744" s="1" t="str">
        <f>VLOOKUP(RawData[[#This Row],[How many hours of a day you work on Excel]], Time[], 2, FALSE)</f>
        <v>Very Heavy</v>
      </c>
      <c r="P744" s="1">
        <v>25</v>
      </c>
    </row>
    <row r="745" spans="2:16" x14ac:dyDescent="0.2">
      <c r="B745" s="1" t="s">
        <v>1504</v>
      </c>
      <c r="C745" s="1">
        <v>41060.259513888886</v>
      </c>
      <c r="D745" s="10">
        <v>62000</v>
      </c>
      <c r="E745" s="1" t="s">
        <v>322</v>
      </c>
      <c r="F745" s="11">
        <v>62000</v>
      </c>
      <c r="G745" s="9">
        <f>RawData[[#This Row],[Clean Salary]]*INDEX(Exchange[], MATCH(RawData[[#This Row],[Currency]], Exchange[Code], 0), 4)</f>
        <v>62000</v>
      </c>
      <c r="H745" s="11">
        <f>IFERROR(RawData[[#This Row],[Salary in USD]]/(INDEX(Exchange[], MATCH(RawData[[#This Row],[Local Currency Unit]], Exchange[Code], 0), 8)), "")</f>
        <v>14761.904761904761</v>
      </c>
      <c r="I745" s="1" t="s">
        <v>1505</v>
      </c>
      <c r="J745" s="1" t="s">
        <v>290</v>
      </c>
      <c r="K745" s="1" t="s">
        <v>133</v>
      </c>
      <c r="L745" s="1" t="s">
        <v>322</v>
      </c>
      <c r="M745" s="1" t="str">
        <f>INDEX(Countries[], MATCH(RawData[[#This Row],[Where do you work]], Countries[Actual], 0), 2)</f>
        <v>USA</v>
      </c>
      <c r="N745" s="1" t="s">
        <v>294</v>
      </c>
      <c r="O745" s="1" t="str">
        <f>VLOOKUP(RawData[[#This Row],[How many hours of a day you work on Excel]], Time[], 2, FALSE)</f>
        <v>Very Heavy</v>
      </c>
      <c r="P745" s="1">
        <v>27</v>
      </c>
    </row>
    <row r="746" spans="2:16" x14ac:dyDescent="0.2">
      <c r="B746" s="1" t="s">
        <v>1506</v>
      </c>
      <c r="C746" s="1">
        <v>41062.141076388885</v>
      </c>
      <c r="D746" s="10">
        <v>62000</v>
      </c>
      <c r="E746" s="1" t="s">
        <v>322</v>
      </c>
      <c r="F746" s="11">
        <v>62000</v>
      </c>
      <c r="G746" s="9">
        <f>RawData[[#This Row],[Clean Salary]]*INDEX(Exchange[], MATCH(RawData[[#This Row],[Currency]], Exchange[Code], 0), 4)</f>
        <v>62000</v>
      </c>
      <c r="H746" s="11">
        <f>IFERROR(RawData[[#This Row],[Salary in USD]]/(INDEX(Exchange[], MATCH(RawData[[#This Row],[Local Currency Unit]], Exchange[Code], 0), 8)), "")</f>
        <v>14761.904761904761</v>
      </c>
      <c r="I746" s="1" t="s">
        <v>320</v>
      </c>
      <c r="J746" s="1" t="s">
        <v>290</v>
      </c>
      <c r="K746" s="1" t="s">
        <v>133</v>
      </c>
      <c r="L746" s="1" t="s">
        <v>322</v>
      </c>
      <c r="M746" s="1" t="str">
        <f>INDEX(Countries[], MATCH(RawData[[#This Row],[Where do you work]], Countries[Actual], 0), 2)</f>
        <v>USA</v>
      </c>
      <c r="N746" s="1" t="s">
        <v>291</v>
      </c>
      <c r="O746" s="1" t="str">
        <f>VLOOKUP(RawData[[#This Row],[How many hours of a day you work on Excel]], Time[], 2, FALSE)</f>
        <v>Medium</v>
      </c>
      <c r="P746" s="1">
        <v>5</v>
      </c>
    </row>
    <row r="747" spans="2:16" x14ac:dyDescent="0.2">
      <c r="B747" s="1" t="s">
        <v>1507</v>
      </c>
      <c r="C747" s="1">
        <v>41065.801435185182</v>
      </c>
      <c r="D747" s="10">
        <v>62000</v>
      </c>
      <c r="E747" s="1" t="s">
        <v>322</v>
      </c>
      <c r="F747" s="11">
        <v>62000</v>
      </c>
      <c r="G747" s="9">
        <f>RawData[[#This Row],[Clean Salary]]*INDEX(Exchange[], MATCH(RawData[[#This Row],[Currency]], Exchange[Code], 0), 4)</f>
        <v>62000</v>
      </c>
      <c r="H747" s="11">
        <f>IFERROR(RawData[[#This Row],[Salary in USD]]/(INDEX(Exchange[], MATCH(RawData[[#This Row],[Local Currency Unit]], Exchange[Code], 0), 8)), "")</f>
        <v>14761.904761904761</v>
      </c>
      <c r="I747" s="1" t="s">
        <v>1508</v>
      </c>
      <c r="J747" s="1" t="s">
        <v>305</v>
      </c>
      <c r="K747" s="1" t="s">
        <v>133</v>
      </c>
      <c r="L747" s="1" t="s">
        <v>322</v>
      </c>
      <c r="M747" s="1" t="str">
        <f>INDEX(Countries[], MATCH(RawData[[#This Row],[Where do you work]], Countries[Actual], 0), 2)</f>
        <v>USA</v>
      </c>
      <c r="N747" s="1" t="s">
        <v>291</v>
      </c>
      <c r="O747" s="1" t="str">
        <f>VLOOKUP(RawData[[#This Row],[How many hours of a day you work on Excel]], Time[], 2, FALSE)</f>
        <v>Medium</v>
      </c>
      <c r="P747" s="1">
        <v>12</v>
      </c>
    </row>
    <row r="748" spans="2:16" x14ac:dyDescent="0.2">
      <c r="B748" s="1" t="s">
        <v>1509</v>
      </c>
      <c r="C748" s="1">
        <v>41079.879351851851</v>
      </c>
      <c r="D748" s="10">
        <v>62000</v>
      </c>
      <c r="E748" s="1" t="s">
        <v>322</v>
      </c>
      <c r="F748" s="11">
        <v>62000</v>
      </c>
      <c r="G748" s="9">
        <f>RawData[[#This Row],[Clean Salary]]*INDEX(Exchange[], MATCH(RawData[[#This Row],[Currency]], Exchange[Code], 0), 4)</f>
        <v>62000</v>
      </c>
      <c r="H748" s="11">
        <f>IFERROR(RawData[[#This Row],[Salary in USD]]/(INDEX(Exchange[], MATCH(RawData[[#This Row],[Local Currency Unit]], Exchange[Code], 0), 8)), "")</f>
        <v>14761.904761904761</v>
      </c>
      <c r="I748" s="1" t="s">
        <v>290</v>
      </c>
      <c r="J748" s="1" t="s">
        <v>290</v>
      </c>
      <c r="K748" s="1" t="s">
        <v>133</v>
      </c>
      <c r="L748" s="1" t="s">
        <v>322</v>
      </c>
      <c r="M748" s="1" t="str">
        <f>INDEX(Countries[], MATCH(RawData[[#This Row],[Where do you work]], Countries[Actual], 0), 2)</f>
        <v>USA</v>
      </c>
      <c r="N748" s="1" t="s">
        <v>282</v>
      </c>
      <c r="O748" s="1" t="str">
        <f>VLOOKUP(RawData[[#This Row],[How many hours of a day you work on Excel]], Time[], 2, FALSE)</f>
        <v>Heavy</v>
      </c>
      <c r="P748" s="1">
        <v>4</v>
      </c>
    </row>
    <row r="749" spans="2:16" x14ac:dyDescent="0.2">
      <c r="B749" s="1" t="s">
        <v>724</v>
      </c>
      <c r="C749" s="1">
        <v>41058.101712962962</v>
      </c>
      <c r="D749" s="10" t="s">
        <v>703</v>
      </c>
      <c r="E749" s="1" t="s">
        <v>322</v>
      </c>
      <c r="F749" s="11">
        <v>100000</v>
      </c>
      <c r="G749" s="9">
        <f>RawData[[#This Row],[Clean Salary]]*INDEX(Exchange[], MATCH(RawData[[#This Row],[Currency]], Exchange[Code], 0), 4)</f>
        <v>100000</v>
      </c>
      <c r="H749" s="11">
        <f>IFERROR(RawData[[#This Row],[Salary in USD]]/(INDEX(Exchange[], MATCH(RawData[[#This Row],[Local Currency Unit]], Exchange[Code], 0), 8)), "")</f>
        <v>14727.540500736377</v>
      </c>
      <c r="I749" s="1" t="s">
        <v>298</v>
      </c>
      <c r="J749" s="1" t="s">
        <v>298</v>
      </c>
      <c r="K749" s="1" t="s">
        <v>154</v>
      </c>
      <c r="L749" s="1" t="s">
        <v>33</v>
      </c>
      <c r="M749" s="1" t="str">
        <f>INDEX(Countries[], MATCH(RawData[[#This Row],[Where do you work]], Countries[Actual], 0), 2)</f>
        <v>Norway</v>
      </c>
      <c r="N749" s="1" t="s">
        <v>282</v>
      </c>
      <c r="O749" s="1" t="str">
        <f>VLOOKUP(RawData[[#This Row],[How many hours of a day you work on Excel]], Time[], 2, FALSE)</f>
        <v>Heavy</v>
      </c>
      <c r="P749" s="1">
        <v>12</v>
      </c>
    </row>
    <row r="750" spans="2:16" x14ac:dyDescent="0.2">
      <c r="B750" s="1" t="s">
        <v>2085</v>
      </c>
      <c r="C750" s="1">
        <v>41055.028819444444</v>
      </c>
      <c r="D750" s="10">
        <v>4000</v>
      </c>
      <c r="E750" s="1" t="s">
        <v>322</v>
      </c>
      <c r="F750" s="11">
        <v>48000</v>
      </c>
      <c r="G750" s="9">
        <f>RawData[[#This Row],[Clean Salary]]*INDEX(Exchange[], MATCH(RawData[[#This Row],[Currency]], Exchange[Code], 0), 4)</f>
        <v>48000</v>
      </c>
      <c r="H750" s="11">
        <f>IFERROR(RawData[[#This Row],[Salary in USD]]/(INDEX(Exchange[], MATCH(RawData[[#This Row],[Local Currency Unit]], Exchange[Code], 0), 8)), "")</f>
        <v>14678.899082568807</v>
      </c>
      <c r="I750" s="1" t="s">
        <v>2086</v>
      </c>
      <c r="J750" s="1" t="s">
        <v>281</v>
      </c>
      <c r="K750" s="1" t="s">
        <v>143</v>
      </c>
      <c r="L750" s="1" t="s">
        <v>53</v>
      </c>
      <c r="M750" s="1" t="str">
        <f>INDEX(Countries[], MATCH(RawData[[#This Row],[Where do you work]], Countries[Actual], 0), 2)</f>
        <v>UAE</v>
      </c>
      <c r="N750" s="1" t="s">
        <v>291</v>
      </c>
      <c r="O750" s="1" t="str">
        <f>VLOOKUP(RawData[[#This Row],[How many hours of a day you work on Excel]], Time[], 2, FALSE)</f>
        <v>Medium</v>
      </c>
    </row>
    <row r="751" spans="2:16" x14ac:dyDescent="0.2">
      <c r="B751" s="1" t="s">
        <v>1510</v>
      </c>
      <c r="C751" s="1">
        <v>41065.965092592596</v>
      </c>
      <c r="D751" s="10" t="s">
        <v>1511</v>
      </c>
      <c r="E751" s="1" t="s">
        <v>6</v>
      </c>
      <c r="F751" s="11">
        <v>35500</v>
      </c>
      <c r="G751" s="9">
        <f>RawData[[#This Row],[Clean Salary]]*INDEX(Exchange[], MATCH(RawData[[#This Row],[Currency]], Exchange[Code], 0), 4)</f>
        <v>55954.328658388586</v>
      </c>
      <c r="H751" s="11">
        <f>IFERROR(RawData[[#This Row],[Salary in USD]]/(INDEX(Exchange[], MATCH(RawData[[#This Row],[Local Currency Unit]], Exchange[Code], 0), 8)), "")</f>
        <v>14647.730015284971</v>
      </c>
      <c r="I751" s="1" t="s">
        <v>1512</v>
      </c>
      <c r="J751" s="1" t="s">
        <v>316</v>
      </c>
      <c r="K751" s="1" t="s">
        <v>135</v>
      </c>
      <c r="L751" s="1" t="s">
        <v>6</v>
      </c>
      <c r="M751" s="1" t="str">
        <f>INDEX(Countries[], MATCH(RawData[[#This Row],[Where do you work]], Countries[Actual], 0), 2)</f>
        <v>UK</v>
      </c>
      <c r="N751" s="1" t="s">
        <v>282</v>
      </c>
      <c r="O751" s="1" t="str">
        <f>VLOOKUP(RawData[[#This Row],[How many hours of a day you work on Excel]], Time[], 2, FALSE)</f>
        <v>Heavy</v>
      </c>
      <c r="P751" s="1">
        <v>8</v>
      </c>
    </row>
    <row r="752" spans="2:16" x14ac:dyDescent="0.2">
      <c r="B752" s="1" t="s">
        <v>1513</v>
      </c>
      <c r="C752" s="1">
        <v>41055.166909722226</v>
      </c>
      <c r="D752" s="10">
        <v>68500</v>
      </c>
      <c r="E752" s="1" t="s">
        <v>9</v>
      </c>
      <c r="F752" s="11">
        <v>68500</v>
      </c>
      <c r="G752" s="9">
        <f>RawData[[#This Row],[Clean Salary]]*INDEX(Exchange[], MATCH(RawData[[#This Row],[Currency]], Exchange[Code], 0), 4)</f>
        <v>67360.264327577388</v>
      </c>
      <c r="H752" s="11">
        <f>IFERROR(RawData[[#This Row],[Salary in USD]]/(INDEX(Exchange[], MATCH(RawData[[#This Row],[Local Currency Unit]], Exchange[Code], 0), 8)), "")</f>
        <v>14548.653202500516</v>
      </c>
      <c r="I752" s="1" t="s">
        <v>320</v>
      </c>
      <c r="J752" s="1" t="s">
        <v>290</v>
      </c>
      <c r="K752" s="1" t="s">
        <v>137</v>
      </c>
      <c r="L752" s="1" t="s">
        <v>9</v>
      </c>
      <c r="M752" s="1" t="str">
        <f>INDEX(Countries[], MATCH(RawData[[#This Row],[Where do you work]], Countries[Actual], 0), 2)</f>
        <v>Canada</v>
      </c>
      <c r="N752" s="1" t="s">
        <v>282</v>
      </c>
      <c r="O752" s="1" t="str">
        <f>VLOOKUP(RawData[[#This Row],[How many hours of a day you work on Excel]], Time[], 2, FALSE)</f>
        <v>Heavy</v>
      </c>
    </row>
    <row r="753" spans="2:16" x14ac:dyDescent="0.2">
      <c r="B753" s="1" t="s">
        <v>1516</v>
      </c>
      <c r="C753" s="1">
        <v>41055.063981481479</v>
      </c>
      <c r="D753" s="10">
        <v>61000</v>
      </c>
      <c r="E753" s="1" t="s">
        <v>322</v>
      </c>
      <c r="F753" s="11">
        <v>61000</v>
      </c>
      <c r="G753" s="9">
        <f>RawData[[#This Row],[Clean Salary]]*INDEX(Exchange[], MATCH(RawData[[#This Row],[Currency]], Exchange[Code], 0), 4)</f>
        <v>61000</v>
      </c>
      <c r="H753" s="11">
        <f>IFERROR(RawData[[#This Row],[Salary in USD]]/(INDEX(Exchange[], MATCH(RawData[[#This Row],[Local Currency Unit]], Exchange[Code], 0), 8)), "")</f>
        <v>14523.809523809523</v>
      </c>
      <c r="I753" s="1" t="s">
        <v>682</v>
      </c>
      <c r="J753" s="1" t="s">
        <v>290</v>
      </c>
      <c r="K753" s="1" t="s">
        <v>133</v>
      </c>
      <c r="L753" s="1" t="s">
        <v>322</v>
      </c>
      <c r="M753" s="1" t="str">
        <f>INDEX(Countries[], MATCH(RawData[[#This Row],[Where do you work]], Countries[Actual], 0), 2)</f>
        <v>USA</v>
      </c>
      <c r="N753" s="1" t="s">
        <v>324</v>
      </c>
      <c r="O753" s="1" t="str">
        <f>VLOOKUP(RawData[[#This Row],[How many hours of a day you work on Excel]], Time[], 2, FALSE)</f>
        <v>Light</v>
      </c>
    </row>
    <row r="754" spans="2:16" x14ac:dyDescent="0.2">
      <c r="B754" s="1" t="s">
        <v>1517</v>
      </c>
      <c r="C754" s="1">
        <v>41055.189895833333</v>
      </c>
      <c r="D754" s="10">
        <v>61000</v>
      </c>
      <c r="E754" s="1" t="s">
        <v>322</v>
      </c>
      <c r="F754" s="11">
        <v>61000</v>
      </c>
      <c r="G754" s="9">
        <f>RawData[[#This Row],[Clean Salary]]*INDEX(Exchange[], MATCH(RawData[[#This Row],[Currency]], Exchange[Code], 0), 4)</f>
        <v>61000</v>
      </c>
      <c r="H754" s="11">
        <f>IFERROR(RawData[[#This Row],[Salary in USD]]/(INDEX(Exchange[], MATCH(RawData[[#This Row],[Local Currency Unit]], Exchange[Code], 0), 8)), "")</f>
        <v>14523.809523809523</v>
      </c>
      <c r="I754" s="1" t="s">
        <v>455</v>
      </c>
      <c r="J754" s="1" t="s">
        <v>316</v>
      </c>
      <c r="K754" s="1" t="s">
        <v>133</v>
      </c>
      <c r="L754" s="1" t="s">
        <v>322</v>
      </c>
      <c r="M754" s="1" t="str">
        <f>INDEX(Countries[], MATCH(RawData[[#This Row],[Where do you work]], Countries[Actual], 0), 2)</f>
        <v>USA</v>
      </c>
      <c r="N754" s="1" t="s">
        <v>282</v>
      </c>
      <c r="O754" s="1" t="str">
        <f>VLOOKUP(RawData[[#This Row],[How many hours of a day you work on Excel]], Time[], 2, FALSE)</f>
        <v>Heavy</v>
      </c>
    </row>
    <row r="755" spans="2:16" x14ac:dyDescent="0.2">
      <c r="B755" s="1" t="s">
        <v>1518</v>
      </c>
      <c r="C755" s="1">
        <v>41055.438680555555</v>
      </c>
      <c r="D755" s="10">
        <v>61000</v>
      </c>
      <c r="E755" s="1" t="s">
        <v>322</v>
      </c>
      <c r="F755" s="11">
        <v>61000</v>
      </c>
      <c r="G755" s="9">
        <f>RawData[[#This Row],[Clean Salary]]*INDEX(Exchange[], MATCH(RawData[[#This Row],[Currency]], Exchange[Code], 0), 4)</f>
        <v>61000</v>
      </c>
      <c r="H755" s="11">
        <f>IFERROR(RawData[[#This Row],[Salary in USD]]/(INDEX(Exchange[], MATCH(RawData[[#This Row],[Local Currency Unit]], Exchange[Code], 0), 8)), "")</f>
        <v>14523.809523809523</v>
      </c>
      <c r="I755" s="1" t="s">
        <v>1519</v>
      </c>
      <c r="J755" s="1" t="s">
        <v>281</v>
      </c>
      <c r="K755" s="1" t="s">
        <v>133</v>
      </c>
      <c r="L755" s="1" t="s">
        <v>322</v>
      </c>
      <c r="M755" s="1" t="str">
        <f>INDEX(Countries[], MATCH(RawData[[#This Row],[Where do you work]], Countries[Actual], 0), 2)</f>
        <v>USA</v>
      </c>
      <c r="N755" s="1" t="s">
        <v>282</v>
      </c>
      <c r="O755" s="1" t="str">
        <f>VLOOKUP(RawData[[#This Row],[How many hours of a day you work on Excel]], Time[], 2, FALSE)</f>
        <v>Heavy</v>
      </c>
      <c r="P755" s="1">
        <v>5</v>
      </c>
    </row>
    <row r="756" spans="2:16" x14ac:dyDescent="0.2">
      <c r="B756" s="1" t="s">
        <v>1520</v>
      </c>
      <c r="C756" s="1">
        <v>41058.000243055554</v>
      </c>
      <c r="D756" s="10">
        <v>61000</v>
      </c>
      <c r="E756" s="1" t="s">
        <v>322</v>
      </c>
      <c r="F756" s="11">
        <v>61000</v>
      </c>
      <c r="G756" s="9">
        <f>RawData[[#This Row],[Clean Salary]]*INDEX(Exchange[], MATCH(RawData[[#This Row],[Currency]], Exchange[Code], 0), 4)</f>
        <v>61000</v>
      </c>
      <c r="H756" s="11">
        <f>IFERROR(RawData[[#This Row],[Salary in USD]]/(INDEX(Exchange[], MATCH(RawData[[#This Row],[Local Currency Unit]], Exchange[Code], 0), 8)), "")</f>
        <v>14523.809523809523</v>
      </c>
      <c r="I756" s="1" t="s">
        <v>320</v>
      </c>
      <c r="J756" s="1" t="s">
        <v>290</v>
      </c>
      <c r="K756" s="1" t="s">
        <v>133</v>
      </c>
      <c r="L756" s="1" t="s">
        <v>322</v>
      </c>
      <c r="M756" s="1" t="str">
        <f>INDEX(Countries[], MATCH(RawData[[#This Row],[Where do you work]], Countries[Actual], 0), 2)</f>
        <v>USA</v>
      </c>
      <c r="N756" s="1" t="s">
        <v>282</v>
      </c>
      <c r="O756" s="1" t="str">
        <f>VLOOKUP(RawData[[#This Row],[How many hours of a day you work on Excel]], Time[], 2, FALSE)</f>
        <v>Heavy</v>
      </c>
      <c r="P756" s="1">
        <v>1.5</v>
      </c>
    </row>
    <row r="757" spans="2:16" x14ac:dyDescent="0.2">
      <c r="B757" s="1" t="s">
        <v>1521</v>
      </c>
      <c r="C757" s="1">
        <v>41059.078159722223</v>
      </c>
      <c r="D757" s="10">
        <v>61000</v>
      </c>
      <c r="E757" s="1" t="s">
        <v>322</v>
      </c>
      <c r="F757" s="11">
        <v>61000</v>
      </c>
      <c r="G757" s="9">
        <f>RawData[[#This Row],[Clean Salary]]*INDEX(Exchange[], MATCH(RawData[[#This Row],[Currency]], Exchange[Code], 0), 4)</f>
        <v>61000</v>
      </c>
      <c r="H757" s="11">
        <f>IFERROR(RawData[[#This Row],[Salary in USD]]/(INDEX(Exchange[], MATCH(RawData[[#This Row],[Local Currency Unit]], Exchange[Code], 0), 8)), "")</f>
        <v>14523.809523809523</v>
      </c>
      <c r="I757" s="1" t="s">
        <v>1522</v>
      </c>
      <c r="J757" s="1" t="s">
        <v>290</v>
      </c>
      <c r="K757" s="1" t="s">
        <v>133</v>
      </c>
      <c r="L757" s="1" t="s">
        <v>322</v>
      </c>
      <c r="M757" s="1" t="str">
        <f>INDEX(Countries[], MATCH(RawData[[#This Row],[Where do you work]], Countries[Actual], 0), 2)</f>
        <v>USA</v>
      </c>
      <c r="N757" s="1" t="s">
        <v>282</v>
      </c>
      <c r="O757" s="1" t="str">
        <f>VLOOKUP(RawData[[#This Row],[How many hours of a day you work on Excel]], Time[], 2, FALSE)</f>
        <v>Heavy</v>
      </c>
      <c r="P757" s="1">
        <v>12</v>
      </c>
    </row>
    <row r="758" spans="2:16" x14ac:dyDescent="0.2">
      <c r="B758" s="1" t="s">
        <v>1523</v>
      </c>
      <c r="C758" s="1">
        <v>41059.17627314815</v>
      </c>
      <c r="D758" s="10">
        <v>61000</v>
      </c>
      <c r="E758" s="1" t="s">
        <v>322</v>
      </c>
      <c r="F758" s="11">
        <v>61000</v>
      </c>
      <c r="G758" s="9">
        <f>RawData[[#This Row],[Clean Salary]]*INDEX(Exchange[], MATCH(RawData[[#This Row],[Currency]], Exchange[Code], 0), 4)</f>
        <v>61000</v>
      </c>
      <c r="H758" s="11">
        <f>IFERROR(RawData[[#This Row],[Salary in USD]]/(INDEX(Exchange[], MATCH(RawData[[#This Row],[Local Currency Unit]], Exchange[Code], 0), 8)), "")</f>
        <v>14523.809523809523</v>
      </c>
      <c r="I758" s="1" t="s">
        <v>1524</v>
      </c>
      <c r="J758" s="1" t="s">
        <v>281</v>
      </c>
      <c r="K758" s="1" t="s">
        <v>133</v>
      </c>
      <c r="L758" s="1" t="s">
        <v>322</v>
      </c>
      <c r="M758" s="1" t="str">
        <f>INDEX(Countries[], MATCH(RawData[[#This Row],[Where do you work]], Countries[Actual], 0), 2)</f>
        <v>USA</v>
      </c>
      <c r="N758" s="1" t="s">
        <v>291</v>
      </c>
      <c r="O758" s="1" t="str">
        <f>VLOOKUP(RawData[[#This Row],[How many hours of a day you work on Excel]], Time[], 2, FALSE)</f>
        <v>Medium</v>
      </c>
      <c r="P758" s="1">
        <v>25</v>
      </c>
    </row>
    <row r="759" spans="2:16" x14ac:dyDescent="0.2">
      <c r="B759" s="1" t="s">
        <v>1525</v>
      </c>
      <c r="C759" s="1">
        <v>41059.938599537039</v>
      </c>
      <c r="D759" s="10" t="s">
        <v>1526</v>
      </c>
      <c r="E759" s="1" t="s">
        <v>322</v>
      </c>
      <c r="F759" s="11">
        <v>61000</v>
      </c>
      <c r="G759" s="9">
        <f>RawData[[#This Row],[Clean Salary]]*INDEX(Exchange[], MATCH(RawData[[#This Row],[Currency]], Exchange[Code], 0), 4)</f>
        <v>61000</v>
      </c>
      <c r="H759" s="11">
        <f>IFERROR(RawData[[#This Row],[Salary in USD]]/(INDEX(Exchange[], MATCH(RawData[[#This Row],[Local Currency Unit]], Exchange[Code], 0), 8)), "")</f>
        <v>14523.809523809523</v>
      </c>
      <c r="I759" s="1" t="s">
        <v>320</v>
      </c>
      <c r="J759" s="1" t="s">
        <v>290</v>
      </c>
      <c r="K759" s="1" t="s">
        <v>133</v>
      </c>
      <c r="L759" s="1" t="s">
        <v>322</v>
      </c>
      <c r="M759" s="1" t="str">
        <f>INDEX(Countries[], MATCH(RawData[[#This Row],[Where do you work]], Countries[Actual], 0), 2)</f>
        <v>USA</v>
      </c>
      <c r="N759" s="1" t="s">
        <v>282</v>
      </c>
      <c r="O759" s="1" t="str">
        <f>VLOOKUP(RawData[[#This Row],[How many hours of a day you work on Excel]], Time[], 2, FALSE)</f>
        <v>Heavy</v>
      </c>
      <c r="P759" s="1">
        <v>5</v>
      </c>
    </row>
    <row r="760" spans="2:16" x14ac:dyDescent="0.2">
      <c r="B760" s="1" t="s">
        <v>1527</v>
      </c>
      <c r="C760" s="1">
        <v>41058.929722222223</v>
      </c>
      <c r="D760" s="10">
        <v>60800</v>
      </c>
      <c r="E760" s="1" t="s">
        <v>322</v>
      </c>
      <c r="F760" s="11">
        <v>60800</v>
      </c>
      <c r="G760" s="9">
        <f>RawData[[#This Row],[Clean Salary]]*INDEX(Exchange[], MATCH(RawData[[#This Row],[Currency]], Exchange[Code], 0), 4)</f>
        <v>60800</v>
      </c>
      <c r="H760" s="11">
        <f>IFERROR(RawData[[#This Row],[Salary in USD]]/(INDEX(Exchange[], MATCH(RawData[[#This Row],[Local Currency Unit]], Exchange[Code], 0), 8)), "")</f>
        <v>14476.190476190475</v>
      </c>
      <c r="I760" s="1" t="s">
        <v>1528</v>
      </c>
      <c r="J760" s="1" t="s">
        <v>290</v>
      </c>
      <c r="K760" s="1" t="s">
        <v>133</v>
      </c>
      <c r="L760" s="1" t="s">
        <v>322</v>
      </c>
      <c r="M760" s="1" t="str">
        <f>INDEX(Countries[], MATCH(RawData[[#This Row],[Where do you work]], Countries[Actual], 0), 2)</f>
        <v>USA</v>
      </c>
      <c r="N760" s="1" t="s">
        <v>294</v>
      </c>
      <c r="O760" s="1" t="str">
        <f>VLOOKUP(RawData[[#This Row],[How many hours of a day you work on Excel]], Time[], 2, FALSE)</f>
        <v>Very Heavy</v>
      </c>
      <c r="P760" s="1">
        <v>10</v>
      </c>
    </row>
    <row r="761" spans="2:16" x14ac:dyDescent="0.2">
      <c r="B761" s="1" t="s">
        <v>1529</v>
      </c>
      <c r="C761" s="1">
        <v>41054.221388888887</v>
      </c>
      <c r="D761" s="10">
        <v>70000</v>
      </c>
      <c r="E761" s="1" t="s">
        <v>3</v>
      </c>
      <c r="F761" s="11">
        <v>70000</v>
      </c>
      <c r="G761" s="9">
        <f>RawData[[#This Row],[Clean Salary]]*INDEX(Exchange[], MATCH(RawData[[#This Row],[Currency]], Exchange[Code], 0), 4)</f>
        <v>71393.675948184507</v>
      </c>
      <c r="H761" s="11">
        <f>IFERROR(RawData[[#This Row],[Salary in USD]]/(INDEX(Exchange[], MATCH(RawData[[#This Row],[Local Currency Unit]], Exchange[Code], 0), 8)), "")</f>
        <v>14452.161123114272</v>
      </c>
      <c r="I761" s="1" t="s">
        <v>341</v>
      </c>
      <c r="J761" s="1" t="s">
        <v>342</v>
      </c>
      <c r="K761" s="1" t="s">
        <v>136</v>
      </c>
      <c r="L761" s="1" t="s">
        <v>3</v>
      </c>
      <c r="M761" s="1" t="str">
        <f>INDEX(Countries[], MATCH(RawData[[#This Row],[Where do you work]], Countries[Actual], 0), 2)</f>
        <v>Australia</v>
      </c>
      <c r="N761" s="1" t="s">
        <v>291</v>
      </c>
      <c r="O761" s="1" t="str">
        <f>VLOOKUP(RawData[[#This Row],[How many hours of a day you work on Excel]], Time[], 2, FALSE)</f>
        <v>Medium</v>
      </c>
    </row>
    <row r="762" spans="2:16" x14ac:dyDescent="0.2">
      <c r="B762" s="1" t="s">
        <v>1530</v>
      </c>
      <c r="C762" s="1">
        <v>41057.335532407407</v>
      </c>
      <c r="D762" s="10" t="s">
        <v>1531</v>
      </c>
      <c r="E762" s="1" t="s">
        <v>3</v>
      </c>
      <c r="F762" s="11">
        <v>70000</v>
      </c>
      <c r="G762" s="9">
        <f>RawData[[#This Row],[Clean Salary]]*INDEX(Exchange[], MATCH(RawData[[#This Row],[Currency]], Exchange[Code], 0), 4)</f>
        <v>71393.675948184507</v>
      </c>
      <c r="H762" s="11">
        <f>IFERROR(RawData[[#This Row],[Salary in USD]]/(INDEX(Exchange[], MATCH(RawData[[#This Row],[Local Currency Unit]], Exchange[Code], 0), 8)), "")</f>
        <v>14452.161123114272</v>
      </c>
      <c r="I762" s="1" t="s">
        <v>639</v>
      </c>
      <c r="J762" s="1" t="s">
        <v>281</v>
      </c>
      <c r="K762" s="1" t="s">
        <v>136</v>
      </c>
      <c r="L762" s="1" t="s">
        <v>3</v>
      </c>
      <c r="M762" s="1" t="str">
        <f>INDEX(Countries[], MATCH(RawData[[#This Row],[Where do you work]], Countries[Actual], 0), 2)</f>
        <v>Australia</v>
      </c>
      <c r="N762" s="1" t="s">
        <v>282</v>
      </c>
      <c r="O762" s="1" t="str">
        <f>VLOOKUP(RawData[[#This Row],[How many hours of a day you work on Excel]], Time[], 2, FALSE)</f>
        <v>Heavy</v>
      </c>
      <c r="P762" s="1">
        <v>7</v>
      </c>
    </row>
    <row r="763" spans="2:16" x14ac:dyDescent="0.2">
      <c r="B763" s="1" t="s">
        <v>1532</v>
      </c>
      <c r="C763" s="1">
        <v>41057.481307870374</v>
      </c>
      <c r="D763" s="10" t="s">
        <v>1531</v>
      </c>
      <c r="E763" s="1" t="s">
        <v>3</v>
      </c>
      <c r="F763" s="11">
        <v>70000</v>
      </c>
      <c r="G763" s="9">
        <f>RawData[[#This Row],[Clean Salary]]*INDEX(Exchange[], MATCH(RawData[[#This Row],[Currency]], Exchange[Code], 0), 4)</f>
        <v>71393.675948184507</v>
      </c>
      <c r="H763" s="11">
        <f>IFERROR(RawData[[#This Row],[Salary in USD]]/(INDEX(Exchange[], MATCH(RawData[[#This Row],[Local Currency Unit]], Exchange[Code], 0), 8)), "")</f>
        <v>14452.161123114272</v>
      </c>
      <c r="I763" s="1" t="s">
        <v>418</v>
      </c>
      <c r="J763" s="1" t="s">
        <v>329</v>
      </c>
      <c r="K763" s="1" t="s">
        <v>136</v>
      </c>
      <c r="L763" s="1" t="s">
        <v>3</v>
      </c>
      <c r="M763" s="1" t="str">
        <f>INDEX(Countries[], MATCH(RawData[[#This Row],[Where do you work]], Countries[Actual], 0), 2)</f>
        <v>Australia</v>
      </c>
      <c r="N763" s="1" t="s">
        <v>294</v>
      </c>
      <c r="O763" s="1" t="str">
        <f>VLOOKUP(RawData[[#This Row],[How many hours of a day you work on Excel]], Time[], 2, FALSE)</f>
        <v>Very Heavy</v>
      </c>
      <c r="P763" s="1">
        <v>2</v>
      </c>
    </row>
    <row r="764" spans="2:16" x14ac:dyDescent="0.2">
      <c r="B764" s="1" t="s">
        <v>1533</v>
      </c>
      <c r="C764" s="1">
        <v>41059.404178240744</v>
      </c>
      <c r="D764" s="10">
        <v>70000</v>
      </c>
      <c r="E764" s="1" t="s">
        <v>3</v>
      </c>
      <c r="F764" s="11">
        <v>70000</v>
      </c>
      <c r="G764" s="9">
        <f>RawData[[#This Row],[Clean Salary]]*INDEX(Exchange[], MATCH(RawData[[#This Row],[Currency]], Exchange[Code], 0), 4)</f>
        <v>71393.675948184507</v>
      </c>
      <c r="H764" s="11">
        <f>IFERROR(RawData[[#This Row],[Salary in USD]]/(INDEX(Exchange[], MATCH(RawData[[#This Row],[Local Currency Unit]], Exchange[Code], 0), 8)), "")</f>
        <v>14452.161123114272</v>
      </c>
      <c r="I764" s="1" t="s">
        <v>1512</v>
      </c>
      <c r="J764" s="1" t="s">
        <v>316</v>
      </c>
      <c r="K764" s="1" t="s">
        <v>136</v>
      </c>
      <c r="L764" s="1" t="s">
        <v>3</v>
      </c>
      <c r="M764" s="1" t="str">
        <f>INDEX(Countries[], MATCH(RawData[[#This Row],[Where do you work]], Countries[Actual], 0), 2)</f>
        <v>Australia</v>
      </c>
      <c r="N764" s="1" t="s">
        <v>291</v>
      </c>
      <c r="O764" s="1" t="str">
        <f>VLOOKUP(RawData[[#This Row],[How many hours of a day you work on Excel]], Time[], 2, FALSE)</f>
        <v>Medium</v>
      </c>
      <c r="P764" s="1">
        <v>5</v>
      </c>
    </row>
    <row r="765" spans="2:16" x14ac:dyDescent="0.2">
      <c r="B765" s="1" t="s">
        <v>1534</v>
      </c>
      <c r="C765" s="1">
        <v>41054.207465277781</v>
      </c>
      <c r="D765" s="10" t="s">
        <v>1535</v>
      </c>
      <c r="E765" s="1" t="s">
        <v>6</v>
      </c>
      <c r="F765" s="11">
        <v>35000</v>
      </c>
      <c r="G765" s="9">
        <f>RawData[[#This Row],[Clean Salary]]*INDEX(Exchange[], MATCH(RawData[[#This Row],[Currency]], Exchange[Code], 0), 4)</f>
        <v>55166.239522354947</v>
      </c>
      <c r="H765" s="11">
        <f>IFERROR(RawData[[#This Row],[Salary in USD]]/(INDEX(Exchange[], MATCH(RawData[[#This Row],[Local Currency Unit]], Exchange[Code], 0), 8)), "")</f>
        <v>14441.423958731662</v>
      </c>
      <c r="I765" s="1" t="s">
        <v>1536</v>
      </c>
      <c r="J765" s="1" t="s">
        <v>290</v>
      </c>
      <c r="K765" s="1" t="s">
        <v>135</v>
      </c>
      <c r="L765" s="1" t="s">
        <v>6</v>
      </c>
      <c r="M765" s="1" t="str">
        <f>INDEX(Countries[], MATCH(RawData[[#This Row],[Where do you work]], Countries[Actual], 0), 2)</f>
        <v>UK</v>
      </c>
      <c r="N765" s="1" t="s">
        <v>294</v>
      </c>
      <c r="O765" s="1" t="str">
        <f>VLOOKUP(RawData[[#This Row],[How many hours of a day you work on Excel]], Time[], 2, FALSE)</f>
        <v>Very Heavy</v>
      </c>
    </row>
    <row r="766" spans="2:16" x14ac:dyDescent="0.2">
      <c r="B766" s="1" t="s">
        <v>1537</v>
      </c>
      <c r="C766" s="1">
        <v>41055.091435185182</v>
      </c>
      <c r="D766" s="10" t="s">
        <v>1535</v>
      </c>
      <c r="E766" s="1" t="s">
        <v>6</v>
      </c>
      <c r="F766" s="11">
        <v>35000</v>
      </c>
      <c r="G766" s="9">
        <f>RawData[[#This Row],[Clean Salary]]*INDEX(Exchange[], MATCH(RawData[[#This Row],[Currency]], Exchange[Code], 0), 4)</f>
        <v>55166.239522354947</v>
      </c>
      <c r="H766" s="11">
        <f>IFERROR(RawData[[#This Row],[Salary in USD]]/(INDEX(Exchange[], MATCH(RawData[[#This Row],[Local Currency Unit]], Exchange[Code], 0), 8)), "")</f>
        <v>14441.423958731662</v>
      </c>
      <c r="I766" s="1" t="s">
        <v>1538</v>
      </c>
      <c r="J766" s="1" t="s">
        <v>316</v>
      </c>
      <c r="K766" s="1" t="s">
        <v>135</v>
      </c>
      <c r="L766" s="1" t="s">
        <v>6</v>
      </c>
      <c r="M766" s="1" t="str">
        <f>INDEX(Countries[], MATCH(RawData[[#This Row],[Where do you work]], Countries[Actual], 0), 2)</f>
        <v>UK</v>
      </c>
      <c r="N766" s="1" t="s">
        <v>282</v>
      </c>
      <c r="O766" s="1" t="str">
        <f>VLOOKUP(RawData[[#This Row],[How many hours of a day you work on Excel]], Time[], 2, FALSE)</f>
        <v>Heavy</v>
      </c>
    </row>
    <row r="767" spans="2:16" x14ac:dyDescent="0.2">
      <c r="B767" s="1" t="s">
        <v>1539</v>
      </c>
      <c r="C767" s="1">
        <v>41057.698287037034</v>
      </c>
      <c r="D767" s="10" t="s">
        <v>1535</v>
      </c>
      <c r="E767" s="1" t="s">
        <v>6</v>
      </c>
      <c r="F767" s="11">
        <v>35000</v>
      </c>
      <c r="G767" s="9">
        <f>RawData[[#This Row],[Clean Salary]]*INDEX(Exchange[], MATCH(RawData[[#This Row],[Currency]], Exchange[Code], 0), 4)</f>
        <v>55166.239522354947</v>
      </c>
      <c r="H767" s="11">
        <f>IFERROR(RawData[[#This Row],[Salary in USD]]/(INDEX(Exchange[], MATCH(RawData[[#This Row],[Local Currency Unit]], Exchange[Code], 0), 8)), "")</f>
        <v>14441.423958731662</v>
      </c>
      <c r="I767" s="1" t="s">
        <v>1449</v>
      </c>
      <c r="J767" s="1" t="s">
        <v>290</v>
      </c>
      <c r="K767" s="1" t="s">
        <v>135</v>
      </c>
      <c r="L767" s="1" t="s">
        <v>6</v>
      </c>
      <c r="M767" s="1" t="str">
        <f>INDEX(Countries[], MATCH(RawData[[#This Row],[Where do you work]], Countries[Actual], 0), 2)</f>
        <v>UK</v>
      </c>
      <c r="N767" s="1" t="s">
        <v>291</v>
      </c>
      <c r="O767" s="1" t="str">
        <f>VLOOKUP(RawData[[#This Row],[How many hours of a day you work on Excel]], Time[], 2, FALSE)</f>
        <v>Medium</v>
      </c>
      <c r="P767" s="1">
        <v>6</v>
      </c>
    </row>
    <row r="768" spans="2:16" x14ac:dyDescent="0.2">
      <c r="B768" s="1" t="s">
        <v>1540</v>
      </c>
      <c r="C768" s="1">
        <v>41057.857986111114</v>
      </c>
      <c r="D768" s="10" t="s">
        <v>1535</v>
      </c>
      <c r="E768" s="1" t="s">
        <v>6</v>
      </c>
      <c r="F768" s="11">
        <v>35000</v>
      </c>
      <c r="G768" s="9">
        <f>RawData[[#This Row],[Clean Salary]]*INDEX(Exchange[], MATCH(RawData[[#This Row],[Currency]], Exchange[Code], 0), 4)</f>
        <v>55166.239522354947</v>
      </c>
      <c r="H768" s="11">
        <f>IFERROR(RawData[[#This Row],[Salary in USD]]/(INDEX(Exchange[], MATCH(RawData[[#This Row],[Local Currency Unit]], Exchange[Code], 0), 8)), "")</f>
        <v>14441.423958731662</v>
      </c>
      <c r="I768" s="1" t="s">
        <v>1541</v>
      </c>
      <c r="J768" s="1" t="s">
        <v>290</v>
      </c>
      <c r="K768" s="1" t="s">
        <v>135</v>
      </c>
      <c r="L768" s="1" t="s">
        <v>6</v>
      </c>
      <c r="M768" s="1" t="str">
        <f>INDEX(Countries[], MATCH(RawData[[#This Row],[Where do you work]], Countries[Actual], 0), 2)</f>
        <v>UK</v>
      </c>
      <c r="N768" s="1" t="s">
        <v>282</v>
      </c>
      <c r="O768" s="1" t="str">
        <f>VLOOKUP(RawData[[#This Row],[How many hours of a day you work on Excel]], Time[], 2, FALSE)</f>
        <v>Heavy</v>
      </c>
      <c r="P768" s="1">
        <v>10</v>
      </c>
    </row>
    <row r="769" spans="2:16" x14ac:dyDescent="0.2">
      <c r="B769" s="1" t="s">
        <v>1542</v>
      </c>
      <c r="C769" s="1">
        <v>41060.843287037038</v>
      </c>
      <c r="D769" s="10" t="s">
        <v>1535</v>
      </c>
      <c r="E769" s="1" t="s">
        <v>6</v>
      </c>
      <c r="F769" s="11">
        <v>35000</v>
      </c>
      <c r="G769" s="9">
        <f>RawData[[#This Row],[Clean Salary]]*INDEX(Exchange[], MATCH(RawData[[#This Row],[Currency]], Exchange[Code], 0), 4)</f>
        <v>55166.239522354947</v>
      </c>
      <c r="H769" s="11">
        <f>IFERROR(RawData[[#This Row],[Salary in USD]]/(INDEX(Exchange[], MATCH(RawData[[#This Row],[Local Currency Unit]], Exchange[Code], 0), 8)), "")</f>
        <v>14441.423958731662</v>
      </c>
      <c r="I769" s="1" t="s">
        <v>913</v>
      </c>
      <c r="J769" s="1" t="s">
        <v>290</v>
      </c>
      <c r="K769" s="1" t="s">
        <v>135</v>
      </c>
      <c r="L769" s="1" t="s">
        <v>6</v>
      </c>
      <c r="M769" s="1" t="str">
        <f>INDEX(Countries[], MATCH(RawData[[#This Row],[Where do you work]], Countries[Actual], 0), 2)</f>
        <v>UK</v>
      </c>
      <c r="N769" s="1" t="s">
        <v>282</v>
      </c>
      <c r="O769" s="1" t="str">
        <f>VLOOKUP(RawData[[#This Row],[How many hours of a day you work on Excel]], Time[], 2, FALSE)</f>
        <v>Heavy</v>
      </c>
      <c r="P769" s="1">
        <v>3</v>
      </c>
    </row>
    <row r="770" spans="2:16" x14ac:dyDescent="0.2">
      <c r="B770" s="1" t="s">
        <v>1543</v>
      </c>
      <c r="C770" s="1">
        <v>41061.230914351851</v>
      </c>
      <c r="D770" s="10" t="s">
        <v>1544</v>
      </c>
      <c r="E770" s="1" t="s">
        <v>6</v>
      </c>
      <c r="F770" s="11">
        <v>35000</v>
      </c>
      <c r="G770" s="9">
        <f>RawData[[#This Row],[Clean Salary]]*INDEX(Exchange[], MATCH(RawData[[#This Row],[Currency]], Exchange[Code], 0), 4)</f>
        <v>55166.239522354947</v>
      </c>
      <c r="H770" s="11">
        <f>IFERROR(RawData[[#This Row],[Salary in USD]]/(INDEX(Exchange[], MATCH(RawData[[#This Row],[Local Currency Unit]], Exchange[Code], 0), 8)), "")</f>
        <v>14441.423958731662</v>
      </c>
      <c r="I770" s="1" t="s">
        <v>1545</v>
      </c>
      <c r="J770" s="1" t="s">
        <v>329</v>
      </c>
      <c r="K770" s="1" t="s">
        <v>135</v>
      </c>
      <c r="L770" s="1" t="s">
        <v>6</v>
      </c>
      <c r="M770" s="1" t="str">
        <f>INDEX(Countries[], MATCH(RawData[[#This Row],[Where do you work]], Countries[Actual], 0), 2)</f>
        <v>UK</v>
      </c>
      <c r="N770" s="1" t="s">
        <v>291</v>
      </c>
      <c r="O770" s="1" t="str">
        <f>VLOOKUP(RawData[[#This Row],[How many hours of a day you work on Excel]], Time[], 2, FALSE)</f>
        <v>Medium</v>
      </c>
      <c r="P770" s="1">
        <v>30</v>
      </c>
    </row>
    <row r="771" spans="2:16" x14ac:dyDescent="0.2">
      <c r="B771" s="1" t="s">
        <v>1546</v>
      </c>
      <c r="C771" s="1">
        <v>41078.768599537034</v>
      </c>
      <c r="D771" s="10" t="s">
        <v>1535</v>
      </c>
      <c r="E771" s="1" t="s">
        <v>6</v>
      </c>
      <c r="F771" s="11">
        <v>35000</v>
      </c>
      <c r="G771" s="9">
        <f>RawData[[#This Row],[Clean Salary]]*INDEX(Exchange[], MATCH(RawData[[#This Row],[Currency]], Exchange[Code], 0), 4)</f>
        <v>55166.239522354947</v>
      </c>
      <c r="H771" s="11">
        <f>IFERROR(RawData[[#This Row],[Salary in USD]]/(INDEX(Exchange[], MATCH(RawData[[#This Row],[Local Currency Unit]], Exchange[Code], 0), 8)), "")</f>
        <v>14441.423958731662</v>
      </c>
      <c r="I771" s="1" t="s">
        <v>1547</v>
      </c>
      <c r="J771" s="1" t="s">
        <v>290</v>
      </c>
      <c r="K771" s="1" t="s">
        <v>135</v>
      </c>
      <c r="L771" s="1" t="s">
        <v>6</v>
      </c>
      <c r="M771" s="1" t="str">
        <f>INDEX(Countries[], MATCH(RawData[[#This Row],[Where do you work]], Countries[Actual], 0), 2)</f>
        <v>UK</v>
      </c>
      <c r="N771" s="1" t="s">
        <v>294</v>
      </c>
      <c r="O771" s="1" t="str">
        <f>VLOOKUP(RawData[[#This Row],[How many hours of a day you work on Excel]], Time[], 2, FALSE)</f>
        <v>Very Heavy</v>
      </c>
      <c r="P771" s="1">
        <v>34</v>
      </c>
    </row>
    <row r="772" spans="2:16" x14ac:dyDescent="0.2">
      <c r="B772" s="1" t="s">
        <v>1552</v>
      </c>
      <c r="C772" s="1">
        <v>41055.354166666664</v>
      </c>
      <c r="D772" s="10" t="s">
        <v>1549</v>
      </c>
      <c r="E772" s="1" t="s">
        <v>15</v>
      </c>
      <c r="F772" s="11">
        <v>50000</v>
      </c>
      <c r="G772" s="9">
        <f>RawData[[#This Row],[Clean Salary]]*INDEX(Exchange[], MATCH(RawData[[#This Row],[Currency]], Exchange[Code], 0), 4)</f>
        <v>63519.971949580387</v>
      </c>
      <c r="H772" s="11">
        <f>IFERROR(RawData[[#This Row],[Salary in USD]]/(INDEX(Exchange[], MATCH(RawData[[#This Row],[Local Currency Unit]], Exchange[Code], 0), 8)), "")</f>
        <v>14338.594119544106</v>
      </c>
      <c r="I772" s="1" t="s">
        <v>290</v>
      </c>
      <c r="J772" s="1" t="s">
        <v>290</v>
      </c>
      <c r="K772" s="1" t="s">
        <v>139</v>
      </c>
      <c r="L772" s="1" t="s">
        <v>15</v>
      </c>
      <c r="M772" s="1" t="str">
        <f>INDEX(Countries[], MATCH(RawData[[#This Row],[Where do you work]], Countries[Actual], 0), 2)</f>
        <v>Germany</v>
      </c>
      <c r="N772" s="1" t="s">
        <v>291</v>
      </c>
      <c r="O772" s="1" t="str">
        <f>VLOOKUP(RawData[[#This Row],[How many hours of a day you work on Excel]], Time[], 2, FALSE)</f>
        <v>Medium</v>
      </c>
      <c r="P772" s="1">
        <v>4</v>
      </c>
    </row>
    <row r="773" spans="2:16" x14ac:dyDescent="0.2">
      <c r="B773" s="1" t="s">
        <v>1548</v>
      </c>
      <c r="C773" s="1">
        <v>41055.037662037037</v>
      </c>
      <c r="D773" s="10" t="s">
        <v>1549</v>
      </c>
      <c r="E773" s="1" t="s">
        <v>15</v>
      </c>
      <c r="F773" s="11">
        <v>50000</v>
      </c>
      <c r="G773" s="9">
        <f>RawData[[#This Row],[Clean Salary]]*INDEX(Exchange[], MATCH(RawData[[#This Row],[Currency]], Exchange[Code], 0), 4)</f>
        <v>63519.971949580387</v>
      </c>
      <c r="H773" s="11">
        <f>IFERROR(RawData[[#This Row],[Salary in USD]]/(INDEX(Exchange[], MATCH(RawData[[#This Row],[Local Currency Unit]], Exchange[Code], 0), 8)), "")</f>
        <v>14338.594119544106</v>
      </c>
      <c r="I773" s="1" t="s">
        <v>682</v>
      </c>
      <c r="J773" s="1" t="s">
        <v>290</v>
      </c>
      <c r="K773" s="1" t="s">
        <v>162</v>
      </c>
      <c r="L773" s="1" t="s">
        <v>15</v>
      </c>
      <c r="M773" s="1" t="str">
        <f>INDEX(Countries[], MATCH(RawData[[#This Row],[Where do you work]], Countries[Actual], 0), 2)</f>
        <v>Ireland</v>
      </c>
      <c r="N773" s="1" t="s">
        <v>282</v>
      </c>
      <c r="O773" s="1" t="str">
        <f>VLOOKUP(RawData[[#This Row],[How many hours of a day you work on Excel]], Time[], 2, FALSE)</f>
        <v>Heavy</v>
      </c>
    </row>
    <row r="774" spans="2:16" x14ac:dyDescent="0.2">
      <c r="B774" s="1" t="s">
        <v>1555</v>
      </c>
      <c r="C774" s="1">
        <v>41060.025347222225</v>
      </c>
      <c r="D774" s="10">
        <v>50000</v>
      </c>
      <c r="E774" s="1" t="s">
        <v>15</v>
      </c>
      <c r="F774" s="11">
        <v>50000</v>
      </c>
      <c r="G774" s="9">
        <f>RawData[[#This Row],[Clean Salary]]*INDEX(Exchange[], MATCH(RawData[[#This Row],[Currency]], Exchange[Code], 0), 4)</f>
        <v>63519.971949580387</v>
      </c>
      <c r="H774" s="11">
        <f>IFERROR(RawData[[#This Row],[Salary in USD]]/(INDEX(Exchange[], MATCH(RawData[[#This Row],[Local Currency Unit]], Exchange[Code], 0), 8)), "")</f>
        <v>14338.594119544106</v>
      </c>
      <c r="I774" s="1" t="s">
        <v>1382</v>
      </c>
      <c r="J774" s="1" t="s">
        <v>316</v>
      </c>
      <c r="K774" s="1" t="s">
        <v>155</v>
      </c>
      <c r="L774" s="1" t="s">
        <v>15</v>
      </c>
      <c r="M774" s="1" t="str">
        <f>INDEX(Countries[], MATCH(RawData[[#This Row],[Where do you work]], Countries[Actual], 0), 2)</f>
        <v>Italy</v>
      </c>
      <c r="N774" s="1" t="s">
        <v>294</v>
      </c>
      <c r="O774" s="1" t="str">
        <f>VLOOKUP(RawData[[#This Row],[How many hours of a day you work on Excel]], Time[], 2, FALSE)</f>
        <v>Very Heavy</v>
      </c>
      <c r="P774" s="1">
        <v>15</v>
      </c>
    </row>
    <row r="775" spans="2:16" x14ac:dyDescent="0.2">
      <c r="B775" s="1" t="s">
        <v>1556</v>
      </c>
      <c r="C775" s="1">
        <v>41062.061851851853</v>
      </c>
      <c r="D775" s="10" t="s">
        <v>1557</v>
      </c>
      <c r="E775" s="1" t="s">
        <v>15</v>
      </c>
      <c r="F775" s="11">
        <v>50000</v>
      </c>
      <c r="G775" s="9">
        <f>RawData[[#This Row],[Clean Salary]]*INDEX(Exchange[], MATCH(RawData[[#This Row],[Currency]], Exchange[Code], 0), 4)</f>
        <v>63519.971949580387</v>
      </c>
      <c r="H775" s="11">
        <f>IFERROR(RawData[[#This Row],[Salary in USD]]/(INDEX(Exchange[], MATCH(RawData[[#This Row],[Local Currency Unit]], Exchange[Code], 0), 8)), "")</f>
        <v>14338.594119544106</v>
      </c>
      <c r="I775" s="1" t="s">
        <v>298</v>
      </c>
      <c r="J775" s="1" t="s">
        <v>298</v>
      </c>
      <c r="K775" s="1" t="s">
        <v>142</v>
      </c>
      <c r="L775" s="1" t="s">
        <v>15</v>
      </c>
      <c r="M775" s="1" t="str">
        <f>INDEX(Countries[], MATCH(RawData[[#This Row],[Where do you work]], Countries[Actual], 0), 2)</f>
        <v>Netherlands</v>
      </c>
      <c r="N775" s="1" t="s">
        <v>282</v>
      </c>
      <c r="O775" s="1" t="str">
        <f>VLOOKUP(RawData[[#This Row],[How many hours of a day you work on Excel]], Time[], 2, FALSE)</f>
        <v>Heavy</v>
      </c>
      <c r="P775" s="1">
        <v>10</v>
      </c>
    </row>
    <row r="776" spans="2:16" x14ac:dyDescent="0.2">
      <c r="B776" s="1" t="s">
        <v>1553</v>
      </c>
      <c r="C776" s="1">
        <v>41057.738159722219</v>
      </c>
      <c r="D776" s="10">
        <v>50000</v>
      </c>
      <c r="E776" s="1" t="s">
        <v>15</v>
      </c>
      <c r="F776" s="11">
        <v>50000</v>
      </c>
      <c r="G776" s="9">
        <f>RawData[[#This Row],[Clean Salary]]*INDEX(Exchange[], MATCH(RawData[[#This Row],[Currency]], Exchange[Code], 0), 4)</f>
        <v>63519.971949580387</v>
      </c>
      <c r="H776" s="11">
        <f>IFERROR(RawData[[#This Row],[Salary in USD]]/(INDEX(Exchange[], MATCH(RawData[[#This Row],[Local Currency Unit]], Exchange[Code], 0), 8)), "")</f>
        <v>14338.594119544106</v>
      </c>
      <c r="I776" s="1" t="s">
        <v>1554</v>
      </c>
      <c r="J776" s="1" t="s">
        <v>305</v>
      </c>
      <c r="K776" s="1" t="s">
        <v>147</v>
      </c>
      <c r="L776" s="1" t="s">
        <v>15</v>
      </c>
      <c r="M776" s="1" t="str">
        <f>INDEX(Countries[], MATCH(RawData[[#This Row],[Where do you work]], Countries[Actual], 0), 2)</f>
        <v>Portugal</v>
      </c>
      <c r="N776" s="1" t="s">
        <v>291</v>
      </c>
      <c r="O776" s="1" t="str">
        <f>VLOOKUP(RawData[[#This Row],[How many hours of a day you work on Excel]], Time[], 2, FALSE)</f>
        <v>Medium</v>
      </c>
      <c r="P776" s="1">
        <v>14</v>
      </c>
    </row>
    <row r="777" spans="2:16" x14ac:dyDescent="0.2">
      <c r="B777" s="1" t="s">
        <v>1558</v>
      </c>
      <c r="C777" s="1">
        <v>41058.210717592592</v>
      </c>
      <c r="D777" s="10" t="s">
        <v>1559</v>
      </c>
      <c r="E777" s="1" t="s">
        <v>14</v>
      </c>
      <c r="F777" s="11">
        <v>450000</v>
      </c>
      <c r="G777" s="9">
        <f>RawData[[#This Row],[Clean Salary]]*INDEX(Exchange[], MATCH(RawData[[#This Row],[Currency]], Exchange[Code], 0), 4)</f>
        <v>76906.906752939132</v>
      </c>
      <c r="H777" s="11">
        <f>IFERROR(RawData[[#This Row],[Salary in USD]]/(INDEX(Exchange[], MATCH(RawData[[#This Row],[Local Currency Unit]], Exchange[Code], 0), 8)), "")</f>
        <v>14321.58412531455</v>
      </c>
      <c r="I777" s="1" t="s">
        <v>1560</v>
      </c>
      <c r="J777" s="1" t="s">
        <v>329</v>
      </c>
      <c r="K777" s="1" t="s">
        <v>159</v>
      </c>
      <c r="L777" s="1" t="s">
        <v>14</v>
      </c>
      <c r="M777" s="1" t="str">
        <f>INDEX(Countries[], MATCH(RawData[[#This Row],[Where do you work]], Countries[Actual], 0), 2)</f>
        <v>Denmark</v>
      </c>
      <c r="N777" s="1" t="s">
        <v>294</v>
      </c>
      <c r="O777" s="1" t="str">
        <f>VLOOKUP(RawData[[#This Row],[How many hours of a day you work on Excel]], Time[], 2, FALSE)</f>
        <v>Very Heavy</v>
      </c>
      <c r="P777" s="1">
        <v>17</v>
      </c>
    </row>
    <row r="778" spans="2:16" x14ac:dyDescent="0.2">
      <c r="B778" s="1" t="s">
        <v>1561</v>
      </c>
      <c r="C778" s="1">
        <v>41055.033159722225</v>
      </c>
      <c r="D778" s="10" t="s">
        <v>1562</v>
      </c>
      <c r="E778" s="1" t="s">
        <v>19</v>
      </c>
      <c r="F778" s="11">
        <v>1300000</v>
      </c>
      <c r="G778" s="9">
        <f>RawData[[#This Row],[Clean Salary]]*INDEX(Exchange[], MATCH(RawData[[#This Row],[Currency]], Exchange[Code], 0), 4)</f>
        <v>23150.291693675339</v>
      </c>
      <c r="H778" s="11">
        <f>IFERROR(RawData[[#This Row],[Salary in USD]]/(INDEX(Exchange[], MATCH(RawData[[#This Row],[Local Currency Unit]], Exchange[Code], 0), 8)), "")</f>
        <v>14290.303514614407</v>
      </c>
      <c r="I778" s="1" t="s">
        <v>281</v>
      </c>
      <c r="J778" s="1" t="s">
        <v>281</v>
      </c>
      <c r="K778" s="1" t="s">
        <v>134</v>
      </c>
      <c r="L778" s="1" t="s">
        <v>19</v>
      </c>
      <c r="M778" s="1" t="str">
        <f>INDEX(Countries[], MATCH(RawData[[#This Row],[Where do you work]], Countries[Actual], 0), 2)</f>
        <v>India</v>
      </c>
      <c r="N778" s="1" t="s">
        <v>282</v>
      </c>
      <c r="O778" s="1" t="str">
        <f>VLOOKUP(RawData[[#This Row],[How many hours of a day you work on Excel]], Time[], 2, FALSE)</f>
        <v>Heavy</v>
      </c>
    </row>
    <row r="779" spans="2:16" x14ac:dyDescent="0.2">
      <c r="B779" s="1" t="s">
        <v>1563</v>
      </c>
      <c r="C779" s="1">
        <v>41056.683912037035</v>
      </c>
      <c r="D779" s="10">
        <v>1300000</v>
      </c>
      <c r="E779" s="1" t="s">
        <v>19</v>
      </c>
      <c r="F779" s="11">
        <v>1300000</v>
      </c>
      <c r="G779" s="9">
        <f>RawData[[#This Row],[Clean Salary]]*INDEX(Exchange[], MATCH(RawData[[#This Row],[Currency]], Exchange[Code], 0), 4)</f>
        <v>23150.291693675339</v>
      </c>
      <c r="H779" s="11">
        <f>IFERROR(RawData[[#This Row],[Salary in USD]]/(INDEX(Exchange[], MATCH(RawData[[#This Row],[Local Currency Unit]], Exchange[Code], 0), 8)), "")</f>
        <v>14290.303514614407</v>
      </c>
      <c r="I779" s="1" t="s">
        <v>1564</v>
      </c>
      <c r="J779" s="1" t="s">
        <v>281</v>
      </c>
      <c r="K779" s="1" t="s">
        <v>134</v>
      </c>
      <c r="L779" s="1" t="s">
        <v>19</v>
      </c>
      <c r="M779" s="1" t="str">
        <f>INDEX(Countries[], MATCH(RawData[[#This Row],[Where do you work]], Countries[Actual], 0), 2)</f>
        <v>India</v>
      </c>
      <c r="N779" s="1" t="s">
        <v>324</v>
      </c>
      <c r="O779" s="1" t="str">
        <f>VLOOKUP(RawData[[#This Row],[How many hours of a day you work on Excel]], Time[], 2, FALSE)</f>
        <v>Light</v>
      </c>
      <c r="P779" s="1">
        <v>3</v>
      </c>
    </row>
    <row r="780" spans="2:16" x14ac:dyDescent="0.2">
      <c r="B780" s="1" t="s">
        <v>1565</v>
      </c>
      <c r="C780" s="1">
        <v>41070.624062499999</v>
      </c>
      <c r="D780" s="10">
        <v>1300000</v>
      </c>
      <c r="E780" s="1" t="s">
        <v>19</v>
      </c>
      <c r="F780" s="11">
        <v>1300000</v>
      </c>
      <c r="G780" s="9">
        <f>RawData[[#This Row],[Clean Salary]]*INDEX(Exchange[], MATCH(RawData[[#This Row],[Currency]], Exchange[Code], 0), 4)</f>
        <v>23150.291693675339</v>
      </c>
      <c r="H780" s="11">
        <f>IFERROR(RawData[[#This Row],[Salary in USD]]/(INDEX(Exchange[], MATCH(RawData[[#This Row],[Local Currency Unit]], Exchange[Code], 0), 8)), "")</f>
        <v>14290.303514614407</v>
      </c>
      <c r="I780" s="1" t="s">
        <v>281</v>
      </c>
      <c r="J780" s="1" t="s">
        <v>281</v>
      </c>
      <c r="K780" s="1" t="s">
        <v>134</v>
      </c>
      <c r="L780" s="1" t="s">
        <v>19</v>
      </c>
      <c r="M780" s="1" t="str">
        <f>INDEX(Countries[], MATCH(RawData[[#This Row],[Where do you work]], Countries[Actual], 0), 2)</f>
        <v>India</v>
      </c>
      <c r="N780" s="1" t="s">
        <v>294</v>
      </c>
      <c r="O780" s="1" t="str">
        <f>VLOOKUP(RawData[[#This Row],[How many hours of a day you work on Excel]], Time[], 2, FALSE)</f>
        <v>Very Heavy</v>
      </c>
      <c r="P780" s="1">
        <v>9</v>
      </c>
    </row>
    <row r="781" spans="2:16" x14ac:dyDescent="0.2">
      <c r="B781" s="1" t="s">
        <v>1566</v>
      </c>
      <c r="C781" s="1">
        <v>41054.197928240741</v>
      </c>
      <c r="D781" s="10">
        <v>60000</v>
      </c>
      <c r="E781" s="1" t="s">
        <v>322</v>
      </c>
      <c r="F781" s="11">
        <v>60000</v>
      </c>
      <c r="G781" s="9">
        <f>RawData[[#This Row],[Clean Salary]]*INDEX(Exchange[], MATCH(RawData[[#This Row],[Currency]], Exchange[Code], 0), 4)</f>
        <v>60000</v>
      </c>
      <c r="H781" s="11">
        <f>IFERROR(RawData[[#This Row],[Salary in USD]]/(INDEX(Exchange[], MATCH(RawData[[#This Row],[Local Currency Unit]], Exchange[Code], 0), 8)), "")</f>
        <v>14285.714285714284</v>
      </c>
      <c r="I781" s="1" t="s">
        <v>1567</v>
      </c>
      <c r="J781" s="1" t="s">
        <v>290</v>
      </c>
      <c r="K781" s="1" t="s">
        <v>133</v>
      </c>
      <c r="L781" s="1" t="s">
        <v>322</v>
      </c>
      <c r="M781" s="1" t="str">
        <f>INDEX(Countries[], MATCH(RawData[[#This Row],[Where do you work]], Countries[Actual], 0), 2)</f>
        <v>USA</v>
      </c>
      <c r="N781" s="1" t="s">
        <v>294</v>
      </c>
      <c r="O781" s="1" t="str">
        <f>VLOOKUP(RawData[[#This Row],[How many hours of a day you work on Excel]], Time[], 2, FALSE)</f>
        <v>Very Heavy</v>
      </c>
    </row>
    <row r="782" spans="2:16" x14ac:dyDescent="0.2">
      <c r="B782" s="1" t="s">
        <v>1571</v>
      </c>
      <c r="C782" s="1">
        <v>41055.033125000002</v>
      </c>
      <c r="D782" s="10">
        <v>60000</v>
      </c>
      <c r="E782" s="1" t="s">
        <v>322</v>
      </c>
      <c r="F782" s="11">
        <v>60000</v>
      </c>
      <c r="G782" s="9">
        <f>RawData[[#This Row],[Clean Salary]]*INDEX(Exchange[], MATCH(RawData[[#This Row],[Currency]], Exchange[Code], 0), 4)</f>
        <v>60000</v>
      </c>
      <c r="H782" s="11">
        <f>IFERROR(RawData[[#This Row],[Salary in USD]]/(INDEX(Exchange[], MATCH(RawData[[#This Row],[Local Currency Unit]], Exchange[Code], 0), 8)), "")</f>
        <v>14285.714285714284</v>
      </c>
      <c r="I782" s="1" t="s">
        <v>1572</v>
      </c>
      <c r="J782" s="1" t="s">
        <v>290</v>
      </c>
      <c r="K782" s="1" t="s">
        <v>133</v>
      </c>
      <c r="L782" s="1" t="s">
        <v>322</v>
      </c>
      <c r="M782" s="1" t="str">
        <f>INDEX(Countries[], MATCH(RawData[[#This Row],[Where do you work]], Countries[Actual], 0), 2)</f>
        <v>USA</v>
      </c>
      <c r="N782" s="1" t="s">
        <v>282</v>
      </c>
      <c r="O782" s="1" t="str">
        <f>VLOOKUP(RawData[[#This Row],[How many hours of a day you work on Excel]], Time[], 2, FALSE)</f>
        <v>Heavy</v>
      </c>
    </row>
    <row r="783" spans="2:16" x14ac:dyDescent="0.2">
      <c r="B783" s="1" t="s">
        <v>1573</v>
      </c>
      <c r="C783" s="1">
        <v>41055.035162037035</v>
      </c>
      <c r="D783" s="10">
        <v>60000</v>
      </c>
      <c r="E783" s="1" t="s">
        <v>322</v>
      </c>
      <c r="F783" s="11">
        <v>60000</v>
      </c>
      <c r="G783" s="9">
        <f>RawData[[#This Row],[Clean Salary]]*INDEX(Exchange[], MATCH(RawData[[#This Row],[Currency]], Exchange[Code], 0), 4)</f>
        <v>60000</v>
      </c>
      <c r="H783" s="11">
        <f>IFERROR(RawData[[#This Row],[Salary in USD]]/(INDEX(Exchange[], MATCH(RawData[[#This Row],[Local Currency Unit]], Exchange[Code], 0), 8)), "")</f>
        <v>14285.714285714284</v>
      </c>
      <c r="I783" s="1" t="s">
        <v>1464</v>
      </c>
      <c r="J783" s="1" t="s">
        <v>316</v>
      </c>
      <c r="K783" s="1" t="s">
        <v>133</v>
      </c>
      <c r="L783" s="1" t="s">
        <v>322</v>
      </c>
      <c r="M783" s="1" t="str">
        <f>INDEX(Countries[], MATCH(RawData[[#This Row],[Where do you work]], Countries[Actual], 0), 2)</f>
        <v>USA</v>
      </c>
      <c r="N783" s="1" t="s">
        <v>282</v>
      </c>
      <c r="O783" s="1" t="str">
        <f>VLOOKUP(RawData[[#This Row],[How many hours of a day you work on Excel]], Time[], 2, FALSE)</f>
        <v>Heavy</v>
      </c>
    </row>
    <row r="784" spans="2:16" x14ac:dyDescent="0.2">
      <c r="B784" s="1" t="s">
        <v>1574</v>
      </c>
      <c r="C784" s="1">
        <v>41055.036053240743</v>
      </c>
      <c r="D784" s="10">
        <v>60000</v>
      </c>
      <c r="E784" s="1" t="s">
        <v>322</v>
      </c>
      <c r="F784" s="11">
        <v>60000</v>
      </c>
      <c r="G784" s="9">
        <f>RawData[[#This Row],[Clean Salary]]*INDEX(Exchange[], MATCH(RawData[[#This Row],[Currency]], Exchange[Code], 0), 4)</f>
        <v>60000</v>
      </c>
      <c r="H784" s="11">
        <f>IFERROR(RawData[[#This Row],[Salary in USD]]/(INDEX(Exchange[], MATCH(RawData[[#This Row],[Local Currency Unit]], Exchange[Code], 0), 8)), "")</f>
        <v>14285.714285714284</v>
      </c>
      <c r="I784" s="1" t="s">
        <v>1575</v>
      </c>
      <c r="J784" s="1" t="s">
        <v>290</v>
      </c>
      <c r="K784" s="1" t="s">
        <v>133</v>
      </c>
      <c r="L784" s="1" t="s">
        <v>322</v>
      </c>
      <c r="M784" s="1" t="str">
        <f>INDEX(Countries[], MATCH(RawData[[#This Row],[Where do you work]], Countries[Actual], 0), 2)</f>
        <v>USA</v>
      </c>
      <c r="N784" s="1" t="s">
        <v>282</v>
      </c>
      <c r="O784" s="1" t="str">
        <f>VLOOKUP(RawData[[#This Row],[How many hours of a day you work on Excel]], Time[], 2, FALSE)</f>
        <v>Heavy</v>
      </c>
    </row>
    <row r="785" spans="2:16" x14ac:dyDescent="0.2">
      <c r="B785" s="1" t="s">
        <v>1576</v>
      </c>
      <c r="C785" s="1">
        <v>41055.042731481481</v>
      </c>
      <c r="D785" s="10">
        <v>60000</v>
      </c>
      <c r="E785" s="1" t="s">
        <v>322</v>
      </c>
      <c r="F785" s="11">
        <v>60000</v>
      </c>
      <c r="G785" s="9">
        <f>RawData[[#This Row],[Clean Salary]]*INDEX(Exchange[], MATCH(RawData[[#This Row],[Currency]], Exchange[Code], 0), 4)</f>
        <v>60000</v>
      </c>
      <c r="H785" s="11">
        <f>IFERROR(RawData[[#This Row],[Salary in USD]]/(INDEX(Exchange[], MATCH(RawData[[#This Row],[Local Currency Unit]], Exchange[Code], 0), 8)), "")</f>
        <v>14285.714285714284</v>
      </c>
      <c r="I785" s="1" t="s">
        <v>1577</v>
      </c>
      <c r="J785" s="1" t="s">
        <v>290</v>
      </c>
      <c r="K785" s="1" t="s">
        <v>133</v>
      </c>
      <c r="L785" s="1" t="s">
        <v>322</v>
      </c>
      <c r="M785" s="1" t="str">
        <f>INDEX(Countries[], MATCH(RawData[[#This Row],[Where do you work]], Countries[Actual], 0), 2)</f>
        <v>USA</v>
      </c>
      <c r="N785" s="1" t="s">
        <v>282</v>
      </c>
      <c r="O785" s="1" t="str">
        <f>VLOOKUP(RawData[[#This Row],[How many hours of a day you work on Excel]], Time[], 2, FALSE)</f>
        <v>Heavy</v>
      </c>
    </row>
    <row r="786" spans="2:16" x14ac:dyDescent="0.2">
      <c r="B786" s="1" t="s">
        <v>1578</v>
      </c>
      <c r="C786" s="1">
        <v>41055.055567129632</v>
      </c>
      <c r="D786" s="10">
        <v>60000</v>
      </c>
      <c r="E786" s="1" t="s">
        <v>322</v>
      </c>
      <c r="F786" s="11">
        <v>60000</v>
      </c>
      <c r="G786" s="9">
        <f>RawData[[#This Row],[Clean Salary]]*INDEX(Exchange[], MATCH(RawData[[#This Row],[Currency]], Exchange[Code], 0), 4)</f>
        <v>60000</v>
      </c>
      <c r="H786" s="11">
        <f>IFERROR(RawData[[#This Row],[Salary in USD]]/(INDEX(Exchange[], MATCH(RawData[[#This Row],[Local Currency Unit]], Exchange[Code], 0), 8)), "")</f>
        <v>14285.714285714284</v>
      </c>
      <c r="I786" s="1" t="s">
        <v>1579</v>
      </c>
      <c r="J786" s="1" t="s">
        <v>281</v>
      </c>
      <c r="K786" s="1" t="s">
        <v>133</v>
      </c>
      <c r="L786" s="1" t="s">
        <v>322</v>
      </c>
      <c r="M786" s="1" t="str">
        <f>INDEX(Countries[], MATCH(RawData[[#This Row],[Where do you work]], Countries[Actual], 0), 2)</f>
        <v>USA</v>
      </c>
      <c r="N786" s="1" t="s">
        <v>294</v>
      </c>
      <c r="O786" s="1" t="str">
        <f>VLOOKUP(RawData[[#This Row],[How many hours of a day you work on Excel]], Time[], 2, FALSE)</f>
        <v>Very Heavy</v>
      </c>
    </row>
    <row r="787" spans="2:16" x14ac:dyDescent="0.2">
      <c r="B787" s="1" t="s">
        <v>1580</v>
      </c>
      <c r="C787" s="1">
        <v>41055.060752314814</v>
      </c>
      <c r="D787" s="10">
        <v>60000</v>
      </c>
      <c r="E787" s="1" t="s">
        <v>322</v>
      </c>
      <c r="F787" s="11">
        <v>60000</v>
      </c>
      <c r="G787" s="9">
        <f>RawData[[#This Row],[Clean Salary]]*INDEX(Exchange[], MATCH(RawData[[#This Row],[Currency]], Exchange[Code], 0), 4)</f>
        <v>60000</v>
      </c>
      <c r="H787" s="11">
        <f>IFERROR(RawData[[#This Row],[Salary in USD]]/(INDEX(Exchange[], MATCH(RawData[[#This Row],[Local Currency Unit]], Exchange[Code], 0), 8)), "")</f>
        <v>14285.714285714284</v>
      </c>
      <c r="I787" s="1" t="s">
        <v>1359</v>
      </c>
      <c r="J787" s="1" t="s">
        <v>290</v>
      </c>
      <c r="K787" s="1" t="s">
        <v>133</v>
      </c>
      <c r="L787" s="1" t="s">
        <v>322</v>
      </c>
      <c r="M787" s="1" t="str">
        <f>INDEX(Countries[], MATCH(RawData[[#This Row],[Where do you work]], Countries[Actual], 0), 2)</f>
        <v>USA</v>
      </c>
      <c r="N787" s="1" t="s">
        <v>282</v>
      </c>
      <c r="O787" s="1" t="str">
        <f>VLOOKUP(RawData[[#This Row],[How many hours of a day you work on Excel]], Time[], 2, FALSE)</f>
        <v>Heavy</v>
      </c>
    </row>
    <row r="788" spans="2:16" x14ac:dyDescent="0.2">
      <c r="B788" s="1" t="s">
        <v>1581</v>
      </c>
      <c r="C788" s="1">
        <v>41055.09233796296</v>
      </c>
      <c r="D788" s="10">
        <v>60000</v>
      </c>
      <c r="E788" s="1" t="s">
        <v>322</v>
      </c>
      <c r="F788" s="11">
        <v>60000</v>
      </c>
      <c r="G788" s="9">
        <f>RawData[[#This Row],[Clean Salary]]*INDEX(Exchange[], MATCH(RawData[[#This Row],[Currency]], Exchange[Code], 0), 4)</f>
        <v>60000</v>
      </c>
      <c r="H788" s="11">
        <f>IFERROR(RawData[[#This Row],[Salary in USD]]/(INDEX(Exchange[], MATCH(RawData[[#This Row],[Local Currency Unit]], Exchange[Code], 0), 8)), "")</f>
        <v>14285.714285714284</v>
      </c>
      <c r="I788" s="1" t="s">
        <v>1582</v>
      </c>
      <c r="J788" s="1" t="s">
        <v>290</v>
      </c>
      <c r="K788" s="1" t="s">
        <v>133</v>
      </c>
      <c r="L788" s="1" t="s">
        <v>322</v>
      </c>
      <c r="M788" s="1" t="str">
        <f>INDEX(Countries[], MATCH(RawData[[#This Row],[Where do you work]], Countries[Actual], 0), 2)</f>
        <v>USA</v>
      </c>
      <c r="N788" s="1" t="s">
        <v>282</v>
      </c>
      <c r="O788" s="1" t="str">
        <f>VLOOKUP(RawData[[#This Row],[How many hours of a day you work on Excel]], Time[], 2, FALSE)</f>
        <v>Heavy</v>
      </c>
    </row>
    <row r="789" spans="2:16" x14ac:dyDescent="0.2">
      <c r="B789" s="1" t="s">
        <v>1583</v>
      </c>
      <c r="C789" s="1">
        <v>41055.106249999997</v>
      </c>
      <c r="D789" s="10">
        <v>60000</v>
      </c>
      <c r="E789" s="1" t="s">
        <v>322</v>
      </c>
      <c r="F789" s="11">
        <v>60000</v>
      </c>
      <c r="G789" s="9">
        <f>RawData[[#This Row],[Clean Salary]]*INDEX(Exchange[], MATCH(RawData[[#This Row],[Currency]], Exchange[Code], 0), 4)</f>
        <v>60000</v>
      </c>
      <c r="H789" s="11">
        <f>IFERROR(RawData[[#This Row],[Salary in USD]]/(INDEX(Exchange[], MATCH(RawData[[#This Row],[Local Currency Unit]], Exchange[Code], 0), 8)), "")</f>
        <v>14285.714285714284</v>
      </c>
      <c r="I789" s="1" t="s">
        <v>1584</v>
      </c>
      <c r="J789" s="1" t="s">
        <v>281</v>
      </c>
      <c r="K789" s="1" t="s">
        <v>133</v>
      </c>
      <c r="L789" s="1" t="s">
        <v>322</v>
      </c>
      <c r="M789" s="1" t="str">
        <f>INDEX(Countries[], MATCH(RawData[[#This Row],[Where do you work]], Countries[Actual], 0), 2)</f>
        <v>USA</v>
      </c>
      <c r="N789" s="1" t="s">
        <v>282</v>
      </c>
      <c r="O789" s="1" t="str">
        <f>VLOOKUP(RawData[[#This Row],[How many hours of a day you work on Excel]], Time[], 2, FALSE)</f>
        <v>Heavy</v>
      </c>
    </row>
    <row r="790" spans="2:16" x14ac:dyDescent="0.2">
      <c r="B790" s="1" t="s">
        <v>1585</v>
      </c>
      <c r="C790" s="1">
        <v>41055.126180555555</v>
      </c>
      <c r="D790" s="10">
        <v>60000</v>
      </c>
      <c r="E790" s="1" t="s">
        <v>322</v>
      </c>
      <c r="F790" s="11">
        <v>60000</v>
      </c>
      <c r="G790" s="9">
        <f>RawData[[#This Row],[Clean Salary]]*INDEX(Exchange[], MATCH(RawData[[#This Row],[Currency]], Exchange[Code], 0), 4)</f>
        <v>60000</v>
      </c>
      <c r="H790" s="11">
        <f>IFERROR(RawData[[#This Row],[Salary in USD]]/(INDEX(Exchange[], MATCH(RawData[[#This Row],[Local Currency Unit]], Exchange[Code], 0), 8)), "")</f>
        <v>14285.714285714284</v>
      </c>
      <c r="I790" s="1" t="s">
        <v>1586</v>
      </c>
      <c r="J790" s="1" t="s">
        <v>290</v>
      </c>
      <c r="K790" s="1" t="s">
        <v>133</v>
      </c>
      <c r="L790" s="1" t="s">
        <v>322</v>
      </c>
      <c r="M790" s="1" t="str">
        <f>INDEX(Countries[], MATCH(RawData[[#This Row],[Where do you work]], Countries[Actual], 0), 2)</f>
        <v>USA</v>
      </c>
      <c r="N790" s="1" t="s">
        <v>294</v>
      </c>
      <c r="O790" s="1" t="str">
        <f>VLOOKUP(RawData[[#This Row],[How many hours of a day you work on Excel]], Time[], 2, FALSE)</f>
        <v>Very Heavy</v>
      </c>
    </row>
    <row r="791" spans="2:16" x14ac:dyDescent="0.2">
      <c r="B791" s="1" t="s">
        <v>1587</v>
      </c>
      <c r="C791" s="1">
        <v>41055.131747685184</v>
      </c>
      <c r="D791" s="10">
        <v>60000</v>
      </c>
      <c r="E791" s="1" t="s">
        <v>322</v>
      </c>
      <c r="F791" s="11">
        <v>60000</v>
      </c>
      <c r="G791" s="9">
        <f>RawData[[#This Row],[Clean Salary]]*INDEX(Exchange[], MATCH(RawData[[#This Row],[Currency]], Exchange[Code], 0), 4)</f>
        <v>60000</v>
      </c>
      <c r="H791" s="11">
        <f>IFERROR(RawData[[#This Row],[Salary in USD]]/(INDEX(Exchange[], MATCH(RawData[[#This Row],[Local Currency Unit]], Exchange[Code], 0), 8)), "")</f>
        <v>14285.714285714284</v>
      </c>
      <c r="I791" s="1" t="s">
        <v>1588</v>
      </c>
      <c r="J791" s="1" t="s">
        <v>281</v>
      </c>
      <c r="K791" s="1" t="s">
        <v>133</v>
      </c>
      <c r="L791" s="1" t="s">
        <v>322</v>
      </c>
      <c r="M791" s="1" t="str">
        <f>INDEX(Countries[], MATCH(RawData[[#This Row],[Where do you work]], Countries[Actual], 0), 2)</f>
        <v>USA</v>
      </c>
      <c r="N791" s="1" t="s">
        <v>294</v>
      </c>
      <c r="O791" s="1" t="str">
        <f>VLOOKUP(RawData[[#This Row],[How many hours of a day you work on Excel]], Time[], 2, FALSE)</f>
        <v>Very Heavy</v>
      </c>
    </row>
    <row r="792" spans="2:16" x14ac:dyDescent="0.2">
      <c r="B792" s="1" t="s">
        <v>1589</v>
      </c>
      <c r="C792" s="1">
        <v>41055.243321759262</v>
      </c>
      <c r="D792" s="10">
        <v>60000</v>
      </c>
      <c r="E792" s="1" t="s">
        <v>322</v>
      </c>
      <c r="F792" s="11">
        <v>60000</v>
      </c>
      <c r="G792" s="9">
        <f>RawData[[#This Row],[Clean Salary]]*INDEX(Exchange[], MATCH(RawData[[#This Row],[Currency]], Exchange[Code], 0), 4)</f>
        <v>60000</v>
      </c>
      <c r="H792" s="11">
        <f>IFERROR(RawData[[#This Row],[Salary in USD]]/(INDEX(Exchange[], MATCH(RawData[[#This Row],[Local Currency Unit]], Exchange[Code], 0), 8)), "")</f>
        <v>14285.714285714284</v>
      </c>
      <c r="I792" s="1" t="s">
        <v>1590</v>
      </c>
      <c r="J792" s="1" t="s">
        <v>286</v>
      </c>
      <c r="K792" s="1" t="s">
        <v>133</v>
      </c>
      <c r="L792" s="1" t="s">
        <v>322</v>
      </c>
      <c r="M792" s="1" t="str">
        <f>INDEX(Countries[], MATCH(RawData[[#This Row],[Where do you work]], Countries[Actual], 0), 2)</f>
        <v>USA</v>
      </c>
      <c r="N792" s="1" t="s">
        <v>324</v>
      </c>
      <c r="O792" s="1" t="str">
        <f>VLOOKUP(RawData[[#This Row],[How many hours of a day you work on Excel]], Time[], 2, FALSE)</f>
        <v>Light</v>
      </c>
    </row>
    <row r="793" spans="2:16" x14ac:dyDescent="0.2">
      <c r="B793" s="1" t="s">
        <v>1591</v>
      </c>
      <c r="C793" s="1">
        <v>41055.476921296293</v>
      </c>
      <c r="D793" s="10">
        <v>60000</v>
      </c>
      <c r="E793" s="1" t="s">
        <v>322</v>
      </c>
      <c r="F793" s="11">
        <v>60000</v>
      </c>
      <c r="G793" s="9">
        <f>RawData[[#This Row],[Clean Salary]]*INDEX(Exchange[], MATCH(RawData[[#This Row],[Currency]], Exchange[Code], 0), 4)</f>
        <v>60000</v>
      </c>
      <c r="H793" s="11">
        <f>IFERROR(RawData[[#This Row],[Salary in USD]]/(INDEX(Exchange[], MATCH(RawData[[#This Row],[Local Currency Unit]], Exchange[Code], 0), 8)), "")</f>
        <v>14285.714285714284</v>
      </c>
      <c r="I793" s="1" t="s">
        <v>657</v>
      </c>
      <c r="J793" s="1" t="s">
        <v>290</v>
      </c>
      <c r="K793" s="1" t="s">
        <v>133</v>
      </c>
      <c r="L793" s="1" t="s">
        <v>322</v>
      </c>
      <c r="M793" s="1" t="str">
        <f>INDEX(Countries[], MATCH(RawData[[#This Row],[Where do you work]], Countries[Actual], 0), 2)</f>
        <v>USA</v>
      </c>
      <c r="N793" s="1" t="s">
        <v>282</v>
      </c>
      <c r="O793" s="1" t="str">
        <f>VLOOKUP(RawData[[#This Row],[How many hours of a day you work on Excel]], Time[], 2, FALSE)</f>
        <v>Heavy</v>
      </c>
      <c r="P793" s="1">
        <v>12</v>
      </c>
    </row>
    <row r="794" spans="2:16" x14ac:dyDescent="0.2">
      <c r="B794" s="1" t="s">
        <v>1595</v>
      </c>
      <c r="C794" s="1">
        <v>41056.409375000003</v>
      </c>
      <c r="D794" s="10">
        <v>5000</v>
      </c>
      <c r="E794" s="1" t="s">
        <v>322</v>
      </c>
      <c r="F794" s="11">
        <v>60000</v>
      </c>
      <c r="G794" s="9">
        <f>RawData[[#This Row],[Clean Salary]]*INDEX(Exchange[], MATCH(RawData[[#This Row],[Currency]], Exchange[Code], 0), 4)</f>
        <v>60000</v>
      </c>
      <c r="H794" s="11">
        <f>IFERROR(RawData[[#This Row],[Salary in USD]]/(INDEX(Exchange[], MATCH(RawData[[#This Row],[Local Currency Unit]], Exchange[Code], 0), 8)), "")</f>
        <v>14285.714285714284</v>
      </c>
      <c r="I794" s="1" t="s">
        <v>1596</v>
      </c>
      <c r="J794" s="1" t="s">
        <v>290</v>
      </c>
      <c r="K794" s="1" t="s">
        <v>133</v>
      </c>
      <c r="L794" s="1" t="s">
        <v>322</v>
      </c>
      <c r="M794" s="1" t="str">
        <f>INDEX(Countries[], MATCH(RawData[[#This Row],[Where do you work]], Countries[Actual], 0), 2)</f>
        <v>USA</v>
      </c>
      <c r="N794" s="1" t="s">
        <v>291</v>
      </c>
      <c r="O794" s="1" t="str">
        <f>VLOOKUP(RawData[[#This Row],[How many hours of a day you work on Excel]], Time[], 2, FALSE)</f>
        <v>Medium</v>
      </c>
      <c r="P794" s="1">
        <v>8</v>
      </c>
    </row>
    <row r="795" spans="2:16" x14ac:dyDescent="0.2">
      <c r="B795" s="1" t="s">
        <v>1600</v>
      </c>
      <c r="C795" s="1">
        <v>41057.286041666666</v>
      </c>
      <c r="D795" s="10">
        <v>60000</v>
      </c>
      <c r="E795" s="1" t="s">
        <v>322</v>
      </c>
      <c r="F795" s="11">
        <v>60000</v>
      </c>
      <c r="G795" s="9">
        <f>RawData[[#This Row],[Clean Salary]]*INDEX(Exchange[], MATCH(RawData[[#This Row],[Currency]], Exchange[Code], 0), 4)</f>
        <v>60000</v>
      </c>
      <c r="H795" s="11">
        <f>IFERROR(RawData[[#This Row],[Salary in USD]]/(INDEX(Exchange[], MATCH(RawData[[#This Row],[Local Currency Unit]], Exchange[Code], 0), 8)), "")</f>
        <v>14285.714285714284</v>
      </c>
      <c r="I795" s="1" t="s">
        <v>1601</v>
      </c>
      <c r="J795" s="1" t="s">
        <v>281</v>
      </c>
      <c r="K795" s="1" t="s">
        <v>133</v>
      </c>
      <c r="L795" s="1" t="s">
        <v>322</v>
      </c>
      <c r="M795" s="1" t="str">
        <f>INDEX(Countries[], MATCH(RawData[[#This Row],[Where do you work]], Countries[Actual], 0), 2)</f>
        <v>USA</v>
      </c>
      <c r="N795" s="1" t="s">
        <v>291</v>
      </c>
      <c r="O795" s="1" t="str">
        <f>VLOOKUP(RawData[[#This Row],[How many hours of a day you work on Excel]], Time[], 2, FALSE)</f>
        <v>Medium</v>
      </c>
      <c r="P795" s="1">
        <v>3</v>
      </c>
    </row>
    <row r="796" spans="2:16" x14ac:dyDescent="0.2">
      <c r="B796" s="1" t="s">
        <v>1606</v>
      </c>
      <c r="C796" s="1">
        <v>41057.805451388886</v>
      </c>
      <c r="D796" s="10">
        <v>5000</v>
      </c>
      <c r="E796" s="1" t="s">
        <v>322</v>
      </c>
      <c r="F796" s="11">
        <v>60000</v>
      </c>
      <c r="G796" s="9">
        <f>RawData[[#This Row],[Clean Salary]]*INDEX(Exchange[], MATCH(RawData[[#This Row],[Currency]], Exchange[Code], 0), 4)</f>
        <v>60000</v>
      </c>
      <c r="H796" s="11">
        <f>IFERROR(RawData[[#This Row],[Salary in USD]]/(INDEX(Exchange[], MATCH(RawData[[#This Row],[Local Currency Unit]], Exchange[Code], 0), 8)), "")</f>
        <v>14285.714285714284</v>
      </c>
      <c r="I796" s="1" t="s">
        <v>1607</v>
      </c>
      <c r="J796" s="1" t="s">
        <v>290</v>
      </c>
      <c r="K796" s="1" t="s">
        <v>133</v>
      </c>
      <c r="L796" s="1" t="s">
        <v>322</v>
      </c>
      <c r="M796" s="1" t="str">
        <f>INDEX(Countries[], MATCH(RawData[[#This Row],[Where do you work]], Countries[Actual], 0), 2)</f>
        <v>USA</v>
      </c>
      <c r="N796" s="1" t="s">
        <v>291</v>
      </c>
      <c r="O796" s="1" t="str">
        <f>VLOOKUP(RawData[[#This Row],[How many hours of a day you work on Excel]], Time[], 2, FALSE)</f>
        <v>Medium</v>
      </c>
      <c r="P796" s="1">
        <v>4</v>
      </c>
    </row>
    <row r="797" spans="2:16" x14ac:dyDescent="0.2">
      <c r="B797" s="1" t="s">
        <v>1608</v>
      </c>
      <c r="C797" s="1">
        <v>41057.967638888891</v>
      </c>
      <c r="D797" s="10">
        <v>60000</v>
      </c>
      <c r="E797" s="1" t="s">
        <v>322</v>
      </c>
      <c r="F797" s="11">
        <v>60000</v>
      </c>
      <c r="G797" s="9">
        <f>RawData[[#This Row],[Clean Salary]]*INDEX(Exchange[], MATCH(RawData[[#This Row],[Currency]], Exchange[Code], 0), 4)</f>
        <v>60000</v>
      </c>
      <c r="H797" s="11">
        <f>IFERROR(RawData[[#This Row],[Salary in USD]]/(INDEX(Exchange[], MATCH(RawData[[#This Row],[Local Currency Unit]], Exchange[Code], 0), 8)), "")</f>
        <v>14285.714285714284</v>
      </c>
      <c r="I797" s="1" t="s">
        <v>1609</v>
      </c>
      <c r="J797" s="1" t="s">
        <v>281</v>
      </c>
      <c r="K797" s="1" t="s">
        <v>133</v>
      </c>
      <c r="L797" s="1" t="s">
        <v>322</v>
      </c>
      <c r="M797" s="1" t="str">
        <f>INDEX(Countries[], MATCH(RawData[[#This Row],[Where do you work]], Countries[Actual], 0), 2)</f>
        <v>USA</v>
      </c>
      <c r="N797" s="1" t="s">
        <v>291</v>
      </c>
      <c r="O797" s="1" t="str">
        <f>VLOOKUP(RawData[[#This Row],[How many hours of a day you work on Excel]], Time[], 2, FALSE)</f>
        <v>Medium</v>
      </c>
      <c r="P797" s="1">
        <v>10</v>
      </c>
    </row>
    <row r="798" spans="2:16" x14ac:dyDescent="0.2">
      <c r="B798" s="1" t="s">
        <v>1610</v>
      </c>
      <c r="C798" s="1">
        <v>41058.017812500002</v>
      </c>
      <c r="D798" s="10">
        <v>60000</v>
      </c>
      <c r="E798" s="1" t="s">
        <v>322</v>
      </c>
      <c r="F798" s="11">
        <v>60000</v>
      </c>
      <c r="G798" s="9">
        <f>RawData[[#This Row],[Clean Salary]]*INDEX(Exchange[], MATCH(RawData[[#This Row],[Currency]], Exchange[Code], 0), 4)</f>
        <v>60000</v>
      </c>
      <c r="H798" s="11">
        <f>IFERROR(RawData[[#This Row],[Salary in USD]]/(INDEX(Exchange[], MATCH(RawData[[#This Row],[Local Currency Unit]], Exchange[Code], 0), 8)), "")</f>
        <v>14285.714285714284</v>
      </c>
      <c r="I798" s="1" t="s">
        <v>1611</v>
      </c>
      <c r="J798" s="1" t="s">
        <v>305</v>
      </c>
      <c r="K798" s="1" t="s">
        <v>133</v>
      </c>
      <c r="L798" s="1" t="s">
        <v>322</v>
      </c>
      <c r="M798" s="1" t="str">
        <f>INDEX(Countries[], MATCH(RawData[[#This Row],[Where do you work]], Countries[Actual], 0), 2)</f>
        <v>USA</v>
      </c>
      <c r="N798" s="1" t="s">
        <v>324</v>
      </c>
      <c r="O798" s="1" t="str">
        <f>VLOOKUP(RawData[[#This Row],[How many hours of a day you work on Excel]], Time[], 2, FALSE)</f>
        <v>Light</v>
      </c>
      <c r="P798" s="1">
        <v>6</v>
      </c>
    </row>
    <row r="799" spans="2:16" x14ac:dyDescent="0.2">
      <c r="B799" s="1" t="s">
        <v>1612</v>
      </c>
      <c r="C799" s="1">
        <v>41058.020509259259</v>
      </c>
      <c r="D799" s="10">
        <v>60000</v>
      </c>
      <c r="E799" s="1" t="s">
        <v>322</v>
      </c>
      <c r="F799" s="11">
        <v>60000</v>
      </c>
      <c r="G799" s="9">
        <f>RawData[[#This Row],[Clean Salary]]*INDEX(Exchange[], MATCH(RawData[[#This Row],[Currency]], Exchange[Code], 0), 4)</f>
        <v>60000</v>
      </c>
      <c r="H799" s="11">
        <f>IFERROR(RawData[[#This Row],[Salary in USD]]/(INDEX(Exchange[], MATCH(RawData[[#This Row],[Local Currency Unit]], Exchange[Code], 0), 8)), "")</f>
        <v>14285.714285714284</v>
      </c>
      <c r="I799" s="1" t="s">
        <v>1613</v>
      </c>
      <c r="J799" s="1" t="s">
        <v>281</v>
      </c>
      <c r="K799" s="1" t="s">
        <v>133</v>
      </c>
      <c r="L799" s="1" t="s">
        <v>322</v>
      </c>
      <c r="M799" s="1" t="str">
        <f>INDEX(Countries[], MATCH(RawData[[#This Row],[Where do you work]], Countries[Actual], 0), 2)</f>
        <v>USA</v>
      </c>
      <c r="N799" s="1" t="s">
        <v>282</v>
      </c>
      <c r="O799" s="1" t="str">
        <f>VLOOKUP(RawData[[#This Row],[How many hours of a day you work on Excel]], Time[], 2, FALSE)</f>
        <v>Heavy</v>
      </c>
      <c r="P799" s="1">
        <v>12</v>
      </c>
    </row>
    <row r="800" spans="2:16" x14ac:dyDescent="0.2">
      <c r="B800" s="1" t="s">
        <v>1617</v>
      </c>
      <c r="C800" s="1">
        <v>41058.808009259257</v>
      </c>
      <c r="D800" s="10">
        <v>60000</v>
      </c>
      <c r="E800" s="1" t="s">
        <v>322</v>
      </c>
      <c r="F800" s="11">
        <v>60000</v>
      </c>
      <c r="G800" s="9">
        <f>RawData[[#This Row],[Clean Salary]]*INDEX(Exchange[], MATCH(RawData[[#This Row],[Currency]], Exchange[Code], 0), 4)</f>
        <v>60000</v>
      </c>
      <c r="H800" s="11">
        <f>IFERROR(RawData[[#This Row],[Salary in USD]]/(INDEX(Exchange[], MATCH(RawData[[#This Row],[Local Currency Unit]], Exchange[Code], 0), 8)), "")</f>
        <v>14285.714285714284</v>
      </c>
      <c r="I800" s="1" t="s">
        <v>1618</v>
      </c>
      <c r="J800" s="1" t="s">
        <v>290</v>
      </c>
      <c r="K800" s="1" t="s">
        <v>133</v>
      </c>
      <c r="L800" s="1" t="s">
        <v>322</v>
      </c>
      <c r="M800" s="1" t="str">
        <f>INDEX(Countries[], MATCH(RawData[[#This Row],[Where do you work]], Countries[Actual], 0), 2)</f>
        <v>USA</v>
      </c>
      <c r="N800" s="1" t="s">
        <v>294</v>
      </c>
      <c r="O800" s="1" t="str">
        <f>VLOOKUP(RawData[[#This Row],[How many hours of a day you work on Excel]], Time[], 2, FALSE)</f>
        <v>Very Heavy</v>
      </c>
      <c r="P800" s="1">
        <v>12</v>
      </c>
    </row>
    <row r="801" spans="2:16" x14ac:dyDescent="0.2">
      <c r="B801" s="1" t="s">
        <v>1619</v>
      </c>
      <c r="C801" s="1">
        <v>41058.861250000002</v>
      </c>
      <c r="D801" s="10" t="s">
        <v>1620</v>
      </c>
      <c r="E801" s="1" t="s">
        <v>322</v>
      </c>
      <c r="F801" s="11">
        <v>60000</v>
      </c>
      <c r="G801" s="9">
        <f>RawData[[#This Row],[Clean Salary]]*INDEX(Exchange[], MATCH(RawData[[#This Row],[Currency]], Exchange[Code], 0), 4)</f>
        <v>60000</v>
      </c>
      <c r="H801" s="11">
        <f>IFERROR(RawData[[#This Row],[Salary in USD]]/(INDEX(Exchange[], MATCH(RawData[[#This Row],[Local Currency Unit]], Exchange[Code], 0), 8)), "")</f>
        <v>14285.714285714284</v>
      </c>
      <c r="I801" s="1" t="s">
        <v>540</v>
      </c>
      <c r="J801" s="1" t="s">
        <v>281</v>
      </c>
      <c r="K801" s="1" t="s">
        <v>133</v>
      </c>
      <c r="L801" s="1" t="s">
        <v>322</v>
      </c>
      <c r="M801" s="1" t="str">
        <f>INDEX(Countries[], MATCH(RawData[[#This Row],[Where do you work]], Countries[Actual], 0), 2)</f>
        <v>USA</v>
      </c>
      <c r="N801" s="1" t="s">
        <v>291</v>
      </c>
      <c r="O801" s="1" t="str">
        <f>VLOOKUP(RawData[[#This Row],[How many hours of a day you work on Excel]], Time[], 2, FALSE)</f>
        <v>Medium</v>
      </c>
      <c r="P801" s="1">
        <v>20</v>
      </c>
    </row>
    <row r="802" spans="2:16" x14ac:dyDescent="0.2">
      <c r="B802" s="1" t="s">
        <v>1621</v>
      </c>
      <c r="C802" s="1">
        <v>41058.97320601852</v>
      </c>
      <c r="D802" s="10">
        <v>60000</v>
      </c>
      <c r="E802" s="1" t="s">
        <v>322</v>
      </c>
      <c r="F802" s="11">
        <v>60000</v>
      </c>
      <c r="G802" s="9">
        <f>RawData[[#This Row],[Clean Salary]]*INDEX(Exchange[], MATCH(RawData[[#This Row],[Currency]], Exchange[Code], 0), 4)</f>
        <v>60000</v>
      </c>
      <c r="H802" s="11">
        <f>IFERROR(RawData[[#This Row],[Salary in USD]]/(INDEX(Exchange[], MATCH(RawData[[#This Row],[Local Currency Unit]], Exchange[Code], 0), 8)), "")</f>
        <v>14285.714285714284</v>
      </c>
      <c r="I802" s="1" t="s">
        <v>657</v>
      </c>
      <c r="J802" s="1" t="s">
        <v>290</v>
      </c>
      <c r="K802" s="1" t="s">
        <v>133</v>
      </c>
      <c r="L802" s="1" t="s">
        <v>322</v>
      </c>
      <c r="M802" s="1" t="str">
        <f>INDEX(Countries[], MATCH(RawData[[#This Row],[Where do you work]], Countries[Actual], 0), 2)</f>
        <v>USA</v>
      </c>
      <c r="N802" s="1" t="s">
        <v>282</v>
      </c>
      <c r="O802" s="1" t="str">
        <f>VLOOKUP(RawData[[#This Row],[How many hours of a day you work on Excel]], Time[], 2, FALSE)</f>
        <v>Heavy</v>
      </c>
      <c r="P802" s="1">
        <v>15</v>
      </c>
    </row>
    <row r="803" spans="2:16" x14ac:dyDescent="0.2">
      <c r="B803" s="1" t="s">
        <v>1622</v>
      </c>
      <c r="C803" s="1">
        <v>41059.570613425924</v>
      </c>
      <c r="D803" s="10">
        <v>60000</v>
      </c>
      <c r="E803" s="1" t="s">
        <v>322</v>
      </c>
      <c r="F803" s="11">
        <v>60000</v>
      </c>
      <c r="G803" s="9">
        <f>RawData[[#This Row],[Clean Salary]]*INDEX(Exchange[], MATCH(RawData[[#This Row],[Currency]], Exchange[Code], 0), 4)</f>
        <v>60000</v>
      </c>
      <c r="H803" s="11">
        <f>IFERROR(RawData[[#This Row],[Salary in USD]]/(INDEX(Exchange[], MATCH(RawData[[#This Row],[Local Currency Unit]], Exchange[Code], 0), 8)), "")</f>
        <v>14285.714285714284</v>
      </c>
      <c r="I803" s="1" t="s">
        <v>1623</v>
      </c>
      <c r="J803" s="1" t="s">
        <v>281</v>
      </c>
      <c r="K803" s="1" t="s">
        <v>133</v>
      </c>
      <c r="L803" s="1" t="s">
        <v>322</v>
      </c>
      <c r="M803" s="1" t="str">
        <f>INDEX(Countries[], MATCH(RawData[[#This Row],[Where do you work]], Countries[Actual], 0), 2)</f>
        <v>USA</v>
      </c>
      <c r="N803" s="1" t="s">
        <v>291</v>
      </c>
      <c r="O803" s="1" t="str">
        <f>VLOOKUP(RawData[[#This Row],[How many hours of a day you work on Excel]], Time[], 2, FALSE)</f>
        <v>Medium</v>
      </c>
      <c r="P803" s="1">
        <v>4</v>
      </c>
    </row>
    <row r="804" spans="2:16" x14ac:dyDescent="0.2">
      <c r="B804" s="1" t="s">
        <v>1627</v>
      </c>
      <c r="C804" s="1">
        <v>41062.201180555552</v>
      </c>
      <c r="D804" s="10">
        <v>60000</v>
      </c>
      <c r="E804" s="1" t="s">
        <v>322</v>
      </c>
      <c r="F804" s="11">
        <v>60000</v>
      </c>
      <c r="G804" s="9">
        <f>RawData[[#This Row],[Clean Salary]]*INDEX(Exchange[], MATCH(RawData[[#This Row],[Currency]], Exchange[Code], 0), 4)</f>
        <v>60000</v>
      </c>
      <c r="H804" s="11">
        <f>IFERROR(RawData[[#This Row],[Salary in USD]]/(INDEX(Exchange[], MATCH(RawData[[#This Row],[Local Currency Unit]], Exchange[Code], 0), 8)), "")</f>
        <v>14285.714285714284</v>
      </c>
      <c r="I804" s="1" t="s">
        <v>682</v>
      </c>
      <c r="J804" s="1" t="s">
        <v>290</v>
      </c>
      <c r="K804" s="1" t="s">
        <v>133</v>
      </c>
      <c r="L804" s="1" t="s">
        <v>322</v>
      </c>
      <c r="M804" s="1" t="str">
        <f>INDEX(Countries[], MATCH(RawData[[#This Row],[Where do you work]], Countries[Actual], 0), 2)</f>
        <v>USA</v>
      </c>
      <c r="N804" s="1" t="s">
        <v>291</v>
      </c>
      <c r="O804" s="1" t="str">
        <f>VLOOKUP(RawData[[#This Row],[How many hours of a day you work on Excel]], Time[], 2, FALSE)</f>
        <v>Medium</v>
      </c>
      <c r="P804" s="1">
        <v>1</v>
      </c>
    </row>
    <row r="805" spans="2:16" x14ac:dyDescent="0.2">
      <c r="B805" s="1" t="s">
        <v>1630</v>
      </c>
      <c r="C805" s="1">
        <v>41066.091643518521</v>
      </c>
      <c r="D805" s="10" t="s">
        <v>1631</v>
      </c>
      <c r="E805" s="1" t="s">
        <v>322</v>
      </c>
      <c r="F805" s="11">
        <v>60000</v>
      </c>
      <c r="G805" s="9">
        <f>RawData[[#This Row],[Clean Salary]]*INDEX(Exchange[], MATCH(RawData[[#This Row],[Currency]], Exchange[Code], 0), 4)</f>
        <v>60000</v>
      </c>
      <c r="H805" s="11">
        <f>IFERROR(RawData[[#This Row],[Salary in USD]]/(INDEX(Exchange[], MATCH(RawData[[#This Row],[Local Currency Unit]], Exchange[Code], 0), 8)), "")</f>
        <v>14285.714285714284</v>
      </c>
      <c r="I805" s="1" t="s">
        <v>290</v>
      </c>
      <c r="J805" s="1" t="s">
        <v>290</v>
      </c>
      <c r="K805" s="1" t="s">
        <v>133</v>
      </c>
      <c r="L805" s="1" t="s">
        <v>322</v>
      </c>
      <c r="M805" s="1" t="str">
        <f>INDEX(Countries[], MATCH(RawData[[#This Row],[Where do you work]], Countries[Actual], 0), 2)</f>
        <v>USA</v>
      </c>
      <c r="N805" s="1" t="s">
        <v>294</v>
      </c>
      <c r="O805" s="1" t="str">
        <f>VLOOKUP(RawData[[#This Row],[How many hours of a day you work on Excel]], Time[], 2, FALSE)</f>
        <v>Very Heavy</v>
      </c>
      <c r="P805" s="1">
        <v>1</v>
      </c>
    </row>
    <row r="806" spans="2:16" x14ac:dyDescent="0.2">
      <c r="B806" s="1" t="s">
        <v>1632</v>
      </c>
      <c r="C806" s="1">
        <v>41068.613252314812</v>
      </c>
      <c r="D806" s="10">
        <v>60000</v>
      </c>
      <c r="E806" s="1" t="s">
        <v>322</v>
      </c>
      <c r="F806" s="11">
        <v>60000</v>
      </c>
      <c r="G806" s="9">
        <f>RawData[[#This Row],[Clean Salary]]*INDEX(Exchange[], MATCH(RawData[[#This Row],[Currency]], Exchange[Code], 0), 4)</f>
        <v>60000</v>
      </c>
      <c r="H806" s="11">
        <f>IFERROR(RawData[[#This Row],[Salary in USD]]/(INDEX(Exchange[], MATCH(RawData[[#This Row],[Local Currency Unit]], Exchange[Code], 0), 8)), "")</f>
        <v>14285.714285714284</v>
      </c>
      <c r="I806" s="1" t="s">
        <v>1633</v>
      </c>
      <c r="J806" s="1" t="s">
        <v>281</v>
      </c>
      <c r="K806" s="1" t="s">
        <v>133</v>
      </c>
      <c r="L806" s="1" t="s">
        <v>322</v>
      </c>
      <c r="M806" s="1" t="str">
        <f>INDEX(Countries[], MATCH(RawData[[#This Row],[Where do you work]], Countries[Actual], 0), 2)</f>
        <v>USA</v>
      </c>
      <c r="N806" s="1" t="s">
        <v>294</v>
      </c>
      <c r="O806" s="1" t="str">
        <f>VLOOKUP(RawData[[#This Row],[How many hours of a day you work on Excel]], Time[], 2, FALSE)</f>
        <v>Very Heavy</v>
      </c>
      <c r="P806" s="1">
        <v>2</v>
      </c>
    </row>
    <row r="807" spans="2:16" x14ac:dyDescent="0.2">
      <c r="B807" s="1" t="s">
        <v>1634</v>
      </c>
      <c r="C807" s="1">
        <v>41068.613657407404</v>
      </c>
      <c r="D807" s="10">
        <v>60000</v>
      </c>
      <c r="E807" s="1" t="s">
        <v>322</v>
      </c>
      <c r="F807" s="11">
        <v>60000</v>
      </c>
      <c r="G807" s="9">
        <f>RawData[[#This Row],[Clean Salary]]*INDEX(Exchange[], MATCH(RawData[[#This Row],[Currency]], Exchange[Code], 0), 4)</f>
        <v>60000</v>
      </c>
      <c r="H807" s="11">
        <f>IFERROR(RawData[[#This Row],[Salary in USD]]/(INDEX(Exchange[], MATCH(RawData[[#This Row],[Local Currency Unit]], Exchange[Code], 0), 8)), "")</f>
        <v>14285.714285714284</v>
      </c>
      <c r="I807" s="1" t="s">
        <v>1633</v>
      </c>
      <c r="J807" s="1" t="s">
        <v>281</v>
      </c>
      <c r="K807" s="1" t="s">
        <v>133</v>
      </c>
      <c r="L807" s="1" t="s">
        <v>322</v>
      </c>
      <c r="M807" s="1" t="str">
        <f>INDEX(Countries[], MATCH(RawData[[#This Row],[Where do you work]], Countries[Actual], 0), 2)</f>
        <v>USA</v>
      </c>
      <c r="N807" s="1" t="s">
        <v>294</v>
      </c>
      <c r="O807" s="1" t="str">
        <f>VLOOKUP(RawData[[#This Row],[How many hours of a day you work on Excel]], Time[], 2, FALSE)</f>
        <v>Very Heavy</v>
      </c>
      <c r="P807" s="1">
        <v>2</v>
      </c>
    </row>
    <row r="808" spans="2:16" x14ac:dyDescent="0.2">
      <c r="B808" s="1" t="s">
        <v>1635</v>
      </c>
      <c r="C808" s="1">
        <v>41074.080011574071</v>
      </c>
      <c r="D808" s="10">
        <v>60000</v>
      </c>
      <c r="E808" s="1" t="s">
        <v>322</v>
      </c>
      <c r="F808" s="11">
        <v>60000</v>
      </c>
      <c r="G808" s="9">
        <f>RawData[[#This Row],[Clean Salary]]*INDEX(Exchange[], MATCH(RawData[[#This Row],[Currency]], Exchange[Code], 0), 4)</f>
        <v>60000</v>
      </c>
      <c r="H808" s="11">
        <f>IFERROR(RawData[[#This Row],[Salary in USD]]/(INDEX(Exchange[], MATCH(RawData[[#This Row],[Local Currency Unit]], Exchange[Code], 0), 8)), "")</f>
        <v>14285.714285714284</v>
      </c>
      <c r="I808" s="1" t="s">
        <v>356</v>
      </c>
      <c r="J808" s="1" t="s">
        <v>290</v>
      </c>
      <c r="K808" s="1" t="s">
        <v>133</v>
      </c>
      <c r="L808" s="1" t="s">
        <v>322</v>
      </c>
      <c r="M808" s="1" t="str">
        <f>INDEX(Countries[], MATCH(RawData[[#This Row],[Where do you work]], Countries[Actual], 0), 2)</f>
        <v>USA</v>
      </c>
      <c r="N808" s="1" t="s">
        <v>282</v>
      </c>
      <c r="O808" s="1" t="str">
        <f>VLOOKUP(RawData[[#This Row],[How many hours of a day you work on Excel]], Time[], 2, FALSE)</f>
        <v>Heavy</v>
      </c>
      <c r="P808" s="1">
        <v>15</v>
      </c>
    </row>
    <row r="809" spans="2:16" x14ac:dyDescent="0.2">
      <c r="B809" s="1" t="s">
        <v>1637</v>
      </c>
      <c r="C809" s="1">
        <v>41075.043611111112</v>
      </c>
      <c r="D809" s="10">
        <v>60000</v>
      </c>
      <c r="E809" s="1" t="s">
        <v>322</v>
      </c>
      <c r="F809" s="11">
        <v>60000</v>
      </c>
      <c r="G809" s="9">
        <f>RawData[[#This Row],[Clean Salary]]*INDEX(Exchange[], MATCH(RawData[[#This Row],[Currency]], Exchange[Code], 0), 4)</f>
        <v>60000</v>
      </c>
      <c r="H809" s="11">
        <f>IFERROR(RawData[[#This Row],[Salary in USD]]/(INDEX(Exchange[], MATCH(RawData[[#This Row],[Local Currency Unit]], Exchange[Code], 0), 8)), "")</f>
        <v>14285.714285714284</v>
      </c>
      <c r="I809" s="1" t="s">
        <v>356</v>
      </c>
      <c r="J809" s="1" t="s">
        <v>290</v>
      </c>
      <c r="K809" s="1" t="s">
        <v>133</v>
      </c>
      <c r="L809" s="1" t="s">
        <v>322</v>
      </c>
      <c r="M809" s="1" t="str">
        <f>INDEX(Countries[], MATCH(RawData[[#This Row],[Where do you work]], Countries[Actual], 0), 2)</f>
        <v>USA</v>
      </c>
      <c r="N809" s="1" t="s">
        <v>291</v>
      </c>
      <c r="O809" s="1" t="str">
        <f>VLOOKUP(RawData[[#This Row],[How many hours of a day you work on Excel]], Time[], 2, FALSE)</f>
        <v>Medium</v>
      </c>
      <c r="P809" s="1">
        <v>3</v>
      </c>
    </row>
    <row r="810" spans="2:16" x14ac:dyDescent="0.2">
      <c r="B810" s="1" t="s">
        <v>1638</v>
      </c>
      <c r="C810" s="1">
        <v>41075.972916666666</v>
      </c>
      <c r="D810" s="10">
        <v>60000</v>
      </c>
      <c r="E810" s="1" t="s">
        <v>322</v>
      </c>
      <c r="F810" s="11">
        <v>60000</v>
      </c>
      <c r="G810" s="9">
        <f>RawData[[#This Row],[Clean Salary]]*INDEX(Exchange[], MATCH(RawData[[#This Row],[Currency]], Exchange[Code], 0), 4)</f>
        <v>60000</v>
      </c>
      <c r="H810" s="11">
        <f>IFERROR(RawData[[#This Row],[Salary in USD]]/(INDEX(Exchange[], MATCH(RawData[[#This Row],[Local Currency Unit]], Exchange[Code], 0), 8)), "")</f>
        <v>14285.714285714284</v>
      </c>
      <c r="I810" s="1" t="s">
        <v>1639</v>
      </c>
      <c r="J810" s="1" t="s">
        <v>290</v>
      </c>
      <c r="K810" s="1" t="s">
        <v>133</v>
      </c>
      <c r="L810" s="1" t="s">
        <v>322</v>
      </c>
      <c r="M810" s="1" t="str">
        <f>INDEX(Countries[], MATCH(RawData[[#This Row],[Where do you work]], Countries[Actual], 0), 2)</f>
        <v>USA</v>
      </c>
      <c r="N810" s="1" t="s">
        <v>294</v>
      </c>
      <c r="O810" s="1" t="str">
        <f>VLOOKUP(RawData[[#This Row],[How many hours of a day you work on Excel]], Time[], 2, FALSE)</f>
        <v>Very Heavy</v>
      </c>
      <c r="P810" s="1">
        <v>10</v>
      </c>
    </row>
    <row r="811" spans="2:16" x14ac:dyDescent="0.2">
      <c r="B811" s="1" t="s">
        <v>1643</v>
      </c>
      <c r="C811" s="1">
        <v>41055.201631944445</v>
      </c>
      <c r="D811" s="10" t="s">
        <v>1644</v>
      </c>
      <c r="E811" s="1" t="s">
        <v>15</v>
      </c>
      <c r="F811" s="11">
        <v>49248</v>
      </c>
      <c r="G811" s="9">
        <f>RawData[[#This Row],[Clean Salary]]*INDEX(Exchange[], MATCH(RawData[[#This Row],[Currency]], Exchange[Code], 0), 4)</f>
        <v>62564.631571458704</v>
      </c>
      <c r="H811" s="11">
        <f>IFERROR(RawData[[#This Row],[Salary in USD]]/(INDEX(Exchange[], MATCH(RawData[[#This Row],[Local Currency Unit]], Exchange[Code], 0), 8)), "")</f>
        <v>14122.941663986165</v>
      </c>
      <c r="I811" s="1" t="s">
        <v>1645</v>
      </c>
      <c r="J811" s="1" t="s">
        <v>316</v>
      </c>
      <c r="K811" s="1" t="s">
        <v>142</v>
      </c>
      <c r="L811" s="1" t="s">
        <v>15</v>
      </c>
      <c r="M811" s="1" t="str">
        <f>INDEX(Countries[], MATCH(RawData[[#This Row],[Where do you work]], Countries[Actual], 0), 2)</f>
        <v>Netherlands</v>
      </c>
      <c r="N811" s="1" t="s">
        <v>294</v>
      </c>
      <c r="O811" s="1" t="str">
        <f>VLOOKUP(RawData[[#This Row],[How many hours of a day you work on Excel]], Time[], 2, FALSE)</f>
        <v>Very Heavy</v>
      </c>
    </row>
    <row r="812" spans="2:16" x14ac:dyDescent="0.2">
      <c r="B812" s="1" t="s">
        <v>2550</v>
      </c>
      <c r="C812" s="1">
        <v>41055.052222222221</v>
      </c>
      <c r="D812" s="10" t="s">
        <v>2551</v>
      </c>
      <c r="E812" s="1" t="s">
        <v>322</v>
      </c>
      <c r="F812" s="11">
        <v>36000</v>
      </c>
      <c r="G812" s="9">
        <f>RawData[[#This Row],[Clean Salary]]*INDEX(Exchange[], MATCH(RawData[[#This Row],[Currency]], Exchange[Code], 0), 4)</f>
        <v>36000</v>
      </c>
      <c r="H812" s="11">
        <f>IFERROR(RawData[[#This Row],[Salary in USD]]/(INDEX(Exchange[], MATCH(RawData[[#This Row],[Local Currency Unit]], Exchange[Code], 0), 8)), "")</f>
        <v>14117.64705882353</v>
      </c>
      <c r="I812" s="1" t="s">
        <v>2552</v>
      </c>
      <c r="J812" s="1" t="s">
        <v>286</v>
      </c>
      <c r="K812" s="1" t="s">
        <v>149</v>
      </c>
      <c r="L812" s="1" t="s">
        <v>39</v>
      </c>
      <c r="M812" s="1" t="str">
        <f>INDEX(Countries[], MATCH(RawData[[#This Row],[Where do you work]], Countries[Actual], 0), 2)</f>
        <v>Russia</v>
      </c>
      <c r="N812" s="1" t="s">
        <v>282</v>
      </c>
      <c r="O812" s="1" t="str">
        <f>VLOOKUP(RawData[[#This Row],[How many hours of a day you work on Excel]], Time[], 2, FALSE)</f>
        <v>Heavy</v>
      </c>
    </row>
    <row r="813" spans="2:16" x14ac:dyDescent="0.2">
      <c r="B813" s="1" t="s">
        <v>2556</v>
      </c>
      <c r="C813" s="1">
        <v>41055.345752314817</v>
      </c>
      <c r="D813" s="10" t="s">
        <v>2557</v>
      </c>
      <c r="E813" s="1" t="s">
        <v>322</v>
      </c>
      <c r="F813" s="11">
        <v>36000</v>
      </c>
      <c r="G813" s="9">
        <f>RawData[[#This Row],[Clean Salary]]*INDEX(Exchange[], MATCH(RawData[[#This Row],[Currency]], Exchange[Code], 0), 4)</f>
        <v>36000</v>
      </c>
      <c r="H813" s="11">
        <f>IFERROR(RawData[[#This Row],[Salary in USD]]/(INDEX(Exchange[], MATCH(RawData[[#This Row],[Local Currency Unit]], Exchange[Code], 0), 8)), "")</f>
        <v>14117.64705882353</v>
      </c>
      <c r="I813" s="1" t="s">
        <v>2558</v>
      </c>
      <c r="J813" s="1" t="s">
        <v>342</v>
      </c>
      <c r="K813" s="1" t="s">
        <v>149</v>
      </c>
      <c r="L813" s="1" t="s">
        <v>39</v>
      </c>
      <c r="M813" s="1" t="str">
        <f>INDEX(Countries[], MATCH(RawData[[#This Row],[Where do you work]], Countries[Actual], 0), 2)</f>
        <v>Russia</v>
      </c>
      <c r="N813" s="1" t="s">
        <v>294</v>
      </c>
      <c r="O813" s="1" t="str">
        <f>VLOOKUP(RawData[[#This Row],[How many hours of a day you work on Excel]], Time[], 2, FALSE)</f>
        <v>Very Heavy</v>
      </c>
      <c r="P813" s="1">
        <v>10</v>
      </c>
    </row>
    <row r="814" spans="2:16" x14ac:dyDescent="0.2">
      <c r="B814" s="1" t="s">
        <v>1068</v>
      </c>
      <c r="C814" s="1">
        <v>41070.104131944441</v>
      </c>
      <c r="D814" s="10">
        <v>80000</v>
      </c>
      <c r="E814" s="1" t="s">
        <v>322</v>
      </c>
      <c r="F814" s="11">
        <v>80000</v>
      </c>
      <c r="G814" s="9">
        <f>RawData[[#This Row],[Clean Salary]]*INDEX(Exchange[], MATCH(RawData[[#This Row],[Currency]], Exchange[Code], 0), 4)</f>
        <v>80000</v>
      </c>
      <c r="H814" s="11">
        <f>IFERROR(RawData[[#This Row],[Salary in USD]]/(INDEX(Exchange[], MATCH(RawData[[#This Row],[Local Currency Unit]], Exchange[Code], 0), 8)), "")</f>
        <v>14084.507042253521</v>
      </c>
      <c r="I814" s="1" t="s">
        <v>305</v>
      </c>
      <c r="J814" s="1" t="s">
        <v>305</v>
      </c>
      <c r="K814" s="1" t="s">
        <v>141</v>
      </c>
      <c r="L814" s="1" t="s">
        <v>5</v>
      </c>
      <c r="M814" s="1" t="str">
        <f>INDEX(Countries[], MATCH(RawData[[#This Row],[Where do you work]], Countries[Actual], 0), 2)</f>
        <v>Brazil</v>
      </c>
      <c r="N814" s="1" t="s">
        <v>324</v>
      </c>
      <c r="O814" s="1" t="str">
        <f>VLOOKUP(RawData[[#This Row],[How many hours of a day you work on Excel]], Time[], 2, FALSE)</f>
        <v>Light</v>
      </c>
      <c r="P814" s="1">
        <v>9</v>
      </c>
    </row>
    <row r="815" spans="2:16" x14ac:dyDescent="0.2">
      <c r="B815" s="1" t="s">
        <v>1646</v>
      </c>
      <c r="C815" s="1">
        <v>41054.284317129626</v>
      </c>
      <c r="D815" s="10">
        <v>49000</v>
      </c>
      <c r="E815" s="1" t="s">
        <v>15</v>
      </c>
      <c r="F815" s="11">
        <v>49000</v>
      </c>
      <c r="G815" s="9">
        <f>RawData[[#This Row],[Clean Salary]]*INDEX(Exchange[], MATCH(RawData[[#This Row],[Currency]], Exchange[Code], 0), 4)</f>
        <v>62249.572510588783</v>
      </c>
      <c r="H815" s="11">
        <f>IFERROR(RawData[[#This Row],[Salary in USD]]/(INDEX(Exchange[], MATCH(RawData[[#This Row],[Local Currency Unit]], Exchange[Code], 0), 8)), "")</f>
        <v>14051.822237153225</v>
      </c>
      <c r="I815" s="1" t="s">
        <v>1647</v>
      </c>
      <c r="J815" s="1" t="s">
        <v>281</v>
      </c>
      <c r="K815" s="1" t="s">
        <v>160</v>
      </c>
      <c r="L815" s="1" t="s">
        <v>15</v>
      </c>
      <c r="M815" s="1" t="str">
        <f>INDEX(Countries[], MATCH(RawData[[#This Row],[Where do you work]], Countries[Actual], 0), 2)</f>
        <v>France</v>
      </c>
      <c r="N815" s="1" t="s">
        <v>291</v>
      </c>
      <c r="O815" s="1" t="str">
        <f>VLOOKUP(RawData[[#This Row],[How many hours of a day you work on Excel]], Time[], 2, FALSE)</f>
        <v>Medium</v>
      </c>
    </row>
    <row r="816" spans="2:16" x14ac:dyDescent="0.2">
      <c r="B816" s="1" t="s">
        <v>1648</v>
      </c>
      <c r="C816" s="1">
        <v>41057.942210648151</v>
      </c>
      <c r="D816" s="10">
        <v>59000</v>
      </c>
      <c r="E816" s="1" t="s">
        <v>322</v>
      </c>
      <c r="F816" s="11">
        <v>59000</v>
      </c>
      <c r="G816" s="9">
        <f>RawData[[#This Row],[Clean Salary]]*INDEX(Exchange[], MATCH(RawData[[#This Row],[Currency]], Exchange[Code], 0), 4)</f>
        <v>59000</v>
      </c>
      <c r="H816" s="11">
        <f>IFERROR(RawData[[#This Row],[Salary in USD]]/(INDEX(Exchange[], MATCH(RawData[[#This Row],[Local Currency Unit]], Exchange[Code], 0), 8)), "")</f>
        <v>14047.619047619048</v>
      </c>
      <c r="I816" s="1" t="s">
        <v>1359</v>
      </c>
      <c r="J816" s="1" t="s">
        <v>290</v>
      </c>
      <c r="K816" s="1" t="s">
        <v>133</v>
      </c>
      <c r="L816" s="1" t="s">
        <v>322</v>
      </c>
      <c r="M816" s="1" t="str">
        <f>INDEX(Countries[], MATCH(RawData[[#This Row],[Where do you work]], Countries[Actual], 0), 2)</f>
        <v>USA</v>
      </c>
      <c r="N816" s="1" t="s">
        <v>282</v>
      </c>
      <c r="O816" s="1" t="str">
        <f>VLOOKUP(RawData[[#This Row],[How many hours of a day you work on Excel]], Time[], 2, FALSE)</f>
        <v>Heavy</v>
      </c>
      <c r="P816" s="1">
        <v>14</v>
      </c>
    </row>
    <row r="817" spans="2:16" x14ac:dyDescent="0.2">
      <c r="B817" s="1" t="s">
        <v>1649</v>
      </c>
      <c r="C817" s="1">
        <v>41060.95579861111</v>
      </c>
      <c r="D817" s="10" t="s">
        <v>1650</v>
      </c>
      <c r="E817" s="1" t="s">
        <v>322</v>
      </c>
      <c r="F817" s="11">
        <v>59000</v>
      </c>
      <c r="G817" s="9">
        <f>RawData[[#This Row],[Clean Salary]]*INDEX(Exchange[], MATCH(RawData[[#This Row],[Currency]], Exchange[Code], 0), 4)</f>
        <v>59000</v>
      </c>
      <c r="H817" s="11">
        <f>IFERROR(RawData[[#This Row],[Salary in USD]]/(INDEX(Exchange[], MATCH(RawData[[#This Row],[Local Currency Unit]], Exchange[Code], 0), 8)), "")</f>
        <v>14047.619047619048</v>
      </c>
      <c r="I817" s="1" t="s">
        <v>1651</v>
      </c>
      <c r="J817" s="1" t="s">
        <v>281</v>
      </c>
      <c r="K817" s="1" t="s">
        <v>133</v>
      </c>
      <c r="L817" s="1" t="s">
        <v>322</v>
      </c>
      <c r="M817" s="1" t="str">
        <f>INDEX(Countries[], MATCH(RawData[[#This Row],[Where do you work]], Countries[Actual], 0), 2)</f>
        <v>USA</v>
      </c>
      <c r="N817" s="1" t="s">
        <v>282</v>
      </c>
      <c r="O817" s="1" t="str">
        <f>VLOOKUP(RawData[[#This Row],[How many hours of a day you work on Excel]], Time[], 2, FALSE)</f>
        <v>Heavy</v>
      </c>
      <c r="P817" s="1">
        <v>15</v>
      </c>
    </row>
    <row r="818" spans="2:16" x14ac:dyDescent="0.2">
      <c r="B818" s="1" t="s">
        <v>1652</v>
      </c>
      <c r="C818" s="1">
        <v>41065.015439814815</v>
      </c>
      <c r="D818" s="10">
        <v>59000</v>
      </c>
      <c r="E818" s="1" t="s">
        <v>322</v>
      </c>
      <c r="F818" s="11">
        <v>59000</v>
      </c>
      <c r="G818" s="9">
        <f>RawData[[#This Row],[Clean Salary]]*INDEX(Exchange[], MATCH(RawData[[#This Row],[Currency]], Exchange[Code], 0), 4)</f>
        <v>59000</v>
      </c>
      <c r="H818" s="11">
        <f>IFERROR(RawData[[#This Row],[Salary in USD]]/(INDEX(Exchange[], MATCH(RawData[[#This Row],[Local Currency Unit]], Exchange[Code], 0), 8)), "")</f>
        <v>14047.619047619048</v>
      </c>
      <c r="I818" s="1" t="s">
        <v>1653</v>
      </c>
      <c r="J818" s="1" t="s">
        <v>281</v>
      </c>
      <c r="K818" s="1" t="s">
        <v>133</v>
      </c>
      <c r="L818" s="1" t="s">
        <v>322</v>
      </c>
      <c r="M818" s="1" t="str">
        <f>INDEX(Countries[], MATCH(RawData[[#This Row],[Where do you work]], Countries[Actual], 0), 2)</f>
        <v>USA</v>
      </c>
      <c r="N818" s="1" t="s">
        <v>324</v>
      </c>
      <c r="O818" s="1" t="str">
        <f>VLOOKUP(RawData[[#This Row],[How many hours of a day you work on Excel]], Time[], 2, FALSE)</f>
        <v>Light</v>
      </c>
      <c r="P818" s="1">
        <v>3</v>
      </c>
    </row>
    <row r="819" spans="2:16" x14ac:dyDescent="0.2">
      <c r="B819" s="1" t="s">
        <v>1654</v>
      </c>
      <c r="C819" s="1">
        <v>41058.582800925928</v>
      </c>
      <c r="D819" s="10">
        <v>68000</v>
      </c>
      <c r="E819" s="1" t="s">
        <v>3</v>
      </c>
      <c r="F819" s="11">
        <v>68000</v>
      </c>
      <c r="G819" s="9">
        <f>RawData[[#This Row],[Clean Salary]]*INDEX(Exchange[], MATCH(RawData[[#This Row],[Currency]], Exchange[Code], 0), 4)</f>
        <v>69353.856635379227</v>
      </c>
      <c r="H819" s="11">
        <f>IFERROR(RawData[[#This Row],[Salary in USD]]/(INDEX(Exchange[], MATCH(RawData[[#This Row],[Local Currency Unit]], Exchange[Code], 0), 8)), "")</f>
        <v>14039.242233882433</v>
      </c>
      <c r="I819" s="1" t="s">
        <v>1655</v>
      </c>
      <c r="J819" s="1" t="s">
        <v>281</v>
      </c>
      <c r="K819" s="1" t="s">
        <v>136</v>
      </c>
      <c r="L819" s="1" t="s">
        <v>3</v>
      </c>
      <c r="M819" s="1" t="str">
        <f>INDEX(Countries[], MATCH(RawData[[#This Row],[Where do you work]], Countries[Actual], 0), 2)</f>
        <v>Australia</v>
      </c>
      <c r="N819" s="1" t="s">
        <v>282</v>
      </c>
      <c r="O819" s="1" t="str">
        <f>VLOOKUP(RawData[[#This Row],[How many hours of a day you work on Excel]], Time[], 2, FALSE)</f>
        <v>Heavy</v>
      </c>
      <c r="P819" s="1">
        <v>10</v>
      </c>
    </row>
    <row r="820" spans="2:16" x14ac:dyDescent="0.2">
      <c r="B820" s="1" t="s">
        <v>1656</v>
      </c>
      <c r="C820" s="1">
        <v>41058.002581018518</v>
      </c>
      <c r="D820" s="10">
        <v>34000</v>
      </c>
      <c r="E820" s="1" t="s">
        <v>6</v>
      </c>
      <c r="F820" s="11">
        <v>34000</v>
      </c>
      <c r="G820" s="9">
        <f>RawData[[#This Row],[Clean Salary]]*INDEX(Exchange[], MATCH(RawData[[#This Row],[Currency]], Exchange[Code], 0), 4)</f>
        <v>53590.061250287661</v>
      </c>
      <c r="H820" s="11">
        <f>IFERROR(RawData[[#This Row],[Salary in USD]]/(INDEX(Exchange[], MATCH(RawData[[#This Row],[Local Currency Unit]], Exchange[Code], 0), 8)), "")</f>
        <v>14028.811845625043</v>
      </c>
      <c r="I820" s="1" t="s">
        <v>1657</v>
      </c>
      <c r="J820" s="1" t="s">
        <v>316</v>
      </c>
      <c r="K820" s="1" t="s">
        <v>135</v>
      </c>
      <c r="L820" s="1" t="s">
        <v>6</v>
      </c>
      <c r="M820" s="1" t="str">
        <f>INDEX(Countries[], MATCH(RawData[[#This Row],[Where do you work]], Countries[Actual], 0), 2)</f>
        <v>UK</v>
      </c>
      <c r="N820" s="1" t="s">
        <v>294</v>
      </c>
      <c r="O820" s="1" t="str">
        <f>VLOOKUP(RawData[[#This Row],[How many hours of a day you work on Excel]], Time[], 2, FALSE)</f>
        <v>Very Heavy</v>
      </c>
      <c r="P820" s="1">
        <v>10</v>
      </c>
    </row>
    <row r="821" spans="2:16" x14ac:dyDescent="0.2">
      <c r="B821" s="1" t="s">
        <v>1658</v>
      </c>
      <c r="C821" s="1">
        <v>41058.002638888887</v>
      </c>
      <c r="D821" s="10">
        <v>34000</v>
      </c>
      <c r="E821" s="1" t="s">
        <v>6</v>
      </c>
      <c r="F821" s="11">
        <v>34000</v>
      </c>
      <c r="G821" s="9">
        <f>RawData[[#This Row],[Clean Salary]]*INDEX(Exchange[], MATCH(RawData[[#This Row],[Currency]], Exchange[Code], 0), 4)</f>
        <v>53590.061250287661</v>
      </c>
      <c r="H821" s="11">
        <f>IFERROR(RawData[[#This Row],[Salary in USD]]/(INDEX(Exchange[], MATCH(RawData[[#This Row],[Local Currency Unit]], Exchange[Code], 0), 8)), "")</f>
        <v>14028.811845625043</v>
      </c>
      <c r="I821" s="1" t="s">
        <v>1657</v>
      </c>
      <c r="J821" s="1" t="s">
        <v>316</v>
      </c>
      <c r="K821" s="1" t="s">
        <v>135</v>
      </c>
      <c r="L821" s="1" t="s">
        <v>6</v>
      </c>
      <c r="M821" s="1" t="str">
        <f>INDEX(Countries[], MATCH(RawData[[#This Row],[Where do you work]], Countries[Actual], 0), 2)</f>
        <v>UK</v>
      </c>
      <c r="N821" s="1" t="s">
        <v>294</v>
      </c>
      <c r="O821" s="1" t="str">
        <f>VLOOKUP(RawData[[#This Row],[How many hours of a day you work on Excel]], Time[], 2, FALSE)</f>
        <v>Very Heavy</v>
      </c>
      <c r="P821" s="1">
        <v>10</v>
      </c>
    </row>
    <row r="822" spans="2:16" x14ac:dyDescent="0.2">
      <c r="B822" s="1" t="s">
        <v>1659</v>
      </c>
      <c r="C822" s="1">
        <v>41058.190011574072</v>
      </c>
      <c r="D822" s="10" t="s">
        <v>1660</v>
      </c>
      <c r="E822" s="1" t="s">
        <v>6</v>
      </c>
      <c r="F822" s="11">
        <v>34000</v>
      </c>
      <c r="G822" s="9">
        <f>RawData[[#This Row],[Clean Salary]]*INDEX(Exchange[], MATCH(RawData[[#This Row],[Currency]], Exchange[Code], 0), 4)</f>
        <v>53590.061250287661</v>
      </c>
      <c r="H822" s="11">
        <f>IFERROR(RawData[[#This Row],[Salary in USD]]/(INDEX(Exchange[], MATCH(RawData[[#This Row],[Local Currency Unit]], Exchange[Code], 0), 8)), "")</f>
        <v>14028.811845625043</v>
      </c>
      <c r="I822" s="1" t="s">
        <v>1661</v>
      </c>
      <c r="J822" s="1" t="s">
        <v>316</v>
      </c>
      <c r="K822" s="1" t="s">
        <v>135</v>
      </c>
      <c r="L822" s="1" t="s">
        <v>6</v>
      </c>
      <c r="M822" s="1" t="str">
        <f>INDEX(Countries[], MATCH(RawData[[#This Row],[Where do you work]], Countries[Actual], 0), 2)</f>
        <v>UK</v>
      </c>
      <c r="N822" s="1" t="s">
        <v>294</v>
      </c>
      <c r="O822" s="1" t="str">
        <f>VLOOKUP(RawData[[#This Row],[How many hours of a day you work on Excel]], Time[], 2, FALSE)</f>
        <v>Very Heavy</v>
      </c>
      <c r="P822" s="1">
        <v>10</v>
      </c>
    </row>
    <row r="823" spans="2:16" x14ac:dyDescent="0.2">
      <c r="B823" s="1" t="s">
        <v>1662</v>
      </c>
      <c r="C823" s="1">
        <v>41055.844768518517</v>
      </c>
      <c r="D823" s="10" t="s">
        <v>1663</v>
      </c>
      <c r="E823" s="1" t="s">
        <v>9</v>
      </c>
      <c r="F823" s="11">
        <v>66000</v>
      </c>
      <c r="G823" s="9">
        <f>RawData[[#This Row],[Clean Salary]]*INDEX(Exchange[], MATCH(RawData[[#This Row],[Currency]], Exchange[Code], 0), 4)</f>
        <v>64901.860520001574</v>
      </c>
      <c r="H823" s="11">
        <f>IFERROR(RawData[[#This Row],[Salary in USD]]/(INDEX(Exchange[], MATCH(RawData[[#This Row],[Local Currency Unit]], Exchange[Code], 0), 8)), "")</f>
        <v>14017.680457883709</v>
      </c>
      <c r="I823" s="1" t="s">
        <v>1664</v>
      </c>
      <c r="J823" s="1" t="s">
        <v>290</v>
      </c>
      <c r="K823" s="1" t="s">
        <v>137</v>
      </c>
      <c r="L823" s="1" t="s">
        <v>9</v>
      </c>
      <c r="M823" s="1" t="str">
        <f>INDEX(Countries[], MATCH(RawData[[#This Row],[Where do you work]], Countries[Actual], 0), 2)</f>
        <v>Canada</v>
      </c>
      <c r="N823" s="1" t="s">
        <v>291</v>
      </c>
      <c r="O823" s="1" t="str">
        <f>VLOOKUP(RawData[[#This Row],[How many hours of a day you work on Excel]], Time[], 2, FALSE)</f>
        <v>Medium</v>
      </c>
      <c r="P823" s="1">
        <v>20</v>
      </c>
    </row>
    <row r="824" spans="2:16" x14ac:dyDescent="0.2">
      <c r="B824" s="1" t="s">
        <v>1665</v>
      </c>
      <c r="C824" s="1">
        <v>41065.529606481483</v>
      </c>
      <c r="D824" s="10" t="s">
        <v>1666</v>
      </c>
      <c r="E824" s="1" t="s">
        <v>32</v>
      </c>
      <c r="F824" s="11">
        <v>71000</v>
      </c>
      <c r="G824" s="9">
        <f>RawData[[#This Row],[Clean Salary]]*INDEX(Exchange[], MATCH(RawData[[#This Row],[Currency]], Exchange[Code], 0), 4)</f>
        <v>56628.754645950656</v>
      </c>
      <c r="H824" s="11">
        <f>IFERROR(RawData[[#This Row],[Salary in USD]]/(INDEX(Exchange[], MATCH(RawData[[#This Row],[Local Currency Unit]], Exchange[Code], 0), 8)), "")</f>
        <v>13982.408554555717</v>
      </c>
      <c r="I824" s="1" t="s">
        <v>356</v>
      </c>
      <c r="J824" s="1" t="s">
        <v>290</v>
      </c>
      <c r="K824" s="1" t="s">
        <v>1667</v>
      </c>
      <c r="L824" s="1" t="s">
        <v>32</v>
      </c>
      <c r="M824" s="1" t="str">
        <f>INDEX(Countries[], MATCH(RawData[[#This Row],[Where do you work]], Countries[Actual], 0), 2)</f>
        <v>New Zealand</v>
      </c>
      <c r="N824" s="1" t="s">
        <v>294</v>
      </c>
      <c r="O824" s="1" t="str">
        <f>VLOOKUP(RawData[[#This Row],[How many hours of a day you work on Excel]], Time[], 2, FALSE)</f>
        <v>Very Heavy</v>
      </c>
      <c r="P824" s="1">
        <v>6</v>
      </c>
    </row>
    <row r="825" spans="2:16" x14ac:dyDescent="0.2">
      <c r="B825" s="1" t="s">
        <v>1668</v>
      </c>
      <c r="C825" s="1">
        <v>41058.624432870369</v>
      </c>
      <c r="D825" s="10" t="s">
        <v>1669</v>
      </c>
      <c r="E825" s="1" t="s">
        <v>15</v>
      </c>
      <c r="F825" s="11">
        <v>48500</v>
      </c>
      <c r="G825" s="9">
        <f>RawData[[#This Row],[Clean Salary]]*INDEX(Exchange[], MATCH(RawData[[#This Row],[Currency]], Exchange[Code], 0), 4)</f>
        <v>61614.372791092981</v>
      </c>
      <c r="H825" s="11">
        <f>IFERROR(RawData[[#This Row],[Salary in USD]]/(INDEX(Exchange[], MATCH(RawData[[#This Row],[Local Currency Unit]], Exchange[Code], 0), 8)), "")</f>
        <v>13908.436295957785</v>
      </c>
      <c r="I825" s="1" t="s">
        <v>1670</v>
      </c>
      <c r="J825" s="1" t="s">
        <v>290</v>
      </c>
      <c r="K825" s="1" t="s">
        <v>142</v>
      </c>
      <c r="L825" s="1" t="s">
        <v>15</v>
      </c>
      <c r="M825" s="1" t="str">
        <f>INDEX(Countries[], MATCH(RawData[[#This Row],[Where do you work]], Countries[Actual], 0), 2)</f>
        <v>Netherlands</v>
      </c>
      <c r="N825" s="1" t="s">
        <v>282</v>
      </c>
      <c r="O825" s="1" t="str">
        <f>VLOOKUP(RawData[[#This Row],[How many hours of a day you work on Excel]], Time[], 2, FALSE)</f>
        <v>Heavy</v>
      </c>
      <c r="P825" s="1">
        <v>8</v>
      </c>
    </row>
    <row r="826" spans="2:16" x14ac:dyDescent="0.2">
      <c r="B826" s="1" t="s">
        <v>2431</v>
      </c>
      <c r="C826" s="1">
        <v>41058.085173611114</v>
      </c>
      <c r="D826" s="10" t="s">
        <v>2432</v>
      </c>
      <c r="E826" s="1" t="s">
        <v>322</v>
      </c>
      <c r="F826" s="11">
        <v>40000</v>
      </c>
      <c r="G826" s="9">
        <f>RawData[[#This Row],[Clean Salary]]*INDEX(Exchange[], MATCH(RawData[[#This Row],[Currency]], Exchange[Code], 0), 4)</f>
        <v>40000</v>
      </c>
      <c r="H826" s="11">
        <f>IFERROR(RawData[[#This Row],[Salary in USD]]/(INDEX(Exchange[], MATCH(RawData[[#This Row],[Local Currency Unit]], Exchange[Code], 0), 8)), "")</f>
        <v>13840.830449826988</v>
      </c>
      <c r="I826" s="1" t="s">
        <v>2433</v>
      </c>
      <c r="J826" s="1" t="s">
        <v>281</v>
      </c>
      <c r="K826" s="1" t="s">
        <v>241</v>
      </c>
      <c r="L826" s="1" t="s">
        <v>35</v>
      </c>
      <c r="M826" s="1" t="str">
        <f>INDEX(Countries[], MATCH(RawData[[#This Row],[Where do you work]], Countries[Actual], 0), 2)</f>
        <v>Pakistan</v>
      </c>
      <c r="N826" s="1" t="s">
        <v>282</v>
      </c>
      <c r="O826" s="1" t="str">
        <f>VLOOKUP(RawData[[#This Row],[How many hours of a day you work on Excel]], Time[], 2, FALSE)</f>
        <v>Heavy</v>
      </c>
      <c r="P826" s="1">
        <v>15</v>
      </c>
    </row>
    <row r="827" spans="2:16" x14ac:dyDescent="0.2">
      <c r="B827" s="1" t="s">
        <v>1671</v>
      </c>
      <c r="C827" s="1">
        <v>41075.160995370374</v>
      </c>
      <c r="D827" s="10" t="s">
        <v>1672</v>
      </c>
      <c r="E827" s="1" t="s">
        <v>6</v>
      </c>
      <c r="F827" s="11">
        <v>33500</v>
      </c>
      <c r="G827" s="9">
        <f>RawData[[#This Row],[Clean Salary]]*INDEX(Exchange[], MATCH(RawData[[#This Row],[Currency]], Exchange[Code], 0), 4)</f>
        <v>52801.972114254015</v>
      </c>
      <c r="H827" s="11">
        <f>IFERROR(RawData[[#This Row],[Salary in USD]]/(INDEX(Exchange[], MATCH(RawData[[#This Row],[Local Currency Unit]], Exchange[Code], 0), 8)), "")</f>
        <v>13822.505789071733</v>
      </c>
      <c r="I827" s="1" t="s">
        <v>1673</v>
      </c>
      <c r="J827" s="1" t="s">
        <v>305</v>
      </c>
      <c r="K827" s="1" t="s">
        <v>135</v>
      </c>
      <c r="L827" s="1" t="s">
        <v>6</v>
      </c>
      <c r="M827" s="1" t="str">
        <f>INDEX(Countries[], MATCH(RawData[[#This Row],[Where do you work]], Countries[Actual], 0), 2)</f>
        <v>UK</v>
      </c>
      <c r="N827" s="1" t="s">
        <v>291</v>
      </c>
      <c r="O827" s="1" t="str">
        <f>VLOOKUP(RawData[[#This Row],[How many hours of a day you work on Excel]], Time[], 2, FALSE)</f>
        <v>Medium</v>
      </c>
      <c r="P827" s="1">
        <v>7</v>
      </c>
    </row>
    <row r="828" spans="2:16" x14ac:dyDescent="0.2">
      <c r="B828" s="1" t="s">
        <v>1674</v>
      </c>
      <c r="C828" s="1">
        <v>41054.136412037034</v>
      </c>
      <c r="D828" s="10">
        <v>58000</v>
      </c>
      <c r="E828" s="1" t="s">
        <v>322</v>
      </c>
      <c r="F828" s="11">
        <v>58000</v>
      </c>
      <c r="G828" s="9">
        <f>RawData[[#This Row],[Clean Salary]]*INDEX(Exchange[], MATCH(RawData[[#This Row],[Currency]], Exchange[Code], 0), 4)</f>
        <v>58000</v>
      </c>
      <c r="H828" s="11">
        <f>IFERROR(RawData[[#This Row],[Salary in USD]]/(INDEX(Exchange[], MATCH(RawData[[#This Row],[Local Currency Unit]], Exchange[Code], 0), 8)), "")</f>
        <v>13809.523809523809</v>
      </c>
      <c r="I828" s="1" t="s">
        <v>320</v>
      </c>
      <c r="J828" s="1" t="s">
        <v>290</v>
      </c>
      <c r="K828" s="1" t="s">
        <v>133</v>
      </c>
      <c r="L828" s="1" t="s">
        <v>322</v>
      </c>
      <c r="M828" s="1" t="str">
        <f>INDEX(Countries[], MATCH(RawData[[#This Row],[Where do you work]], Countries[Actual], 0), 2)</f>
        <v>USA</v>
      </c>
      <c r="N828" s="1" t="s">
        <v>294</v>
      </c>
      <c r="O828" s="1" t="str">
        <f>VLOOKUP(RawData[[#This Row],[How many hours of a day you work on Excel]], Time[], 2, FALSE)</f>
        <v>Very Heavy</v>
      </c>
    </row>
    <row r="829" spans="2:16" x14ac:dyDescent="0.2">
      <c r="B829" s="1" t="s">
        <v>1675</v>
      </c>
      <c r="C829" s="1">
        <v>41054.23296296296</v>
      </c>
      <c r="D829" s="10">
        <v>58000</v>
      </c>
      <c r="E829" s="1" t="s">
        <v>322</v>
      </c>
      <c r="F829" s="11">
        <v>58000</v>
      </c>
      <c r="G829" s="9">
        <f>RawData[[#This Row],[Clean Salary]]*INDEX(Exchange[], MATCH(RawData[[#This Row],[Currency]], Exchange[Code], 0), 4)</f>
        <v>58000</v>
      </c>
      <c r="H829" s="11">
        <f>IFERROR(RawData[[#This Row],[Salary in USD]]/(INDEX(Exchange[], MATCH(RawData[[#This Row],[Local Currency Unit]], Exchange[Code], 0), 8)), "")</f>
        <v>13809.523809523809</v>
      </c>
      <c r="I829" s="1" t="s">
        <v>455</v>
      </c>
      <c r="J829" s="1" t="s">
        <v>316</v>
      </c>
      <c r="K829" s="1" t="s">
        <v>133</v>
      </c>
      <c r="L829" s="1" t="s">
        <v>322</v>
      </c>
      <c r="M829" s="1" t="str">
        <f>INDEX(Countries[], MATCH(RawData[[#This Row],[Where do you work]], Countries[Actual], 0), 2)</f>
        <v>USA</v>
      </c>
      <c r="N829" s="1" t="s">
        <v>282</v>
      </c>
      <c r="O829" s="1" t="str">
        <f>VLOOKUP(RawData[[#This Row],[How many hours of a day you work on Excel]], Time[], 2, FALSE)</f>
        <v>Heavy</v>
      </c>
    </row>
    <row r="830" spans="2:16" x14ac:dyDescent="0.2">
      <c r="B830" s="1" t="s">
        <v>1676</v>
      </c>
      <c r="C830" s="1">
        <v>41055.028784722221</v>
      </c>
      <c r="D830" s="10" t="s">
        <v>1677</v>
      </c>
      <c r="E830" s="1" t="s">
        <v>322</v>
      </c>
      <c r="F830" s="11">
        <v>58000</v>
      </c>
      <c r="G830" s="9">
        <f>RawData[[#This Row],[Clean Salary]]*INDEX(Exchange[], MATCH(RawData[[#This Row],[Currency]], Exchange[Code], 0), 4)</f>
        <v>58000</v>
      </c>
      <c r="H830" s="11">
        <f>IFERROR(RawData[[#This Row],[Salary in USD]]/(INDEX(Exchange[], MATCH(RawData[[#This Row],[Local Currency Unit]], Exchange[Code], 0), 8)), "")</f>
        <v>13809.523809523809</v>
      </c>
      <c r="I830" s="1" t="s">
        <v>1678</v>
      </c>
      <c r="J830" s="1" t="s">
        <v>281</v>
      </c>
      <c r="K830" s="1" t="s">
        <v>133</v>
      </c>
      <c r="L830" s="1" t="s">
        <v>322</v>
      </c>
      <c r="M830" s="1" t="str">
        <f>INDEX(Countries[], MATCH(RawData[[#This Row],[Where do you work]], Countries[Actual], 0), 2)</f>
        <v>USA</v>
      </c>
      <c r="N830" s="1" t="s">
        <v>282</v>
      </c>
      <c r="O830" s="1" t="str">
        <f>VLOOKUP(RawData[[#This Row],[How many hours of a day you work on Excel]], Time[], 2, FALSE)</f>
        <v>Heavy</v>
      </c>
    </row>
    <row r="831" spans="2:16" x14ac:dyDescent="0.2">
      <c r="B831" s="1" t="s">
        <v>1681</v>
      </c>
      <c r="C831" s="1">
        <v>41055.04414351852</v>
      </c>
      <c r="D831" s="10">
        <v>65000</v>
      </c>
      <c r="E831" s="1" t="s">
        <v>9</v>
      </c>
      <c r="F831" s="11">
        <v>65000</v>
      </c>
      <c r="G831" s="9">
        <f>RawData[[#This Row],[Clean Salary]]*INDEX(Exchange[], MATCH(RawData[[#This Row],[Currency]], Exchange[Code], 0), 4)</f>
        <v>63918.498996971248</v>
      </c>
      <c r="H831" s="11">
        <f>IFERROR(RawData[[#This Row],[Salary in USD]]/(INDEX(Exchange[], MATCH(RawData[[#This Row],[Local Currency Unit]], Exchange[Code], 0), 8)), "")</f>
        <v>13805.291360036987</v>
      </c>
      <c r="I831" s="1" t="s">
        <v>1682</v>
      </c>
      <c r="J831" s="1" t="s">
        <v>281</v>
      </c>
      <c r="K831" s="1" t="s">
        <v>137</v>
      </c>
      <c r="L831" s="1" t="s">
        <v>9</v>
      </c>
      <c r="M831" s="1" t="str">
        <f>INDEX(Countries[], MATCH(RawData[[#This Row],[Where do you work]], Countries[Actual], 0), 2)</f>
        <v>Canada</v>
      </c>
      <c r="N831" s="1" t="s">
        <v>282</v>
      </c>
      <c r="O831" s="1" t="str">
        <f>VLOOKUP(RawData[[#This Row],[How many hours of a day you work on Excel]], Time[], 2, FALSE)</f>
        <v>Heavy</v>
      </c>
    </row>
    <row r="832" spans="2:16" x14ac:dyDescent="0.2">
      <c r="B832" s="1" t="s">
        <v>1683</v>
      </c>
      <c r="C832" s="1">
        <v>41055.064050925925</v>
      </c>
      <c r="D832" s="10" t="s">
        <v>1684</v>
      </c>
      <c r="E832" s="1" t="s">
        <v>9</v>
      </c>
      <c r="F832" s="11">
        <v>65000</v>
      </c>
      <c r="G832" s="9">
        <f>RawData[[#This Row],[Clean Salary]]*INDEX(Exchange[], MATCH(RawData[[#This Row],[Currency]], Exchange[Code], 0), 4)</f>
        <v>63918.498996971248</v>
      </c>
      <c r="H832" s="11">
        <f>IFERROR(RawData[[#This Row],[Salary in USD]]/(INDEX(Exchange[], MATCH(RawData[[#This Row],[Local Currency Unit]], Exchange[Code], 0), 8)), "")</f>
        <v>13805.291360036987</v>
      </c>
      <c r="I832" s="1" t="s">
        <v>1685</v>
      </c>
      <c r="J832" s="1" t="s">
        <v>281</v>
      </c>
      <c r="K832" s="1" t="s">
        <v>1686</v>
      </c>
      <c r="L832" s="1" t="s">
        <v>9</v>
      </c>
      <c r="M832" s="1" t="str">
        <f>INDEX(Countries[], MATCH(RawData[[#This Row],[Where do you work]], Countries[Actual], 0), 2)</f>
        <v>Canada</v>
      </c>
      <c r="N832" s="1" t="s">
        <v>291</v>
      </c>
      <c r="O832" s="1" t="str">
        <f>VLOOKUP(RawData[[#This Row],[How many hours of a day you work on Excel]], Time[], 2, FALSE)</f>
        <v>Medium</v>
      </c>
    </row>
    <row r="833" spans="2:16" x14ac:dyDescent="0.2">
      <c r="B833" s="1" t="s">
        <v>1687</v>
      </c>
      <c r="C833" s="1">
        <v>41057.941620370373</v>
      </c>
      <c r="D833" s="10" t="s">
        <v>1688</v>
      </c>
      <c r="E833" s="1" t="s">
        <v>9</v>
      </c>
      <c r="F833" s="11">
        <v>65000</v>
      </c>
      <c r="G833" s="9">
        <f>RawData[[#This Row],[Clean Salary]]*INDEX(Exchange[], MATCH(RawData[[#This Row],[Currency]], Exchange[Code], 0), 4)</f>
        <v>63918.498996971248</v>
      </c>
      <c r="H833" s="11">
        <f>IFERROR(RawData[[#This Row],[Salary in USD]]/(INDEX(Exchange[], MATCH(RawData[[#This Row],[Local Currency Unit]], Exchange[Code], 0), 8)), "")</f>
        <v>13805.291360036987</v>
      </c>
      <c r="I833" s="1" t="s">
        <v>1689</v>
      </c>
      <c r="J833" s="1" t="s">
        <v>290</v>
      </c>
      <c r="K833" s="1" t="s">
        <v>137</v>
      </c>
      <c r="L833" s="1" t="s">
        <v>9</v>
      </c>
      <c r="M833" s="1" t="str">
        <f>INDEX(Countries[], MATCH(RawData[[#This Row],[Where do you work]], Countries[Actual], 0), 2)</f>
        <v>Canada</v>
      </c>
      <c r="N833" s="1" t="s">
        <v>282</v>
      </c>
      <c r="O833" s="1" t="str">
        <f>VLOOKUP(RawData[[#This Row],[How many hours of a day you work on Excel]], Time[], 2, FALSE)</f>
        <v>Heavy</v>
      </c>
      <c r="P833" s="1">
        <v>20</v>
      </c>
    </row>
    <row r="834" spans="2:16" x14ac:dyDescent="0.2">
      <c r="B834" s="1" t="s">
        <v>1690</v>
      </c>
      <c r="C834" s="1">
        <v>41058.328425925924</v>
      </c>
      <c r="D834" s="10">
        <v>65000</v>
      </c>
      <c r="E834" s="1" t="s">
        <v>9</v>
      </c>
      <c r="F834" s="11">
        <v>65000</v>
      </c>
      <c r="G834" s="9">
        <f>RawData[[#This Row],[Clean Salary]]*INDEX(Exchange[], MATCH(RawData[[#This Row],[Currency]], Exchange[Code], 0), 4)</f>
        <v>63918.498996971248</v>
      </c>
      <c r="H834" s="11">
        <f>IFERROR(RawData[[#This Row],[Salary in USD]]/(INDEX(Exchange[], MATCH(RawData[[#This Row],[Local Currency Unit]], Exchange[Code], 0), 8)), "")</f>
        <v>13805.291360036987</v>
      </c>
      <c r="I834" s="1" t="s">
        <v>1691</v>
      </c>
      <c r="J834" s="1" t="s">
        <v>281</v>
      </c>
      <c r="K834" s="1" t="s">
        <v>137</v>
      </c>
      <c r="L834" s="1" t="s">
        <v>9</v>
      </c>
      <c r="M834" s="1" t="str">
        <f>INDEX(Countries[], MATCH(RawData[[#This Row],[Where do you work]], Countries[Actual], 0), 2)</f>
        <v>Canada</v>
      </c>
      <c r="N834" s="1" t="s">
        <v>291</v>
      </c>
      <c r="O834" s="1" t="str">
        <f>VLOOKUP(RawData[[#This Row],[How many hours of a day you work on Excel]], Time[], 2, FALSE)</f>
        <v>Medium</v>
      </c>
      <c r="P834" s="1">
        <v>15</v>
      </c>
    </row>
    <row r="835" spans="2:16" x14ac:dyDescent="0.2">
      <c r="B835" s="1" t="s">
        <v>1707</v>
      </c>
      <c r="C835" s="1">
        <v>41055.189618055556</v>
      </c>
      <c r="D835" s="10" t="s">
        <v>1708</v>
      </c>
      <c r="E835" s="1" t="s">
        <v>322</v>
      </c>
      <c r="F835" s="11">
        <v>57000</v>
      </c>
      <c r="G835" s="9">
        <f>RawData[[#This Row],[Clean Salary]]*INDEX(Exchange[], MATCH(RawData[[#This Row],[Currency]], Exchange[Code], 0), 4)</f>
        <v>57000</v>
      </c>
      <c r="H835" s="11">
        <f>IFERROR(RawData[[#This Row],[Salary in USD]]/(INDEX(Exchange[], MATCH(RawData[[#This Row],[Local Currency Unit]], Exchange[Code], 0), 8)), "")</f>
        <v>13801.452784503632</v>
      </c>
      <c r="I835" s="1" t="s">
        <v>1709</v>
      </c>
      <c r="J835" s="1" t="s">
        <v>281</v>
      </c>
      <c r="K835" s="1" t="s">
        <v>1710</v>
      </c>
      <c r="L835" s="1" t="s">
        <v>21</v>
      </c>
      <c r="M835" s="1" t="str">
        <f>INDEX(Countries[], MATCH(RawData[[#This Row],[Where do you work]], Countries[Actual], 0), 2)</f>
        <v>Israel</v>
      </c>
      <c r="N835" s="1" t="s">
        <v>282</v>
      </c>
      <c r="O835" s="1" t="str">
        <f>VLOOKUP(RawData[[#This Row],[How many hours of a day you work on Excel]], Time[], 2, FALSE)</f>
        <v>Heavy</v>
      </c>
    </row>
    <row r="836" spans="2:16" x14ac:dyDescent="0.2">
      <c r="B836" s="1" t="s">
        <v>1692</v>
      </c>
      <c r="C836" s="1">
        <v>41059.059328703705</v>
      </c>
      <c r="D836" s="10">
        <v>57678.400000000001</v>
      </c>
      <c r="E836" s="1" t="s">
        <v>322</v>
      </c>
      <c r="F836" s="11">
        <v>57678</v>
      </c>
      <c r="G836" s="9">
        <f>RawData[[#This Row],[Clean Salary]]*INDEX(Exchange[], MATCH(RawData[[#This Row],[Currency]], Exchange[Code], 0), 4)</f>
        <v>57678</v>
      </c>
      <c r="H836" s="11">
        <f>IFERROR(RawData[[#This Row],[Salary in USD]]/(INDEX(Exchange[], MATCH(RawData[[#This Row],[Local Currency Unit]], Exchange[Code], 0), 8)), "")</f>
        <v>13732.857142857143</v>
      </c>
      <c r="I836" s="1" t="s">
        <v>320</v>
      </c>
      <c r="J836" s="1" t="s">
        <v>290</v>
      </c>
      <c r="K836" s="1" t="s">
        <v>133</v>
      </c>
      <c r="L836" s="1" t="s">
        <v>322</v>
      </c>
      <c r="M836" s="1" t="str">
        <f>INDEX(Countries[], MATCH(RawData[[#This Row],[Where do you work]], Countries[Actual], 0), 2)</f>
        <v>USA</v>
      </c>
      <c r="N836" s="1" t="s">
        <v>282</v>
      </c>
      <c r="O836" s="1" t="str">
        <f>VLOOKUP(RawData[[#This Row],[How many hours of a day you work on Excel]], Time[], 2, FALSE)</f>
        <v>Heavy</v>
      </c>
      <c r="P836" s="1">
        <v>2</v>
      </c>
    </row>
    <row r="837" spans="2:16" x14ac:dyDescent="0.2">
      <c r="B837" s="1" t="s">
        <v>2586</v>
      </c>
      <c r="C837" s="1">
        <v>41055.095150462963</v>
      </c>
      <c r="D837" s="10">
        <v>35000</v>
      </c>
      <c r="E837" s="1" t="s">
        <v>322</v>
      </c>
      <c r="F837" s="11">
        <v>35000</v>
      </c>
      <c r="G837" s="9">
        <f>RawData[[#This Row],[Clean Salary]]*INDEX(Exchange[], MATCH(RawData[[#This Row],[Currency]], Exchange[Code], 0), 4)</f>
        <v>35000</v>
      </c>
      <c r="H837" s="11">
        <f>IFERROR(RawData[[#This Row],[Salary in USD]]/(INDEX(Exchange[], MATCH(RawData[[#This Row],[Local Currency Unit]], Exchange[Code], 0), 8)), "")</f>
        <v>13725.490196078432</v>
      </c>
      <c r="I837" s="1" t="s">
        <v>2587</v>
      </c>
      <c r="J837" s="1" t="s">
        <v>290</v>
      </c>
      <c r="K837" s="1" t="s">
        <v>149</v>
      </c>
      <c r="L837" s="1" t="s">
        <v>39</v>
      </c>
      <c r="M837" s="1" t="str">
        <f>INDEX(Countries[], MATCH(RawData[[#This Row],[Where do you work]], Countries[Actual], 0), 2)</f>
        <v>Russia</v>
      </c>
      <c r="N837" s="1" t="s">
        <v>282</v>
      </c>
      <c r="O837" s="1" t="str">
        <f>VLOOKUP(RawData[[#This Row],[How many hours of a day you work on Excel]], Time[], 2, FALSE)</f>
        <v>Heavy</v>
      </c>
    </row>
    <row r="838" spans="2:16" x14ac:dyDescent="0.2">
      <c r="B838" s="1" t="s">
        <v>1693</v>
      </c>
      <c r="C838" s="1">
        <v>41058.824513888889</v>
      </c>
      <c r="D838" s="10">
        <v>57500</v>
      </c>
      <c r="E838" s="1" t="s">
        <v>322</v>
      </c>
      <c r="F838" s="11">
        <v>57500</v>
      </c>
      <c r="G838" s="9">
        <f>RawData[[#This Row],[Clean Salary]]*INDEX(Exchange[], MATCH(RawData[[#This Row],[Currency]], Exchange[Code], 0), 4)</f>
        <v>57500</v>
      </c>
      <c r="H838" s="11">
        <f>IFERROR(RawData[[#This Row],[Salary in USD]]/(INDEX(Exchange[], MATCH(RawData[[#This Row],[Local Currency Unit]], Exchange[Code], 0), 8)), "")</f>
        <v>13690.476190476189</v>
      </c>
      <c r="I838" s="1" t="s">
        <v>1694</v>
      </c>
      <c r="J838" s="1" t="s">
        <v>281</v>
      </c>
      <c r="K838" s="1" t="s">
        <v>133</v>
      </c>
      <c r="L838" s="1" t="s">
        <v>322</v>
      </c>
      <c r="M838" s="1" t="str">
        <f>INDEX(Countries[], MATCH(RawData[[#This Row],[Where do you work]], Countries[Actual], 0), 2)</f>
        <v>USA</v>
      </c>
      <c r="N838" s="1" t="s">
        <v>282</v>
      </c>
      <c r="O838" s="1" t="str">
        <f>VLOOKUP(RawData[[#This Row],[How many hours of a day you work on Excel]], Time[], 2, FALSE)</f>
        <v>Heavy</v>
      </c>
      <c r="P838" s="1">
        <v>30</v>
      </c>
    </row>
    <row r="839" spans="2:16" x14ac:dyDescent="0.2">
      <c r="B839" s="1" t="s">
        <v>2524</v>
      </c>
      <c r="C839" s="1">
        <v>41056.573460648149</v>
      </c>
      <c r="D839" s="10">
        <v>36500</v>
      </c>
      <c r="E839" s="1" t="s">
        <v>322</v>
      </c>
      <c r="F839" s="11">
        <v>36500</v>
      </c>
      <c r="G839" s="9">
        <f>RawData[[#This Row],[Clean Salary]]*INDEX(Exchange[], MATCH(RawData[[#This Row],[Currency]], Exchange[Code], 0), 4)</f>
        <v>36500</v>
      </c>
      <c r="H839" s="11">
        <f>IFERROR(RawData[[#This Row],[Salary in USD]]/(INDEX(Exchange[], MATCH(RawData[[#This Row],[Local Currency Unit]], Exchange[Code], 0), 8)), "")</f>
        <v>13670.411985018727</v>
      </c>
      <c r="I839" s="1" t="s">
        <v>316</v>
      </c>
      <c r="J839" s="1" t="s">
        <v>316</v>
      </c>
      <c r="K839" s="1" t="s">
        <v>150</v>
      </c>
      <c r="L839" s="1" t="s">
        <v>40</v>
      </c>
      <c r="M839" s="1" t="str">
        <f>INDEX(Countries[], MATCH(RawData[[#This Row],[Where do you work]], Countries[Actual], 0), 2)</f>
        <v>Saudi Arabia</v>
      </c>
      <c r="N839" s="1" t="s">
        <v>282</v>
      </c>
      <c r="O839" s="1" t="str">
        <f>VLOOKUP(RawData[[#This Row],[How many hours of a day you work on Excel]], Time[], 2, FALSE)</f>
        <v>Heavy</v>
      </c>
      <c r="P839" s="1">
        <v>15</v>
      </c>
    </row>
    <row r="840" spans="2:16" x14ac:dyDescent="0.2">
      <c r="B840" s="1" t="s">
        <v>1695</v>
      </c>
      <c r="C840" s="1">
        <v>41055.028495370374</v>
      </c>
      <c r="D840" s="10">
        <v>57400</v>
      </c>
      <c r="E840" s="1" t="s">
        <v>322</v>
      </c>
      <c r="F840" s="11">
        <v>57400</v>
      </c>
      <c r="G840" s="9">
        <f>RawData[[#This Row],[Clean Salary]]*INDEX(Exchange[], MATCH(RawData[[#This Row],[Currency]], Exchange[Code], 0), 4)</f>
        <v>57400</v>
      </c>
      <c r="H840" s="11">
        <f>IFERROR(RawData[[#This Row],[Salary in USD]]/(INDEX(Exchange[], MATCH(RawData[[#This Row],[Local Currency Unit]], Exchange[Code], 0), 8)), "")</f>
        <v>13666.666666666666</v>
      </c>
      <c r="I840" s="1" t="s">
        <v>1696</v>
      </c>
      <c r="J840" s="1" t="s">
        <v>290</v>
      </c>
      <c r="K840" s="1" t="s">
        <v>133</v>
      </c>
      <c r="L840" s="1" t="s">
        <v>322</v>
      </c>
      <c r="M840" s="1" t="str">
        <f>INDEX(Countries[], MATCH(RawData[[#This Row],[Where do you work]], Countries[Actual], 0), 2)</f>
        <v>USA</v>
      </c>
      <c r="N840" s="1" t="s">
        <v>282</v>
      </c>
      <c r="O840" s="1" t="str">
        <f>VLOOKUP(RawData[[#This Row],[How many hours of a day you work on Excel]], Time[], 2, FALSE)</f>
        <v>Heavy</v>
      </c>
    </row>
    <row r="841" spans="2:16" x14ac:dyDescent="0.2">
      <c r="B841" s="1" t="s">
        <v>1697</v>
      </c>
      <c r="C841" s="1">
        <v>41055.16138888889</v>
      </c>
      <c r="D841" s="10">
        <v>33000</v>
      </c>
      <c r="E841" s="1" t="s">
        <v>6</v>
      </c>
      <c r="F841" s="11">
        <v>33000</v>
      </c>
      <c r="G841" s="9">
        <f>RawData[[#This Row],[Clean Salary]]*INDEX(Exchange[], MATCH(RawData[[#This Row],[Currency]], Exchange[Code], 0), 4)</f>
        <v>52013.882978220376</v>
      </c>
      <c r="H841" s="11">
        <f>IFERROR(RawData[[#This Row],[Salary in USD]]/(INDEX(Exchange[], MATCH(RawData[[#This Row],[Local Currency Unit]], Exchange[Code], 0), 8)), "")</f>
        <v>13616.199732518424</v>
      </c>
      <c r="I841" s="1" t="s">
        <v>1698</v>
      </c>
      <c r="J841" s="1" t="s">
        <v>281</v>
      </c>
      <c r="K841" s="1" t="s">
        <v>135</v>
      </c>
      <c r="L841" s="1" t="s">
        <v>6</v>
      </c>
      <c r="M841" s="1" t="str">
        <f>INDEX(Countries[], MATCH(RawData[[#This Row],[Where do you work]], Countries[Actual], 0), 2)</f>
        <v>UK</v>
      </c>
      <c r="N841" s="1" t="s">
        <v>282</v>
      </c>
      <c r="O841" s="1" t="str">
        <f>VLOOKUP(RawData[[#This Row],[How many hours of a day you work on Excel]], Time[], 2, FALSE)</f>
        <v>Heavy</v>
      </c>
    </row>
    <row r="842" spans="2:16" x14ac:dyDescent="0.2">
      <c r="B842" s="1" t="s">
        <v>3079</v>
      </c>
      <c r="C842" s="1">
        <v>41055.054050925923</v>
      </c>
      <c r="D842" s="10">
        <v>22000</v>
      </c>
      <c r="E842" s="1" t="s">
        <v>322</v>
      </c>
      <c r="F842" s="11">
        <v>22000</v>
      </c>
      <c r="G842" s="9">
        <f>RawData[[#This Row],[Clean Salary]]*INDEX(Exchange[], MATCH(RawData[[#This Row],[Currency]], Exchange[Code], 0), 4)</f>
        <v>22000</v>
      </c>
      <c r="H842" s="11">
        <f>IFERROR(RawData[[#This Row],[Salary in USD]]/(INDEX(Exchange[], MATCH(RawData[[#This Row],[Local Currency Unit]], Exchange[Code], 0), 8)), "")</f>
        <v>13580.246913580246</v>
      </c>
      <c r="I842" s="1" t="s">
        <v>334</v>
      </c>
      <c r="J842" s="1" t="s">
        <v>313</v>
      </c>
      <c r="K842" s="1" t="s">
        <v>134</v>
      </c>
      <c r="L842" s="1" t="s">
        <v>19</v>
      </c>
      <c r="M842" s="1" t="str">
        <f>INDEX(Countries[], MATCH(RawData[[#This Row],[Where do you work]], Countries[Actual], 0), 2)</f>
        <v>India</v>
      </c>
      <c r="N842" s="1" t="s">
        <v>294</v>
      </c>
      <c r="O842" s="1" t="str">
        <f>VLOOKUP(RawData[[#This Row],[How many hours of a day you work on Excel]], Time[], 2, FALSE)</f>
        <v>Very Heavy</v>
      </c>
    </row>
    <row r="843" spans="2:16" x14ac:dyDescent="0.2">
      <c r="B843" s="1" t="s">
        <v>3085</v>
      </c>
      <c r="C843" s="1">
        <v>41066.862210648149</v>
      </c>
      <c r="D843" s="10">
        <v>22000</v>
      </c>
      <c r="E843" s="1" t="s">
        <v>322</v>
      </c>
      <c r="F843" s="11">
        <v>22000</v>
      </c>
      <c r="G843" s="9">
        <f>RawData[[#This Row],[Clean Salary]]*INDEX(Exchange[], MATCH(RawData[[#This Row],[Currency]], Exchange[Code], 0), 4)</f>
        <v>22000</v>
      </c>
      <c r="H843" s="11">
        <f>IFERROR(RawData[[#This Row],[Salary in USD]]/(INDEX(Exchange[], MATCH(RawData[[#This Row],[Local Currency Unit]], Exchange[Code], 0), 8)), "")</f>
        <v>13580.246913580246</v>
      </c>
      <c r="I843" s="1" t="s">
        <v>3086</v>
      </c>
      <c r="J843" s="1" t="s">
        <v>281</v>
      </c>
      <c r="K843" s="1" t="s">
        <v>134</v>
      </c>
      <c r="L843" s="1" t="s">
        <v>19</v>
      </c>
      <c r="M843" s="1" t="str">
        <f>INDEX(Countries[], MATCH(RawData[[#This Row],[Where do you work]], Countries[Actual], 0), 2)</f>
        <v>India</v>
      </c>
      <c r="N843" s="1" t="s">
        <v>294</v>
      </c>
      <c r="O843" s="1" t="str">
        <f>VLOOKUP(RawData[[#This Row],[How many hours of a day you work on Excel]], Time[], 2, FALSE)</f>
        <v>Very Heavy</v>
      </c>
      <c r="P843" s="1">
        <v>6</v>
      </c>
    </row>
    <row r="844" spans="2:16" x14ac:dyDescent="0.2">
      <c r="B844" s="1" t="s">
        <v>1699</v>
      </c>
      <c r="C844" s="1">
        <v>41054.253668981481</v>
      </c>
      <c r="D844" s="10">
        <v>57000</v>
      </c>
      <c r="E844" s="1" t="s">
        <v>322</v>
      </c>
      <c r="F844" s="11">
        <v>57000</v>
      </c>
      <c r="G844" s="9">
        <f>RawData[[#This Row],[Clean Salary]]*INDEX(Exchange[], MATCH(RawData[[#This Row],[Currency]], Exchange[Code], 0), 4)</f>
        <v>57000</v>
      </c>
      <c r="H844" s="11">
        <f>IFERROR(RawData[[#This Row],[Salary in USD]]/(INDEX(Exchange[], MATCH(RawData[[#This Row],[Local Currency Unit]], Exchange[Code], 0), 8)), "")</f>
        <v>13571.428571428571</v>
      </c>
      <c r="I844" s="1" t="s">
        <v>1700</v>
      </c>
      <c r="J844" s="1" t="s">
        <v>316</v>
      </c>
      <c r="K844" s="1" t="s">
        <v>133</v>
      </c>
      <c r="L844" s="1" t="s">
        <v>322</v>
      </c>
      <c r="M844" s="1" t="str">
        <f>INDEX(Countries[], MATCH(RawData[[#This Row],[Where do you work]], Countries[Actual], 0), 2)</f>
        <v>USA</v>
      </c>
      <c r="N844" s="1" t="s">
        <v>291</v>
      </c>
      <c r="O844" s="1" t="str">
        <f>VLOOKUP(RawData[[#This Row],[How many hours of a day you work on Excel]], Time[], 2, FALSE)</f>
        <v>Medium</v>
      </c>
    </row>
    <row r="845" spans="2:16" x14ac:dyDescent="0.2">
      <c r="B845" s="1" t="s">
        <v>1701</v>
      </c>
      <c r="C845" s="1">
        <v>41054.950694444444</v>
      </c>
      <c r="D845" s="10">
        <v>57000</v>
      </c>
      <c r="E845" s="1" t="s">
        <v>322</v>
      </c>
      <c r="F845" s="11">
        <v>57000</v>
      </c>
      <c r="G845" s="9">
        <f>RawData[[#This Row],[Clean Salary]]*INDEX(Exchange[], MATCH(RawData[[#This Row],[Currency]], Exchange[Code], 0), 4)</f>
        <v>57000</v>
      </c>
      <c r="H845" s="11">
        <f>IFERROR(RawData[[#This Row],[Salary in USD]]/(INDEX(Exchange[], MATCH(RawData[[#This Row],[Local Currency Unit]], Exchange[Code], 0), 8)), "")</f>
        <v>13571.428571428571</v>
      </c>
      <c r="I845" s="1" t="s">
        <v>1702</v>
      </c>
      <c r="J845" s="1" t="s">
        <v>290</v>
      </c>
      <c r="K845" s="1" t="s">
        <v>133</v>
      </c>
      <c r="L845" s="1" t="s">
        <v>322</v>
      </c>
      <c r="M845" s="1" t="str">
        <f>INDEX(Countries[], MATCH(RawData[[#This Row],[Where do you work]], Countries[Actual], 0), 2)</f>
        <v>USA</v>
      </c>
      <c r="N845" s="1" t="s">
        <v>282</v>
      </c>
      <c r="O845" s="1" t="str">
        <f>VLOOKUP(RawData[[#This Row],[How many hours of a day you work on Excel]], Time[], 2, FALSE)</f>
        <v>Heavy</v>
      </c>
    </row>
    <row r="846" spans="2:16" x14ac:dyDescent="0.2">
      <c r="B846" s="1" t="s">
        <v>1703</v>
      </c>
      <c r="C846" s="1">
        <v>41055.028240740743</v>
      </c>
      <c r="D846" s="10">
        <v>57000</v>
      </c>
      <c r="E846" s="1" t="s">
        <v>322</v>
      </c>
      <c r="F846" s="11">
        <v>57000</v>
      </c>
      <c r="G846" s="9">
        <f>RawData[[#This Row],[Clean Salary]]*INDEX(Exchange[], MATCH(RawData[[#This Row],[Currency]], Exchange[Code], 0), 4)</f>
        <v>57000</v>
      </c>
      <c r="H846" s="11">
        <f>IFERROR(RawData[[#This Row],[Salary in USD]]/(INDEX(Exchange[], MATCH(RawData[[#This Row],[Local Currency Unit]], Exchange[Code], 0), 8)), "")</f>
        <v>13571.428571428571</v>
      </c>
      <c r="I846" s="1" t="s">
        <v>1704</v>
      </c>
      <c r="J846" s="1" t="s">
        <v>281</v>
      </c>
      <c r="K846" s="1" t="s">
        <v>133</v>
      </c>
      <c r="L846" s="1" t="s">
        <v>322</v>
      </c>
      <c r="M846" s="1" t="str">
        <f>INDEX(Countries[], MATCH(RawData[[#This Row],[Where do you work]], Countries[Actual], 0), 2)</f>
        <v>USA</v>
      </c>
      <c r="N846" s="1" t="s">
        <v>282</v>
      </c>
      <c r="O846" s="1" t="str">
        <f>VLOOKUP(RawData[[#This Row],[How many hours of a day you work on Excel]], Time[], 2, FALSE)</f>
        <v>Heavy</v>
      </c>
    </row>
    <row r="847" spans="2:16" x14ac:dyDescent="0.2">
      <c r="B847" s="1" t="s">
        <v>1705</v>
      </c>
      <c r="C847" s="1">
        <v>41055.030578703707</v>
      </c>
      <c r="D847" s="10">
        <v>57000</v>
      </c>
      <c r="E847" s="1" t="s">
        <v>322</v>
      </c>
      <c r="F847" s="11">
        <v>57000</v>
      </c>
      <c r="G847" s="9">
        <f>RawData[[#This Row],[Clean Salary]]*INDEX(Exchange[], MATCH(RawData[[#This Row],[Currency]], Exchange[Code], 0), 4)</f>
        <v>57000</v>
      </c>
      <c r="H847" s="11">
        <f>IFERROR(RawData[[#This Row],[Salary in USD]]/(INDEX(Exchange[], MATCH(RawData[[#This Row],[Local Currency Unit]], Exchange[Code], 0), 8)), "")</f>
        <v>13571.428571428571</v>
      </c>
      <c r="I847" s="1" t="s">
        <v>1706</v>
      </c>
      <c r="J847" s="1" t="s">
        <v>305</v>
      </c>
      <c r="K847" s="1" t="s">
        <v>133</v>
      </c>
      <c r="L847" s="1" t="s">
        <v>322</v>
      </c>
      <c r="M847" s="1" t="str">
        <f>INDEX(Countries[], MATCH(RawData[[#This Row],[Where do you work]], Countries[Actual], 0), 2)</f>
        <v>USA</v>
      </c>
      <c r="N847" s="1" t="s">
        <v>282</v>
      </c>
      <c r="O847" s="1" t="str">
        <f>VLOOKUP(RawData[[#This Row],[How many hours of a day you work on Excel]], Time[], 2, FALSE)</f>
        <v>Heavy</v>
      </c>
    </row>
    <row r="848" spans="2:16" x14ac:dyDescent="0.2">
      <c r="B848" s="1" t="s">
        <v>1711</v>
      </c>
      <c r="C848" s="1">
        <v>41057.062835648147</v>
      </c>
      <c r="D848" s="10">
        <v>57000</v>
      </c>
      <c r="E848" s="1" t="s">
        <v>322</v>
      </c>
      <c r="F848" s="11">
        <v>57000</v>
      </c>
      <c r="G848" s="9">
        <f>RawData[[#This Row],[Clean Salary]]*INDEX(Exchange[], MATCH(RawData[[#This Row],[Currency]], Exchange[Code], 0), 4)</f>
        <v>57000</v>
      </c>
      <c r="H848" s="11">
        <f>IFERROR(RawData[[#This Row],[Salary in USD]]/(INDEX(Exchange[], MATCH(RawData[[#This Row],[Local Currency Unit]], Exchange[Code], 0), 8)), "")</f>
        <v>13571.428571428571</v>
      </c>
      <c r="I848" s="1" t="s">
        <v>1712</v>
      </c>
      <c r="J848" s="1" t="s">
        <v>305</v>
      </c>
      <c r="K848" s="1" t="s">
        <v>133</v>
      </c>
      <c r="L848" s="1" t="s">
        <v>322</v>
      </c>
      <c r="M848" s="1" t="str">
        <f>INDEX(Countries[], MATCH(RawData[[#This Row],[Where do you work]], Countries[Actual], 0), 2)</f>
        <v>USA</v>
      </c>
      <c r="N848" s="1" t="s">
        <v>291</v>
      </c>
      <c r="O848" s="1" t="str">
        <f>VLOOKUP(RawData[[#This Row],[How many hours of a day you work on Excel]], Time[], 2, FALSE)</f>
        <v>Medium</v>
      </c>
      <c r="P848" s="1">
        <v>4</v>
      </c>
    </row>
    <row r="849" spans="2:16" x14ac:dyDescent="0.2">
      <c r="B849" s="1" t="s">
        <v>1713</v>
      </c>
      <c r="C849" s="1">
        <v>41074.114386574074</v>
      </c>
      <c r="D849" s="10">
        <v>57000</v>
      </c>
      <c r="E849" s="1" t="s">
        <v>322</v>
      </c>
      <c r="F849" s="11">
        <v>57000</v>
      </c>
      <c r="G849" s="9">
        <f>RawData[[#This Row],[Clean Salary]]*INDEX(Exchange[], MATCH(RawData[[#This Row],[Currency]], Exchange[Code], 0), 4)</f>
        <v>57000</v>
      </c>
      <c r="H849" s="11">
        <f>IFERROR(RawData[[#This Row],[Salary in USD]]/(INDEX(Exchange[], MATCH(RawData[[#This Row],[Local Currency Unit]], Exchange[Code], 0), 8)), "")</f>
        <v>13571.428571428571</v>
      </c>
      <c r="I849" s="1" t="s">
        <v>1714</v>
      </c>
      <c r="J849" s="1" t="s">
        <v>316</v>
      </c>
      <c r="K849" s="1" t="s">
        <v>133</v>
      </c>
      <c r="L849" s="1" t="s">
        <v>322</v>
      </c>
      <c r="M849" s="1" t="str">
        <f>INDEX(Countries[], MATCH(RawData[[#This Row],[Where do you work]], Countries[Actual], 0), 2)</f>
        <v>USA</v>
      </c>
      <c r="N849" s="1" t="s">
        <v>282</v>
      </c>
      <c r="O849" s="1" t="str">
        <f>VLOOKUP(RawData[[#This Row],[How many hours of a day you work on Excel]], Time[], 2, FALSE)</f>
        <v>Heavy</v>
      </c>
      <c r="P849" s="1">
        <v>9</v>
      </c>
    </row>
    <row r="850" spans="2:16" x14ac:dyDescent="0.2">
      <c r="B850" s="1" t="s">
        <v>1614</v>
      </c>
      <c r="C850" s="1">
        <v>41058.714606481481</v>
      </c>
      <c r="D850" s="10" t="s">
        <v>1615</v>
      </c>
      <c r="E850" s="1" t="s">
        <v>322</v>
      </c>
      <c r="F850" s="11">
        <v>60000</v>
      </c>
      <c r="G850" s="9">
        <f>RawData[[#This Row],[Clean Salary]]*INDEX(Exchange[], MATCH(RawData[[#This Row],[Currency]], Exchange[Code], 0), 4)</f>
        <v>60000</v>
      </c>
      <c r="H850" s="11">
        <f>IFERROR(RawData[[#This Row],[Salary in USD]]/(INDEX(Exchange[], MATCH(RawData[[#This Row],[Local Currency Unit]], Exchange[Code], 0), 8)), "")</f>
        <v>13544.018058690746</v>
      </c>
      <c r="I850" s="1" t="s">
        <v>1616</v>
      </c>
      <c r="J850" s="1" t="s">
        <v>281</v>
      </c>
      <c r="K850" s="1" t="s">
        <v>205</v>
      </c>
      <c r="L850" s="1" t="s">
        <v>15</v>
      </c>
      <c r="M850" s="1" t="str">
        <f>INDEX(Countries[], MATCH(RawData[[#This Row],[Where do you work]], Countries[Actual], 0), 2)</f>
        <v>Europe</v>
      </c>
      <c r="N850" s="1" t="s">
        <v>294</v>
      </c>
      <c r="O850" s="1" t="str">
        <f>VLOOKUP(RawData[[#This Row],[How many hours of a day you work on Excel]], Time[], 2, FALSE)</f>
        <v>Very Heavy</v>
      </c>
      <c r="P850" s="1">
        <v>20</v>
      </c>
    </row>
    <row r="851" spans="2:16" x14ac:dyDescent="0.2">
      <c r="B851" s="1" t="s">
        <v>1602</v>
      </c>
      <c r="C851" s="1">
        <v>41057.570115740738</v>
      </c>
      <c r="D851" s="10" t="s">
        <v>1603</v>
      </c>
      <c r="E851" s="1" t="s">
        <v>322</v>
      </c>
      <c r="F851" s="11">
        <v>60000</v>
      </c>
      <c r="G851" s="9">
        <f>RawData[[#This Row],[Clean Salary]]*INDEX(Exchange[], MATCH(RawData[[#This Row],[Currency]], Exchange[Code], 0), 4)</f>
        <v>60000</v>
      </c>
      <c r="H851" s="11">
        <f>IFERROR(RawData[[#This Row],[Salary in USD]]/(INDEX(Exchange[], MATCH(RawData[[#This Row],[Local Currency Unit]], Exchange[Code], 0), 8)), "")</f>
        <v>13544.018058690746</v>
      </c>
      <c r="I851" s="1" t="s">
        <v>1604</v>
      </c>
      <c r="J851" s="1" t="s">
        <v>342</v>
      </c>
      <c r="K851" s="1" t="s">
        <v>172</v>
      </c>
      <c r="L851" s="1" t="s">
        <v>15</v>
      </c>
      <c r="M851" s="1" t="str">
        <f>INDEX(Countries[], MATCH(RawData[[#This Row],[Where do you work]], Countries[Actual], 0), 2)</f>
        <v>Finland</v>
      </c>
      <c r="N851" s="1" t="s">
        <v>294</v>
      </c>
      <c r="O851" s="1" t="str">
        <f>VLOOKUP(RawData[[#This Row],[How many hours of a day you work on Excel]], Time[], 2, FALSE)</f>
        <v>Very Heavy</v>
      </c>
      <c r="P851" s="1">
        <v>5</v>
      </c>
    </row>
    <row r="852" spans="2:16" x14ac:dyDescent="0.2">
      <c r="B852" s="1" t="s">
        <v>1715</v>
      </c>
      <c r="C852" s="1">
        <v>41068.786180555559</v>
      </c>
      <c r="D852" s="10">
        <v>1230000</v>
      </c>
      <c r="E852" s="1" t="s">
        <v>19</v>
      </c>
      <c r="F852" s="11">
        <v>1230000</v>
      </c>
      <c r="G852" s="9">
        <f>RawData[[#This Row],[Clean Salary]]*INDEX(Exchange[], MATCH(RawData[[#This Row],[Currency]], Exchange[Code], 0), 4)</f>
        <v>21903.737525554359</v>
      </c>
      <c r="H852" s="11">
        <f>IFERROR(RawData[[#This Row],[Salary in USD]]/(INDEX(Exchange[], MATCH(RawData[[#This Row],[Local Currency Unit]], Exchange[Code], 0), 8)), "")</f>
        <v>13520.825633058246</v>
      </c>
      <c r="I852" s="1" t="s">
        <v>1716</v>
      </c>
      <c r="J852" s="1" t="s">
        <v>290</v>
      </c>
      <c r="K852" s="1" t="s">
        <v>134</v>
      </c>
      <c r="L852" s="1" t="s">
        <v>19</v>
      </c>
      <c r="M852" s="1" t="str">
        <f>INDEX(Countries[], MATCH(RawData[[#This Row],[Where do you work]], Countries[Actual], 0), 2)</f>
        <v>India</v>
      </c>
      <c r="N852" s="1" t="s">
        <v>294</v>
      </c>
      <c r="O852" s="1" t="str">
        <f>VLOOKUP(RawData[[#This Row],[How many hours of a day you work on Excel]], Time[], 2, FALSE)</f>
        <v>Very Heavy</v>
      </c>
      <c r="P852" s="1">
        <v>3</v>
      </c>
    </row>
    <row r="853" spans="2:16" x14ac:dyDescent="0.2">
      <c r="B853" s="1" t="s">
        <v>1717</v>
      </c>
      <c r="C853" s="1">
        <v>41071.911273148151</v>
      </c>
      <c r="D853" s="10">
        <v>56600</v>
      </c>
      <c r="E853" s="1" t="s">
        <v>322</v>
      </c>
      <c r="F853" s="11">
        <v>56600</v>
      </c>
      <c r="G853" s="9">
        <f>RawData[[#This Row],[Clean Salary]]*INDEX(Exchange[], MATCH(RawData[[#This Row],[Currency]], Exchange[Code], 0), 4)</f>
        <v>56600</v>
      </c>
      <c r="H853" s="11">
        <f>IFERROR(RawData[[#This Row],[Salary in USD]]/(INDEX(Exchange[], MATCH(RawData[[#This Row],[Local Currency Unit]], Exchange[Code], 0), 8)), "")</f>
        <v>13476.190476190475</v>
      </c>
      <c r="I853" s="1" t="s">
        <v>1718</v>
      </c>
      <c r="J853" s="1" t="s">
        <v>281</v>
      </c>
      <c r="K853" s="1" t="s">
        <v>133</v>
      </c>
      <c r="L853" s="1" t="s">
        <v>322</v>
      </c>
      <c r="M853" s="1" t="str">
        <f>INDEX(Countries[], MATCH(RawData[[#This Row],[Where do you work]], Countries[Actual], 0), 2)</f>
        <v>USA</v>
      </c>
      <c r="N853" s="1" t="s">
        <v>282</v>
      </c>
      <c r="O853" s="1" t="str">
        <f>VLOOKUP(RawData[[#This Row],[How many hours of a day you work on Excel]], Time[], 2, FALSE)</f>
        <v>Heavy</v>
      </c>
      <c r="P853" s="1">
        <v>12</v>
      </c>
    </row>
    <row r="854" spans="2:16" x14ac:dyDescent="0.2">
      <c r="B854" s="1" t="s">
        <v>1720</v>
      </c>
      <c r="C854" s="1">
        <v>41055.875462962962</v>
      </c>
      <c r="D854" s="10" t="s">
        <v>1721</v>
      </c>
      <c r="E854" s="1" t="s">
        <v>3</v>
      </c>
      <c r="F854" s="11">
        <v>65000</v>
      </c>
      <c r="G854" s="9">
        <f>RawData[[#This Row],[Clean Salary]]*INDEX(Exchange[], MATCH(RawData[[#This Row],[Currency]], Exchange[Code], 0), 4)</f>
        <v>66294.12766617132</v>
      </c>
      <c r="H854" s="11">
        <f>IFERROR(RawData[[#This Row],[Salary in USD]]/(INDEX(Exchange[], MATCH(RawData[[#This Row],[Local Currency Unit]], Exchange[Code], 0), 8)), "")</f>
        <v>13419.863900034679</v>
      </c>
      <c r="I854" s="1" t="s">
        <v>1722</v>
      </c>
      <c r="J854" s="1" t="s">
        <v>290</v>
      </c>
      <c r="K854" s="1" t="s">
        <v>136</v>
      </c>
      <c r="L854" s="1" t="s">
        <v>3</v>
      </c>
      <c r="M854" s="1" t="str">
        <f>INDEX(Countries[], MATCH(RawData[[#This Row],[Where do you work]], Countries[Actual], 0), 2)</f>
        <v>Australia</v>
      </c>
      <c r="N854" s="1" t="s">
        <v>294</v>
      </c>
      <c r="O854" s="1" t="str">
        <f>VLOOKUP(RawData[[#This Row],[How many hours of a day you work on Excel]], Time[], 2, FALSE)</f>
        <v>Very Heavy</v>
      </c>
      <c r="P854" s="1">
        <v>10</v>
      </c>
    </row>
    <row r="855" spans="2:16" x14ac:dyDescent="0.2">
      <c r="B855" s="1" t="s">
        <v>1723</v>
      </c>
      <c r="C855" s="1">
        <v>41057.267777777779</v>
      </c>
      <c r="D855" s="10" t="s">
        <v>1724</v>
      </c>
      <c r="E855" s="1" t="s">
        <v>3</v>
      </c>
      <c r="F855" s="11">
        <v>65000</v>
      </c>
      <c r="G855" s="9">
        <f>RawData[[#This Row],[Clean Salary]]*INDEX(Exchange[], MATCH(RawData[[#This Row],[Currency]], Exchange[Code], 0), 4)</f>
        <v>66294.12766617132</v>
      </c>
      <c r="H855" s="11">
        <f>IFERROR(RawData[[#This Row],[Salary in USD]]/(INDEX(Exchange[], MATCH(RawData[[#This Row],[Local Currency Unit]], Exchange[Code], 0), 8)), "")</f>
        <v>13419.863900034679</v>
      </c>
      <c r="I855" s="1" t="s">
        <v>1725</v>
      </c>
      <c r="J855" s="1" t="s">
        <v>281</v>
      </c>
      <c r="K855" s="1" t="s">
        <v>136</v>
      </c>
      <c r="L855" s="1" t="s">
        <v>3</v>
      </c>
      <c r="M855" s="1" t="str">
        <f>INDEX(Countries[], MATCH(RawData[[#This Row],[Where do you work]], Countries[Actual], 0), 2)</f>
        <v>Australia</v>
      </c>
      <c r="N855" s="1" t="s">
        <v>291</v>
      </c>
      <c r="O855" s="1" t="str">
        <f>VLOOKUP(RawData[[#This Row],[How many hours of a day you work on Excel]], Time[], 2, FALSE)</f>
        <v>Medium</v>
      </c>
      <c r="P855" s="1">
        <v>5</v>
      </c>
    </row>
    <row r="856" spans="2:16" x14ac:dyDescent="0.2">
      <c r="B856" s="1" t="s">
        <v>1726</v>
      </c>
      <c r="C856" s="1">
        <v>41057.314918981479</v>
      </c>
      <c r="D856" s="10">
        <v>65000</v>
      </c>
      <c r="E856" s="1" t="s">
        <v>3</v>
      </c>
      <c r="F856" s="11">
        <v>65000</v>
      </c>
      <c r="G856" s="9">
        <f>RawData[[#This Row],[Clean Salary]]*INDEX(Exchange[], MATCH(RawData[[#This Row],[Currency]], Exchange[Code], 0), 4)</f>
        <v>66294.12766617132</v>
      </c>
      <c r="H856" s="11">
        <f>IFERROR(RawData[[#This Row],[Salary in USD]]/(INDEX(Exchange[], MATCH(RawData[[#This Row],[Local Currency Unit]], Exchange[Code], 0), 8)), "")</f>
        <v>13419.863900034679</v>
      </c>
      <c r="I856" s="1" t="s">
        <v>682</v>
      </c>
      <c r="J856" s="1" t="s">
        <v>290</v>
      </c>
      <c r="K856" s="1" t="s">
        <v>136</v>
      </c>
      <c r="L856" s="1" t="s">
        <v>3</v>
      </c>
      <c r="M856" s="1" t="str">
        <f>INDEX(Countries[], MATCH(RawData[[#This Row],[Where do you work]], Countries[Actual], 0), 2)</f>
        <v>Australia</v>
      </c>
      <c r="N856" s="1" t="s">
        <v>282</v>
      </c>
      <c r="O856" s="1" t="str">
        <f>VLOOKUP(RawData[[#This Row],[How many hours of a day you work on Excel]], Time[], 2, FALSE)</f>
        <v>Heavy</v>
      </c>
      <c r="P856" s="1">
        <v>4</v>
      </c>
    </row>
    <row r="857" spans="2:16" x14ac:dyDescent="0.2">
      <c r="B857" s="1" t="s">
        <v>1727</v>
      </c>
      <c r="C857" s="1">
        <v>41055.028877314813</v>
      </c>
      <c r="D857" s="10">
        <v>56160</v>
      </c>
      <c r="E857" s="1" t="s">
        <v>322</v>
      </c>
      <c r="F857" s="11">
        <v>56160</v>
      </c>
      <c r="G857" s="9">
        <f>RawData[[#This Row],[Clean Salary]]*INDEX(Exchange[], MATCH(RawData[[#This Row],[Currency]], Exchange[Code], 0), 4)</f>
        <v>56160</v>
      </c>
      <c r="H857" s="11">
        <f>IFERROR(RawData[[#This Row],[Salary in USD]]/(INDEX(Exchange[], MATCH(RawData[[#This Row],[Local Currency Unit]], Exchange[Code], 0), 8)), "")</f>
        <v>13371.428571428571</v>
      </c>
      <c r="I857" s="1" t="s">
        <v>1728</v>
      </c>
      <c r="J857" s="1" t="s">
        <v>290</v>
      </c>
      <c r="K857" s="1" t="s">
        <v>133</v>
      </c>
      <c r="L857" s="1" t="s">
        <v>322</v>
      </c>
      <c r="M857" s="1" t="str">
        <f>INDEX(Countries[], MATCH(RawData[[#This Row],[Where do you work]], Countries[Actual], 0), 2)</f>
        <v>USA</v>
      </c>
      <c r="N857" s="1" t="s">
        <v>282</v>
      </c>
      <c r="O857" s="1" t="str">
        <f>VLOOKUP(RawData[[#This Row],[How many hours of a day you work on Excel]], Time[], 2, FALSE)</f>
        <v>Heavy</v>
      </c>
    </row>
    <row r="858" spans="2:16" x14ac:dyDescent="0.2">
      <c r="B858" s="1" t="s">
        <v>2006</v>
      </c>
      <c r="C858" s="1">
        <v>41057.955324074072</v>
      </c>
      <c r="D858" s="10" t="s">
        <v>2007</v>
      </c>
      <c r="E858" s="1" t="s">
        <v>322</v>
      </c>
      <c r="F858" s="11">
        <v>50000</v>
      </c>
      <c r="G858" s="9">
        <f>RawData[[#This Row],[Clean Salary]]*INDEX(Exchange[], MATCH(RawData[[#This Row],[Currency]], Exchange[Code], 0), 4)</f>
        <v>50000</v>
      </c>
      <c r="H858" s="11">
        <f>IFERROR(RawData[[#This Row],[Salary in USD]]/(INDEX(Exchange[], MATCH(RawData[[#This Row],[Local Currency Unit]], Exchange[Code], 0), 8)), "")</f>
        <v>13333.333333333334</v>
      </c>
      <c r="I858" s="1" t="s">
        <v>305</v>
      </c>
      <c r="J858" s="1" t="s">
        <v>305</v>
      </c>
      <c r="K858" s="1" t="s">
        <v>144</v>
      </c>
      <c r="L858" s="1" t="s">
        <v>41</v>
      </c>
      <c r="M858" s="1" t="str">
        <f>INDEX(Countries[], MATCH(RawData[[#This Row],[Where do you work]], Countries[Actual], 0), 2)</f>
        <v>Singapore</v>
      </c>
      <c r="N858" s="1" t="s">
        <v>291</v>
      </c>
      <c r="O858" s="1" t="str">
        <f>VLOOKUP(RawData[[#This Row],[How many hours of a day you work on Excel]], Time[], 2, FALSE)</f>
        <v>Medium</v>
      </c>
      <c r="P858" s="1">
        <v>25</v>
      </c>
    </row>
    <row r="859" spans="2:16" x14ac:dyDescent="0.2">
      <c r="B859" s="1" t="s">
        <v>1729</v>
      </c>
      <c r="C859" s="1">
        <v>41055.070914351854</v>
      </c>
      <c r="D859" s="10">
        <v>56000</v>
      </c>
      <c r="E859" s="1" t="s">
        <v>322</v>
      </c>
      <c r="F859" s="11">
        <v>56000</v>
      </c>
      <c r="G859" s="9">
        <f>RawData[[#This Row],[Clean Salary]]*INDEX(Exchange[], MATCH(RawData[[#This Row],[Currency]], Exchange[Code], 0), 4)</f>
        <v>56000</v>
      </c>
      <c r="H859" s="11">
        <f>IFERROR(RawData[[#This Row],[Salary in USD]]/(INDEX(Exchange[], MATCH(RawData[[#This Row],[Local Currency Unit]], Exchange[Code], 0), 8)), "")</f>
        <v>13333.333333333332</v>
      </c>
      <c r="I859" s="1" t="s">
        <v>1730</v>
      </c>
      <c r="J859" s="1" t="s">
        <v>281</v>
      </c>
      <c r="K859" s="1" t="s">
        <v>133</v>
      </c>
      <c r="L859" s="1" t="s">
        <v>322</v>
      </c>
      <c r="M859" s="1" t="str">
        <f>INDEX(Countries[], MATCH(RawData[[#This Row],[Where do you work]], Countries[Actual], 0), 2)</f>
        <v>USA</v>
      </c>
      <c r="N859" s="1" t="s">
        <v>291</v>
      </c>
      <c r="O859" s="1" t="str">
        <f>VLOOKUP(RawData[[#This Row],[How many hours of a day you work on Excel]], Time[], 2, FALSE)</f>
        <v>Medium</v>
      </c>
    </row>
    <row r="860" spans="2:16" x14ac:dyDescent="0.2">
      <c r="B860" s="1" t="s">
        <v>1731</v>
      </c>
      <c r="C860" s="1">
        <v>41055.093391203707</v>
      </c>
      <c r="D860" s="10">
        <v>56000</v>
      </c>
      <c r="E860" s="1" t="s">
        <v>322</v>
      </c>
      <c r="F860" s="11">
        <v>56000</v>
      </c>
      <c r="G860" s="9">
        <f>RawData[[#This Row],[Clean Salary]]*INDEX(Exchange[], MATCH(RawData[[#This Row],[Currency]], Exchange[Code], 0), 4)</f>
        <v>56000</v>
      </c>
      <c r="H860" s="11">
        <f>IFERROR(RawData[[#This Row],[Salary in USD]]/(INDEX(Exchange[], MATCH(RawData[[#This Row],[Local Currency Unit]], Exchange[Code], 0), 8)), "")</f>
        <v>13333.333333333332</v>
      </c>
      <c r="I860" s="1" t="s">
        <v>1732</v>
      </c>
      <c r="J860" s="1" t="s">
        <v>290</v>
      </c>
      <c r="K860" s="1" t="s">
        <v>133</v>
      </c>
      <c r="L860" s="1" t="s">
        <v>322</v>
      </c>
      <c r="M860" s="1" t="str">
        <f>INDEX(Countries[], MATCH(RawData[[#This Row],[Where do you work]], Countries[Actual], 0), 2)</f>
        <v>USA</v>
      </c>
      <c r="N860" s="1" t="s">
        <v>282</v>
      </c>
      <c r="O860" s="1" t="str">
        <f>VLOOKUP(RawData[[#This Row],[How many hours of a day you work on Excel]], Time[], 2, FALSE)</f>
        <v>Heavy</v>
      </c>
    </row>
    <row r="861" spans="2:16" x14ac:dyDescent="0.2">
      <c r="B861" s="1" t="s">
        <v>1733</v>
      </c>
      <c r="C861" s="1">
        <v>41055.095347222225</v>
      </c>
      <c r="D861" s="10">
        <v>56000</v>
      </c>
      <c r="E861" s="1" t="s">
        <v>322</v>
      </c>
      <c r="F861" s="11">
        <v>56000</v>
      </c>
      <c r="G861" s="9">
        <f>RawData[[#This Row],[Clean Salary]]*INDEX(Exchange[], MATCH(RawData[[#This Row],[Currency]], Exchange[Code], 0), 4)</f>
        <v>56000</v>
      </c>
      <c r="H861" s="11">
        <f>IFERROR(RawData[[#This Row],[Salary in USD]]/(INDEX(Exchange[], MATCH(RawData[[#This Row],[Local Currency Unit]], Exchange[Code], 0), 8)), "")</f>
        <v>13333.333333333332</v>
      </c>
      <c r="I861" s="1" t="s">
        <v>1734</v>
      </c>
      <c r="J861" s="1" t="s">
        <v>281</v>
      </c>
      <c r="K861" s="1" t="s">
        <v>133</v>
      </c>
      <c r="L861" s="1" t="s">
        <v>322</v>
      </c>
      <c r="M861" s="1" t="str">
        <f>INDEX(Countries[], MATCH(RawData[[#This Row],[Where do you work]], Countries[Actual], 0), 2)</f>
        <v>USA</v>
      </c>
      <c r="N861" s="1" t="s">
        <v>294</v>
      </c>
      <c r="O861" s="1" t="str">
        <f>VLOOKUP(RawData[[#This Row],[How many hours of a day you work on Excel]], Time[], 2, FALSE)</f>
        <v>Very Heavy</v>
      </c>
    </row>
    <row r="862" spans="2:16" x14ac:dyDescent="0.2">
      <c r="B862" s="1" t="s">
        <v>1735</v>
      </c>
      <c r="C862" s="1">
        <v>41057.970497685186</v>
      </c>
      <c r="D862" s="10">
        <v>56000</v>
      </c>
      <c r="E862" s="1" t="s">
        <v>322</v>
      </c>
      <c r="F862" s="11">
        <v>56000</v>
      </c>
      <c r="G862" s="9">
        <f>RawData[[#This Row],[Clean Salary]]*INDEX(Exchange[], MATCH(RawData[[#This Row],[Currency]], Exchange[Code], 0), 4)</f>
        <v>56000</v>
      </c>
      <c r="H862" s="11">
        <f>IFERROR(RawData[[#This Row],[Salary in USD]]/(INDEX(Exchange[], MATCH(RawData[[#This Row],[Local Currency Unit]], Exchange[Code], 0), 8)), "")</f>
        <v>13333.333333333332</v>
      </c>
      <c r="I862" s="1" t="s">
        <v>290</v>
      </c>
      <c r="J862" s="1" t="s">
        <v>290</v>
      </c>
      <c r="K862" s="1" t="s">
        <v>133</v>
      </c>
      <c r="L862" s="1" t="s">
        <v>322</v>
      </c>
      <c r="M862" s="1" t="str">
        <f>INDEX(Countries[], MATCH(RawData[[#This Row],[Where do you work]], Countries[Actual], 0), 2)</f>
        <v>USA</v>
      </c>
      <c r="N862" s="1" t="s">
        <v>324</v>
      </c>
      <c r="O862" s="1" t="str">
        <f>VLOOKUP(RawData[[#This Row],[How many hours of a day you work on Excel]], Time[], 2, FALSE)</f>
        <v>Light</v>
      </c>
      <c r="P862" s="1">
        <v>2</v>
      </c>
    </row>
    <row r="863" spans="2:16" x14ac:dyDescent="0.2">
      <c r="B863" s="1" t="s">
        <v>1736</v>
      </c>
      <c r="C863" s="1">
        <v>41058.184050925927</v>
      </c>
      <c r="D863" s="10">
        <v>56000</v>
      </c>
      <c r="E863" s="1" t="s">
        <v>322</v>
      </c>
      <c r="F863" s="11">
        <v>56000</v>
      </c>
      <c r="G863" s="9">
        <f>RawData[[#This Row],[Clean Salary]]*INDEX(Exchange[], MATCH(RawData[[#This Row],[Currency]], Exchange[Code], 0), 4)</f>
        <v>56000</v>
      </c>
      <c r="H863" s="11">
        <f>IFERROR(RawData[[#This Row],[Salary in USD]]/(INDEX(Exchange[], MATCH(RawData[[#This Row],[Local Currency Unit]], Exchange[Code], 0), 8)), "")</f>
        <v>13333.333333333332</v>
      </c>
      <c r="I863" s="1" t="s">
        <v>316</v>
      </c>
      <c r="J863" s="1" t="s">
        <v>316</v>
      </c>
      <c r="K863" s="1" t="s">
        <v>133</v>
      </c>
      <c r="L863" s="1" t="s">
        <v>322</v>
      </c>
      <c r="M863" s="1" t="str">
        <f>INDEX(Countries[], MATCH(RawData[[#This Row],[Where do you work]], Countries[Actual], 0), 2)</f>
        <v>USA</v>
      </c>
      <c r="N863" s="1" t="s">
        <v>282</v>
      </c>
      <c r="O863" s="1" t="str">
        <f>VLOOKUP(RawData[[#This Row],[How many hours of a day you work on Excel]], Time[], 2, FALSE)</f>
        <v>Heavy</v>
      </c>
      <c r="P863" s="1">
        <v>1</v>
      </c>
    </row>
    <row r="864" spans="2:16" x14ac:dyDescent="0.2">
      <c r="B864" s="1" t="s">
        <v>1793</v>
      </c>
      <c r="C864" s="1">
        <v>41057.591365740744</v>
      </c>
      <c r="D864" s="10" t="s">
        <v>1794</v>
      </c>
      <c r="E864" s="1" t="s">
        <v>322</v>
      </c>
      <c r="F864" s="11">
        <v>55000</v>
      </c>
      <c r="G864" s="9">
        <f>RawData[[#This Row],[Clean Salary]]*INDEX(Exchange[], MATCH(RawData[[#This Row],[Currency]], Exchange[Code], 0), 4)</f>
        <v>55000</v>
      </c>
      <c r="H864" s="11">
        <f>IFERROR(RawData[[#This Row],[Salary in USD]]/(INDEX(Exchange[], MATCH(RawData[[#This Row],[Local Currency Unit]], Exchange[Code], 0), 8)), "")</f>
        <v>13317.191283292979</v>
      </c>
      <c r="I864" s="1" t="s">
        <v>1795</v>
      </c>
      <c r="J864" s="1" t="s">
        <v>313</v>
      </c>
      <c r="K864" s="1" t="s">
        <v>163</v>
      </c>
      <c r="L864" s="1" t="s">
        <v>21</v>
      </c>
      <c r="M864" s="1" t="str">
        <f>INDEX(Countries[], MATCH(RawData[[#This Row],[Where do you work]], Countries[Actual], 0), 2)</f>
        <v>Israel</v>
      </c>
      <c r="N864" s="1" t="s">
        <v>282</v>
      </c>
      <c r="O864" s="1" t="str">
        <f>VLOOKUP(RawData[[#This Row],[How many hours of a day you work on Excel]], Time[], 2, FALSE)</f>
        <v>Heavy</v>
      </c>
      <c r="P864" s="1">
        <v>6</v>
      </c>
    </row>
    <row r="865" spans="2:16" x14ac:dyDescent="0.2">
      <c r="B865" s="1" t="s">
        <v>1737</v>
      </c>
      <c r="C865" s="1">
        <v>41055.031840277778</v>
      </c>
      <c r="D865" s="10" t="s">
        <v>1738</v>
      </c>
      <c r="E865" s="1" t="s">
        <v>6</v>
      </c>
      <c r="F865" s="11">
        <v>32250</v>
      </c>
      <c r="G865" s="9">
        <f>RawData[[#This Row],[Clean Salary]]*INDEX(Exchange[], MATCH(RawData[[#This Row],[Currency]], Exchange[Code], 0), 4)</f>
        <v>50831.74927416991</v>
      </c>
      <c r="H865" s="11">
        <f>IFERROR(RawData[[#This Row],[Salary in USD]]/(INDEX(Exchange[], MATCH(RawData[[#This Row],[Local Currency Unit]], Exchange[Code], 0), 8)), "")</f>
        <v>13306.740647688459</v>
      </c>
      <c r="I865" s="1" t="s">
        <v>1739</v>
      </c>
      <c r="J865" s="1" t="s">
        <v>281</v>
      </c>
      <c r="K865" s="1" t="s">
        <v>135</v>
      </c>
      <c r="L865" s="1" t="s">
        <v>6</v>
      </c>
      <c r="M865" s="1" t="str">
        <f>INDEX(Countries[], MATCH(RawData[[#This Row],[Where do you work]], Countries[Actual], 0), 2)</f>
        <v>UK</v>
      </c>
      <c r="N865" s="1" t="s">
        <v>282</v>
      </c>
      <c r="O865" s="1" t="str">
        <f>VLOOKUP(RawData[[#This Row],[How many hours of a day you work on Excel]], Time[], 2, FALSE)</f>
        <v>Heavy</v>
      </c>
    </row>
    <row r="866" spans="2:16" x14ac:dyDescent="0.2">
      <c r="B866" s="1" t="s">
        <v>3095</v>
      </c>
      <c r="C866" s="1">
        <v>41055.517465277779</v>
      </c>
      <c r="D866" s="10">
        <v>21500</v>
      </c>
      <c r="E866" s="1" t="s">
        <v>322</v>
      </c>
      <c r="F866" s="11">
        <v>21500</v>
      </c>
      <c r="G866" s="9">
        <f>RawData[[#This Row],[Clean Salary]]*INDEX(Exchange[], MATCH(RawData[[#This Row],[Currency]], Exchange[Code], 0), 4)</f>
        <v>21500</v>
      </c>
      <c r="H866" s="11">
        <f>IFERROR(RawData[[#This Row],[Salary in USD]]/(INDEX(Exchange[], MATCH(RawData[[#This Row],[Local Currency Unit]], Exchange[Code], 0), 8)), "")</f>
        <v>13271.604938271605</v>
      </c>
      <c r="I866" s="1" t="s">
        <v>3096</v>
      </c>
      <c r="J866" s="1" t="s">
        <v>290</v>
      </c>
      <c r="K866" s="1" t="s">
        <v>134</v>
      </c>
      <c r="L866" s="1" t="s">
        <v>19</v>
      </c>
      <c r="M866" s="1" t="str">
        <f>INDEX(Countries[], MATCH(RawData[[#This Row],[Where do you work]], Countries[Actual], 0), 2)</f>
        <v>India</v>
      </c>
      <c r="N866" s="1" t="s">
        <v>282</v>
      </c>
      <c r="O866" s="1" t="str">
        <f>VLOOKUP(RawData[[#This Row],[How many hours of a day you work on Excel]], Time[], 2, FALSE)</f>
        <v>Heavy</v>
      </c>
      <c r="P866" s="1">
        <v>9</v>
      </c>
    </row>
    <row r="867" spans="2:16" x14ac:dyDescent="0.2">
      <c r="B867" s="1" t="s">
        <v>1747</v>
      </c>
      <c r="C867" s="1">
        <v>41057.952997685185</v>
      </c>
      <c r="D867" s="10" t="s">
        <v>1748</v>
      </c>
      <c r="E867" s="1" t="s">
        <v>6</v>
      </c>
      <c r="F867" s="11">
        <v>32000</v>
      </c>
      <c r="G867" s="9">
        <f>RawData[[#This Row],[Clean Salary]]*INDEX(Exchange[], MATCH(RawData[[#This Row],[Currency]], Exchange[Code], 0), 4)</f>
        <v>50437.70470615309</v>
      </c>
      <c r="H867" s="11">
        <f>IFERROR(RawData[[#This Row],[Salary in USD]]/(INDEX(Exchange[], MATCH(RawData[[#This Row],[Local Currency Unit]], Exchange[Code], 0), 8)), "")</f>
        <v>13203.587619411805</v>
      </c>
      <c r="I867" s="1" t="s">
        <v>1749</v>
      </c>
      <c r="J867" s="1" t="s">
        <v>290</v>
      </c>
      <c r="K867" s="1" t="s">
        <v>137</v>
      </c>
      <c r="L867" s="1" t="s">
        <v>6</v>
      </c>
      <c r="M867" s="1" t="str">
        <f>INDEX(Countries[], MATCH(RawData[[#This Row],[Where do you work]], Countries[Actual], 0), 2)</f>
        <v>Canada</v>
      </c>
      <c r="N867" s="1" t="s">
        <v>282</v>
      </c>
      <c r="O867" s="1" t="str">
        <f>VLOOKUP(RawData[[#This Row],[How many hours of a day you work on Excel]], Time[], 2, FALSE)</f>
        <v>Heavy</v>
      </c>
      <c r="P867" s="1">
        <v>9</v>
      </c>
    </row>
    <row r="868" spans="2:16" x14ac:dyDescent="0.2">
      <c r="B868" s="1" t="s">
        <v>1742</v>
      </c>
      <c r="C868" s="1">
        <v>41054.241087962961</v>
      </c>
      <c r="D868" s="10">
        <v>32000</v>
      </c>
      <c r="E868" s="1" t="s">
        <v>6</v>
      </c>
      <c r="F868" s="11">
        <v>32000</v>
      </c>
      <c r="G868" s="9">
        <f>RawData[[#This Row],[Clean Salary]]*INDEX(Exchange[], MATCH(RawData[[#This Row],[Currency]], Exchange[Code], 0), 4)</f>
        <v>50437.70470615309</v>
      </c>
      <c r="H868" s="11">
        <f>IFERROR(RawData[[#This Row],[Salary in USD]]/(INDEX(Exchange[], MATCH(RawData[[#This Row],[Local Currency Unit]], Exchange[Code], 0), 8)), "")</f>
        <v>13203.587619411805</v>
      </c>
      <c r="I868" s="1" t="s">
        <v>1743</v>
      </c>
      <c r="J868" s="1" t="s">
        <v>290</v>
      </c>
      <c r="K868" s="1" t="s">
        <v>135</v>
      </c>
      <c r="L868" s="1" t="s">
        <v>6</v>
      </c>
      <c r="M868" s="1" t="str">
        <f>INDEX(Countries[], MATCH(RawData[[#This Row],[Where do you work]], Countries[Actual], 0), 2)</f>
        <v>UK</v>
      </c>
      <c r="N868" s="1" t="s">
        <v>282</v>
      </c>
      <c r="O868" s="1" t="str">
        <f>VLOOKUP(RawData[[#This Row],[How many hours of a day you work on Excel]], Time[], 2, FALSE)</f>
        <v>Heavy</v>
      </c>
    </row>
    <row r="869" spans="2:16" x14ac:dyDescent="0.2">
      <c r="B869" s="1" t="s">
        <v>1744</v>
      </c>
      <c r="C869" s="1">
        <v>41057.947777777779</v>
      </c>
      <c r="D869" s="10" t="s">
        <v>1745</v>
      </c>
      <c r="E869" s="1" t="s">
        <v>6</v>
      </c>
      <c r="F869" s="11">
        <v>32000</v>
      </c>
      <c r="G869" s="9">
        <f>RawData[[#This Row],[Clean Salary]]*INDEX(Exchange[], MATCH(RawData[[#This Row],[Currency]], Exchange[Code], 0), 4)</f>
        <v>50437.70470615309</v>
      </c>
      <c r="H869" s="11">
        <f>IFERROR(RawData[[#This Row],[Salary in USD]]/(INDEX(Exchange[], MATCH(RawData[[#This Row],[Local Currency Unit]], Exchange[Code], 0), 8)), "")</f>
        <v>13203.587619411805</v>
      </c>
      <c r="I869" s="1" t="s">
        <v>1746</v>
      </c>
      <c r="J869" s="1" t="s">
        <v>290</v>
      </c>
      <c r="K869" s="1" t="s">
        <v>135</v>
      </c>
      <c r="L869" s="1" t="s">
        <v>6</v>
      </c>
      <c r="M869" s="1" t="str">
        <f>INDEX(Countries[], MATCH(RawData[[#This Row],[Where do you work]], Countries[Actual], 0), 2)</f>
        <v>UK</v>
      </c>
      <c r="N869" s="1" t="s">
        <v>282</v>
      </c>
      <c r="O869" s="1" t="str">
        <f>VLOOKUP(RawData[[#This Row],[How many hours of a day you work on Excel]], Time[], 2, FALSE)</f>
        <v>Heavy</v>
      </c>
      <c r="P869" s="1">
        <v>4</v>
      </c>
    </row>
    <row r="870" spans="2:16" x14ac:dyDescent="0.2">
      <c r="B870" s="1" t="s">
        <v>1750</v>
      </c>
      <c r="C870" s="1">
        <v>41072.756921296299</v>
      </c>
      <c r="D870" s="10" t="s">
        <v>1745</v>
      </c>
      <c r="E870" s="1" t="s">
        <v>6</v>
      </c>
      <c r="F870" s="11">
        <v>32000</v>
      </c>
      <c r="G870" s="9">
        <f>RawData[[#This Row],[Clean Salary]]*INDEX(Exchange[], MATCH(RawData[[#This Row],[Currency]], Exchange[Code], 0), 4)</f>
        <v>50437.70470615309</v>
      </c>
      <c r="H870" s="11">
        <f>IFERROR(RawData[[#This Row],[Salary in USD]]/(INDEX(Exchange[], MATCH(RawData[[#This Row],[Local Currency Unit]], Exchange[Code], 0), 8)), "")</f>
        <v>13203.587619411805</v>
      </c>
      <c r="I870" s="1" t="s">
        <v>356</v>
      </c>
      <c r="J870" s="1" t="s">
        <v>290</v>
      </c>
      <c r="K870" s="1" t="s">
        <v>135</v>
      </c>
      <c r="L870" s="1" t="s">
        <v>6</v>
      </c>
      <c r="M870" s="1" t="str">
        <f>INDEX(Countries[], MATCH(RawData[[#This Row],[Where do you work]], Countries[Actual], 0), 2)</f>
        <v>UK</v>
      </c>
      <c r="N870" s="1" t="s">
        <v>282</v>
      </c>
      <c r="O870" s="1" t="str">
        <f>VLOOKUP(RawData[[#This Row],[How many hours of a day you work on Excel]], Time[], 2, FALSE)</f>
        <v>Heavy</v>
      </c>
      <c r="P870" s="1">
        <v>20</v>
      </c>
    </row>
    <row r="871" spans="2:16" x14ac:dyDescent="0.2">
      <c r="B871" s="1" t="s">
        <v>1751</v>
      </c>
      <c r="C871" s="1">
        <v>41072.769895833335</v>
      </c>
      <c r="D871" s="10">
        <v>32000</v>
      </c>
      <c r="E871" s="1" t="s">
        <v>6</v>
      </c>
      <c r="F871" s="11">
        <v>32000</v>
      </c>
      <c r="G871" s="9">
        <f>RawData[[#This Row],[Clean Salary]]*INDEX(Exchange[], MATCH(RawData[[#This Row],[Currency]], Exchange[Code], 0), 4)</f>
        <v>50437.70470615309</v>
      </c>
      <c r="H871" s="11">
        <f>IFERROR(RawData[[#This Row],[Salary in USD]]/(INDEX(Exchange[], MATCH(RawData[[#This Row],[Local Currency Unit]], Exchange[Code], 0), 8)), "")</f>
        <v>13203.587619411805</v>
      </c>
      <c r="I871" s="1" t="s">
        <v>320</v>
      </c>
      <c r="J871" s="1" t="s">
        <v>290</v>
      </c>
      <c r="K871" s="1" t="s">
        <v>135</v>
      </c>
      <c r="L871" s="1" t="s">
        <v>6</v>
      </c>
      <c r="M871" s="1" t="str">
        <f>INDEX(Countries[], MATCH(RawData[[#This Row],[Where do you work]], Countries[Actual], 0), 2)</f>
        <v>UK</v>
      </c>
      <c r="N871" s="1" t="s">
        <v>294</v>
      </c>
      <c r="O871" s="1" t="str">
        <f>VLOOKUP(RawData[[#This Row],[How many hours of a day you work on Excel]], Time[], 2, FALSE)</f>
        <v>Very Heavy</v>
      </c>
      <c r="P871" s="1">
        <v>1</v>
      </c>
    </row>
    <row r="872" spans="2:16" x14ac:dyDescent="0.2">
      <c r="B872" s="1" t="s">
        <v>1752</v>
      </c>
      <c r="C872" s="1">
        <v>41055.043136574073</v>
      </c>
      <c r="D872" s="10">
        <v>1200000</v>
      </c>
      <c r="E872" s="1" t="s">
        <v>19</v>
      </c>
      <c r="F872" s="11">
        <v>1200000</v>
      </c>
      <c r="G872" s="9">
        <f>RawData[[#This Row],[Clean Salary]]*INDEX(Exchange[], MATCH(RawData[[#This Row],[Currency]], Exchange[Code], 0), 4)</f>
        <v>21369.500024931083</v>
      </c>
      <c r="H872" s="11">
        <f>IFERROR(RawData[[#This Row],[Salary in USD]]/(INDEX(Exchange[], MATCH(RawData[[#This Row],[Local Currency Unit]], Exchange[Code], 0), 8)), "")</f>
        <v>13191.049398105606</v>
      </c>
      <c r="I872" s="1" t="s">
        <v>1753</v>
      </c>
      <c r="J872" s="1" t="s">
        <v>281</v>
      </c>
      <c r="K872" s="1" t="s">
        <v>134</v>
      </c>
      <c r="L872" s="1" t="s">
        <v>19</v>
      </c>
      <c r="M872" s="1" t="str">
        <f>INDEX(Countries[], MATCH(RawData[[#This Row],[Where do you work]], Countries[Actual], 0), 2)</f>
        <v>India</v>
      </c>
      <c r="N872" s="1" t="s">
        <v>291</v>
      </c>
      <c r="O872" s="1" t="str">
        <f>VLOOKUP(RawData[[#This Row],[How many hours of a day you work on Excel]], Time[], 2, FALSE)</f>
        <v>Medium</v>
      </c>
    </row>
    <row r="873" spans="2:16" x14ac:dyDescent="0.2">
      <c r="B873" s="1" t="s">
        <v>1754</v>
      </c>
      <c r="C873" s="1">
        <v>41055.739282407405</v>
      </c>
      <c r="D873" s="10" t="s">
        <v>1755</v>
      </c>
      <c r="E873" s="1" t="s">
        <v>19</v>
      </c>
      <c r="F873" s="11">
        <v>1200000</v>
      </c>
      <c r="G873" s="9">
        <f>RawData[[#This Row],[Clean Salary]]*INDEX(Exchange[], MATCH(RawData[[#This Row],[Currency]], Exchange[Code], 0), 4)</f>
        <v>21369.500024931083</v>
      </c>
      <c r="H873" s="11">
        <f>IFERROR(RawData[[#This Row],[Salary in USD]]/(INDEX(Exchange[], MATCH(RawData[[#This Row],[Local Currency Unit]], Exchange[Code], 0), 8)), "")</f>
        <v>13191.049398105606</v>
      </c>
      <c r="I873" s="1" t="s">
        <v>1756</v>
      </c>
      <c r="J873" s="1" t="s">
        <v>281</v>
      </c>
      <c r="K873" s="1" t="s">
        <v>134</v>
      </c>
      <c r="L873" s="1" t="s">
        <v>19</v>
      </c>
      <c r="M873" s="1" t="str">
        <f>INDEX(Countries[], MATCH(RawData[[#This Row],[Where do you work]], Countries[Actual], 0), 2)</f>
        <v>India</v>
      </c>
      <c r="N873" s="1" t="s">
        <v>294</v>
      </c>
      <c r="O873" s="1" t="str">
        <f>VLOOKUP(RawData[[#This Row],[How many hours of a day you work on Excel]], Time[], 2, FALSE)</f>
        <v>Very Heavy</v>
      </c>
      <c r="P873" s="1">
        <v>14</v>
      </c>
    </row>
    <row r="874" spans="2:16" x14ac:dyDescent="0.2">
      <c r="B874" s="1" t="s">
        <v>1757</v>
      </c>
      <c r="C874" s="1">
        <v>41056.022986111115</v>
      </c>
      <c r="D874" s="10" t="s">
        <v>1758</v>
      </c>
      <c r="E874" s="1" t="s">
        <v>19</v>
      </c>
      <c r="F874" s="11">
        <v>1200000</v>
      </c>
      <c r="G874" s="9">
        <f>RawData[[#This Row],[Clean Salary]]*INDEX(Exchange[], MATCH(RawData[[#This Row],[Currency]], Exchange[Code], 0), 4)</f>
        <v>21369.500024931083</v>
      </c>
      <c r="H874" s="11">
        <f>IFERROR(RawData[[#This Row],[Salary in USD]]/(INDEX(Exchange[], MATCH(RawData[[#This Row],[Local Currency Unit]], Exchange[Code], 0), 8)), "")</f>
        <v>13191.049398105606</v>
      </c>
      <c r="I874" s="1" t="s">
        <v>540</v>
      </c>
      <c r="J874" s="1" t="s">
        <v>281</v>
      </c>
      <c r="K874" s="1" t="s">
        <v>134</v>
      </c>
      <c r="L874" s="1" t="s">
        <v>19</v>
      </c>
      <c r="M874" s="1" t="str">
        <f>INDEX(Countries[], MATCH(RawData[[#This Row],[Where do you work]], Countries[Actual], 0), 2)</f>
        <v>India</v>
      </c>
      <c r="N874" s="1" t="s">
        <v>324</v>
      </c>
      <c r="O874" s="1" t="str">
        <f>VLOOKUP(RawData[[#This Row],[How many hours of a day you work on Excel]], Time[], 2, FALSE)</f>
        <v>Light</v>
      </c>
      <c r="P874" s="1">
        <v>18</v>
      </c>
    </row>
    <row r="875" spans="2:16" x14ac:dyDescent="0.2">
      <c r="B875" s="1" t="s">
        <v>1759</v>
      </c>
      <c r="C875" s="1">
        <v>41056.602465277778</v>
      </c>
      <c r="D875" s="10" t="s">
        <v>1760</v>
      </c>
      <c r="E875" s="1" t="s">
        <v>19</v>
      </c>
      <c r="F875" s="11">
        <v>1200000</v>
      </c>
      <c r="G875" s="9">
        <f>RawData[[#This Row],[Clean Salary]]*INDEX(Exchange[], MATCH(RawData[[#This Row],[Currency]], Exchange[Code], 0), 4)</f>
        <v>21369.500024931083</v>
      </c>
      <c r="H875" s="11">
        <f>IFERROR(RawData[[#This Row],[Salary in USD]]/(INDEX(Exchange[], MATCH(RawData[[#This Row],[Local Currency Unit]], Exchange[Code], 0), 8)), "")</f>
        <v>13191.049398105606</v>
      </c>
      <c r="I875" s="1" t="s">
        <v>1761</v>
      </c>
      <c r="J875" s="1" t="s">
        <v>329</v>
      </c>
      <c r="K875" s="1" t="s">
        <v>134</v>
      </c>
      <c r="L875" s="1" t="s">
        <v>19</v>
      </c>
      <c r="M875" s="1" t="str">
        <f>INDEX(Countries[], MATCH(RawData[[#This Row],[Where do you work]], Countries[Actual], 0), 2)</f>
        <v>India</v>
      </c>
      <c r="N875" s="1" t="s">
        <v>282</v>
      </c>
      <c r="O875" s="1" t="str">
        <f>VLOOKUP(RawData[[#This Row],[How many hours of a day you work on Excel]], Time[], 2, FALSE)</f>
        <v>Heavy</v>
      </c>
      <c r="P875" s="1">
        <v>17</v>
      </c>
    </row>
    <row r="876" spans="2:16" x14ac:dyDescent="0.2">
      <c r="B876" s="1" t="s">
        <v>1762</v>
      </c>
      <c r="C876" s="1">
        <v>41057.405243055553</v>
      </c>
      <c r="D876" s="10" t="s">
        <v>1763</v>
      </c>
      <c r="E876" s="1" t="s">
        <v>19</v>
      </c>
      <c r="F876" s="11">
        <v>1200000</v>
      </c>
      <c r="G876" s="9">
        <f>RawData[[#This Row],[Clean Salary]]*INDEX(Exchange[], MATCH(RawData[[#This Row],[Currency]], Exchange[Code], 0), 4)</f>
        <v>21369.500024931083</v>
      </c>
      <c r="H876" s="11">
        <f>IFERROR(RawData[[#This Row],[Salary in USD]]/(INDEX(Exchange[], MATCH(RawData[[#This Row],[Local Currency Unit]], Exchange[Code], 0), 8)), "")</f>
        <v>13191.049398105606</v>
      </c>
      <c r="I876" s="1" t="s">
        <v>655</v>
      </c>
      <c r="J876" s="1" t="s">
        <v>342</v>
      </c>
      <c r="K876" s="1" t="s">
        <v>134</v>
      </c>
      <c r="L876" s="1" t="s">
        <v>19</v>
      </c>
      <c r="M876" s="1" t="str">
        <f>INDEX(Countries[], MATCH(RawData[[#This Row],[Where do you work]], Countries[Actual], 0), 2)</f>
        <v>India</v>
      </c>
      <c r="N876" s="1" t="s">
        <v>294</v>
      </c>
      <c r="O876" s="1" t="str">
        <f>VLOOKUP(RawData[[#This Row],[How many hours of a day you work on Excel]], Time[], 2, FALSE)</f>
        <v>Very Heavy</v>
      </c>
      <c r="P876" s="1">
        <v>6</v>
      </c>
    </row>
    <row r="877" spans="2:16" x14ac:dyDescent="0.2">
      <c r="B877" s="1" t="s">
        <v>1764</v>
      </c>
      <c r="C877" s="1">
        <v>41057.592268518521</v>
      </c>
      <c r="D877" s="10" t="s">
        <v>1765</v>
      </c>
      <c r="E877" s="1" t="s">
        <v>19</v>
      </c>
      <c r="F877" s="11">
        <v>1200000</v>
      </c>
      <c r="G877" s="9">
        <f>RawData[[#This Row],[Clean Salary]]*INDEX(Exchange[], MATCH(RawData[[#This Row],[Currency]], Exchange[Code], 0), 4)</f>
        <v>21369.500024931083</v>
      </c>
      <c r="H877" s="11">
        <f>IFERROR(RawData[[#This Row],[Salary in USD]]/(INDEX(Exchange[], MATCH(RawData[[#This Row],[Local Currency Unit]], Exchange[Code], 0), 8)), "")</f>
        <v>13191.049398105606</v>
      </c>
      <c r="I877" s="1" t="s">
        <v>1766</v>
      </c>
      <c r="J877" s="1" t="s">
        <v>281</v>
      </c>
      <c r="K877" s="1" t="s">
        <v>134</v>
      </c>
      <c r="L877" s="1" t="s">
        <v>19</v>
      </c>
      <c r="M877" s="1" t="str">
        <f>INDEX(Countries[], MATCH(RawData[[#This Row],[Where do you work]], Countries[Actual], 0), 2)</f>
        <v>India</v>
      </c>
      <c r="N877" s="1" t="s">
        <v>291</v>
      </c>
      <c r="O877" s="1" t="str">
        <f>VLOOKUP(RawData[[#This Row],[How many hours of a day you work on Excel]], Time[], 2, FALSE)</f>
        <v>Medium</v>
      </c>
      <c r="P877" s="1">
        <v>2</v>
      </c>
    </row>
    <row r="878" spans="2:16" x14ac:dyDescent="0.2">
      <c r="B878" s="1" t="s">
        <v>1767</v>
      </c>
      <c r="C878" s="1">
        <v>41057.618090277778</v>
      </c>
      <c r="D878" s="10">
        <v>100000</v>
      </c>
      <c r="E878" s="1" t="s">
        <v>19</v>
      </c>
      <c r="F878" s="11">
        <v>1200000</v>
      </c>
      <c r="G878" s="9">
        <f>RawData[[#This Row],[Clean Salary]]*INDEX(Exchange[], MATCH(RawData[[#This Row],[Currency]], Exchange[Code], 0), 4)</f>
        <v>21369.500024931083</v>
      </c>
      <c r="H878" s="11">
        <f>IFERROR(RawData[[#This Row],[Salary in USD]]/(INDEX(Exchange[], MATCH(RawData[[#This Row],[Local Currency Unit]], Exchange[Code], 0), 8)), "")</f>
        <v>13191.049398105606</v>
      </c>
      <c r="I878" s="1" t="s">
        <v>1768</v>
      </c>
      <c r="J878" s="1" t="s">
        <v>290</v>
      </c>
      <c r="K878" s="1" t="s">
        <v>134</v>
      </c>
      <c r="L878" s="1" t="s">
        <v>19</v>
      </c>
      <c r="M878" s="1" t="str">
        <f>INDEX(Countries[], MATCH(RawData[[#This Row],[Where do you work]], Countries[Actual], 0), 2)</f>
        <v>India</v>
      </c>
      <c r="N878" s="1" t="s">
        <v>282</v>
      </c>
      <c r="O878" s="1" t="str">
        <f>VLOOKUP(RawData[[#This Row],[How many hours of a day you work on Excel]], Time[], 2, FALSE)</f>
        <v>Heavy</v>
      </c>
      <c r="P878" s="1">
        <v>7</v>
      </c>
    </row>
    <row r="879" spans="2:16" x14ac:dyDescent="0.2">
      <c r="B879" s="1" t="s">
        <v>1769</v>
      </c>
      <c r="C879" s="1">
        <v>41057.650960648149</v>
      </c>
      <c r="D879" s="10">
        <v>1200000</v>
      </c>
      <c r="E879" s="1" t="s">
        <v>19</v>
      </c>
      <c r="F879" s="11">
        <v>1200000</v>
      </c>
      <c r="G879" s="9">
        <f>RawData[[#This Row],[Clean Salary]]*INDEX(Exchange[], MATCH(RawData[[#This Row],[Currency]], Exchange[Code], 0), 4)</f>
        <v>21369.500024931083</v>
      </c>
      <c r="H879" s="11">
        <f>IFERROR(RawData[[#This Row],[Salary in USD]]/(INDEX(Exchange[], MATCH(RawData[[#This Row],[Local Currency Unit]], Exchange[Code], 0), 8)), "")</f>
        <v>13191.049398105606</v>
      </c>
      <c r="I879" s="1" t="s">
        <v>1770</v>
      </c>
      <c r="J879" s="1" t="s">
        <v>298</v>
      </c>
      <c r="K879" s="1" t="s">
        <v>134</v>
      </c>
      <c r="L879" s="1" t="s">
        <v>19</v>
      </c>
      <c r="M879" s="1" t="str">
        <f>INDEX(Countries[], MATCH(RawData[[#This Row],[Where do you work]], Countries[Actual], 0), 2)</f>
        <v>India</v>
      </c>
      <c r="N879" s="1" t="s">
        <v>282</v>
      </c>
      <c r="O879" s="1" t="str">
        <f>VLOOKUP(RawData[[#This Row],[How many hours of a day you work on Excel]], Time[], 2, FALSE)</f>
        <v>Heavy</v>
      </c>
      <c r="P879" s="1">
        <v>8</v>
      </c>
    </row>
    <row r="880" spans="2:16" x14ac:dyDescent="0.2">
      <c r="B880" s="1" t="s">
        <v>1771</v>
      </c>
      <c r="C880" s="1">
        <v>41057.698240740741</v>
      </c>
      <c r="D880" s="10">
        <v>100000</v>
      </c>
      <c r="E880" s="1" t="s">
        <v>19</v>
      </c>
      <c r="F880" s="11">
        <v>1200000</v>
      </c>
      <c r="G880" s="9">
        <f>RawData[[#This Row],[Clean Salary]]*INDEX(Exchange[], MATCH(RawData[[#This Row],[Currency]], Exchange[Code], 0), 4)</f>
        <v>21369.500024931083</v>
      </c>
      <c r="H880" s="11">
        <f>IFERROR(RawData[[#This Row],[Salary in USD]]/(INDEX(Exchange[], MATCH(RawData[[#This Row],[Local Currency Unit]], Exchange[Code], 0), 8)), "")</f>
        <v>13191.049398105606</v>
      </c>
      <c r="I880" s="1" t="s">
        <v>1772</v>
      </c>
      <c r="J880" s="1" t="s">
        <v>281</v>
      </c>
      <c r="K880" s="1" t="s">
        <v>134</v>
      </c>
      <c r="L880" s="1" t="s">
        <v>19</v>
      </c>
      <c r="M880" s="1" t="str">
        <f>INDEX(Countries[], MATCH(RawData[[#This Row],[Where do you work]], Countries[Actual], 0), 2)</f>
        <v>India</v>
      </c>
      <c r="N880" s="1" t="s">
        <v>291</v>
      </c>
      <c r="O880" s="1" t="str">
        <f>VLOOKUP(RawData[[#This Row],[How many hours of a day you work on Excel]], Time[], 2, FALSE)</f>
        <v>Medium</v>
      </c>
      <c r="P880" s="1">
        <v>5</v>
      </c>
    </row>
    <row r="881" spans="2:16" x14ac:dyDescent="0.2">
      <c r="B881" s="1" t="s">
        <v>1773</v>
      </c>
      <c r="C881" s="1">
        <v>41058.642187500001</v>
      </c>
      <c r="D881" s="10">
        <v>1200000</v>
      </c>
      <c r="E881" s="1" t="s">
        <v>19</v>
      </c>
      <c r="F881" s="11">
        <v>1200000</v>
      </c>
      <c r="G881" s="9">
        <f>RawData[[#This Row],[Clean Salary]]*INDEX(Exchange[], MATCH(RawData[[#This Row],[Currency]], Exchange[Code], 0), 4)</f>
        <v>21369.500024931083</v>
      </c>
      <c r="H881" s="11">
        <f>IFERROR(RawData[[#This Row],[Salary in USD]]/(INDEX(Exchange[], MATCH(RawData[[#This Row],[Local Currency Unit]], Exchange[Code], 0), 8)), "")</f>
        <v>13191.049398105606</v>
      </c>
      <c r="I881" s="1" t="s">
        <v>1774</v>
      </c>
      <c r="J881" s="1" t="s">
        <v>281</v>
      </c>
      <c r="K881" s="1" t="s">
        <v>134</v>
      </c>
      <c r="L881" s="1" t="s">
        <v>19</v>
      </c>
      <c r="M881" s="1" t="str">
        <f>INDEX(Countries[], MATCH(RawData[[#This Row],[Where do you work]], Countries[Actual], 0), 2)</f>
        <v>India</v>
      </c>
      <c r="N881" s="1" t="s">
        <v>282</v>
      </c>
      <c r="O881" s="1" t="str">
        <f>VLOOKUP(RawData[[#This Row],[How many hours of a day you work on Excel]], Time[], 2, FALSE)</f>
        <v>Heavy</v>
      </c>
      <c r="P881" s="1">
        <v>9</v>
      </c>
    </row>
    <row r="882" spans="2:16" x14ac:dyDescent="0.2">
      <c r="B882" s="1" t="s">
        <v>1775</v>
      </c>
      <c r="C882" s="1">
        <v>41058.729664351849</v>
      </c>
      <c r="D882" s="10">
        <v>1200000</v>
      </c>
      <c r="E882" s="1" t="s">
        <v>19</v>
      </c>
      <c r="F882" s="11">
        <v>1200000</v>
      </c>
      <c r="G882" s="9">
        <f>RawData[[#This Row],[Clean Salary]]*INDEX(Exchange[], MATCH(RawData[[#This Row],[Currency]], Exchange[Code], 0), 4)</f>
        <v>21369.500024931083</v>
      </c>
      <c r="H882" s="11">
        <f>IFERROR(RawData[[#This Row],[Salary in USD]]/(INDEX(Exchange[], MATCH(RawData[[#This Row],[Local Currency Unit]], Exchange[Code], 0), 8)), "")</f>
        <v>13191.049398105606</v>
      </c>
      <c r="I882" s="1" t="s">
        <v>342</v>
      </c>
      <c r="J882" s="1" t="s">
        <v>342</v>
      </c>
      <c r="K882" s="1" t="s">
        <v>134</v>
      </c>
      <c r="L882" s="1" t="s">
        <v>19</v>
      </c>
      <c r="M882" s="1" t="str">
        <f>INDEX(Countries[], MATCH(RawData[[#This Row],[Where do you work]], Countries[Actual], 0), 2)</f>
        <v>India</v>
      </c>
      <c r="N882" s="1" t="s">
        <v>291</v>
      </c>
      <c r="O882" s="1" t="str">
        <f>VLOOKUP(RawData[[#This Row],[How many hours of a day you work on Excel]], Time[], 2, FALSE)</f>
        <v>Medium</v>
      </c>
      <c r="P882" s="1">
        <v>21</v>
      </c>
    </row>
    <row r="883" spans="2:16" x14ac:dyDescent="0.2">
      <c r="B883" s="1" t="s">
        <v>1776</v>
      </c>
      <c r="C883" s="1">
        <v>41073.81962962963</v>
      </c>
      <c r="D883" s="10">
        <v>1200000</v>
      </c>
      <c r="E883" s="1" t="s">
        <v>19</v>
      </c>
      <c r="F883" s="11">
        <v>1200000</v>
      </c>
      <c r="G883" s="9">
        <f>RawData[[#This Row],[Clean Salary]]*INDEX(Exchange[], MATCH(RawData[[#This Row],[Currency]], Exchange[Code], 0), 4)</f>
        <v>21369.500024931083</v>
      </c>
      <c r="H883" s="11">
        <f>IFERROR(RawData[[#This Row],[Salary in USD]]/(INDEX(Exchange[], MATCH(RawData[[#This Row],[Local Currency Unit]], Exchange[Code], 0), 8)), "")</f>
        <v>13191.049398105606</v>
      </c>
      <c r="I883" s="1" t="s">
        <v>1777</v>
      </c>
      <c r="J883" s="1" t="s">
        <v>281</v>
      </c>
      <c r="K883" s="1" t="s">
        <v>134</v>
      </c>
      <c r="L883" s="1" t="s">
        <v>19</v>
      </c>
      <c r="M883" s="1" t="str">
        <f>INDEX(Countries[], MATCH(RawData[[#This Row],[Where do you work]], Countries[Actual], 0), 2)</f>
        <v>India</v>
      </c>
      <c r="N883" s="1" t="s">
        <v>282</v>
      </c>
      <c r="O883" s="1" t="str">
        <f>VLOOKUP(RawData[[#This Row],[How many hours of a day you work on Excel]], Time[], 2, FALSE)</f>
        <v>Heavy</v>
      </c>
      <c r="P883" s="1">
        <v>7</v>
      </c>
    </row>
    <row r="884" spans="2:16" x14ac:dyDescent="0.2">
      <c r="B884" s="1" t="s">
        <v>1778</v>
      </c>
      <c r="C884" s="1">
        <v>41055.03025462963</v>
      </c>
      <c r="D884" s="10" t="s">
        <v>1779</v>
      </c>
      <c r="E884" s="1" t="s">
        <v>9</v>
      </c>
      <c r="F884" s="11">
        <v>62000</v>
      </c>
      <c r="G884" s="9">
        <f>RawData[[#This Row],[Clean Salary]]*INDEX(Exchange[], MATCH(RawData[[#This Row],[Currency]], Exchange[Code], 0), 4)</f>
        <v>60968.414427880263</v>
      </c>
      <c r="H884" s="11">
        <f>IFERROR(RawData[[#This Row],[Salary in USD]]/(INDEX(Exchange[], MATCH(RawData[[#This Row],[Local Currency Unit]], Exchange[Code], 0), 8)), "")</f>
        <v>13168.124066496817</v>
      </c>
      <c r="I884" s="1" t="s">
        <v>1780</v>
      </c>
      <c r="J884" s="1" t="s">
        <v>290</v>
      </c>
      <c r="K884" s="1" t="s">
        <v>137</v>
      </c>
      <c r="L884" s="1" t="s">
        <v>9</v>
      </c>
      <c r="M884" s="1" t="str">
        <f>INDEX(Countries[], MATCH(RawData[[#This Row],[Where do you work]], Countries[Actual], 0), 2)</f>
        <v>Canada</v>
      </c>
      <c r="N884" s="1" t="s">
        <v>291</v>
      </c>
      <c r="O884" s="1" t="str">
        <f>VLOOKUP(RawData[[#This Row],[How many hours of a day you work on Excel]], Time[], 2, FALSE)</f>
        <v>Medium</v>
      </c>
    </row>
    <row r="885" spans="2:16" x14ac:dyDescent="0.2">
      <c r="B885" s="1" t="s">
        <v>1781</v>
      </c>
      <c r="C885" s="1">
        <v>41059.574895833335</v>
      </c>
      <c r="D885" s="10" t="s">
        <v>1782</v>
      </c>
      <c r="E885" s="1" t="s">
        <v>42</v>
      </c>
      <c r="F885" s="11">
        <v>264000</v>
      </c>
      <c r="G885" s="9">
        <f>RawData[[#This Row],[Clean Salary]]*INDEX(Exchange[], MATCH(RawData[[#This Row],[Currency]], Exchange[Code], 0), 4)</f>
        <v>32187.34988380854</v>
      </c>
      <c r="H885" s="11">
        <f>IFERROR(RawData[[#This Row],[Salary in USD]]/(INDEX(Exchange[], MATCH(RawData[[#This Row],[Local Currency Unit]], Exchange[Code], 0), 8)), "")</f>
        <v>13137.693830125934</v>
      </c>
      <c r="I885" s="1" t="s">
        <v>290</v>
      </c>
      <c r="J885" s="1" t="s">
        <v>290</v>
      </c>
      <c r="K885" s="1" t="s">
        <v>252</v>
      </c>
      <c r="L885" s="1" t="s">
        <v>42</v>
      </c>
      <c r="M885" s="1" t="str">
        <f>INDEX(Countries[], MATCH(RawData[[#This Row],[Where do you work]], Countries[Actual], 0), 2)</f>
        <v>South Africa</v>
      </c>
      <c r="N885" s="1" t="s">
        <v>294</v>
      </c>
      <c r="O885" s="1" t="str">
        <f>VLOOKUP(RawData[[#This Row],[How many hours of a day you work on Excel]], Time[], 2, FALSE)</f>
        <v>Very Heavy</v>
      </c>
      <c r="P885" s="1">
        <v>2</v>
      </c>
    </row>
    <row r="886" spans="2:16" x14ac:dyDescent="0.2">
      <c r="B886" s="1" t="s">
        <v>1783</v>
      </c>
      <c r="C886" s="1">
        <v>41057.95239583333</v>
      </c>
      <c r="D886" s="10">
        <v>31763</v>
      </c>
      <c r="E886" s="1" t="s">
        <v>6</v>
      </c>
      <c r="F886" s="11">
        <v>31763</v>
      </c>
      <c r="G886" s="9">
        <f>RawData[[#This Row],[Clean Salary]]*INDEX(Exchange[], MATCH(RawData[[#This Row],[Currency]], Exchange[Code], 0), 4)</f>
        <v>50064.150455673145</v>
      </c>
      <c r="H886" s="11">
        <f>IFERROR(RawData[[#This Row],[Salary in USD]]/(INDEX(Exchange[], MATCH(RawData[[#This Row],[Local Currency Unit]], Exchange[Code], 0), 8)), "")</f>
        <v>13105.798548605537</v>
      </c>
      <c r="I886" s="1" t="s">
        <v>1784</v>
      </c>
      <c r="J886" s="1" t="s">
        <v>290</v>
      </c>
      <c r="K886" s="1" t="s">
        <v>135</v>
      </c>
      <c r="L886" s="1" t="s">
        <v>6</v>
      </c>
      <c r="M886" s="1" t="str">
        <f>INDEX(Countries[], MATCH(RawData[[#This Row],[Where do you work]], Countries[Actual], 0), 2)</f>
        <v>UK</v>
      </c>
      <c r="N886" s="1" t="s">
        <v>291</v>
      </c>
      <c r="O886" s="1" t="str">
        <f>VLOOKUP(RawData[[#This Row],[How many hours of a day you work on Excel]], Time[], 2, FALSE)</f>
        <v>Medium</v>
      </c>
      <c r="P886" s="1">
        <v>2</v>
      </c>
    </row>
    <row r="887" spans="2:16" x14ac:dyDescent="0.2">
      <c r="B887" s="1" t="s">
        <v>1785</v>
      </c>
      <c r="C887" s="1">
        <v>41055.032280092593</v>
      </c>
      <c r="D887" s="10">
        <v>55000</v>
      </c>
      <c r="E887" s="1" t="s">
        <v>322</v>
      </c>
      <c r="F887" s="11">
        <v>55000</v>
      </c>
      <c r="G887" s="9">
        <f>RawData[[#This Row],[Clean Salary]]*INDEX(Exchange[], MATCH(RawData[[#This Row],[Currency]], Exchange[Code], 0), 4)</f>
        <v>55000</v>
      </c>
      <c r="H887" s="11">
        <f>IFERROR(RawData[[#This Row],[Salary in USD]]/(INDEX(Exchange[], MATCH(RawData[[#This Row],[Local Currency Unit]], Exchange[Code], 0), 8)), "")</f>
        <v>13095.238095238095</v>
      </c>
      <c r="I887" s="1" t="s">
        <v>1786</v>
      </c>
      <c r="J887" s="1" t="s">
        <v>281</v>
      </c>
      <c r="K887" s="1" t="s">
        <v>133</v>
      </c>
      <c r="L887" s="1" t="s">
        <v>322</v>
      </c>
      <c r="M887" s="1" t="str">
        <f>INDEX(Countries[], MATCH(RawData[[#This Row],[Where do you work]], Countries[Actual], 0), 2)</f>
        <v>USA</v>
      </c>
      <c r="N887" s="1" t="s">
        <v>291</v>
      </c>
      <c r="O887" s="1" t="str">
        <f>VLOOKUP(RawData[[#This Row],[How many hours of a day you work on Excel]], Time[], 2, FALSE)</f>
        <v>Medium</v>
      </c>
    </row>
    <row r="888" spans="2:16" x14ac:dyDescent="0.2">
      <c r="B888" s="1" t="s">
        <v>1787</v>
      </c>
      <c r="C888" s="1">
        <v>41055.048888888887</v>
      </c>
      <c r="D888" s="10">
        <v>55000</v>
      </c>
      <c r="E888" s="1" t="s">
        <v>322</v>
      </c>
      <c r="F888" s="11">
        <v>55000</v>
      </c>
      <c r="G888" s="9">
        <f>RawData[[#This Row],[Clean Salary]]*INDEX(Exchange[], MATCH(RawData[[#This Row],[Currency]], Exchange[Code], 0), 4)</f>
        <v>55000</v>
      </c>
      <c r="H888" s="11">
        <f>IFERROR(RawData[[#This Row],[Salary in USD]]/(INDEX(Exchange[], MATCH(RawData[[#This Row],[Local Currency Unit]], Exchange[Code], 0), 8)), "")</f>
        <v>13095.238095238095</v>
      </c>
      <c r="I888" s="1" t="s">
        <v>1181</v>
      </c>
      <c r="J888" s="1" t="s">
        <v>290</v>
      </c>
      <c r="K888" s="1" t="s">
        <v>133</v>
      </c>
      <c r="L888" s="1" t="s">
        <v>322</v>
      </c>
      <c r="M888" s="1" t="str">
        <f>INDEX(Countries[], MATCH(RawData[[#This Row],[Where do you work]], Countries[Actual], 0), 2)</f>
        <v>USA</v>
      </c>
      <c r="N888" s="1" t="s">
        <v>294</v>
      </c>
      <c r="O888" s="1" t="str">
        <f>VLOOKUP(RawData[[#This Row],[How many hours of a day you work on Excel]], Time[], 2, FALSE)</f>
        <v>Very Heavy</v>
      </c>
    </row>
    <row r="889" spans="2:16" x14ac:dyDescent="0.2">
      <c r="B889" s="1" t="s">
        <v>1788</v>
      </c>
      <c r="C889" s="1">
        <v>41055.060717592591</v>
      </c>
      <c r="D889" s="10">
        <v>55</v>
      </c>
      <c r="E889" s="1" t="s">
        <v>322</v>
      </c>
      <c r="F889" s="11">
        <v>55000</v>
      </c>
      <c r="G889" s="9">
        <f>RawData[[#This Row],[Clean Salary]]*INDEX(Exchange[], MATCH(RawData[[#This Row],[Currency]], Exchange[Code], 0), 4)</f>
        <v>55000</v>
      </c>
      <c r="H889" s="11">
        <f>IFERROR(RawData[[#This Row],[Salary in USD]]/(INDEX(Exchange[], MATCH(RawData[[#This Row],[Local Currency Unit]], Exchange[Code], 0), 8)), "")</f>
        <v>13095.238095238095</v>
      </c>
      <c r="I889" s="1" t="s">
        <v>356</v>
      </c>
      <c r="J889" s="1" t="s">
        <v>290</v>
      </c>
      <c r="K889" s="1" t="s">
        <v>133</v>
      </c>
      <c r="L889" s="1" t="s">
        <v>322</v>
      </c>
      <c r="M889" s="1" t="str">
        <f>INDEX(Countries[], MATCH(RawData[[#This Row],[Where do you work]], Countries[Actual], 0), 2)</f>
        <v>USA</v>
      </c>
      <c r="N889" s="1" t="s">
        <v>282</v>
      </c>
      <c r="O889" s="1" t="str">
        <f>VLOOKUP(RawData[[#This Row],[How many hours of a day you work on Excel]], Time[], 2, FALSE)</f>
        <v>Heavy</v>
      </c>
    </row>
    <row r="890" spans="2:16" x14ac:dyDescent="0.2">
      <c r="B890" s="1" t="s">
        <v>1789</v>
      </c>
      <c r="C890" s="1">
        <v>41055.083865740744</v>
      </c>
      <c r="D890" s="10">
        <v>55000</v>
      </c>
      <c r="E890" s="1" t="s">
        <v>322</v>
      </c>
      <c r="F890" s="11">
        <v>55000</v>
      </c>
      <c r="G890" s="9">
        <f>RawData[[#This Row],[Clean Salary]]*INDEX(Exchange[], MATCH(RawData[[#This Row],[Currency]], Exchange[Code], 0), 4)</f>
        <v>55000</v>
      </c>
      <c r="H890" s="11">
        <f>IFERROR(RawData[[#This Row],[Salary in USD]]/(INDEX(Exchange[], MATCH(RawData[[#This Row],[Local Currency Unit]], Exchange[Code], 0), 8)), "")</f>
        <v>13095.238095238095</v>
      </c>
      <c r="I890" s="1" t="s">
        <v>316</v>
      </c>
      <c r="J890" s="1" t="s">
        <v>316</v>
      </c>
      <c r="K890" s="1" t="s">
        <v>133</v>
      </c>
      <c r="L890" s="1" t="s">
        <v>322</v>
      </c>
      <c r="M890" s="1" t="str">
        <f>INDEX(Countries[], MATCH(RawData[[#This Row],[Where do you work]], Countries[Actual], 0), 2)</f>
        <v>USA</v>
      </c>
      <c r="N890" s="1" t="s">
        <v>282</v>
      </c>
      <c r="O890" s="1" t="str">
        <f>VLOOKUP(RawData[[#This Row],[How many hours of a day you work on Excel]], Time[], 2, FALSE)</f>
        <v>Heavy</v>
      </c>
    </row>
    <row r="891" spans="2:16" x14ac:dyDescent="0.2">
      <c r="B891" s="1" t="s">
        <v>1790</v>
      </c>
      <c r="C891" s="1">
        <v>41055.148287037038</v>
      </c>
      <c r="D891" s="10">
        <v>55000</v>
      </c>
      <c r="E891" s="1" t="s">
        <v>322</v>
      </c>
      <c r="F891" s="11">
        <v>55000</v>
      </c>
      <c r="G891" s="9">
        <f>RawData[[#This Row],[Clean Salary]]*INDEX(Exchange[], MATCH(RawData[[#This Row],[Currency]], Exchange[Code], 0), 4)</f>
        <v>55000</v>
      </c>
      <c r="H891" s="11">
        <f>IFERROR(RawData[[#This Row],[Salary in USD]]/(INDEX(Exchange[], MATCH(RawData[[#This Row],[Local Currency Unit]], Exchange[Code], 0), 8)), "")</f>
        <v>13095.238095238095</v>
      </c>
      <c r="I891" s="1" t="s">
        <v>290</v>
      </c>
      <c r="J891" s="1" t="s">
        <v>290</v>
      </c>
      <c r="K891" s="1" t="s">
        <v>133</v>
      </c>
      <c r="L891" s="1" t="s">
        <v>322</v>
      </c>
      <c r="M891" s="1" t="str">
        <f>INDEX(Countries[], MATCH(RawData[[#This Row],[Where do you work]], Countries[Actual], 0), 2)</f>
        <v>USA</v>
      </c>
      <c r="N891" s="1" t="s">
        <v>291</v>
      </c>
      <c r="O891" s="1" t="str">
        <f>VLOOKUP(RawData[[#This Row],[How many hours of a day you work on Excel]], Time[], 2, FALSE)</f>
        <v>Medium</v>
      </c>
    </row>
    <row r="892" spans="2:16" x14ac:dyDescent="0.2">
      <c r="B892" s="1" t="s">
        <v>1791</v>
      </c>
      <c r="C892" s="1">
        <v>41055.229930555557</v>
      </c>
      <c r="D892" s="10">
        <v>55000</v>
      </c>
      <c r="E892" s="1" t="s">
        <v>322</v>
      </c>
      <c r="F892" s="11">
        <v>55000</v>
      </c>
      <c r="G892" s="9">
        <f>RawData[[#This Row],[Clean Salary]]*INDEX(Exchange[], MATCH(RawData[[#This Row],[Currency]], Exchange[Code], 0), 4)</f>
        <v>55000</v>
      </c>
      <c r="H892" s="11">
        <f>IFERROR(RawData[[#This Row],[Salary in USD]]/(INDEX(Exchange[], MATCH(RawData[[#This Row],[Local Currency Unit]], Exchange[Code], 0), 8)), "")</f>
        <v>13095.238095238095</v>
      </c>
      <c r="I892" s="1" t="s">
        <v>694</v>
      </c>
      <c r="J892" s="1" t="s">
        <v>290</v>
      </c>
      <c r="K892" s="1" t="s">
        <v>133</v>
      </c>
      <c r="L892" s="1" t="s">
        <v>322</v>
      </c>
      <c r="M892" s="1" t="str">
        <f>INDEX(Countries[], MATCH(RawData[[#This Row],[Where do you work]], Countries[Actual], 0), 2)</f>
        <v>USA</v>
      </c>
      <c r="N892" s="1" t="s">
        <v>291</v>
      </c>
      <c r="O892" s="1" t="str">
        <f>VLOOKUP(RawData[[#This Row],[How many hours of a day you work on Excel]], Time[], 2, FALSE)</f>
        <v>Medium</v>
      </c>
    </row>
    <row r="893" spans="2:16" x14ac:dyDescent="0.2">
      <c r="B893" s="1" t="s">
        <v>1792</v>
      </c>
      <c r="C893" s="1">
        <v>41056.142418981479</v>
      </c>
      <c r="D893" s="10">
        <v>55000</v>
      </c>
      <c r="E893" s="1" t="s">
        <v>322</v>
      </c>
      <c r="F893" s="11">
        <v>55000</v>
      </c>
      <c r="G893" s="9">
        <f>RawData[[#This Row],[Clean Salary]]*INDEX(Exchange[], MATCH(RawData[[#This Row],[Currency]], Exchange[Code], 0), 4)</f>
        <v>55000</v>
      </c>
      <c r="H893" s="11">
        <f>IFERROR(RawData[[#This Row],[Salary in USD]]/(INDEX(Exchange[], MATCH(RawData[[#This Row],[Local Currency Unit]], Exchange[Code], 0), 8)), "")</f>
        <v>13095.238095238095</v>
      </c>
      <c r="I893" s="1" t="s">
        <v>290</v>
      </c>
      <c r="J893" s="1" t="s">
        <v>290</v>
      </c>
      <c r="K893" s="1" t="s">
        <v>133</v>
      </c>
      <c r="L893" s="1" t="s">
        <v>322</v>
      </c>
      <c r="M893" s="1" t="str">
        <f>INDEX(Countries[], MATCH(RawData[[#This Row],[Where do you work]], Countries[Actual], 0), 2)</f>
        <v>USA</v>
      </c>
      <c r="N893" s="1" t="s">
        <v>282</v>
      </c>
      <c r="O893" s="1" t="str">
        <f>VLOOKUP(RawData[[#This Row],[How many hours of a day you work on Excel]], Time[], 2, FALSE)</f>
        <v>Heavy</v>
      </c>
      <c r="P893" s="1">
        <v>10</v>
      </c>
    </row>
    <row r="894" spans="2:16" x14ac:dyDescent="0.2">
      <c r="B894" s="1" t="s">
        <v>1796</v>
      </c>
      <c r="C894" s="1">
        <v>41058.223368055558</v>
      </c>
      <c r="D894" s="10">
        <v>55000</v>
      </c>
      <c r="E894" s="1" t="s">
        <v>322</v>
      </c>
      <c r="F894" s="11">
        <v>55000</v>
      </c>
      <c r="G894" s="9">
        <f>RawData[[#This Row],[Clean Salary]]*INDEX(Exchange[], MATCH(RawData[[#This Row],[Currency]], Exchange[Code], 0), 4)</f>
        <v>55000</v>
      </c>
      <c r="H894" s="11">
        <f>IFERROR(RawData[[#This Row],[Salary in USD]]/(INDEX(Exchange[], MATCH(RawData[[#This Row],[Local Currency Unit]], Exchange[Code], 0), 8)), "")</f>
        <v>13095.238095238095</v>
      </c>
      <c r="I894" s="1" t="s">
        <v>1449</v>
      </c>
      <c r="J894" s="1" t="s">
        <v>290</v>
      </c>
      <c r="K894" s="1" t="s">
        <v>133</v>
      </c>
      <c r="L894" s="1" t="s">
        <v>322</v>
      </c>
      <c r="M894" s="1" t="str">
        <f>INDEX(Countries[], MATCH(RawData[[#This Row],[Where do you work]], Countries[Actual], 0), 2)</f>
        <v>USA</v>
      </c>
      <c r="N894" s="1" t="s">
        <v>324</v>
      </c>
      <c r="O894" s="1" t="str">
        <f>VLOOKUP(RawData[[#This Row],[How many hours of a day you work on Excel]], Time[], 2, FALSE)</f>
        <v>Light</v>
      </c>
      <c r="P894" s="1">
        <v>7</v>
      </c>
    </row>
    <row r="895" spans="2:16" x14ac:dyDescent="0.2">
      <c r="B895" s="1" t="s">
        <v>1797</v>
      </c>
      <c r="C895" s="1">
        <v>41058.967731481483</v>
      </c>
      <c r="D895" s="10">
        <v>55000</v>
      </c>
      <c r="E895" s="1" t="s">
        <v>322</v>
      </c>
      <c r="F895" s="11">
        <v>55000</v>
      </c>
      <c r="G895" s="9">
        <f>RawData[[#This Row],[Clean Salary]]*INDEX(Exchange[], MATCH(RawData[[#This Row],[Currency]], Exchange[Code], 0), 4)</f>
        <v>55000</v>
      </c>
      <c r="H895" s="11">
        <f>IFERROR(RawData[[#This Row],[Salary in USD]]/(INDEX(Exchange[], MATCH(RawData[[#This Row],[Local Currency Unit]], Exchange[Code], 0), 8)), "")</f>
        <v>13095.238095238095</v>
      </c>
      <c r="I895" s="1" t="s">
        <v>1798</v>
      </c>
      <c r="J895" s="1" t="s">
        <v>290</v>
      </c>
      <c r="K895" s="1" t="s">
        <v>133</v>
      </c>
      <c r="L895" s="1" t="s">
        <v>322</v>
      </c>
      <c r="M895" s="1" t="str">
        <f>INDEX(Countries[], MATCH(RawData[[#This Row],[Where do you work]], Countries[Actual], 0), 2)</f>
        <v>USA</v>
      </c>
      <c r="N895" s="1" t="s">
        <v>294</v>
      </c>
      <c r="O895" s="1" t="str">
        <f>VLOOKUP(RawData[[#This Row],[How many hours of a day you work on Excel]], Time[], 2, FALSE)</f>
        <v>Very Heavy</v>
      </c>
      <c r="P895" s="1">
        <v>1</v>
      </c>
    </row>
    <row r="896" spans="2:16" x14ac:dyDescent="0.2">
      <c r="B896" s="1" t="s">
        <v>1799</v>
      </c>
      <c r="C896" s="1">
        <v>41059.959583333337</v>
      </c>
      <c r="D896" s="10">
        <v>55000</v>
      </c>
      <c r="E896" s="1" t="s">
        <v>322</v>
      </c>
      <c r="F896" s="11">
        <v>55000</v>
      </c>
      <c r="G896" s="9">
        <f>RawData[[#This Row],[Clean Salary]]*INDEX(Exchange[], MATCH(RawData[[#This Row],[Currency]], Exchange[Code], 0), 4)</f>
        <v>55000</v>
      </c>
      <c r="H896" s="11">
        <f>IFERROR(RawData[[#This Row],[Salary in USD]]/(INDEX(Exchange[], MATCH(RawData[[#This Row],[Local Currency Unit]], Exchange[Code], 0), 8)), "")</f>
        <v>13095.238095238095</v>
      </c>
      <c r="I896" s="1" t="s">
        <v>1800</v>
      </c>
      <c r="J896" s="1" t="s">
        <v>281</v>
      </c>
      <c r="K896" s="1" t="s">
        <v>133</v>
      </c>
      <c r="L896" s="1" t="s">
        <v>322</v>
      </c>
      <c r="M896" s="1" t="str">
        <f>INDEX(Countries[], MATCH(RawData[[#This Row],[Where do you work]], Countries[Actual], 0), 2)</f>
        <v>USA</v>
      </c>
      <c r="N896" s="1" t="s">
        <v>291</v>
      </c>
      <c r="O896" s="1" t="str">
        <f>VLOOKUP(RawData[[#This Row],[How many hours of a day you work on Excel]], Time[], 2, FALSE)</f>
        <v>Medium</v>
      </c>
      <c r="P896" s="1">
        <v>14</v>
      </c>
    </row>
    <row r="897" spans="2:16" x14ac:dyDescent="0.2">
      <c r="B897" s="1" t="s">
        <v>1801</v>
      </c>
      <c r="C897" s="1">
        <v>41062.100451388891</v>
      </c>
      <c r="D897" s="10">
        <v>55000</v>
      </c>
      <c r="E897" s="1" t="s">
        <v>322</v>
      </c>
      <c r="F897" s="11">
        <v>55000</v>
      </c>
      <c r="G897" s="9">
        <f>RawData[[#This Row],[Clean Salary]]*INDEX(Exchange[], MATCH(RawData[[#This Row],[Currency]], Exchange[Code], 0), 4)</f>
        <v>55000</v>
      </c>
      <c r="H897" s="11">
        <f>IFERROR(RawData[[#This Row],[Salary in USD]]/(INDEX(Exchange[], MATCH(RawData[[#This Row],[Local Currency Unit]], Exchange[Code], 0), 8)), "")</f>
        <v>13095.238095238095</v>
      </c>
      <c r="I897" s="1" t="s">
        <v>356</v>
      </c>
      <c r="J897" s="1" t="s">
        <v>290</v>
      </c>
      <c r="K897" s="1" t="s">
        <v>133</v>
      </c>
      <c r="L897" s="1" t="s">
        <v>322</v>
      </c>
      <c r="M897" s="1" t="str">
        <f>INDEX(Countries[], MATCH(RawData[[#This Row],[Where do you work]], Countries[Actual], 0), 2)</f>
        <v>USA</v>
      </c>
      <c r="N897" s="1" t="s">
        <v>282</v>
      </c>
      <c r="O897" s="1" t="str">
        <f>VLOOKUP(RawData[[#This Row],[How many hours of a day you work on Excel]], Time[], 2, FALSE)</f>
        <v>Heavy</v>
      </c>
      <c r="P897" s="1">
        <v>2</v>
      </c>
    </row>
    <row r="898" spans="2:16" x14ac:dyDescent="0.2">
      <c r="B898" s="1" t="s">
        <v>1802</v>
      </c>
      <c r="C898" s="1">
        <v>41062.939953703702</v>
      </c>
      <c r="D898" s="10">
        <v>55000</v>
      </c>
      <c r="E898" s="1" t="s">
        <v>322</v>
      </c>
      <c r="F898" s="11">
        <v>55000</v>
      </c>
      <c r="G898" s="9">
        <f>RawData[[#This Row],[Clean Salary]]*INDEX(Exchange[], MATCH(RawData[[#This Row],[Currency]], Exchange[Code], 0), 4)</f>
        <v>55000</v>
      </c>
      <c r="H898" s="11">
        <f>IFERROR(RawData[[#This Row],[Salary in USD]]/(INDEX(Exchange[], MATCH(RawData[[#This Row],[Local Currency Unit]], Exchange[Code], 0), 8)), "")</f>
        <v>13095.238095238095</v>
      </c>
      <c r="I898" s="1" t="s">
        <v>1346</v>
      </c>
      <c r="J898" s="1" t="s">
        <v>290</v>
      </c>
      <c r="K898" s="1" t="s">
        <v>133</v>
      </c>
      <c r="L898" s="1" t="s">
        <v>322</v>
      </c>
      <c r="M898" s="1" t="str">
        <f>INDEX(Countries[], MATCH(RawData[[#This Row],[Where do you work]], Countries[Actual], 0), 2)</f>
        <v>USA</v>
      </c>
      <c r="N898" s="1" t="s">
        <v>282</v>
      </c>
      <c r="O898" s="1" t="str">
        <f>VLOOKUP(RawData[[#This Row],[How many hours of a day you work on Excel]], Time[], 2, FALSE)</f>
        <v>Heavy</v>
      </c>
      <c r="P898" s="1">
        <v>1</v>
      </c>
    </row>
    <row r="899" spans="2:16" x14ac:dyDescent="0.2">
      <c r="B899" s="1" t="s">
        <v>1803</v>
      </c>
      <c r="C899" s="1">
        <v>41065.085972222223</v>
      </c>
      <c r="D899" s="10">
        <v>55000</v>
      </c>
      <c r="E899" s="1" t="s">
        <v>322</v>
      </c>
      <c r="F899" s="11">
        <v>55000</v>
      </c>
      <c r="G899" s="9">
        <f>RawData[[#This Row],[Clean Salary]]*INDEX(Exchange[], MATCH(RawData[[#This Row],[Currency]], Exchange[Code], 0), 4)</f>
        <v>55000</v>
      </c>
      <c r="H899" s="11">
        <f>IFERROR(RawData[[#This Row],[Salary in USD]]/(INDEX(Exchange[], MATCH(RawData[[#This Row],[Local Currency Unit]], Exchange[Code], 0), 8)), "")</f>
        <v>13095.238095238095</v>
      </c>
      <c r="I899" s="1" t="s">
        <v>1804</v>
      </c>
      <c r="J899" s="1" t="s">
        <v>290</v>
      </c>
      <c r="K899" s="1" t="s">
        <v>133</v>
      </c>
      <c r="L899" s="1" t="s">
        <v>322</v>
      </c>
      <c r="M899" s="1" t="str">
        <f>INDEX(Countries[], MATCH(RawData[[#This Row],[Where do you work]], Countries[Actual], 0), 2)</f>
        <v>USA</v>
      </c>
      <c r="N899" s="1" t="s">
        <v>282</v>
      </c>
      <c r="O899" s="1" t="str">
        <f>VLOOKUP(RawData[[#This Row],[How many hours of a day you work on Excel]], Time[], 2, FALSE)</f>
        <v>Heavy</v>
      </c>
      <c r="P899" s="1">
        <v>15</v>
      </c>
    </row>
    <row r="900" spans="2:16" x14ac:dyDescent="0.2">
      <c r="B900" s="1" t="s">
        <v>1805</v>
      </c>
      <c r="C900" s="1">
        <v>41077.560162037036</v>
      </c>
      <c r="D900" s="10" t="s">
        <v>1806</v>
      </c>
      <c r="E900" s="1" t="s">
        <v>3</v>
      </c>
      <c r="F900" s="11">
        <v>63000</v>
      </c>
      <c r="G900" s="9">
        <f>RawData[[#This Row],[Clean Salary]]*INDEX(Exchange[], MATCH(RawData[[#This Row],[Currency]], Exchange[Code], 0), 4)</f>
        <v>64254.308353366054</v>
      </c>
      <c r="H900" s="11">
        <f>IFERROR(RawData[[#This Row],[Salary in USD]]/(INDEX(Exchange[], MATCH(RawData[[#This Row],[Local Currency Unit]], Exchange[Code], 0), 8)), "")</f>
        <v>13006.945010802843</v>
      </c>
      <c r="I900" s="1" t="s">
        <v>1807</v>
      </c>
      <c r="J900" s="1" t="s">
        <v>316</v>
      </c>
      <c r="K900" s="1" t="s">
        <v>136</v>
      </c>
      <c r="L900" s="1" t="s">
        <v>3</v>
      </c>
      <c r="M900" s="1" t="str">
        <f>INDEX(Countries[], MATCH(RawData[[#This Row],[Where do you work]], Countries[Actual], 0), 2)</f>
        <v>Australia</v>
      </c>
      <c r="N900" s="1" t="s">
        <v>294</v>
      </c>
      <c r="O900" s="1" t="str">
        <f>VLOOKUP(RawData[[#This Row],[How many hours of a day you work on Excel]], Time[], 2, FALSE)</f>
        <v>Very Heavy</v>
      </c>
      <c r="P900" s="1">
        <v>3</v>
      </c>
    </row>
    <row r="901" spans="2:16" x14ac:dyDescent="0.2">
      <c r="B901" s="1" t="s">
        <v>3099</v>
      </c>
      <c r="C901" s="1">
        <v>41055.454421296294</v>
      </c>
      <c r="D901" s="10">
        <v>21000</v>
      </c>
      <c r="E901" s="1" t="s">
        <v>322</v>
      </c>
      <c r="F901" s="11">
        <v>21000</v>
      </c>
      <c r="G901" s="9">
        <f>RawData[[#This Row],[Clean Salary]]*INDEX(Exchange[], MATCH(RawData[[#This Row],[Currency]], Exchange[Code], 0), 4)</f>
        <v>21000</v>
      </c>
      <c r="H901" s="11">
        <f>IFERROR(RawData[[#This Row],[Salary in USD]]/(INDEX(Exchange[], MATCH(RawData[[#This Row],[Local Currency Unit]], Exchange[Code], 0), 8)), "")</f>
        <v>12962.962962962962</v>
      </c>
      <c r="I901" s="1" t="s">
        <v>281</v>
      </c>
      <c r="J901" s="1" t="s">
        <v>281</v>
      </c>
      <c r="K901" s="1" t="s">
        <v>134</v>
      </c>
      <c r="L901" s="1" t="s">
        <v>19</v>
      </c>
      <c r="M901" s="1" t="str">
        <f>INDEX(Countries[], MATCH(RawData[[#This Row],[Where do you work]], Countries[Actual], 0), 2)</f>
        <v>India</v>
      </c>
      <c r="N901" s="1" t="s">
        <v>294</v>
      </c>
      <c r="O901" s="1" t="str">
        <f>VLOOKUP(RawData[[#This Row],[How many hours of a day you work on Excel]], Time[], 2, FALSE)</f>
        <v>Very Heavy</v>
      </c>
      <c r="P901" s="1">
        <v>23</v>
      </c>
    </row>
    <row r="902" spans="2:16" x14ac:dyDescent="0.2">
      <c r="B902" s="1" t="s">
        <v>3100</v>
      </c>
      <c r="C902" s="1">
        <v>41081.157210648147</v>
      </c>
      <c r="D902" s="10">
        <v>21000</v>
      </c>
      <c r="E902" s="1" t="s">
        <v>322</v>
      </c>
      <c r="F902" s="11">
        <v>21000</v>
      </c>
      <c r="G902" s="9">
        <f>RawData[[#This Row],[Clean Salary]]*INDEX(Exchange[], MATCH(RawData[[#This Row],[Currency]], Exchange[Code], 0), 4)</f>
        <v>21000</v>
      </c>
      <c r="H902" s="11">
        <f>IFERROR(RawData[[#This Row],[Salary in USD]]/(INDEX(Exchange[], MATCH(RawData[[#This Row],[Local Currency Unit]], Exchange[Code], 0), 8)), "")</f>
        <v>12962.962962962962</v>
      </c>
      <c r="I902" s="1" t="s">
        <v>3101</v>
      </c>
      <c r="J902" s="1" t="s">
        <v>631</v>
      </c>
      <c r="K902" s="1" t="s">
        <v>134</v>
      </c>
      <c r="L902" s="1" t="s">
        <v>19</v>
      </c>
      <c r="M902" s="1" t="str">
        <f>INDEX(Countries[], MATCH(RawData[[#This Row],[Where do you work]], Countries[Actual], 0), 2)</f>
        <v>India</v>
      </c>
      <c r="N902" s="1" t="s">
        <v>294</v>
      </c>
      <c r="O902" s="1" t="str">
        <f>VLOOKUP(RawData[[#This Row],[How many hours of a day you work on Excel]], Time[], 2, FALSE)</f>
        <v>Very Heavy</v>
      </c>
      <c r="P902" s="1">
        <v>5</v>
      </c>
    </row>
    <row r="903" spans="2:16" x14ac:dyDescent="0.2">
      <c r="B903" s="1" t="s">
        <v>1568</v>
      </c>
      <c r="C903" s="1">
        <v>41054.969143518516</v>
      </c>
      <c r="D903" s="10" t="s">
        <v>1569</v>
      </c>
      <c r="E903" s="1" t="s">
        <v>322</v>
      </c>
      <c r="F903" s="11">
        <v>60000</v>
      </c>
      <c r="G903" s="9">
        <f>RawData[[#This Row],[Clean Salary]]*INDEX(Exchange[], MATCH(RawData[[#This Row],[Currency]], Exchange[Code], 0), 4)</f>
        <v>60000</v>
      </c>
      <c r="H903" s="11">
        <f>IFERROR(RawData[[#This Row],[Salary in USD]]/(INDEX(Exchange[], MATCH(RawData[[#This Row],[Local Currency Unit]], Exchange[Code], 0), 8)), "")</f>
        <v>12958.963282937366</v>
      </c>
      <c r="I903" s="1" t="s">
        <v>1570</v>
      </c>
      <c r="J903" s="1" t="s">
        <v>290</v>
      </c>
      <c r="K903" s="1" t="s">
        <v>137</v>
      </c>
      <c r="L903" s="1" t="s">
        <v>9</v>
      </c>
      <c r="M903" s="1" t="str">
        <f>INDEX(Countries[], MATCH(RawData[[#This Row],[Where do you work]], Countries[Actual], 0), 2)</f>
        <v>Canada</v>
      </c>
      <c r="N903" s="1" t="s">
        <v>324</v>
      </c>
      <c r="O903" s="1" t="str">
        <f>VLOOKUP(RawData[[#This Row],[How many hours of a day you work on Excel]], Time[], 2, FALSE)</f>
        <v>Light</v>
      </c>
    </row>
    <row r="904" spans="2:16" x14ac:dyDescent="0.2">
      <c r="B904" s="1" t="s">
        <v>1640</v>
      </c>
      <c r="C904" s="1">
        <v>41079.076261574075</v>
      </c>
      <c r="D904" s="10" t="s">
        <v>1641</v>
      </c>
      <c r="E904" s="1" t="s">
        <v>322</v>
      </c>
      <c r="F904" s="11">
        <v>60000</v>
      </c>
      <c r="G904" s="9">
        <f>RawData[[#This Row],[Clean Salary]]*INDEX(Exchange[], MATCH(RawData[[#This Row],[Currency]], Exchange[Code], 0), 4)</f>
        <v>60000</v>
      </c>
      <c r="H904" s="11">
        <f>IFERROR(RawData[[#This Row],[Salary in USD]]/(INDEX(Exchange[], MATCH(RawData[[#This Row],[Local Currency Unit]], Exchange[Code], 0), 8)), "")</f>
        <v>12958.963282937366</v>
      </c>
      <c r="I904" s="1" t="s">
        <v>1642</v>
      </c>
      <c r="J904" s="1" t="s">
        <v>281</v>
      </c>
      <c r="K904" s="1" t="s">
        <v>137</v>
      </c>
      <c r="L904" s="1" t="s">
        <v>9</v>
      </c>
      <c r="M904" s="1" t="str">
        <f>INDEX(Countries[], MATCH(RawData[[#This Row],[Where do you work]], Countries[Actual], 0), 2)</f>
        <v>Canada</v>
      </c>
      <c r="N904" s="1" t="s">
        <v>291</v>
      </c>
      <c r="O904" s="1" t="str">
        <f>VLOOKUP(RawData[[#This Row],[How many hours of a day you work on Excel]], Time[], 2, FALSE)</f>
        <v>Medium</v>
      </c>
      <c r="P904" s="1">
        <v>10</v>
      </c>
    </row>
    <row r="905" spans="2:16" x14ac:dyDescent="0.2">
      <c r="B905" s="1" t="s">
        <v>1817</v>
      </c>
      <c r="C905" s="1">
        <v>41058.814664351848</v>
      </c>
      <c r="D905" s="10">
        <v>45000</v>
      </c>
      <c r="E905" s="1" t="s">
        <v>15</v>
      </c>
      <c r="F905" s="11">
        <v>45000</v>
      </c>
      <c r="G905" s="9">
        <f>RawData[[#This Row],[Clean Salary]]*INDEX(Exchange[], MATCH(RawData[[#This Row],[Currency]], Exchange[Code], 0), 4)</f>
        <v>57167.974754622352</v>
      </c>
      <c r="H905" s="11">
        <f>IFERROR(RawData[[#This Row],[Salary in USD]]/(INDEX(Exchange[], MATCH(RawData[[#This Row],[Local Currency Unit]], Exchange[Code], 0), 8)), "")</f>
        <v>12904.734707589696</v>
      </c>
      <c r="I905" s="1" t="s">
        <v>1818</v>
      </c>
      <c r="J905" s="1" t="s">
        <v>298</v>
      </c>
      <c r="K905" s="1" t="s">
        <v>139</v>
      </c>
      <c r="L905" s="1" t="s">
        <v>15</v>
      </c>
      <c r="M905" s="1" t="str">
        <f>INDEX(Countries[], MATCH(RawData[[#This Row],[Where do you work]], Countries[Actual], 0), 2)</f>
        <v>Germany</v>
      </c>
      <c r="N905" s="1" t="s">
        <v>282</v>
      </c>
      <c r="O905" s="1" t="str">
        <f>VLOOKUP(RawData[[#This Row],[How many hours of a day you work on Excel]], Time[], 2, FALSE)</f>
        <v>Heavy</v>
      </c>
      <c r="P905" s="1">
        <v>12</v>
      </c>
    </row>
    <row r="906" spans="2:16" x14ac:dyDescent="0.2">
      <c r="B906" s="1" t="s">
        <v>1808</v>
      </c>
      <c r="C906" s="1">
        <v>41054.253263888888</v>
      </c>
      <c r="D906" s="10" t="s">
        <v>1809</v>
      </c>
      <c r="E906" s="1" t="s">
        <v>15</v>
      </c>
      <c r="F906" s="11">
        <v>45000</v>
      </c>
      <c r="G906" s="9">
        <f>RawData[[#This Row],[Clean Salary]]*INDEX(Exchange[], MATCH(RawData[[#This Row],[Currency]], Exchange[Code], 0), 4)</f>
        <v>57167.974754622352</v>
      </c>
      <c r="H906" s="11">
        <f>IFERROR(RawData[[#This Row],[Salary in USD]]/(INDEX(Exchange[], MATCH(RawData[[#This Row],[Local Currency Unit]], Exchange[Code], 0), 8)), "")</f>
        <v>12904.734707589696</v>
      </c>
      <c r="I906" s="1" t="s">
        <v>1810</v>
      </c>
      <c r="J906" s="1" t="s">
        <v>281</v>
      </c>
      <c r="K906" s="1" t="s">
        <v>156</v>
      </c>
      <c r="L906" s="1" t="s">
        <v>15</v>
      </c>
      <c r="M906" s="1" t="str">
        <f>INDEX(Countries[], MATCH(RawData[[#This Row],[Where do you work]], Countries[Actual], 0), 2)</f>
        <v>Netherlands</v>
      </c>
      <c r="N906" s="1" t="s">
        <v>282</v>
      </c>
      <c r="O906" s="1" t="str">
        <f>VLOOKUP(RawData[[#This Row],[How many hours of a day you work on Excel]], Time[], 2, FALSE)</f>
        <v>Heavy</v>
      </c>
    </row>
    <row r="907" spans="2:16" x14ac:dyDescent="0.2">
      <c r="B907" s="1" t="s">
        <v>1811</v>
      </c>
      <c r="C907" s="1">
        <v>41057.148773148147</v>
      </c>
      <c r="D907" s="10">
        <v>45000</v>
      </c>
      <c r="E907" s="1" t="s">
        <v>15</v>
      </c>
      <c r="F907" s="11">
        <v>45000</v>
      </c>
      <c r="G907" s="9">
        <f>RawData[[#This Row],[Clean Salary]]*INDEX(Exchange[], MATCH(RawData[[#This Row],[Currency]], Exchange[Code], 0), 4)</f>
        <v>57167.974754622352</v>
      </c>
      <c r="H907" s="11">
        <f>IFERROR(RawData[[#This Row],[Salary in USD]]/(INDEX(Exchange[], MATCH(RawData[[#This Row],[Local Currency Unit]], Exchange[Code], 0), 8)), "")</f>
        <v>12904.734707589696</v>
      </c>
      <c r="I907" s="1" t="s">
        <v>1812</v>
      </c>
      <c r="J907" s="1" t="s">
        <v>290</v>
      </c>
      <c r="K907" s="1" t="s">
        <v>1813</v>
      </c>
      <c r="L907" s="1" t="s">
        <v>15</v>
      </c>
      <c r="M907" s="1" t="str">
        <f>INDEX(Countries[], MATCH(RawData[[#This Row],[Where do you work]], Countries[Actual], 0), 2)</f>
        <v>Netherlands</v>
      </c>
      <c r="N907" s="1" t="s">
        <v>291</v>
      </c>
      <c r="O907" s="1" t="str">
        <f>VLOOKUP(RawData[[#This Row],[How many hours of a day you work on Excel]], Time[], 2, FALSE)</f>
        <v>Medium</v>
      </c>
      <c r="P907" s="1">
        <v>10</v>
      </c>
    </row>
    <row r="908" spans="2:16" x14ac:dyDescent="0.2">
      <c r="B908" s="1" t="s">
        <v>1819</v>
      </c>
      <c r="C908" s="1">
        <v>41073.025972222225</v>
      </c>
      <c r="D908" s="10" t="s">
        <v>1815</v>
      </c>
      <c r="E908" s="1" t="s">
        <v>15</v>
      </c>
      <c r="F908" s="11">
        <v>45000</v>
      </c>
      <c r="G908" s="9">
        <f>RawData[[#This Row],[Clean Salary]]*INDEX(Exchange[], MATCH(RawData[[#This Row],[Currency]], Exchange[Code], 0), 4)</f>
        <v>57167.974754622352</v>
      </c>
      <c r="H908" s="11">
        <f>IFERROR(RawData[[#This Row],[Salary in USD]]/(INDEX(Exchange[], MATCH(RawData[[#This Row],[Local Currency Unit]], Exchange[Code], 0), 8)), "")</f>
        <v>12904.734707589696</v>
      </c>
      <c r="I908" s="1" t="s">
        <v>1820</v>
      </c>
      <c r="J908" s="1" t="s">
        <v>290</v>
      </c>
      <c r="K908" s="1" t="s">
        <v>142</v>
      </c>
      <c r="L908" s="1" t="s">
        <v>15</v>
      </c>
      <c r="M908" s="1" t="str">
        <f>INDEX(Countries[], MATCH(RawData[[#This Row],[Where do you work]], Countries[Actual], 0), 2)</f>
        <v>Netherlands</v>
      </c>
      <c r="N908" s="1" t="s">
        <v>291</v>
      </c>
      <c r="O908" s="1" t="str">
        <f>VLOOKUP(RawData[[#This Row],[How many hours of a day you work on Excel]], Time[], 2, FALSE)</f>
        <v>Medium</v>
      </c>
      <c r="P908" s="1">
        <v>14</v>
      </c>
    </row>
    <row r="909" spans="2:16" x14ac:dyDescent="0.2">
      <c r="B909" s="1" t="s">
        <v>1814</v>
      </c>
      <c r="C909" s="1">
        <v>41057.758055555554</v>
      </c>
      <c r="D909" s="10" t="s">
        <v>1815</v>
      </c>
      <c r="E909" s="1" t="s">
        <v>15</v>
      </c>
      <c r="F909" s="11">
        <v>45000</v>
      </c>
      <c r="G909" s="9">
        <f>RawData[[#This Row],[Clean Salary]]*INDEX(Exchange[], MATCH(RawData[[#This Row],[Currency]], Exchange[Code], 0), 4)</f>
        <v>57167.974754622352</v>
      </c>
      <c r="H909" s="11">
        <f>IFERROR(RawData[[#This Row],[Salary in USD]]/(INDEX(Exchange[], MATCH(RawData[[#This Row],[Local Currency Unit]], Exchange[Code], 0), 8)), "")</f>
        <v>12904.734707589696</v>
      </c>
      <c r="I909" s="1" t="s">
        <v>1816</v>
      </c>
      <c r="J909" s="1" t="s">
        <v>281</v>
      </c>
      <c r="K909" s="1" t="s">
        <v>148</v>
      </c>
      <c r="L909" s="1" t="s">
        <v>15</v>
      </c>
      <c r="M909" s="1" t="str">
        <f>INDEX(Countries[], MATCH(RawData[[#This Row],[Where do you work]], Countries[Actual], 0), 2)</f>
        <v>Spain</v>
      </c>
      <c r="N909" s="1" t="s">
        <v>282</v>
      </c>
      <c r="O909" s="1" t="str">
        <f>VLOOKUP(RawData[[#This Row],[How many hours of a day you work on Excel]], Time[], 2, FALSE)</f>
        <v>Heavy</v>
      </c>
      <c r="P909" s="1">
        <v>14</v>
      </c>
    </row>
    <row r="910" spans="2:16" x14ac:dyDescent="0.2">
      <c r="B910" s="1" t="s">
        <v>1821</v>
      </c>
      <c r="C910" s="1">
        <v>41070.911458333336</v>
      </c>
      <c r="D910" s="10" t="s">
        <v>1822</v>
      </c>
      <c r="E910" s="1" t="s">
        <v>6</v>
      </c>
      <c r="F910" s="11">
        <v>31185</v>
      </c>
      <c r="G910" s="9">
        <f>RawData[[#This Row],[Clean Salary]]*INDEX(Exchange[], MATCH(RawData[[#This Row],[Currency]], Exchange[Code], 0), 4)</f>
        <v>49153.119414418252</v>
      </c>
      <c r="H910" s="11">
        <f>IFERROR(RawData[[#This Row],[Salary in USD]]/(INDEX(Exchange[], MATCH(RawData[[#This Row],[Local Currency Unit]], Exchange[Code], 0), 8)), "")</f>
        <v>12867.30874722991</v>
      </c>
      <c r="I910" s="1" t="s">
        <v>1823</v>
      </c>
      <c r="J910" s="1" t="s">
        <v>281</v>
      </c>
      <c r="K910" s="1" t="s">
        <v>135</v>
      </c>
      <c r="L910" s="1" t="s">
        <v>6</v>
      </c>
      <c r="M910" s="1" t="str">
        <f>INDEX(Countries[], MATCH(RawData[[#This Row],[Where do you work]], Countries[Actual], 0), 2)</f>
        <v>UK</v>
      </c>
      <c r="N910" s="1" t="s">
        <v>282</v>
      </c>
      <c r="O910" s="1" t="str">
        <f>VLOOKUP(RawData[[#This Row],[How many hours of a day you work on Excel]], Time[], 2, FALSE)</f>
        <v>Heavy</v>
      </c>
      <c r="P910" s="1">
        <v>7</v>
      </c>
    </row>
    <row r="911" spans="2:16" x14ac:dyDescent="0.2">
      <c r="B911" s="1" t="s">
        <v>1824</v>
      </c>
      <c r="C911" s="1">
        <v>41054.143796296295</v>
      </c>
      <c r="D911" s="10">
        <v>54000</v>
      </c>
      <c r="E911" s="1" t="s">
        <v>322</v>
      </c>
      <c r="F911" s="11">
        <v>54000</v>
      </c>
      <c r="G911" s="9">
        <f>RawData[[#This Row],[Clean Salary]]*INDEX(Exchange[], MATCH(RawData[[#This Row],[Currency]], Exchange[Code], 0), 4)</f>
        <v>54000</v>
      </c>
      <c r="H911" s="11">
        <f>IFERROR(RawData[[#This Row],[Salary in USD]]/(INDEX(Exchange[], MATCH(RawData[[#This Row],[Local Currency Unit]], Exchange[Code], 0), 8)), "")</f>
        <v>12857.142857142857</v>
      </c>
      <c r="I911" s="1" t="s">
        <v>1508</v>
      </c>
      <c r="J911" s="1" t="s">
        <v>305</v>
      </c>
      <c r="K911" s="1" t="s">
        <v>133</v>
      </c>
      <c r="L911" s="1" t="s">
        <v>322</v>
      </c>
      <c r="M911" s="1" t="str">
        <f>INDEX(Countries[], MATCH(RawData[[#This Row],[Where do you work]], Countries[Actual], 0), 2)</f>
        <v>USA</v>
      </c>
      <c r="N911" s="1" t="s">
        <v>294</v>
      </c>
      <c r="O911" s="1" t="str">
        <f>VLOOKUP(RawData[[#This Row],[How many hours of a day you work on Excel]], Time[], 2, FALSE)</f>
        <v>Very Heavy</v>
      </c>
    </row>
    <row r="912" spans="2:16" x14ac:dyDescent="0.2">
      <c r="B912" s="1" t="s">
        <v>1825</v>
      </c>
      <c r="C912" s="1">
        <v>41055.02983796296</v>
      </c>
      <c r="D912" s="10">
        <v>54000</v>
      </c>
      <c r="E912" s="1" t="s">
        <v>322</v>
      </c>
      <c r="F912" s="11">
        <v>54000</v>
      </c>
      <c r="G912" s="9">
        <f>RawData[[#This Row],[Clean Salary]]*INDEX(Exchange[], MATCH(RawData[[#This Row],[Currency]], Exchange[Code], 0), 4)</f>
        <v>54000</v>
      </c>
      <c r="H912" s="11">
        <f>IFERROR(RawData[[#This Row],[Salary in USD]]/(INDEX(Exchange[], MATCH(RawData[[#This Row],[Local Currency Unit]], Exchange[Code], 0), 8)), "")</f>
        <v>12857.142857142857</v>
      </c>
      <c r="I912" s="1" t="s">
        <v>913</v>
      </c>
      <c r="J912" s="1" t="s">
        <v>290</v>
      </c>
      <c r="K912" s="1" t="s">
        <v>133</v>
      </c>
      <c r="L912" s="1" t="s">
        <v>322</v>
      </c>
      <c r="M912" s="1" t="str">
        <f>INDEX(Countries[], MATCH(RawData[[#This Row],[Where do you work]], Countries[Actual], 0), 2)</f>
        <v>USA</v>
      </c>
      <c r="N912" s="1" t="s">
        <v>291</v>
      </c>
      <c r="O912" s="1" t="str">
        <f>VLOOKUP(RawData[[#This Row],[How many hours of a day you work on Excel]], Time[], 2, FALSE)</f>
        <v>Medium</v>
      </c>
    </row>
    <row r="913" spans="2:16" x14ac:dyDescent="0.2">
      <c r="B913" s="1" t="s">
        <v>1826</v>
      </c>
      <c r="C913" s="1">
        <v>41055.047627314816</v>
      </c>
      <c r="D913" s="10">
        <v>54000</v>
      </c>
      <c r="E913" s="1" t="s">
        <v>322</v>
      </c>
      <c r="F913" s="11">
        <v>54000</v>
      </c>
      <c r="G913" s="9">
        <f>RawData[[#This Row],[Clean Salary]]*INDEX(Exchange[], MATCH(RawData[[#This Row],[Currency]], Exchange[Code], 0), 4)</f>
        <v>54000</v>
      </c>
      <c r="H913" s="11">
        <f>IFERROR(RawData[[#This Row],[Salary in USD]]/(INDEX(Exchange[], MATCH(RawData[[#This Row],[Local Currency Unit]], Exchange[Code], 0), 8)), "")</f>
        <v>12857.142857142857</v>
      </c>
      <c r="I913" s="1" t="s">
        <v>1827</v>
      </c>
      <c r="J913" s="1" t="s">
        <v>281</v>
      </c>
      <c r="K913" s="1" t="s">
        <v>133</v>
      </c>
      <c r="L913" s="1" t="s">
        <v>322</v>
      </c>
      <c r="M913" s="1" t="str">
        <f>INDEX(Countries[], MATCH(RawData[[#This Row],[Where do you work]], Countries[Actual], 0), 2)</f>
        <v>USA</v>
      </c>
      <c r="N913" s="1" t="s">
        <v>294</v>
      </c>
      <c r="O913" s="1" t="str">
        <f>VLOOKUP(RawData[[#This Row],[How many hours of a day you work on Excel]], Time[], 2, FALSE)</f>
        <v>Very Heavy</v>
      </c>
    </row>
    <row r="914" spans="2:16" x14ac:dyDescent="0.2">
      <c r="B914" s="1" t="s">
        <v>1828</v>
      </c>
      <c r="C914" s="1">
        <v>41055.185555555552</v>
      </c>
      <c r="D914" s="10">
        <v>54000</v>
      </c>
      <c r="E914" s="1" t="s">
        <v>322</v>
      </c>
      <c r="F914" s="11">
        <v>54000</v>
      </c>
      <c r="G914" s="9">
        <f>RawData[[#This Row],[Clean Salary]]*INDEX(Exchange[], MATCH(RawData[[#This Row],[Currency]], Exchange[Code], 0), 4)</f>
        <v>54000</v>
      </c>
      <c r="H914" s="11">
        <f>IFERROR(RawData[[#This Row],[Salary in USD]]/(INDEX(Exchange[], MATCH(RawData[[#This Row],[Local Currency Unit]], Exchange[Code], 0), 8)), "")</f>
        <v>12857.142857142857</v>
      </c>
      <c r="I914" s="1" t="s">
        <v>356</v>
      </c>
      <c r="J914" s="1" t="s">
        <v>290</v>
      </c>
      <c r="K914" s="1" t="s">
        <v>133</v>
      </c>
      <c r="L914" s="1" t="s">
        <v>322</v>
      </c>
      <c r="M914" s="1" t="str">
        <f>INDEX(Countries[], MATCH(RawData[[#This Row],[Where do you work]], Countries[Actual], 0), 2)</f>
        <v>USA</v>
      </c>
      <c r="N914" s="1" t="s">
        <v>282</v>
      </c>
      <c r="O914" s="1" t="str">
        <f>VLOOKUP(RawData[[#This Row],[How many hours of a day you work on Excel]], Time[], 2, FALSE)</f>
        <v>Heavy</v>
      </c>
    </row>
    <row r="915" spans="2:16" x14ac:dyDescent="0.2">
      <c r="B915" s="1" t="s">
        <v>1829</v>
      </c>
      <c r="C915" s="1">
        <v>41055.246782407405</v>
      </c>
      <c r="D915" s="10">
        <v>54000</v>
      </c>
      <c r="E915" s="1" t="s">
        <v>322</v>
      </c>
      <c r="F915" s="11">
        <v>54000</v>
      </c>
      <c r="G915" s="9">
        <f>RawData[[#This Row],[Clean Salary]]*INDEX(Exchange[], MATCH(RawData[[#This Row],[Currency]], Exchange[Code], 0), 4)</f>
        <v>54000</v>
      </c>
      <c r="H915" s="11">
        <f>IFERROR(RawData[[#This Row],[Salary in USD]]/(INDEX(Exchange[], MATCH(RawData[[#This Row],[Local Currency Unit]], Exchange[Code], 0), 8)), "")</f>
        <v>12857.142857142857</v>
      </c>
      <c r="I915" s="1" t="s">
        <v>1830</v>
      </c>
      <c r="J915" s="1" t="s">
        <v>286</v>
      </c>
      <c r="K915" s="1" t="s">
        <v>133</v>
      </c>
      <c r="L915" s="1" t="s">
        <v>322</v>
      </c>
      <c r="M915" s="1" t="str">
        <f>INDEX(Countries[], MATCH(RawData[[#This Row],[Where do you work]], Countries[Actual], 0), 2)</f>
        <v>USA</v>
      </c>
      <c r="N915" s="1" t="s">
        <v>294</v>
      </c>
      <c r="O915" s="1" t="str">
        <f>VLOOKUP(RawData[[#This Row],[How many hours of a day you work on Excel]], Time[], 2, FALSE)</f>
        <v>Very Heavy</v>
      </c>
      <c r="P915" s="1">
        <v>5</v>
      </c>
    </row>
    <row r="916" spans="2:16" x14ac:dyDescent="0.2">
      <c r="B916" s="1" t="s">
        <v>1831</v>
      </c>
      <c r="C916" s="1">
        <v>41058.509745370371</v>
      </c>
      <c r="D916" s="10">
        <v>54000</v>
      </c>
      <c r="E916" s="1" t="s">
        <v>322</v>
      </c>
      <c r="F916" s="11">
        <v>54000</v>
      </c>
      <c r="G916" s="9">
        <f>RawData[[#This Row],[Clean Salary]]*INDEX(Exchange[], MATCH(RawData[[#This Row],[Currency]], Exchange[Code], 0), 4)</f>
        <v>54000</v>
      </c>
      <c r="H916" s="11">
        <f>IFERROR(RawData[[#This Row],[Salary in USD]]/(INDEX(Exchange[], MATCH(RawData[[#This Row],[Local Currency Unit]], Exchange[Code], 0), 8)), "")</f>
        <v>12857.142857142857</v>
      </c>
      <c r="I916" s="1" t="s">
        <v>1832</v>
      </c>
      <c r="J916" s="1" t="s">
        <v>290</v>
      </c>
      <c r="K916" s="1" t="s">
        <v>133</v>
      </c>
      <c r="L916" s="1" t="s">
        <v>322</v>
      </c>
      <c r="M916" s="1" t="str">
        <f>INDEX(Countries[], MATCH(RawData[[#This Row],[Where do you work]], Countries[Actual], 0), 2)</f>
        <v>USA</v>
      </c>
      <c r="N916" s="1" t="s">
        <v>294</v>
      </c>
      <c r="O916" s="1" t="str">
        <f>VLOOKUP(RawData[[#This Row],[How many hours of a day you work on Excel]], Time[], 2, FALSE)</f>
        <v>Very Heavy</v>
      </c>
      <c r="P916" s="1">
        <v>6</v>
      </c>
    </row>
    <row r="917" spans="2:16" x14ac:dyDescent="0.2">
      <c r="B917" s="1" t="s">
        <v>1833</v>
      </c>
      <c r="C917" s="1">
        <v>41063.511284722219</v>
      </c>
      <c r="D917" s="10">
        <v>54000</v>
      </c>
      <c r="E917" s="1" t="s">
        <v>322</v>
      </c>
      <c r="F917" s="11">
        <v>54000</v>
      </c>
      <c r="G917" s="9">
        <f>RawData[[#This Row],[Clean Salary]]*INDEX(Exchange[], MATCH(RawData[[#This Row],[Currency]], Exchange[Code], 0), 4)</f>
        <v>54000</v>
      </c>
      <c r="H917" s="11">
        <f>IFERROR(RawData[[#This Row],[Salary in USD]]/(INDEX(Exchange[], MATCH(RawData[[#This Row],[Local Currency Unit]], Exchange[Code], 0), 8)), "")</f>
        <v>12857.142857142857</v>
      </c>
      <c r="I917" s="1" t="s">
        <v>1834</v>
      </c>
      <c r="J917" s="1" t="s">
        <v>329</v>
      </c>
      <c r="K917" s="1" t="s">
        <v>133</v>
      </c>
      <c r="L917" s="1" t="s">
        <v>322</v>
      </c>
      <c r="M917" s="1" t="str">
        <f>INDEX(Countries[], MATCH(RawData[[#This Row],[Where do you work]], Countries[Actual], 0), 2)</f>
        <v>USA</v>
      </c>
      <c r="N917" s="1" t="s">
        <v>282</v>
      </c>
      <c r="O917" s="1" t="str">
        <f>VLOOKUP(RawData[[#This Row],[How many hours of a day you work on Excel]], Time[], 2, FALSE)</f>
        <v>Heavy</v>
      </c>
      <c r="P917" s="1">
        <v>10</v>
      </c>
    </row>
    <row r="918" spans="2:16" x14ac:dyDescent="0.2">
      <c r="B918" s="1" t="s">
        <v>1835</v>
      </c>
      <c r="C918" s="1">
        <v>41066.167268518519</v>
      </c>
      <c r="D918" s="10">
        <v>54000</v>
      </c>
      <c r="E918" s="1" t="s">
        <v>322</v>
      </c>
      <c r="F918" s="11">
        <v>54000</v>
      </c>
      <c r="G918" s="9">
        <f>RawData[[#This Row],[Clean Salary]]*INDEX(Exchange[], MATCH(RawData[[#This Row],[Currency]], Exchange[Code], 0), 4)</f>
        <v>54000</v>
      </c>
      <c r="H918" s="11">
        <f>IFERROR(RawData[[#This Row],[Salary in USD]]/(INDEX(Exchange[], MATCH(RawData[[#This Row],[Local Currency Unit]], Exchange[Code], 0), 8)), "")</f>
        <v>12857.142857142857</v>
      </c>
      <c r="I918" s="1" t="s">
        <v>1577</v>
      </c>
      <c r="J918" s="1" t="s">
        <v>290</v>
      </c>
      <c r="K918" s="1" t="s">
        <v>133</v>
      </c>
      <c r="L918" s="1" t="s">
        <v>322</v>
      </c>
      <c r="M918" s="1" t="str">
        <f>INDEX(Countries[], MATCH(RawData[[#This Row],[Where do you work]], Countries[Actual], 0), 2)</f>
        <v>USA</v>
      </c>
      <c r="N918" s="1" t="s">
        <v>294</v>
      </c>
      <c r="O918" s="1" t="str">
        <f>VLOOKUP(RawData[[#This Row],[How many hours of a day you work on Excel]], Time[], 2, FALSE)</f>
        <v>Very Heavy</v>
      </c>
      <c r="P918" s="1">
        <v>6</v>
      </c>
    </row>
    <row r="919" spans="2:16" x14ac:dyDescent="0.2">
      <c r="B919" s="1" t="s">
        <v>1836</v>
      </c>
      <c r="C919" s="1">
        <v>41076.118622685186</v>
      </c>
      <c r="D919" s="10">
        <v>54000</v>
      </c>
      <c r="E919" s="1" t="s">
        <v>322</v>
      </c>
      <c r="F919" s="11">
        <v>54000</v>
      </c>
      <c r="G919" s="9">
        <f>RawData[[#This Row],[Clean Salary]]*INDEX(Exchange[], MATCH(RawData[[#This Row],[Currency]], Exchange[Code], 0), 4)</f>
        <v>54000</v>
      </c>
      <c r="H919" s="11">
        <f>IFERROR(RawData[[#This Row],[Salary in USD]]/(INDEX(Exchange[], MATCH(RawData[[#This Row],[Local Currency Unit]], Exchange[Code], 0), 8)), "")</f>
        <v>12857.142857142857</v>
      </c>
      <c r="I919" s="1" t="s">
        <v>1837</v>
      </c>
      <c r="J919" s="1" t="s">
        <v>290</v>
      </c>
      <c r="K919" s="1" t="s">
        <v>133</v>
      </c>
      <c r="L919" s="1" t="s">
        <v>322</v>
      </c>
      <c r="M919" s="1" t="str">
        <f>INDEX(Countries[], MATCH(RawData[[#This Row],[Where do you work]], Countries[Actual], 0), 2)</f>
        <v>USA</v>
      </c>
      <c r="N919" s="1" t="s">
        <v>282</v>
      </c>
      <c r="O919" s="1" t="str">
        <f>VLOOKUP(RawData[[#This Row],[How many hours of a day you work on Excel]], Time[], 2, FALSE)</f>
        <v>Heavy</v>
      </c>
      <c r="P919" s="1">
        <v>18</v>
      </c>
    </row>
    <row r="920" spans="2:16" x14ac:dyDescent="0.2">
      <c r="B920" s="1" t="s">
        <v>2777</v>
      </c>
      <c r="C920" s="1">
        <v>41070.666168981479</v>
      </c>
      <c r="D920" s="10">
        <v>30000</v>
      </c>
      <c r="E920" s="1" t="s">
        <v>322</v>
      </c>
      <c r="F920" s="11">
        <v>30000</v>
      </c>
      <c r="G920" s="9">
        <f>RawData[[#This Row],[Clean Salary]]*INDEX(Exchange[], MATCH(RawData[[#This Row],[Currency]], Exchange[Code], 0), 4)</f>
        <v>30000</v>
      </c>
      <c r="H920" s="11">
        <f>IFERROR(RawData[[#This Row],[Salary in USD]]/(INDEX(Exchange[], MATCH(RawData[[#This Row],[Local Currency Unit]], Exchange[Code], 0), 8)), "")</f>
        <v>12820.512820512822</v>
      </c>
      <c r="I920" s="1" t="s">
        <v>2778</v>
      </c>
      <c r="J920" s="1" t="s">
        <v>290</v>
      </c>
      <c r="K920" s="1" t="s">
        <v>1929</v>
      </c>
      <c r="L920" s="1" t="s">
        <v>28</v>
      </c>
      <c r="M920" s="1" t="str">
        <f>INDEX(Countries[], MATCH(RawData[[#This Row],[Where do you work]], Countries[Actual], 0), 2)</f>
        <v>Malaysia</v>
      </c>
      <c r="N920" s="1" t="s">
        <v>324</v>
      </c>
      <c r="O920" s="1" t="str">
        <f>VLOOKUP(RawData[[#This Row],[How many hours of a day you work on Excel]], Time[], 2, FALSE)</f>
        <v>Light</v>
      </c>
      <c r="P920" s="1">
        <v>12</v>
      </c>
    </row>
    <row r="921" spans="2:16" x14ac:dyDescent="0.2">
      <c r="B921" s="1" t="s">
        <v>1838</v>
      </c>
      <c r="C921" s="1">
        <v>41057.319004629629</v>
      </c>
      <c r="D921" s="10">
        <v>62000</v>
      </c>
      <c r="E921" s="1" t="s">
        <v>3</v>
      </c>
      <c r="F921" s="11">
        <v>62000</v>
      </c>
      <c r="G921" s="9">
        <f>RawData[[#This Row],[Clean Salary]]*INDEX(Exchange[], MATCH(RawData[[#This Row],[Currency]], Exchange[Code], 0), 4)</f>
        <v>63234.398696963413</v>
      </c>
      <c r="H921" s="11">
        <f>IFERROR(RawData[[#This Row],[Salary in USD]]/(INDEX(Exchange[], MATCH(RawData[[#This Row],[Local Currency Unit]], Exchange[Code], 0), 8)), "")</f>
        <v>12800.485566186924</v>
      </c>
      <c r="I921" s="1" t="s">
        <v>356</v>
      </c>
      <c r="J921" s="1" t="s">
        <v>290</v>
      </c>
      <c r="K921" s="1" t="s">
        <v>136</v>
      </c>
      <c r="L921" s="1" t="s">
        <v>3</v>
      </c>
      <c r="M921" s="1" t="str">
        <f>INDEX(Countries[], MATCH(RawData[[#This Row],[Where do you work]], Countries[Actual], 0), 2)</f>
        <v>Australia</v>
      </c>
      <c r="N921" s="1" t="s">
        <v>282</v>
      </c>
      <c r="O921" s="1" t="str">
        <f>VLOOKUP(RawData[[#This Row],[How many hours of a day you work on Excel]], Time[], 2, FALSE)</f>
        <v>Heavy</v>
      </c>
      <c r="P921" s="1">
        <v>3</v>
      </c>
    </row>
    <row r="922" spans="2:16" x14ac:dyDescent="0.2">
      <c r="B922" s="1" t="s">
        <v>2089</v>
      </c>
      <c r="C922" s="1">
        <v>41055.744062500002</v>
      </c>
      <c r="D922" s="10">
        <v>48000</v>
      </c>
      <c r="E922" s="1" t="s">
        <v>322</v>
      </c>
      <c r="F922" s="11">
        <v>48000</v>
      </c>
      <c r="G922" s="9">
        <f>RawData[[#This Row],[Clean Salary]]*INDEX(Exchange[], MATCH(RawData[[#This Row],[Currency]], Exchange[Code], 0), 4)</f>
        <v>48000</v>
      </c>
      <c r="H922" s="11">
        <f>IFERROR(RawData[[#This Row],[Salary in USD]]/(INDEX(Exchange[], MATCH(RawData[[#This Row],[Local Currency Unit]], Exchange[Code], 0), 8)), "")</f>
        <v>12800</v>
      </c>
      <c r="I922" s="1" t="s">
        <v>342</v>
      </c>
      <c r="J922" s="1" t="s">
        <v>342</v>
      </c>
      <c r="K922" s="1" t="s">
        <v>144</v>
      </c>
      <c r="L922" s="1" t="s">
        <v>41</v>
      </c>
      <c r="M922" s="1" t="str">
        <f>INDEX(Countries[], MATCH(RawData[[#This Row],[Where do you work]], Countries[Actual], 0), 2)</f>
        <v>Singapore</v>
      </c>
      <c r="N922" s="1" t="s">
        <v>294</v>
      </c>
      <c r="O922" s="1" t="str">
        <f>VLOOKUP(RawData[[#This Row],[How many hours of a day you work on Excel]], Time[], 2, FALSE)</f>
        <v>Very Heavy</v>
      </c>
      <c r="P922" s="1">
        <v>3</v>
      </c>
    </row>
    <row r="923" spans="2:16" x14ac:dyDescent="0.2">
      <c r="B923" s="1" t="s">
        <v>1839</v>
      </c>
      <c r="C923" s="1">
        <v>41055.054571759261</v>
      </c>
      <c r="D923" s="10" t="s">
        <v>1840</v>
      </c>
      <c r="E923" s="1" t="s">
        <v>6</v>
      </c>
      <c r="F923" s="11">
        <v>31000</v>
      </c>
      <c r="G923" s="9">
        <f>RawData[[#This Row],[Clean Salary]]*INDEX(Exchange[], MATCH(RawData[[#This Row],[Currency]], Exchange[Code], 0), 4)</f>
        <v>48861.526434085805</v>
      </c>
      <c r="H923" s="11">
        <f>IFERROR(RawData[[#This Row],[Salary in USD]]/(INDEX(Exchange[], MATCH(RawData[[#This Row],[Local Currency Unit]], Exchange[Code], 0), 8)), "")</f>
        <v>12790.975506305185</v>
      </c>
      <c r="I923" s="1" t="s">
        <v>1841</v>
      </c>
      <c r="J923" s="1" t="s">
        <v>305</v>
      </c>
      <c r="K923" s="1" t="s">
        <v>135</v>
      </c>
      <c r="L923" s="1" t="s">
        <v>6</v>
      </c>
      <c r="M923" s="1" t="str">
        <f>INDEX(Countries[], MATCH(RawData[[#This Row],[Where do you work]], Countries[Actual], 0), 2)</f>
        <v>UK</v>
      </c>
      <c r="N923" s="1" t="s">
        <v>291</v>
      </c>
      <c r="O923" s="1" t="str">
        <f>VLOOKUP(RawData[[#This Row],[How many hours of a day you work on Excel]], Time[], 2, FALSE)</f>
        <v>Medium</v>
      </c>
    </row>
    <row r="924" spans="2:16" x14ac:dyDescent="0.2">
      <c r="B924" s="1" t="s">
        <v>1842</v>
      </c>
      <c r="C924" s="1">
        <v>41055.028946759259</v>
      </c>
      <c r="D924" s="10">
        <v>60000</v>
      </c>
      <c r="E924" s="1" t="s">
        <v>9</v>
      </c>
      <c r="F924" s="11">
        <v>60000</v>
      </c>
      <c r="G924" s="9">
        <f>RawData[[#This Row],[Clean Salary]]*INDEX(Exchange[], MATCH(RawData[[#This Row],[Currency]], Exchange[Code], 0), 4)</f>
        <v>59001.691381819612</v>
      </c>
      <c r="H924" s="11">
        <f>IFERROR(RawData[[#This Row],[Salary in USD]]/(INDEX(Exchange[], MATCH(RawData[[#This Row],[Local Currency Unit]], Exchange[Code], 0), 8)), "")</f>
        <v>12743.345870803372</v>
      </c>
      <c r="I924" s="1" t="s">
        <v>1843</v>
      </c>
      <c r="J924" s="1" t="s">
        <v>290</v>
      </c>
      <c r="K924" s="1" t="s">
        <v>137</v>
      </c>
      <c r="L924" s="1" t="s">
        <v>9</v>
      </c>
      <c r="M924" s="1" t="str">
        <f>INDEX(Countries[], MATCH(RawData[[#This Row],[Where do you work]], Countries[Actual], 0), 2)</f>
        <v>Canada</v>
      </c>
      <c r="N924" s="1" t="s">
        <v>401</v>
      </c>
      <c r="O924" s="1" t="str">
        <f>VLOOKUP(RawData[[#This Row],[How many hours of a day you work on Excel]], Time[], 2, FALSE)</f>
        <v>None</v>
      </c>
    </row>
    <row r="925" spans="2:16" x14ac:dyDescent="0.2">
      <c r="B925" s="1" t="s">
        <v>1844</v>
      </c>
      <c r="C925" s="1">
        <v>41055.035416666666</v>
      </c>
      <c r="D925" s="10" t="s">
        <v>1845</v>
      </c>
      <c r="E925" s="1" t="s">
        <v>9</v>
      </c>
      <c r="F925" s="11">
        <v>60000</v>
      </c>
      <c r="G925" s="9">
        <f>RawData[[#This Row],[Clean Salary]]*INDEX(Exchange[], MATCH(RawData[[#This Row],[Currency]], Exchange[Code], 0), 4)</f>
        <v>59001.691381819612</v>
      </c>
      <c r="H925" s="11">
        <f>IFERROR(RawData[[#This Row],[Salary in USD]]/(INDEX(Exchange[], MATCH(RawData[[#This Row],[Local Currency Unit]], Exchange[Code], 0), 8)), "")</f>
        <v>12743.345870803372</v>
      </c>
      <c r="I925" s="1" t="s">
        <v>1846</v>
      </c>
      <c r="J925" s="1" t="s">
        <v>290</v>
      </c>
      <c r="K925" s="1" t="s">
        <v>137</v>
      </c>
      <c r="L925" s="1" t="s">
        <v>9</v>
      </c>
      <c r="M925" s="1" t="str">
        <f>INDEX(Countries[], MATCH(RawData[[#This Row],[Where do you work]], Countries[Actual], 0), 2)</f>
        <v>Canada</v>
      </c>
      <c r="N925" s="1" t="s">
        <v>291</v>
      </c>
      <c r="O925" s="1" t="str">
        <f>VLOOKUP(RawData[[#This Row],[How many hours of a day you work on Excel]], Time[], 2, FALSE)</f>
        <v>Medium</v>
      </c>
    </row>
    <row r="926" spans="2:16" x14ac:dyDescent="0.2">
      <c r="B926" s="1" t="s">
        <v>1847</v>
      </c>
      <c r="C926" s="1">
        <v>41055.060023148151</v>
      </c>
      <c r="D926" s="10">
        <v>60000</v>
      </c>
      <c r="E926" s="1" t="s">
        <v>9</v>
      </c>
      <c r="F926" s="11">
        <v>60000</v>
      </c>
      <c r="G926" s="9">
        <f>RawData[[#This Row],[Clean Salary]]*INDEX(Exchange[], MATCH(RawData[[#This Row],[Currency]], Exchange[Code], 0), 4)</f>
        <v>59001.691381819612</v>
      </c>
      <c r="H926" s="11">
        <f>IFERROR(RawData[[#This Row],[Salary in USD]]/(INDEX(Exchange[], MATCH(RawData[[#This Row],[Local Currency Unit]], Exchange[Code], 0), 8)), "")</f>
        <v>12743.345870803372</v>
      </c>
      <c r="I926" s="1" t="s">
        <v>1848</v>
      </c>
      <c r="J926" s="1" t="s">
        <v>290</v>
      </c>
      <c r="K926" s="1" t="s">
        <v>137</v>
      </c>
      <c r="L926" s="1" t="s">
        <v>9</v>
      </c>
      <c r="M926" s="1" t="str">
        <f>INDEX(Countries[], MATCH(RawData[[#This Row],[Where do you work]], Countries[Actual], 0), 2)</f>
        <v>Canada</v>
      </c>
      <c r="N926" s="1" t="s">
        <v>294</v>
      </c>
      <c r="O926" s="1" t="str">
        <f>VLOOKUP(RawData[[#This Row],[How many hours of a day you work on Excel]], Time[], 2, FALSE)</f>
        <v>Very Heavy</v>
      </c>
    </row>
    <row r="927" spans="2:16" x14ac:dyDescent="0.2">
      <c r="B927" s="1" t="s">
        <v>1849</v>
      </c>
      <c r="C927" s="1">
        <v>41055.873067129629</v>
      </c>
      <c r="D927" s="10" t="s">
        <v>1850</v>
      </c>
      <c r="E927" s="1" t="s">
        <v>19</v>
      </c>
      <c r="F927" s="11">
        <v>1152000</v>
      </c>
      <c r="G927" s="9">
        <f>RawData[[#This Row],[Clean Salary]]*INDEX(Exchange[], MATCH(RawData[[#This Row],[Currency]], Exchange[Code], 0), 4)</f>
        <v>20514.720023933838</v>
      </c>
      <c r="H927" s="11">
        <f>IFERROR(RawData[[#This Row],[Salary in USD]]/(INDEX(Exchange[], MATCH(RawData[[#This Row],[Local Currency Unit]], Exchange[Code], 0), 8)), "")</f>
        <v>12663.407422181381</v>
      </c>
      <c r="I927" s="1" t="s">
        <v>1851</v>
      </c>
      <c r="J927" s="1" t="s">
        <v>316</v>
      </c>
      <c r="K927" s="1" t="s">
        <v>134</v>
      </c>
      <c r="L927" s="1" t="s">
        <v>19</v>
      </c>
      <c r="M927" s="1" t="str">
        <f>INDEX(Countries[], MATCH(RawData[[#This Row],[Where do you work]], Countries[Actual], 0), 2)</f>
        <v>India</v>
      </c>
      <c r="N927" s="1" t="s">
        <v>282</v>
      </c>
      <c r="O927" s="1" t="str">
        <f>VLOOKUP(RawData[[#This Row],[How many hours of a day you work on Excel]], Time[], 2, FALSE)</f>
        <v>Heavy</v>
      </c>
      <c r="P927" s="1">
        <v>6</v>
      </c>
    </row>
    <row r="928" spans="2:16" x14ac:dyDescent="0.2">
      <c r="B928" s="1" t="s">
        <v>1852</v>
      </c>
      <c r="C928" s="1">
        <v>41055.554201388892</v>
      </c>
      <c r="D928" s="10" t="s">
        <v>1853</v>
      </c>
      <c r="E928" s="1" t="s">
        <v>19</v>
      </c>
      <c r="F928" s="11">
        <v>1150000</v>
      </c>
      <c r="G928" s="9">
        <f>RawData[[#This Row],[Clean Salary]]*INDEX(Exchange[], MATCH(RawData[[#This Row],[Currency]], Exchange[Code], 0), 4)</f>
        <v>20479.104190558952</v>
      </c>
      <c r="H928" s="11">
        <f>IFERROR(RawData[[#This Row],[Salary in USD]]/(INDEX(Exchange[], MATCH(RawData[[#This Row],[Local Currency Unit]], Exchange[Code], 0), 8)), "")</f>
        <v>12641.422339851204</v>
      </c>
      <c r="I928" s="1" t="s">
        <v>1854</v>
      </c>
      <c r="J928" s="1" t="s">
        <v>281</v>
      </c>
      <c r="K928" s="1" t="s">
        <v>134</v>
      </c>
      <c r="L928" s="1" t="s">
        <v>19</v>
      </c>
      <c r="M928" s="1" t="str">
        <f>INDEX(Countries[], MATCH(RawData[[#This Row],[Where do you work]], Countries[Actual], 0), 2)</f>
        <v>India</v>
      </c>
      <c r="N928" s="1" t="s">
        <v>291</v>
      </c>
      <c r="O928" s="1" t="str">
        <f>VLOOKUP(RawData[[#This Row],[How many hours of a day you work on Excel]], Time[], 2, FALSE)</f>
        <v>Medium</v>
      </c>
      <c r="P928" s="1">
        <v>7</v>
      </c>
    </row>
    <row r="929" spans="2:16" x14ac:dyDescent="0.2">
      <c r="B929" s="1" t="s">
        <v>1855</v>
      </c>
      <c r="C929" s="1">
        <v>41059.603437500002</v>
      </c>
      <c r="D929" s="10" t="s">
        <v>1856</v>
      </c>
      <c r="E929" s="1" t="s">
        <v>19</v>
      </c>
      <c r="F929" s="11">
        <v>1150000</v>
      </c>
      <c r="G929" s="9">
        <f>RawData[[#This Row],[Clean Salary]]*INDEX(Exchange[], MATCH(RawData[[#This Row],[Currency]], Exchange[Code], 0), 4)</f>
        <v>20479.104190558952</v>
      </c>
      <c r="H929" s="11">
        <f>IFERROR(RawData[[#This Row],[Salary in USD]]/(INDEX(Exchange[], MATCH(RawData[[#This Row],[Local Currency Unit]], Exchange[Code], 0), 8)), "")</f>
        <v>12641.422339851204</v>
      </c>
      <c r="I929" s="1" t="s">
        <v>501</v>
      </c>
      <c r="J929" s="1" t="s">
        <v>281</v>
      </c>
      <c r="K929" s="1" t="s">
        <v>134</v>
      </c>
      <c r="L929" s="1" t="s">
        <v>19</v>
      </c>
      <c r="M929" s="1" t="str">
        <f>INDEX(Countries[], MATCH(RawData[[#This Row],[Where do you work]], Countries[Actual], 0), 2)</f>
        <v>India</v>
      </c>
      <c r="N929" s="1" t="s">
        <v>294</v>
      </c>
      <c r="O929" s="1" t="str">
        <f>VLOOKUP(RawData[[#This Row],[How many hours of a day you work on Excel]], Time[], 2, FALSE)</f>
        <v>Very Heavy</v>
      </c>
      <c r="P929" s="1">
        <v>12</v>
      </c>
    </row>
    <row r="930" spans="2:16" x14ac:dyDescent="0.2">
      <c r="B930" s="1" t="s">
        <v>1857</v>
      </c>
      <c r="C930" s="1">
        <v>41054.960416666669</v>
      </c>
      <c r="D930" s="10">
        <v>59450</v>
      </c>
      <c r="E930" s="1" t="s">
        <v>9</v>
      </c>
      <c r="F930" s="11">
        <v>59450</v>
      </c>
      <c r="G930" s="9">
        <f>RawData[[#This Row],[Clean Salary]]*INDEX(Exchange[], MATCH(RawData[[#This Row],[Currency]], Exchange[Code], 0), 4)</f>
        <v>58460.842544152933</v>
      </c>
      <c r="H930" s="11">
        <f>IFERROR(RawData[[#This Row],[Salary in USD]]/(INDEX(Exchange[], MATCH(RawData[[#This Row],[Local Currency Unit]], Exchange[Code], 0), 8)), "")</f>
        <v>12626.531866987674</v>
      </c>
      <c r="I930" s="1" t="s">
        <v>1858</v>
      </c>
      <c r="J930" s="1" t="s">
        <v>286</v>
      </c>
      <c r="K930" s="1" t="s">
        <v>137</v>
      </c>
      <c r="L930" s="1" t="s">
        <v>9</v>
      </c>
      <c r="M930" s="1" t="str">
        <f>INDEX(Countries[], MATCH(RawData[[#This Row],[Where do you work]], Countries[Actual], 0), 2)</f>
        <v>Canada</v>
      </c>
      <c r="N930" s="1" t="s">
        <v>294</v>
      </c>
      <c r="O930" s="1" t="str">
        <f>VLOOKUP(RawData[[#This Row],[How many hours of a day you work on Excel]], Time[], 2, FALSE)</f>
        <v>Very Heavy</v>
      </c>
    </row>
    <row r="931" spans="2:16" x14ac:dyDescent="0.2">
      <c r="B931" s="1" t="s">
        <v>1859</v>
      </c>
      <c r="C931" s="1">
        <v>41055.030277777776</v>
      </c>
      <c r="D931" s="10">
        <v>53000</v>
      </c>
      <c r="E931" s="1" t="s">
        <v>322</v>
      </c>
      <c r="F931" s="11">
        <v>53000</v>
      </c>
      <c r="G931" s="9">
        <f>RawData[[#This Row],[Clean Salary]]*INDEX(Exchange[], MATCH(RawData[[#This Row],[Currency]], Exchange[Code], 0), 4)</f>
        <v>53000</v>
      </c>
      <c r="H931" s="11">
        <f>IFERROR(RawData[[#This Row],[Salary in USD]]/(INDEX(Exchange[], MATCH(RawData[[#This Row],[Local Currency Unit]], Exchange[Code], 0), 8)), "")</f>
        <v>12619.047619047618</v>
      </c>
      <c r="I931" s="1" t="s">
        <v>682</v>
      </c>
      <c r="J931" s="1" t="s">
        <v>290</v>
      </c>
      <c r="K931" s="1" t="s">
        <v>133</v>
      </c>
      <c r="L931" s="1" t="s">
        <v>322</v>
      </c>
      <c r="M931" s="1" t="str">
        <f>INDEX(Countries[], MATCH(RawData[[#This Row],[Where do you work]], Countries[Actual], 0), 2)</f>
        <v>USA</v>
      </c>
      <c r="N931" s="1" t="s">
        <v>282</v>
      </c>
      <c r="O931" s="1" t="str">
        <f>VLOOKUP(RawData[[#This Row],[How many hours of a day you work on Excel]], Time[], 2, FALSE)</f>
        <v>Heavy</v>
      </c>
    </row>
    <row r="932" spans="2:16" x14ac:dyDescent="0.2">
      <c r="B932" s="1" t="s">
        <v>1860</v>
      </c>
      <c r="C932" s="1">
        <v>41055.05746527778</v>
      </c>
      <c r="D932" s="10">
        <v>53000</v>
      </c>
      <c r="E932" s="1" t="s">
        <v>322</v>
      </c>
      <c r="F932" s="11">
        <v>53000</v>
      </c>
      <c r="G932" s="9">
        <f>RawData[[#This Row],[Clean Salary]]*INDEX(Exchange[], MATCH(RawData[[#This Row],[Currency]], Exchange[Code], 0), 4)</f>
        <v>53000</v>
      </c>
      <c r="H932" s="11">
        <f>IFERROR(RawData[[#This Row],[Salary in USD]]/(INDEX(Exchange[], MATCH(RawData[[#This Row],[Local Currency Unit]], Exchange[Code], 0), 8)), "")</f>
        <v>12619.047619047618</v>
      </c>
      <c r="I932" s="1" t="s">
        <v>682</v>
      </c>
      <c r="J932" s="1" t="s">
        <v>290</v>
      </c>
      <c r="K932" s="1" t="s">
        <v>133</v>
      </c>
      <c r="L932" s="1" t="s">
        <v>322</v>
      </c>
      <c r="M932" s="1" t="str">
        <f>INDEX(Countries[], MATCH(RawData[[#This Row],[Where do you work]], Countries[Actual], 0), 2)</f>
        <v>USA</v>
      </c>
      <c r="N932" s="1" t="s">
        <v>282</v>
      </c>
      <c r="O932" s="1" t="str">
        <f>VLOOKUP(RawData[[#This Row],[How many hours of a day you work on Excel]], Time[], 2, FALSE)</f>
        <v>Heavy</v>
      </c>
    </row>
    <row r="933" spans="2:16" x14ac:dyDescent="0.2">
      <c r="B933" s="1" t="s">
        <v>1861</v>
      </c>
      <c r="C933" s="1">
        <v>41055.069768518515</v>
      </c>
      <c r="D933" s="10">
        <v>53000</v>
      </c>
      <c r="E933" s="1" t="s">
        <v>322</v>
      </c>
      <c r="F933" s="11">
        <v>53000</v>
      </c>
      <c r="G933" s="9">
        <f>RawData[[#This Row],[Clean Salary]]*INDEX(Exchange[], MATCH(RawData[[#This Row],[Currency]], Exchange[Code], 0), 4)</f>
        <v>53000</v>
      </c>
      <c r="H933" s="11">
        <f>IFERROR(RawData[[#This Row],[Salary in USD]]/(INDEX(Exchange[], MATCH(RawData[[#This Row],[Local Currency Unit]], Exchange[Code], 0), 8)), "")</f>
        <v>12619.047619047618</v>
      </c>
      <c r="I933" s="1" t="s">
        <v>1862</v>
      </c>
      <c r="J933" s="1" t="s">
        <v>281</v>
      </c>
      <c r="K933" s="1" t="s">
        <v>133</v>
      </c>
      <c r="L933" s="1" t="s">
        <v>322</v>
      </c>
      <c r="M933" s="1" t="str">
        <f>INDEX(Countries[], MATCH(RawData[[#This Row],[Where do you work]], Countries[Actual], 0), 2)</f>
        <v>USA</v>
      </c>
      <c r="N933" s="1" t="s">
        <v>291</v>
      </c>
      <c r="O933" s="1" t="str">
        <f>VLOOKUP(RawData[[#This Row],[How many hours of a day you work on Excel]], Time[], 2, FALSE)</f>
        <v>Medium</v>
      </c>
    </row>
    <row r="934" spans="2:16" x14ac:dyDescent="0.2">
      <c r="B934" s="1" t="s">
        <v>1863</v>
      </c>
      <c r="C934" s="1">
        <v>41055.491180555553</v>
      </c>
      <c r="D934" s="10">
        <v>53000</v>
      </c>
      <c r="E934" s="1" t="s">
        <v>322</v>
      </c>
      <c r="F934" s="11">
        <v>53000</v>
      </c>
      <c r="G934" s="9">
        <f>RawData[[#This Row],[Clean Salary]]*INDEX(Exchange[], MATCH(RawData[[#This Row],[Currency]], Exchange[Code], 0), 4)</f>
        <v>53000</v>
      </c>
      <c r="H934" s="11">
        <f>IFERROR(RawData[[#This Row],[Salary in USD]]/(INDEX(Exchange[], MATCH(RawData[[#This Row],[Local Currency Unit]], Exchange[Code], 0), 8)), "")</f>
        <v>12619.047619047618</v>
      </c>
      <c r="I934" s="1" t="s">
        <v>320</v>
      </c>
      <c r="J934" s="1" t="s">
        <v>290</v>
      </c>
      <c r="K934" s="1" t="s">
        <v>133</v>
      </c>
      <c r="L934" s="1" t="s">
        <v>322</v>
      </c>
      <c r="M934" s="1" t="str">
        <f>INDEX(Countries[], MATCH(RawData[[#This Row],[Where do you work]], Countries[Actual], 0), 2)</f>
        <v>USA</v>
      </c>
      <c r="N934" s="1" t="s">
        <v>282</v>
      </c>
      <c r="O934" s="1" t="str">
        <f>VLOOKUP(RawData[[#This Row],[How many hours of a day you work on Excel]], Time[], 2, FALSE)</f>
        <v>Heavy</v>
      </c>
      <c r="P934" s="1">
        <v>30</v>
      </c>
    </row>
    <row r="935" spans="2:16" x14ac:dyDescent="0.2">
      <c r="B935" s="1" t="s">
        <v>1864</v>
      </c>
      <c r="C935" s="1">
        <v>41060.677905092591</v>
      </c>
      <c r="D935" s="10" t="s">
        <v>1865</v>
      </c>
      <c r="E935" s="1" t="s">
        <v>6</v>
      </c>
      <c r="F935" s="11">
        <v>30500</v>
      </c>
      <c r="G935" s="9">
        <f>RawData[[#This Row],[Clean Salary]]*INDEX(Exchange[], MATCH(RawData[[#This Row],[Currency]], Exchange[Code], 0), 4)</f>
        <v>48073.437298052166</v>
      </c>
      <c r="H935" s="11">
        <f>IFERROR(RawData[[#This Row],[Salary in USD]]/(INDEX(Exchange[], MATCH(RawData[[#This Row],[Local Currency Unit]], Exchange[Code], 0), 8)), "")</f>
        <v>12584.669449751877</v>
      </c>
      <c r="I935" s="1" t="s">
        <v>1866</v>
      </c>
      <c r="J935" s="1" t="s">
        <v>342</v>
      </c>
      <c r="K935" s="1" t="s">
        <v>135</v>
      </c>
      <c r="L935" s="1" t="s">
        <v>6</v>
      </c>
      <c r="M935" s="1" t="str">
        <f>INDEX(Countries[], MATCH(RawData[[#This Row],[Where do you work]], Countries[Actual], 0), 2)</f>
        <v>UK</v>
      </c>
      <c r="N935" s="1" t="s">
        <v>282</v>
      </c>
      <c r="O935" s="1" t="str">
        <f>VLOOKUP(RawData[[#This Row],[How many hours of a day you work on Excel]], Time[], 2, FALSE)</f>
        <v>Heavy</v>
      </c>
      <c r="P935" s="1">
        <v>14</v>
      </c>
    </row>
    <row r="936" spans="2:16" x14ac:dyDescent="0.2">
      <c r="B936" s="1" t="s">
        <v>1679</v>
      </c>
      <c r="C936" s="1">
        <v>41055.032233796293</v>
      </c>
      <c r="D936" s="10">
        <v>58</v>
      </c>
      <c r="E936" s="1" t="s">
        <v>322</v>
      </c>
      <c r="F936" s="11">
        <v>58000</v>
      </c>
      <c r="G936" s="9">
        <f>RawData[[#This Row],[Clean Salary]]*INDEX(Exchange[], MATCH(RawData[[#This Row],[Currency]], Exchange[Code], 0), 4)</f>
        <v>58000</v>
      </c>
      <c r="H936" s="11">
        <f>IFERROR(RawData[[#This Row],[Salary in USD]]/(INDEX(Exchange[], MATCH(RawData[[#This Row],[Local Currency Unit]], Exchange[Code], 0), 8)), "")</f>
        <v>12526.997840172786</v>
      </c>
      <c r="I936" s="1" t="s">
        <v>1680</v>
      </c>
      <c r="J936" s="1" t="s">
        <v>281</v>
      </c>
      <c r="K936" s="1" t="s">
        <v>137</v>
      </c>
      <c r="L936" s="1" t="s">
        <v>9</v>
      </c>
      <c r="M936" s="1" t="str">
        <f>INDEX(Countries[], MATCH(RawData[[#This Row],[Where do you work]], Countries[Actual], 0), 2)</f>
        <v>Canada</v>
      </c>
      <c r="N936" s="1" t="s">
        <v>324</v>
      </c>
      <c r="O936" s="1" t="str">
        <f>VLOOKUP(RawData[[#This Row],[How many hours of a day you work on Excel]], Time[], 2, FALSE)</f>
        <v>Light</v>
      </c>
    </row>
    <row r="937" spans="2:16" x14ac:dyDescent="0.2">
      <c r="B937" s="1" t="s">
        <v>1867</v>
      </c>
      <c r="C937" s="1">
        <v>41055.042256944442</v>
      </c>
      <c r="D937" s="10" t="s">
        <v>1868</v>
      </c>
      <c r="E937" s="1" t="s">
        <v>322</v>
      </c>
      <c r="F937" s="11">
        <v>52500</v>
      </c>
      <c r="G937" s="9">
        <f>RawData[[#This Row],[Clean Salary]]*INDEX(Exchange[], MATCH(RawData[[#This Row],[Currency]], Exchange[Code], 0), 4)</f>
        <v>52500</v>
      </c>
      <c r="H937" s="11">
        <f>IFERROR(RawData[[#This Row],[Salary in USD]]/(INDEX(Exchange[], MATCH(RawData[[#This Row],[Local Currency Unit]], Exchange[Code], 0), 8)), "")</f>
        <v>12500</v>
      </c>
      <c r="I937" s="1" t="s">
        <v>1869</v>
      </c>
      <c r="J937" s="1" t="s">
        <v>290</v>
      </c>
      <c r="K937" s="1" t="s">
        <v>133</v>
      </c>
      <c r="L937" s="1" t="s">
        <v>322</v>
      </c>
      <c r="M937" s="1" t="str">
        <f>INDEX(Countries[], MATCH(RawData[[#This Row],[Where do you work]], Countries[Actual], 0), 2)</f>
        <v>USA</v>
      </c>
      <c r="N937" s="1" t="s">
        <v>282</v>
      </c>
      <c r="O937" s="1" t="str">
        <f>VLOOKUP(RawData[[#This Row],[How many hours of a day you work on Excel]], Time[], 2, FALSE)</f>
        <v>Heavy</v>
      </c>
    </row>
    <row r="938" spans="2:16" x14ac:dyDescent="0.2">
      <c r="B938" s="1" t="s">
        <v>1870</v>
      </c>
      <c r="C938" s="1">
        <v>41055.045347222222</v>
      </c>
      <c r="D938" s="10">
        <v>52500</v>
      </c>
      <c r="E938" s="1" t="s">
        <v>322</v>
      </c>
      <c r="F938" s="11">
        <v>52500</v>
      </c>
      <c r="G938" s="9">
        <f>RawData[[#This Row],[Clean Salary]]*INDEX(Exchange[], MATCH(RawData[[#This Row],[Currency]], Exchange[Code], 0), 4)</f>
        <v>52500</v>
      </c>
      <c r="H938" s="11">
        <f>IFERROR(RawData[[#This Row],[Salary in USD]]/(INDEX(Exchange[], MATCH(RawData[[#This Row],[Local Currency Unit]], Exchange[Code], 0), 8)), "")</f>
        <v>12500</v>
      </c>
      <c r="I938" s="1" t="s">
        <v>290</v>
      </c>
      <c r="J938" s="1" t="s">
        <v>290</v>
      </c>
      <c r="K938" s="1" t="s">
        <v>133</v>
      </c>
      <c r="L938" s="1" t="s">
        <v>322</v>
      </c>
      <c r="M938" s="1" t="str">
        <f>INDEX(Countries[], MATCH(RawData[[#This Row],[Where do you work]], Countries[Actual], 0), 2)</f>
        <v>USA</v>
      </c>
      <c r="N938" s="1" t="s">
        <v>282</v>
      </c>
      <c r="O938" s="1" t="str">
        <f>VLOOKUP(RawData[[#This Row],[How many hours of a day you work on Excel]], Time[], 2, FALSE)</f>
        <v>Heavy</v>
      </c>
    </row>
    <row r="939" spans="2:16" x14ac:dyDescent="0.2">
      <c r="B939" s="1" t="s">
        <v>1871</v>
      </c>
      <c r="C939" s="1">
        <v>41069.139062499999</v>
      </c>
      <c r="D939" s="10">
        <v>52500</v>
      </c>
      <c r="E939" s="1" t="s">
        <v>322</v>
      </c>
      <c r="F939" s="11">
        <v>52500</v>
      </c>
      <c r="G939" s="9">
        <f>RawData[[#This Row],[Clean Salary]]*INDEX(Exchange[], MATCH(RawData[[#This Row],[Currency]], Exchange[Code], 0), 4)</f>
        <v>52500</v>
      </c>
      <c r="H939" s="11">
        <f>IFERROR(RawData[[#This Row],[Salary in USD]]/(INDEX(Exchange[], MATCH(RawData[[#This Row],[Local Currency Unit]], Exchange[Code], 0), 8)), "")</f>
        <v>12500</v>
      </c>
      <c r="I939" s="1" t="s">
        <v>1872</v>
      </c>
      <c r="J939" s="1" t="s">
        <v>281</v>
      </c>
      <c r="K939" s="1" t="s">
        <v>133</v>
      </c>
      <c r="L939" s="1" t="s">
        <v>322</v>
      </c>
      <c r="M939" s="1" t="str">
        <f>INDEX(Countries[], MATCH(RawData[[#This Row],[Where do you work]], Countries[Actual], 0), 2)</f>
        <v>USA</v>
      </c>
      <c r="N939" s="1" t="s">
        <v>294</v>
      </c>
      <c r="O939" s="1" t="str">
        <f>VLOOKUP(RawData[[#This Row],[How many hours of a day you work on Excel]], Time[], 2, FALSE)</f>
        <v>Very Heavy</v>
      </c>
      <c r="P939" s="1">
        <v>3</v>
      </c>
    </row>
    <row r="940" spans="2:16" x14ac:dyDescent="0.2">
      <c r="B940" s="1" t="s">
        <v>1876</v>
      </c>
      <c r="C940" s="1">
        <v>41057.592245370368</v>
      </c>
      <c r="D940" s="10">
        <v>43500</v>
      </c>
      <c r="E940" s="1" t="s">
        <v>15</v>
      </c>
      <c r="F940" s="11">
        <v>43500</v>
      </c>
      <c r="G940" s="9">
        <f>RawData[[#This Row],[Clean Salary]]*INDEX(Exchange[], MATCH(RawData[[#This Row],[Currency]], Exchange[Code], 0), 4)</f>
        <v>55262.375596134938</v>
      </c>
      <c r="H940" s="11">
        <f>IFERROR(RawData[[#This Row],[Salary in USD]]/(INDEX(Exchange[], MATCH(RawData[[#This Row],[Local Currency Unit]], Exchange[Code], 0), 8)), "")</f>
        <v>12474.576884003372</v>
      </c>
      <c r="I940" s="1" t="s">
        <v>1877</v>
      </c>
      <c r="J940" s="1" t="s">
        <v>281</v>
      </c>
      <c r="K940" s="1" t="s">
        <v>1878</v>
      </c>
      <c r="L940" s="1" t="s">
        <v>15</v>
      </c>
      <c r="M940" s="1" t="str">
        <f>INDEX(Countries[], MATCH(RawData[[#This Row],[Where do you work]], Countries[Actual], 0), 2)</f>
        <v>Spain</v>
      </c>
      <c r="N940" s="1" t="s">
        <v>291</v>
      </c>
      <c r="O940" s="1" t="str">
        <f>VLOOKUP(RawData[[#This Row],[How many hours of a day you work on Excel]], Time[], 2, FALSE)</f>
        <v>Medium</v>
      </c>
      <c r="P940" s="1">
        <v>10</v>
      </c>
    </row>
    <row r="941" spans="2:16" x14ac:dyDescent="0.2">
      <c r="B941" s="1" t="s">
        <v>1879</v>
      </c>
      <c r="C941" s="1">
        <v>41068.786620370367</v>
      </c>
      <c r="D941" s="10">
        <v>1130000</v>
      </c>
      <c r="E941" s="1" t="s">
        <v>19</v>
      </c>
      <c r="F941" s="11">
        <v>1130000</v>
      </c>
      <c r="G941" s="9">
        <f>RawData[[#This Row],[Clean Salary]]*INDEX(Exchange[], MATCH(RawData[[#This Row],[Currency]], Exchange[Code], 0), 4)</f>
        <v>20122.945856810104</v>
      </c>
      <c r="H941" s="11">
        <f>IFERROR(RawData[[#This Row],[Salary in USD]]/(INDEX(Exchange[], MATCH(RawData[[#This Row],[Local Currency Unit]], Exchange[Code], 0), 8)), "")</f>
        <v>12421.571516549446</v>
      </c>
      <c r="I941" s="1" t="s">
        <v>1716</v>
      </c>
      <c r="J941" s="1" t="s">
        <v>290</v>
      </c>
      <c r="K941" s="1" t="s">
        <v>134</v>
      </c>
      <c r="L941" s="1" t="s">
        <v>19</v>
      </c>
      <c r="M941" s="1" t="str">
        <f>INDEX(Countries[], MATCH(RawData[[#This Row],[Where do you work]], Countries[Actual], 0), 2)</f>
        <v>India</v>
      </c>
      <c r="N941" s="1" t="s">
        <v>294</v>
      </c>
      <c r="O941" s="1" t="str">
        <f>VLOOKUP(RawData[[#This Row],[How many hours of a day you work on Excel]], Time[], 2, FALSE)</f>
        <v>Very Heavy</v>
      </c>
      <c r="P941" s="1">
        <v>3</v>
      </c>
    </row>
    <row r="942" spans="2:16" x14ac:dyDescent="0.2">
      <c r="B942" s="1" t="s">
        <v>1880</v>
      </c>
      <c r="C942" s="1">
        <v>41055.219375000001</v>
      </c>
      <c r="D942" s="10">
        <v>60000</v>
      </c>
      <c r="E942" s="1" t="s">
        <v>3</v>
      </c>
      <c r="F942" s="11">
        <v>60000</v>
      </c>
      <c r="G942" s="9">
        <f>RawData[[#This Row],[Clean Salary]]*INDEX(Exchange[], MATCH(RawData[[#This Row],[Currency]], Exchange[Code], 0), 4)</f>
        <v>61194.579384158147</v>
      </c>
      <c r="H942" s="11">
        <f>IFERROR(RawData[[#This Row],[Salary in USD]]/(INDEX(Exchange[], MATCH(RawData[[#This Row],[Local Currency Unit]], Exchange[Code], 0), 8)), "")</f>
        <v>12387.56667695509</v>
      </c>
      <c r="I942" s="1" t="s">
        <v>290</v>
      </c>
      <c r="J942" s="1" t="s">
        <v>290</v>
      </c>
      <c r="K942" s="1" t="s">
        <v>136</v>
      </c>
      <c r="L942" s="1" t="s">
        <v>3</v>
      </c>
      <c r="M942" s="1" t="str">
        <f>INDEX(Countries[], MATCH(RawData[[#This Row],[Where do you work]], Countries[Actual], 0), 2)</f>
        <v>Australia</v>
      </c>
      <c r="N942" s="1" t="s">
        <v>291</v>
      </c>
      <c r="O942" s="1" t="str">
        <f>VLOOKUP(RawData[[#This Row],[How many hours of a day you work on Excel]], Time[], 2, FALSE)</f>
        <v>Medium</v>
      </c>
    </row>
    <row r="943" spans="2:16" x14ac:dyDescent="0.2">
      <c r="B943" s="1" t="s">
        <v>1881</v>
      </c>
      <c r="C943" s="1">
        <v>41067.840752314813</v>
      </c>
      <c r="D943" s="10">
        <v>60000</v>
      </c>
      <c r="E943" s="1" t="s">
        <v>3</v>
      </c>
      <c r="F943" s="11">
        <v>60000</v>
      </c>
      <c r="G943" s="9">
        <f>RawData[[#This Row],[Clean Salary]]*INDEX(Exchange[], MATCH(RawData[[#This Row],[Currency]], Exchange[Code], 0), 4)</f>
        <v>61194.579384158147</v>
      </c>
      <c r="H943" s="11">
        <f>IFERROR(RawData[[#This Row],[Salary in USD]]/(INDEX(Exchange[], MATCH(RawData[[#This Row],[Local Currency Unit]], Exchange[Code], 0), 8)), "")</f>
        <v>12387.56667695509</v>
      </c>
      <c r="I943" s="1" t="s">
        <v>657</v>
      </c>
      <c r="J943" s="1" t="s">
        <v>290</v>
      </c>
      <c r="K943" s="1" t="s">
        <v>136</v>
      </c>
      <c r="L943" s="1" t="s">
        <v>3</v>
      </c>
      <c r="M943" s="1" t="str">
        <f>INDEX(Countries[], MATCH(RawData[[#This Row],[Where do you work]], Countries[Actual], 0), 2)</f>
        <v>Australia</v>
      </c>
      <c r="N943" s="1" t="s">
        <v>291</v>
      </c>
      <c r="O943" s="1" t="str">
        <f>VLOOKUP(RawData[[#This Row],[How many hours of a day you work on Excel]], Time[], 2, FALSE)</f>
        <v>Medium</v>
      </c>
      <c r="P943" s="1">
        <v>3</v>
      </c>
    </row>
    <row r="944" spans="2:16" x14ac:dyDescent="0.2">
      <c r="B944" s="1" t="s">
        <v>1882</v>
      </c>
      <c r="C944" s="1">
        <v>41055.028356481482</v>
      </c>
      <c r="D944" s="10">
        <v>52000</v>
      </c>
      <c r="E944" s="1" t="s">
        <v>322</v>
      </c>
      <c r="F944" s="11">
        <v>52000</v>
      </c>
      <c r="G944" s="9">
        <f>RawData[[#This Row],[Clean Salary]]*INDEX(Exchange[], MATCH(RawData[[#This Row],[Currency]], Exchange[Code], 0), 4)</f>
        <v>52000</v>
      </c>
      <c r="H944" s="11">
        <f>IFERROR(RawData[[#This Row],[Salary in USD]]/(INDEX(Exchange[], MATCH(RawData[[#This Row],[Local Currency Unit]], Exchange[Code], 0), 8)), "")</f>
        <v>12380.95238095238</v>
      </c>
      <c r="I944" s="1" t="s">
        <v>1883</v>
      </c>
      <c r="J944" s="1" t="s">
        <v>281</v>
      </c>
      <c r="K944" s="1" t="s">
        <v>133</v>
      </c>
      <c r="L944" s="1" t="s">
        <v>322</v>
      </c>
      <c r="M944" s="1" t="str">
        <f>INDEX(Countries[], MATCH(RawData[[#This Row],[Where do you work]], Countries[Actual], 0), 2)</f>
        <v>USA</v>
      </c>
      <c r="N944" s="1" t="s">
        <v>282</v>
      </c>
      <c r="O944" s="1" t="str">
        <f>VLOOKUP(RawData[[#This Row],[How many hours of a day you work on Excel]], Time[], 2, FALSE)</f>
        <v>Heavy</v>
      </c>
    </row>
    <row r="945" spans="2:16" x14ac:dyDescent="0.2">
      <c r="B945" s="1" t="s">
        <v>1884</v>
      </c>
      <c r="C945" s="1">
        <v>41055.028912037036</v>
      </c>
      <c r="D945" s="10">
        <v>52000</v>
      </c>
      <c r="E945" s="1" t="s">
        <v>322</v>
      </c>
      <c r="F945" s="11">
        <v>52000</v>
      </c>
      <c r="G945" s="9">
        <f>RawData[[#This Row],[Clean Salary]]*INDEX(Exchange[], MATCH(RawData[[#This Row],[Currency]], Exchange[Code], 0), 4)</f>
        <v>52000</v>
      </c>
      <c r="H945" s="11">
        <f>IFERROR(RawData[[#This Row],[Salary in USD]]/(INDEX(Exchange[], MATCH(RawData[[#This Row],[Local Currency Unit]], Exchange[Code], 0), 8)), "")</f>
        <v>12380.95238095238</v>
      </c>
      <c r="I945" s="1" t="s">
        <v>475</v>
      </c>
      <c r="J945" s="1" t="s">
        <v>290</v>
      </c>
      <c r="K945" s="1" t="s">
        <v>133</v>
      </c>
      <c r="L945" s="1" t="s">
        <v>322</v>
      </c>
      <c r="M945" s="1" t="str">
        <f>INDEX(Countries[], MATCH(RawData[[#This Row],[Where do you work]], Countries[Actual], 0), 2)</f>
        <v>USA</v>
      </c>
      <c r="N945" s="1" t="s">
        <v>401</v>
      </c>
      <c r="O945" s="1" t="str">
        <f>VLOOKUP(RawData[[#This Row],[How many hours of a day you work on Excel]], Time[], 2, FALSE)</f>
        <v>None</v>
      </c>
    </row>
    <row r="946" spans="2:16" x14ac:dyDescent="0.2">
      <c r="B946" s="1" t="s">
        <v>1885</v>
      </c>
      <c r="C946" s="1">
        <v>41055.088761574072</v>
      </c>
      <c r="D946" s="10">
        <v>52000</v>
      </c>
      <c r="E946" s="1" t="s">
        <v>322</v>
      </c>
      <c r="F946" s="11">
        <v>52000</v>
      </c>
      <c r="G946" s="9">
        <f>RawData[[#This Row],[Clean Salary]]*INDEX(Exchange[], MATCH(RawData[[#This Row],[Currency]], Exchange[Code], 0), 4)</f>
        <v>52000</v>
      </c>
      <c r="H946" s="11">
        <f>IFERROR(RawData[[#This Row],[Salary in USD]]/(INDEX(Exchange[], MATCH(RawData[[#This Row],[Local Currency Unit]], Exchange[Code], 0), 8)), "")</f>
        <v>12380.95238095238</v>
      </c>
      <c r="I946" s="1" t="s">
        <v>682</v>
      </c>
      <c r="J946" s="1" t="s">
        <v>290</v>
      </c>
      <c r="K946" s="1" t="s">
        <v>133</v>
      </c>
      <c r="L946" s="1" t="s">
        <v>322</v>
      </c>
      <c r="M946" s="1" t="str">
        <f>INDEX(Countries[], MATCH(RawData[[#This Row],[Where do you work]], Countries[Actual], 0), 2)</f>
        <v>USA</v>
      </c>
      <c r="N946" s="1" t="s">
        <v>282</v>
      </c>
      <c r="O946" s="1" t="str">
        <f>VLOOKUP(RawData[[#This Row],[How many hours of a day you work on Excel]], Time[], 2, FALSE)</f>
        <v>Heavy</v>
      </c>
    </row>
    <row r="947" spans="2:16" x14ac:dyDescent="0.2">
      <c r="B947" s="1" t="s">
        <v>1886</v>
      </c>
      <c r="C947" s="1">
        <v>41055.093611111108</v>
      </c>
      <c r="D947" s="10">
        <v>52000</v>
      </c>
      <c r="E947" s="1" t="s">
        <v>322</v>
      </c>
      <c r="F947" s="11">
        <v>52000</v>
      </c>
      <c r="G947" s="9">
        <f>RawData[[#This Row],[Clean Salary]]*INDEX(Exchange[], MATCH(RawData[[#This Row],[Currency]], Exchange[Code], 0), 4)</f>
        <v>52000</v>
      </c>
      <c r="H947" s="11">
        <f>IFERROR(RawData[[#This Row],[Salary in USD]]/(INDEX(Exchange[], MATCH(RawData[[#This Row],[Local Currency Unit]], Exchange[Code], 0), 8)), "")</f>
        <v>12380.95238095238</v>
      </c>
      <c r="I947" s="1" t="s">
        <v>1887</v>
      </c>
      <c r="J947" s="1" t="s">
        <v>316</v>
      </c>
      <c r="K947" s="1" t="s">
        <v>133</v>
      </c>
      <c r="L947" s="1" t="s">
        <v>322</v>
      </c>
      <c r="M947" s="1" t="str">
        <f>INDEX(Countries[], MATCH(RawData[[#This Row],[Where do you work]], Countries[Actual], 0), 2)</f>
        <v>USA</v>
      </c>
      <c r="N947" s="1" t="s">
        <v>282</v>
      </c>
      <c r="O947" s="1" t="str">
        <f>VLOOKUP(RawData[[#This Row],[How many hours of a day you work on Excel]], Time[], 2, FALSE)</f>
        <v>Heavy</v>
      </c>
    </row>
    <row r="948" spans="2:16" x14ac:dyDescent="0.2">
      <c r="B948" s="1" t="s">
        <v>1888</v>
      </c>
      <c r="C948" s="1">
        <v>41055.129594907405</v>
      </c>
      <c r="D948" s="10">
        <v>52000</v>
      </c>
      <c r="E948" s="1" t="s">
        <v>322</v>
      </c>
      <c r="F948" s="11">
        <v>52000</v>
      </c>
      <c r="G948" s="9">
        <f>RawData[[#This Row],[Clean Salary]]*INDEX(Exchange[], MATCH(RawData[[#This Row],[Currency]], Exchange[Code], 0), 4)</f>
        <v>52000</v>
      </c>
      <c r="H948" s="11">
        <f>IFERROR(RawData[[#This Row],[Salary in USD]]/(INDEX(Exchange[], MATCH(RawData[[#This Row],[Local Currency Unit]], Exchange[Code], 0), 8)), "")</f>
        <v>12380.95238095238</v>
      </c>
      <c r="I948" s="1" t="s">
        <v>1889</v>
      </c>
      <c r="J948" s="1" t="s">
        <v>290</v>
      </c>
      <c r="K948" s="1" t="s">
        <v>133</v>
      </c>
      <c r="L948" s="1" t="s">
        <v>322</v>
      </c>
      <c r="M948" s="1" t="str">
        <f>INDEX(Countries[], MATCH(RawData[[#This Row],[Where do you work]], Countries[Actual], 0), 2)</f>
        <v>USA</v>
      </c>
      <c r="N948" s="1" t="s">
        <v>291</v>
      </c>
      <c r="O948" s="1" t="str">
        <f>VLOOKUP(RawData[[#This Row],[How many hours of a day you work on Excel]], Time[], 2, FALSE)</f>
        <v>Medium</v>
      </c>
    </row>
    <row r="949" spans="2:16" x14ac:dyDescent="0.2">
      <c r="B949" s="1" t="s">
        <v>1890</v>
      </c>
      <c r="C949" s="1">
        <v>41055.140659722223</v>
      </c>
      <c r="D949" s="10">
        <v>52000</v>
      </c>
      <c r="E949" s="1" t="s">
        <v>322</v>
      </c>
      <c r="F949" s="11">
        <v>52000</v>
      </c>
      <c r="G949" s="9">
        <f>RawData[[#This Row],[Clean Salary]]*INDEX(Exchange[], MATCH(RawData[[#This Row],[Currency]], Exchange[Code], 0), 4)</f>
        <v>52000</v>
      </c>
      <c r="H949" s="11">
        <f>IFERROR(RawData[[#This Row],[Salary in USD]]/(INDEX(Exchange[], MATCH(RawData[[#This Row],[Local Currency Unit]], Exchange[Code], 0), 8)), "")</f>
        <v>12380.95238095238</v>
      </c>
      <c r="I949" s="1" t="s">
        <v>1891</v>
      </c>
      <c r="J949" s="1" t="s">
        <v>290</v>
      </c>
      <c r="K949" s="1" t="s">
        <v>133</v>
      </c>
      <c r="L949" s="1" t="s">
        <v>322</v>
      </c>
      <c r="M949" s="1" t="str">
        <f>INDEX(Countries[], MATCH(RawData[[#This Row],[Where do you work]], Countries[Actual], 0), 2)</f>
        <v>USA</v>
      </c>
      <c r="N949" s="1" t="s">
        <v>282</v>
      </c>
      <c r="O949" s="1" t="str">
        <f>VLOOKUP(RawData[[#This Row],[How many hours of a day you work on Excel]], Time[], 2, FALSE)</f>
        <v>Heavy</v>
      </c>
    </row>
    <row r="950" spans="2:16" x14ac:dyDescent="0.2">
      <c r="B950" s="1" t="s">
        <v>1892</v>
      </c>
      <c r="C950" s="1">
        <v>41055.547673611109</v>
      </c>
      <c r="D950" s="10">
        <v>52000</v>
      </c>
      <c r="E950" s="1" t="s">
        <v>322</v>
      </c>
      <c r="F950" s="11">
        <v>52000</v>
      </c>
      <c r="G950" s="9">
        <f>RawData[[#This Row],[Clean Salary]]*INDEX(Exchange[], MATCH(RawData[[#This Row],[Currency]], Exchange[Code], 0), 4)</f>
        <v>52000</v>
      </c>
      <c r="H950" s="11">
        <f>IFERROR(RawData[[#This Row],[Salary in USD]]/(INDEX(Exchange[], MATCH(RawData[[#This Row],[Local Currency Unit]], Exchange[Code], 0), 8)), "")</f>
        <v>12380.95238095238</v>
      </c>
      <c r="I950" s="1" t="s">
        <v>1893</v>
      </c>
      <c r="J950" s="1" t="s">
        <v>286</v>
      </c>
      <c r="K950" s="1" t="s">
        <v>133</v>
      </c>
      <c r="L950" s="1" t="s">
        <v>322</v>
      </c>
      <c r="M950" s="1" t="str">
        <f>INDEX(Countries[], MATCH(RawData[[#This Row],[Where do you work]], Countries[Actual], 0), 2)</f>
        <v>USA</v>
      </c>
      <c r="N950" s="1" t="s">
        <v>282</v>
      </c>
      <c r="O950" s="1" t="str">
        <f>VLOOKUP(RawData[[#This Row],[How many hours of a day you work on Excel]], Time[], 2, FALSE)</f>
        <v>Heavy</v>
      </c>
      <c r="P950" s="1">
        <v>18</v>
      </c>
    </row>
    <row r="951" spans="2:16" x14ac:dyDescent="0.2">
      <c r="B951" s="1" t="s">
        <v>1894</v>
      </c>
      <c r="C951" s="1">
        <v>41061.652314814812</v>
      </c>
      <c r="D951" s="10" t="s">
        <v>1895</v>
      </c>
      <c r="E951" s="1" t="s">
        <v>322</v>
      </c>
      <c r="F951" s="11">
        <v>52000</v>
      </c>
      <c r="G951" s="9">
        <f>RawData[[#This Row],[Clean Salary]]*INDEX(Exchange[], MATCH(RawData[[#This Row],[Currency]], Exchange[Code], 0), 4)</f>
        <v>52000</v>
      </c>
      <c r="H951" s="11">
        <f>IFERROR(RawData[[#This Row],[Salary in USD]]/(INDEX(Exchange[], MATCH(RawData[[#This Row],[Local Currency Unit]], Exchange[Code], 0), 8)), "")</f>
        <v>12380.95238095238</v>
      </c>
      <c r="I951" s="1" t="s">
        <v>1584</v>
      </c>
      <c r="J951" s="1" t="s">
        <v>290</v>
      </c>
      <c r="K951" s="1" t="s">
        <v>133</v>
      </c>
      <c r="L951" s="1" t="s">
        <v>322</v>
      </c>
      <c r="M951" s="1" t="str">
        <f>INDEX(Countries[], MATCH(RawData[[#This Row],[Where do you work]], Countries[Actual], 0), 2)</f>
        <v>USA</v>
      </c>
      <c r="N951" s="1" t="s">
        <v>294</v>
      </c>
      <c r="O951" s="1" t="str">
        <f>VLOOKUP(RawData[[#This Row],[How many hours of a day you work on Excel]], Time[], 2, FALSE)</f>
        <v>Very Heavy</v>
      </c>
      <c r="P951" s="1">
        <v>5</v>
      </c>
    </row>
    <row r="952" spans="2:16" x14ac:dyDescent="0.2">
      <c r="B952" s="1" t="s">
        <v>1896</v>
      </c>
      <c r="C952" s="1">
        <v>41054.992673611108</v>
      </c>
      <c r="D952" s="10" t="s">
        <v>1897</v>
      </c>
      <c r="E952" s="1" t="s">
        <v>6</v>
      </c>
      <c r="F952" s="11">
        <v>30000</v>
      </c>
      <c r="G952" s="9">
        <f>RawData[[#This Row],[Clean Salary]]*INDEX(Exchange[], MATCH(RawData[[#This Row],[Currency]], Exchange[Code], 0), 4)</f>
        <v>47285.348162018527</v>
      </c>
      <c r="H952" s="11">
        <f>IFERROR(RawData[[#This Row],[Salary in USD]]/(INDEX(Exchange[], MATCH(RawData[[#This Row],[Local Currency Unit]], Exchange[Code], 0), 8)), "")</f>
        <v>12378.363393198568</v>
      </c>
      <c r="I952" s="1" t="s">
        <v>1898</v>
      </c>
      <c r="J952" s="1" t="s">
        <v>281</v>
      </c>
      <c r="K952" s="1" t="s">
        <v>135</v>
      </c>
      <c r="L952" s="1" t="s">
        <v>6</v>
      </c>
      <c r="M952" s="1" t="str">
        <f>INDEX(Countries[], MATCH(RawData[[#This Row],[Where do you work]], Countries[Actual], 0), 2)</f>
        <v>UK</v>
      </c>
      <c r="N952" s="1" t="s">
        <v>282</v>
      </c>
      <c r="O952" s="1" t="str">
        <f>VLOOKUP(RawData[[#This Row],[How many hours of a day you work on Excel]], Time[], 2, FALSE)</f>
        <v>Heavy</v>
      </c>
    </row>
    <row r="953" spans="2:16" x14ac:dyDescent="0.2">
      <c r="B953" s="1" t="s">
        <v>1899</v>
      </c>
      <c r="C953" s="1">
        <v>41055.037638888891</v>
      </c>
      <c r="D953" s="10" t="s">
        <v>1897</v>
      </c>
      <c r="E953" s="1" t="s">
        <v>6</v>
      </c>
      <c r="F953" s="11">
        <v>30000</v>
      </c>
      <c r="G953" s="9">
        <f>RawData[[#This Row],[Clean Salary]]*INDEX(Exchange[], MATCH(RawData[[#This Row],[Currency]], Exchange[Code], 0), 4)</f>
        <v>47285.348162018527</v>
      </c>
      <c r="H953" s="11">
        <f>IFERROR(RawData[[#This Row],[Salary in USD]]/(INDEX(Exchange[], MATCH(RawData[[#This Row],[Local Currency Unit]], Exchange[Code], 0), 8)), "")</f>
        <v>12378.363393198568</v>
      </c>
      <c r="I953" s="1" t="s">
        <v>1900</v>
      </c>
      <c r="J953" s="1" t="s">
        <v>290</v>
      </c>
      <c r="K953" s="1" t="s">
        <v>135</v>
      </c>
      <c r="L953" s="1" t="s">
        <v>6</v>
      </c>
      <c r="M953" s="1" t="str">
        <f>INDEX(Countries[], MATCH(RawData[[#This Row],[Where do you work]], Countries[Actual], 0), 2)</f>
        <v>UK</v>
      </c>
      <c r="N953" s="1" t="s">
        <v>291</v>
      </c>
      <c r="O953" s="1" t="str">
        <f>VLOOKUP(RawData[[#This Row],[How many hours of a day you work on Excel]], Time[], 2, FALSE)</f>
        <v>Medium</v>
      </c>
    </row>
    <row r="954" spans="2:16" x14ac:dyDescent="0.2">
      <c r="B954" s="1" t="s">
        <v>1901</v>
      </c>
      <c r="C954" s="1">
        <v>41057.645752314813</v>
      </c>
      <c r="D954" s="10" t="s">
        <v>1897</v>
      </c>
      <c r="E954" s="1" t="s">
        <v>6</v>
      </c>
      <c r="F954" s="11">
        <v>30000</v>
      </c>
      <c r="G954" s="9">
        <f>RawData[[#This Row],[Clean Salary]]*INDEX(Exchange[], MATCH(RawData[[#This Row],[Currency]], Exchange[Code], 0), 4)</f>
        <v>47285.348162018527</v>
      </c>
      <c r="H954" s="11">
        <f>IFERROR(RawData[[#This Row],[Salary in USD]]/(INDEX(Exchange[], MATCH(RawData[[#This Row],[Local Currency Unit]], Exchange[Code], 0), 8)), "")</f>
        <v>12378.363393198568</v>
      </c>
      <c r="I954" s="1" t="s">
        <v>682</v>
      </c>
      <c r="J954" s="1" t="s">
        <v>290</v>
      </c>
      <c r="K954" s="1" t="s">
        <v>135</v>
      </c>
      <c r="L954" s="1" t="s">
        <v>6</v>
      </c>
      <c r="M954" s="1" t="str">
        <f>INDEX(Countries[], MATCH(RawData[[#This Row],[Where do you work]], Countries[Actual], 0), 2)</f>
        <v>UK</v>
      </c>
      <c r="N954" s="1" t="s">
        <v>294</v>
      </c>
      <c r="O954" s="1" t="str">
        <f>VLOOKUP(RawData[[#This Row],[How many hours of a day you work on Excel]], Time[], 2, FALSE)</f>
        <v>Very Heavy</v>
      </c>
      <c r="P954" s="1">
        <v>15</v>
      </c>
    </row>
    <row r="955" spans="2:16" x14ac:dyDescent="0.2">
      <c r="B955" s="1" t="s">
        <v>1902</v>
      </c>
      <c r="C955" s="1">
        <v>41057.672118055554</v>
      </c>
      <c r="D955" s="10" t="s">
        <v>1897</v>
      </c>
      <c r="E955" s="1" t="s">
        <v>6</v>
      </c>
      <c r="F955" s="11">
        <v>30000</v>
      </c>
      <c r="G955" s="9">
        <f>RawData[[#This Row],[Clean Salary]]*INDEX(Exchange[], MATCH(RawData[[#This Row],[Currency]], Exchange[Code], 0), 4)</f>
        <v>47285.348162018527</v>
      </c>
      <c r="H955" s="11">
        <f>IFERROR(RawData[[#This Row],[Salary in USD]]/(INDEX(Exchange[], MATCH(RawData[[#This Row],[Local Currency Unit]], Exchange[Code], 0), 8)), "")</f>
        <v>12378.363393198568</v>
      </c>
      <c r="I955" s="1" t="s">
        <v>1491</v>
      </c>
      <c r="J955" s="1" t="s">
        <v>290</v>
      </c>
      <c r="K955" s="1" t="s">
        <v>135</v>
      </c>
      <c r="L955" s="1" t="s">
        <v>6</v>
      </c>
      <c r="M955" s="1" t="str">
        <f>INDEX(Countries[], MATCH(RawData[[#This Row],[Where do you work]], Countries[Actual], 0), 2)</f>
        <v>UK</v>
      </c>
      <c r="N955" s="1" t="s">
        <v>282</v>
      </c>
      <c r="O955" s="1" t="str">
        <f>VLOOKUP(RawData[[#This Row],[How many hours of a day you work on Excel]], Time[], 2, FALSE)</f>
        <v>Heavy</v>
      </c>
      <c r="P955" s="1">
        <v>4</v>
      </c>
    </row>
    <row r="956" spans="2:16" x14ac:dyDescent="0.2">
      <c r="B956" s="1" t="s">
        <v>1903</v>
      </c>
      <c r="C956" s="1">
        <v>41057.680335648147</v>
      </c>
      <c r="D956" s="10" t="s">
        <v>1897</v>
      </c>
      <c r="E956" s="1" t="s">
        <v>6</v>
      </c>
      <c r="F956" s="11">
        <v>30000</v>
      </c>
      <c r="G956" s="9">
        <f>RawData[[#This Row],[Clean Salary]]*INDEX(Exchange[], MATCH(RawData[[#This Row],[Currency]], Exchange[Code], 0), 4)</f>
        <v>47285.348162018527</v>
      </c>
      <c r="H956" s="11">
        <f>IFERROR(RawData[[#This Row],[Salary in USD]]/(INDEX(Exchange[], MATCH(RawData[[#This Row],[Local Currency Unit]], Exchange[Code], 0), 8)), "")</f>
        <v>12378.363393198568</v>
      </c>
      <c r="I956" s="1" t="s">
        <v>1904</v>
      </c>
      <c r="J956" s="1" t="s">
        <v>290</v>
      </c>
      <c r="K956" s="1" t="s">
        <v>135</v>
      </c>
      <c r="L956" s="1" t="s">
        <v>6</v>
      </c>
      <c r="M956" s="1" t="str">
        <f>INDEX(Countries[], MATCH(RawData[[#This Row],[Where do you work]], Countries[Actual], 0), 2)</f>
        <v>UK</v>
      </c>
      <c r="N956" s="1" t="s">
        <v>294</v>
      </c>
      <c r="O956" s="1" t="str">
        <f>VLOOKUP(RawData[[#This Row],[How many hours of a day you work on Excel]], Time[], 2, FALSE)</f>
        <v>Very Heavy</v>
      </c>
      <c r="P956" s="1">
        <v>10</v>
      </c>
    </row>
    <row r="957" spans="2:16" x14ac:dyDescent="0.2">
      <c r="B957" s="1" t="s">
        <v>1905</v>
      </c>
      <c r="C957" s="1">
        <v>41057.828634259262</v>
      </c>
      <c r="D957" s="10" t="s">
        <v>1897</v>
      </c>
      <c r="E957" s="1" t="s">
        <v>6</v>
      </c>
      <c r="F957" s="11">
        <v>30000</v>
      </c>
      <c r="G957" s="9">
        <f>RawData[[#This Row],[Clean Salary]]*INDEX(Exchange[], MATCH(RawData[[#This Row],[Currency]], Exchange[Code], 0), 4)</f>
        <v>47285.348162018527</v>
      </c>
      <c r="H957" s="11">
        <f>IFERROR(RawData[[#This Row],[Salary in USD]]/(INDEX(Exchange[], MATCH(RawData[[#This Row],[Local Currency Unit]], Exchange[Code], 0), 8)), "")</f>
        <v>12378.363393198568</v>
      </c>
      <c r="I957" s="1" t="s">
        <v>1906</v>
      </c>
      <c r="J957" s="1" t="s">
        <v>316</v>
      </c>
      <c r="K957" s="1" t="s">
        <v>135</v>
      </c>
      <c r="L957" s="1" t="s">
        <v>6</v>
      </c>
      <c r="M957" s="1" t="str">
        <f>INDEX(Countries[], MATCH(RawData[[#This Row],[Where do you work]], Countries[Actual], 0), 2)</f>
        <v>UK</v>
      </c>
      <c r="N957" s="1" t="s">
        <v>291</v>
      </c>
      <c r="O957" s="1" t="str">
        <f>VLOOKUP(RawData[[#This Row],[How many hours of a day you work on Excel]], Time[], 2, FALSE)</f>
        <v>Medium</v>
      </c>
      <c r="P957" s="1">
        <v>5</v>
      </c>
    </row>
    <row r="958" spans="2:16" x14ac:dyDescent="0.2">
      <c r="B958" s="1" t="s">
        <v>1907</v>
      </c>
      <c r="C958" s="1">
        <v>41058.174976851849</v>
      </c>
      <c r="D958" s="10" t="s">
        <v>1897</v>
      </c>
      <c r="E958" s="1" t="s">
        <v>6</v>
      </c>
      <c r="F958" s="11">
        <v>30000</v>
      </c>
      <c r="G958" s="9">
        <f>RawData[[#This Row],[Clean Salary]]*INDEX(Exchange[], MATCH(RawData[[#This Row],[Currency]], Exchange[Code], 0), 4)</f>
        <v>47285.348162018527</v>
      </c>
      <c r="H958" s="11">
        <f>IFERROR(RawData[[#This Row],[Salary in USD]]/(INDEX(Exchange[], MATCH(RawData[[#This Row],[Local Currency Unit]], Exchange[Code], 0), 8)), "")</f>
        <v>12378.363393198568</v>
      </c>
      <c r="I958" s="1" t="s">
        <v>1908</v>
      </c>
      <c r="J958" s="1" t="s">
        <v>286</v>
      </c>
      <c r="K958" s="1" t="s">
        <v>135</v>
      </c>
      <c r="L958" s="1" t="s">
        <v>6</v>
      </c>
      <c r="M958" s="1" t="str">
        <f>INDEX(Countries[], MATCH(RawData[[#This Row],[Where do you work]], Countries[Actual], 0), 2)</f>
        <v>UK</v>
      </c>
      <c r="N958" s="1" t="s">
        <v>282</v>
      </c>
      <c r="O958" s="1" t="str">
        <f>VLOOKUP(RawData[[#This Row],[How many hours of a day you work on Excel]], Time[], 2, FALSE)</f>
        <v>Heavy</v>
      </c>
      <c r="P958" s="1">
        <v>14</v>
      </c>
    </row>
    <row r="959" spans="2:16" x14ac:dyDescent="0.2">
      <c r="B959" s="1" t="s">
        <v>1909</v>
      </c>
      <c r="C959" s="1">
        <v>41058.760277777779</v>
      </c>
      <c r="D959" s="10" t="s">
        <v>1897</v>
      </c>
      <c r="E959" s="1" t="s">
        <v>6</v>
      </c>
      <c r="F959" s="11">
        <v>30000</v>
      </c>
      <c r="G959" s="9">
        <f>RawData[[#This Row],[Clean Salary]]*INDEX(Exchange[], MATCH(RawData[[#This Row],[Currency]], Exchange[Code], 0), 4)</f>
        <v>47285.348162018527</v>
      </c>
      <c r="H959" s="11">
        <f>IFERROR(RawData[[#This Row],[Salary in USD]]/(INDEX(Exchange[], MATCH(RawData[[#This Row],[Local Currency Unit]], Exchange[Code], 0), 8)), "")</f>
        <v>12378.363393198568</v>
      </c>
      <c r="I959" s="1" t="s">
        <v>475</v>
      </c>
      <c r="J959" s="1" t="s">
        <v>290</v>
      </c>
      <c r="K959" s="1" t="s">
        <v>135</v>
      </c>
      <c r="L959" s="1" t="s">
        <v>6</v>
      </c>
      <c r="M959" s="1" t="str">
        <f>INDEX(Countries[], MATCH(RawData[[#This Row],[Where do you work]], Countries[Actual], 0), 2)</f>
        <v>UK</v>
      </c>
      <c r="N959" s="1" t="s">
        <v>294</v>
      </c>
      <c r="O959" s="1" t="str">
        <f>VLOOKUP(RawData[[#This Row],[How many hours of a day you work on Excel]], Time[], 2, FALSE)</f>
        <v>Very Heavy</v>
      </c>
      <c r="P959" s="1">
        <v>6</v>
      </c>
    </row>
    <row r="960" spans="2:16" x14ac:dyDescent="0.2">
      <c r="B960" s="1" t="s">
        <v>1910</v>
      </c>
      <c r="C960" s="1">
        <v>41060.827418981484</v>
      </c>
      <c r="D960" s="10" t="s">
        <v>1897</v>
      </c>
      <c r="E960" s="1" t="s">
        <v>6</v>
      </c>
      <c r="F960" s="11">
        <v>30000</v>
      </c>
      <c r="G960" s="9">
        <f>RawData[[#This Row],[Clean Salary]]*INDEX(Exchange[], MATCH(RawData[[#This Row],[Currency]], Exchange[Code], 0), 4)</f>
        <v>47285.348162018527</v>
      </c>
      <c r="H960" s="11">
        <f>IFERROR(RawData[[#This Row],[Salary in USD]]/(INDEX(Exchange[], MATCH(RawData[[#This Row],[Local Currency Unit]], Exchange[Code], 0), 8)), "")</f>
        <v>12378.363393198568</v>
      </c>
      <c r="I960" s="1" t="s">
        <v>793</v>
      </c>
      <c r="J960" s="1" t="s">
        <v>290</v>
      </c>
      <c r="K960" s="1" t="s">
        <v>135</v>
      </c>
      <c r="L960" s="1" t="s">
        <v>6</v>
      </c>
      <c r="M960" s="1" t="str">
        <f>INDEX(Countries[], MATCH(RawData[[#This Row],[Where do you work]], Countries[Actual], 0), 2)</f>
        <v>UK</v>
      </c>
      <c r="N960" s="1" t="s">
        <v>282</v>
      </c>
      <c r="O960" s="1" t="str">
        <f>VLOOKUP(RawData[[#This Row],[How many hours of a day you work on Excel]], Time[], 2, FALSE)</f>
        <v>Heavy</v>
      </c>
      <c r="P960" s="1">
        <v>7</v>
      </c>
    </row>
    <row r="961" spans="2:16" x14ac:dyDescent="0.2">
      <c r="B961" s="1" t="s">
        <v>3145</v>
      </c>
      <c r="C961" s="1">
        <v>41055.044641203705</v>
      </c>
      <c r="D961" s="10">
        <v>20000</v>
      </c>
      <c r="E961" s="1" t="s">
        <v>322</v>
      </c>
      <c r="F961" s="11">
        <v>20000</v>
      </c>
      <c r="G961" s="9">
        <f>RawData[[#This Row],[Clean Salary]]*INDEX(Exchange[], MATCH(RawData[[#This Row],[Currency]], Exchange[Code], 0), 4)</f>
        <v>20000</v>
      </c>
      <c r="H961" s="11">
        <f>IFERROR(RawData[[#This Row],[Salary in USD]]/(INDEX(Exchange[], MATCH(RawData[[#This Row],[Local Currency Unit]], Exchange[Code], 0), 8)), "")</f>
        <v>12345.679012345678</v>
      </c>
      <c r="I961" s="1" t="s">
        <v>3146</v>
      </c>
      <c r="J961" s="1" t="s">
        <v>281</v>
      </c>
      <c r="K961" s="1" t="s">
        <v>134</v>
      </c>
      <c r="L961" s="1" t="s">
        <v>19</v>
      </c>
      <c r="M961" s="1" t="str">
        <f>INDEX(Countries[], MATCH(RawData[[#This Row],[Where do you work]], Countries[Actual], 0), 2)</f>
        <v>India</v>
      </c>
      <c r="N961" s="1" t="s">
        <v>282</v>
      </c>
      <c r="O961" s="1" t="str">
        <f>VLOOKUP(RawData[[#This Row],[How many hours of a day you work on Excel]], Time[], 2, FALSE)</f>
        <v>Heavy</v>
      </c>
    </row>
    <row r="962" spans="2:16" x14ac:dyDescent="0.2">
      <c r="B962" s="1" t="s">
        <v>3147</v>
      </c>
      <c r="C962" s="1">
        <v>41055.050474537034</v>
      </c>
      <c r="D962" s="10">
        <v>20000</v>
      </c>
      <c r="E962" s="1" t="s">
        <v>322</v>
      </c>
      <c r="F962" s="11">
        <v>20000</v>
      </c>
      <c r="G962" s="9">
        <f>RawData[[#This Row],[Clean Salary]]*INDEX(Exchange[], MATCH(RawData[[#This Row],[Currency]], Exchange[Code], 0), 4)</f>
        <v>20000</v>
      </c>
      <c r="H962" s="11">
        <f>IFERROR(RawData[[#This Row],[Salary in USD]]/(INDEX(Exchange[], MATCH(RawData[[#This Row],[Local Currency Unit]], Exchange[Code], 0), 8)), "")</f>
        <v>12345.679012345678</v>
      </c>
      <c r="I962" s="1" t="s">
        <v>290</v>
      </c>
      <c r="J962" s="1" t="s">
        <v>290</v>
      </c>
      <c r="K962" s="1" t="s">
        <v>134</v>
      </c>
      <c r="L962" s="1" t="s">
        <v>19</v>
      </c>
      <c r="M962" s="1" t="str">
        <f>INDEX(Countries[], MATCH(RawData[[#This Row],[Where do you work]], Countries[Actual], 0), 2)</f>
        <v>India</v>
      </c>
      <c r="N962" s="1" t="s">
        <v>294</v>
      </c>
      <c r="O962" s="1" t="str">
        <f>VLOOKUP(RawData[[#This Row],[How many hours of a day you work on Excel]], Time[], 2, FALSE)</f>
        <v>Very Heavy</v>
      </c>
    </row>
    <row r="963" spans="2:16" x14ac:dyDescent="0.2">
      <c r="B963" s="1" t="s">
        <v>3148</v>
      </c>
      <c r="C963" s="1">
        <v>41055.135995370372</v>
      </c>
      <c r="D963" s="10">
        <v>20000</v>
      </c>
      <c r="E963" s="1" t="s">
        <v>322</v>
      </c>
      <c r="F963" s="11">
        <v>20000</v>
      </c>
      <c r="G963" s="9">
        <f>RawData[[#This Row],[Clean Salary]]*INDEX(Exchange[], MATCH(RawData[[#This Row],[Currency]], Exchange[Code], 0), 4)</f>
        <v>20000</v>
      </c>
      <c r="H963" s="11">
        <f>IFERROR(RawData[[#This Row],[Salary in USD]]/(INDEX(Exchange[], MATCH(RawData[[#This Row],[Local Currency Unit]], Exchange[Code], 0), 8)), "")</f>
        <v>12345.679012345678</v>
      </c>
      <c r="I963" s="1" t="s">
        <v>286</v>
      </c>
      <c r="J963" s="1" t="s">
        <v>286</v>
      </c>
      <c r="K963" s="1" t="s">
        <v>134</v>
      </c>
      <c r="L963" s="1" t="s">
        <v>19</v>
      </c>
      <c r="M963" s="1" t="str">
        <f>INDEX(Countries[], MATCH(RawData[[#This Row],[Where do you work]], Countries[Actual], 0), 2)</f>
        <v>India</v>
      </c>
      <c r="N963" s="1" t="s">
        <v>282</v>
      </c>
      <c r="O963" s="1" t="str">
        <f>VLOOKUP(RawData[[#This Row],[How many hours of a day you work on Excel]], Time[], 2, FALSE)</f>
        <v>Heavy</v>
      </c>
    </row>
    <row r="964" spans="2:16" x14ac:dyDescent="0.2">
      <c r="B964" s="1" t="s">
        <v>3149</v>
      </c>
      <c r="C964" s="1">
        <v>41055.148657407408</v>
      </c>
      <c r="D964" s="10" t="s">
        <v>3150</v>
      </c>
      <c r="E964" s="1" t="s">
        <v>322</v>
      </c>
      <c r="F964" s="11">
        <v>20000</v>
      </c>
      <c r="G964" s="9">
        <f>RawData[[#This Row],[Clean Salary]]*INDEX(Exchange[], MATCH(RawData[[#This Row],[Currency]], Exchange[Code], 0), 4)</f>
        <v>20000</v>
      </c>
      <c r="H964" s="11">
        <f>IFERROR(RawData[[#This Row],[Salary in USD]]/(INDEX(Exchange[], MATCH(RawData[[#This Row],[Local Currency Unit]], Exchange[Code], 0), 8)), "")</f>
        <v>12345.679012345678</v>
      </c>
      <c r="I964" s="1" t="s">
        <v>342</v>
      </c>
      <c r="J964" s="1" t="s">
        <v>342</v>
      </c>
      <c r="K964" s="1" t="s">
        <v>134</v>
      </c>
      <c r="L964" s="1" t="s">
        <v>19</v>
      </c>
      <c r="M964" s="1" t="str">
        <f>INDEX(Countries[], MATCH(RawData[[#This Row],[Where do you work]], Countries[Actual], 0), 2)</f>
        <v>India</v>
      </c>
      <c r="N964" s="1" t="s">
        <v>291</v>
      </c>
      <c r="O964" s="1" t="str">
        <f>VLOOKUP(RawData[[#This Row],[How many hours of a day you work on Excel]], Time[], 2, FALSE)</f>
        <v>Medium</v>
      </c>
    </row>
    <row r="965" spans="2:16" x14ac:dyDescent="0.2">
      <c r="B965" s="1" t="s">
        <v>3151</v>
      </c>
      <c r="C965" s="1">
        <v>41055.690254629626</v>
      </c>
      <c r="D965" s="10">
        <v>20000</v>
      </c>
      <c r="E965" s="1" t="s">
        <v>322</v>
      </c>
      <c r="F965" s="11">
        <v>20000</v>
      </c>
      <c r="G965" s="9">
        <f>RawData[[#This Row],[Clean Salary]]*INDEX(Exchange[], MATCH(RawData[[#This Row],[Currency]], Exchange[Code], 0), 4)</f>
        <v>20000</v>
      </c>
      <c r="H965" s="11">
        <f>IFERROR(RawData[[#This Row],[Salary in USD]]/(INDEX(Exchange[], MATCH(RawData[[#This Row],[Local Currency Unit]], Exchange[Code], 0), 8)), "")</f>
        <v>12345.679012345678</v>
      </c>
      <c r="I965" s="1" t="s">
        <v>2042</v>
      </c>
      <c r="J965" s="1" t="s">
        <v>305</v>
      </c>
      <c r="K965" s="1" t="s">
        <v>134</v>
      </c>
      <c r="L965" s="1" t="s">
        <v>19</v>
      </c>
      <c r="M965" s="1" t="str">
        <f>INDEX(Countries[], MATCH(RawData[[#This Row],[Where do you work]], Countries[Actual], 0), 2)</f>
        <v>India</v>
      </c>
      <c r="N965" s="1" t="s">
        <v>324</v>
      </c>
      <c r="O965" s="1" t="str">
        <f>VLOOKUP(RawData[[#This Row],[How many hours of a day you work on Excel]], Time[], 2, FALSE)</f>
        <v>Light</v>
      </c>
      <c r="P965" s="1">
        <v>7</v>
      </c>
    </row>
    <row r="966" spans="2:16" x14ac:dyDescent="0.2">
      <c r="B966" s="1" t="s">
        <v>3159</v>
      </c>
      <c r="C966" s="1">
        <v>41058.939074074071</v>
      </c>
      <c r="D966" s="10">
        <v>20000</v>
      </c>
      <c r="E966" s="1" t="s">
        <v>322</v>
      </c>
      <c r="F966" s="11">
        <v>20000</v>
      </c>
      <c r="G966" s="9">
        <f>RawData[[#This Row],[Clean Salary]]*INDEX(Exchange[], MATCH(RawData[[#This Row],[Currency]], Exchange[Code], 0), 4)</f>
        <v>20000</v>
      </c>
      <c r="H966" s="11">
        <f>IFERROR(RawData[[#This Row],[Salary in USD]]/(INDEX(Exchange[], MATCH(RawData[[#This Row],[Local Currency Unit]], Exchange[Code], 0), 8)), "")</f>
        <v>12345.679012345678</v>
      </c>
      <c r="I966" s="1" t="s">
        <v>3160</v>
      </c>
      <c r="J966" s="1" t="s">
        <v>286</v>
      </c>
      <c r="K966" s="1" t="s">
        <v>134</v>
      </c>
      <c r="L966" s="1" t="s">
        <v>19</v>
      </c>
      <c r="M966" s="1" t="str">
        <f>INDEX(Countries[], MATCH(RawData[[#This Row],[Where do you work]], Countries[Actual], 0), 2)</f>
        <v>India</v>
      </c>
      <c r="N966" s="1" t="s">
        <v>282</v>
      </c>
      <c r="O966" s="1" t="str">
        <f>VLOOKUP(RawData[[#This Row],[How many hours of a day you work on Excel]], Time[], 2, FALSE)</f>
        <v>Heavy</v>
      </c>
      <c r="P966" s="1">
        <v>6</v>
      </c>
    </row>
    <row r="967" spans="2:16" x14ac:dyDescent="0.2">
      <c r="B967" s="1" t="s">
        <v>3161</v>
      </c>
      <c r="C967" s="1">
        <v>41059.559166666666</v>
      </c>
      <c r="D967" s="10">
        <v>20000</v>
      </c>
      <c r="E967" s="1" t="s">
        <v>322</v>
      </c>
      <c r="F967" s="11">
        <v>20000</v>
      </c>
      <c r="G967" s="9">
        <f>RawData[[#This Row],[Clean Salary]]*INDEX(Exchange[], MATCH(RawData[[#This Row],[Currency]], Exchange[Code], 0), 4)</f>
        <v>20000</v>
      </c>
      <c r="H967" s="11">
        <f>IFERROR(RawData[[#This Row],[Salary in USD]]/(INDEX(Exchange[], MATCH(RawData[[#This Row],[Local Currency Unit]], Exchange[Code], 0), 8)), "")</f>
        <v>12345.679012345678</v>
      </c>
      <c r="I967" s="1" t="s">
        <v>553</v>
      </c>
      <c r="J967" s="1" t="s">
        <v>281</v>
      </c>
      <c r="K967" s="1" t="s">
        <v>134</v>
      </c>
      <c r="L967" s="1" t="s">
        <v>19</v>
      </c>
      <c r="M967" s="1" t="str">
        <f>INDEX(Countries[], MATCH(RawData[[#This Row],[Where do you work]], Countries[Actual], 0), 2)</f>
        <v>India</v>
      </c>
      <c r="N967" s="1" t="s">
        <v>401</v>
      </c>
      <c r="O967" s="1" t="str">
        <f>VLOOKUP(RawData[[#This Row],[How many hours of a day you work on Excel]], Time[], 2, FALSE)</f>
        <v>None</v>
      </c>
      <c r="P967" s="1">
        <v>10</v>
      </c>
    </row>
    <row r="968" spans="2:16" x14ac:dyDescent="0.2">
      <c r="B968" s="1" t="s">
        <v>3162</v>
      </c>
      <c r="C968" s="1">
        <v>41061.930856481478</v>
      </c>
      <c r="D968" s="10" t="s">
        <v>3163</v>
      </c>
      <c r="E968" s="1" t="s">
        <v>322</v>
      </c>
      <c r="F968" s="11">
        <v>20000</v>
      </c>
      <c r="G968" s="9">
        <f>RawData[[#This Row],[Clean Salary]]*INDEX(Exchange[], MATCH(RawData[[#This Row],[Currency]], Exchange[Code], 0), 4)</f>
        <v>20000</v>
      </c>
      <c r="H968" s="11">
        <f>IFERROR(RawData[[#This Row],[Salary in USD]]/(INDEX(Exchange[], MATCH(RawData[[#This Row],[Local Currency Unit]], Exchange[Code], 0), 8)), "")</f>
        <v>12345.679012345678</v>
      </c>
      <c r="I968" s="1" t="s">
        <v>281</v>
      </c>
      <c r="J968" s="1" t="s">
        <v>281</v>
      </c>
      <c r="K968" s="1" t="s">
        <v>134</v>
      </c>
      <c r="L968" s="1" t="s">
        <v>19</v>
      </c>
      <c r="M968" s="1" t="str">
        <f>INDEX(Countries[], MATCH(RawData[[#This Row],[Where do you work]], Countries[Actual], 0), 2)</f>
        <v>India</v>
      </c>
      <c r="N968" s="1" t="s">
        <v>282</v>
      </c>
      <c r="O968" s="1" t="str">
        <f>VLOOKUP(RawData[[#This Row],[How many hours of a day you work on Excel]], Time[], 2, FALSE)</f>
        <v>Heavy</v>
      </c>
      <c r="P968" s="1">
        <v>1</v>
      </c>
    </row>
    <row r="969" spans="2:16" x14ac:dyDescent="0.2">
      <c r="B969" s="1" t="s">
        <v>3168</v>
      </c>
      <c r="C969" s="1">
        <v>41080.079282407409</v>
      </c>
      <c r="D969" s="10">
        <v>20000</v>
      </c>
      <c r="E969" s="1" t="s">
        <v>322</v>
      </c>
      <c r="F969" s="11">
        <v>20000</v>
      </c>
      <c r="G969" s="9">
        <f>RawData[[#This Row],[Clean Salary]]*INDEX(Exchange[], MATCH(RawData[[#This Row],[Currency]], Exchange[Code], 0), 4)</f>
        <v>20000</v>
      </c>
      <c r="H969" s="11">
        <f>IFERROR(RawData[[#This Row],[Salary in USD]]/(INDEX(Exchange[], MATCH(RawData[[#This Row],[Local Currency Unit]], Exchange[Code], 0), 8)), "")</f>
        <v>12345.679012345678</v>
      </c>
      <c r="I969" s="1" t="s">
        <v>3169</v>
      </c>
      <c r="J969" s="1" t="s">
        <v>281</v>
      </c>
      <c r="K969" s="1" t="s">
        <v>134</v>
      </c>
      <c r="L969" s="1" t="s">
        <v>19</v>
      </c>
      <c r="M969" s="1" t="str">
        <f>INDEX(Countries[], MATCH(RawData[[#This Row],[Where do you work]], Countries[Actual], 0), 2)</f>
        <v>India</v>
      </c>
      <c r="N969" s="1" t="s">
        <v>291</v>
      </c>
      <c r="O969" s="1" t="str">
        <f>VLOOKUP(RawData[[#This Row],[How many hours of a day you work on Excel]], Time[], 2, FALSE)</f>
        <v>Medium</v>
      </c>
      <c r="P969" s="1">
        <v>5</v>
      </c>
    </row>
    <row r="970" spans="2:16" x14ac:dyDescent="0.2">
      <c r="B970" s="1" t="s">
        <v>1911</v>
      </c>
      <c r="C970" s="1">
        <v>41054.304780092592</v>
      </c>
      <c r="D970" s="10">
        <v>43000</v>
      </c>
      <c r="E970" s="1" t="s">
        <v>15</v>
      </c>
      <c r="F970" s="11">
        <v>43000</v>
      </c>
      <c r="G970" s="9">
        <f>RawData[[#This Row],[Clean Salary]]*INDEX(Exchange[], MATCH(RawData[[#This Row],[Currency]], Exchange[Code], 0), 4)</f>
        <v>54627.175876639136</v>
      </c>
      <c r="H970" s="11">
        <f>IFERROR(RawData[[#This Row],[Salary in USD]]/(INDEX(Exchange[], MATCH(RawData[[#This Row],[Local Currency Unit]], Exchange[Code], 0), 8)), "")</f>
        <v>12331.190942807933</v>
      </c>
      <c r="I970" s="1" t="s">
        <v>1912</v>
      </c>
      <c r="J970" s="1" t="s">
        <v>342</v>
      </c>
      <c r="K970" s="1" t="s">
        <v>218</v>
      </c>
      <c r="L970" s="1" t="s">
        <v>15</v>
      </c>
      <c r="M970" s="1" t="str">
        <f>INDEX(Countries[], MATCH(RawData[[#This Row],[Where do you work]], Countries[Actual], 0), 2)</f>
        <v>France</v>
      </c>
      <c r="N970" s="1" t="s">
        <v>282</v>
      </c>
      <c r="O970" s="1" t="str">
        <f>VLOOKUP(RawData[[#This Row],[How many hours of a day you work on Excel]], Time[], 2, FALSE)</f>
        <v>Heavy</v>
      </c>
    </row>
    <row r="971" spans="2:16" x14ac:dyDescent="0.2">
      <c r="B971" s="1" t="s">
        <v>1913</v>
      </c>
      <c r="C971" s="1">
        <v>41058.65185185185</v>
      </c>
      <c r="D971" s="10" t="s">
        <v>1914</v>
      </c>
      <c r="E971" s="1" t="s">
        <v>15</v>
      </c>
      <c r="F971" s="11">
        <v>43000</v>
      </c>
      <c r="G971" s="9">
        <f>RawData[[#This Row],[Clean Salary]]*INDEX(Exchange[], MATCH(RawData[[#This Row],[Currency]], Exchange[Code], 0), 4)</f>
        <v>54627.175876639136</v>
      </c>
      <c r="H971" s="11">
        <f>IFERROR(RawData[[#This Row],[Salary in USD]]/(INDEX(Exchange[], MATCH(RawData[[#This Row],[Local Currency Unit]], Exchange[Code], 0), 8)), "")</f>
        <v>12331.190942807933</v>
      </c>
      <c r="I971" s="1" t="s">
        <v>1915</v>
      </c>
      <c r="J971" s="1" t="s">
        <v>281</v>
      </c>
      <c r="K971" s="1" t="s">
        <v>160</v>
      </c>
      <c r="L971" s="1" t="s">
        <v>15</v>
      </c>
      <c r="M971" s="1" t="str">
        <f>INDEX(Countries[], MATCH(RawData[[#This Row],[Where do you work]], Countries[Actual], 0), 2)</f>
        <v>France</v>
      </c>
      <c r="N971" s="1" t="s">
        <v>294</v>
      </c>
      <c r="O971" s="1" t="str">
        <f>VLOOKUP(RawData[[#This Row],[How many hours of a day you work on Excel]], Time[], 2, FALSE)</f>
        <v>Very Heavy</v>
      </c>
      <c r="P971" s="1">
        <v>7</v>
      </c>
    </row>
    <row r="972" spans="2:16" x14ac:dyDescent="0.2">
      <c r="B972" s="1" t="s">
        <v>1916</v>
      </c>
      <c r="C972" s="1">
        <v>41055.093969907408</v>
      </c>
      <c r="D972" s="10">
        <v>51613</v>
      </c>
      <c r="E972" s="1" t="s">
        <v>322</v>
      </c>
      <c r="F972" s="11">
        <v>51613</v>
      </c>
      <c r="G972" s="9">
        <f>RawData[[#This Row],[Clean Salary]]*INDEX(Exchange[], MATCH(RawData[[#This Row],[Currency]], Exchange[Code], 0), 4)</f>
        <v>51613</v>
      </c>
      <c r="H972" s="11">
        <f>IFERROR(RawData[[#This Row],[Salary in USD]]/(INDEX(Exchange[], MATCH(RawData[[#This Row],[Local Currency Unit]], Exchange[Code], 0), 8)), "")</f>
        <v>12288.809523809523</v>
      </c>
      <c r="I972" s="1" t="s">
        <v>1917</v>
      </c>
      <c r="J972" s="1" t="s">
        <v>290</v>
      </c>
      <c r="K972" s="1" t="s">
        <v>133</v>
      </c>
      <c r="L972" s="1" t="s">
        <v>322</v>
      </c>
      <c r="M972" s="1" t="str">
        <f>INDEX(Countries[], MATCH(RawData[[#This Row],[Where do you work]], Countries[Actual], 0), 2)</f>
        <v>USA</v>
      </c>
      <c r="N972" s="1" t="s">
        <v>294</v>
      </c>
      <c r="O972" s="1" t="str">
        <f>VLOOKUP(RawData[[#This Row],[How many hours of a day you work on Excel]], Time[], 2, FALSE)</f>
        <v>Very Heavy</v>
      </c>
    </row>
    <row r="973" spans="2:16" x14ac:dyDescent="0.2">
      <c r="B973" s="1" t="s">
        <v>2755</v>
      </c>
      <c r="C973" s="1">
        <v>41055.960659722223</v>
      </c>
      <c r="D973" s="10" t="s">
        <v>2756</v>
      </c>
      <c r="E973" s="1" t="s">
        <v>322</v>
      </c>
      <c r="F973" s="11">
        <v>30000</v>
      </c>
      <c r="G973" s="9">
        <f>RawData[[#This Row],[Clean Salary]]*INDEX(Exchange[], MATCH(RawData[[#This Row],[Currency]], Exchange[Code], 0), 4)</f>
        <v>30000</v>
      </c>
      <c r="H973" s="11">
        <f>IFERROR(RawData[[#This Row],[Salary in USD]]/(INDEX(Exchange[], MATCH(RawData[[#This Row],[Local Currency Unit]], Exchange[Code], 0), 8)), "")</f>
        <v>12195.121951219513</v>
      </c>
      <c r="I973" s="1" t="s">
        <v>2757</v>
      </c>
      <c r="J973" s="1" t="s">
        <v>298</v>
      </c>
      <c r="K973" s="1" t="s">
        <v>223</v>
      </c>
      <c r="L973" s="1" t="s">
        <v>20</v>
      </c>
      <c r="M973" s="1" t="str">
        <f>INDEX(Countries[], MATCH(RawData[[#This Row],[Where do you work]], Countries[Actual], 0), 2)</f>
        <v>Indonesia</v>
      </c>
      <c r="N973" s="1" t="s">
        <v>282</v>
      </c>
      <c r="O973" s="1" t="str">
        <f>VLOOKUP(RawData[[#This Row],[How many hours of a day you work on Excel]], Time[], 2, FALSE)</f>
        <v>Heavy</v>
      </c>
      <c r="P973" s="1">
        <v>7</v>
      </c>
    </row>
    <row r="974" spans="2:16" x14ac:dyDescent="0.2">
      <c r="B974" s="1" t="s">
        <v>1918</v>
      </c>
      <c r="C974" s="1">
        <v>41058.819155092591</v>
      </c>
      <c r="D974" s="10" t="s">
        <v>1919</v>
      </c>
      <c r="E974" s="1" t="s">
        <v>22</v>
      </c>
      <c r="F974" s="11">
        <v>4000000</v>
      </c>
      <c r="G974" s="9">
        <f>RawData[[#This Row],[Clean Salary]]*INDEX(Exchange[], MATCH(RawData[[#This Row],[Currency]], Exchange[Code], 0), 4)</f>
        <v>50694.322109187968</v>
      </c>
      <c r="H974" s="11">
        <f>IFERROR(RawData[[#This Row],[Salary in USD]]/(INDEX(Exchange[], MATCH(RawData[[#This Row],[Local Currency Unit]], Exchange[Code], 0), 8)), "")</f>
        <v>12186.135122400954</v>
      </c>
      <c r="I974" s="1" t="s">
        <v>1920</v>
      </c>
      <c r="J974" s="1" t="s">
        <v>290</v>
      </c>
      <c r="K974" s="1" t="s">
        <v>175</v>
      </c>
      <c r="L974" s="1" t="s">
        <v>22</v>
      </c>
      <c r="M974" s="1" t="str">
        <f>INDEX(Countries[], MATCH(RawData[[#This Row],[Where do you work]], Countries[Actual], 0), 2)</f>
        <v>Japan</v>
      </c>
      <c r="N974" s="1" t="s">
        <v>282</v>
      </c>
      <c r="O974" s="1" t="str">
        <f>VLOOKUP(RawData[[#This Row],[How many hours of a day you work on Excel]], Time[], 2, FALSE)</f>
        <v>Heavy</v>
      </c>
      <c r="P974" s="1">
        <v>8</v>
      </c>
    </row>
    <row r="975" spans="2:16" x14ac:dyDescent="0.2">
      <c r="B975" s="1" t="s">
        <v>1921</v>
      </c>
      <c r="C975" s="1">
        <v>41055.037233796298</v>
      </c>
      <c r="D975" s="10">
        <v>51000</v>
      </c>
      <c r="E975" s="1" t="s">
        <v>322</v>
      </c>
      <c r="F975" s="11">
        <v>51000</v>
      </c>
      <c r="G975" s="9">
        <f>RawData[[#This Row],[Clean Salary]]*INDEX(Exchange[], MATCH(RawData[[#This Row],[Currency]], Exchange[Code], 0), 4)</f>
        <v>51000</v>
      </c>
      <c r="H975" s="11">
        <f>IFERROR(RawData[[#This Row],[Salary in USD]]/(INDEX(Exchange[], MATCH(RawData[[#This Row],[Local Currency Unit]], Exchange[Code], 0), 8)), "")</f>
        <v>12142.857142857143</v>
      </c>
      <c r="I975" s="1" t="s">
        <v>1922</v>
      </c>
      <c r="J975" s="1" t="s">
        <v>281</v>
      </c>
      <c r="K975" s="1" t="s">
        <v>133</v>
      </c>
      <c r="L975" s="1" t="s">
        <v>322</v>
      </c>
      <c r="M975" s="1" t="str">
        <f>INDEX(Countries[], MATCH(RawData[[#This Row],[Where do you work]], Countries[Actual], 0), 2)</f>
        <v>USA</v>
      </c>
      <c r="N975" s="1" t="s">
        <v>282</v>
      </c>
      <c r="O975" s="1" t="str">
        <f>VLOOKUP(RawData[[#This Row],[How many hours of a day you work on Excel]], Time[], 2, FALSE)</f>
        <v>Heavy</v>
      </c>
    </row>
    <row r="976" spans="2:16" x14ac:dyDescent="0.2">
      <c r="B976" s="1" t="s">
        <v>1923</v>
      </c>
      <c r="C976" s="1">
        <v>41055.046550925923</v>
      </c>
      <c r="D976" s="10">
        <v>51000</v>
      </c>
      <c r="E976" s="1" t="s">
        <v>322</v>
      </c>
      <c r="F976" s="11">
        <v>51000</v>
      </c>
      <c r="G976" s="9">
        <f>RawData[[#This Row],[Clean Salary]]*INDEX(Exchange[], MATCH(RawData[[#This Row],[Currency]], Exchange[Code], 0), 4)</f>
        <v>51000</v>
      </c>
      <c r="H976" s="11">
        <f>IFERROR(RawData[[#This Row],[Salary in USD]]/(INDEX(Exchange[], MATCH(RawData[[#This Row],[Local Currency Unit]], Exchange[Code], 0), 8)), "")</f>
        <v>12142.857142857143</v>
      </c>
      <c r="I976" s="1" t="s">
        <v>1924</v>
      </c>
      <c r="J976" s="1" t="s">
        <v>290</v>
      </c>
      <c r="K976" s="1" t="s">
        <v>133</v>
      </c>
      <c r="L976" s="1" t="s">
        <v>322</v>
      </c>
      <c r="M976" s="1" t="str">
        <f>INDEX(Countries[], MATCH(RawData[[#This Row],[Where do you work]], Countries[Actual], 0), 2)</f>
        <v>USA</v>
      </c>
      <c r="N976" s="1" t="s">
        <v>291</v>
      </c>
      <c r="O976" s="1" t="str">
        <f>VLOOKUP(RawData[[#This Row],[How many hours of a day you work on Excel]], Time[], 2, FALSE)</f>
        <v>Medium</v>
      </c>
    </row>
    <row r="977" spans="2:16" x14ac:dyDescent="0.2">
      <c r="B977" s="1" t="s">
        <v>1925</v>
      </c>
      <c r="C977" s="1">
        <v>41055.117638888885</v>
      </c>
      <c r="D977" s="10">
        <v>51000</v>
      </c>
      <c r="E977" s="1" t="s">
        <v>322</v>
      </c>
      <c r="F977" s="11">
        <v>51000</v>
      </c>
      <c r="G977" s="9">
        <f>RawData[[#This Row],[Clean Salary]]*INDEX(Exchange[], MATCH(RawData[[#This Row],[Currency]], Exchange[Code], 0), 4)</f>
        <v>51000</v>
      </c>
      <c r="H977" s="11">
        <f>IFERROR(RawData[[#This Row],[Salary in USD]]/(INDEX(Exchange[], MATCH(RawData[[#This Row],[Local Currency Unit]], Exchange[Code], 0), 8)), "")</f>
        <v>12142.857142857143</v>
      </c>
      <c r="I977" s="1" t="s">
        <v>1926</v>
      </c>
      <c r="J977" s="1" t="s">
        <v>281</v>
      </c>
      <c r="K977" s="1" t="s">
        <v>133</v>
      </c>
      <c r="L977" s="1" t="s">
        <v>322</v>
      </c>
      <c r="M977" s="1" t="str">
        <f>INDEX(Countries[], MATCH(RawData[[#This Row],[Where do you work]], Countries[Actual], 0), 2)</f>
        <v>USA</v>
      </c>
      <c r="N977" s="1" t="s">
        <v>291</v>
      </c>
      <c r="O977" s="1" t="str">
        <f>VLOOKUP(RawData[[#This Row],[How many hours of a day you work on Excel]], Time[], 2, FALSE)</f>
        <v>Medium</v>
      </c>
    </row>
    <row r="978" spans="2:16" x14ac:dyDescent="0.2">
      <c r="B978" s="1" t="s">
        <v>1927</v>
      </c>
      <c r="C978" s="1">
        <v>41058.448449074072</v>
      </c>
      <c r="D978" s="10" t="s">
        <v>1928</v>
      </c>
      <c r="E978" s="1" t="s">
        <v>28</v>
      </c>
      <c r="F978" s="11">
        <v>89500</v>
      </c>
      <c r="G978" s="9">
        <f>RawData[[#This Row],[Clean Salary]]*INDEX(Exchange[], MATCH(RawData[[#This Row],[Currency]], Exchange[Code], 0), 4)</f>
        <v>28353.650809742252</v>
      </c>
      <c r="H978" s="11">
        <f>IFERROR(RawData[[#This Row],[Salary in USD]]/(INDEX(Exchange[], MATCH(RawData[[#This Row],[Local Currency Unit]], Exchange[Code], 0), 8)), "")</f>
        <v>12116.944790488142</v>
      </c>
      <c r="I978" s="1" t="s">
        <v>281</v>
      </c>
      <c r="J978" s="1" t="s">
        <v>281</v>
      </c>
      <c r="K978" s="1" t="s">
        <v>1929</v>
      </c>
      <c r="L978" s="1" t="s">
        <v>28</v>
      </c>
      <c r="M978" s="1" t="str">
        <f>INDEX(Countries[], MATCH(RawData[[#This Row],[Where do you work]], Countries[Actual], 0), 2)</f>
        <v>Malaysia</v>
      </c>
      <c r="N978" s="1" t="s">
        <v>291</v>
      </c>
      <c r="O978" s="1" t="str">
        <f>VLOOKUP(RawData[[#This Row],[How many hours of a day you work on Excel]], Time[], 2, FALSE)</f>
        <v>Medium</v>
      </c>
      <c r="P978" s="1">
        <v>20</v>
      </c>
    </row>
    <row r="979" spans="2:16" x14ac:dyDescent="0.2">
      <c r="B979" s="1" t="s">
        <v>1930</v>
      </c>
      <c r="C979" s="1">
        <v>41058.255694444444</v>
      </c>
      <c r="D979" s="10">
        <v>50846</v>
      </c>
      <c r="E979" s="1" t="s">
        <v>322</v>
      </c>
      <c r="F979" s="11">
        <v>50846</v>
      </c>
      <c r="G979" s="9">
        <f>RawData[[#This Row],[Clean Salary]]*INDEX(Exchange[], MATCH(RawData[[#This Row],[Currency]], Exchange[Code], 0), 4)</f>
        <v>50846</v>
      </c>
      <c r="H979" s="11">
        <f>IFERROR(RawData[[#This Row],[Salary in USD]]/(INDEX(Exchange[], MATCH(RawData[[#This Row],[Local Currency Unit]], Exchange[Code], 0), 8)), "")</f>
        <v>12106.190476190475</v>
      </c>
      <c r="I979" s="1" t="s">
        <v>1931</v>
      </c>
      <c r="J979" s="1" t="s">
        <v>290</v>
      </c>
      <c r="K979" s="1" t="s">
        <v>133</v>
      </c>
      <c r="L979" s="1" t="s">
        <v>322</v>
      </c>
      <c r="M979" s="1" t="str">
        <f>INDEX(Countries[], MATCH(RawData[[#This Row],[Where do you work]], Countries[Actual], 0), 2)</f>
        <v>USA</v>
      </c>
      <c r="N979" s="1" t="s">
        <v>282</v>
      </c>
      <c r="O979" s="1" t="str">
        <f>VLOOKUP(RawData[[#This Row],[How many hours of a day you work on Excel]], Time[], 2, FALSE)</f>
        <v>Heavy</v>
      </c>
      <c r="P979" s="1">
        <v>25</v>
      </c>
    </row>
    <row r="980" spans="2:16" x14ac:dyDescent="0.2">
      <c r="B980" s="1" t="s">
        <v>1932</v>
      </c>
      <c r="C980" s="1">
        <v>41055.033993055556</v>
      </c>
      <c r="D980" s="10" t="s">
        <v>1933</v>
      </c>
      <c r="E980" s="1" t="s">
        <v>19</v>
      </c>
      <c r="F980" s="11">
        <v>1100000</v>
      </c>
      <c r="G980" s="9">
        <f>RawData[[#This Row],[Clean Salary]]*INDEX(Exchange[], MATCH(RawData[[#This Row],[Currency]], Exchange[Code], 0), 4)</f>
        <v>19588.708356186824</v>
      </c>
      <c r="H980" s="11">
        <f>IFERROR(RawData[[#This Row],[Salary in USD]]/(INDEX(Exchange[], MATCH(RawData[[#This Row],[Local Currency Unit]], Exchange[Code], 0), 8)), "")</f>
        <v>12091.795281596804</v>
      </c>
      <c r="I980" s="1" t="s">
        <v>1934</v>
      </c>
      <c r="J980" s="1" t="s">
        <v>281</v>
      </c>
      <c r="K980" s="1" t="s">
        <v>134</v>
      </c>
      <c r="L980" s="1" t="s">
        <v>19</v>
      </c>
      <c r="M980" s="1" t="str">
        <f>INDEX(Countries[], MATCH(RawData[[#This Row],[Where do you work]], Countries[Actual], 0), 2)</f>
        <v>India</v>
      </c>
      <c r="N980" s="1" t="s">
        <v>282</v>
      </c>
      <c r="O980" s="1" t="str">
        <f>VLOOKUP(RawData[[#This Row],[How many hours of a day you work on Excel]], Time[], 2, FALSE)</f>
        <v>Heavy</v>
      </c>
    </row>
    <row r="981" spans="2:16" x14ac:dyDescent="0.2">
      <c r="B981" s="1" t="s">
        <v>1935</v>
      </c>
      <c r="C981" s="1">
        <v>41055.113437499997</v>
      </c>
      <c r="D981" s="10">
        <v>1100000</v>
      </c>
      <c r="E981" s="1" t="s">
        <v>19</v>
      </c>
      <c r="F981" s="11">
        <v>1100000</v>
      </c>
      <c r="G981" s="9">
        <f>RawData[[#This Row],[Clean Salary]]*INDEX(Exchange[], MATCH(RawData[[#This Row],[Currency]], Exchange[Code], 0), 4)</f>
        <v>19588.708356186824</v>
      </c>
      <c r="H981" s="11">
        <f>IFERROR(RawData[[#This Row],[Salary in USD]]/(INDEX(Exchange[], MATCH(RawData[[#This Row],[Local Currency Unit]], Exchange[Code], 0), 8)), "")</f>
        <v>12091.795281596804</v>
      </c>
      <c r="I981" s="1" t="s">
        <v>1936</v>
      </c>
      <c r="J981" s="1" t="s">
        <v>281</v>
      </c>
      <c r="K981" s="1" t="s">
        <v>134</v>
      </c>
      <c r="L981" s="1" t="s">
        <v>19</v>
      </c>
      <c r="M981" s="1" t="str">
        <f>INDEX(Countries[], MATCH(RawData[[#This Row],[Where do you work]], Countries[Actual], 0), 2)</f>
        <v>India</v>
      </c>
      <c r="N981" s="1" t="s">
        <v>282</v>
      </c>
      <c r="O981" s="1" t="str">
        <f>VLOOKUP(RawData[[#This Row],[How many hours of a day you work on Excel]], Time[], 2, FALSE)</f>
        <v>Heavy</v>
      </c>
    </row>
    <row r="982" spans="2:16" x14ac:dyDescent="0.2">
      <c r="B982" s="1" t="s">
        <v>1937</v>
      </c>
      <c r="C982" s="1">
        <v>41057.995162037034</v>
      </c>
      <c r="D982" s="10">
        <v>1100000</v>
      </c>
      <c r="E982" s="1" t="s">
        <v>19</v>
      </c>
      <c r="F982" s="11">
        <v>1100000</v>
      </c>
      <c r="G982" s="9">
        <f>RawData[[#This Row],[Clean Salary]]*INDEX(Exchange[], MATCH(RawData[[#This Row],[Currency]], Exchange[Code], 0), 4)</f>
        <v>19588.708356186824</v>
      </c>
      <c r="H982" s="11">
        <f>IFERROR(RawData[[#This Row],[Salary in USD]]/(INDEX(Exchange[], MATCH(RawData[[#This Row],[Local Currency Unit]], Exchange[Code], 0), 8)), "")</f>
        <v>12091.795281596804</v>
      </c>
      <c r="I982" s="1" t="s">
        <v>1938</v>
      </c>
      <c r="J982" s="1" t="s">
        <v>342</v>
      </c>
      <c r="K982" s="1" t="s">
        <v>134</v>
      </c>
      <c r="L982" s="1" t="s">
        <v>19</v>
      </c>
      <c r="M982" s="1" t="str">
        <f>INDEX(Countries[], MATCH(RawData[[#This Row],[Where do you work]], Countries[Actual], 0), 2)</f>
        <v>India</v>
      </c>
      <c r="N982" s="1" t="s">
        <v>294</v>
      </c>
      <c r="O982" s="1" t="str">
        <f>VLOOKUP(RawData[[#This Row],[How many hours of a day you work on Excel]], Time[], 2, FALSE)</f>
        <v>Very Heavy</v>
      </c>
      <c r="P982" s="1">
        <v>13</v>
      </c>
    </row>
    <row r="983" spans="2:16" x14ac:dyDescent="0.2">
      <c r="B983" s="1" t="s">
        <v>1942</v>
      </c>
      <c r="C983" s="1">
        <v>41057.053668981483</v>
      </c>
      <c r="D983" s="10" t="s">
        <v>1943</v>
      </c>
      <c r="E983" s="1" t="s">
        <v>15</v>
      </c>
      <c r="F983" s="11">
        <v>42000</v>
      </c>
      <c r="G983" s="9">
        <f>RawData[[#This Row],[Clean Salary]]*INDEX(Exchange[], MATCH(RawData[[#This Row],[Currency]], Exchange[Code], 0), 4)</f>
        <v>53356.776437647524</v>
      </c>
      <c r="H983" s="11">
        <f>IFERROR(RawData[[#This Row],[Salary in USD]]/(INDEX(Exchange[], MATCH(RawData[[#This Row],[Local Currency Unit]], Exchange[Code], 0), 8)), "")</f>
        <v>12044.419060417049</v>
      </c>
      <c r="I983" s="1" t="s">
        <v>342</v>
      </c>
      <c r="J983" s="1" t="s">
        <v>342</v>
      </c>
      <c r="K983" s="1" t="s">
        <v>139</v>
      </c>
      <c r="L983" s="1" t="s">
        <v>15</v>
      </c>
      <c r="M983" s="1" t="str">
        <f>INDEX(Countries[], MATCH(RawData[[#This Row],[Where do you work]], Countries[Actual], 0), 2)</f>
        <v>Germany</v>
      </c>
      <c r="N983" s="1" t="s">
        <v>291</v>
      </c>
      <c r="O983" s="1" t="str">
        <f>VLOOKUP(RawData[[#This Row],[How many hours of a day you work on Excel]], Time[], 2, FALSE)</f>
        <v>Medium</v>
      </c>
      <c r="P983" s="1">
        <v>3</v>
      </c>
    </row>
    <row r="984" spans="2:16" x14ac:dyDescent="0.2">
      <c r="B984" s="1" t="s">
        <v>1944</v>
      </c>
      <c r="C984" s="1">
        <v>41059.880486111113</v>
      </c>
      <c r="D984" s="10">
        <v>42000</v>
      </c>
      <c r="E984" s="1" t="s">
        <v>15</v>
      </c>
      <c r="F984" s="11">
        <v>42000</v>
      </c>
      <c r="G984" s="9">
        <f>RawData[[#This Row],[Clean Salary]]*INDEX(Exchange[], MATCH(RawData[[#This Row],[Currency]], Exchange[Code], 0), 4)</f>
        <v>53356.776437647524</v>
      </c>
      <c r="H984" s="11">
        <f>IFERROR(RawData[[#This Row],[Salary in USD]]/(INDEX(Exchange[], MATCH(RawData[[#This Row],[Local Currency Unit]], Exchange[Code], 0), 8)), "")</f>
        <v>12044.419060417049</v>
      </c>
      <c r="I984" s="1" t="s">
        <v>1945</v>
      </c>
      <c r="J984" s="1" t="s">
        <v>342</v>
      </c>
      <c r="K984" s="1" t="s">
        <v>139</v>
      </c>
      <c r="L984" s="1" t="s">
        <v>15</v>
      </c>
      <c r="M984" s="1" t="str">
        <f>INDEX(Countries[], MATCH(RawData[[#This Row],[Where do you work]], Countries[Actual], 0), 2)</f>
        <v>Germany</v>
      </c>
      <c r="N984" s="1" t="s">
        <v>294</v>
      </c>
      <c r="O984" s="1" t="str">
        <f>VLOOKUP(RawData[[#This Row],[How many hours of a day you work on Excel]], Time[], 2, FALSE)</f>
        <v>Very Heavy</v>
      </c>
      <c r="P984" s="1">
        <v>7</v>
      </c>
    </row>
    <row r="985" spans="2:16" x14ac:dyDescent="0.2">
      <c r="B985" s="1" t="s">
        <v>1941</v>
      </c>
      <c r="C985" s="1">
        <v>41055.961724537039</v>
      </c>
      <c r="D985" s="10">
        <v>42000</v>
      </c>
      <c r="E985" s="1" t="s">
        <v>15</v>
      </c>
      <c r="F985" s="11">
        <v>42000</v>
      </c>
      <c r="G985" s="9">
        <f>RawData[[#This Row],[Clean Salary]]*INDEX(Exchange[], MATCH(RawData[[#This Row],[Currency]], Exchange[Code], 0), 4)</f>
        <v>53356.776437647524</v>
      </c>
      <c r="H985" s="11">
        <f>IFERROR(RawData[[#This Row],[Salary in USD]]/(INDEX(Exchange[], MATCH(RawData[[#This Row],[Local Currency Unit]], Exchange[Code], 0), 8)), "")</f>
        <v>12044.419060417049</v>
      </c>
      <c r="I985" s="1" t="s">
        <v>923</v>
      </c>
      <c r="J985" s="1" t="s">
        <v>305</v>
      </c>
      <c r="K985" s="1" t="s">
        <v>156</v>
      </c>
      <c r="L985" s="1" t="s">
        <v>15</v>
      </c>
      <c r="M985" s="1" t="str">
        <f>INDEX(Countries[], MATCH(RawData[[#This Row],[Where do you work]], Countries[Actual], 0), 2)</f>
        <v>Netherlands</v>
      </c>
      <c r="N985" s="1" t="s">
        <v>282</v>
      </c>
      <c r="O985" s="1" t="str">
        <f>VLOOKUP(RawData[[#This Row],[How many hours of a day you work on Excel]], Time[], 2, FALSE)</f>
        <v>Heavy</v>
      </c>
      <c r="P985" s="1">
        <v>2</v>
      </c>
    </row>
    <row r="986" spans="2:16" x14ac:dyDescent="0.2">
      <c r="B986" s="1" t="s">
        <v>2237</v>
      </c>
      <c r="C986" s="1">
        <v>41057.536030092589</v>
      </c>
      <c r="D986" s="10">
        <v>45000</v>
      </c>
      <c r="E986" s="1" t="s">
        <v>322</v>
      </c>
      <c r="F986" s="11">
        <v>45000</v>
      </c>
      <c r="G986" s="9">
        <f>RawData[[#This Row],[Clean Salary]]*INDEX(Exchange[], MATCH(RawData[[#This Row],[Currency]], Exchange[Code], 0), 4)</f>
        <v>45000</v>
      </c>
      <c r="H986" s="11">
        <f>IFERROR(RawData[[#This Row],[Salary in USD]]/(INDEX(Exchange[], MATCH(RawData[[#This Row],[Local Currency Unit]], Exchange[Code], 0), 8)), "")</f>
        <v>12000</v>
      </c>
      <c r="I986" s="1" t="s">
        <v>305</v>
      </c>
      <c r="J986" s="1" t="s">
        <v>305</v>
      </c>
      <c r="K986" s="1" t="s">
        <v>2238</v>
      </c>
      <c r="L986" s="1" t="s">
        <v>41</v>
      </c>
      <c r="M986" s="1" t="str">
        <f>INDEX(Countries[], MATCH(RawData[[#This Row],[Where do you work]], Countries[Actual], 0), 2)</f>
        <v>Singapore</v>
      </c>
      <c r="N986" s="1" t="s">
        <v>291</v>
      </c>
      <c r="O986" s="1" t="str">
        <f>VLOOKUP(RawData[[#This Row],[How many hours of a day you work on Excel]], Time[], 2, FALSE)</f>
        <v>Medium</v>
      </c>
      <c r="P986" s="1">
        <v>4</v>
      </c>
    </row>
    <row r="987" spans="2:16" x14ac:dyDescent="0.2">
      <c r="B987" s="1" t="s">
        <v>1946</v>
      </c>
      <c r="C987" s="1">
        <v>41055.0622337963</v>
      </c>
      <c r="D987" s="10" t="s">
        <v>1947</v>
      </c>
      <c r="E987" s="1" t="s">
        <v>6</v>
      </c>
      <c r="F987" s="11">
        <v>29000</v>
      </c>
      <c r="G987" s="9">
        <f>RawData[[#This Row],[Clean Salary]]*INDEX(Exchange[], MATCH(RawData[[#This Row],[Currency]], Exchange[Code], 0), 4)</f>
        <v>45709.169889951241</v>
      </c>
      <c r="H987" s="11">
        <f>IFERROR(RawData[[#This Row],[Salary in USD]]/(INDEX(Exchange[], MATCH(RawData[[#This Row],[Local Currency Unit]], Exchange[Code], 0), 8)), "")</f>
        <v>11965.751280091949</v>
      </c>
      <c r="I987" s="1" t="s">
        <v>1948</v>
      </c>
      <c r="J987" s="1" t="s">
        <v>290</v>
      </c>
      <c r="K987" s="1" t="s">
        <v>135</v>
      </c>
      <c r="L987" s="1" t="s">
        <v>6</v>
      </c>
      <c r="M987" s="1" t="str">
        <f>INDEX(Countries[], MATCH(RawData[[#This Row],[Where do you work]], Countries[Actual], 0), 2)</f>
        <v>UK</v>
      </c>
      <c r="N987" s="1" t="s">
        <v>282</v>
      </c>
      <c r="O987" s="1" t="str">
        <f>VLOOKUP(RawData[[#This Row],[How many hours of a day you work on Excel]], Time[], 2, FALSE)</f>
        <v>Heavy</v>
      </c>
    </row>
    <row r="988" spans="2:16" x14ac:dyDescent="0.2">
      <c r="B988" s="1" t="s">
        <v>1949</v>
      </c>
      <c r="C988" s="1">
        <v>41055.880023148151</v>
      </c>
      <c r="D988" s="10" t="s">
        <v>1947</v>
      </c>
      <c r="E988" s="1" t="s">
        <v>6</v>
      </c>
      <c r="F988" s="11">
        <v>29000</v>
      </c>
      <c r="G988" s="9">
        <f>RawData[[#This Row],[Clean Salary]]*INDEX(Exchange[], MATCH(RawData[[#This Row],[Currency]], Exchange[Code], 0), 4)</f>
        <v>45709.169889951241</v>
      </c>
      <c r="H988" s="11">
        <f>IFERROR(RawData[[#This Row],[Salary in USD]]/(INDEX(Exchange[], MATCH(RawData[[#This Row],[Local Currency Unit]], Exchange[Code], 0), 8)), "")</f>
        <v>11965.751280091949</v>
      </c>
      <c r="I988" s="1" t="s">
        <v>1950</v>
      </c>
      <c r="J988" s="1" t="s">
        <v>313</v>
      </c>
      <c r="K988" s="1" t="s">
        <v>135</v>
      </c>
      <c r="L988" s="1" t="s">
        <v>6</v>
      </c>
      <c r="M988" s="1" t="str">
        <f>INDEX(Countries[], MATCH(RawData[[#This Row],[Where do you work]], Countries[Actual], 0), 2)</f>
        <v>UK</v>
      </c>
      <c r="N988" s="1" t="s">
        <v>291</v>
      </c>
      <c r="O988" s="1" t="str">
        <f>VLOOKUP(RawData[[#This Row],[How many hours of a day you work on Excel]], Time[], 2, FALSE)</f>
        <v>Medium</v>
      </c>
      <c r="P988" s="1">
        <v>15</v>
      </c>
    </row>
    <row r="989" spans="2:16" x14ac:dyDescent="0.2">
      <c r="B989" s="1" t="s">
        <v>1951</v>
      </c>
      <c r="C989" s="1">
        <v>41057.785127314812</v>
      </c>
      <c r="D989" s="10">
        <v>29000</v>
      </c>
      <c r="E989" s="1" t="s">
        <v>6</v>
      </c>
      <c r="F989" s="11">
        <v>29000</v>
      </c>
      <c r="G989" s="9">
        <f>RawData[[#This Row],[Clean Salary]]*INDEX(Exchange[], MATCH(RawData[[#This Row],[Currency]], Exchange[Code], 0), 4)</f>
        <v>45709.169889951241</v>
      </c>
      <c r="H989" s="11">
        <f>IFERROR(RawData[[#This Row],[Salary in USD]]/(INDEX(Exchange[], MATCH(RawData[[#This Row],[Local Currency Unit]], Exchange[Code], 0), 8)), "")</f>
        <v>11965.751280091949</v>
      </c>
      <c r="I989" s="1" t="s">
        <v>320</v>
      </c>
      <c r="J989" s="1" t="s">
        <v>290</v>
      </c>
      <c r="K989" s="1" t="s">
        <v>135</v>
      </c>
      <c r="L989" s="1" t="s">
        <v>6</v>
      </c>
      <c r="M989" s="1" t="str">
        <f>INDEX(Countries[], MATCH(RawData[[#This Row],[Where do you work]], Countries[Actual], 0), 2)</f>
        <v>UK</v>
      </c>
      <c r="N989" s="1" t="s">
        <v>282</v>
      </c>
      <c r="O989" s="1" t="str">
        <f>VLOOKUP(RawData[[#This Row],[How many hours of a day you work on Excel]], Time[], 2, FALSE)</f>
        <v>Heavy</v>
      </c>
      <c r="P989" s="1">
        <v>14</v>
      </c>
    </row>
    <row r="990" spans="2:16" x14ac:dyDescent="0.2">
      <c r="B990" s="1" t="s">
        <v>1952</v>
      </c>
      <c r="C990" s="1">
        <v>41058.09684027778</v>
      </c>
      <c r="D990" s="10" t="s">
        <v>1947</v>
      </c>
      <c r="E990" s="1" t="s">
        <v>6</v>
      </c>
      <c r="F990" s="11">
        <v>29000</v>
      </c>
      <c r="G990" s="9">
        <f>RawData[[#This Row],[Clean Salary]]*INDEX(Exchange[], MATCH(RawData[[#This Row],[Currency]], Exchange[Code], 0), 4)</f>
        <v>45709.169889951241</v>
      </c>
      <c r="H990" s="11">
        <f>IFERROR(RawData[[#This Row],[Salary in USD]]/(INDEX(Exchange[], MATCH(RawData[[#This Row],[Local Currency Unit]], Exchange[Code], 0), 8)), "")</f>
        <v>11965.751280091949</v>
      </c>
      <c r="I990" s="1" t="s">
        <v>1953</v>
      </c>
      <c r="J990" s="1" t="s">
        <v>316</v>
      </c>
      <c r="K990" s="1" t="s">
        <v>135</v>
      </c>
      <c r="L990" s="1" t="s">
        <v>6</v>
      </c>
      <c r="M990" s="1" t="str">
        <f>INDEX(Countries[], MATCH(RawData[[#This Row],[Where do you work]], Countries[Actual], 0), 2)</f>
        <v>UK</v>
      </c>
      <c r="N990" s="1" t="s">
        <v>291</v>
      </c>
      <c r="O990" s="1" t="str">
        <f>VLOOKUP(RawData[[#This Row],[How many hours of a day you work on Excel]], Time[], 2, FALSE)</f>
        <v>Medium</v>
      </c>
      <c r="P990" s="1">
        <v>8</v>
      </c>
    </row>
    <row r="991" spans="2:16" x14ac:dyDescent="0.2">
      <c r="B991" s="1" t="s">
        <v>1954</v>
      </c>
      <c r="C991" s="1">
        <v>41057.604224537034</v>
      </c>
      <c r="D991" s="10" t="s">
        <v>1955</v>
      </c>
      <c r="E991" s="1" t="s">
        <v>42</v>
      </c>
      <c r="F991" s="11">
        <v>240000</v>
      </c>
      <c r="G991" s="9">
        <f>RawData[[#This Row],[Clean Salary]]*INDEX(Exchange[], MATCH(RawData[[#This Row],[Currency]], Exchange[Code], 0), 4)</f>
        <v>29261.227167098674</v>
      </c>
      <c r="H991" s="11">
        <f>IFERROR(RawData[[#This Row],[Salary in USD]]/(INDEX(Exchange[], MATCH(RawData[[#This Row],[Local Currency Unit]], Exchange[Code], 0), 8)), "")</f>
        <v>11943.358027387212</v>
      </c>
      <c r="I991" s="1" t="s">
        <v>1956</v>
      </c>
      <c r="J991" s="1" t="s">
        <v>316</v>
      </c>
      <c r="K991" s="1" t="s">
        <v>140</v>
      </c>
      <c r="L991" s="1" t="s">
        <v>42</v>
      </c>
      <c r="M991" s="1" t="str">
        <f>INDEX(Countries[], MATCH(RawData[[#This Row],[Where do you work]], Countries[Actual], 0), 2)</f>
        <v>South Africa</v>
      </c>
      <c r="N991" s="1" t="s">
        <v>291</v>
      </c>
      <c r="O991" s="1" t="str">
        <f>VLOOKUP(RawData[[#This Row],[How many hours of a day you work on Excel]], Time[], 2, FALSE)</f>
        <v>Medium</v>
      </c>
      <c r="P991" s="1">
        <v>20</v>
      </c>
    </row>
    <row r="992" spans="2:16" x14ac:dyDescent="0.2">
      <c r="B992" s="1" t="s">
        <v>1985</v>
      </c>
      <c r="C992" s="1">
        <v>41055.225185185183</v>
      </c>
      <c r="D992" s="10">
        <v>50000</v>
      </c>
      <c r="E992" s="1" t="s">
        <v>322</v>
      </c>
      <c r="F992" s="11">
        <v>50000</v>
      </c>
      <c r="G992" s="9">
        <f>RawData[[#This Row],[Clean Salary]]*INDEX(Exchange[], MATCH(RawData[[#This Row],[Currency]], Exchange[Code], 0), 4)</f>
        <v>50000</v>
      </c>
      <c r="H992" s="11">
        <f>IFERROR(RawData[[#This Row],[Salary in USD]]/(INDEX(Exchange[], MATCH(RawData[[#This Row],[Local Currency Unit]], Exchange[Code], 0), 8)), "")</f>
        <v>11904.761904761905</v>
      </c>
      <c r="I992" s="1" t="s">
        <v>1986</v>
      </c>
      <c r="J992" s="1" t="s">
        <v>290</v>
      </c>
      <c r="K992" s="1" t="s">
        <v>248</v>
      </c>
      <c r="L992" s="1" t="s">
        <v>322</v>
      </c>
      <c r="M992" s="1" t="e">
        <f>INDEX(Countries[], MATCH(RawData[[#This Row],[Where do you work]], Countries[Actual], 0), 2)</f>
        <v>#N/A</v>
      </c>
      <c r="N992" s="1" t="s">
        <v>282</v>
      </c>
      <c r="O992" s="1" t="str">
        <f>VLOOKUP(RawData[[#This Row],[How many hours of a day you work on Excel]], Time[], 2, FALSE)</f>
        <v>Heavy</v>
      </c>
    </row>
    <row r="993" spans="2:16" x14ac:dyDescent="0.2">
      <c r="B993" s="1" t="s">
        <v>1959</v>
      </c>
      <c r="C993" s="1">
        <v>41054.318310185183</v>
      </c>
      <c r="D993" s="10">
        <v>50000</v>
      </c>
      <c r="E993" s="1" t="s">
        <v>322</v>
      </c>
      <c r="F993" s="11">
        <v>50000</v>
      </c>
      <c r="G993" s="9">
        <f>RawData[[#This Row],[Clean Salary]]*INDEX(Exchange[], MATCH(RawData[[#This Row],[Currency]], Exchange[Code], 0), 4)</f>
        <v>50000</v>
      </c>
      <c r="H993" s="11">
        <f>IFERROR(RawData[[#This Row],[Salary in USD]]/(INDEX(Exchange[], MATCH(RawData[[#This Row],[Local Currency Unit]], Exchange[Code], 0), 8)), "")</f>
        <v>11904.761904761905</v>
      </c>
      <c r="I993" s="1" t="s">
        <v>1960</v>
      </c>
      <c r="J993" s="1" t="s">
        <v>290</v>
      </c>
      <c r="K993" s="1" t="s">
        <v>133</v>
      </c>
      <c r="L993" s="1" t="s">
        <v>322</v>
      </c>
      <c r="M993" s="1" t="str">
        <f>INDEX(Countries[], MATCH(RawData[[#This Row],[Where do you work]], Countries[Actual], 0), 2)</f>
        <v>USA</v>
      </c>
      <c r="N993" s="1" t="s">
        <v>294</v>
      </c>
      <c r="O993" s="1" t="str">
        <f>VLOOKUP(RawData[[#This Row],[How many hours of a day you work on Excel]], Time[], 2, FALSE)</f>
        <v>Very Heavy</v>
      </c>
    </row>
    <row r="994" spans="2:16" x14ac:dyDescent="0.2">
      <c r="B994" s="1" t="s">
        <v>1961</v>
      </c>
      <c r="C994" s="1">
        <v>41054.980046296296</v>
      </c>
      <c r="D994" s="10">
        <v>50000</v>
      </c>
      <c r="E994" s="1" t="s">
        <v>322</v>
      </c>
      <c r="F994" s="11">
        <v>50000</v>
      </c>
      <c r="G994" s="9">
        <f>RawData[[#This Row],[Clean Salary]]*INDEX(Exchange[], MATCH(RawData[[#This Row],[Currency]], Exchange[Code], 0), 4)</f>
        <v>50000</v>
      </c>
      <c r="H994" s="11">
        <f>IFERROR(RawData[[#This Row],[Salary in USD]]/(INDEX(Exchange[], MATCH(RawData[[#This Row],[Local Currency Unit]], Exchange[Code], 0), 8)), "")</f>
        <v>11904.761904761905</v>
      </c>
      <c r="I994" s="1" t="s">
        <v>1962</v>
      </c>
      <c r="J994" s="1" t="s">
        <v>281</v>
      </c>
      <c r="K994" s="1" t="s">
        <v>133</v>
      </c>
      <c r="L994" s="1" t="s">
        <v>322</v>
      </c>
      <c r="M994" s="1" t="str">
        <f>INDEX(Countries[], MATCH(RawData[[#This Row],[Where do you work]], Countries[Actual], 0), 2)</f>
        <v>USA</v>
      </c>
      <c r="N994" s="1" t="s">
        <v>291</v>
      </c>
      <c r="O994" s="1" t="str">
        <f>VLOOKUP(RawData[[#This Row],[How many hours of a day you work on Excel]], Time[], 2, FALSE)</f>
        <v>Medium</v>
      </c>
    </row>
    <row r="995" spans="2:16" x14ac:dyDescent="0.2">
      <c r="B995" s="1" t="s">
        <v>1963</v>
      </c>
      <c r="C995" s="1">
        <v>41055.028726851851</v>
      </c>
      <c r="D995" s="10">
        <v>50000</v>
      </c>
      <c r="E995" s="1" t="s">
        <v>322</v>
      </c>
      <c r="F995" s="11">
        <v>50000</v>
      </c>
      <c r="G995" s="9">
        <f>RawData[[#This Row],[Clean Salary]]*INDEX(Exchange[], MATCH(RawData[[#This Row],[Currency]], Exchange[Code], 0), 4)</f>
        <v>50000</v>
      </c>
      <c r="H995" s="11">
        <f>IFERROR(RawData[[#This Row],[Salary in USD]]/(INDEX(Exchange[], MATCH(RawData[[#This Row],[Local Currency Unit]], Exchange[Code], 0), 8)), "")</f>
        <v>11904.761904761905</v>
      </c>
      <c r="I995" s="1" t="s">
        <v>1964</v>
      </c>
      <c r="J995" s="1" t="s">
        <v>286</v>
      </c>
      <c r="K995" s="1" t="s">
        <v>133</v>
      </c>
      <c r="L995" s="1" t="s">
        <v>322</v>
      </c>
      <c r="M995" s="1" t="str">
        <f>INDEX(Countries[], MATCH(RawData[[#This Row],[Where do you work]], Countries[Actual], 0), 2)</f>
        <v>USA</v>
      </c>
      <c r="N995" s="1" t="s">
        <v>282</v>
      </c>
      <c r="O995" s="1" t="str">
        <f>VLOOKUP(RawData[[#This Row],[How many hours of a day you work on Excel]], Time[], 2, FALSE)</f>
        <v>Heavy</v>
      </c>
    </row>
    <row r="996" spans="2:16" x14ac:dyDescent="0.2">
      <c r="B996" s="1" t="s">
        <v>1965</v>
      </c>
      <c r="C996" s="1">
        <v>41055.029120370367</v>
      </c>
      <c r="D996" s="10">
        <v>50000</v>
      </c>
      <c r="E996" s="1" t="s">
        <v>322</v>
      </c>
      <c r="F996" s="11">
        <v>50000</v>
      </c>
      <c r="G996" s="9">
        <f>RawData[[#This Row],[Clean Salary]]*INDEX(Exchange[], MATCH(RawData[[#This Row],[Currency]], Exchange[Code], 0), 4)</f>
        <v>50000</v>
      </c>
      <c r="H996" s="11">
        <f>IFERROR(RawData[[#This Row],[Salary in USD]]/(INDEX(Exchange[], MATCH(RawData[[#This Row],[Local Currency Unit]], Exchange[Code], 0), 8)), "")</f>
        <v>11904.761904761905</v>
      </c>
      <c r="I996" s="1" t="s">
        <v>1966</v>
      </c>
      <c r="J996" s="1" t="s">
        <v>286</v>
      </c>
      <c r="K996" s="1" t="s">
        <v>133</v>
      </c>
      <c r="L996" s="1" t="s">
        <v>322</v>
      </c>
      <c r="M996" s="1" t="str">
        <f>INDEX(Countries[], MATCH(RawData[[#This Row],[Where do you work]], Countries[Actual], 0), 2)</f>
        <v>USA</v>
      </c>
      <c r="N996" s="1" t="s">
        <v>282</v>
      </c>
      <c r="O996" s="1" t="str">
        <f>VLOOKUP(RawData[[#This Row],[How many hours of a day you work on Excel]], Time[], 2, FALSE)</f>
        <v>Heavy</v>
      </c>
    </row>
    <row r="997" spans="2:16" x14ac:dyDescent="0.2">
      <c r="B997" s="1" t="s">
        <v>1969</v>
      </c>
      <c r="C997" s="1">
        <v>41055.037812499999</v>
      </c>
      <c r="D997" s="10">
        <v>50000</v>
      </c>
      <c r="E997" s="1" t="s">
        <v>322</v>
      </c>
      <c r="F997" s="11">
        <v>50000</v>
      </c>
      <c r="G997" s="9">
        <f>RawData[[#This Row],[Clean Salary]]*INDEX(Exchange[], MATCH(RawData[[#This Row],[Currency]], Exchange[Code], 0), 4)</f>
        <v>50000</v>
      </c>
      <c r="H997" s="11">
        <f>IFERROR(RawData[[#This Row],[Salary in USD]]/(INDEX(Exchange[], MATCH(RawData[[#This Row],[Local Currency Unit]], Exchange[Code], 0), 8)), "")</f>
        <v>11904.761904761905</v>
      </c>
      <c r="I997" s="1" t="s">
        <v>1317</v>
      </c>
      <c r="J997" s="1" t="s">
        <v>281</v>
      </c>
      <c r="K997" s="1" t="s">
        <v>133</v>
      </c>
      <c r="L997" s="1" t="s">
        <v>322</v>
      </c>
      <c r="M997" s="1" t="str">
        <f>INDEX(Countries[], MATCH(RawData[[#This Row],[Where do you work]], Countries[Actual], 0), 2)</f>
        <v>USA</v>
      </c>
      <c r="N997" s="1" t="s">
        <v>282</v>
      </c>
      <c r="O997" s="1" t="str">
        <f>VLOOKUP(RawData[[#This Row],[How many hours of a day you work on Excel]], Time[], 2, FALSE)</f>
        <v>Heavy</v>
      </c>
    </row>
    <row r="998" spans="2:16" x14ac:dyDescent="0.2">
      <c r="B998" s="1" t="s">
        <v>1970</v>
      </c>
      <c r="C998" s="1">
        <v>41055.040347222224</v>
      </c>
      <c r="D998" s="10">
        <v>50000</v>
      </c>
      <c r="E998" s="1" t="s">
        <v>322</v>
      </c>
      <c r="F998" s="11">
        <v>50000</v>
      </c>
      <c r="G998" s="9">
        <f>RawData[[#This Row],[Clean Salary]]*INDEX(Exchange[], MATCH(RawData[[#This Row],[Currency]], Exchange[Code], 0), 4)</f>
        <v>50000</v>
      </c>
      <c r="H998" s="11">
        <f>IFERROR(RawData[[#This Row],[Salary in USD]]/(INDEX(Exchange[], MATCH(RawData[[#This Row],[Local Currency Unit]], Exchange[Code], 0), 8)), "")</f>
        <v>11904.761904761905</v>
      </c>
      <c r="I998" s="1" t="s">
        <v>501</v>
      </c>
      <c r="J998" s="1" t="s">
        <v>281</v>
      </c>
      <c r="K998" s="1" t="s">
        <v>133</v>
      </c>
      <c r="L998" s="1" t="s">
        <v>322</v>
      </c>
      <c r="M998" s="1" t="str">
        <f>INDEX(Countries[], MATCH(RawData[[#This Row],[Where do you work]], Countries[Actual], 0), 2)</f>
        <v>USA</v>
      </c>
      <c r="N998" s="1" t="s">
        <v>282</v>
      </c>
      <c r="O998" s="1" t="str">
        <f>VLOOKUP(RawData[[#This Row],[How many hours of a day you work on Excel]], Time[], 2, FALSE)</f>
        <v>Heavy</v>
      </c>
    </row>
    <row r="999" spans="2:16" x14ac:dyDescent="0.2">
      <c r="B999" s="1" t="s">
        <v>1971</v>
      </c>
      <c r="C999" s="1">
        <v>41055.043599537035</v>
      </c>
      <c r="D999" s="10">
        <v>50000</v>
      </c>
      <c r="E999" s="1" t="s">
        <v>322</v>
      </c>
      <c r="F999" s="11">
        <v>50000</v>
      </c>
      <c r="G999" s="9">
        <f>RawData[[#This Row],[Clean Salary]]*INDEX(Exchange[], MATCH(RawData[[#This Row],[Currency]], Exchange[Code], 0), 4)</f>
        <v>50000</v>
      </c>
      <c r="H999" s="11">
        <f>IFERROR(RawData[[#This Row],[Salary in USD]]/(INDEX(Exchange[], MATCH(RawData[[#This Row],[Local Currency Unit]], Exchange[Code], 0), 8)), "")</f>
        <v>11904.761904761905</v>
      </c>
      <c r="I999" s="1" t="s">
        <v>1181</v>
      </c>
      <c r="J999" s="1" t="s">
        <v>290</v>
      </c>
      <c r="K999" s="1" t="s">
        <v>133</v>
      </c>
      <c r="L999" s="1" t="s">
        <v>322</v>
      </c>
      <c r="M999" s="1" t="str">
        <f>INDEX(Countries[], MATCH(RawData[[#This Row],[Where do you work]], Countries[Actual], 0), 2)</f>
        <v>USA</v>
      </c>
      <c r="N999" s="1" t="s">
        <v>294</v>
      </c>
      <c r="O999" s="1" t="str">
        <f>VLOOKUP(RawData[[#This Row],[How many hours of a day you work on Excel]], Time[], 2, FALSE)</f>
        <v>Very Heavy</v>
      </c>
    </row>
    <row r="1000" spans="2:16" x14ac:dyDescent="0.2">
      <c r="B1000" s="1" t="s">
        <v>1972</v>
      </c>
      <c r="C1000" s="1">
        <v>41055.054965277777</v>
      </c>
      <c r="D1000" s="10">
        <v>50000</v>
      </c>
      <c r="E1000" s="1" t="s">
        <v>322</v>
      </c>
      <c r="F1000" s="11">
        <v>50000</v>
      </c>
      <c r="G1000" s="9">
        <f>RawData[[#This Row],[Clean Salary]]*INDEX(Exchange[], MATCH(RawData[[#This Row],[Currency]], Exchange[Code], 0), 4)</f>
        <v>50000</v>
      </c>
      <c r="H1000" s="11">
        <f>IFERROR(RawData[[#This Row],[Salary in USD]]/(INDEX(Exchange[], MATCH(RawData[[#This Row],[Local Currency Unit]], Exchange[Code], 0), 8)), "")</f>
        <v>11904.761904761905</v>
      </c>
      <c r="I1000" s="1" t="s">
        <v>1973</v>
      </c>
      <c r="J1000" s="1" t="s">
        <v>290</v>
      </c>
      <c r="K1000" s="1" t="s">
        <v>133</v>
      </c>
      <c r="L1000" s="1" t="s">
        <v>322</v>
      </c>
      <c r="M1000" s="1" t="str">
        <f>INDEX(Countries[], MATCH(RawData[[#This Row],[Where do you work]], Countries[Actual], 0), 2)</f>
        <v>USA</v>
      </c>
      <c r="N1000" s="1" t="s">
        <v>294</v>
      </c>
      <c r="O1000" s="1" t="str">
        <f>VLOOKUP(RawData[[#This Row],[How many hours of a day you work on Excel]], Time[], 2, FALSE)</f>
        <v>Very Heavy</v>
      </c>
    </row>
    <row r="1001" spans="2:16" x14ac:dyDescent="0.2">
      <c r="B1001" s="1" t="s">
        <v>1974</v>
      </c>
      <c r="C1001" s="1">
        <v>41055.064189814817</v>
      </c>
      <c r="D1001" s="10">
        <v>50000</v>
      </c>
      <c r="E1001" s="1" t="s">
        <v>322</v>
      </c>
      <c r="F1001" s="11">
        <v>50000</v>
      </c>
      <c r="G1001" s="9">
        <f>RawData[[#This Row],[Clean Salary]]*INDEX(Exchange[], MATCH(RawData[[#This Row],[Currency]], Exchange[Code], 0), 4)</f>
        <v>50000</v>
      </c>
      <c r="H1001" s="11">
        <f>IFERROR(RawData[[#This Row],[Salary in USD]]/(INDEX(Exchange[], MATCH(RawData[[#This Row],[Local Currency Unit]], Exchange[Code], 0), 8)), "")</f>
        <v>11904.761904761905</v>
      </c>
      <c r="I1001" s="1" t="s">
        <v>1346</v>
      </c>
      <c r="J1001" s="1" t="s">
        <v>290</v>
      </c>
      <c r="K1001" s="1" t="s">
        <v>133</v>
      </c>
      <c r="L1001" s="1" t="s">
        <v>322</v>
      </c>
      <c r="M1001" s="1" t="str">
        <f>INDEX(Countries[], MATCH(RawData[[#This Row],[Where do you work]], Countries[Actual], 0), 2)</f>
        <v>USA</v>
      </c>
      <c r="N1001" s="1" t="s">
        <v>294</v>
      </c>
      <c r="O1001" s="1" t="str">
        <f>VLOOKUP(RawData[[#This Row],[How many hours of a day you work on Excel]], Time[], 2, FALSE)</f>
        <v>Very Heavy</v>
      </c>
    </row>
    <row r="1002" spans="2:16" x14ac:dyDescent="0.2">
      <c r="B1002" s="1" t="s">
        <v>1975</v>
      </c>
      <c r="C1002" s="1">
        <v>41055.084108796298</v>
      </c>
      <c r="D1002" s="10">
        <v>50000</v>
      </c>
      <c r="E1002" s="1" t="s">
        <v>322</v>
      </c>
      <c r="F1002" s="11">
        <v>50000</v>
      </c>
      <c r="G1002" s="9">
        <f>RawData[[#This Row],[Clean Salary]]*INDEX(Exchange[], MATCH(RawData[[#This Row],[Currency]], Exchange[Code], 0), 4)</f>
        <v>50000</v>
      </c>
      <c r="H1002" s="11">
        <f>IFERROR(RawData[[#This Row],[Salary in USD]]/(INDEX(Exchange[], MATCH(RawData[[#This Row],[Local Currency Unit]], Exchange[Code], 0), 8)), "")</f>
        <v>11904.761904761905</v>
      </c>
      <c r="I1002" s="1" t="s">
        <v>1976</v>
      </c>
      <c r="J1002" s="1" t="s">
        <v>281</v>
      </c>
      <c r="K1002" s="1" t="s">
        <v>133</v>
      </c>
      <c r="L1002" s="1" t="s">
        <v>322</v>
      </c>
      <c r="M1002" s="1" t="str">
        <f>INDEX(Countries[], MATCH(RawData[[#This Row],[Where do you work]], Countries[Actual], 0), 2)</f>
        <v>USA</v>
      </c>
      <c r="N1002" s="1" t="s">
        <v>291</v>
      </c>
      <c r="O1002" s="1" t="str">
        <f>VLOOKUP(RawData[[#This Row],[How many hours of a day you work on Excel]], Time[], 2, FALSE)</f>
        <v>Medium</v>
      </c>
    </row>
    <row r="1003" spans="2:16" x14ac:dyDescent="0.2">
      <c r="B1003" s="1" t="s">
        <v>1977</v>
      </c>
      <c r="C1003" s="1">
        <v>41055.121840277781</v>
      </c>
      <c r="D1003" s="10">
        <v>50000</v>
      </c>
      <c r="E1003" s="1" t="s">
        <v>322</v>
      </c>
      <c r="F1003" s="11">
        <v>50000</v>
      </c>
      <c r="G1003" s="9">
        <f>RawData[[#This Row],[Clean Salary]]*INDEX(Exchange[], MATCH(RawData[[#This Row],[Currency]], Exchange[Code], 0), 4)</f>
        <v>50000</v>
      </c>
      <c r="H1003" s="11">
        <f>IFERROR(RawData[[#This Row],[Salary in USD]]/(INDEX(Exchange[], MATCH(RawData[[#This Row],[Local Currency Unit]], Exchange[Code], 0), 8)), "")</f>
        <v>11904.761904761905</v>
      </c>
      <c r="I1003" s="1" t="s">
        <v>1978</v>
      </c>
      <c r="J1003" s="1" t="s">
        <v>290</v>
      </c>
      <c r="K1003" s="1" t="s">
        <v>133</v>
      </c>
      <c r="L1003" s="1" t="s">
        <v>322</v>
      </c>
      <c r="M1003" s="1" t="str">
        <f>INDEX(Countries[], MATCH(RawData[[#This Row],[Where do you work]], Countries[Actual], 0), 2)</f>
        <v>USA</v>
      </c>
      <c r="N1003" s="1" t="s">
        <v>282</v>
      </c>
      <c r="O1003" s="1" t="str">
        <f>VLOOKUP(RawData[[#This Row],[How many hours of a day you work on Excel]], Time[], 2, FALSE)</f>
        <v>Heavy</v>
      </c>
    </row>
    <row r="1004" spans="2:16" x14ac:dyDescent="0.2">
      <c r="B1004" s="1" t="s">
        <v>1979</v>
      </c>
      <c r="C1004" s="1">
        <v>41055.135428240741</v>
      </c>
      <c r="D1004" s="10">
        <v>50000</v>
      </c>
      <c r="E1004" s="1" t="s">
        <v>322</v>
      </c>
      <c r="F1004" s="11">
        <v>50000</v>
      </c>
      <c r="G1004" s="9">
        <f>RawData[[#This Row],[Clean Salary]]*INDEX(Exchange[], MATCH(RawData[[#This Row],[Currency]], Exchange[Code], 0), 4)</f>
        <v>50000</v>
      </c>
      <c r="H1004" s="11">
        <f>IFERROR(RawData[[#This Row],[Salary in USD]]/(INDEX(Exchange[], MATCH(RawData[[#This Row],[Local Currency Unit]], Exchange[Code], 0), 8)), "")</f>
        <v>11904.761904761905</v>
      </c>
      <c r="I1004" s="1" t="s">
        <v>1980</v>
      </c>
      <c r="J1004" s="1" t="s">
        <v>290</v>
      </c>
      <c r="K1004" s="1" t="s">
        <v>133</v>
      </c>
      <c r="L1004" s="1" t="s">
        <v>322</v>
      </c>
      <c r="M1004" s="1" t="str">
        <f>INDEX(Countries[], MATCH(RawData[[#This Row],[Where do you work]], Countries[Actual], 0), 2)</f>
        <v>USA</v>
      </c>
      <c r="N1004" s="1" t="s">
        <v>282</v>
      </c>
      <c r="O1004" s="1" t="str">
        <f>VLOOKUP(RawData[[#This Row],[How many hours of a day you work on Excel]], Time[], 2, FALSE)</f>
        <v>Heavy</v>
      </c>
    </row>
    <row r="1005" spans="2:16" x14ac:dyDescent="0.2">
      <c r="B1005" s="1" t="s">
        <v>1981</v>
      </c>
      <c r="C1005" s="1">
        <v>41055.146921296298</v>
      </c>
      <c r="D1005" s="10">
        <v>50000</v>
      </c>
      <c r="E1005" s="1" t="s">
        <v>322</v>
      </c>
      <c r="F1005" s="11">
        <v>50000</v>
      </c>
      <c r="G1005" s="9">
        <f>RawData[[#This Row],[Clean Salary]]*INDEX(Exchange[], MATCH(RawData[[#This Row],[Currency]], Exchange[Code], 0), 4)</f>
        <v>50000</v>
      </c>
      <c r="H1005" s="11">
        <f>IFERROR(RawData[[#This Row],[Salary in USD]]/(INDEX(Exchange[], MATCH(RawData[[#This Row],[Local Currency Unit]], Exchange[Code], 0), 8)), "")</f>
        <v>11904.761904761905</v>
      </c>
      <c r="I1005" s="1" t="s">
        <v>1982</v>
      </c>
      <c r="J1005" s="1" t="s">
        <v>290</v>
      </c>
      <c r="K1005" s="1" t="s">
        <v>133</v>
      </c>
      <c r="L1005" s="1" t="s">
        <v>322</v>
      </c>
      <c r="M1005" s="1" t="str">
        <f>INDEX(Countries[], MATCH(RawData[[#This Row],[Where do you work]], Countries[Actual], 0), 2)</f>
        <v>USA</v>
      </c>
      <c r="N1005" s="1" t="s">
        <v>282</v>
      </c>
      <c r="O1005" s="1" t="str">
        <f>VLOOKUP(RawData[[#This Row],[How many hours of a day you work on Excel]], Time[], 2, FALSE)</f>
        <v>Heavy</v>
      </c>
    </row>
    <row r="1006" spans="2:16" x14ac:dyDescent="0.2">
      <c r="B1006" s="1" t="s">
        <v>1983</v>
      </c>
      <c r="C1006" s="1">
        <v>41055.222719907404</v>
      </c>
      <c r="D1006" s="10">
        <v>50000</v>
      </c>
      <c r="E1006" s="1" t="s">
        <v>322</v>
      </c>
      <c r="F1006" s="11">
        <v>50000</v>
      </c>
      <c r="G1006" s="9">
        <f>RawData[[#This Row],[Clean Salary]]*INDEX(Exchange[], MATCH(RawData[[#This Row],[Currency]], Exchange[Code], 0), 4)</f>
        <v>50000</v>
      </c>
      <c r="H1006" s="11">
        <f>IFERROR(RawData[[#This Row],[Salary in USD]]/(INDEX(Exchange[], MATCH(RawData[[#This Row],[Local Currency Unit]], Exchange[Code], 0), 8)), "")</f>
        <v>11904.761904761905</v>
      </c>
      <c r="I1006" s="1" t="s">
        <v>1984</v>
      </c>
      <c r="J1006" s="1" t="s">
        <v>290</v>
      </c>
      <c r="K1006" s="1" t="s">
        <v>133</v>
      </c>
      <c r="L1006" s="1" t="s">
        <v>322</v>
      </c>
      <c r="M1006" s="1" t="str">
        <f>INDEX(Countries[], MATCH(RawData[[#This Row],[Where do you work]], Countries[Actual], 0), 2)</f>
        <v>USA</v>
      </c>
      <c r="N1006" s="1" t="s">
        <v>291</v>
      </c>
      <c r="O1006" s="1" t="str">
        <f>VLOOKUP(RawData[[#This Row],[How many hours of a day you work on Excel]], Time[], 2, FALSE)</f>
        <v>Medium</v>
      </c>
    </row>
    <row r="1007" spans="2:16" x14ac:dyDescent="0.2">
      <c r="B1007" s="1" t="s">
        <v>1987</v>
      </c>
      <c r="C1007" s="1">
        <v>41055.232638888891</v>
      </c>
      <c r="D1007" s="10">
        <v>50000</v>
      </c>
      <c r="E1007" s="1" t="s">
        <v>322</v>
      </c>
      <c r="F1007" s="11">
        <v>50000</v>
      </c>
      <c r="G1007" s="9">
        <f>RawData[[#This Row],[Clean Salary]]*INDEX(Exchange[], MATCH(RawData[[#This Row],[Currency]], Exchange[Code], 0), 4)</f>
        <v>50000</v>
      </c>
      <c r="H1007" s="11">
        <f>IFERROR(RawData[[#This Row],[Salary in USD]]/(INDEX(Exchange[], MATCH(RawData[[#This Row],[Local Currency Unit]], Exchange[Code], 0), 8)), "")</f>
        <v>11904.761904761905</v>
      </c>
      <c r="I1007" s="1" t="s">
        <v>1988</v>
      </c>
      <c r="J1007" s="1" t="s">
        <v>281</v>
      </c>
      <c r="K1007" s="1" t="s">
        <v>133</v>
      </c>
      <c r="L1007" s="1" t="s">
        <v>322</v>
      </c>
      <c r="M1007" s="1" t="str">
        <f>INDEX(Countries[], MATCH(RawData[[#This Row],[Where do you work]], Countries[Actual], 0), 2)</f>
        <v>USA</v>
      </c>
      <c r="N1007" s="1" t="s">
        <v>282</v>
      </c>
      <c r="O1007" s="1" t="str">
        <f>VLOOKUP(RawData[[#This Row],[How many hours of a day you work on Excel]], Time[], 2, FALSE)</f>
        <v>Heavy</v>
      </c>
    </row>
    <row r="1008" spans="2:16" x14ac:dyDescent="0.2">
      <c r="B1008" s="1" t="s">
        <v>1989</v>
      </c>
      <c r="C1008" s="1">
        <v>41055.317974537036</v>
      </c>
      <c r="D1008" s="10">
        <v>50000</v>
      </c>
      <c r="E1008" s="1" t="s">
        <v>322</v>
      </c>
      <c r="F1008" s="11">
        <v>50000</v>
      </c>
      <c r="G1008" s="9">
        <f>RawData[[#This Row],[Clean Salary]]*INDEX(Exchange[], MATCH(RawData[[#This Row],[Currency]], Exchange[Code], 0), 4)</f>
        <v>50000</v>
      </c>
      <c r="H1008" s="11">
        <f>IFERROR(RawData[[#This Row],[Salary in USD]]/(INDEX(Exchange[], MATCH(RawData[[#This Row],[Local Currency Unit]], Exchange[Code], 0), 8)), "")</f>
        <v>11904.761904761905</v>
      </c>
      <c r="I1008" s="1" t="s">
        <v>1830</v>
      </c>
      <c r="J1008" s="1" t="s">
        <v>286</v>
      </c>
      <c r="K1008" s="1" t="s">
        <v>133</v>
      </c>
      <c r="L1008" s="1" t="s">
        <v>322</v>
      </c>
      <c r="M1008" s="1" t="str">
        <f>INDEX(Countries[], MATCH(RawData[[#This Row],[Where do you work]], Countries[Actual], 0), 2)</f>
        <v>USA</v>
      </c>
      <c r="N1008" s="1" t="s">
        <v>291</v>
      </c>
      <c r="O1008" s="1" t="str">
        <f>VLOOKUP(RawData[[#This Row],[How many hours of a day you work on Excel]], Time[], 2, FALSE)</f>
        <v>Medium</v>
      </c>
      <c r="P1008" s="1">
        <v>10</v>
      </c>
    </row>
    <row r="1009" spans="2:16" x14ac:dyDescent="0.2">
      <c r="B1009" s="1" t="s">
        <v>1994</v>
      </c>
      <c r="C1009" s="1">
        <v>41055.460486111115</v>
      </c>
      <c r="D1009" s="10">
        <v>50000</v>
      </c>
      <c r="E1009" s="1" t="s">
        <v>322</v>
      </c>
      <c r="F1009" s="11">
        <v>50000</v>
      </c>
      <c r="G1009" s="9">
        <f>RawData[[#This Row],[Clean Salary]]*INDEX(Exchange[], MATCH(RawData[[#This Row],[Currency]], Exchange[Code], 0), 4)</f>
        <v>50000</v>
      </c>
      <c r="H1009" s="11">
        <f>IFERROR(RawData[[#This Row],[Salary in USD]]/(INDEX(Exchange[], MATCH(RawData[[#This Row],[Local Currency Unit]], Exchange[Code], 0), 8)), "")</f>
        <v>11904.761904761905</v>
      </c>
      <c r="I1009" s="1" t="s">
        <v>1995</v>
      </c>
      <c r="J1009" s="1" t="s">
        <v>281</v>
      </c>
      <c r="K1009" s="1" t="s">
        <v>133</v>
      </c>
      <c r="L1009" s="1" t="s">
        <v>322</v>
      </c>
      <c r="M1009" s="1" t="str">
        <f>INDEX(Countries[], MATCH(RawData[[#This Row],[Where do you work]], Countries[Actual], 0), 2)</f>
        <v>USA</v>
      </c>
      <c r="N1009" s="1" t="s">
        <v>282</v>
      </c>
      <c r="O1009" s="1" t="str">
        <f>VLOOKUP(RawData[[#This Row],[How many hours of a day you work on Excel]], Time[], 2, FALSE)</f>
        <v>Heavy</v>
      </c>
      <c r="P1009" s="1">
        <v>20</v>
      </c>
    </row>
    <row r="1010" spans="2:16" x14ac:dyDescent="0.2">
      <c r="B1010" s="1" t="s">
        <v>1998</v>
      </c>
      <c r="C1010" s="1">
        <v>41056.275868055556</v>
      </c>
      <c r="D1010" s="10">
        <v>50000</v>
      </c>
      <c r="E1010" s="1" t="s">
        <v>322</v>
      </c>
      <c r="F1010" s="11">
        <v>50000</v>
      </c>
      <c r="G1010" s="9">
        <f>RawData[[#This Row],[Clean Salary]]*INDEX(Exchange[], MATCH(RawData[[#This Row],[Currency]], Exchange[Code], 0), 4)</f>
        <v>50000</v>
      </c>
      <c r="H1010" s="11">
        <f>IFERROR(RawData[[#This Row],[Salary in USD]]/(INDEX(Exchange[], MATCH(RawData[[#This Row],[Local Currency Unit]], Exchange[Code], 0), 8)), "")</f>
        <v>11904.761904761905</v>
      </c>
      <c r="I1010" s="1" t="s">
        <v>1999</v>
      </c>
      <c r="J1010" s="1" t="s">
        <v>329</v>
      </c>
      <c r="K1010" s="1" t="s">
        <v>133</v>
      </c>
      <c r="L1010" s="1" t="s">
        <v>322</v>
      </c>
      <c r="M1010" s="1" t="str">
        <f>INDEX(Countries[], MATCH(RawData[[#This Row],[Where do you work]], Countries[Actual], 0), 2)</f>
        <v>USA</v>
      </c>
      <c r="N1010" s="1" t="s">
        <v>294</v>
      </c>
      <c r="O1010" s="1" t="str">
        <f>VLOOKUP(RawData[[#This Row],[How many hours of a day you work on Excel]], Time[], 2, FALSE)</f>
        <v>Very Heavy</v>
      </c>
      <c r="P1010" s="1">
        <v>15</v>
      </c>
    </row>
    <row r="1011" spans="2:16" x14ac:dyDescent="0.2">
      <c r="B1011" s="1" t="s">
        <v>2008</v>
      </c>
      <c r="C1011" s="1">
        <v>41058.45244212963</v>
      </c>
      <c r="D1011" s="10">
        <v>50000</v>
      </c>
      <c r="E1011" s="1" t="s">
        <v>322</v>
      </c>
      <c r="F1011" s="11">
        <v>50000</v>
      </c>
      <c r="G1011" s="9">
        <f>RawData[[#This Row],[Clean Salary]]*INDEX(Exchange[], MATCH(RawData[[#This Row],[Currency]], Exchange[Code], 0), 4)</f>
        <v>50000</v>
      </c>
      <c r="H1011" s="11">
        <f>IFERROR(RawData[[#This Row],[Salary in USD]]/(INDEX(Exchange[], MATCH(RawData[[#This Row],[Local Currency Unit]], Exchange[Code], 0), 8)), "")</f>
        <v>11904.761904761905</v>
      </c>
      <c r="I1011" s="1" t="s">
        <v>682</v>
      </c>
      <c r="J1011" s="1" t="s">
        <v>290</v>
      </c>
      <c r="K1011" s="1" t="s">
        <v>133</v>
      </c>
      <c r="L1011" s="1" t="s">
        <v>322</v>
      </c>
      <c r="M1011" s="1" t="str">
        <f>INDEX(Countries[], MATCH(RawData[[#This Row],[Where do you work]], Countries[Actual], 0), 2)</f>
        <v>USA</v>
      </c>
      <c r="N1011" s="1" t="s">
        <v>282</v>
      </c>
      <c r="O1011" s="1" t="str">
        <f>VLOOKUP(RawData[[#This Row],[How many hours of a day you work on Excel]], Time[], 2, FALSE)</f>
        <v>Heavy</v>
      </c>
      <c r="P1011" s="1">
        <v>3</v>
      </c>
    </row>
    <row r="1012" spans="2:16" x14ac:dyDescent="0.2">
      <c r="B1012" s="1" t="s">
        <v>2009</v>
      </c>
      <c r="C1012" s="1">
        <v>41058.887106481481</v>
      </c>
      <c r="D1012" s="10">
        <v>50000</v>
      </c>
      <c r="E1012" s="1" t="s">
        <v>322</v>
      </c>
      <c r="F1012" s="11">
        <v>50000</v>
      </c>
      <c r="G1012" s="9">
        <f>RawData[[#This Row],[Clean Salary]]*INDEX(Exchange[], MATCH(RawData[[#This Row],[Currency]], Exchange[Code], 0), 4)</f>
        <v>50000</v>
      </c>
      <c r="H1012" s="11">
        <f>IFERROR(RawData[[#This Row],[Salary in USD]]/(INDEX(Exchange[], MATCH(RawData[[#This Row],[Local Currency Unit]], Exchange[Code], 0), 8)), "")</f>
        <v>11904.761904761905</v>
      </c>
      <c r="I1012" s="1" t="s">
        <v>2010</v>
      </c>
      <c r="J1012" s="1" t="s">
        <v>305</v>
      </c>
      <c r="K1012" s="1" t="s">
        <v>133</v>
      </c>
      <c r="L1012" s="1" t="s">
        <v>322</v>
      </c>
      <c r="M1012" s="1" t="str">
        <f>INDEX(Countries[], MATCH(RawData[[#This Row],[Where do you work]], Countries[Actual], 0), 2)</f>
        <v>USA</v>
      </c>
      <c r="N1012" s="1" t="s">
        <v>282</v>
      </c>
      <c r="O1012" s="1" t="str">
        <f>VLOOKUP(RawData[[#This Row],[How many hours of a day you work on Excel]], Time[], 2, FALSE)</f>
        <v>Heavy</v>
      </c>
      <c r="P1012" s="1">
        <v>0.5</v>
      </c>
    </row>
    <row r="1013" spans="2:16" x14ac:dyDescent="0.2">
      <c r="B1013" s="1" t="s">
        <v>2011</v>
      </c>
      <c r="C1013" s="1">
        <v>41059.015601851854</v>
      </c>
      <c r="D1013" s="10">
        <v>50000</v>
      </c>
      <c r="E1013" s="1" t="s">
        <v>322</v>
      </c>
      <c r="F1013" s="11">
        <v>50000</v>
      </c>
      <c r="G1013" s="9">
        <f>RawData[[#This Row],[Clean Salary]]*INDEX(Exchange[], MATCH(RawData[[#This Row],[Currency]], Exchange[Code], 0), 4)</f>
        <v>50000</v>
      </c>
      <c r="H1013" s="11">
        <f>IFERROR(RawData[[#This Row],[Salary in USD]]/(INDEX(Exchange[], MATCH(RawData[[#This Row],[Local Currency Unit]], Exchange[Code], 0), 8)), "")</f>
        <v>11904.761904761905</v>
      </c>
      <c r="I1013" s="1" t="s">
        <v>2012</v>
      </c>
      <c r="J1013" s="1" t="s">
        <v>316</v>
      </c>
      <c r="K1013" s="1" t="s">
        <v>133</v>
      </c>
      <c r="L1013" s="1" t="s">
        <v>322</v>
      </c>
      <c r="M1013" s="1" t="str">
        <f>INDEX(Countries[], MATCH(RawData[[#This Row],[Where do you work]], Countries[Actual], 0), 2)</f>
        <v>USA</v>
      </c>
      <c r="N1013" s="1" t="s">
        <v>282</v>
      </c>
      <c r="O1013" s="1" t="str">
        <f>VLOOKUP(RawData[[#This Row],[How many hours of a day you work on Excel]], Time[], 2, FALSE)</f>
        <v>Heavy</v>
      </c>
      <c r="P1013" s="1">
        <v>15</v>
      </c>
    </row>
    <row r="1014" spans="2:16" x14ac:dyDescent="0.2">
      <c r="B1014" s="1" t="s">
        <v>2013</v>
      </c>
      <c r="C1014" s="1">
        <v>41059.059224537035</v>
      </c>
      <c r="D1014" s="10">
        <v>50000</v>
      </c>
      <c r="E1014" s="1" t="s">
        <v>322</v>
      </c>
      <c r="F1014" s="11">
        <v>50000</v>
      </c>
      <c r="G1014" s="9">
        <f>RawData[[#This Row],[Clean Salary]]*INDEX(Exchange[], MATCH(RawData[[#This Row],[Currency]], Exchange[Code], 0), 4)</f>
        <v>50000</v>
      </c>
      <c r="H1014" s="11">
        <f>IFERROR(RawData[[#This Row],[Salary in USD]]/(INDEX(Exchange[], MATCH(RawData[[#This Row],[Local Currency Unit]], Exchange[Code], 0), 8)), "")</f>
        <v>11904.761904761905</v>
      </c>
      <c r="I1014" s="1" t="s">
        <v>2014</v>
      </c>
      <c r="J1014" s="1" t="s">
        <v>290</v>
      </c>
      <c r="K1014" s="1" t="s">
        <v>133</v>
      </c>
      <c r="L1014" s="1" t="s">
        <v>322</v>
      </c>
      <c r="M1014" s="1" t="str">
        <f>INDEX(Countries[], MATCH(RawData[[#This Row],[Where do you work]], Countries[Actual], 0), 2)</f>
        <v>USA</v>
      </c>
      <c r="N1014" s="1" t="s">
        <v>282</v>
      </c>
      <c r="O1014" s="1" t="str">
        <f>VLOOKUP(RawData[[#This Row],[How many hours of a day you work on Excel]], Time[], 2, FALSE)</f>
        <v>Heavy</v>
      </c>
      <c r="P1014" s="1">
        <v>7</v>
      </c>
    </row>
    <row r="1015" spans="2:16" x14ac:dyDescent="0.2">
      <c r="B1015" s="1" t="s">
        <v>2017</v>
      </c>
      <c r="C1015" s="1">
        <v>41061.262025462966</v>
      </c>
      <c r="D1015" s="10">
        <v>50000</v>
      </c>
      <c r="E1015" s="1" t="s">
        <v>322</v>
      </c>
      <c r="F1015" s="11">
        <v>50000</v>
      </c>
      <c r="G1015" s="9">
        <f>RawData[[#This Row],[Clean Salary]]*INDEX(Exchange[], MATCH(RawData[[#This Row],[Currency]], Exchange[Code], 0), 4)</f>
        <v>50000</v>
      </c>
      <c r="H1015" s="11">
        <f>IFERROR(RawData[[#This Row],[Salary in USD]]/(INDEX(Exchange[], MATCH(RawData[[#This Row],[Local Currency Unit]], Exchange[Code], 0), 8)), "")</f>
        <v>11904.761904761905</v>
      </c>
      <c r="I1015" s="1" t="s">
        <v>1714</v>
      </c>
      <c r="J1015" s="1" t="s">
        <v>316</v>
      </c>
      <c r="K1015" s="1" t="s">
        <v>133</v>
      </c>
      <c r="L1015" s="1" t="s">
        <v>322</v>
      </c>
      <c r="M1015" s="1" t="str">
        <f>INDEX(Countries[], MATCH(RawData[[#This Row],[Where do you work]], Countries[Actual], 0), 2)</f>
        <v>USA</v>
      </c>
      <c r="N1015" s="1" t="s">
        <v>282</v>
      </c>
      <c r="O1015" s="1" t="str">
        <f>VLOOKUP(RawData[[#This Row],[How many hours of a day you work on Excel]], Time[], 2, FALSE)</f>
        <v>Heavy</v>
      </c>
      <c r="P1015" s="1">
        <v>15</v>
      </c>
    </row>
    <row r="1016" spans="2:16" x14ac:dyDescent="0.2">
      <c r="B1016" s="1" t="s">
        <v>2018</v>
      </c>
      <c r="C1016" s="1">
        <v>41061.8596412037</v>
      </c>
      <c r="D1016" s="10">
        <v>50000</v>
      </c>
      <c r="E1016" s="1" t="s">
        <v>322</v>
      </c>
      <c r="F1016" s="11">
        <v>50000</v>
      </c>
      <c r="G1016" s="9">
        <f>RawData[[#This Row],[Clean Salary]]*INDEX(Exchange[], MATCH(RawData[[#This Row],[Currency]], Exchange[Code], 0), 4)</f>
        <v>50000</v>
      </c>
      <c r="H1016" s="11">
        <f>IFERROR(RawData[[#This Row],[Salary in USD]]/(INDEX(Exchange[], MATCH(RawData[[#This Row],[Local Currency Unit]], Exchange[Code], 0), 8)), "")</f>
        <v>11904.761904761905</v>
      </c>
      <c r="I1016" s="1" t="s">
        <v>717</v>
      </c>
      <c r="J1016" s="1" t="s">
        <v>290</v>
      </c>
      <c r="K1016" s="1" t="s">
        <v>133</v>
      </c>
      <c r="L1016" s="1" t="s">
        <v>322</v>
      </c>
      <c r="M1016" s="1" t="str">
        <f>INDEX(Countries[], MATCH(RawData[[#This Row],[Where do you work]], Countries[Actual], 0), 2)</f>
        <v>USA</v>
      </c>
      <c r="N1016" s="1" t="s">
        <v>294</v>
      </c>
      <c r="O1016" s="1" t="str">
        <f>VLOOKUP(RawData[[#This Row],[How many hours of a day you work on Excel]], Time[], 2, FALSE)</f>
        <v>Very Heavy</v>
      </c>
      <c r="P1016" s="1">
        <v>2</v>
      </c>
    </row>
    <row r="1017" spans="2:16" x14ac:dyDescent="0.2">
      <c r="B1017" s="1" t="s">
        <v>2019</v>
      </c>
      <c r="C1017" s="1">
        <v>41061.87023148148</v>
      </c>
      <c r="D1017" s="10">
        <v>50000</v>
      </c>
      <c r="E1017" s="1" t="s">
        <v>322</v>
      </c>
      <c r="F1017" s="11">
        <v>50000</v>
      </c>
      <c r="G1017" s="9">
        <f>RawData[[#This Row],[Clean Salary]]*INDEX(Exchange[], MATCH(RawData[[#This Row],[Currency]], Exchange[Code], 0), 4)</f>
        <v>50000</v>
      </c>
      <c r="H1017" s="11">
        <f>IFERROR(RawData[[#This Row],[Salary in USD]]/(INDEX(Exchange[], MATCH(RawData[[#This Row],[Local Currency Unit]], Exchange[Code], 0), 8)), "")</f>
        <v>11904.761904761905</v>
      </c>
      <c r="I1017" s="1" t="s">
        <v>2020</v>
      </c>
      <c r="J1017" s="1" t="s">
        <v>290</v>
      </c>
      <c r="K1017" s="1" t="s">
        <v>133</v>
      </c>
      <c r="L1017" s="1" t="s">
        <v>322</v>
      </c>
      <c r="M1017" s="1" t="str">
        <f>INDEX(Countries[], MATCH(RawData[[#This Row],[Where do you work]], Countries[Actual], 0), 2)</f>
        <v>USA</v>
      </c>
      <c r="N1017" s="1" t="s">
        <v>294</v>
      </c>
      <c r="O1017" s="1" t="str">
        <f>VLOOKUP(RawData[[#This Row],[How many hours of a day you work on Excel]], Time[], 2, FALSE)</f>
        <v>Very Heavy</v>
      </c>
      <c r="P1017" s="1">
        <v>12</v>
      </c>
    </row>
    <row r="1018" spans="2:16" x14ac:dyDescent="0.2">
      <c r="B1018" s="1" t="s">
        <v>2024</v>
      </c>
      <c r="C1018" s="1">
        <v>41075.024826388886</v>
      </c>
      <c r="D1018" s="10">
        <v>50000</v>
      </c>
      <c r="E1018" s="1" t="s">
        <v>322</v>
      </c>
      <c r="F1018" s="11">
        <v>50000</v>
      </c>
      <c r="G1018" s="9">
        <f>RawData[[#This Row],[Clean Salary]]*INDEX(Exchange[], MATCH(RawData[[#This Row],[Currency]], Exchange[Code], 0), 4)</f>
        <v>50000</v>
      </c>
      <c r="H1018" s="11">
        <f>IFERROR(RawData[[#This Row],[Salary in USD]]/(INDEX(Exchange[], MATCH(RawData[[#This Row],[Local Currency Unit]], Exchange[Code], 0), 8)), "")</f>
        <v>11904.761904761905</v>
      </c>
      <c r="I1018" s="1" t="s">
        <v>2025</v>
      </c>
      <c r="J1018" s="1" t="s">
        <v>290</v>
      </c>
      <c r="K1018" s="1" t="s">
        <v>133</v>
      </c>
      <c r="L1018" s="1" t="s">
        <v>322</v>
      </c>
      <c r="M1018" s="1" t="str">
        <f>INDEX(Countries[], MATCH(RawData[[#This Row],[Where do you work]], Countries[Actual], 0), 2)</f>
        <v>USA</v>
      </c>
      <c r="N1018" s="1" t="s">
        <v>294</v>
      </c>
      <c r="O1018" s="1" t="str">
        <f>VLOOKUP(RawData[[#This Row],[How many hours of a day you work on Excel]], Time[], 2, FALSE)</f>
        <v>Very Heavy</v>
      </c>
      <c r="P1018" s="1">
        <v>15</v>
      </c>
    </row>
    <row r="1019" spans="2:16" x14ac:dyDescent="0.2">
      <c r="B1019" s="1" t="s">
        <v>2026</v>
      </c>
      <c r="C1019" s="1">
        <v>41080.161574074074</v>
      </c>
      <c r="D1019" s="10">
        <v>50000</v>
      </c>
      <c r="E1019" s="1" t="s">
        <v>322</v>
      </c>
      <c r="F1019" s="11">
        <v>50000</v>
      </c>
      <c r="G1019" s="9">
        <f>RawData[[#This Row],[Clean Salary]]*INDEX(Exchange[], MATCH(RawData[[#This Row],[Currency]], Exchange[Code], 0), 4)</f>
        <v>50000</v>
      </c>
      <c r="H1019" s="11">
        <f>IFERROR(RawData[[#This Row],[Salary in USD]]/(INDEX(Exchange[], MATCH(RawData[[#This Row],[Local Currency Unit]], Exchange[Code], 0), 8)), "")</f>
        <v>11904.761904761905</v>
      </c>
      <c r="I1019" s="1" t="s">
        <v>2027</v>
      </c>
      <c r="J1019" s="1" t="s">
        <v>290</v>
      </c>
      <c r="K1019" s="1" t="s">
        <v>133</v>
      </c>
      <c r="L1019" s="1" t="s">
        <v>322</v>
      </c>
      <c r="M1019" s="1" t="str">
        <f>INDEX(Countries[], MATCH(RawData[[#This Row],[Where do you work]], Countries[Actual], 0), 2)</f>
        <v>USA</v>
      </c>
      <c r="N1019" s="1" t="s">
        <v>294</v>
      </c>
      <c r="O1019" s="1" t="str">
        <f>VLOOKUP(RawData[[#This Row],[How many hours of a day you work on Excel]], Time[], 2, FALSE)</f>
        <v>Very Heavy</v>
      </c>
      <c r="P1019" s="1">
        <v>3.5</v>
      </c>
    </row>
    <row r="1020" spans="2:16" x14ac:dyDescent="0.2">
      <c r="B1020" s="1" t="s">
        <v>2028</v>
      </c>
      <c r="C1020" s="1">
        <v>41054.301053240742</v>
      </c>
      <c r="D1020" s="10">
        <v>56000</v>
      </c>
      <c r="E1020" s="1" t="s">
        <v>9</v>
      </c>
      <c r="F1020" s="11">
        <v>56000</v>
      </c>
      <c r="G1020" s="9">
        <f>RawData[[#This Row],[Clean Salary]]*INDEX(Exchange[], MATCH(RawData[[#This Row],[Currency]], Exchange[Code], 0), 4)</f>
        <v>55068.245289698301</v>
      </c>
      <c r="H1020" s="11">
        <f>IFERROR(RawData[[#This Row],[Salary in USD]]/(INDEX(Exchange[], MATCH(RawData[[#This Row],[Local Currency Unit]], Exchange[Code], 0), 8)), "")</f>
        <v>11893.78947941648</v>
      </c>
      <c r="I1020" s="1" t="s">
        <v>696</v>
      </c>
      <c r="J1020" s="1" t="s">
        <v>290</v>
      </c>
      <c r="K1020" s="1" t="s">
        <v>1686</v>
      </c>
      <c r="L1020" s="1" t="s">
        <v>9</v>
      </c>
      <c r="M1020" s="1" t="str">
        <f>INDEX(Countries[], MATCH(RawData[[#This Row],[Where do you work]], Countries[Actual], 0), 2)</f>
        <v>Canada</v>
      </c>
      <c r="N1020" s="1" t="s">
        <v>294</v>
      </c>
      <c r="O1020" s="1" t="str">
        <f>VLOOKUP(RawData[[#This Row],[How many hours of a day you work on Excel]], Time[], 2, FALSE)</f>
        <v>Very Heavy</v>
      </c>
    </row>
    <row r="1021" spans="2:16" x14ac:dyDescent="0.2">
      <c r="B1021" s="1" t="s">
        <v>2029</v>
      </c>
      <c r="C1021" s="1">
        <v>41055.069652777776</v>
      </c>
      <c r="D1021" s="10">
        <v>56000</v>
      </c>
      <c r="E1021" s="1" t="s">
        <v>9</v>
      </c>
      <c r="F1021" s="11">
        <v>56000</v>
      </c>
      <c r="G1021" s="9">
        <f>RawData[[#This Row],[Clean Salary]]*INDEX(Exchange[], MATCH(RawData[[#This Row],[Currency]], Exchange[Code], 0), 4)</f>
        <v>55068.245289698301</v>
      </c>
      <c r="H1021" s="11">
        <f>IFERROR(RawData[[#This Row],[Salary in USD]]/(INDEX(Exchange[], MATCH(RawData[[#This Row],[Local Currency Unit]], Exchange[Code], 0), 8)), "")</f>
        <v>11893.78947941648</v>
      </c>
      <c r="I1021" s="1" t="s">
        <v>2030</v>
      </c>
      <c r="J1021" s="1" t="s">
        <v>290</v>
      </c>
      <c r="K1021" s="1" t="s">
        <v>137</v>
      </c>
      <c r="L1021" s="1" t="s">
        <v>9</v>
      </c>
      <c r="M1021" s="1" t="str">
        <f>INDEX(Countries[], MATCH(RawData[[#This Row],[Where do you work]], Countries[Actual], 0), 2)</f>
        <v>Canada</v>
      </c>
      <c r="N1021" s="1" t="s">
        <v>282</v>
      </c>
      <c r="O1021" s="1" t="str">
        <f>VLOOKUP(RawData[[#This Row],[How many hours of a day you work on Excel]], Time[], 2, FALSE)</f>
        <v>Heavy</v>
      </c>
    </row>
    <row r="1022" spans="2:16" x14ac:dyDescent="0.2">
      <c r="B1022" s="1" t="s">
        <v>2031</v>
      </c>
      <c r="C1022" s="1">
        <v>41064.905034722222</v>
      </c>
      <c r="D1022" s="10">
        <v>56000</v>
      </c>
      <c r="E1022" s="1" t="s">
        <v>9</v>
      </c>
      <c r="F1022" s="11">
        <v>56000</v>
      </c>
      <c r="G1022" s="9">
        <f>RawData[[#This Row],[Clean Salary]]*INDEX(Exchange[], MATCH(RawData[[#This Row],[Currency]], Exchange[Code], 0), 4)</f>
        <v>55068.245289698301</v>
      </c>
      <c r="H1022" s="11">
        <f>IFERROR(RawData[[#This Row],[Salary in USD]]/(INDEX(Exchange[], MATCH(RawData[[#This Row],[Local Currency Unit]], Exchange[Code], 0), 8)), "")</f>
        <v>11893.78947941648</v>
      </c>
      <c r="I1022" s="1" t="s">
        <v>341</v>
      </c>
      <c r="J1022" s="1" t="s">
        <v>342</v>
      </c>
      <c r="K1022" s="1" t="s">
        <v>137</v>
      </c>
      <c r="L1022" s="1" t="s">
        <v>9</v>
      </c>
      <c r="M1022" s="1" t="str">
        <f>INDEX(Countries[], MATCH(RawData[[#This Row],[Where do you work]], Countries[Actual], 0), 2)</f>
        <v>Canada</v>
      </c>
      <c r="N1022" s="1" t="s">
        <v>294</v>
      </c>
      <c r="O1022" s="1" t="str">
        <f>VLOOKUP(RawData[[#This Row],[How many hours of a day you work on Excel]], Time[], 2, FALSE)</f>
        <v>Very Heavy</v>
      </c>
      <c r="P1022" s="1">
        <v>1</v>
      </c>
    </row>
    <row r="1023" spans="2:16" x14ac:dyDescent="0.2">
      <c r="B1023" s="1" t="s">
        <v>2032</v>
      </c>
      <c r="C1023" s="1">
        <v>41055.289687500001</v>
      </c>
      <c r="D1023" s="10" t="s">
        <v>2033</v>
      </c>
      <c r="E1023" s="1" t="s">
        <v>6</v>
      </c>
      <c r="F1023" s="11">
        <v>28800</v>
      </c>
      <c r="G1023" s="9">
        <f>RawData[[#This Row],[Clean Salary]]*INDEX(Exchange[], MATCH(RawData[[#This Row],[Currency]], Exchange[Code], 0), 4)</f>
        <v>45393.934235537781</v>
      </c>
      <c r="H1023" s="11">
        <f>IFERROR(RawData[[#This Row],[Salary in USD]]/(INDEX(Exchange[], MATCH(RawData[[#This Row],[Local Currency Unit]], Exchange[Code], 0), 8)), "")</f>
        <v>11883.228857470624</v>
      </c>
      <c r="I1023" s="1" t="s">
        <v>280</v>
      </c>
      <c r="J1023" s="1" t="s">
        <v>281</v>
      </c>
      <c r="K1023" s="1" t="s">
        <v>135</v>
      </c>
      <c r="L1023" s="1" t="s">
        <v>6</v>
      </c>
      <c r="M1023" s="1" t="str">
        <f>INDEX(Countries[], MATCH(RawData[[#This Row],[Where do you work]], Countries[Actual], 0), 2)</f>
        <v>UK</v>
      </c>
      <c r="N1023" s="1" t="s">
        <v>282</v>
      </c>
      <c r="O1023" s="1" t="str">
        <f>VLOOKUP(RawData[[#This Row],[How many hours of a day you work on Excel]], Time[], 2, FALSE)</f>
        <v>Heavy</v>
      </c>
      <c r="P1023" s="1">
        <v>27</v>
      </c>
    </row>
    <row r="1024" spans="2:16" x14ac:dyDescent="0.2">
      <c r="B1024" s="1" t="s">
        <v>2034</v>
      </c>
      <c r="C1024" s="1">
        <v>41058.741712962961</v>
      </c>
      <c r="D1024" s="10">
        <v>49500</v>
      </c>
      <c r="E1024" s="1" t="s">
        <v>322</v>
      </c>
      <c r="F1024" s="11">
        <v>49500</v>
      </c>
      <c r="G1024" s="9">
        <f>RawData[[#This Row],[Clean Salary]]*INDEX(Exchange[], MATCH(RawData[[#This Row],[Currency]], Exchange[Code], 0), 4)</f>
        <v>49500</v>
      </c>
      <c r="H1024" s="11">
        <f>IFERROR(RawData[[#This Row],[Salary in USD]]/(INDEX(Exchange[], MATCH(RawData[[#This Row],[Local Currency Unit]], Exchange[Code], 0), 8)), "")</f>
        <v>11785.714285714284</v>
      </c>
      <c r="I1024" s="1" t="s">
        <v>1960</v>
      </c>
      <c r="J1024" s="1" t="s">
        <v>290</v>
      </c>
      <c r="K1024" s="1" t="s">
        <v>133</v>
      </c>
      <c r="L1024" s="1" t="s">
        <v>322</v>
      </c>
      <c r="M1024" s="1" t="str">
        <f>INDEX(Countries[], MATCH(RawData[[#This Row],[Where do you work]], Countries[Actual], 0), 2)</f>
        <v>USA</v>
      </c>
      <c r="N1024" s="1" t="s">
        <v>282</v>
      </c>
      <c r="O1024" s="1" t="str">
        <f>VLOOKUP(RawData[[#This Row],[How many hours of a day you work on Excel]], Time[], 2, FALSE)</f>
        <v>Heavy</v>
      </c>
      <c r="P1024" s="1">
        <v>4.5</v>
      </c>
    </row>
    <row r="1025" spans="2:16" x14ac:dyDescent="0.2">
      <c r="B1025" s="1" t="s">
        <v>2035</v>
      </c>
      <c r="C1025" s="1">
        <v>41055.135763888888</v>
      </c>
      <c r="D1025" s="10" t="s">
        <v>2036</v>
      </c>
      <c r="E1025" s="1" t="s">
        <v>6</v>
      </c>
      <c r="F1025" s="11">
        <v>28500</v>
      </c>
      <c r="G1025" s="9">
        <f>RawData[[#This Row],[Clean Salary]]*INDEX(Exchange[], MATCH(RawData[[#This Row],[Currency]], Exchange[Code], 0), 4)</f>
        <v>44921.080753917595</v>
      </c>
      <c r="H1025" s="11">
        <f>IFERROR(RawData[[#This Row],[Salary in USD]]/(INDEX(Exchange[], MATCH(RawData[[#This Row],[Local Currency Unit]], Exchange[Code], 0), 8)), "")</f>
        <v>11759.445223538638</v>
      </c>
      <c r="I1025" s="1" t="s">
        <v>2037</v>
      </c>
      <c r="J1025" s="1" t="s">
        <v>281</v>
      </c>
      <c r="K1025" s="1" t="s">
        <v>135</v>
      </c>
      <c r="L1025" s="1" t="s">
        <v>6</v>
      </c>
      <c r="M1025" s="1" t="str">
        <f>INDEX(Countries[], MATCH(RawData[[#This Row],[Where do you work]], Countries[Actual], 0), 2)</f>
        <v>UK</v>
      </c>
      <c r="N1025" s="1" t="s">
        <v>291</v>
      </c>
      <c r="O1025" s="1" t="str">
        <f>VLOOKUP(RawData[[#This Row],[How many hours of a day you work on Excel]], Time[], 2, FALSE)</f>
        <v>Medium</v>
      </c>
    </row>
    <row r="1026" spans="2:16" x14ac:dyDescent="0.2">
      <c r="B1026" s="1" t="s">
        <v>2038</v>
      </c>
      <c r="C1026" s="1">
        <v>41057.719085648147</v>
      </c>
      <c r="D1026" s="10" t="s">
        <v>2036</v>
      </c>
      <c r="E1026" s="1" t="s">
        <v>6</v>
      </c>
      <c r="F1026" s="11">
        <v>28500</v>
      </c>
      <c r="G1026" s="9">
        <f>RawData[[#This Row],[Clean Salary]]*INDEX(Exchange[], MATCH(RawData[[#This Row],[Currency]], Exchange[Code], 0), 4)</f>
        <v>44921.080753917595</v>
      </c>
      <c r="H1026" s="11">
        <f>IFERROR(RawData[[#This Row],[Salary in USD]]/(INDEX(Exchange[], MATCH(RawData[[#This Row],[Local Currency Unit]], Exchange[Code], 0), 8)), "")</f>
        <v>11759.445223538638</v>
      </c>
      <c r="I1026" s="1" t="s">
        <v>2039</v>
      </c>
      <c r="J1026" s="1" t="s">
        <v>281</v>
      </c>
      <c r="K1026" s="1" t="s">
        <v>135</v>
      </c>
      <c r="L1026" s="1" t="s">
        <v>6</v>
      </c>
      <c r="M1026" s="1" t="str">
        <f>INDEX(Countries[], MATCH(RawData[[#This Row],[Where do you work]], Countries[Actual], 0), 2)</f>
        <v>UK</v>
      </c>
      <c r="N1026" s="1" t="s">
        <v>324</v>
      </c>
      <c r="O1026" s="1" t="str">
        <f>VLOOKUP(RawData[[#This Row],[How many hours of a day you work on Excel]], Time[], 2, FALSE)</f>
        <v>Light</v>
      </c>
      <c r="P1026" s="1">
        <v>15</v>
      </c>
    </row>
    <row r="1027" spans="2:16" x14ac:dyDescent="0.2">
      <c r="B1027" s="1" t="s">
        <v>2040</v>
      </c>
      <c r="C1027" s="1">
        <v>41058.6953587963</v>
      </c>
      <c r="D1027" s="10" t="s">
        <v>2041</v>
      </c>
      <c r="E1027" s="1" t="s">
        <v>15</v>
      </c>
      <c r="F1027" s="11">
        <v>41000</v>
      </c>
      <c r="G1027" s="9">
        <f>RawData[[#This Row],[Clean Salary]]*INDEX(Exchange[], MATCH(RawData[[#This Row],[Currency]], Exchange[Code], 0), 4)</f>
        <v>52086.37699865592</v>
      </c>
      <c r="H1027" s="11">
        <f>IFERROR(RawData[[#This Row],[Salary in USD]]/(INDEX(Exchange[], MATCH(RawData[[#This Row],[Local Currency Unit]], Exchange[Code], 0), 8)), "")</f>
        <v>11757.647178026167</v>
      </c>
      <c r="I1027" s="1" t="s">
        <v>2042</v>
      </c>
      <c r="J1027" s="1" t="s">
        <v>305</v>
      </c>
      <c r="K1027" s="1" t="s">
        <v>148</v>
      </c>
      <c r="L1027" s="1" t="s">
        <v>15</v>
      </c>
      <c r="M1027" s="1" t="str">
        <f>INDEX(Countries[], MATCH(RawData[[#This Row],[Where do you work]], Countries[Actual], 0), 2)</f>
        <v>Spain</v>
      </c>
      <c r="N1027" s="1" t="s">
        <v>282</v>
      </c>
      <c r="O1027" s="1" t="str">
        <f>VLOOKUP(RawData[[#This Row],[How many hours of a day you work on Excel]], Time[], 2, FALSE)</f>
        <v>Heavy</v>
      </c>
      <c r="P1027" s="1">
        <v>12</v>
      </c>
    </row>
    <row r="1028" spans="2:16" x14ac:dyDescent="0.2">
      <c r="B1028" s="1" t="s">
        <v>2046</v>
      </c>
      <c r="C1028" s="1">
        <v>41057.306388888886</v>
      </c>
      <c r="D1028" s="10">
        <v>56600</v>
      </c>
      <c r="E1028" s="1" t="s">
        <v>3</v>
      </c>
      <c r="F1028" s="11">
        <v>56600</v>
      </c>
      <c r="G1028" s="9">
        <f>RawData[[#This Row],[Clean Salary]]*INDEX(Exchange[], MATCH(RawData[[#This Row],[Currency]], Exchange[Code], 0), 4)</f>
        <v>57726.886552389187</v>
      </c>
      <c r="H1028" s="11">
        <f>IFERROR(RawData[[#This Row],[Salary in USD]]/(INDEX(Exchange[], MATCH(RawData[[#This Row],[Local Currency Unit]], Exchange[Code], 0), 8)), "")</f>
        <v>11685.604565260968</v>
      </c>
      <c r="I1028" s="1" t="s">
        <v>2047</v>
      </c>
      <c r="J1028" s="1" t="s">
        <v>281</v>
      </c>
      <c r="K1028" s="1" t="s">
        <v>136</v>
      </c>
      <c r="L1028" s="1" t="s">
        <v>3</v>
      </c>
      <c r="M1028" s="1" t="str">
        <f>INDEX(Countries[], MATCH(RawData[[#This Row],[Where do you work]], Countries[Actual], 0), 2)</f>
        <v>Australia</v>
      </c>
      <c r="N1028" s="1" t="s">
        <v>291</v>
      </c>
      <c r="O1028" s="1" t="str">
        <f>VLOOKUP(RawData[[#This Row],[How many hours of a day you work on Excel]], Time[], 2, FALSE)</f>
        <v>Medium</v>
      </c>
      <c r="P1028" s="1">
        <v>2</v>
      </c>
    </row>
    <row r="1029" spans="2:16" x14ac:dyDescent="0.2">
      <c r="B1029" s="1" t="s">
        <v>2048</v>
      </c>
      <c r="C1029" s="1">
        <v>41055.49050925926</v>
      </c>
      <c r="D1029" s="10">
        <v>55000</v>
      </c>
      <c r="E1029" s="1" t="s">
        <v>9</v>
      </c>
      <c r="F1029" s="11">
        <v>55000</v>
      </c>
      <c r="G1029" s="9">
        <f>RawData[[#This Row],[Clean Salary]]*INDEX(Exchange[], MATCH(RawData[[#This Row],[Currency]], Exchange[Code], 0), 4)</f>
        <v>54084.883766667976</v>
      </c>
      <c r="H1029" s="11">
        <f>IFERROR(RawData[[#This Row],[Salary in USD]]/(INDEX(Exchange[], MATCH(RawData[[#This Row],[Local Currency Unit]], Exchange[Code], 0), 8)), "")</f>
        <v>11681.400381569758</v>
      </c>
      <c r="I1029" s="1" t="s">
        <v>1995</v>
      </c>
      <c r="J1029" s="1" t="s">
        <v>281</v>
      </c>
      <c r="K1029" s="1" t="s">
        <v>137</v>
      </c>
      <c r="L1029" s="1" t="s">
        <v>9</v>
      </c>
      <c r="M1029" s="1" t="str">
        <f>INDEX(Countries[], MATCH(RawData[[#This Row],[Where do you work]], Countries[Actual], 0), 2)</f>
        <v>Canada</v>
      </c>
      <c r="N1029" s="1" t="s">
        <v>282</v>
      </c>
      <c r="O1029" s="1" t="str">
        <f>VLOOKUP(RawData[[#This Row],[How many hours of a day you work on Excel]], Time[], 2, FALSE)</f>
        <v>Heavy</v>
      </c>
      <c r="P1029" s="1">
        <v>5</v>
      </c>
    </row>
    <row r="1030" spans="2:16" x14ac:dyDescent="0.2">
      <c r="B1030" s="1" t="s">
        <v>2049</v>
      </c>
      <c r="C1030" s="1">
        <v>41055.073888888888</v>
      </c>
      <c r="D1030" s="10" t="s">
        <v>2050</v>
      </c>
      <c r="E1030" s="1" t="s">
        <v>45</v>
      </c>
      <c r="F1030" s="11">
        <v>480000</v>
      </c>
      <c r="G1030" s="9">
        <f>RawData[[#This Row],[Clean Salary]]*INDEX(Exchange[], MATCH(RawData[[#This Row],[Currency]], Exchange[Code], 0), 4)</f>
        <v>68954.520184280962</v>
      </c>
      <c r="H1030" s="11">
        <f>IFERROR(RawData[[#This Row],[Salary in USD]]/(INDEX(Exchange[], MATCH(RawData[[#This Row],[Local Currency Unit]], Exchange[Code], 0), 8)), "")</f>
        <v>11667.431503262429</v>
      </c>
      <c r="I1030" s="1" t="s">
        <v>2051</v>
      </c>
      <c r="J1030" s="1" t="s">
        <v>342</v>
      </c>
      <c r="K1030" s="1" t="s">
        <v>185</v>
      </c>
      <c r="L1030" s="1" t="s">
        <v>45</v>
      </c>
      <c r="M1030" s="1" t="str">
        <f>INDEX(Countries[], MATCH(RawData[[#This Row],[Where do you work]], Countries[Actual], 0), 2)</f>
        <v>Sweden</v>
      </c>
      <c r="N1030" s="1" t="s">
        <v>324</v>
      </c>
      <c r="O1030" s="1" t="str">
        <f>VLOOKUP(RawData[[#This Row],[How many hours of a day you work on Excel]], Time[], 2, FALSE)</f>
        <v>Light</v>
      </c>
    </row>
    <row r="1031" spans="2:16" x14ac:dyDescent="0.2">
      <c r="B1031" s="1" t="s">
        <v>2052</v>
      </c>
      <c r="C1031" s="1">
        <v>41054.160393518519</v>
      </c>
      <c r="D1031" s="10">
        <v>49000</v>
      </c>
      <c r="E1031" s="1" t="s">
        <v>322</v>
      </c>
      <c r="F1031" s="11">
        <v>49000</v>
      </c>
      <c r="G1031" s="9">
        <f>RawData[[#This Row],[Clean Salary]]*INDEX(Exchange[], MATCH(RawData[[#This Row],[Currency]], Exchange[Code], 0), 4)</f>
        <v>49000</v>
      </c>
      <c r="H1031" s="11">
        <f>IFERROR(RawData[[#This Row],[Salary in USD]]/(INDEX(Exchange[], MATCH(RawData[[#This Row],[Local Currency Unit]], Exchange[Code], 0), 8)), "")</f>
        <v>11666.666666666666</v>
      </c>
      <c r="I1031" s="1" t="s">
        <v>657</v>
      </c>
      <c r="J1031" s="1" t="s">
        <v>290</v>
      </c>
      <c r="K1031" s="1" t="s">
        <v>133</v>
      </c>
      <c r="L1031" s="1" t="s">
        <v>322</v>
      </c>
      <c r="M1031" s="1" t="str">
        <f>INDEX(Countries[], MATCH(RawData[[#This Row],[Where do you work]], Countries[Actual], 0), 2)</f>
        <v>USA</v>
      </c>
      <c r="N1031" s="1" t="s">
        <v>294</v>
      </c>
      <c r="O1031" s="1" t="str">
        <f>VLOOKUP(RawData[[#This Row],[How many hours of a day you work on Excel]], Time[], 2, FALSE)</f>
        <v>Very Heavy</v>
      </c>
    </row>
    <row r="1032" spans="2:16" x14ac:dyDescent="0.2">
      <c r="B1032" s="1" t="s">
        <v>2053</v>
      </c>
      <c r="C1032" s="1">
        <v>41058.964409722219</v>
      </c>
      <c r="D1032" s="10">
        <v>49000</v>
      </c>
      <c r="E1032" s="1" t="s">
        <v>322</v>
      </c>
      <c r="F1032" s="11">
        <v>49000</v>
      </c>
      <c r="G1032" s="9">
        <f>RawData[[#This Row],[Clean Salary]]*INDEX(Exchange[], MATCH(RawData[[#This Row],[Currency]], Exchange[Code], 0), 4)</f>
        <v>49000</v>
      </c>
      <c r="H1032" s="11">
        <f>IFERROR(RawData[[#This Row],[Salary in USD]]/(INDEX(Exchange[], MATCH(RawData[[#This Row],[Local Currency Unit]], Exchange[Code], 0), 8)), "")</f>
        <v>11666.666666666666</v>
      </c>
      <c r="I1032" s="1" t="s">
        <v>913</v>
      </c>
      <c r="J1032" s="1" t="s">
        <v>290</v>
      </c>
      <c r="K1032" s="1" t="s">
        <v>133</v>
      </c>
      <c r="L1032" s="1" t="s">
        <v>322</v>
      </c>
      <c r="M1032" s="1" t="str">
        <f>INDEX(Countries[], MATCH(RawData[[#This Row],[Where do you work]], Countries[Actual], 0), 2)</f>
        <v>USA</v>
      </c>
      <c r="N1032" s="1" t="s">
        <v>282</v>
      </c>
      <c r="O1032" s="1" t="str">
        <f>VLOOKUP(RawData[[#This Row],[How many hours of a day you work on Excel]], Time[], 2, FALSE)</f>
        <v>Heavy</v>
      </c>
      <c r="P1032" s="1">
        <v>10</v>
      </c>
    </row>
    <row r="1033" spans="2:16" x14ac:dyDescent="0.2">
      <c r="B1033" s="1" t="s">
        <v>2054</v>
      </c>
      <c r="C1033" s="1">
        <v>41059.050046296295</v>
      </c>
      <c r="D1033" s="10">
        <v>49000</v>
      </c>
      <c r="E1033" s="1" t="s">
        <v>322</v>
      </c>
      <c r="F1033" s="11">
        <v>49000</v>
      </c>
      <c r="G1033" s="9">
        <f>RawData[[#This Row],[Clean Salary]]*INDEX(Exchange[], MATCH(RawData[[#This Row],[Currency]], Exchange[Code], 0), 4)</f>
        <v>49000</v>
      </c>
      <c r="H1033" s="11">
        <f>IFERROR(RawData[[#This Row],[Salary in USD]]/(INDEX(Exchange[], MATCH(RawData[[#This Row],[Local Currency Unit]], Exchange[Code], 0), 8)), "")</f>
        <v>11666.666666666666</v>
      </c>
      <c r="I1033" s="1" t="s">
        <v>2055</v>
      </c>
      <c r="J1033" s="1" t="s">
        <v>286</v>
      </c>
      <c r="K1033" s="1" t="s">
        <v>133</v>
      </c>
      <c r="L1033" s="1" t="s">
        <v>322</v>
      </c>
      <c r="M1033" s="1" t="str">
        <f>INDEX(Countries[], MATCH(RawData[[#This Row],[Where do you work]], Countries[Actual], 0), 2)</f>
        <v>USA</v>
      </c>
      <c r="N1033" s="1" t="s">
        <v>282</v>
      </c>
      <c r="O1033" s="1" t="str">
        <f>VLOOKUP(RawData[[#This Row],[How many hours of a day you work on Excel]], Time[], 2, FALSE)</f>
        <v>Heavy</v>
      </c>
      <c r="P1033" s="1">
        <v>5</v>
      </c>
    </row>
    <row r="1034" spans="2:16" x14ac:dyDescent="0.2">
      <c r="B1034" s="1" t="s">
        <v>2056</v>
      </c>
      <c r="C1034" s="1">
        <v>41064.987349537034</v>
      </c>
      <c r="D1034" s="10">
        <v>49000</v>
      </c>
      <c r="E1034" s="1" t="s">
        <v>322</v>
      </c>
      <c r="F1034" s="11">
        <v>49000</v>
      </c>
      <c r="G1034" s="9">
        <f>RawData[[#This Row],[Clean Salary]]*INDEX(Exchange[], MATCH(RawData[[#This Row],[Currency]], Exchange[Code], 0), 4)</f>
        <v>49000</v>
      </c>
      <c r="H1034" s="11">
        <f>IFERROR(RawData[[#This Row],[Salary in USD]]/(INDEX(Exchange[], MATCH(RawData[[#This Row],[Local Currency Unit]], Exchange[Code], 0), 8)), "")</f>
        <v>11666.666666666666</v>
      </c>
      <c r="I1034" s="1" t="s">
        <v>2057</v>
      </c>
      <c r="J1034" s="1" t="s">
        <v>290</v>
      </c>
      <c r="K1034" s="1" t="s">
        <v>133</v>
      </c>
      <c r="L1034" s="1" t="s">
        <v>322</v>
      </c>
      <c r="M1034" s="1" t="str">
        <f>INDEX(Countries[], MATCH(RawData[[#This Row],[Where do you work]], Countries[Actual], 0), 2)</f>
        <v>USA</v>
      </c>
      <c r="N1034" s="1" t="s">
        <v>291</v>
      </c>
      <c r="O1034" s="1" t="str">
        <f>VLOOKUP(RawData[[#This Row],[How many hours of a day you work on Excel]], Time[], 2, FALSE)</f>
        <v>Medium</v>
      </c>
      <c r="P1034" s="1">
        <v>3</v>
      </c>
    </row>
    <row r="1035" spans="2:16" x14ac:dyDescent="0.2">
      <c r="B1035" s="1" t="s">
        <v>2058</v>
      </c>
      <c r="C1035" s="1">
        <v>41055.151226851849</v>
      </c>
      <c r="D1035" s="10">
        <v>28164</v>
      </c>
      <c r="E1035" s="1" t="s">
        <v>6</v>
      </c>
      <c r="F1035" s="11">
        <v>28164</v>
      </c>
      <c r="G1035" s="9">
        <f>RawData[[#This Row],[Clean Salary]]*INDEX(Exchange[], MATCH(RawData[[#This Row],[Currency]], Exchange[Code], 0), 4)</f>
        <v>44391.484854502989</v>
      </c>
      <c r="H1035" s="11">
        <f>IFERROR(RawData[[#This Row],[Salary in USD]]/(INDEX(Exchange[], MATCH(RawData[[#This Row],[Local Currency Unit]], Exchange[Code], 0), 8)), "")</f>
        <v>11620.807553534814</v>
      </c>
      <c r="I1035" s="1" t="s">
        <v>2059</v>
      </c>
      <c r="J1035" s="1" t="s">
        <v>281</v>
      </c>
      <c r="K1035" s="1" t="s">
        <v>135</v>
      </c>
      <c r="L1035" s="1" t="s">
        <v>6</v>
      </c>
      <c r="M1035" s="1" t="str">
        <f>INDEX(Countries[], MATCH(RawData[[#This Row],[Where do you work]], Countries[Actual], 0), 2)</f>
        <v>UK</v>
      </c>
      <c r="N1035" s="1" t="s">
        <v>282</v>
      </c>
      <c r="O1035" s="1" t="str">
        <f>VLOOKUP(RawData[[#This Row],[How many hours of a day you work on Excel]], Time[], 2, FALSE)</f>
        <v>Heavy</v>
      </c>
    </row>
    <row r="1036" spans="2:16" x14ac:dyDescent="0.2">
      <c r="B1036" s="1" t="s">
        <v>2060</v>
      </c>
      <c r="C1036" s="1">
        <v>41055.029641203706</v>
      </c>
      <c r="D1036" s="10">
        <v>28159.200000000001</v>
      </c>
      <c r="E1036" s="1" t="s">
        <v>6</v>
      </c>
      <c r="F1036" s="11">
        <v>28159</v>
      </c>
      <c r="G1036" s="9">
        <f>RawData[[#This Row],[Clean Salary]]*INDEX(Exchange[], MATCH(RawData[[#This Row],[Currency]], Exchange[Code], 0), 4)</f>
        <v>44383.603963142654</v>
      </c>
      <c r="H1036" s="11">
        <f>IFERROR(RawData[[#This Row],[Salary in USD]]/(INDEX(Exchange[], MATCH(RawData[[#This Row],[Local Currency Unit]], Exchange[Code], 0), 8)), "")</f>
        <v>11618.744492969281</v>
      </c>
      <c r="I1036" s="1" t="s">
        <v>682</v>
      </c>
      <c r="J1036" s="1" t="s">
        <v>290</v>
      </c>
      <c r="K1036" s="1" t="s">
        <v>135</v>
      </c>
      <c r="L1036" s="1" t="s">
        <v>6</v>
      </c>
      <c r="M1036" s="1" t="str">
        <f>INDEX(Countries[], MATCH(RawData[[#This Row],[Where do you work]], Countries[Actual], 0), 2)</f>
        <v>UK</v>
      </c>
      <c r="N1036" s="1" t="s">
        <v>294</v>
      </c>
      <c r="O1036" s="1" t="str">
        <f>VLOOKUP(RawData[[#This Row],[How many hours of a day you work on Excel]], Time[], 2, FALSE)</f>
        <v>Very Heavy</v>
      </c>
    </row>
    <row r="1037" spans="2:16" x14ac:dyDescent="0.2">
      <c r="B1037" s="1" t="s">
        <v>2061</v>
      </c>
      <c r="C1037" s="1">
        <v>41055.047222222223</v>
      </c>
      <c r="D1037" s="10">
        <v>28000</v>
      </c>
      <c r="E1037" s="1" t="s">
        <v>6</v>
      </c>
      <c r="F1037" s="11">
        <v>28000</v>
      </c>
      <c r="G1037" s="9">
        <f>RawData[[#This Row],[Clean Salary]]*INDEX(Exchange[], MATCH(RawData[[#This Row],[Currency]], Exchange[Code], 0), 4)</f>
        <v>44132.991617883956</v>
      </c>
      <c r="H1037" s="11">
        <f>IFERROR(RawData[[#This Row],[Salary in USD]]/(INDEX(Exchange[], MATCH(RawData[[#This Row],[Local Currency Unit]], Exchange[Code], 0), 8)), "")</f>
        <v>11553.139166985329</v>
      </c>
      <c r="I1037" s="1" t="s">
        <v>2062</v>
      </c>
      <c r="J1037" s="1" t="s">
        <v>290</v>
      </c>
      <c r="K1037" s="1" t="s">
        <v>135</v>
      </c>
      <c r="L1037" s="1" t="s">
        <v>6</v>
      </c>
      <c r="M1037" s="1" t="str">
        <f>INDEX(Countries[], MATCH(RawData[[#This Row],[Where do you work]], Countries[Actual], 0), 2)</f>
        <v>UK</v>
      </c>
      <c r="N1037" s="1" t="s">
        <v>294</v>
      </c>
      <c r="O1037" s="1" t="str">
        <f>VLOOKUP(RawData[[#This Row],[How many hours of a day you work on Excel]], Time[], 2, FALSE)</f>
        <v>Very Heavy</v>
      </c>
    </row>
    <row r="1038" spans="2:16" x14ac:dyDescent="0.2">
      <c r="B1038" s="1" t="s">
        <v>2063</v>
      </c>
      <c r="C1038" s="1">
        <v>41055.083449074074</v>
      </c>
      <c r="D1038" s="10" t="s">
        <v>2064</v>
      </c>
      <c r="E1038" s="1" t="s">
        <v>6</v>
      </c>
      <c r="F1038" s="11">
        <v>28000</v>
      </c>
      <c r="G1038" s="9">
        <f>RawData[[#This Row],[Clean Salary]]*INDEX(Exchange[], MATCH(RawData[[#This Row],[Currency]], Exchange[Code], 0), 4)</f>
        <v>44132.991617883956</v>
      </c>
      <c r="H1038" s="11">
        <f>IFERROR(RawData[[#This Row],[Salary in USD]]/(INDEX(Exchange[], MATCH(RawData[[#This Row],[Local Currency Unit]], Exchange[Code], 0), 8)), "")</f>
        <v>11553.139166985329</v>
      </c>
      <c r="I1038" s="1" t="s">
        <v>2065</v>
      </c>
      <c r="J1038" s="1" t="s">
        <v>281</v>
      </c>
      <c r="K1038" s="1" t="s">
        <v>135</v>
      </c>
      <c r="L1038" s="1" t="s">
        <v>6</v>
      </c>
      <c r="M1038" s="1" t="str">
        <f>INDEX(Countries[], MATCH(RawData[[#This Row],[Where do you work]], Countries[Actual], 0), 2)</f>
        <v>UK</v>
      </c>
      <c r="N1038" s="1" t="s">
        <v>291</v>
      </c>
      <c r="O1038" s="1" t="str">
        <f>VLOOKUP(RawData[[#This Row],[How many hours of a day you work on Excel]], Time[], 2, FALSE)</f>
        <v>Medium</v>
      </c>
    </row>
    <row r="1039" spans="2:16" x14ac:dyDescent="0.2">
      <c r="B1039" s="1" t="s">
        <v>2066</v>
      </c>
      <c r="C1039" s="1">
        <v>41057.607372685183</v>
      </c>
      <c r="D1039" s="10" t="s">
        <v>2064</v>
      </c>
      <c r="E1039" s="1" t="s">
        <v>6</v>
      </c>
      <c r="F1039" s="11">
        <v>28000</v>
      </c>
      <c r="G1039" s="9">
        <f>RawData[[#This Row],[Clean Salary]]*INDEX(Exchange[], MATCH(RawData[[#This Row],[Currency]], Exchange[Code], 0), 4)</f>
        <v>44132.991617883956</v>
      </c>
      <c r="H1039" s="11">
        <f>IFERROR(RawData[[#This Row],[Salary in USD]]/(INDEX(Exchange[], MATCH(RawData[[#This Row],[Local Currency Unit]], Exchange[Code], 0), 8)), "")</f>
        <v>11553.139166985329</v>
      </c>
      <c r="I1039" s="1" t="s">
        <v>504</v>
      </c>
      <c r="J1039" s="1" t="s">
        <v>290</v>
      </c>
      <c r="K1039" s="1" t="s">
        <v>135</v>
      </c>
      <c r="L1039" s="1" t="s">
        <v>6</v>
      </c>
      <c r="M1039" s="1" t="str">
        <f>INDEX(Countries[], MATCH(RawData[[#This Row],[Where do you work]], Countries[Actual], 0), 2)</f>
        <v>UK</v>
      </c>
      <c r="N1039" s="1" t="s">
        <v>291</v>
      </c>
      <c r="O1039" s="1" t="str">
        <f>VLOOKUP(RawData[[#This Row],[How many hours of a day you work on Excel]], Time[], 2, FALSE)</f>
        <v>Medium</v>
      </c>
      <c r="P1039" s="1">
        <v>16</v>
      </c>
    </row>
    <row r="1040" spans="2:16" x14ac:dyDescent="0.2">
      <c r="B1040" s="1" t="s">
        <v>2067</v>
      </c>
      <c r="C1040" s="1">
        <v>41055.882175925923</v>
      </c>
      <c r="D1040" s="10">
        <v>48500</v>
      </c>
      <c r="E1040" s="1" t="s">
        <v>322</v>
      </c>
      <c r="F1040" s="11">
        <v>48500</v>
      </c>
      <c r="G1040" s="9">
        <f>RawData[[#This Row],[Clean Salary]]*INDEX(Exchange[], MATCH(RawData[[#This Row],[Currency]], Exchange[Code], 0), 4)</f>
        <v>48500</v>
      </c>
      <c r="H1040" s="11">
        <f>IFERROR(RawData[[#This Row],[Salary in USD]]/(INDEX(Exchange[], MATCH(RawData[[#This Row],[Local Currency Unit]], Exchange[Code], 0), 8)), "")</f>
        <v>11547.619047619048</v>
      </c>
      <c r="I1040" s="1" t="s">
        <v>2068</v>
      </c>
      <c r="J1040" s="1" t="s">
        <v>281</v>
      </c>
      <c r="K1040" s="1" t="s">
        <v>133</v>
      </c>
      <c r="L1040" s="1" t="s">
        <v>322</v>
      </c>
      <c r="M1040" s="1" t="str">
        <f>INDEX(Countries[], MATCH(RawData[[#This Row],[Where do you work]], Countries[Actual], 0), 2)</f>
        <v>USA</v>
      </c>
      <c r="N1040" s="1" t="s">
        <v>291</v>
      </c>
      <c r="O1040" s="1" t="str">
        <f>VLOOKUP(RawData[[#This Row],[How many hours of a day you work on Excel]], Time[], 2, FALSE)</f>
        <v>Medium</v>
      </c>
      <c r="P1040" s="1">
        <v>10</v>
      </c>
    </row>
    <row r="1041" spans="2:16" x14ac:dyDescent="0.2">
      <c r="B1041" s="1" t="s">
        <v>2069</v>
      </c>
      <c r="C1041" s="1">
        <v>41065.210648148146</v>
      </c>
      <c r="D1041" s="10">
        <v>48500</v>
      </c>
      <c r="E1041" s="1" t="s">
        <v>322</v>
      </c>
      <c r="F1041" s="11">
        <v>48500</v>
      </c>
      <c r="G1041" s="9">
        <f>RawData[[#This Row],[Clean Salary]]*INDEX(Exchange[], MATCH(RawData[[#This Row],[Currency]], Exchange[Code], 0), 4)</f>
        <v>48500</v>
      </c>
      <c r="H1041" s="11">
        <f>IFERROR(RawData[[#This Row],[Salary in USD]]/(INDEX(Exchange[], MATCH(RawData[[#This Row],[Local Currency Unit]], Exchange[Code], 0), 8)), "")</f>
        <v>11547.619047619048</v>
      </c>
      <c r="I1041" s="1" t="s">
        <v>2070</v>
      </c>
      <c r="J1041" s="1" t="s">
        <v>290</v>
      </c>
      <c r="K1041" s="1" t="s">
        <v>133</v>
      </c>
      <c r="L1041" s="1" t="s">
        <v>322</v>
      </c>
      <c r="M1041" s="1" t="str">
        <f>INDEX(Countries[], MATCH(RawData[[#This Row],[Where do you work]], Countries[Actual], 0), 2)</f>
        <v>USA</v>
      </c>
      <c r="N1041" s="1" t="s">
        <v>282</v>
      </c>
      <c r="O1041" s="1" t="str">
        <f>VLOOKUP(RawData[[#This Row],[How many hours of a day you work on Excel]], Time[], 2, FALSE)</f>
        <v>Heavy</v>
      </c>
      <c r="P1041" s="1">
        <v>6</v>
      </c>
    </row>
    <row r="1042" spans="2:16" x14ac:dyDescent="0.2">
      <c r="B1042" s="1" t="s">
        <v>2071</v>
      </c>
      <c r="C1042" s="1">
        <v>41056.701967592591</v>
      </c>
      <c r="D1042" s="10" t="s">
        <v>2072</v>
      </c>
      <c r="E1042" s="1" t="s">
        <v>19</v>
      </c>
      <c r="F1042" s="11">
        <v>1050000</v>
      </c>
      <c r="G1042" s="9">
        <f>RawData[[#This Row],[Clean Salary]]*INDEX(Exchange[], MATCH(RawData[[#This Row],[Currency]], Exchange[Code], 0), 4)</f>
        <v>18698.312521814696</v>
      </c>
      <c r="H1042" s="11">
        <f>IFERROR(RawData[[#This Row],[Salary in USD]]/(INDEX(Exchange[], MATCH(RawData[[#This Row],[Local Currency Unit]], Exchange[Code], 0), 8)), "")</f>
        <v>11542.168223342404</v>
      </c>
      <c r="I1042" s="1" t="s">
        <v>2073</v>
      </c>
      <c r="J1042" s="1" t="s">
        <v>281</v>
      </c>
      <c r="K1042" s="1" t="s">
        <v>134</v>
      </c>
      <c r="L1042" s="1" t="s">
        <v>19</v>
      </c>
      <c r="M1042" s="1" t="str">
        <f>INDEX(Countries[], MATCH(RawData[[#This Row],[Where do you work]], Countries[Actual], 0), 2)</f>
        <v>India</v>
      </c>
      <c r="N1042" s="1" t="s">
        <v>294</v>
      </c>
      <c r="O1042" s="1" t="str">
        <f>VLOOKUP(RawData[[#This Row],[How many hours of a day you work on Excel]], Time[], 2, FALSE)</f>
        <v>Very Heavy</v>
      </c>
      <c r="P1042" s="1">
        <v>5</v>
      </c>
    </row>
    <row r="1043" spans="2:16" x14ac:dyDescent="0.2">
      <c r="B1043" s="1" t="s">
        <v>2080</v>
      </c>
      <c r="C1043" s="1">
        <v>41058.79241898148</v>
      </c>
      <c r="D1043" s="10">
        <v>40000</v>
      </c>
      <c r="E1043" s="1" t="s">
        <v>15</v>
      </c>
      <c r="F1043" s="11">
        <v>40000</v>
      </c>
      <c r="G1043" s="9">
        <f>RawData[[#This Row],[Clean Salary]]*INDEX(Exchange[], MATCH(RawData[[#This Row],[Currency]], Exchange[Code], 0), 4)</f>
        <v>50815.977559664309</v>
      </c>
      <c r="H1043" s="11">
        <f>IFERROR(RawData[[#This Row],[Salary in USD]]/(INDEX(Exchange[], MATCH(RawData[[#This Row],[Local Currency Unit]], Exchange[Code], 0), 8)), "")</f>
        <v>11470.875295635286</v>
      </c>
      <c r="I1043" s="1" t="s">
        <v>2081</v>
      </c>
      <c r="J1043" s="1" t="s">
        <v>281</v>
      </c>
      <c r="K1043" s="1" t="s">
        <v>195</v>
      </c>
      <c r="L1043" s="1" t="s">
        <v>15</v>
      </c>
      <c r="M1043" s="1" t="str">
        <f>INDEX(Countries[], MATCH(RawData[[#This Row],[Where do you work]], Countries[Actual], 0), 2)</f>
        <v>Austria</v>
      </c>
      <c r="N1043" s="1" t="s">
        <v>282</v>
      </c>
      <c r="O1043" s="1" t="str">
        <f>VLOOKUP(RawData[[#This Row],[How many hours of a day you work on Excel]], Time[], 2, FALSE)</f>
        <v>Heavy</v>
      </c>
      <c r="P1043" s="1">
        <v>20</v>
      </c>
    </row>
    <row r="1044" spans="2:16" x14ac:dyDescent="0.2">
      <c r="B1044" s="1" t="s">
        <v>2082</v>
      </c>
      <c r="C1044" s="1">
        <v>41065.951620370368</v>
      </c>
      <c r="D1044" s="10">
        <v>40000</v>
      </c>
      <c r="E1044" s="1" t="s">
        <v>15</v>
      </c>
      <c r="F1044" s="11">
        <v>40000</v>
      </c>
      <c r="G1044" s="9">
        <f>RawData[[#This Row],[Clean Salary]]*INDEX(Exchange[], MATCH(RawData[[#This Row],[Currency]], Exchange[Code], 0), 4)</f>
        <v>50815.977559664309</v>
      </c>
      <c r="H1044" s="11">
        <f>IFERROR(RawData[[#This Row],[Salary in USD]]/(INDEX(Exchange[], MATCH(RawData[[#This Row],[Local Currency Unit]], Exchange[Code], 0), 8)), "")</f>
        <v>11470.875295635286</v>
      </c>
      <c r="I1044" s="1" t="s">
        <v>320</v>
      </c>
      <c r="J1044" s="1" t="s">
        <v>290</v>
      </c>
      <c r="K1044" s="1" t="s">
        <v>139</v>
      </c>
      <c r="L1044" s="1" t="s">
        <v>15</v>
      </c>
      <c r="M1044" s="1" t="str">
        <f>INDEX(Countries[], MATCH(RawData[[#This Row],[Where do you work]], Countries[Actual], 0), 2)</f>
        <v>Germany</v>
      </c>
      <c r="N1044" s="1" t="s">
        <v>291</v>
      </c>
      <c r="O1044" s="1" t="str">
        <f>VLOOKUP(RawData[[#This Row],[How many hours of a day you work on Excel]], Time[], 2, FALSE)</f>
        <v>Medium</v>
      </c>
      <c r="P1044" s="1">
        <v>3</v>
      </c>
    </row>
    <row r="1045" spans="2:16" x14ac:dyDescent="0.2">
      <c r="B1045" s="1" t="s">
        <v>2074</v>
      </c>
      <c r="C1045" s="1">
        <v>41056.525717592594</v>
      </c>
      <c r="D1045" s="10">
        <v>40000</v>
      </c>
      <c r="E1045" s="1" t="s">
        <v>15</v>
      </c>
      <c r="F1045" s="11">
        <v>40000</v>
      </c>
      <c r="G1045" s="9">
        <f>RawData[[#This Row],[Clean Salary]]*INDEX(Exchange[], MATCH(RawData[[#This Row],[Currency]], Exchange[Code], 0), 4)</f>
        <v>50815.977559664309</v>
      </c>
      <c r="H1045" s="11">
        <f>IFERROR(RawData[[#This Row],[Salary in USD]]/(INDEX(Exchange[], MATCH(RawData[[#This Row],[Local Currency Unit]], Exchange[Code], 0), 8)), "")</f>
        <v>11470.875295635286</v>
      </c>
      <c r="I1045" s="1" t="s">
        <v>2075</v>
      </c>
      <c r="J1045" s="1" t="s">
        <v>290</v>
      </c>
      <c r="K1045" s="1" t="s">
        <v>142</v>
      </c>
      <c r="L1045" s="1" t="s">
        <v>15</v>
      </c>
      <c r="M1045" s="1" t="str">
        <f>INDEX(Countries[], MATCH(RawData[[#This Row],[Where do you work]], Countries[Actual], 0), 2)</f>
        <v>Netherlands</v>
      </c>
      <c r="N1045" s="1" t="s">
        <v>282</v>
      </c>
      <c r="O1045" s="1" t="str">
        <f>VLOOKUP(RawData[[#This Row],[How many hours of a day you work on Excel]], Time[], 2, FALSE)</f>
        <v>Heavy</v>
      </c>
      <c r="P1045" s="1">
        <v>4</v>
      </c>
    </row>
    <row r="1046" spans="2:16" x14ac:dyDescent="0.2">
      <c r="B1046" s="1" t="s">
        <v>2076</v>
      </c>
      <c r="C1046" s="1">
        <v>41057.670636574076</v>
      </c>
      <c r="D1046" s="10" t="s">
        <v>2077</v>
      </c>
      <c r="E1046" s="1" t="s">
        <v>15</v>
      </c>
      <c r="F1046" s="11">
        <v>40000</v>
      </c>
      <c r="G1046" s="9">
        <f>RawData[[#This Row],[Clean Salary]]*INDEX(Exchange[], MATCH(RawData[[#This Row],[Currency]], Exchange[Code], 0), 4)</f>
        <v>50815.977559664309</v>
      </c>
      <c r="H1046" s="11">
        <f>IFERROR(RawData[[#This Row],[Salary in USD]]/(INDEX(Exchange[], MATCH(RawData[[#This Row],[Local Currency Unit]], Exchange[Code], 0), 8)), "")</f>
        <v>11470.875295635286</v>
      </c>
      <c r="I1046" s="1" t="s">
        <v>2078</v>
      </c>
      <c r="J1046" s="1" t="s">
        <v>290</v>
      </c>
      <c r="K1046" s="1" t="s">
        <v>142</v>
      </c>
      <c r="L1046" s="1" t="s">
        <v>15</v>
      </c>
      <c r="M1046" s="1" t="str">
        <f>INDEX(Countries[], MATCH(RawData[[#This Row],[Where do you work]], Countries[Actual], 0), 2)</f>
        <v>Netherlands</v>
      </c>
      <c r="N1046" s="1" t="s">
        <v>282</v>
      </c>
      <c r="O1046" s="1" t="str">
        <f>VLOOKUP(RawData[[#This Row],[How many hours of a day you work on Excel]], Time[], 2, FALSE)</f>
        <v>Heavy</v>
      </c>
      <c r="P1046" s="1">
        <v>3</v>
      </c>
    </row>
    <row r="1047" spans="2:16" x14ac:dyDescent="0.2">
      <c r="B1047" s="1" t="s">
        <v>2079</v>
      </c>
      <c r="C1047" s="1">
        <v>41057.695451388892</v>
      </c>
      <c r="D1047" s="10">
        <v>40000</v>
      </c>
      <c r="E1047" s="1" t="s">
        <v>15</v>
      </c>
      <c r="F1047" s="11">
        <v>40000</v>
      </c>
      <c r="G1047" s="9">
        <f>RawData[[#This Row],[Clean Salary]]*INDEX(Exchange[], MATCH(RawData[[#This Row],[Currency]], Exchange[Code], 0), 4)</f>
        <v>50815.977559664309</v>
      </c>
      <c r="H1047" s="11">
        <f>IFERROR(RawData[[#This Row],[Salary in USD]]/(INDEX(Exchange[], MATCH(RawData[[#This Row],[Local Currency Unit]], Exchange[Code], 0), 8)), "")</f>
        <v>11470.875295635286</v>
      </c>
      <c r="I1047" s="1" t="s">
        <v>510</v>
      </c>
      <c r="J1047" s="1" t="s">
        <v>316</v>
      </c>
      <c r="K1047" s="1" t="s">
        <v>147</v>
      </c>
      <c r="L1047" s="1" t="s">
        <v>15</v>
      </c>
      <c r="M1047" s="1" t="str">
        <f>INDEX(Countries[], MATCH(RawData[[#This Row],[Where do you work]], Countries[Actual], 0), 2)</f>
        <v>Portugal</v>
      </c>
      <c r="N1047" s="1" t="s">
        <v>291</v>
      </c>
      <c r="O1047" s="1" t="str">
        <f>VLOOKUP(RawData[[#This Row],[How many hours of a day you work on Excel]], Time[], 2, FALSE)</f>
        <v>Medium</v>
      </c>
      <c r="P1047" s="1">
        <v>10</v>
      </c>
    </row>
    <row r="1048" spans="2:16" x14ac:dyDescent="0.2">
      <c r="B1048" s="1" t="s">
        <v>2087</v>
      </c>
      <c r="C1048" s="1">
        <v>41055.083101851851</v>
      </c>
      <c r="D1048" s="10">
        <v>48000</v>
      </c>
      <c r="E1048" s="1" t="s">
        <v>322</v>
      </c>
      <c r="F1048" s="11">
        <v>48000</v>
      </c>
      <c r="G1048" s="9">
        <f>RawData[[#This Row],[Clean Salary]]*INDEX(Exchange[], MATCH(RawData[[#This Row],[Currency]], Exchange[Code], 0), 4)</f>
        <v>48000</v>
      </c>
      <c r="H1048" s="11">
        <f>IFERROR(RawData[[#This Row],[Salary in USD]]/(INDEX(Exchange[], MATCH(RawData[[#This Row],[Local Currency Unit]], Exchange[Code], 0), 8)), "")</f>
        <v>11428.571428571428</v>
      </c>
      <c r="I1048" s="1" t="s">
        <v>2088</v>
      </c>
      <c r="J1048" s="1" t="s">
        <v>290</v>
      </c>
      <c r="K1048" s="1" t="s">
        <v>133</v>
      </c>
      <c r="L1048" s="1" t="s">
        <v>322</v>
      </c>
      <c r="M1048" s="1" t="str">
        <f>INDEX(Countries[], MATCH(RawData[[#This Row],[Where do you work]], Countries[Actual], 0), 2)</f>
        <v>USA</v>
      </c>
      <c r="N1048" s="1" t="s">
        <v>324</v>
      </c>
      <c r="O1048" s="1" t="str">
        <f>VLOOKUP(RawData[[#This Row],[How many hours of a day you work on Excel]], Time[], 2, FALSE)</f>
        <v>Light</v>
      </c>
    </row>
    <row r="1049" spans="2:16" x14ac:dyDescent="0.2">
      <c r="B1049" s="1" t="s">
        <v>2090</v>
      </c>
      <c r="C1049" s="1">
        <v>41055.905486111114</v>
      </c>
      <c r="D1049" s="10">
        <v>48000</v>
      </c>
      <c r="E1049" s="1" t="s">
        <v>322</v>
      </c>
      <c r="F1049" s="11">
        <v>48000</v>
      </c>
      <c r="G1049" s="9">
        <f>RawData[[#This Row],[Clean Salary]]*INDEX(Exchange[], MATCH(RawData[[#This Row],[Currency]], Exchange[Code], 0), 4)</f>
        <v>48000</v>
      </c>
      <c r="H1049" s="11">
        <f>IFERROR(RawData[[#This Row],[Salary in USD]]/(INDEX(Exchange[], MATCH(RawData[[#This Row],[Local Currency Unit]], Exchange[Code], 0), 8)), "")</f>
        <v>11428.571428571428</v>
      </c>
      <c r="I1049" s="1" t="s">
        <v>2091</v>
      </c>
      <c r="J1049" s="1" t="s">
        <v>281</v>
      </c>
      <c r="K1049" s="1" t="s">
        <v>133</v>
      </c>
      <c r="L1049" s="1" t="s">
        <v>322</v>
      </c>
      <c r="M1049" s="1" t="str">
        <f>INDEX(Countries[], MATCH(RawData[[#This Row],[Where do you work]], Countries[Actual], 0), 2)</f>
        <v>USA</v>
      </c>
      <c r="N1049" s="1" t="s">
        <v>291</v>
      </c>
      <c r="O1049" s="1" t="str">
        <f>VLOOKUP(RawData[[#This Row],[How many hours of a day you work on Excel]], Time[], 2, FALSE)</f>
        <v>Medium</v>
      </c>
      <c r="P1049" s="1">
        <v>16</v>
      </c>
    </row>
    <row r="1050" spans="2:16" x14ac:dyDescent="0.2">
      <c r="B1050" s="1" t="s">
        <v>2097</v>
      </c>
      <c r="C1050" s="1">
        <v>41075.375092592592</v>
      </c>
      <c r="D1050" s="10">
        <v>48000</v>
      </c>
      <c r="E1050" s="1" t="s">
        <v>322</v>
      </c>
      <c r="F1050" s="11">
        <v>48000</v>
      </c>
      <c r="G1050" s="9">
        <f>RawData[[#This Row],[Clean Salary]]*INDEX(Exchange[], MATCH(RawData[[#This Row],[Currency]], Exchange[Code], 0), 4)</f>
        <v>48000</v>
      </c>
      <c r="H1050" s="11">
        <f>IFERROR(RawData[[#This Row],[Salary in USD]]/(INDEX(Exchange[], MATCH(RawData[[#This Row],[Local Currency Unit]], Exchange[Code], 0), 8)), "")</f>
        <v>11428.571428571428</v>
      </c>
      <c r="I1050" s="1" t="s">
        <v>316</v>
      </c>
      <c r="J1050" s="1" t="s">
        <v>316</v>
      </c>
      <c r="K1050" s="1" t="s">
        <v>133</v>
      </c>
      <c r="L1050" s="1" t="s">
        <v>322</v>
      </c>
      <c r="M1050" s="1" t="str">
        <f>INDEX(Countries[], MATCH(RawData[[#This Row],[Where do you work]], Countries[Actual], 0), 2)</f>
        <v>USA</v>
      </c>
      <c r="N1050" s="1" t="s">
        <v>282</v>
      </c>
      <c r="O1050" s="1" t="str">
        <f>VLOOKUP(RawData[[#This Row],[How many hours of a day you work on Excel]], Time[], 2, FALSE)</f>
        <v>Heavy</v>
      </c>
      <c r="P1050" s="1">
        <v>1</v>
      </c>
    </row>
    <row r="1051" spans="2:16" x14ac:dyDescent="0.2">
      <c r="B1051" s="1" t="s">
        <v>2098</v>
      </c>
      <c r="C1051" s="1">
        <v>41075.375960648147</v>
      </c>
      <c r="D1051" s="10">
        <v>48000</v>
      </c>
      <c r="E1051" s="1" t="s">
        <v>322</v>
      </c>
      <c r="F1051" s="11">
        <v>48000</v>
      </c>
      <c r="G1051" s="9">
        <f>RawData[[#This Row],[Clean Salary]]*INDEX(Exchange[], MATCH(RawData[[#This Row],[Currency]], Exchange[Code], 0), 4)</f>
        <v>48000</v>
      </c>
      <c r="H1051" s="11">
        <f>IFERROR(RawData[[#This Row],[Salary in USD]]/(INDEX(Exchange[], MATCH(RawData[[#This Row],[Local Currency Unit]], Exchange[Code], 0), 8)), "")</f>
        <v>11428.571428571428</v>
      </c>
      <c r="I1051" s="1" t="s">
        <v>316</v>
      </c>
      <c r="J1051" s="1" t="s">
        <v>316</v>
      </c>
      <c r="K1051" s="1" t="s">
        <v>133</v>
      </c>
      <c r="L1051" s="1" t="s">
        <v>322</v>
      </c>
      <c r="M1051" s="1" t="str">
        <f>INDEX(Countries[], MATCH(RawData[[#This Row],[Where do you work]], Countries[Actual], 0), 2)</f>
        <v>USA</v>
      </c>
      <c r="N1051" s="1" t="s">
        <v>282</v>
      </c>
      <c r="O1051" s="1" t="str">
        <f>VLOOKUP(RawData[[#This Row],[How many hours of a day you work on Excel]], Time[], 2, FALSE)</f>
        <v>Heavy</v>
      </c>
      <c r="P1051" s="1">
        <v>1</v>
      </c>
    </row>
    <row r="1052" spans="2:16" x14ac:dyDescent="0.2">
      <c r="B1052" s="1" t="s">
        <v>2099</v>
      </c>
      <c r="C1052" s="1">
        <v>41079.285266203704</v>
      </c>
      <c r="D1052" s="10">
        <v>48000</v>
      </c>
      <c r="E1052" s="1" t="s">
        <v>322</v>
      </c>
      <c r="F1052" s="11">
        <v>48000</v>
      </c>
      <c r="G1052" s="9">
        <f>RawData[[#This Row],[Clean Salary]]*INDEX(Exchange[], MATCH(RawData[[#This Row],[Currency]], Exchange[Code], 0), 4)</f>
        <v>48000</v>
      </c>
      <c r="H1052" s="11">
        <f>IFERROR(RawData[[#This Row],[Salary in USD]]/(INDEX(Exchange[], MATCH(RawData[[#This Row],[Local Currency Unit]], Exchange[Code], 0), 8)), "")</f>
        <v>11428.571428571428</v>
      </c>
      <c r="I1052" s="1" t="s">
        <v>2100</v>
      </c>
      <c r="J1052" s="1" t="s">
        <v>290</v>
      </c>
      <c r="K1052" s="1" t="s">
        <v>133</v>
      </c>
      <c r="L1052" s="1" t="s">
        <v>322</v>
      </c>
      <c r="M1052" s="1" t="str">
        <f>INDEX(Countries[], MATCH(RawData[[#This Row],[Where do you work]], Countries[Actual], 0), 2)</f>
        <v>USA</v>
      </c>
      <c r="N1052" s="1" t="s">
        <v>282</v>
      </c>
      <c r="O1052" s="1" t="str">
        <f>VLOOKUP(RawData[[#This Row],[How many hours of a day you work on Excel]], Time[], 2, FALSE)</f>
        <v>Heavy</v>
      </c>
      <c r="P1052" s="1">
        <v>12</v>
      </c>
    </row>
    <row r="1053" spans="2:16" x14ac:dyDescent="0.2">
      <c r="B1053" s="1" t="s">
        <v>2101</v>
      </c>
      <c r="C1053" s="1">
        <v>41079.897638888891</v>
      </c>
      <c r="D1053" s="10">
        <v>48000</v>
      </c>
      <c r="E1053" s="1" t="s">
        <v>322</v>
      </c>
      <c r="F1053" s="11">
        <v>48000</v>
      </c>
      <c r="G1053" s="9">
        <f>RawData[[#This Row],[Clean Salary]]*INDEX(Exchange[], MATCH(RawData[[#This Row],[Currency]], Exchange[Code], 0), 4)</f>
        <v>48000</v>
      </c>
      <c r="H1053" s="11">
        <f>IFERROR(RawData[[#This Row],[Salary in USD]]/(INDEX(Exchange[], MATCH(RawData[[#This Row],[Local Currency Unit]], Exchange[Code], 0), 8)), "")</f>
        <v>11428.571428571428</v>
      </c>
      <c r="I1053" s="1" t="s">
        <v>2102</v>
      </c>
      <c r="J1053" s="1" t="s">
        <v>290</v>
      </c>
      <c r="K1053" s="1" t="s">
        <v>133</v>
      </c>
      <c r="L1053" s="1" t="s">
        <v>322</v>
      </c>
      <c r="M1053" s="1" t="str">
        <f>INDEX(Countries[], MATCH(RawData[[#This Row],[Where do you work]], Countries[Actual], 0), 2)</f>
        <v>USA</v>
      </c>
      <c r="N1053" s="1" t="s">
        <v>282</v>
      </c>
      <c r="O1053" s="1" t="str">
        <f>VLOOKUP(RawData[[#This Row],[How many hours of a day you work on Excel]], Time[], 2, FALSE)</f>
        <v>Heavy</v>
      </c>
      <c r="P1053" s="1">
        <v>1</v>
      </c>
    </row>
    <row r="1054" spans="2:16" x14ac:dyDescent="0.2">
      <c r="B1054" s="1" t="s">
        <v>2103</v>
      </c>
      <c r="C1054" s="1">
        <v>41055.045023148145</v>
      </c>
      <c r="D1054" s="10">
        <v>47700</v>
      </c>
      <c r="E1054" s="1" t="s">
        <v>322</v>
      </c>
      <c r="F1054" s="11">
        <v>47700</v>
      </c>
      <c r="G1054" s="9">
        <f>RawData[[#This Row],[Clean Salary]]*INDEX(Exchange[], MATCH(RawData[[#This Row],[Currency]], Exchange[Code], 0), 4)</f>
        <v>47700</v>
      </c>
      <c r="H1054" s="11">
        <f>IFERROR(RawData[[#This Row],[Salary in USD]]/(INDEX(Exchange[], MATCH(RawData[[#This Row],[Local Currency Unit]], Exchange[Code], 0), 8)), "")</f>
        <v>11357.142857142857</v>
      </c>
      <c r="I1054" s="1" t="s">
        <v>2104</v>
      </c>
      <c r="J1054" s="1" t="s">
        <v>290</v>
      </c>
      <c r="K1054" s="1" t="s">
        <v>133</v>
      </c>
      <c r="L1054" s="1" t="s">
        <v>322</v>
      </c>
      <c r="M1054" s="1" t="str">
        <f>INDEX(Countries[], MATCH(RawData[[#This Row],[Where do you work]], Countries[Actual], 0), 2)</f>
        <v>USA</v>
      </c>
      <c r="N1054" s="1" t="s">
        <v>282</v>
      </c>
      <c r="O1054" s="1" t="str">
        <f>VLOOKUP(RawData[[#This Row],[How many hours of a day you work on Excel]], Time[], 2, FALSE)</f>
        <v>Heavy</v>
      </c>
    </row>
    <row r="1055" spans="2:16" x14ac:dyDescent="0.2">
      <c r="B1055" s="1" t="s">
        <v>2105</v>
      </c>
      <c r="C1055" s="1">
        <v>41065.159745370373</v>
      </c>
      <c r="D1055" s="10">
        <v>3300</v>
      </c>
      <c r="E1055" s="1" t="s">
        <v>15</v>
      </c>
      <c r="F1055" s="11">
        <v>39600</v>
      </c>
      <c r="G1055" s="9">
        <f>RawData[[#This Row],[Clean Salary]]*INDEX(Exchange[], MATCH(RawData[[#This Row],[Currency]], Exchange[Code], 0), 4)</f>
        <v>50307.817784067665</v>
      </c>
      <c r="H1055" s="11">
        <f>IFERROR(RawData[[#This Row],[Salary in USD]]/(INDEX(Exchange[], MATCH(RawData[[#This Row],[Local Currency Unit]], Exchange[Code], 0), 8)), "")</f>
        <v>11356.166542678931</v>
      </c>
      <c r="I1055" s="1" t="s">
        <v>2106</v>
      </c>
      <c r="J1055" s="1" t="s">
        <v>281</v>
      </c>
      <c r="K1055" s="1" t="s">
        <v>171</v>
      </c>
      <c r="L1055" s="1" t="s">
        <v>15</v>
      </c>
      <c r="M1055" s="1" t="str">
        <f>INDEX(Countries[], MATCH(RawData[[#This Row],[Where do you work]], Countries[Actual], 0), 2)</f>
        <v>Europe</v>
      </c>
      <c r="N1055" s="1" t="s">
        <v>324</v>
      </c>
      <c r="O1055" s="1" t="str">
        <f>VLOOKUP(RawData[[#This Row],[How many hours of a day you work on Excel]], Time[], 2, FALSE)</f>
        <v>Light</v>
      </c>
      <c r="P1055" s="1">
        <v>5</v>
      </c>
    </row>
    <row r="1056" spans="2:16" x14ac:dyDescent="0.2">
      <c r="B1056" s="1" t="s">
        <v>2107</v>
      </c>
      <c r="C1056" s="1">
        <v>41059.33699074074</v>
      </c>
      <c r="D1056" s="10" t="s">
        <v>2108</v>
      </c>
      <c r="E1056" s="1" t="s">
        <v>3</v>
      </c>
      <c r="F1056" s="11">
        <v>55000</v>
      </c>
      <c r="G1056" s="9">
        <f>RawData[[#This Row],[Clean Salary]]*INDEX(Exchange[], MATCH(RawData[[#This Row],[Currency]], Exchange[Code], 0), 4)</f>
        <v>56095.031102144967</v>
      </c>
      <c r="H1056" s="11">
        <f>IFERROR(RawData[[#This Row],[Salary in USD]]/(INDEX(Exchange[], MATCH(RawData[[#This Row],[Local Currency Unit]], Exchange[Code], 0), 8)), "")</f>
        <v>11355.269453875499</v>
      </c>
      <c r="I1056" s="1" t="s">
        <v>2109</v>
      </c>
      <c r="J1056" s="1" t="s">
        <v>290</v>
      </c>
      <c r="K1056" s="1" t="s">
        <v>136</v>
      </c>
      <c r="L1056" s="1" t="s">
        <v>3</v>
      </c>
      <c r="M1056" s="1" t="str">
        <f>INDEX(Countries[], MATCH(RawData[[#This Row],[Where do you work]], Countries[Actual], 0), 2)</f>
        <v>Australia</v>
      </c>
      <c r="N1056" s="1" t="s">
        <v>291</v>
      </c>
      <c r="O1056" s="1" t="str">
        <f>VLOOKUP(RawData[[#This Row],[How many hours of a day you work on Excel]], Time[], 2, FALSE)</f>
        <v>Medium</v>
      </c>
      <c r="P1056" s="1">
        <v>11</v>
      </c>
    </row>
    <row r="1057" spans="2:16" x14ac:dyDescent="0.2">
      <c r="B1057" s="1" t="s">
        <v>2110</v>
      </c>
      <c r="C1057" s="1">
        <v>41055.07671296296</v>
      </c>
      <c r="D1057" s="10">
        <v>47500</v>
      </c>
      <c r="E1057" s="1" t="s">
        <v>322</v>
      </c>
      <c r="F1057" s="11">
        <v>47500</v>
      </c>
      <c r="G1057" s="9">
        <f>RawData[[#This Row],[Clean Salary]]*INDEX(Exchange[], MATCH(RawData[[#This Row],[Currency]], Exchange[Code], 0), 4)</f>
        <v>47500</v>
      </c>
      <c r="H1057" s="11">
        <f>IFERROR(RawData[[#This Row],[Salary in USD]]/(INDEX(Exchange[], MATCH(RawData[[#This Row],[Local Currency Unit]], Exchange[Code], 0), 8)), "")</f>
        <v>11309.523809523809</v>
      </c>
      <c r="I1057" s="1" t="s">
        <v>2111</v>
      </c>
      <c r="J1057" s="1" t="s">
        <v>281</v>
      </c>
      <c r="K1057" s="1" t="s">
        <v>133</v>
      </c>
      <c r="L1057" s="1" t="s">
        <v>322</v>
      </c>
      <c r="M1057" s="1" t="str">
        <f>INDEX(Countries[], MATCH(RawData[[#This Row],[Where do you work]], Countries[Actual], 0), 2)</f>
        <v>USA</v>
      </c>
      <c r="N1057" s="1" t="s">
        <v>294</v>
      </c>
      <c r="O1057" s="1" t="str">
        <f>VLOOKUP(RawData[[#This Row],[How many hours of a day you work on Excel]], Time[], 2, FALSE)</f>
        <v>Very Heavy</v>
      </c>
    </row>
    <row r="1058" spans="2:16" x14ac:dyDescent="0.2">
      <c r="B1058" s="1" t="s">
        <v>2112</v>
      </c>
      <c r="C1058" s="1">
        <v>41057.94903935185</v>
      </c>
      <c r="D1058" s="10" t="s">
        <v>2113</v>
      </c>
      <c r="E1058" s="1" t="s">
        <v>9</v>
      </c>
      <c r="F1058" s="11">
        <v>53000</v>
      </c>
      <c r="G1058" s="9">
        <f>RawData[[#This Row],[Clean Salary]]*INDEX(Exchange[], MATCH(RawData[[#This Row],[Currency]], Exchange[Code], 0), 4)</f>
        <v>52118.160720607324</v>
      </c>
      <c r="H1058" s="11">
        <f>IFERROR(RawData[[#This Row],[Salary in USD]]/(INDEX(Exchange[], MATCH(RawData[[#This Row],[Local Currency Unit]], Exchange[Code], 0), 8)), "")</f>
        <v>11256.622185876313</v>
      </c>
      <c r="I1058" s="1" t="s">
        <v>682</v>
      </c>
      <c r="J1058" s="1" t="s">
        <v>290</v>
      </c>
      <c r="K1058" s="1" t="s">
        <v>137</v>
      </c>
      <c r="L1058" s="1" t="s">
        <v>9</v>
      </c>
      <c r="M1058" s="1" t="str">
        <f>INDEX(Countries[], MATCH(RawData[[#This Row],[Where do you work]], Countries[Actual], 0), 2)</f>
        <v>Canada</v>
      </c>
      <c r="N1058" s="1" t="s">
        <v>282</v>
      </c>
      <c r="O1058" s="1" t="str">
        <f>VLOOKUP(RawData[[#This Row],[How many hours of a day you work on Excel]], Time[], 2, FALSE)</f>
        <v>Heavy</v>
      </c>
      <c r="P1058" s="1">
        <v>6</v>
      </c>
    </row>
    <row r="1059" spans="2:16" x14ac:dyDescent="0.2">
      <c r="B1059" s="1" t="s">
        <v>2114</v>
      </c>
      <c r="C1059" s="1">
        <v>41055.062638888892</v>
      </c>
      <c r="D1059" s="10">
        <v>47000</v>
      </c>
      <c r="E1059" s="1" t="s">
        <v>322</v>
      </c>
      <c r="F1059" s="11">
        <v>47000</v>
      </c>
      <c r="G1059" s="9">
        <f>RawData[[#This Row],[Clean Salary]]*INDEX(Exchange[], MATCH(RawData[[#This Row],[Currency]], Exchange[Code], 0), 4)</f>
        <v>47000</v>
      </c>
      <c r="H1059" s="11">
        <f>IFERROR(RawData[[#This Row],[Salary in USD]]/(INDEX(Exchange[], MATCH(RawData[[#This Row],[Local Currency Unit]], Exchange[Code], 0), 8)), "")</f>
        <v>11190.476190476191</v>
      </c>
      <c r="I1059" s="1" t="s">
        <v>2115</v>
      </c>
      <c r="J1059" s="1" t="s">
        <v>286</v>
      </c>
      <c r="K1059" s="1" t="s">
        <v>133</v>
      </c>
      <c r="L1059" s="1" t="s">
        <v>322</v>
      </c>
      <c r="M1059" s="1" t="str">
        <f>INDEX(Countries[], MATCH(RawData[[#This Row],[Where do you work]], Countries[Actual], 0), 2)</f>
        <v>USA</v>
      </c>
      <c r="N1059" s="1" t="s">
        <v>282</v>
      </c>
      <c r="O1059" s="1" t="str">
        <f>VLOOKUP(RawData[[#This Row],[How many hours of a day you work on Excel]], Time[], 2, FALSE)</f>
        <v>Heavy</v>
      </c>
    </row>
    <row r="1060" spans="2:16" x14ac:dyDescent="0.2">
      <c r="B1060" s="1" t="s">
        <v>2116</v>
      </c>
      <c r="C1060" s="1">
        <v>41055.083495370367</v>
      </c>
      <c r="D1060" s="10">
        <v>47000</v>
      </c>
      <c r="E1060" s="1" t="s">
        <v>322</v>
      </c>
      <c r="F1060" s="11">
        <v>47000</v>
      </c>
      <c r="G1060" s="9">
        <f>RawData[[#This Row],[Clean Salary]]*INDEX(Exchange[], MATCH(RawData[[#This Row],[Currency]], Exchange[Code], 0), 4)</f>
        <v>47000</v>
      </c>
      <c r="H1060" s="11">
        <f>IFERROR(RawData[[#This Row],[Salary in USD]]/(INDEX(Exchange[], MATCH(RawData[[#This Row],[Local Currency Unit]], Exchange[Code], 0), 8)), "")</f>
        <v>11190.476190476191</v>
      </c>
      <c r="I1060" s="1" t="s">
        <v>2117</v>
      </c>
      <c r="J1060" s="1" t="s">
        <v>281</v>
      </c>
      <c r="K1060" s="1" t="s">
        <v>133</v>
      </c>
      <c r="L1060" s="1" t="s">
        <v>322</v>
      </c>
      <c r="M1060" s="1" t="str">
        <f>INDEX(Countries[], MATCH(RawData[[#This Row],[Where do you work]], Countries[Actual], 0), 2)</f>
        <v>USA</v>
      </c>
      <c r="N1060" s="1" t="s">
        <v>291</v>
      </c>
      <c r="O1060" s="1" t="str">
        <f>VLOOKUP(RawData[[#This Row],[How many hours of a day you work on Excel]], Time[], 2, FALSE)</f>
        <v>Medium</v>
      </c>
    </row>
    <row r="1061" spans="2:16" x14ac:dyDescent="0.2">
      <c r="B1061" s="1" t="s">
        <v>2118</v>
      </c>
      <c r="C1061" s="1">
        <v>41055.087372685186</v>
      </c>
      <c r="D1061" s="10">
        <v>47000</v>
      </c>
      <c r="E1061" s="1" t="s">
        <v>322</v>
      </c>
      <c r="F1061" s="11">
        <v>47000</v>
      </c>
      <c r="G1061" s="9">
        <f>RawData[[#This Row],[Clean Salary]]*INDEX(Exchange[], MATCH(RawData[[#This Row],[Currency]], Exchange[Code], 0), 4)</f>
        <v>47000</v>
      </c>
      <c r="H1061" s="11">
        <f>IFERROR(RawData[[#This Row],[Salary in USD]]/(INDEX(Exchange[], MATCH(RawData[[#This Row],[Local Currency Unit]], Exchange[Code], 0), 8)), "")</f>
        <v>11190.476190476191</v>
      </c>
      <c r="I1061" s="1" t="s">
        <v>2119</v>
      </c>
      <c r="J1061" s="1" t="s">
        <v>281</v>
      </c>
      <c r="K1061" s="1" t="s">
        <v>133</v>
      </c>
      <c r="L1061" s="1" t="s">
        <v>322</v>
      </c>
      <c r="M1061" s="1" t="str">
        <f>INDEX(Countries[], MATCH(RawData[[#This Row],[Where do you work]], Countries[Actual], 0), 2)</f>
        <v>USA</v>
      </c>
      <c r="N1061" s="1" t="s">
        <v>282</v>
      </c>
      <c r="O1061" s="1" t="str">
        <f>VLOOKUP(RawData[[#This Row],[How many hours of a day you work on Excel]], Time[], 2, FALSE)</f>
        <v>Heavy</v>
      </c>
    </row>
    <row r="1062" spans="2:16" x14ac:dyDescent="0.2">
      <c r="B1062" s="1" t="s">
        <v>2120</v>
      </c>
      <c r="C1062" s="1">
        <v>41066.060370370367</v>
      </c>
      <c r="D1062" s="10" t="s">
        <v>2121</v>
      </c>
      <c r="E1062" s="1" t="s">
        <v>15</v>
      </c>
      <c r="F1062" s="11">
        <v>38920</v>
      </c>
      <c r="G1062" s="9">
        <f>RawData[[#This Row],[Clean Salary]]*INDEX(Exchange[], MATCH(RawData[[#This Row],[Currency]], Exchange[Code], 0), 4)</f>
        <v>49443.946165553374</v>
      </c>
      <c r="H1062" s="11">
        <f>IFERROR(RawData[[#This Row],[Salary in USD]]/(INDEX(Exchange[], MATCH(RawData[[#This Row],[Local Currency Unit]], Exchange[Code], 0), 8)), "")</f>
        <v>11161.161662653132</v>
      </c>
      <c r="I1062" s="1" t="s">
        <v>2122</v>
      </c>
      <c r="J1062" s="1" t="s">
        <v>290</v>
      </c>
      <c r="K1062" s="1" t="s">
        <v>164</v>
      </c>
      <c r="L1062" s="1" t="s">
        <v>15</v>
      </c>
      <c r="M1062" s="1" t="str">
        <f>INDEX(Countries[], MATCH(RawData[[#This Row],[Where do you work]], Countries[Actual], 0), 2)</f>
        <v>Belgium</v>
      </c>
      <c r="N1062" s="1" t="s">
        <v>282</v>
      </c>
      <c r="O1062" s="1" t="str">
        <f>VLOOKUP(RawData[[#This Row],[How many hours of a day you work on Excel]], Time[], 2, FALSE)</f>
        <v>Heavy</v>
      </c>
      <c r="P1062" s="1">
        <v>1.5</v>
      </c>
    </row>
    <row r="1063" spans="2:16" x14ac:dyDescent="0.2">
      <c r="B1063" s="1" t="s">
        <v>2123</v>
      </c>
      <c r="C1063" s="1">
        <v>41058.798668981479</v>
      </c>
      <c r="D1063" s="10" t="s">
        <v>2124</v>
      </c>
      <c r="E1063" s="1" t="s">
        <v>6</v>
      </c>
      <c r="F1063" s="11">
        <v>27000</v>
      </c>
      <c r="G1063" s="9">
        <f>RawData[[#This Row],[Clean Salary]]*INDEX(Exchange[], MATCH(RawData[[#This Row],[Currency]], Exchange[Code], 0), 4)</f>
        <v>42556.81334581667</v>
      </c>
      <c r="H1063" s="11">
        <f>IFERROR(RawData[[#This Row],[Salary in USD]]/(INDEX(Exchange[], MATCH(RawData[[#This Row],[Local Currency Unit]], Exchange[Code], 0), 8)), "")</f>
        <v>11140.52705387871</v>
      </c>
      <c r="I1063" s="1" t="s">
        <v>2125</v>
      </c>
      <c r="J1063" s="1" t="s">
        <v>305</v>
      </c>
      <c r="K1063" s="1" t="s">
        <v>135</v>
      </c>
      <c r="L1063" s="1" t="s">
        <v>6</v>
      </c>
      <c r="M1063" s="1" t="str">
        <f>INDEX(Countries[], MATCH(RawData[[#This Row],[Where do you work]], Countries[Actual], 0), 2)</f>
        <v>UK</v>
      </c>
      <c r="N1063" s="1" t="s">
        <v>282</v>
      </c>
      <c r="O1063" s="1" t="str">
        <f>VLOOKUP(RawData[[#This Row],[How many hours of a day you work on Excel]], Time[], 2, FALSE)</f>
        <v>Heavy</v>
      </c>
      <c r="P1063" s="1">
        <v>1</v>
      </c>
    </row>
    <row r="1064" spans="2:16" x14ac:dyDescent="0.2">
      <c r="B1064" s="1" t="s">
        <v>2126</v>
      </c>
      <c r="C1064" s="1">
        <v>41067.265474537038</v>
      </c>
      <c r="D1064" s="10" t="s">
        <v>2127</v>
      </c>
      <c r="E1064" s="1" t="s">
        <v>6</v>
      </c>
      <c r="F1064" s="11">
        <v>27000</v>
      </c>
      <c r="G1064" s="9">
        <f>RawData[[#This Row],[Clean Salary]]*INDEX(Exchange[], MATCH(RawData[[#This Row],[Currency]], Exchange[Code], 0), 4)</f>
        <v>42556.81334581667</v>
      </c>
      <c r="H1064" s="11">
        <f>IFERROR(RawData[[#This Row],[Salary in USD]]/(INDEX(Exchange[], MATCH(RawData[[#This Row],[Local Currency Unit]], Exchange[Code], 0), 8)), "")</f>
        <v>11140.52705387871</v>
      </c>
      <c r="I1064" s="1" t="s">
        <v>2128</v>
      </c>
      <c r="J1064" s="1" t="s">
        <v>290</v>
      </c>
      <c r="K1064" s="1" t="s">
        <v>135</v>
      </c>
      <c r="L1064" s="1" t="s">
        <v>6</v>
      </c>
      <c r="M1064" s="1" t="str">
        <f>INDEX(Countries[], MATCH(RawData[[#This Row],[Where do you work]], Countries[Actual], 0), 2)</f>
        <v>UK</v>
      </c>
      <c r="N1064" s="1" t="s">
        <v>282</v>
      </c>
      <c r="O1064" s="1" t="str">
        <f>VLOOKUP(RawData[[#This Row],[How many hours of a day you work on Excel]], Time[], 2, FALSE)</f>
        <v>Heavy</v>
      </c>
      <c r="P1064" s="1">
        <v>2</v>
      </c>
    </row>
    <row r="1065" spans="2:16" x14ac:dyDescent="0.2">
      <c r="B1065" s="1" t="s">
        <v>2129</v>
      </c>
      <c r="C1065" s="1">
        <v>41071.249409722222</v>
      </c>
      <c r="D1065" s="10">
        <v>27000</v>
      </c>
      <c r="E1065" s="1" t="s">
        <v>6</v>
      </c>
      <c r="F1065" s="11">
        <v>27000</v>
      </c>
      <c r="G1065" s="9">
        <f>RawData[[#This Row],[Clean Salary]]*INDEX(Exchange[], MATCH(RawData[[#This Row],[Currency]], Exchange[Code], 0), 4)</f>
        <v>42556.81334581667</v>
      </c>
      <c r="H1065" s="11">
        <f>IFERROR(RawData[[#This Row],[Salary in USD]]/(INDEX(Exchange[], MATCH(RawData[[#This Row],[Local Currency Unit]], Exchange[Code], 0), 8)), "")</f>
        <v>11140.52705387871</v>
      </c>
      <c r="I1065" s="1" t="s">
        <v>2130</v>
      </c>
      <c r="J1065" s="1" t="s">
        <v>281</v>
      </c>
      <c r="K1065" s="1" t="s">
        <v>135</v>
      </c>
      <c r="L1065" s="1" t="s">
        <v>6</v>
      </c>
      <c r="M1065" s="1" t="str">
        <f>INDEX(Countries[], MATCH(RawData[[#This Row],[Where do you work]], Countries[Actual], 0), 2)</f>
        <v>UK</v>
      </c>
      <c r="N1065" s="1" t="s">
        <v>282</v>
      </c>
      <c r="O1065" s="1" t="str">
        <f>VLOOKUP(RawData[[#This Row],[How many hours of a day you work on Excel]], Time[], 2, FALSE)</f>
        <v>Heavy</v>
      </c>
      <c r="P1065" s="1">
        <v>3</v>
      </c>
    </row>
    <row r="1066" spans="2:16" x14ac:dyDescent="0.2">
      <c r="B1066" s="1" t="s">
        <v>2131</v>
      </c>
      <c r="C1066" s="1">
        <v>41071.249942129631</v>
      </c>
      <c r="D1066" s="10">
        <v>27000</v>
      </c>
      <c r="E1066" s="1" t="s">
        <v>6</v>
      </c>
      <c r="F1066" s="11">
        <v>27000</v>
      </c>
      <c r="G1066" s="9">
        <f>RawData[[#This Row],[Clean Salary]]*INDEX(Exchange[], MATCH(RawData[[#This Row],[Currency]], Exchange[Code], 0), 4)</f>
        <v>42556.81334581667</v>
      </c>
      <c r="H1066" s="11">
        <f>IFERROR(RawData[[#This Row],[Salary in USD]]/(INDEX(Exchange[], MATCH(RawData[[#This Row],[Local Currency Unit]], Exchange[Code], 0), 8)), "")</f>
        <v>11140.52705387871</v>
      </c>
      <c r="I1066" s="1" t="s">
        <v>2130</v>
      </c>
      <c r="J1066" s="1" t="s">
        <v>281</v>
      </c>
      <c r="K1066" s="1" t="s">
        <v>135</v>
      </c>
      <c r="L1066" s="1" t="s">
        <v>6</v>
      </c>
      <c r="M1066" s="1" t="str">
        <f>INDEX(Countries[], MATCH(RawData[[#This Row],[Where do you work]], Countries[Actual], 0), 2)</f>
        <v>UK</v>
      </c>
      <c r="N1066" s="1" t="s">
        <v>282</v>
      </c>
      <c r="O1066" s="1" t="str">
        <f>VLOOKUP(RawData[[#This Row],[How many hours of a day you work on Excel]], Time[], 2, FALSE)</f>
        <v>Heavy</v>
      </c>
      <c r="P1066" s="1">
        <v>3</v>
      </c>
    </row>
    <row r="1067" spans="2:16" x14ac:dyDescent="0.2">
      <c r="B1067" s="1" t="s">
        <v>3275</v>
      </c>
      <c r="C1067" s="1">
        <v>41055.077037037037</v>
      </c>
      <c r="D1067" s="10">
        <v>18000</v>
      </c>
      <c r="E1067" s="1" t="s">
        <v>322</v>
      </c>
      <c r="F1067" s="11">
        <v>18000</v>
      </c>
      <c r="G1067" s="9">
        <f>RawData[[#This Row],[Clean Salary]]*INDEX(Exchange[], MATCH(RawData[[#This Row],[Currency]], Exchange[Code], 0), 4)</f>
        <v>18000</v>
      </c>
      <c r="H1067" s="11">
        <f>IFERROR(RawData[[#This Row],[Salary in USD]]/(INDEX(Exchange[], MATCH(RawData[[#This Row],[Local Currency Unit]], Exchange[Code], 0), 8)), "")</f>
        <v>11111.111111111109</v>
      </c>
      <c r="I1067" s="1" t="s">
        <v>2744</v>
      </c>
      <c r="J1067" s="1" t="s">
        <v>329</v>
      </c>
      <c r="K1067" s="1" t="s">
        <v>134</v>
      </c>
      <c r="L1067" s="1" t="s">
        <v>19</v>
      </c>
      <c r="M1067" s="1" t="str">
        <f>INDEX(Countries[], MATCH(RawData[[#This Row],[Where do you work]], Countries[Actual], 0), 2)</f>
        <v>India</v>
      </c>
      <c r="N1067" s="1" t="s">
        <v>291</v>
      </c>
      <c r="O1067" s="1" t="str">
        <f>VLOOKUP(RawData[[#This Row],[How many hours of a day you work on Excel]], Time[], 2, FALSE)</f>
        <v>Medium</v>
      </c>
    </row>
    <row r="1068" spans="2:16" x14ac:dyDescent="0.2">
      <c r="B1068" s="1" t="s">
        <v>3277</v>
      </c>
      <c r="C1068" s="1">
        <v>41057.480092592596</v>
      </c>
      <c r="D1068" s="10">
        <v>18000</v>
      </c>
      <c r="E1068" s="1" t="s">
        <v>322</v>
      </c>
      <c r="F1068" s="11">
        <v>18000</v>
      </c>
      <c r="G1068" s="9">
        <f>RawData[[#This Row],[Clean Salary]]*INDEX(Exchange[], MATCH(RawData[[#This Row],[Currency]], Exchange[Code], 0), 4)</f>
        <v>18000</v>
      </c>
      <c r="H1068" s="11">
        <f>IFERROR(RawData[[#This Row],[Salary in USD]]/(INDEX(Exchange[], MATCH(RawData[[#This Row],[Local Currency Unit]], Exchange[Code], 0), 8)), "")</f>
        <v>11111.111111111109</v>
      </c>
      <c r="I1068" s="1" t="s">
        <v>2246</v>
      </c>
      <c r="J1068" s="1" t="s">
        <v>286</v>
      </c>
      <c r="K1068" s="1" t="s">
        <v>134</v>
      </c>
      <c r="L1068" s="1" t="s">
        <v>19</v>
      </c>
      <c r="M1068" s="1" t="str">
        <f>INDEX(Countries[], MATCH(RawData[[#This Row],[Where do you work]], Countries[Actual], 0), 2)</f>
        <v>India</v>
      </c>
      <c r="N1068" s="1" t="s">
        <v>294</v>
      </c>
      <c r="O1068" s="1" t="str">
        <f>VLOOKUP(RawData[[#This Row],[How many hours of a day you work on Excel]], Time[], 2, FALSE)</f>
        <v>Very Heavy</v>
      </c>
      <c r="P1068" s="1">
        <v>8</v>
      </c>
    </row>
    <row r="1069" spans="2:16" x14ac:dyDescent="0.2">
      <c r="B1069" s="1" t="s">
        <v>3278</v>
      </c>
      <c r="C1069" s="1">
        <v>41057.541655092595</v>
      </c>
      <c r="D1069" s="10">
        <v>18000</v>
      </c>
      <c r="E1069" s="1" t="s">
        <v>322</v>
      </c>
      <c r="F1069" s="11">
        <v>18000</v>
      </c>
      <c r="G1069" s="9">
        <f>RawData[[#This Row],[Clean Salary]]*INDEX(Exchange[], MATCH(RawData[[#This Row],[Currency]], Exchange[Code], 0), 4)</f>
        <v>18000</v>
      </c>
      <c r="H1069" s="11">
        <f>IFERROR(RawData[[#This Row],[Salary in USD]]/(INDEX(Exchange[], MATCH(RawData[[#This Row],[Local Currency Unit]], Exchange[Code], 0), 8)), "")</f>
        <v>11111.111111111109</v>
      </c>
      <c r="I1069" s="1" t="s">
        <v>3279</v>
      </c>
      <c r="J1069" s="1" t="s">
        <v>281</v>
      </c>
      <c r="K1069" s="1" t="s">
        <v>134</v>
      </c>
      <c r="L1069" s="1" t="s">
        <v>19</v>
      </c>
      <c r="M1069" s="1" t="str">
        <f>INDEX(Countries[], MATCH(RawData[[#This Row],[Where do you work]], Countries[Actual], 0), 2)</f>
        <v>India</v>
      </c>
      <c r="N1069" s="1" t="s">
        <v>291</v>
      </c>
      <c r="O1069" s="1" t="str">
        <f>VLOOKUP(RawData[[#This Row],[How many hours of a day you work on Excel]], Time[], 2, FALSE)</f>
        <v>Medium</v>
      </c>
      <c r="P1069" s="1">
        <v>4.5999999999999996</v>
      </c>
    </row>
    <row r="1070" spans="2:16" x14ac:dyDescent="0.2">
      <c r="B1070" s="1" t="s">
        <v>3282</v>
      </c>
      <c r="C1070" s="1">
        <v>41058.511886574073</v>
      </c>
      <c r="D1070" s="10">
        <v>18000</v>
      </c>
      <c r="E1070" s="1" t="s">
        <v>322</v>
      </c>
      <c r="F1070" s="11">
        <v>18000</v>
      </c>
      <c r="G1070" s="9">
        <f>RawData[[#This Row],[Clean Salary]]*INDEX(Exchange[], MATCH(RawData[[#This Row],[Currency]], Exchange[Code], 0), 4)</f>
        <v>18000</v>
      </c>
      <c r="H1070" s="11">
        <f>IFERROR(RawData[[#This Row],[Salary in USD]]/(INDEX(Exchange[], MATCH(RawData[[#This Row],[Local Currency Unit]], Exchange[Code], 0), 8)), "")</f>
        <v>11111.111111111109</v>
      </c>
      <c r="I1070" s="1" t="s">
        <v>281</v>
      </c>
      <c r="J1070" s="1" t="s">
        <v>281</v>
      </c>
      <c r="K1070" s="1" t="s">
        <v>134</v>
      </c>
      <c r="L1070" s="1" t="s">
        <v>19</v>
      </c>
      <c r="M1070" s="1" t="str">
        <f>INDEX(Countries[], MATCH(RawData[[#This Row],[Where do you work]], Countries[Actual], 0), 2)</f>
        <v>India</v>
      </c>
      <c r="N1070" s="1" t="s">
        <v>282</v>
      </c>
      <c r="O1070" s="1" t="str">
        <f>VLOOKUP(RawData[[#This Row],[How many hours of a day you work on Excel]], Time[], 2, FALSE)</f>
        <v>Heavy</v>
      </c>
      <c r="P1070" s="1">
        <v>12</v>
      </c>
    </row>
    <row r="1071" spans="2:16" x14ac:dyDescent="0.2">
      <c r="B1071" s="1" t="s">
        <v>3285</v>
      </c>
      <c r="C1071" s="1">
        <v>41059.979143518518</v>
      </c>
      <c r="D1071" s="10">
        <v>18000</v>
      </c>
      <c r="E1071" s="1" t="s">
        <v>322</v>
      </c>
      <c r="F1071" s="11">
        <v>18000</v>
      </c>
      <c r="G1071" s="9">
        <f>RawData[[#This Row],[Clean Salary]]*INDEX(Exchange[], MATCH(RawData[[#This Row],[Currency]], Exchange[Code], 0), 4)</f>
        <v>18000</v>
      </c>
      <c r="H1071" s="11">
        <f>IFERROR(RawData[[#This Row],[Salary in USD]]/(INDEX(Exchange[], MATCH(RawData[[#This Row],[Local Currency Unit]], Exchange[Code], 0), 8)), "")</f>
        <v>11111.111111111109</v>
      </c>
      <c r="I1071" s="1" t="s">
        <v>3286</v>
      </c>
      <c r="J1071" s="1" t="s">
        <v>290</v>
      </c>
      <c r="K1071" s="1" t="s">
        <v>134</v>
      </c>
      <c r="L1071" s="1" t="s">
        <v>19</v>
      </c>
      <c r="M1071" s="1" t="str">
        <f>INDEX(Countries[], MATCH(RawData[[#This Row],[Where do you work]], Countries[Actual], 0), 2)</f>
        <v>India</v>
      </c>
      <c r="N1071" s="1" t="s">
        <v>294</v>
      </c>
      <c r="O1071" s="1" t="str">
        <f>VLOOKUP(RawData[[#This Row],[How many hours of a day you work on Excel]], Time[], 2, FALSE)</f>
        <v>Very Heavy</v>
      </c>
      <c r="P1071" s="1">
        <v>6</v>
      </c>
    </row>
    <row r="1072" spans="2:16" x14ac:dyDescent="0.2">
      <c r="B1072" s="1" t="s">
        <v>2762</v>
      </c>
      <c r="C1072" s="1">
        <v>41057.923750000002</v>
      </c>
      <c r="D1072" s="10">
        <v>30000</v>
      </c>
      <c r="E1072" s="1" t="s">
        <v>322</v>
      </c>
      <c r="F1072" s="11">
        <v>30000</v>
      </c>
      <c r="G1072" s="9">
        <f>RawData[[#This Row],[Clean Salary]]*INDEX(Exchange[], MATCH(RawData[[#This Row],[Currency]], Exchange[Code], 0), 4)</f>
        <v>30000</v>
      </c>
      <c r="H1072" s="11">
        <f>IFERROR(RawData[[#This Row],[Salary in USD]]/(INDEX(Exchange[], MATCH(RawData[[#This Row],[Local Currency Unit]], Exchange[Code], 0), 8)), "")</f>
        <v>11111.111111111109</v>
      </c>
      <c r="I1072" s="1" t="s">
        <v>2763</v>
      </c>
      <c r="J1072" s="1" t="s">
        <v>281</v>
      </c>
      <c r="K1072" s="1" t="s">
        <v>2764</v>
      </c>
      <c r="L1072" s="1" t="s">
        <v>30</v>
      </c>
      <c r="M1072" s="1" t="str">
        <f>INDEX(Countries[], MATCH(RawData[[#This Row],[Where do you work]], Countries[Actual], 0), 2)</f>
        <v>Mexico</v>
      </c>
      <c r="N1072" s="1" t="s">
        <v>294</v>
      </c>
      <c r="O1072" s="1" t="str">
        <f>VLOOKUP(RawData[[#This Row],[How many hours of a day you work on Excel]], Time[], 2, FALSE)</f>
        <v>Very Heavy</v>
      </c>
      <c r="P1072" s="1">
        <v>17</v>
      </c>
    </row>
    <row r="1073" spans="2:16" x14ac:dyDescent="0.2">
      <c r="B1073" s="1" t="s">
        <v>2132</v>
      </c>
      <c r="C1073" s="1">
        <v>41055.033888888887</v>
      </c>
      <c r="D1073" s="10">
        <v>46584</v>
      </c>
      <c r="E1073" s="1" t="s">
        <v>322</v>
      </c>
      <c r="F1073" s="11">
        <v>46584</v>
      </c>
      <c r="G1073" s="9">
        <f>RawData[[#This Row],[Clean Salary]]*INDEX(Exchange[], MATCH(RawData[[#This Row],[Currency]], Exchange[Code], 0), 4)</f>
        <v>46584</v>
      </c>
      <c r="H1073" s="11">
        <f>IFERROR(RawData[[#This Row],[Salary in USD]]/(INDEX(Exchange[], MATCH(RawData[[#This Row],[Local Currency Unit]], Exchange[Code], 0), 8)), "")</f>
        <v>11091.428571428571</v>
      </c>
      <c r="I1073" s="1" t="s">
        <v>2133</v>
      </c>
      <c r="J1073" s="1" t="s">
        <v>290</v>
      </c>
      <c r="K1073" s="1" t="s">
        <v>133</v>
      </c>
      <c r="L1073" s="1" t="s">
        <v>322</v>
      </c>
      <c r="M1073" s="1" t="str">
        <f>INDEX(Countries[], MATCH(RawData[[#This Row],[Where do you work]], Countries[Actual], 0), 2)</f>
        <v>USA</v>
      </c>
      <c r="N1073" s="1" t="s">
        <v>282</v>
      </c>
      <c r="O1073" s="1" t="str">
        <f>VLOOKUP(RawData[[#This Row],[How many hours of a day you work on Excel]], Time[], 2, FALSE)</f>
        <v>Heavy</v>
      </c>
    </row>
    <row r="1074" spans="2:16" x14ac:dyDescent="0.2">
      <c r="B1074" s="1" t="s">
        <v>2134</v>
      </c>
      <c r="C1074" s="1">
        <v>41055.127847222226</v>
      </c>
      <c r="D1074" s="10" t="s">
        <v>2135</v>
      </c>
      <c r="E1074" s="1" t="s">
        <v>9</v>
      </c>
      <c r="F1074" s="11">
        <v>52000</v>
      </c>
      <c r="G1074" s="9">
        <f>RawData[[#This Row],[Clean Salary]]*INDEX(Exchange[], MATCH(RawData[[#This Row],[Currency]], Exchange[Code], 0), 4)</f>
        <v>51134.799197576998</v>
      </c>
      <c r="H1074" s="11">
        <f>IFERROR(RawData[[#This Row],[Salary in USD]]/(INDEX(Exchange[], MATCH(RawData[[#This Row],[Local Currency Unit]], Exchange[Code], 0), 8)), "")</f>
        <v>11044.23308802959</v>
      </c>
      <c r="I1074" s="1" t="s">
        <v>2136</v>
      </c>
      <c r="J1074" s="1" t="s">
        <v>281</v>
      </c>
      <c r="K1074" s="1" t="s">
        <v>137</v>
      </c>
      <c r="L1074" s="1" t="s">
        <v>9</v>
      </c>
      <c r="M1074" s="1" t="str">
        <f>INDEX(Countries[], MATCH(RawData[[#This Row],[Where do you work]], Countries[Actual], 0), 2)</f>
        <v>Canada</v>
      </c>
      <c r="N1074" s="1" t="s">
        <v>282</v>
      </c>
      <c r="O1074" s="1" t="str">
        <f>VLOOKUP(RawData[[#This Row],[How many hours of a day you work on Excel]], Time[], 2, FALSE)</f>
        <v>Heavy</v>
      </c>
    </row>
    <row r="1075" spans="2:16" x14ac:dyDescent="0.2">
      <c r="B1075" s="1" t="s">
        <v>2137</v>
      </c>
      <c r="C1075" s="1">
        <v>41081.197453703702</v>
      </c>
      <c r="D1075" s="10">
        <v>46359</v>
      </c>
      <c r="E1075" s="1" t="s">
        <v>322</v>
      </c>
      <c r="F1075" s="11">
        <v>46359</v>
      </c>
      <c r="G1075" s="9">
        <f>RawData[[#This Row],[Clean Salary]]*INDEX(Exchange[], MATCH(RawData[[#This Row],[Currency]], Exchange[Code], 0), 4)</f>
        <v>46359</v>
      </c>
      <c r="H1075" s="11">
        <f>IFERROR(RawData[[#This Row],[Salary in USD]]/(INDEX(Exchange[], MATCH(RawData[[#This Row],[Local Currency Unit]], Exchange[Code], 0), 8)), "")</f>
        <v>11037.857142857143</v>
      </c>
      <c r="I1075" s="1" t="s">
        <v>682</v>
      </c>
      <c r="J1075" s="1" t="s">
        <v>290</v>
      </c>
      <c r="K1075" s="1" t="s">
        <v>133</v>
      </c>
      <c r="L1075" s="1" t="s">
        <v>322</v>
      </c>
      <c r="M1075" s="1" t="str">
        <f>INDEX(Countries[], MATCH(RawData[[#This Row],[Where do you work]], Countries[Actual], 0), 2)</f>
        <v>USA</v>
      </c>
      <c r="N1075" s="1" t="s">
        <v>294</v>
      </c>
      <c r="O1075" s="1" t="str">
        <f>VLOOKUP(RawData[[#This Row],[How many hours of a day you work on Excel]], Time[], 2, FALSE)</f>
        <v>Very Heavy</v>
      </c>
      <c r="P1075" s="1">
        <v>5</v>
      </c>
    </row>
    <row r="1076" spans="2:16" x14ac:dyDescent="0.2">
      <c r="B1076" s="1" t="s">
        <v>2138</v>
      </c>
      <c r="C1076" s="1">
        <v>41061.061828703707</v>
      </c>
      <c r="D1076" s="10">
        <v>46325</v>
      </c>
      <c r="E1076" s="1" t="s">
        <v>322</v>
      </c>
      <c r="F1076" s="11">
        <v>46325</v>
      </c>
      <c r="G1076" s="9">
        <f>RawData[[#This Row],[Clean Salary]]*INDEX(Exchange[], MATCH(RawData[[#This Row],[Currency]], Exchange[Code], 0), 4)</f>
        <v>46325</v>
      </c>
      <c r="H1076" s="11">
        <f>IFERROR(RawData[[#This Row],[Salary in USD]]/(INDEX(Exchange[], MATCH(RawData[[#This Row],[Local Currency Unit]], Exchange[Code], 0), 8)), "")</f>
        <v>11029.761904761905</v>
      </c>
      <c r="I1076" s="1" t="s">
        <v>2139</v>
      </c>
      <c r="J1076" s="1" t="s">
        <v>298</v>
      </c>
      <c r="K1076" s="1" t="s">
        <v>133</v>
      </c>
      <c r="L1076" s="1" t="s">
        <v>322</v>
      </c>
      <c r="M1076" s="1" t="str">
        <f>INDEX(Countries[], MATCH(RawData[[#This Row],[Where do you work]], Countries[Actual], 0), 2)</f>
        <v>USA</v>
      </c>
      <c r="N1076" s="1" t="s">
        <v>282</v>
      </c>
      <c r="O1076" s="1" t="str">
        <f>VLOOKUP(RawData[[#This Row],[How many hours of a day you work on Excel]], Time[], 2, FALSE)</f>
        <v>Heavy</v>
      </c>
      <c r="P1076" s="1">
        <v>1</v>
      </c>
    </row>
    <row r="1077" spans="2:16" x14ac:dyDescent="0.2">
      <c r="B1077" s="1" t="s">
        <v>2559</v>
      </c>
      <c r="C1077" s="1">
        <v>41055.687222222223</v>
      </c>
      <c r="D1077" s="10">
        <v>36000</v>
      </c>
      <c r="E1077" s="1" t="s">
        <v>322</v>
      </c>
      <c r="F1077" s="11">
        <v>36000</v>
      </c>
      <c r="G1077" s="9">
        <f>RawData[[#This Row],[Clean Salary]]*INDEX(Exchange[], MATCH(RawData[[#This Row],[Currency]], Exchange[Code], 0), 4)</f>
        <v>36000</v>
      </c>
      <c r="H1077" s="11">
        <f>IFERROR(RawData[[#This Row],[Salary in USD]]/(INDEX(Exchange[], MATCH(RawData[[#This Row],[Local Currency Unit]], Exchange[Code], 0), 8)), "")</f>
        <v>11009.174311926605</v>
      </c>
      <c r="I1077" s="1" t="s">
        <v>933</v>
      </c>
      <c r="J1077" s="1" t="s">
        <v>305</v>
      </c>
      <c r="K1077" s="1" t="s">
        <v>2560</v>
      </c>
      <c r="L1077" s="1" t="s">
        <v>53</v>
      </c>
      <c r="M1077" s="1" t="str">
        <f>INDEX(Countries[], MATCH(RawData[[#This Row],[Where do you work]], Countries[Actual], 0), 2)</f>
        <v>UAE</v>
      </c>
      <c r="N1077" s="1" t="s">
        <v>324</v>
      </c>
      <c r="O1077" s="1" t="str">
        <f>VLOOKUP(RawData[[#This Row],[How many hours of a day you work on Excel]], Time[], 2, FALSE)</f>
        <v>Light</v>
      </c>
      <c r="P1077" s="1">
        <v>7</v>
      </c>
    </row>
    <row r="1078" spans="2:16" x14ac:dyDescent="0.2">
      <c r="B1078" s="1" t="s">
        <v>2566</v>
      </c>
      <c r="C1078" s="1">
        <v>41057.062025462961</v>
      </c>
      <c r="D1078" s="10">
        <v>3000</v>
      </c>
      <c r="E1078" s="1" t="s">
        <v>322</v>
      </c>
      <c r="F1078" s="11">
        <v>36000</v>
      </c>
      <c r="G1078" s="9">
        <f>RawData[[#This Row],[Clean Salary]]*INDEX(Exchange[], MATCH(RawData[[#This Row],[Currency]], Exchange[Code], 0), 4)</f>
        <v>36000</v>
      </c>
      <c r="H1078" s="11">
        <f>IFERROR(RawData[[#This Row],[Salary in USD]]/(INDEX(Exchange[], MATCH(RawData[[#This Row],[Local Currency Unit]], Exchange[Code], 0), 8)), "")</f>
        <v>11009.174311926605</v>
      </c>
      <c r="I1078" s="1" t="s">
        <v>316</v>
      </c>
      <c r="J1078" s="1" t="s">
        <v>316</v>
      </c>
      <c r="K1078" s="1" t="s">
        <v>187</v>
      </c>
      <c r="L1078" s="1" t="s">
        <v>53</v>
      </c>
      <c r="M1078" s="1" t="str">
        <f>INDEX(Countries[], MATCH(RawData[[#This Row],[Where do you work]], Countries[Actual], 0), 2)</f>
        <v>UAE</v>
      </c>
      <c r="N1078" s="1" t="s">
        <v>282</v>
      </c>
      <c r="O1078" s="1" t="str">
        <f>VLOOKUP(RawData[[#This Row],[How many hours of a day you work on Excel]], Time[], 2, FALSE)</f>
        <v>Heavy</v>
      </c>
      <c r="P1078" s="1">
        <v>4.5</v>
      </c>
    </row>
    <row r="1079" spans="2:16" x14ac:dyDescent="0.2">
      <c r="B1079" s="1" t="s">
        <v>2140</v>
      </c>
      <c r="C1079" s="1">
        <v>41054.188668981478</v>
      </c>
      <c r="D1079" s="10">
        <v>1000000</v>
      </c>
      <c r="E1079" s="1" t="s">
        <v>19</v>
      </c>
      <c r="F1079" s="11">
        <v>1000000</v>
      </c>
      <c r="G1079" s="9">
        <f>RawData[[#This Row],[Clean Salary]]*INDEX(Exchange[], MATCH(RawData[[#This Row],[Currency]], Exchange[Code], 0), 4)</f>
        <v>17807.916687442568</v>
      </c>
      <c r="H1079" s="11">
        <f>IFERROR(RawData[[#This Row],[Salary in USD]]/(INDEX(Exchange[], MATCH(RawData[[#This Row],[Local Currency Unit]], Exchange[Code], 0), 8)), "")</f>
        <v>10992.541165088005</v>
      </c>
      <c r="I1079" s="1" t="s">
        <v>281</v>
      </c>
      <c r="J1079" s="1" t="s">
        <v>281</v>
      </c>
      <c r="K1079" s="1" t="s">
        <v>134</v>
      </c>
      <c r="L1079" s="1" t="s">
        <v>19</v>
      </c>
      <c r="M1079" s="1" t="str">
        <f>INDEX(Countries[], MATCH(RawData[[#This Row],[Where do you work]], Countries[Actual], 0), 2)</f>
        <v>India</v>
      </c>
      <c r="N1079" s="1" t="s">
        <v>282</v>
      </c>
      <c r="O1079" s="1" t="str">
        <f>VLOOKUP(RawData[[#This Row],[How many hours of a day you work on Excel]], Time[], 2, FALSE)</f>
        <v>Heavy</v>
      </c>
    </row>
    <row r="1080" spans="2:16" x14ac:dyDescent="0.2">
      <c r="B1080" s="1" t="s">
        <v>2141</v>
      </c>
      <c r="C1080" s="1">
        <v>41055.060925925929</v>
      </c>
      <c r="D1080" s="10" t="s">
        <v>2142</v>
      </c>
      <c r="E1080" s="1" t="s">
        <v>19</v>
      </c>
      <c r="F1080" s="11">
        <v>1000000</v>
      </c>
      <c r="G1080" s="9">
        <f>RawData[[#This Row],[Clean Salary]]*INDEX(Exchange[], MATCH(RawData[[#This Row],[Currency]], Exchange[Code], 0), 4)</f>
        <v>17807.916687442568</v>
      </c>
      <c r="H1080" s="11">
        <f>IFERROR(RawData[[#This Row],[Salary in USD]]/(INDEX(Exchange[], MATCH(RawData[[#This Row],[Local Currency Unit]], Exchange[Code], 0), 8)), "")</f>
        <v>10992.541165088005</v>
      </c>
      <c r="I1080" s="1" t="s">
        <v>281</v>
      </c>
      <c r="J1080" s="1" t="s">
        <v>281</v>
      </c>
      <c r="K1080" s="1" t="s">
        <v>134</v>
      </c>
      <c r="L1080" s="1" t="s">
        <v>19</v>
      </c>
      <c r="M1080" s="1" t="str">
        <f>INDEX(Countries[], MATCH(RawData[[#This Row],[Where do you work]], Countries[Actual], 0), 2)</f>
        <v>India</v>
      </c>
      <c r="N1080" s="1" t="s">
        <v>282</v>
      </c>
      <c r="O1080" s="1" t="str">
        <f>VLOOKUP(RawData[[#This Row],[How many hours of a day you work on Excel]], Time[], 2, FALSE)</f>
        <v>Heavy</v>
      </c>
    </row>
    <row r="1081" spans="2:16" x14ac:dyDescent="0.2">
      <c r="B1081" s="1" t="s">
        <v>2143</v>
      </c>
      <c r="C1081" s="1">
        <v>41055.631562499999</v>
      </c>
      <c r="D1081" s="10" t="s">
        <v>2144</v>
      </c>
      <c r="E1081" s="1" t="s">
        <v>19</v>
      </c>
      <c r="F1081" s="11">
        <v>1000000</v>
      </c>
      <c r="G1081" s="9">
        <f>RawData[[#This Row],[Clean Salary]]*INDEX(Exchange[], MATCH(RawData[[#This Row],[Currency]], Exchange[Code], 0), 4)</f>
        <v>17807.916687442568</v>
      </c>
      <c r="H1081" s="11">
        <f>IFERROR(RawData[[#This Row],[Salary in USD]]/(INDEX(Exchange[], MATCH(RawData[[#This Row],[Local Currency Unit]], Exchange[Code], 0), 8)), "")</f>
        <v>10992.541165088005</v>
      </c>
      <c r="I1081" s="1" t="s">
        <v>2145</v>
      </c>
      <c r="J1081" s="1" t="s">
        <v>290</v>
      </c>
      <c r="K1081" s="1" t="s">
        <v>134</v>
      </c>
      <c r="L1081" s="1" t="s">
        <v>19</v>
      </c>
      <c r="M1081" s="1" t="str">
        <f>INDEX(Countries[], MATCH(RawData[[#This Row],[Where do you work]], Countries[Actual], 0), 2)</f>
        <v>India</v>
      </c>
      <c r="N1081" s="1" t="s">
        <v>291</v>
      </c>
      <c r="O1081" s="1" t="str">
        <f>VLOOKUP(RawData[[#This Row],[How many hours of a day you work on Excel]], Time[], 2, FALSE)</f>
        <v>Medium</v>
      </c>
      <c r="P1081" s="1">
        <v>12</v>
      </c>
    </row>
    <row r="1082" spans="2:16" x14ac:dyDescent="0.2">
      <c r="B1082" s="1" t="s">
        <v>2146</v>
      </c>
      <c r="C1082" s="1">
        <v>41055.985000000001</v>
      </c>
      <c r="D1082" s="10">
        <v>1000000</v>
      </c>
      <c r="E1082" s="1" t="s">
        <v>19</v>
      </c>
      <c r="F1082" s="11">
        <v>1000000</v>
      </c>
      <c r="G1082" s="9">
        <f>RawData[[#This Row],[Clean Salary]]*INDEX(Exchange[], MATCH(RawData[[#This Row],[Currency]], Exchange[Code], 0), 4)</f>
        <v>17807.916687442568</v>
      </c>
      <c r="H1082" s="11">
        <f>IFERROR(RawData[[#This Row],[Salary in USD]]/(INDEX(Exchange[], MATCH(RawData[[#This Row],[Local Currency Unit]], Exchange[Code], 0), 8)), "")</f>
        <v>10992.541165088005</v>
      </c>
      <c r="I1082" s="1" t="s">
        <v>2147</v>
      </c>
      <c r="J1082" s="1" t="s">
        <v>290</v>
      </c>
      <c r="K1082" s="1" t="s">
        <v>134</v>
      </c>
      <c r="L1082" s="1" t="s">
        <v>19</v>
      </c>
      <c r="M1082" s="1" t="str">
        <f>INDEX(Countries[], MATCH(RawData[[#This Row],[Where do you work]], Countries[Actual], 0), 2)</f>
        <v>India</v>
      </c>
      <c r="N1082" s="1" t="s">
        <v>282</v>
      </c>
      <c r="O1082" s="1" t="str">
        <f>VLOOKUP(RawData[[#This Row],[How many hours of a day you work on Excel]], Time[], 2, FALSE)</f>
        <v>Heavy</v>
      </c>
      <c r="P1082" s="1">
        <v>10</v>
      </c>
    </row>
    <row r="1083" spans="2:16" x14ac:dyDescent="0.2">
      <c r="B1083" s="1" t="s">
        <v>2148</v>
      </c>
      <c r="C1083" s="1">
        <v>41056.0702662037</v>
      </c>
      <c r="D1083" s="10" t="s">
        <v>2149</v>
      </c>
      <c r="E1083" s="1" t="s">
        <v>19</v>
      </c>
      <c r="F1083" s="11">
        <v>1000000</v>
      </c>
      <c r="G1083" s="9">
        <f>RawData[[#This Row],[Clean Salary]]*INDEX(Exchange[], MATCH(RawData[[#This Row],[Currency]], Exchange[Code], 0), 4)</f>
        <v>17807.916687442568</v>
      </c>
      <c r="H1083" s="11">
        <f>IFERROR(RawData[[#This Row],[Salary in USD]]/(INDEX(Exchange[], MATCH(RawData[[#This Row],[Local Currency Unit]], Exchange[Code], 0), 8)), "")</f>
        <v>10992.541165088005</v>
      </c>
      <c r="I1083" s="1" t="s">
        <v>1357</v>
      </c>
      <c r="J1083" s="1" t="s">
        <v>290</v>
      </c>
      <c r="K1083" s="1" t="s">
        <v>134</v>
      </c>
      <c r="L1083" s="1" t="s">
        <v>19</v>
      </c>
      <c r="M1083" s="1" t="str">
        <f>INDEX(Countries[], MATCH(RawData[[#This Row],[Where do you work]], Countries[Actual], 0), 2)</f>
        <v>India</v>
      </c>
      <c r="N1083" s="1" t="s">
        <v>282</v>
      </c>
      <c r="O1083" s="1" t="str">
        <f>VLOOKUP(RawData[[#This Row],[How many hours of a day you work on Excel]], Time[], 2, FALSE)</f>
        <v>Heavy</v>
      </c>
      <c r="P1083" s="1">
        <v>6.5</v>
      </c>
    </row>
    <row r="1084" spans="2:16" x14ac:dyDescent="0.2">
      <c r="B1084" s="1" t="s">
        <v>2150</v>
      </c>
      <c r="C1084" s="1">
        <v>41056.618703703702</v>
      </c>
      <c r="D1084" s="10">
        <v>1000000</v>
      </c>
      <c r="E1084" s="1" t="s">
        <v>19</v>
      </c>
      <c r="F1084" s="11">
        <v>1000000</v>
      </c>
      <c r="G1084" s="9">
        <f>RawData[[#This Row],[Clean Salary]]*INDEX(Exchange[], MATCH(RawData[[#This Row],[Currency]], Exchange[Code], 0), 4)</f>
        <v>17807.916687442568</v>
      </c>
      <c r="H1084" s="11">
        <f>IFERROR(RawData[[#This Row],[Salary in USD]]/(INDEX(Exchange[], MATCH(RawData[[#This Row],[Local Currency Unit]], Exchange[Code], 0), 8)), "")</f>
        <v>10992.541165088005</v>
      </c>
      <c r="I1084" s="1" t="s">
        <v>2151</v>
      </c>
      <c r="J1084" s="1" t="s">
        <v>281</v>
      </c>
      <c r="K1084" s="1" t="s">
        <v>134</v>
      </c>
      <c r="L1084" s="1" t="s">
        <v>19</v>
      </c>
      <c r="M1084" s="1" t="str">
        <f>INDEX(Countries[], MATCH(RawData[[#This Row],[Where do you work]], Countries[Actual], 0), 2)</f>
        <v>India</v>
      </c>
      <c r="N1084" s="1" t="s">
        <v>282</v>
      </c>
      <c r="O1084" s="1" t="str">
        <f>VLOOKUP(RawData[[#This Row],[How many hours of a day you work on Excel]], Time[], 2, FALSE)</f>
        <v>Heavy</v>
      </c>
      <c r="P1084" s="1">
        <v>5</v>
      </c>
    </row>
    <row r="1085" spans="2:16" x14ac:dyDescent="0.2">
      <c r="B1085" s="1" t="s">
        <v>2152</v>
      </c>
      <c r="C1085" s="1">
        <v>41056.960659722223</v>
      </c>
      <c r="D1085" s="10">
        <v>1000000</v>
      </c>
      <c r="E1085" s="1" t="s">
        <v>19</v>
      </c>
      <c r="F1085" s="11">
        <v>1000000</v>
      </c>
      <c r="G1085" s="9">
        <f>RawData[[#This Row],[Clean Salary]]*INDEX(Exchange[], MATCH(RawData[[#This Row],[Currency]], Exchange[Code], 0), 4)</f>
        <v>17807.916687442568</v>
      </c>
      <c r="H1085" s="11">
        <f>IFERROR(RawData[[#This Row],[Salary in USD]]/(INDEX(Exchange[], MATCH(RawData[[#This Row],[Local Currency Unit]], Exchange[Code], 0), 8)), "")</f>
        <v>10992.541165088005</v>
      </c>
      <c r="I1085" s="1" t="s">
        <v>2153</v>
      </c>
      <c r="J1085" s="1" t="s">
        <v>281</v>
      </c>
      <c r="K1085" s="1" t="s">
        <v>134</v>
      </c>
      <c r="L1085" s="1" t="s">
        <v>19</v>
      </c>
      <c r="M1085" s="1" t="str">
        <f>INDEX(Countries[], MATCH(RawData[[#This Row],[Where do you work]], Countries[Actual], 0), 2)</f>
        <v>India</v>
      </c>
      <c r="N1085" s="1" t="s">
        <v>294</v>
      </c>
      <c r="O1085" s="1" t="str">
        <f>VLOOKUP(RawData[[#This Row],[How many hours of a day you work on Excel]], Time[], 2, FALSE)</f>
        <v>Very Heavy</v>
      </c>
      <c r="P1085" s="1">
        <v>8</v>
      </c>
    </row>
    <row r="1086" spans="2:16" x14ac:dyDescent="0.2">
      <c r="B1086" s="1" t="s">
        <v>2154</v>
      </c>
      <c r="C1086" s="1">
        <v>41057.435937499999</v>
      </c>
      <c r="D1086" s="10" t="s">
        <v>2155</v>
      </c>
      <c r="E1086" s="1" t="s">
        <v>19</v>
      </c>
      <c r="F1086" s="11">
        <v>1000000</v>
      </c>
      <c r="G1086" s="9">
        <f>RawData[[#This Row],[Clean Salary]]*INDEX(Exchange[], MATCH(RawData[[#This Row],[Currency]], Exchange[Code], 0), 4)</f>
        <v>17807.916687442568</v>
      </c>
      <c r="H1086" s="11">
        <f>IFERROR(RawData[[#This Row],[Salary in USD]]/(INDEX(Exchange[], MATCH(RawData[[#This Row],[Local Currency Unit]], Exchange[Code], 0), 8)), "")</f>
        <v>10992.541165088005</v>
      </c>
      <c r="I1086" s="1" t="s">
        <v>2156</v>
      </c>
      <c r="J1086" s="1" t="s">
        <v>281</v>
      </c>
      <c r="K1086" s="1" t="s">
        <v>134</v>
      </c>
      <c r="L1086" s="1" t="s">
        <v>19</v>
      </c>
      <c r="M1086" s="1" t="str">
        <f>INDEX(Countries[], MATCH(RawData[[#This Row],[Where do you work]], Countries[Actual], 0), 2)</f>
        <v>India</v>
      </c>
      <c r="N1086" s="1" t="s">
        <v>294</v>
      </c>
      <c r="O1086" s="1" t="str">
        <f>VLOOKUP(RawData[[#This Row],[How many hours of a day you work on Excel]], Time[], 2, FALSE)</f>
        <v>Very Heavy</v>
      </c>
      <c r="P1086" s="1">
        <v>8</v>
      </c>
    </row>
    <row r="1087" spans="2:16" x14ac:dyDescent="0.2">
      <c r="B1087" s="1" t="s">
        <v>2157</v>
      </c>
      <c r="C1087" s="1">
        <v>41057.560949074075</v>
      </c>
      <c r="D1087" s="10" t="s">
        <v>2158</v>
      </c>
      <c r="E1087" s="1" t="s">
        <v>19</v>
      </c>
      <c r="F1087" s="11">
        <v>1000000</v>
      </c>
      <c r="G1087" s="9">
        <f>RawData[[#This Row],[Clean Salary]]*INDEX(Exchange[], MATCH(RawData[[#This Row],[Currency]], Exchange[Code], 0), 4)</f>
        <v>17807.916687442568</v>
      </c>
      <c r="H1087" s="11">
        <f>IFERROR(RawData[[#This Row],[Salary in USD]]/(INDEX(Exchange[], MATCH(RawData[[#This Row],[Local Currency Unit]], Exchange[Code], 0), 8)), "")</f>
        <v>10992.541165088005</v>
      </c>
      <c r="I1087" s="1" t="s">
        <v>2159</v>
      </c>
      <c r="J1087" s="1" t="s">
        <v>290</v>
      </c>
      <c r="K1087" s="1" t="s">
        <v>134</v>
      </c>
      <c r="L1087" s="1" t="s">
        <v>19</v>
      </c>
      <c r="M1087" s="1" t="str">
        <f>INDEX(Countries[], MATCH(RawData[[#This Row],[Where do you work]], Countries[Actual], 0), 2)</f>
        <v>India</v>
      </c>
      <c r="N1087" s="1" t="s">
        <v>324</v>
      </c>
      <c r="O1087" s="1" t="str">
        <f>VLOOKUP(RawData[[#This Row],[How many hours of a day you work on Excel]], Time[], 2, FALSE)</f>
        <v>Light</v>
      </c>
      <c r="P1087" s="1">
        <v>25</v>
      </c>
    </row>
    <row r="1088" spans="2:16" x14ac:dyDescent="0.2">
      <c r="B1088" s="1" t="s">
        <v>2160</v>
      </c>
      <c r="C1088" s="1">
        <v>41058.057627314818</v>
      </c>
      <c r="D1088" s="10" t="s">
        <v>2142</v>
      </c>
      <c r="E1088" s="1" t="s">
        <v>19</v>
      </c>
      <c r="F1088" s="11">
        <v>1000000</v>
      </c>
      <c r="G1088" s="9">
        <f>RawData[[#This Row],[Clean Salary]]*INDEX(Exchange[], MATCH(RawData[[#This Row],[Currency]], Exchange[Code], 0), 4)</f>
        <v>17807.916687442568</v>
      </c>
      <c r="H1088" s="11">
        <f>IFERROR(RawData[[#This Row],[Salary in USD]]/(INDEX(Exchange[], MATCH(RawData[[#This Row],[Local Currency Unit]], Exchange[Code], 0), 8)), "")</f>
        <v>10992.541165088005</v>
      </c>
      <c r="I1088" s="1" t="s">
        <v>2161</v>
      </c>
      <c r="J1088" s="1" t="s">
        <v>281</v>
      </c>
      <c r="K1088" s="1" t="s">
        <v>134</v>
      </c>
      <c r="L1088" s="1" t="s">
        <v>19</v>
      </c>
      <c r="M1088" s="1" t="str">
        <f>INDEX(Countries[], MATCH(RawData[[#This Row],[Where do you work]], Countries[Actual], 0), 2)</f>
        <v>India</v>
      </c>
      <c r="N1088" s="1" t="s">
        <v>282</v>
      </c>
      <c r="O1088" s="1" t="str">
        <f>VLOOKUP(RawData[[#This Row],[How many hours of a day you work on Excel]], Time[], 2, FALSE)</f>
        <v>Heavy</v>
      </c>
      <c r="P1088" s="1">
        <v>8.5</v>
      </c>
    </row>
    <row r="1089" spans="2:16" x14ac:dyDescent="0.2">
      <c r="B1089" s="1" t="s">
        <v>2162</v>
      </c>
      <c r="C1089" s="1">
        <v>41058.483252314814</v>
      </c>
      <c r="D1089" s="10" t="s">
        <v>2163</v>
      </c>
      <c r="E1089" s="1" t="s">
        <v>19</v>
      </c>
      <c r="F1089" s="11">
        <v>1000000</v>
      </c>
      <c r="G1089" s="9">
        <f>RawData[[#This Row],[Clean Salary]]*INDEX(Exchange[], MATCH(RawData[[#This Row],[Currency]], Exchange[Code], 0), 4)</f>
        <v>17807.916687442568</v>
      </c>
      <c r="H1089" s="11">
        <f>IFERROR(RawData[[#This Row],[Salary in USD]]/(INDEX(Exchange[], MATCH(RawData[[#This Row],[Local Currency Unit]], Exchange[Code], 0), 8)), "")</f>
        <v>10992.541165088005</v>
      </c>
      <c r="I1089" s="1" t="s">
        <v>281</v>
      </c>
      <c r="J1089" s="1" t="s">
        <v>281</v>
      </c>
      <c r="K1089" s="1" t="s">
        <v>134</v>
      </c>
      <c r="L1089" s="1" t="s">
        <v>19</v>
      </c>
      <c r="M1089" s="1" t="str">
        <f>INDEX(Countries[], MATCH(RawData[[#This Row],[Where do you work]], Countries[Actual], 0), 2)</f>
        <v>India</v>
      </c>
      <c r="N1089" s="1" t="s">
        <v>291</v>
      </c>
      <c r="O1089" s="1" t="str">
        <f>VLOOKUP(RawData[[#This Row],[How many hours of a day you work on Excel]], Time[], 2, FALSE)</f>
        <v>Medium</v>
      </c>
      <c r="P1089" s="1">
        <v>10</v>
      </c>
    </row>
    <row r="1090" spans="2:16" x14ac:dyDescent="0.2">
      <c r="B1090" s="1" t="s">
        <v>2164</v>
      </c>
      <c r="C1090" s="1">
        <v>41059.567152777781</v>
      </c>
      <c r="D1090" s="10">
        <v>1000000</v>
      </c>
      <c r="E1090" s="1" t="s">
        <v>19</v>
      </c>
      <c r="F1090" s="11">
        <v>1000000</v>
      </c>
      <c r="G1090" s="9">
        <f>RawData[[#This Row],[Clean Salary]]*INDEX(Exchange[], MATCH(RawData[[#This Row],[Currency]], Exchange[Code], 0), 4)</f>
        <v>17807.916687442568</v>
      </c>
      <c r="H1090" s="11">
        <f>IFERROR(RawData[[#This Row],[Salary in USD]]/(INDEX(Exchange[], MATCH(RawData[[#This Row],[Local Currency Unit]], Exchange[Code], 0), 8)), "")</f>
        <v>10992.541165088005</v>
      </c>
      <c r="I1090" s="1" t="s">
        <v>2165</v>
      </c>
      <c r="J1090" s="1" t="s">
        <v>281</v>
      </c>
      <c r="K1090" s="1" t="s">
        <v>134</v>
      </c>
      <c r="L1090" s="1" t="s">
        <v>19</v>
      </c>
      <c r="M1090" s="1" t="str">
        <f>INDEX(Countries[], MATCH(RawData[[#This Row],[Where do you work]], Countries[Actual], 0), 2)</f>
        <v>India</v>
      </c>
      <c r="N1090" s="1" t="s">
        <v>294</v>
      </c>
      <c r="O1090" s="1" t="str">
        <f>VLOOKUP(RawData[[#This Row],[How many hours of a day you work on Excel]], Time[], 2, FALSE)</f>
        <v>Very Heavy</v>
      </c>
      <c r="P1090" s="1">
        <v>6</v>
      </c>
    </row>
    <row r="1091" spans="2:16" x14ac:dyDescent="0.2">
      <c r="B1091" s="1" t="s">
        <v>2166</v>
      </c>
      <c r="C1091" s="1">
        <v>41059.665983796294</v>
      </c>
      <c r="D1091" s="10" t="s">
        <v>2167</v>
      </c>
      <c r="E1091" s="1" t="s">
        <v>19</v>
      </c>
      <c r="F1091" s="11">
        <v>1000000</v>
      </c>
      <c r="G1091" s="9">
        <f>RawData[[#This Row],[Clean Salary]]*INDEX(Exchange[], MATCH(RawData[[#This Row],[Currency]], Exchange[Code], 0), 4)</f>
        <v>17807.916687442568</v>
      </c>
      <c r="H1091" s="11">
        <f>IFERROR(RawData[[#This Row],[Salary in USD]]/(INDEX(Exchange[], MATCH(RawData[[#This Row],[Local Currency Unit]], Exchange[Code], 0), 8)), "")</f>
        <v>10992.541165088005</v>
      </c>
      <c r="I1091" s="1" t="s">
        <v>1590</v>
      </c>
      <c r="J1091" s="1" t="s">
        <v>286</v>
      </c>
      <c r="K1091" s="1" t="s">
        <v>134</v>
      </c>
      <c r="L1091" s="1" t="s">
        <v>19</v>
      </c>
      <c r="M1091" s="1" t="str">
        <f>INDEX(Countries[], MATCH(RawData[[#This Row],[Where do you work]], Countries[Actual], 0), 2)</f>
        <v>India</v>
      </c>
      <c r="N1091" s="1" t="s">
        <v>291</v>
      </c>
      <c r="O1091" s="1" t="str">
        <f>VLOOKUP(RawData[[#This Row],[How many hours of a day you work on Excel]], Time[], 2, FALSE)</f>
        <v>Medium</v>
      </c>
      <c r="P1091" s="1">
        <v>7</v>
      </c>
    </row>
    <row r="1092" spans="2:16" x14ac:dyDescent="0.2">
      <c r="B1092" s="1" t="s">
        <v>2168</v>
      </c>
      <c r="C1092" s="1">
        <v>41060.842673611114</v>
      </c>
      <c r="D1092" s="10">
        <v>1000000</v>
      </c>
      <c r="E1092" s="1" t="s">
        <v>19</v>
      </c>
      <c r="F1092" s="11">
        <v>1000000</v>
      </c>
      <c r="G1092" s="9">
        <f>RawData[[#This Row],[Clean Salary]]*INDEX(Exchange[], MATCH(RawData[[#This Row],[Currency]], Exchange[Code], 0), 4)</f>
        <v>17807.916687442568</v>
      </c>
      <c r="H1092" s="11">
        <f>IFERROR(RawData[[#This Row],[Salary in USD]]/(INDEX(Exchange[], MATCH(RawData[[#This Row],[Local Currency Unit]], Exchange[Code], 0), 8)), "")</f>
        <v>10992.541165088005</v>
      </c>
      <c r="I1092" s="1" t="s">
        <v>1136</v>
      </c>
      <c r="J1092" s="1" t="s">
        <v>290</v>
      </c>
      <c r="K1092" s="1" t="s">
        <v>134</v>
      </c>
      <c r="L1092" s="1" t="s">
        <v>19</v>
      </c>
      <c r="M1092" s="1" t="str">
        <f>INDEX(Countries[], MATCH(RawData[[#This Row],[Where do you work]], Countries[Actual], 0), 2)</f>
        <v>India</v>
      </c>
      <c r="N1092" s="1" t="s">
        <v>294</v>
      </c>
      <c r="O1092" s="1" t="str">
        <f>VLOOKUP(RawData[[#This Row],[How many hours of a day you work on Excel]], Time[], 2, FALSE)</f>
        <v>Very Heavy</v>
      </c>
      <c r="P1092" s="1">
        <v>10</v>
      </c>
    </row>
    <row r="1093" spans="2:16" x14ac:dyDescent="0.2">
      <c r="B1093" s="1" t="s">
        <v>2169</v>
      </c>
      <c r="C1093" s="1">
        <v>41061.762858796297</v>
      </c>
      <c r="D1093" s="10" t="s">
        <v>2170</v>
      </c>
      <c r="E1093" s="1" t="s">
        <v>19</v>
      </c>
      <c r="F1093" s="11">
        <v>1000000</v>
      </c>
      <c r="G1093" s="9">
        <f>RawData[[#This Row],[Clean Salary]]*INDEX(Exchange[], MATCH(RawData[[#This Row],[Currency]], Exchange[Code], 0), 4)</f>
        <v>17807.916687442568</v>
      </c>
      <c r="H1093" s="11">
        <f>IFERROR(RawData[[#This Row],[Salary in USD]]/(INDEX(Exchange[], MATCH(RawData[[#This Row],[Local Currency Unit]], Exchange[Code], 0), 8)), "")</f>
        <v>10992.541165088005</v>
      </c>
      <c r="I1093" s="1" t="s">
        <v>433</v>
      </c>
      <c r="J1093" s="1" t="s">
        <v>290</v>
      </c>
      <c r="K1093" s="1" t="s">
        <v>134</v>
      </c>
      <c r="L1093" s="1" t="s">
        <v>19</v>
      </c>
      <c r="M1093" s="1" t="str">
        <f>INDEX(Countries[], MATCH(RawData[[#This Row],[Where do you work]], Countries[Actual], 0), 2)</f>
        <v>India</v>
      </c>
      <c r="N1093" s="1" t="s">
        <v>294</v>
      </c>
      <c r="O1093" s="1" t="str">
        <f>VLOOKUP(RawData[[#This Row],[How many hours of a day you work on Excel]], Time[], 2, FALSE)</f>
        <v>Very Heavy</v>
      </c>
      <c r="P1093" s="1">
        <v>4</v>
      </c>
    </row>
    <row r="1094" spans="2:16" x14ac:dyDescent="0.2">
      <c r="B1094" s="1" t="s">
        <v>2171</v>
      </c>
      <c r="C1094" s="1">
        <v>41063.506562499999</v>
      </c>
      <c r="D1094" s="10" t="s">
        <v>2172</v>
      </c>
      <c r="E1094" s="1" t="s">
        <v>19</v>
      </c>
      <c r="F1094" s="11">
        <v>1000000</v>
      </c>
      <c r="G1094" s="9">
        <f>RawData[[#This Row],[Clean Salary]]*INDEX(Exchange[], MATCH(RawData[[#This Row],[Currency]], Exchange[Code], 0), 4)</f>
        <v>17807.916687442568</v>
      </c>
      <c r="H1094" s="11">
        <f>IFERROR(RawData[[#This Row],[Salary in USD]]/(INDEX(Exchange[], MATCH(RawData[[#This Row],[Local Currency Unit]], Exchange[Code], 0), 8)), "")</f>
        <v>10992.541165088005</v>
      </c>
      <c r="I1094" s="1" t="s">
        <v>2173</v>
      </c>
      <c r="J1094" s="1" t="s">
        <v>281</v>
      </c>
      <c r="K1094" s="1" t="s">
        <v>134</v>
      </c>
      <c r="L1094" s="1" t="s">
        <v>19</v>
      </c>
      <c r="M1094" s="1" t="str">
        <f>INDEX(Countries[], MATCH(RawData[[#This Row],[Where do you work]], Countries[Actual], 0), 2)</f>
        <v>India</v>
      </c>
      <c r="N1094" s="1" t="s">
        <v>291</v>
      </c>
      <c r="O1094" s="1" t="str">
        <f>VLOOKUP(RawData[[#This Row],[How many hours of a day you work on Excel]], Time[], 2, FALSE)</f>
        <v>Medium</v>
      </c>
      <c r="P1094" s="1">
        <v>13</v>
      </c>
    </row>
    <row r="1095" spans="2:16" x14ac:dyDescent="0.2">
      <c r="B1095" s="1" t="s">
        <v>2174</v>
      </c>
      <c r="C1095" s="1">
        <v>41063.619687500002</v>
      </c>
      <c r="D1095" s="10" t="s">
        <v>2142</v>
      </c>
      <c r="E1095" s="1" t="s">
        <v>19</v>
      </c>
      <c r="F1095" s="11">
        <v>1000000</v>
      </c>
      <c r="G1095" s="9">
        <f>RawData[[#This Row],[Clean Salary]]*INDEX(Exchange[], MATCH(RawData[[#This Row],[Currency]], Exchange[Code], 0), 4)</f>
        <v>17807.916687442568</v>
      </c>
      <c r="H1095" s="11">
        <f>IFERROR(RawData[[#This Row],[Salary in USD]]/(INDEX(Exchange[], MATCH(RawData[[#This Row],[Local Currency Unit]], Exchange[Code], 0), 8)), "")</f>
        <v>10992.541165088005</v>
      </c>
      <c r="I1095" s="1" t="s">
        <v>2175</v>
      </c>
      <c r="J1095" s="1" t="s">
        <v>290</v>
      </c>
      <c r="K1095" s="1" t="s">
        <v>134</v>
      </c>
      <c r="L1095" s="1" t="s">
        <v>19</v>
      </c>
      <c r="M1095" s="1" t="str">
        <f>INDEX(Countries[], MATCH(RawData[[#This Row],[Where do you work]], Countries[Actual], 0), 2)</f>
        <v>India</v>
      </c>
      <c r="N1095" s="1" t="s">
        <v>294</v>
      </c>
      <c r="O1095" s="1" t="str">
        <f>VLOOKUP(RawData[[#This Row],[How many hours of a day you work on Excel]], Time[], 2, FALSE)</f>
        <v>Very Heavy</v>
      </c>
      <c r="P1095" s="1">
        <v>4</v>
      </c>
    </row>
    <row r="1096" spans="2:16" x14ac:dyDescent="0.2">
      <c r="B1096" s="1" t="s">
        <v>2176</v>
      </c>
      <c r="C1096" s="1">
        <v>41073.767361111109</v>
      </c>
      <c r="D1096" s="10" t="s">
        <v>2177</v>
      </c>
      <c r="E1096" s="1" t="s">
        <v>19</v>
      </c>
      <c r="F1096" s="11">
        <v>1000000</v>
      </c>
      <c r="G1096" s="9">
        <f>RawData[[#This Row],[Clean Salary]]*INDEX(Exchange[], MATCH(RawData[[#This Row],[Currency]], Exchange[Code], 0), 4)</f>
        <v>17807.916687442568</v>
      </c>
      <c r="H1096" s="11">
        <f>IFERROR(RawData[[#This Row],[Salary in USD]]/(INDEX(Exchange[], MATCH(RawData[[#This Row],[Local Currency Unit]], Exchange[Code], 0), 8)), "")</f>
        <v>10992.541165088005</v>
      </c>
      <c r="I1096" s="1" t="s">
        <v>2178</v>
      </c>
      <c r="J1096" s="1" t="s">
        <v>281</v>
      </c>
      <c r="K1096" s="1" t="s">
        <v>134</v>
      </c>
      <c r="L1096" s="1" t="s">
        <v>19</v>
      </c>
      <c r="M1096" s="1" t="str">
        <f>INDEX(Countries[], MATCH(RawData[[#This Row],[Where do you work]], Countries[Actual], 0), 2)</f>
        <v>India</v>
      </c>
      <c r="N1096" s="1" t="s">
        <v>291</v>
      </c>
      <c r="O1096" s="1" t="str">
        <f>VLOOKUP(RawData[[#This Row],[How many hours of a day you work on Excel]], Time[], 2, FALSE)</f>
        <v>Medium</v>
      </c>
      <c r="P1096" s="1">
        <v>10</v>
      </c>
    </row>
    <row r="1097" spans="2:16" x14ac:dyDescent="0.2">
      <c r="B1097" s="1" t="s">
        <v>2179</v>
      </c>
      <c r="C1097" s="1">
        <v>41075.733449074076</v>
      </c>
      <c r="D1097" s="10" t="s">
        <v>2142</v>
      </c>
      <c r="E1097" s="1" t="s">
        <v>19</v>
      </c>
      <c r="F1097" s="11">
        <v>1000000</v>
      </c>
      <c r="G1097" s="9">
        <f>RawData[[#This Row],[Clean Salary]]*INDEX(Exchange[], MATCH(RawData[[#This Row],[Currency]], Exchange[Code], 0), 4)</f>
        <v>17807.916687442568</v>
      </c>
      <c r="H1097" s="11">
        <f>IFERROR(RawData[[#This Row],[Salary in USD]]/(INDEX(Exchange[], MATCH(RawData[[#This Row],[Local Currency Unit]], Exchange[Code], 0), 8)), "")</f>
        <v>10992.541165088005</v>
      </c>
      <c r="I1097" s="1" t="s">
        <v>2180</v>
      </c>
      <c r="J1097" s="1" t="s">
        <v>281</v>
      </c>
      <c r="K1097" s="1" t="s">
        <v>134</v>
      </c>
      <c r="L1097" s="1" t="s">
        <v>19</v>
      </c>
      <c r="M1097" s="1" t="str">
        <f>INDEX(Countries[], MATCH(RawData[[#This Row],[Where do you work]], Countries[Actual], 0), 2)</f>
        <v>India</v>
      </c>
      <c r="N1097" s="1" t="s">
        <v>294</v>
      </c>
      <c r="O1097" s="1" t="str">
        <f>VLOOKUP(RawData[[#This Row],[How many hours of a day you work on Excel]], Time[], 2, FALSE)</f>
        <v>Very Heavy</v>
      </c>
      <c r="P1097" s="1">
        <v>10</v>
      </c>
    </row>
    <row r="1098" spans="2:16" x14ac:dyDescent="0.2">
      <c r="B1098" s="1" t="s">
        <v>2181</v>
      </c>
      <c r="C1098" s="1">
        <v>41055.051701388889</v>
      </c>
      <c r="D1098" s="10">
        <v>46000</v>
      </c>
      <c r="E1098" s="1" t="s">
        <v>322</v>
      </c>
      <c r="F1098" s="11">
        <v>46000</v>
      </c>
      <c r="G1098" s="9">
        <f>RawData[[#This Row],[Clean Salary]]*INDEX(Exchange[], MATCH(RawData[[#This Row],[Currency]], Exchange[Code], 0), 4)</f>
        <v>46000</v>
      </c>
      <c r="H1098" s="11">
        <f>IFERROR(RawData[[#This Row],[Salary in USD]]/(INDEX(Exchange[], MATCH(RawData[[#This Row],[Local Currency Unit]], Exchange[Code], 0), 8)), "")</f>
        <v>10952.380952380952</v>
      </c>
      <c r="I1098" s="1" t="s">
        <v>2182</v>
      </c>
      <c r="J1098" s="1" t="s">
        <v>290</v>
      </c>
      <c r="K1098" s="1" t="s">
        <v>133</v>
      </c>
      <c r="L1098" s="1" t="s">
        <v>322</v>
      </c>
      <c r="M1098" s="1" t="str">
        <f>INDEX(Countries[], MATCH(RawData[[#This Row],[Where do you work]], Countries[Actual], 0), 2)</f>
        <v>USA</v>
      </c>
      <c r="N1098" s="1" t="s">
        <v>294</v>
      </c>
      <c r="O1098" s="1" t="str">
        <f>VLOOKUP(RawData[[#This Row],[How many hours of a day you work on Excel]], Time[], 2, FALSE)</f>
        <v>Very Heavy</v>
      </c>
    </row>
    <row r="1099" spans="2:16" x14ac:dyDescent="0.2">
      <c r="B1099" s="1" t="s">
        <v>2183</v>
      </c>
      <c r="C1099" s="1">
        <v>41055.08315972222</v>
      </c>
      <c r="D1099" s="10" t="s">
        <v>2184</v>
      </c>
      <c r="E1099" s="1" t="s">
        <v>322</v>
      </c>
      <c r="F1099" s="11">
        <v>46000</v>
      </c>
      <c r="G1099" s="9">
        <f>RawData[[#This Row],[Clean Salary]]*INDEX(Exchange[], MATCH(RawData[[#This Row],[Currency]], Exchange[Code], 0), 4)</f>
        <v>46000</v>
      </c>
      <c r="H1099" s="11">
        <f>IFERROR(RawData[[#This Row],[Salary in USD]]/(INDEX(Exchange[], MATCH(RawData[[#This Row],[Local Currency Unit]], Exchange[Code], 0), 8)), "")</f>
        <v>10952.380952380952</v>
      </c>
      <c r="I1099" s="1" t="s">
        <v>1136</v>
      </c>
      <c r="J1099" s="1" t="s">
        <v>290</v>
      </c>
      <c r="K1099" s="1" t="s">
        <v>133</v>
      </c>
      <c r="L1099" s="1" t="s">
        <v>322</v>
      </c>
      <c r="M1099" s="1" t="str">
        <f>INDEX(Countries[], MATCH(RawData[[#This Row],[Where do you work]], Countries[Actual], 0), 2)</f>
        <v>USA</v>
      </c>
      <c r="N1099" s="1" t="s">
        <v>282</v>
      </c>
      <c r="O1099" s="1" t="str">
        <f>VLOOKUP(RawData[[#This Row],[How many hours of a day you work on Excel]], Time[], 2, FALSE)</f>
        <v>Heavy</v>
      </c>
    </row>
    <row r="1100" spans="2:16" x14ac:dyDescent="0.2">
      <c r="B1100" s="1" t="s">
        <v>2185</v>
      </c>
      <c r="C1100" s="1">
        <v>41055.22724537037</v>
      </c>
      <c r="D1100" s="10">
        <v>46000</v>
      </c>
      <c r="E1100" s="1" t="s">
        <v>322</v>
      </c>
      <c r="F1100" s="11">
        <v>46000</v>
      </c>
      <c r="G1100" s="9">
        <f>RawData[[#This Row],[Clean Salary]]*INDEX(Exchange[], MATCH(RawData[[#This Row],[Currency]], Exchange[Code], 0), 4)</f>
        <v>46000</v>
      </c>
      <c r="H1100" s="11">
        <f>IFERROR(RawData[[#This Row],[Salary in USD]]/(INDEX(Exchange[], MATCH(RawData[[#This Row],[Local Currency Unit]], Exchange[Code], 0), 8)), "")</f>
        <v>10952.380952380952</v>
      </c>
      <c r="I1100" s="1" t="s">
        <v>913</v>
      </c>
      <c r="J1100" s="1" t="s">
        <v>290</v>
      </c>
      <c r="K1100" s="1" t="s">
        <v>133</v>
      </c>
      <c r="L1100" s="1" t="s">
        <v>322</v>
      </c>
      <c r="M1100" s="1" t="str">
        <f>INDEX(Countries[], MATCH(RawData[[#This Row],[Where do you work]], Countries[Actual], 0), 2)</f>
        <v>USA</v>
      </c>
      <c r="N1100" s="1" t="s">
        <v>291</v>
      </c>
      <c r="O1100" s="1" t="str">
        <f>VLOOKUP(RawData[[#This Row],[How many hours of a day you work on Excel]], Time[], 2, FALSE)</f>
        <v>Medium</v>
      </c>
    </row>
    <row r="1101" spans="2:16" x14ac:dyDescent="0.2">
      <c r="B1101" s="1" t="s">
        <v>2186</v>
      </c>
      <c r="C1101" s="1">
        <v>41078.260127314818</v>
      </c>
      <c r="D1101" s="10">
        <v>46000</v>
      </c>
      <c r="E1101" s="1" t="s">
        <v>322</v>
      </c>
      <c r="F1101" s="11">
        <v>46000</v>
      </c>
      <c r="G1101" s="9">
        <f>RawData[[#This Row],[Clean Salary]]*INDEX(Exchange[], MATCH(RawData[[#This Row],[Currency]], Exchange[Code], 0), 4)</f>
        <v>46000</v>
      </c>
      <c r="H1101" s="11">
        <f>IFERROR(RawData[[#This Row],[Salary in USD]]/(INDEX(Exchange[], MATCH(RawData[[#This Row],[Local Currency Unit]], Exchange[Code], 0), 8)), "")</f>
        <v>10952.380952380952</v>
      </c>
      <c r="I1101" s="1" t="s">
        <v>2187</v>
      </c>
      <c r="J1101" s="1" t="s">
        <v>290</v>
      </c>
      <c r="K1101" s="1" t="s">
        <v>133</v>
      </c>
      <c r="L1101" s="1" t="s">
        <v>322</v>
      </c>
      <c r="M1101" s="1" t="str">
        <f>INDEX(Countries[], MATCH(RawData[[#This Row],[Where do you work]], Countries[Actual], 0), 2)</f>
        <v>USA</v>
      </c>
      <c r="N1101" s="1" t="s">
        <v>294</v>
      </c>
      <c r="O1101" s="1" t="str">
        <f>VLOOKUP(RawData[[#This Row],[How many hours of a day you work on Excel]], Time[], 2, FALSE)</f>
        <v>Very Heavy</v>
      </c>
      <c r="P1101" s="1">
        <v>1</v>
      </c>
    </row>
    <row r="1102" spans="2:16" x14ac:dyDescent="0.2">
      <c r="B1102" s="1" t="s">
        <v>2188</v>
      </c>
      <c r="C1102" s="1">
        <v>41080.163831018515</v>
      </c>
      <c r="D1102" s="10">
        <v>46000</v>
      </c>
      <c r="E1102" s="1" t="s">
        <v>322</v>
      </c>
      <c r="F1102" s="11">
        <v>46000</v>
      </c>
      <c r="G1102" s="9">
        <f>RawData[[#This Row],[Clean Salary]]*INDEX(Exchange[], MATCH(RawData[[#This Row],[Currency]], Exchange[Code], 0), 4)</f>
        <v>46000</v>
      </c>
      <c r="H1102" s="11">
        <f>IFERROR(RawData[[#This Row],[Salary in USD]]/(INDEX(Exchange[], MATCH(RawData[[#This Row],[Local Currency Unit]], Exchange[Code], 0), 8)), "")</f>
        <v>10952.380952380952</v>
      </c>
      <c r="I1102" s="1" t="s">
        <v>2189</v>
      </c>
      <c r="J1102" s="1" t="s">
        <v>290</v>
      </c>
      <c r="K1102" s="1" t="s">
        <v>133</v>
      </c>
      <c r="L1102" s="1" t="s">
        <v>322</v>
      </c>
      <c r="M1102" s="1" t="str">
        <f>INDEX(Countries[], MATCH(RawData[[#This Row],[Where do you work]], Countries[Actual], 0), 2)</f>
        <v>USA</v>
      </c>
      <c r="N1102" s="1" t="s">
        <v>282</v>
      </c>
      <c r="O1102" s="1" t="str">
        <f>VLOOKUP(RawData[[#This Row],[How many hours of a day you work on Excel]], Time[], 2, FALSE)</f>
        <v>Heavy</v>
      </c>
      <c r="P1102" s="1">
        <v>8</v>
      </c>
    </row>
    <row r="1103" spans="2:16" x14ac:dyDescent="0.2">
      <c r="B1103" s="1" t="s">
        <v>2190</v>
      </c>
      <c r="C1103" s="1">
        <v>41071.705324074072</v>
      </c>
      <c r="D1103" s="10" t="s">
        <v>2191</v>
      </c>
      <c r="E1103" s="1" t="s">
        <v>6</v>
      </c>
      <c r="F1103" s="11">
        <v>26500</v>
      </c>
      <c r="G1103" s="9">
        <f>RawData[[#This Row],[Clean Salary]]*INDEX(Exchange[], MATCH(RawData[[#This Row],[Currency]], Exchange[Code], 0), 4)</f>
        <v>41768.724209783031</v>
      </c>
      <c r="H1103" s="11">
        <f>IFERROR(RawData[[#This Row],[Salary in USD]]/(INDEX(Exchange[], MATCH(RawData[[#This Row],[Local Currency Unit]], Exchange[Code], 0), 8)), "")</f>
        <v>10934.220997325401</v>
      </c>
      <c r="I1103" s="1" t="s">
        <v>2192</v>
      </c>
      <c r="J1103" s="1" t="s">
        <v>281</v>
      </c>
      <c r="K1103" s="1" t="s">
        <v>135</v>
      </c>
      <c r="L1103" s="1" t="s">
        <v>6</v>
      </c>
      <c r="M1103" s="1" t="str">
        <f>INDEX(Countries[], MATCH(RawData[[#This Row],[Where do you work]], Countries[Actual], 0), 2)</f>
        <v>UK</v>
      </c>
      <c r="N1103" s="1" t="s">
        <v>282</v>
      </c>
      <c r="O1103" s="1" t="str">
        <f>VLOOKUP(RawData[[#This Row],[How many hours of a day you work on Excel]], Time[], 2, FALSE)</f>
        <v>Heavy</v>
      </c>
      <c r="P1103" s="1">
        <v>16</v>
      </c>
    </row>
    <row r="1104" spans="2:16" x14ac:dyDescent="0.2">
      <c r="B1104" s="1" t="s">
        <v>2193</v>
      </c>
      <c r="C1104" s="1">
        <v>41055.085821759261</v>
      </c>
      <c r="D1104" s="10">
        <v>45880</v>
      </c>
      <c r="E1104" s="1" t="s">
        <v>322</v>
      </c>
      <c r="F1104" s="11">
        <v>45880</v>
      </c>
      <c r="G1104" s="9">
        <f>RawData[[#This Row],[Clean Salary]]*INDEX(Exchange[], MATCH(RawData[[#This Row],[Currency]], Exchange[Code], 0), 4)</f>
        <v>45880</v>
      </c>
      <c r="H1104" s="11">
        <f>IFERROR(RawData[[#This Row],[Salary in USD]]/(INDEX(Exchange[], MATCH(RawData[[#This Row],[Local Currency Unit]], Exchange[Code], 0), 8)), "")</f>
        <v>10923.809523809523</v>
      </c>
      <c r="I1104" s="1" t="s">
        <v>2194</v>
      </c>
      <c r="J1104" s="1" t="s">
        <v>281</v>
      </c>
      <c r="K1104" s="1" t="s">
        <v>133</v>
      </c>
      <c r="L1104" s="1" t="s">
        <v>322</v>
      </c>
      <c r="M1104" s="1" t="str">
        <f>INDEX(Countries[], MATCH(RawData[[#This Row],[Where do you work]], Countries[Actual], 0), 2)</f>
        <v>USA</v>
      </c>
      <c r="N1104" s="1" t="s">
        <v>294</v>
      </c>
      <c r="O1104" s="1" t="str">
        <f>VLOOKUP(RawData[[#This Row],[How many hours of a day you work on Excel]], Time[], 2, FALSE)</f>
        <v>Very Heavy</v>
      </c>
    </row>
    <row r="1105" spans="2:16" x14ac:dyDescent="0.2">
      <c r="B1105" s="1" t="s">
        <v>2195</v>
      </c>
      <c r="C1105" s="1">
        <v>41054.306458333333</v>
      </c>
      <c r="D1105" s="10" t="s">
        <v>2196</v>
      </c>
      <c r="E1105" s="1" t="s">
        <v>15</v>
      </c>
      <c r="F1105" s="11">
        <v>38000</v>
      </c>
      <c r="G1105" s="9">
        <f>RawData[[#This Row],[Clean Salary]]*INDEX(Exchange[], MATCH(RawData[[#This Row],[Currency]], Exchange[Code], 0), 4)</f>
        <v>48275.178681681093</v>
      </c>
      <c r="H1105" s="11">
        <f>IFERROR(RawData[[#This Row],[Salary in USD]]/(INDEX(Exchange[], MATCH(RawData[[#This Row],[Local Currency Unit]], Exchange[Code], 0), 8)), "")</f>
        <v>10897.33153085352</v>
      </c>
      <c r="I1105" s="1" t="s">
        <v>2197</v>
      </c>
      <c r="J1105" s="1" t="s">
        <v>290</v>
      </c>
      <c r="K1105" s="1" t="s">
        <v>156</v>
      </c>
      <c r="L1105" s="1" t="s">
        <v>15</v>
      </c>
      <c r="M1105" s="1" t="str">
        <f>INDEX(Countries[], MATCH(RawData[[#This Row],[Where do you work]], Countries[Actual], 0), 2)</f>
        <v>Netherlands</v>
      </c>
      <c r="N1105" s="1" t="s">
        <v>324</v>
      </c>
      <c r="O1105" s="1" t="str">
        <f>VLOOKUP(RawData[[#This Row],[How many hours of a day you work on Excel]], Time[], 2, FALSE)</f>
        <v>Light</v>
      </c>
    </row>
    <row r="1106" spans="2:16" x14ac:dyDescent="0.2">
      <c r="B1106" s="1" t="s">
        <v>2824</v>
      </c>
      <c r="C1106" s="1">
        <v>41057.951979166668</v>
      </c>
      <c r="D1106" s="10">
        <v>28000</v>
      </c>
      <c r="E1106" s="1" t="s">
        <v>322</v>
      </c>
      <c r="F1106" s="11">
        <v>28000</v>
      </c>
      <c r="G1106" s="9">
        <f>RawData[[#This Row],[Clean Salary]]*INDEX(Exchange[], MATCH(RawData[[#This Row],[Currency]], Exchange[Code], 0), 4)</f>
        <v>28000</v>
      </c>
      <c r="H1106" s="11">
        <f>IFERROR(RawData[[#This Row],[Salary in USD]]/(INDEX(Exchange[], MATCH(RawData[[#This Row],[Local Currency Unit]], Exchange[Code], 0), 8)), "")</f>
        <v>10852.713178294573</v>
      </c>
      <c r="I1106" s="1" t="s">
        <v>2825</v>
      </c>
      <c r="J1106" s="1" t="s">
        <v>281</v>
      </c>
      <c r="K1106" s="1" t="s">
        <v>157</v>
      </c>
      <c r="L1106" s="1" t="s">
        <v>65</v>
      </c>
      <c r="M1106" s="1" t="str">
        <f>INDEX(Countries[], MATCH(RawData[[#This Row],[Where do you work]], Countries[Actual], 0), 2)</f>
        <v>Poland</v>
      </c>
      <c r="N1106" s="1" t="s">
        <v>282</v>
      </c>
      <c r="O1106" s="1" t="str">
        <f>VLOOKUP(RawData[[#This Row],[How many hours of a day you work on Excel]], Time[], 2, FALSE)</f>
        <v>Heavy</v>
      </c>
      <c r="P1106" s="1">
        <v>5</v>
      </c>
    </row>
    <row r="1107" spans="2:16" x14ac:dyDescent="0.2">
      <c r="B1107" s="1" t="s">
        <v>2092</v>
      </c>
      <c r="C1107" s="1">
        <v>41057.194918981484</v>
      </c>
      <c r="D1107" s="10" t="s">
        <v>2093</v>
      </c>
      <c r="E1107" s="1" t="s">
        <v>322</v>
      </c>
      <c r="F1107" s="11">
        <v>48000</v>
      </c>
      <c r="G1107" s="9">
        <f>RawData[[#This Row],[Clean Salary]]*INDEX(Exchange[], MATCH(RawData[[#This Row],[Currency]], Exchange[Code], 0), 4)</f>
        <v>48000</v>
      </c>
      <c r="H1107" s="11">
        <f>IFERROR(RawData[[#This Row],[Salary in USD]]/(INDEX(Exchange[], MATCH(RawData[[#This Row],[Local Currency Unit]], Exchange[Code], 0), 8)), "")</f>
        <v>10835.214446952597</v>
      </c>
      <c r="I1107" s="1" t="s">
        <v>2094</v>
      </c>
      <c r="J1107" s="1" t="s">
        <v>281</v>
      </c>
      <c r="K1107" s="1" t="s">
        <v>160</v>
      </c>
      <c r="L1107" s="1" t="s">
        <v>15</v>
      </c>
      <c r="M1107" s="1" t="str">
        <f>INDEX(Countries[], MATCH(RawData[[#This Row],[Where do you work]], Countries[Actual], 0), 2)</f>
        <v>France</v>
      </c>
      <c r="N1107" s="1" t="s">
        <v>282</v>
      </c>
      <c r="O1107" s="1" t="str">
        <f>VLOOKUP(RawData[[#This Row],[How many hours of a day you work on Excel]], Time[], 2, FALSE)</f>
        <v>Heavy</v>
      </c>
      <c r="P1107" s="1">
        <v>5</v>
      </c>
    </row>
    <row r="1108" spans="2:16" x14ac:dyDescent="0.2">
      <c r="B1108" s="1" t="s">
        <v>2200</v>
      </c>
      <c r="C1108" s="1">
        <v>41057.559976851851</v>
      </c>
      <c r="D1108" s="10">
        <v>55</v>
      </c>
      <c r="E1108" s="1" t="s">
        <v>32</v>
      </c>
      <c r="F1108" s="11">
        <v>55000</v>
      </c>
      <c r="G1108" s="9">
        <f>RawData[[#This Row],[Clean Salary]]*INDEX(Exchange[], MATCH(RawData[[#This Row],[Currency]], Exchange[Code], 0), 4)</f>
        <v>43867.345148271634</v>
      </c>
      <c r="H1108" s="11">
        <f>IFERROR(RawData[[#This Row],[Salary in USD]]/(INDEX(Exchange[], MATCH(RawData[[#This Row],[Local Currency Unit]], Exchange[Code], 0), 8)), "")</f>
        <v>10831.443246486824</v>
      </c>
      <c r="I1108" s="1" t="s">
        <v>320</v>
      </c>
      <c r="J1108" s="1" t="s">
        <v>290</v>
      </c>
      <c r="K1108" s="1" t="s">
        <v>146</v>
      </c>
      <c r="L1108" s="1" t="s">
        <v>32</v>
      </c>
      <c r="M1108" s="1" t="str">
        <f>INDEX(Countries[], MATCH(RawData[[#This Row],[Where do you work]], Countries[Actual], 0), 2)</f>
        <v>New Zealand</v>
      </c>
      <c r="N1108" s="1" t="s">
        <v>294</v>
      </c>
      <c r="O1108" s="1" t="str">
        <f>VLOOKUP(RawData[[#This Row],[How many hours of a day you work on Excel]], Time[], 2, FALSE)</f>
        <v>Very Heavy</v>
      </c>
      <c r="P1108" s="1">
        <v>10</v>
      </c>
    </row>
    <row r="1109" spans="2:16" x14ac:dyDescent="0.2">
      <c r="B1109" s="1" t="s">
        <v>2004</v>
      </c>
      <c r="C1109" s="1">
        <v>41057.943483796298</v>
      </c>
      <c r="D1109" s="10" t="s">
        <v>2005</v>
      </c>
      <c r="E1109" s="1" t="s">
        <v>322</v>
      </c>
      <c r="F1109" s="11">
        <v>50000</v>
      </c>
      <c r="G1109" s="9">
        <f>RawData[[#This Row],[Clean Salary]]*INDEX(Exchange[], MATCH(RawData[[#This Row],[Currency]], Exchange[Code], 0), 4)</f>
        <v>50000</v>
      </c>
      <c r="H1109" s="11">
        <f>IFERROR(RawData[[#This Row],[Salary in USD]]/(INDEX(Exchange[], MATCH(RawData[[#This Row],[Local Currency Unit]], Exchange[Code], 0), 8)), "")</f>
        <v>10799.136069114471</v>
      </c>
      <c r="I1109" s="1" t="s">
        <v>790</v>
      </c>
      <c r="J1109" s="1" t="s">
        <v>281</v>
      </c>
      <c r="K1109" s="1" t="s">
        <v>137</v>
      </c>
      <c r="L1109" s="1" t="s">
        <v>9</v>
      </c>
      <c r="M1109" s="1" t="str">
        <f>INDEX(Countries[], MATCH(RawData[[#This Row],[Where do you work]], Countries[Actual], 0), 2)</f>
        <v>Canada</v>
      </c>
      <c r="N1109" s="1" t="s">
        <v>324</v>
      </c>
      <c r="O1109" s="1" t="str">
        <f>VLOOKUP(RawData[[#This Row],[How many hours of a day you work on Excel]], Time[], 2, FALSE)</f>
        <v>Light</v>
      </c>
      <c r="P1109" s="1">
        <v>5</v>
      </c>
    </row>
    <row r="1110" spans="2:16" x14ac:dyDescent="0.2">
      <c r="B1110" s="1" t="s">
        <v>1514</v>
      </c>
      <c r="C1110" s="1">
        <v>41054.302222222221</v>
      </c>
      <c r="D1110" s="10">
        <v>61000</v>
      </c>
      <c r="E1110" s="1" t="s">
        <v>322</v>
      </c>
      <c r="F1110" s="11">
        <v>61000</v>
      </c>
      <c r="G1110" s="9">
        <f>RawData[[#This Row],[Clean Salary]]*INDEX(Exchange[], MATCH(RawData[[#This Row],[Currency]], Exchange[Code], 0), 4)</f>
        <v>61000</v>
      </c>
      <c r="H1110" s="11">
        <f>IFERROR(RawData[[#This Row],[Salary in USD]]/(INDEX(Exchange[], MATCH(RawData[[#This Row],[Local Currency Unit]], Exchange[Code], 0), 8)), "")</f>
        <v>10739.43661971831</v>
      </c>
      <c r="I1110" s="1" t="s">
        <v>1515</v>
      </c>
      <c r="J1110" s="1" t="s">
        <v>281</v>
      </c>
      <c r="K1110" s="1" t="s">
        <v>170</v>
      </c>
      <c r="L1110" s="1" t="s">
        <v>5</v>
      </c>
      <c r="M1110" s="1" t="str">
        <f>INDEX(Countries[], MATCH(RawData[[#This Row],[Where do you work]], Countries[Actual], 0), 2)</f>
        <v>Brazil</v>
      </c>
      <c r="N1110" s="1" t="s">
        <v>294</v>
      </c>
      <c r="O1110" s="1" t="str">
        <f>VLOOKUP(RawData[[#This Row],[How many hours of a day you work on Excel]], Time[], 2, FALSE)</f>
        <v>Very Heavy</v>
      </c>
    </row>
    <row r="1111" spans="2:16" x14ac:dyDescent="0.2">
      <c r="B1111" s="1" t="s">
        <v>2201</v>
      </c>
      <c r="C1111" s="1">
        <v>41057.366423611114</v>
      </c>
      <c r="D1111" s="10" t="s">
        <v>2202</v>
      </c>
      <c r="E1111" s="1" t="s">
        <v>3</v>
      </c>
      <c r="F1111" s="11">
        <v>52000</v>
      </c>
      <c r="G1111" s="9">
        <f>RawData[[#This Row],[Clean Salary]]*INDEX(Exchange[], MATCH(RawData[[#This Row],[Currency]], Exchange[Code], 0), 4)</f>
        <v>53035.30213293706</v>
      </c>
      <c r="H1111" s="11">
        <f>IFERROR(RawData[[#This Row],[Salary in USD]]/(INDEX(Exchange[], MATCH(RawData[[#This Row],[Local Currency Unit]], Exchange[Code], 0), 8)), "")</f>
        <v>10735.891120027743</v>
      </c>
      <c r="I1111" s="1" t="s">
        <v>2203</v>
      </c>
      <c r="J1111" s="1" t="s">
        <v>290</v>
      </c>
      <c r="K1111" s="1" t="s">
        <v>136</v>
      </c>
      <c r="L1111" s="1" t="s">
        <v>3</v>
      </c>
      <c r="M1111" s="1" t="str">
        <f>INDEX(Countries[], MATCH(RawData[[#This Row],[Where do you work]], Countries[Actual], 0), 2)</f>
        <v>Australia</v>
      </c>
      <c r="N1111" s="1" t="s">
        <v>282</v>
      </c>
      <c r="O1111" s="1" t="str">
        <f>VLOOKUP(RawData[[#This Row],[How many hours of a day you work on Excel]], Time[], 2, FALSE)</f>
        <v>Heavy</v>
      </c>
      <c r="P1111" s="1">
        <v>4</v>
      </c>
    </row>
    <row r="1112" spans="2:16" x14ac:dyDescent="0.2">
      <c r="B1112" s="1" t="s">
        <v>2204</v>
      </c>
      <c r="C1112" s="1">
        <v>41057.596296296295</v>
      </c>
      <c r="D1112" s="10">
        <v>26000</v>
      </c>
      <c r="E1112" s="1" t="s">
        <v>6</v>
      </c>
      <c r="F1112" s="11">
        <v>26000</v>
      </c>
      <c r="G1112" s="9">
        <f>RawData[[#This Row],[Clean Salary]]*INDEX(Exchange[], MATCH(RawData[[#This Row],[Currency]], Exchange[Code], 0), 4)</f>
        <v>40980.635073749385</v>
      </c>
      <c r="H1112" s="11">
        <f>IFERROR(RawData[[#This Row],[Salary in USD]]/(INDEX(Exchange[], MATCH(RawData[[#This Row],[Local Currency Unit]], Exchange[Code], 0), 8)), "")</f>
        <v>10727.914940772091</v>
      </c>
      <c r="I1112" s="1" t="s">
        <v>342</v>
      </c>
      <c r="J1112" s="1" t="s">
        <v>342</v>
      </c>
      <c r="K1112" s="1" t="s">
        <v>135</v>
      </c>
      <c r="L1112" s="1" t="s">
        <v>6</v>
      </c>
      <c r="M1112" s="1" t="str">
        <f>INDEX(Countries[], MATCH(RawData[[#This Row],[Where do you work]], Countries[Actual], 0), 2)</f>
        <v>UK</v>
      </c>
      <c r="N1112" s="1" t="s">
        <v>294</v>
      </c>
      <c r="O1112" s="1" t="str">
        <f>VLOOKUP(RawData[[#This Row],[How many hours of a day you work on Excel]], Time[], 2, FALSE)</f>
        <v>Very Heavy</v>
      </c>
      <c r="P1112" s="1">
        <v>8</v>
      </c>
    </row>
    <row r="1113" spans="2:16" x14ac:dyDescent="0.2">
      <c r="B1113" s="1" t="s">
        <v>2205</v>
      </c>
      <c r="C1113" s="1">
        <v>41058.092037037037</v>
      </c>
      <c r="D1113" s="10" t="s">
        <v>2206</v>
      </c>
      <c r="E1113" s="1" t="s">
        <v>6</v>
      </c>
      <c r="F1113" s="11">
        <v>26000</v>
      </c>
      <c r="G1113" s="9">
        <f>RawData[[#This Row],[Clean Salary]]*INDEX(Exchange[], MATCH(RawData[[#This Row],[Currency]], Exchange[Code], 0), 4)</f>
        <v>40980.635073749385</v>
      </c>
      <c r="H1113" s="11">
        <f>IFERROR(RawData[[#This Row],[Salary in USD]]/(INDEX(Exchange[], MATCH(RawData[[#This Row],[Local Currency Unit]], Exchange[Code], 0), 8)), "")</f>
        <v>10727.914940772091</v>
      </c>
      <c r="I1113" s="1" t="s">
        <v>356</v>
      </c>
      <c r="J1113" s="1" t="s">
        <v>290</v>
      </c>
      <c r="K1113" s="1" t="s">
        <v>135</v>
      </c>
      <c r="L1113" s="1" t="s">
        <v>6</v>
      </c>
      <c r="M1113" s="1" t="str">
        <f>INDEX(Countries[], MATCH(RawData[[#This Row],[Where do you work]], Countries[Actual], 0), 2)</f>
        <v>UK</v>
      </c>
      <c r="N1113" s="1" t="s">
        <v>282</v>
      </c>
      <c r="O1113" s="1" t="str">
        <f>VLOOKUP(RawData[[#This Row],[How many hours of a day you work on Excel]], Time[], 2, FALSE)</f>
        <v>Heavy</v>
      </c>
      <c r="P1113" s="1">
        <v>2</v>
      </c>
    </row>
    <row r="1114" spans="2:16" x14ac:dyDescent="0.2">
      <c r="B1114" s="1" t="s">
        <v>2207</v>
      </c>
      <c r="C1114" s="1">
        <v>41058.720289351855</v>
      </c>
      <c r="D1114" s="10" t="s">
        <v>2206</v>
      </c>
      <c r="E1114" s="1" t="s">
        <v>6</v>
      </c>
      <c r="F1114" s="11">
        <v>26000</v>
      </c>
      <c r="G1114" s="9">
        <f>RawData[[#This Row],[Clean Salary]]*INDEX(Exchange[], MATCH(RawData[[#This Row],[Currency]], Exchange[Code], 0), 4)</f>
        <v>40980.635073749385</v>
      </c>
      <c r="H1114" s="11">
        <f>IFERROR(RawData[[#This Row],[Salary in USD]]/(INDEX(Exchange[], MATCH(RawData[[#This Row],[Local Currency Unit]], Exchange[Code], 0), 8)), "")</f>
        <v>10727.914940772091</v>
      </c>
      <c r="I1114" s="1" t="s">
        <v>2208</v>
      </c>
      <c r="J1114" s="1" t="s">
        <v>290</v>
      </c>
      <c r="K1114" s="1" t="s">
        <v>135</v>
      </c>
      <c r="L1114" s="1" t="s">
        <v>6</v>
      </c>
      <c r="M1114" s="1" t="str">
        <f>INDEX(Countries[], MATCH(RawData[[#This Row],[Where do you work]], Countries[Actual], 0), 2)</f>
        <v>UK</v>
      </c>
      <c r="N1114" s="1" t="s">
        <v>282</v>
      </c>
      <c r="O1114" s="1" t="str">
        <f>VLOOKUP(RawData[[#This Row],[How many hours of a day you work on Excel]], Time[], 2, FALSE)</f>
        <v>Heavy</v>
      </c>
      <c r="P1114" s="1">
        <v>2</v>
      </c>
    </row>
    <row r="1115" spans="2:16" x14ac:dyDescent="0.2">
      <c r="B1115" s="1" t="s">
        <v>2211</v>
      </c>
      <c r="C1115" s="1">
        <v>41055.029699074075</v>
      </c>
      <c r="D1115" s="10">
        <v>45000</v>
      </c>
      <c r="E1115" s="1" t="s">
        <v>322</v>
      </c>
      <c r="F1115" s="11">
        <v>45000</v>
      </c>
      <c r="G1115" s="9">
        <f>RawData[[#This Row],[Clean Salary]]*INDEX(Exchange[], MATCH(RawData[[#This Row],[Currency]], Exchange[Code], 0), 4)</f>
        <v>45000</v>
      </c>
      <c r="H1115" s="11">
        <f>IFERROR(RawData[[#This Row],[Salary in USD]]/(INDEX(Exchange[], MATCH(RawData[[#This Row],[Local Currency Unit]], Exchange[Code], 0), 8)), "")</f>
        <v>10714.285714285714</v>
      </c>
      <c r="I1115" s="1" t="s">
        <v>2212</v>
      </c>
      <c r="J1115" s="1" t="s">
        <v>290</v>
      </c>
      <c r="K1115" s="1" t="s">
        <v>133</v>
      </c>
      <c r="L1115" s="1" t="s">
        <v>322</v>
      </c>
      <c r="M1115" s="1" t="str">
        <f>INDEX(Countries[], MATCH(RawData[[#This Row],[Where do you work]], Countries[Actual], 0), 2)</f>
        <v>USA</v>
      </c>
      <c r="N1115" s="1" t="s">
        <v>282</v>
      </c>
      <c r="O1115" s="1" t="str">
        <f>VLOOKUP(RawData[[#This Row],[How many hours of a day you work on Excel]], Time[], 2, FALSE)</f>
        <v>Heavy</v>
      </c>
    </row>
    <row r="1116" spans="2:16" x14ac:dyDescent="0.2">
      <c r="B1116" s="1" t="s">
        <v>2213</v>
      </c>
      <c r="C1116" s="1">
        <v>41055.030659722222</v>
      </c>
      <c r="D1116" s="10">
        <v>45000</v>
      </c>
      <c r="E1116" s="1" t="s">
        <v>322</v>
      </c>
      <c r="F1116" s="11">
        <v>45000</v>
      </c>
      <c r="G1116" s="9">
        <f>RawData[[#This Row],[Clean Salary]]*INDEX(Exchange[], MATCH(RawData[[#This Row],[Currency]], Exchange[Code], 0), 4)</f>
        <v>45000</v>
      </c>
      <c r="H1116" s="11">
        <f>IFERROR(RawData[[#This Row],[Salary in USD]]/(INDEX(Exchange[], MATCH(RawData[[#This Row],[Local Currency Unit]], Exchange[Code], 0), 8)), "")</f>
        <v>10714.285714285714</v>
      </c>
      <c r="I1116" s="1" t="s">
        <v>1181</v>
      </c>
      <c r="J1116" s="1" t="s">
        <v>290</v>
      </c>
      <c r="K1116" s="1" t="s">
        <v>133</v>
      </c>
      <c r="L1116" s="1" t="s">
        <v>322</v>
      </c>
      <c r="M1116" s="1" t="str">
        <f>INDEX(Countries[], MATCH(RawData[[#This Row],[Where do you work]], Countries[Actual], 0), 2)</f>
        <v>USA</v>
      </c>
      <c r="N1116" s="1" t="s">
        <v>291</v>
      </c>
      <c r="O1116" s="1" t="str">
        <f>VLOOKUP(RawData[[#This Row],[How many hours of a day you work on Excel]], Time[], 2, FALSE)</f>
        <v>Medium</v>
      </c>
    </row>
    <row r="1117" spans="2:16" x14ac:dyDescent="0.2">
      <c r="B1117" s="1" t="s">
        <v>2214</v>
      </c>
      <c r="C1117" s="1">
        <v>41055.039317129631</v>
      </c>
      <c r="D1117" s="10" t="s">
        <v>2215</v>
      </c>
      <c r="E1117" s="1" t="s">
        <v>322</v>
      </c>
      <c r="F1117" s="11">
        <v>45000</v>
      </c>
      <c r="G1117" s="9">
        <f>RawData[[#This Row],[Clean Salary]]*INDEX(Exchange[], MATCH(RawData[[#This Row],[Currency]], Exchange[Code], 0), 4)</f>
        <v>45000</v>
      </c>
      <c r="H1117" s="11">
        <f>IFERROR(RawData[[#This Row],[Salary in USD]]/(INDEX(Exchange[], MATCH(RawData[[#This Row],[Local Currency Unit]], Exchange[Code], 0), 8)), "")</f>
        <v>10714.285714285714</v>
      </c>
      <c r="I1117" s="1" t="s">
        <v>2216</v>
      </c>
      <c r="J1117" s="1" t="s">
        <v>316</v>
      </c>
      <c r="K1117" s="1" t="s">
        <v>133</v>
      </c>
      <c r="L1117" s="1" t="s">
        <v>322</v>
      </c>
      <c r="M1117" s="1" t="str">
        <f>INDEX(Countries[], MATCH(RawData[[#This Row],[Where do you work]], Countries[Actual], 0), 2)</f>
        <v>USA</v>
      </c>
      <c r="N1117" s="1" t="s">
        <v>291</v>
      </c>
      <c r="O1117" s="1" t="str">
        <f>VLOOKUP(RawData[[#This Row],[How many hours of a day you work on Excel]], Time[], 2, FALSE)</f>
        <v>Medium</v>
      </c>
    </row>
    <row r="1118" spans="2:16" x14ac:dyDescent="0.2">
      <c r="B1118" s="1" t="s">
        <v>2217</v>
      </c>
      <c r="C1118" s="1">
        <v>41055.055115740739</v>
      </c>
      <c r="D1118" s="10">
        <v>45000</v>
      </c>
      <c r="E1118" s="1" t="s">
        <v>322</v>
      </c>
      <c r="F1118" s="11">
        <v>45000</v>
      </c>
      <c r="G1118" s="9">
        <f>RawData[[#This Row],[Clean Salary]]*INDEX(Exchange[], MATCH(RawData[[#This Row],[Currency]], Exchange[Code], 0), 4)</f>
        <v>45000</v>
      </c>
      <c r="H1118" s="11">
        <f>IFERROR(RawData[[#This Row],[Salary in USD]]/(INDEX(Exchange[], MATCH(RawData[[#This Row],[Local Currency Unit]], Exchange[Code], 0), 8)), "")</f>
        <v>10714.285714285714</v>
      </c>
      <c r="I1118" s="1" t="s">
        <v>2218</v>
      </c>
      <c r="J1118" s="1" t="s">
        <v>290</v>
      </c>
      <c r="K1118" s="1" t="s">
        <v>133</v>
      </c>
      <c r="L1118" s="1" t="s">
        <v>322</v>
      </c>
      <c r="M1118" s="1" t="str">
        <f>INDEX(Countries[], MATCH(RawData[[#This Row],[Where do you work]], Countries[Actual], 0), 2)</f>
        <v>USA</v>
      </c>
      <c r="N1118" s="1" t="s">
        <v>282</v>
      </c>
      <c r="O1118" s="1" t="str">
        <f>VLOOKUP(RawData[[#This Row],[How many hours of a day you work on Excel]], Time[], 2, FALSE)</f>
        <v>Heavy</v>
      </c>
    </row>
    <row r="1119" spans="2:16" x14ac:dyDescent="0.2">
      <c r="B1119" s="1" t="s">
        <v>2219</v>
      </c>
      <c r="C1119" s="1">
        <v>41055.065925925926</v>
      </c>
      <c r="D1119" s="10">
        <v>45000</v>
      </c>
      <c r="E1119" s="1" t="s">
        <v>322</v>
      </c>
      <c r="F1119" s="11">
        <v>45000</v>
      </c>
      <c r="G1119" s="9">
        <f>RawData[[#This Row],[Clean Salary]]*INDEX(Exchange[], MATCH(RawData[[#This Row],[Currency]], Exchange[Code], 0), 4)</f>
        <v>45000</v>
      </c>
      <c r="H1119" s="11">
        <f>IFERROR(RawData[[#This Row],[Salary in USD]]/(INDEX(Exchange[], MATCH(RawData[[#This Row],[Local Currency Unit]], Exchange[Code], 0), 8)), "")</f>
        <v>10714.285714285714</v>
      </c>
      <c r="I1119" s="1" t="s">
        <v>2220</v>
      </c>
      <c r="J1119" s="1" t="s">
        <v>286</v>
      </c>
      <c r="K1119" s="1" t="s">
        <v>133</v>
      </c>
      <c r="L1119" s="1" t="s">
        <v>322</v>
      </c>
      <c r="M1119" s="1" t="str">
        <f>INDEX(Countries[], MATCH(RawData[[#This Row],[Where do you work]], Countries[Actual], 0), 2)</f>
        <v>USA</v>
      </c>
      <c r="N1119" s="1" t="s">
        <v>282</v>
      </c>
      <c r="O1119" s="1" t="str">
        <f>VLOOKUP(RawData[[#This Row],[How many hours of a day you work on Excel]], Time[], 2, FALSE)</f>
        <v>Heavy</v>
      </c>
    </row>
    <row r="1120" spans="2:16" x14ac:dyDescent="0.2">
      <c r="B1120" s="1" t="s">
        <v>2221</v>
      </c>
      <c r="C1120" s="1">
        <v>41055.130393518521</v>
      </c>
      <c r="D1120" s="10">
        <v>45000</v>
      </c>
      <c r="E1120" s="1" t="s">
        <v>322</v>
      </c>
      <c r="F1120" s="11">
        <v>45000</v>
      </c>
      <c r="G1120" s="9">
        <f>RawData[[#This Row],[Clean Salary]]*INDEX(Exchange[], MATCH(RawData[[#This Row],[Currency]], Exchange[Code], 0), 4)</f>
        <v>45000</v>
      </c>
      <c r="H1120" s="11">
        <f>IFERROR(RawData[[#This Row],[Salary in USD]]/(INDEX(Exchange[], MATCH(RawData[[#This Row],[Local Currency Unit]], Exchange[Code], 0), 8)), "")</f>
        <v>10714.285714285714</v>
      </c>
      <c r="I1120" s="1" t="s">
        <v>290</v>
      </c>
      <c r="J1120" s="1" t="s">
        <v>290</v>
      </c>
      <c r="K1120" s="1" t="s">
        <v>133</v>
      </c>
      <c r="L1120" s="1" t="s">
        <v>322</v>
      </c>
      <c r="M1120" s="1" t="str">
        <f>INDEX(Countries[], MATCH(RawData[[#This Row],[Where do you work]], Countries[Actual], 0), 2)</f>
        <v>USA</v>
      </c>
      <c r="N1120" s="1" t="s">
        <v>282</v>
      </c>
      <c r="O1120" s="1" t="str">
        <f>VLOOKUP(RawData[[#This Row],[How many hours of a day you work on Excel]], Time[], 2, FALSE)</f>
        <v>Heavy</v>
      </c>
    </row>
    <row r="1121" spans="2:16" x14ac:dyDescent="0.2">
      <c r="B1121" s="1" t="s">
        <v>2222</v>
      </c>
      <c r="C1121" s="1">
        <v>41055.231747685182</v>
      </c>
      <c r="D1121" s="10">
        <v>45000</v>
      </c>
      <c r="E1121" s="1" t="s">
        <v>322</v>
      </c>
      <c r="F1121" s="11">
        <v>45000</v>
      </c>
      <c r="G1121" s="9">
        <f>RawData[[#This Row],[Clean Salary]]*INDEX(Exchange[], MATCH(RawData[[#This Row],[Currency]], Exchange[Code], 0), 4)</f>
        <v>45000</v>
      </c>
      <c r="H1121" s="11">
        <f>IFERROR(RawData[[#This Row],[Salary in USD]]/(INDEX(Exchange[], MATCH(RawData[[#This Row],[Local Currency Unit]], Exchange[Code], 0), 8)), "")</f>
        <v>10714.285714285714</v>
      </c>
      <c r="I1121" s="1" t="s">
        <v>2223</v>
      </c>
      <c r="J1121" s="1" t="s">
        <v>313</v>
      </c>
      <c r="K1121" s="1" t="s">
        <v>133</v>
      </c>
      <c r="L1121" s="1" t="s">
        <v>322</v>
      </c>
      <c r="M1121" s="1" t="str">
        <f>INDEX(Countries[], MATCH(RawData[[#This Row],[Where do you work]], Countries[Actual], 0), 2)</f>
        <v>USA</v>
      </c>
      <c r="N1121" s="1" t="s">
        <v>294</v>
      </c>
      <c r="O1121" s="1" t="str">
        <f>VLOOKUP(RawData[[#This Row],[How many hours of a day you work on Excel]], Time[], 2, FALSE)</f>
        <v>Very Heavy</v>
      </c>
    </row>
    <row r="1122" spans="2:16" x14ac:dyDescent="0.2">
      <c r="B1122" s="1" t="s">
        <v>2224</v>
      </c>
      <c r="C1122" s="1">
        <v>41055.278460648151</v>
      </c>
      <c r="D1122" s="10">
        <v>45000</v>
      </c>
      <c r="E1122" s="1" t="s">
        <v>322</v>
      </c>
      <c r="F1122" s="11">
        <v>45000</v>
      </c>
      <c r="G1122" s="9">
        <f>RawData[[#This Row],[Clean Salary]]*INDEX(Exchange[], MATCH(RawData[[#This Row],[Currency]], Exchange[Code], 0), 4)</f>
        <v>45000</v>
      </c>
      <c r="H1122" s="11">
        <f>IFERROR(RawData[[#This Row],[Salary in USD]]/(INDEX(Exchange[], MATCH(RawData[[#This Row],[Local Currency Unit]], Exchange[Code], 0), 8)), "")</f>
        <v>10714.285714285714</v>
      </c>
      <c r="I1122" s="1" t="s">
        <v>2225</v>
      </c>
      <c r="J1122" s="1" t="s">
        <v>290</v>
      </c>
      <c r="K1122" s="1" t="s">
        <v>133</v>
      </c>
      <c r="L1122" s="1" t="s">
        <v>322</v>
      </c>
      <c r="M1122" s="1" t="str">
        <f>INDEX(Countries[], MATCH(RawData[[#This Row],[Where do you work]], Countries[Actual], 0), 2)</f>
        <v>USA</v>
      </c>
      <c r="N1122" s="1" t="s">
        <v>282</v>
      </c>
      <c r="O1122" s="1" t="str">
        <f>VLOOKUP(RawData[[#This Row],[How many hours of a day you work on Excel]], Time[], 2, FALSE)</f>
        <v>Heavy</v>
      </c>
      <c r="P1122" s="1">
        <v>2</v>
      </c>
    </row>
    <row r="1123" spans="2:16" x14ac:dyDescent="0.2">
      <c r="B1123" s="1" t="s">
        <v>2226</v>
      </c>
      <c r="C1123" s="1">
        <v>41055.316932870373</v>
      </c>
      <c r="D1123" s="10">
        <v>45000</v>
      </c>
      <c r="E1123" s="1" t="s">
        <v>322</v>
      </c>
      <c r="F1123" s="11">
        <v>45000</v>
      </c>
      <c r="G1123" s="9">
        <f>RawData[[#This Row],[Clean Salary]]*INDEX(Exchange[], MATCH(RawData[[#This Row],[Currency]], Exchange[Code], 0), 4)</f>
        <v>45000</v>
      </c>
      <c r="H1123" s="11">
        <f>IFERROR(RawData[[#This Row],[Salary in USD]]/(INDEX(Exchange[], MATCH(RawData[[#This Row],[Local Currency Unit]], Exchange[Code], 0), 8)), "")</f>
        <v>10714.285714285714</v>
      </c>
      <c r="I1123" s="1" t="s">
        <v>657</v>
      </c>
      <c r="J1123" s="1" t="s">
        <v>290</v>
      </c>
      <c r="K1123" s="1" t="s">
        <v>133</v>
      </c>
      <c r="L1123" s="1" t="s">
        <v>322</v>
      </c>
      <c r="M1123" s="1" t="str">
        <f>INDEX(Countries[], MATCH(RawData[[#This Row],[Where do you work]], Countries[Actual], 0), 2)</f>
        <v>USA</v>
      </c>
      <c r="N1123" s="1" t="s">
        <v>282</v>
      </c>
      <c r="O1123" s="1" t="str">
        <f>VLOOKUP(RawData[[#This Row],[How many hours of a day you work on Excel]], Time[], 2, FALSE)</f>
        <v>Heavy</v>
      </c>
      <c r="P1123" s="1">
        <v>3</v>
      </c>
    </row>
    <row r="1124" spans="2:16" x14ac:dyDescent="0.2">
      <c r="B1124" s="1" t="s">
        <v>2227</v>
      </c>
      <c r="C1124" s="1">
        <v>41055.371666666666</v>
      </c>
      <c r="D1124" s="10">
        <v>45000</v>
      </c>
      <c r="E1124" s="1" t="s">
        <v>322</v>
      </c>
      <c r="F1124" s="11">
        <v>45000</v>
      </c>
      <c r="G1124" s="9">
        <f>RawData[[#This Row],[Clean Salary]]*INDEX(Exchange[], MATCH(RawData[[#This Row],[Currency]], Exchange[Code], 0), 4)</f>
        <v>45000</v>
      </c>
      <c r="H1124" s="11">
        <f>IFERROR(RawData[[#This Row],[Salary in USD]]/(INDEX(Exchange[], MATCH(RawData[[#This Row],[Local Currency Unit]], Exchange[Code], 0), 8)), "")</f>
        <v>10714.285714285714</v>
      </c>
      <c r="I1124" s="1" t="s">
        <v>2228</v>
      </c>
      <c r="J1124" s="1" t="s">
        <v>290</v>
      </c>
      <c r="K1124" s="1" t="s">
        <v>133</v>
      </c>
      <c r="L1124" s="1" t="s">
        <v>322</v>
      </c>
      <c r="M1124" s="1" t="str">
        <f>INDEX(Countries[], MATCH(RawData[[#This Row],[Where do you work]], Countries[Actual], 0), 2)</f>
        <v>USA</v>
      </c>
      <c r="N1124" s="1" t="s">
        <v>282</v>
      </c>
      <c r="O1124" s="1" t="str">
        <f>VLOOKUP(RawData[[#This Row],[How many hours of a day you work on Excel]], Time[], 2, FALSE)</f>
        <v>Heavy</v>
      </c>
      <c r="P1124" s="1">
        <v>15</v>
      </c>
    </row>
    <row r="1125" spans="2:16" x14ac:dyDescent="0.2">
      <c r="B1125" s="1" t="s">
        <v>2229</v>
      </c>
      <c r="C1125" s="1">
        <v>41055.371724537035</v>
      </c>
      <c r="D1125" s="10">
        <v>45000</v>
      </c>
      <c r="E1125" s="1" t="s">
        <v>322</v>
      </c>
      <c r="F1125" s="11">
        <v>45000</v>
      </c>
      <c r="G1125" s="9">
        <f>RawData[[#This Row],[Clean Salary]]*INDEX(Exchange[], MATCH(RawData[[#This Row],[Currency]], Exchange[Code], 0), 4)</f>
        <v>45000</v>
      </c>
      <c r="H1125" s="11">
        <f>IFERROR(RawData[[#This Row],[Salary in USD]]/(INDEX(Exchange[], MATCH(RawData[[#This Row],[Local Currency Unit]], Exchange[Code], 0), 8)), "")</f>
        <v>10714.285714285714</v>
      </c>
      <c r="I1125" s="1" t="s">
        <v>2230</v>
      </c>
      <c r="J1125" s="1" t="s">
        <v>316</v>
      </c>
      <c r="K1125" s="1" t="s">
        <v>133</v>
      </c>
      <c r="L1125" s="1" t="s">
        <v>322</v>
      </c>
      <c r="M1125" s="1" t="str">
        <f>INDEX(Countries[], MATCH(RawData[[#This Row],[Where do you work]], Countries[Actual], 0), 2)</f>
        <v>USA</v>
      </c>
      <c r="N1125" s="1" t="s">
        <v>282</v>
      </c>
      <c r="O1125" s="1" t="str">
        <f>VLOOKUP(RawData[[#This Row],[How many hours of a day you work on Excel]], Time[], 2, FALSE)</f>
        <v>Heavy</v>
      </c>
      <c r="P1125" s="1">
        <v>7</v>
      </c>
    </row>
    <row r="1126" spans="2:16" x14ac:dyDescent="0.2">
      <c r="B1126" s="1" t="s">
        <v>2234</v>
      </c>
      <c r="C1126" s="1">
        <v>41057.437280092592</v>
      </c>
      <c r="D1126" s="10" t="s">
        <v>2235</v>
      </c>
      <c r="E1126" s="1" t="s">
        <v>322</v>
      </c>
      <c r="F1126" s="11">
        <v>45000</v>
      </c>
      <c r="G1126" s="9">
        <f>RawData[[#This Row],[Clean Salary]]*INDEX(Exchange[], MATCH(RawData[[#This Row],[Currency]], Exchange[Code], 0), 4)</f>
        <v>45000</v>
      </c>
      <c r="H1126" s="11">
        <f>IFERROR(RawData[[#This Row],[Salary in USD]]/(INDEX(Exchange[], MATCH(RawData[[#This Row],[Local Currency Unit]], Exchange[Code], 0), 8)), "")</f>
        <v>10714.285714285714</v>
      </c>
      <c r="I1126" s="1" t="s">
        <v>2236</v>
      </c>
      <c r="J1126" s="1" t="s">
        <v>316</v>
      </c>
      <c r="K1126" s="1" t="s">
        <v>133</v>
      </c>
      <c r="L1126" s="1" t="s">
        <v>322</v>
      </c>
      <c r="M1126" s="1" t="str">
        <f>INDEX(Countries[], MATCH(RawData[[#This Row],[Where do you work]], Countries[Actual], 0), 2)</f>
        <v>USA</v>
      </c>
      <c r="N1126" s="1" t="s">
        <v>294</v>
      </c>
      <c r="O1126" s="1" t="str">
        <f>VLOOKUP(RawData[[#This Row],[How many hours of a day you work on Excel]], Time[], 2, FALSE)</f>
        <v>Very Heavy</v>
      </c>
      <c r="P1126" s="1">
        <v>3</v>
      </c>
    </row>
    <row r="1127" spans="2:16" x14ac:dyDescent="0.2">
      <c r="B1127" s="1" t="s">
        <v>2239</v>
      </c>
      <c r="C1127" s="1">
        <v>41058.423344907409</v>
      </c>
      <c r="D1127" s="10">
        <v>45000</v>
      </c>
      <c r="E1127" s="1" t="s">
        <v>322</v>
      </c>
      <c r="F1127" s="11">
        <v>45000</v>
      </c>
      <c r="G1127" s="9">
        <f>RawData[[#This Row],[Clean Salary]]*INDEX(Exchange[], MATCH(RawData[[#This Row],[Currency]], Exchange[Code], 0), 4)</f>
        <v>45000</v>
      </c>
      <c r="H1127" s="11">
        <f>IFERROR(RawData[[#This Row],[Salary in USD]]/(INDEX(Exchange[], MATCH(RawData[[#This Row],[Local Currency Unit]], Exchange[Code], 0), 8)), "")</f>
        <v>10714.285714285714</v>
      </c>
      <c r="I1127" s="1" t="s">
        <v>2240</v>
      </c>
      <c r="J1127" s="1" t="s">
        <v>290</v>
      </c>
      <c r="K1127" s="1" t="s">
        <v>133</v>
      </c>
      <c r="L1127" s="1" t="s">
        <v>322</v>
      </c>
      <c r="M1127" s="1" t="str">
        <f>INDEX(Countries[], MATCH(RawData[[#This Row],[Where do you work]], Countries[Actual], 0), 2)</f>
        <v>USA</v>
      </c>
      <c r="N1127" s="1" t="s">
        <v>282</v>
      </c>
      <c r="O1127" s="1" t="str">
        <f>VLOOKUP(RawData[[#This Row],[How many hours of a day you work on Excel]], Time[], 2, FALSE)</f>
        <v>Heavy</v>
      </c>
      <c r="P1127" s="1">
        <v>7</v>
      </c>
    </row>
    <row r="1128" spans="2:16" x14ac:dyDescent="0.2">
      <c r="B1128" s="1" t="s">
        <v>2243</v>
      </c>
      <c r="C1128" s="1">
        <v>41059.045439814814</v>
      </c>
      <c r="D1128" s="10">
        <v>45000</v>
      </c>
      <c r="E1128" s="1" t="s">
        <v>322</v>
      </c>
      <c r="F1128" s="11">
        <v>45000</v>
      </c>
      <c r="G1128" s="9">
        <f>RawData[[#This Row],[Clean Salary]]*INDEX(Exchange[], MATCH(RawData[[#This Row],[Currency]], Exchange[Code], 0), 4)</f>
        <v>45000</v>
      </c>
      <c r="H1128" s="11">
        <f>IFERROR(RawData[[#This Row],[Salary in USD]]/(INDEX(Exchange[], MATCH(RawData[[#This Row],[Local Currency Unit]], Exchange[Code], 0), 8)), "")</f>
        <v>10714.285714285714</v>
      </c>
      <c r="I1128" s="1" t="s">
        <v>2244</v>
      </c>
      <c r="J1128" s="1" t="s">
        <v>286</v>
      </c>
      <c r="K1128" s="1" t="s">
        <v>133</v>
      </c>
      <c r="L1128" s="1" t="s">
        <v>322</v>
      </c>
      <c r="M1128" s="1" t="str">
        <f>INDEX(Countries[], MATCH(RawData[[#This Row],[Where do you work]], Countries[Actual], 0), 2)</f>
        <v>USA</v>
      </c>
      <c r="N1128" s="1" t="s">
        <v>282</v>
      </c>
      <c r="O1128" s="1" t="str">
        <f>VLOOKUP(RawData[[#This Row],[How many hours of a day you work on Excel]], Time[], 2, FALSE)</f>
        <v>Heavy</v>
      </c>
      <c r="P1128" s="1">
        <v>20</v>
      </c>
    </row>
    <row r="1129" spans="2:16" x14ac:dyDescent="0.2">
      <c r="B1129" s="1" t="s">
        <v>2245</v>
      </c>
      <c r="C1129" s="1">
        <v>41059.888553240744</v>
      </c>
      <c r="D1129" s="10">
        <v>45000</v>
      </c>
      <c r="E1129" s="1" t="s">
        <v>322</v>
      </c>
      <c r="F1129" s="11">
        <v>45000</v>
      </c>
      <c r="G1129" s="9">
        <f>RawData[[#This Row],[Clean Salary]]*INDEX(Exchange[], MATCH(RawData[[#This Row],[Currency]], Exchange[Code], 0), 4)</f>
        <v>45000</v>
      </c>
      <c r="H1129" s="11">
        <f>IFERROR(RawData[[#This Row],[Salary in USD]]/(INDEX(Exchange[], MATCH(RawData[[#This Row],[Local Currency Unit]], Exchange[Code], 0), 8)), "")</f>
        <v>10714.285714285714</v>
      </c>
      <c r="I1129" s="1" t="s">
        <v>2246</v>
      </c>
      <c r="J1129" s="1" t="s">
        <v>286</v>
      </c>
      <c r="K1129" s="1" t="s">
        <v>133</v>
      </c>
      <c r="L1129" s="1" t="s">
        <v>322</v>
      </c>
      <c r="M1129" s="1" t="str">
        <f>INDEX(Countries[], MATCH(RawData[[#This Row],[Where do you work]], Countries[Actual], 0), 2)</f>
        <v>USA</v>
      </c>
      <c r="N1129" s="1" t="s">
        <v>291</v>
      </c>
      <c r="O1129" s="1" t="str">
        <f>VLOOKUP(RawData[[#This Row],[How many hours of a day you work on Excel]], Time[], 2, FALSE)</f>
        <v>Medium</v>
      </c>
      <c r="P1129" s="1">
        <v>10</v>
      </c>
    </row>
    <row r="1130" spans="2:16" x14ac:dyDescent="0.2">
      <c r="B1130" s="1" t="s">
        <v>2247</v>
      </c>
      <c r="C1130" s="1">
        <v>41060.210405092592</v>
      </c>
      <c r="D1130" s="10">
        <v>45000</v>
      </c>
      <c r="E1130" s="1" t="s">
        <v>322</v>
      </c>
      <c r="F1130" s="11">
        <v>45000</v>
      </c>
      <c r="G1130" s="9">
        <f>RawData[[#This Row],[Clean Salary]]*INDEX(Exchange[], MATCH(RawData[[#This Row],[Currency]], Exchange[Code], 0), 4)</f>
        <v>45000</v>
      </c>
      <c r="H1130" s="11">
        <f>IFERROR(RawData[[#This Row],[Salary in USD]]/(INDEX(Exchange[], MATCH(RawData[[#This Row],[Local Currency Unit]], Exchange[Code], 0), 8)), "")</f>
        <v>10714.285714285714</v>
      </c>
      <c r="I1130" s="1" t="s">
        <v>2248</v>
      </c>
      <c r="J1130" s="1" t="s">
        <v>290</v>
      </c>
      <c r="K1130" s="1" t="s">
        <v>133</v>
      </c>
      <c r="L1130" s="1" t="s">
        <v>322</v>
      </c>
      <c r="M1130" s="1" t="str">
        <f>INDEX(Countries[], MATCH(RawData[[#This Row],[Where do you work]], Countries[Actual], 0), 2)</f>
        <v>USA</v>
      </c>
      <c r="N1130" s="1" t="s">
        <v>294</v>
      </c>
      <c r="O1130" s="1" t="str">
        <f>VLOOKUP(RawData[[#This Row],[How many hours of a day you work on Excel]], Time[], 2, FALSE)</f>
        <v>Very Heavy</v>
      </c>
      <c r="P1130" s="1">
        <v>5</v>
      </c>
    </row>
    <row r="1131" spans="2:16" x14ac:dyDescent="0.2">
      <c r="B1131" s="1" t="s">
        <v>2249</v>
      </c>
      <c r="C1131" s="1">
        <v>41060.266608796293</v>
      </c>
      <c r="D1131" s="10">
        <v>45000</v>
      </c>
      <c r="E1131" s="1" t="s">
        <v>322</v>
      </c>
      <c r="F1131" s="11">
        <v>45000</v>
      </c>
      <c r="G1131" s="9">
        <f>RawData[[#This Row],[Clean Salary]]*INDEX(Exchange[], MATCH(RawData[[#This Row],[Currency]], Exchange[Code], 0), 4)</f>
        <v>45000</v>
      </c>
      <c r="H1131" s="11">
        <f>IFERROR(RawData[[#This Row],[Salary in USD]]/(INDEX(Exchange[], MATCH(RawData[[#This Row],[Local Currency Unit]], Exchange[Code], 0), 8)), "")</f>
        <v>10714.285714285714</v>
      </c>
      <c r="I1131" s="1" t="s">
        <v>356</v>
      </c>
      <c r="J1131" s="1" t="s">
        <v>290</v>
      </c>
      <c r="K1131" s="1" t="s">
        <v>133</v>
      </c>
      <c r="L1131" s="1" t="s">
        <v>322</v>
      </c>
      <c r="M1131" s="1" t="str">
        <f>INDEX(Countries[], MATCH(RawData[[#This Row],[Where do you work]], Countries[Actual], 0), 2)</f>
        <v>USA</v>
      </c>
      <c r="N1131" s="1" t="s">
        <v>282</v>
      </c>
      <c r="O1131" s="1" t="str">
        <f>VLOOKUP(RawData[[#This Row],[How many hours of a day you work on Excel]], Time[], 2, FALSE)</f>
        <v>Heavy</v>
      </c>
      <c r="P1131" s="1">
        <v>8</v>
      </c>
    </row>
    <row r="1132" spans="2:16" x14ac:dyDescent="0.2">
      <c r="B1132" s="1" t="s">
        <v>2253</v>
      </c>
      <c r="C1132" s="1">
        <v>41066.034201388888</v>
      </c>
      <c r="D1132" s="10">
        <v>45000</v>
      </c>
      <c r="E1132" s="1" t="s">
        <v>322</v>
      </c>
      <c r="F1132" s="11">
        <v>45000</v>
      </c>
      <c r="G1132" s="9">
        <f>RawData[[#This Row],[Clean Salary]]*INDEX(Exchange[], MATCH(RawData[[#This Row],[Currency]], Exchange[Code], 0), 4)</f>
        <v>45000</v>
      </c>
      <c r="H1132" s="11">
        <f>IFERROR(RawData[[#This Row],[Salary in USD]]/(INDEX(Exchange[], MATCH(RawData[[#This Row],[Local Currency Unit]], Exchange[Code], 0), 8)), "")</f>
        <v>10714.285714285714</v>
      </c>
      <c r="I1132" s="1" t="s">
        <v>2254</v>
      </c>
      <c r="J1132" s="1" t="s">
        <v>290</v>
      </c>
      <c r="K1132" s="1" t="s">
        <v>133</v>
      </c>
      <c r="L1132" s="1" t="s">
        <v>322</v>
      </c>
      <c r="M1132" s="1" t="str">
        <f>INDEX(Countries[], MATCH(RawData[[#This Row],[Where do you work]], Countries[Actual], 0), 2)</f>
        <v>USA</v>
      </c>
      <c r="N1132" s="1" t="s">
        <v>291</v>
      </c>
      <c r="O1132" s="1" t="str">
        <f>VLOOKUP(RawData[[#This Row],[How many hours of a day you work on Excel]], Time[], 2, FALSE)</f>
        <v>Medium</v>
      </c>
      <c r="P1132" s="1">
        <v>4</v>
      </c>
    </row>
    <row r="1133" spans="2:16" x14ac:dyDescent="0.2">
      <c r="B1133" s="1" t="s">
        <v>2257</v>
      </c>
      <c r="C1133" s="1">
        <v>41067.981516203705</v>
      </c>
      <c r="D1133" s="10">
        <v>45000</v>
      </c>
      <c r="E1133" s="1" t="s">
        <v>322</v>
      </c>
      <c r="F1133" s="11">
        <v>45000</v>
      </c>
      <c r="G1133" s="9">
        <f>RawData[[#This Row],[Clean Salary]]*INDEX(Exchange[], MATCH(RawData[[#This Row],[Currency]], Exchange[Code], 0), 4)</f>
        <v>45000</v>
      </c>
      <c r="H1133" s="11">
        <f>IFERROR(RawData[[#This Row],[Salary in USD]]/(INDEX(Exchange[], MATCH(RawData[[#This Row],[Local Currency Unit]], Exchange[Code], 0), 8)), "")</f>
        <v>10714.285714285714</v>
      </c>
      <c r="I1133" s="1" t="s">
        <v>2258</v>
      </c>
      <c r="J1133" s="1" t="s">
        <v>290</v>
      </c>
      <c r="K1133" s="1" t="s">
        <v>133</v>
      </c>
      <c r="L1133" s="1" t="s">
        <v>322</v>
      </c>
      <c r="M1133" s="1" t="str">
        <f>INDEX(Countries[], MATCH(RawData[[#This Row],[Where do you work]], Countries[Actual], 0), 2)</f>
        <v>USA</v>
      </c>
      <c r="N1133" s="1" t="s">
        <v>294</v>
      </c>
      <c r="O1133" s="1" t="str">
        <f>VLOOKUP(RawData[[#This Row],[How many hours of a day you work on Excel]], Time[], 2, FALSE)</f>
        <v>Very Heavy</v>
      </c>
      <c r="P1133" s="1">
        <v>2</v>
      </c>
    </row>
    <row r="1134" spans="2:16" x14ac:dyDescent="0.2">
      <c r="B1134" s="1" t="s">
        <v>2259</v>
      </c>
      <c r="C1134" s="1">
        <v>41072.365451388891</v>
      </c>
      <c r="D1134" s="10">
        <v>45000</v>
      </c>
      <c r="E1134" s="1" t="s">
        <v>322</v>
      </c>
      <c r="F1134" s="11">
        <v>45000</v>
      </c>
      <c r="G1134" s="9">
        <f>RawData[[#This Row],[Clean Salary]]*INDEX(Exchange[], MATCH(RawData[[#This Row],[Currency]], Exchange[Code], 0), 4)</f>
        <v>45000</v>
      </c>
      <c r="H1134" s="11">
        <f>IFERROR(RawData[[#This Row],[Salary in USD]]/(INDEX(Exchange[], MATCH(RawData[[#This Row],[Local Currency Unit]], Exchange[Code], 0), 8)), "")</f>
        <v>10714.285714285714</v>
      </c>
      <c r="I1134" s="1" t="s">
        <v>2260</v>
      </c>
      <c r="J1134" s="1" t="s">
        <v>290</v>
      </c>
      <c r="K1134" s="1" t="s">
        <v>133</v>
      </c>
      <c r="L1134" s="1" t="s">
        <v>322</v>
      </c>
      <c r="M1134" s="1" t="str">
        <f>INDEX(Countries[], MATCH(RawData[[#This Row],[Where do you work]], Countries[Actual], 0), 2)</f>
        <v>USA</v>
      </c>
      <c r="N1134" s="1" t="s">
        <v>282</v>
      </c>
      <c r="O1134" s="1" t="str">
        <f>VLOOKUP(RawData[[#This Row],[How many hours of a day you work on Excel]], Time[], 2, FALSE)</f>
        <v>Heavy</v>
      </c>
      <c r="P1134" s="1">
        <v>4</v>
      </c>
    </row>
    <row r="1135" spans="2:16" x14ac:dyDescent="0.2">
      <c r="B1135" s="1" t="s">
        <v>2261</v>
      </c>
      <c r="C1135" s="1">
        <v>41079.016250000001</v>
      </c>
      <c r="D1135" s="10">
        <v>45000</v>
      </c>
      <c r="E1135" s="1" t="s">
        <v>322</v>
      </c>
      <c r="F1135" s="11">
        <v>45000</v>
      </c>
      <c r="G1135" s="9">
        <f>RawData[[#This Row],[Clean Salary]]*INDEX(Exchange[], MATCH(RawData[[#This Row],[Currency]], Exchange[Code], 0), 4)</f>
        <v>45000</v>
      </c>
      <c r="H1135" s="11">
        <f>IFERROR(RawData[[#This Row],[Salary in USD]]/(INDEX(Exchange[], MATCH(RawData[[#This Row],[Local Currency Unit]], Exchange[Code], 0), 8)), "")</f>
        <v>10714.285714285714</v>
      </c>
      <c r="I1135" s="1" t="s">
        <v>455</v>
      </c>
      <c r="J1135" s="1" t="s">
        <v>316</v>
      </c>
      <c r="K1135" s="1" t="s">
        <v>133</v>
      </c>
      <c r="L1135" s="1" t="s">
        <v>322</v>
      </c>
      <c r="M1135" s="1" t="str">
        <f>INDEX(Countries[], MATCH(RawData[[#This Row],[Where do you work]], Countries[Actual], 0), 2)</f>
        <v>USA</v>
      </c>
      <c r="N1135" s="1" t="s">
        <v>291</v>
      </c>
      <c r="O1135" s="1" t="str">
        <f>VLOOKUP(RawData[[#This Row],[How many hours of a day you work on Excel]], Time[], 2, FALSE)</f>
        <v>Medium</v>
      </c>
      <c r="P1135" s="1">
        <v>5</v>
      </c>
    </row>
    <row r="1136" spans="2:16" x14ac:dyDescent="0.2">
      <c r="B1136" s="1" t="s">
        <v>2262</v>
      </c>
      <c r="C1136" s="1">
        <v>41058.245625000003</v>
      </c>
      <c r="D1136" s="10" t="s">
        <v>2263</v>
      </c>
      <c r="E1136" s="1" t="s">
        <v>6</v>
      </c>
      <c r="F1136" s="11">
        <v>25750</v>
      </c>
      <c r="G1136" s="9">
        <f>RawData[[#This Row],[Clean Salary]]*INDEX(Exchange[], MATCH(RawData[[#This Row],[Currency]], Exchange[Code], 0), 4)</f>
        <v>40586.590505732565</v>
      </c>
      <c r="H1136" s="11">
        <f>IFERROR(RawData[[#This Row],[Salary in USD]]/(INDEX(Exchange[], MATCH(RawData[[#This Row],[Local Currency Unit]], Exchange[Code], 0), 8)), "")</f>
        <v>10624.761912495436</v>
      </c>
      <c r="I1136" s="1" t="s">
        <v>1577</v>
      </c>
      <c r="J1136" s="1" t="s">
        <v>290</v>
      </c>
      <c r="K1136" s="1" t="s">
        <v>135</v>
      </c>
      <c r="L1136" s="1" t="s">
        <v>6</v>
      </c>
      <c r="M1136" s="1" t="str">
        <f>INDEX(Countries[], MATCH(RawData[[#This Row],[Where do you work]], Countries[Actual], 0), 2)</f>
        <v>UK</v>
      </c>
      <c r="N1136" s="1" t="s">
        <v>282</v>
      </c>
      <c r="O1136" s="1" t="str">
        <f>VLOOKUP(RawData[[#This Row],[How many hours of a day you work on Excel]], Time[], 2, FALSE)</f>
        <v>Heavy</v>
      </c>
      <c r="P1136" s="1">
        <v>1</v>
      </c>
    </row>
    <row r="1137" spans="2:16" x14ac:dyDescent="0.2">
      <c r="B1137" s="1" t="s">
        <v>2264</v>
      </c>
      <c r="C1137" s="1">
        <v>41055.030150462961</v>
      </c>
      <c r="D1137" s="10">
        <v>50000</v>
      </c>
      <c r="E1137" s="1" t="s">
        <v>9</v>
      </c>
      <c r="F1137" s="11">
        <v>50000</v>
      </c>
      <c r="G1137" s="9">
        <f>RawData[[#This Row],[Clean Salary]]*INDEX(Exchange[], MATCH(RawData[[#This Row],[Currency]], Exchange[Code], 0), 4)</f>
        <v>49168.076151516347</v>
      </c>
      <c r="H1137" s="11">
        <f>IFERROR(RawData[[#This Row],[Salary in USD]]/(INDEX(Exchange[], MATCH(RawData[[#This Row],[Local Currency Unit]], Exchange[Code], 0), 8)), "")</f>
        <v>10619.454892336144</v>
      </c>
      <c r="I1137" s="1" t="s">
        <v>2265</v>
      </c>
      <c r="J1137" s="1" t="s">
        <v>281</v>
      </c>
      <c r="K1137" s="1" t="s">
        <v>137</v>
      </c>
      <c r="L1137" s="1" t="s">
        <v>9</v>
      </c>
      <c r="M1137" s="1" t="str">
        <f>INDEX(Countries[], MATCH(RawData[[#This Row],[Where do you work]], Countries[Actual], 0), 2)</f>
        <v>Canada</v>
      </c>
      <c r="N1137" s="1" t="s">
        <v>282</v>
      </c>
      <c r="O1137" s="1" t="str">
        <f>VLOOKUP(RawData[[#This Row],[How many hours of a day you work on Excel]], Time[], 2, FALSE)</f>
        <v>Heavy</v>
      </c>
    </row>
    <row r="1138" spans="2:16" x14ac:dyDescent="0.2">
      <c r="B1138" s="1" t="s">
        <v>2266</v>
      </c>
      <c r="C1138" s="1">
        <v>41060.406354166669</v>
      </c>
      <c r="D1138" s="10">
        <v>50000</v>
      </c>
      <c r="E1138" s="1" t="s">
        <v>9</v>
      </c>
      <c r="F1138" s="11">
        <v>50000</v>
      </c>
      <c r="G1138" s="9">
        <f>RawData[[#This Row],[Clean Salary]]*INDEX(Exchange[], MATCH(RawData[[#This Row],[Currency]], Exchange[Code], 0), 4)</f>
        <v>49168.076151516347</v>
      </c>
      <c r="H1138" s="11">
        <f>IFERROR(RawData[[#This Row],[Salary in USD]]/(INDEX(Exchange[], MATCH(RawData[[#This Row],[Local Currency Unit]], Exchange[Code], 0), 8)), "")</f>
        <v>10619.454892336144</v>
      </c>
      <c r="I1138" s="1" t="s">
        <v>356</v>
      </c>
      <c r="J1138" s="1" t="s">
        <v>290</v>
      </c>
      <c r="K1138" s="1" t="s">
        <v>137</v>
      </c>
      <c r="L1138" s="1" t="s">
        <v>9</v>
      </c>
      <c r="M1138" s="1" t="str">
        <f>INDEX(Countries[], MATCH(RawData[[#This Row],[Where do you work]], Countries[Actual], 0), 2)</f>
        <v>Canada</v>
      </c>
      <c r="N1138" s="1" t="s">
        <v>282</v>
      </c>
      <c r="O1138" s="1" t="str">
        <f>VLOOKUP(RawData[[#This Row],[How many hours of a day you work on Excel]], Time[], 2, FALSE)</f>
        <v>Heavy</v>
      </c>
      <c r="P1138" s="1">
        <v>3</v>
      </c>
    </row>
    <row r="1139" spans="2:16" x14ac:dyDescent="0.2">
      <c r="B1139" s="1" t="s">
        <v>2267</v>
      </c>
      <c r="C1139" s="1">
        <v>41063.563043981485</v>
      </c>
      <c r="D1139" s="10">
        <v>50000</v>
      </c>
      <c r="E1139" s="1" t="s">
        <v>9</v>
      </c>
      <c r="F1139" s="11">
        <v>50000</v>
      </c>
      <c r="G1139" s="9">
        <f>RawData[[#This Row],[Clean Salary]]*INDEX(Exchange[], MATCH(RawData[[#This Row],[Currency]], Exchange[Code], 0), 4)</f>
        <v>49168.076151516347</v>
      </c>
      <c r="H1139" s="11">
        <f>IFERROR(RawData[[#This Row],[Salary in USD]]/(INDEX(Exchange[], MATCH(RawData[[#This Row],[Local Currency Unit]], Exchange[Code], 0), 8)), "")</f>
        <v>10619.454892336144</v>
      </c>
      <c r="I1139" s="1" t="s">
        <v>2268</v>
      </c>
      <c r="J1139" s="1" t="s">
        <v>290</v>
      </c>
      <c r="K1139" s="1" t="s">
        <v>137</v>
      </c>
      <c r="L1139" s="1" t="s">
        <v>9</v>
      </c>
      <c r="M1139" s="1" t="str">
        <f>INDEX(Countries[], MATCH(RawData[[#This Row],[Where do you work]], Countries[Actual], 0), 2)</f>
        <v>Canada</v>
      </c>
      <c r="N1139" s="1" t="s">
        <v>282</v>
      </c>
      <c r="O1139" s="1" t="str">
        <f>VLOOKUP(RawData[[#This Row],[How many hours of a day you work on Excel]], Time[], 2, FALSE)</f>
        <v>Heavy</v>
      </c>
      <c r="P1139" s="1">
        <v>5</v>
      </c>
    </row>
    <row r="1140" spans="2:16" x14ac:dyDescent="0.2">
      <c r="B1140" s="1" t="s">
        <v>2269</v>
      </c>
      <c r="C1140" s="1">
        <v>41057.680104166669</v>
      </c>
      <c r="D1140" s="10">
        <v>37000</v>
      </c>
      <c r="E1140" s="1" t="s">
        <v>15</v>
      </c>
      <c r="F1140" s="11">
        <v>37000</v>
      </c>
      <c r="G1140" s="9">
        <f>RawData[[#This Row],[Clean Salary]]*INDEX(Exchange[], MATCH(RawData[[#This Row],[Currency]], Exchange[Code], 0), 4)</f>
        <v>47004.779242689488</v>
      </c>
      <c r="H1140" s="11">
        <f>IFERROR(RawData[[#This Row],[Salary in USD]]/(INDEX(Exchange[], MATCH(RawData[[#This Row],[Local Currency Unit]], Exchange[Code], 0), 8)), "")</f>
        <v>10610.559648462639</v>
      </c>
      <c r="I1140" s="1" t="s">
        <v>2270</v>
      </c>
      <c r="J1140" s="1" t="s">
        <v>290</v>
      </c>
      <c r="K1140" s="1" t="s">
        <v>148</v>
      </c>
      <c r="L1140" s="1" t="s">
        <v>15</v>
      </c>
      <c r="M1140" s="1" t="str">
        <f>INDEX(Countries[], MATCH(RawData[[#This Row],[Where do you work]], Countries[Actual], 0), 2)</f>
        <v>Spain</v>
      </c>
      <c r="N1140" s="1" t="s">
        <v>282</v>
      </c>
      <c r="O1140" s="1" t="str">
        <f>VLOOKUP(RawData[[#This Row],[How many hours of a day you work on Excel]], Time[], 2, FALSE)</f>
        <v>Heavy</v>
      </c>
      <c r="P1140" s="1">
        <v>11</v>
      </c>
    </row>
    <row r="1141" spans="2:16" x14ac:dyDescent="0.2">
      <c r="B1141" s="1" t="s">
        <v>2271</v>
      </c>
      <c r="C1141" s="1">
        <v>41055.070763888885</v>
      </c>
      <c r="D1141" s="10">
        <v>44200</v>
      </c>
      <c r="E1141" s="1" t="s">
        <v>322</v>
      </c>
      <c r="F1141" s="11">
        <v>44200</v>
      </c>
      <c r="G1141" s="9">
        <f>RawData[[#This Row],[Clean Salary]]*INDEX(Exchange[], MATCH(RawData[[#This Row],[Currency]], Exchange[Code], 0), 4)</f>
        <v>44200</v>
      </c>
      <c r="H1141" s="11">
        <f>IFERROR(RawData[[#This Row],[Salary in USD]]/(INDEX(Exchange[], MATCH(RawData[[#This Row],[Local Currency Unit]], Exchange[Code], 0), 8)), "")</f>
        <v>10523.809523809523</v>
      </c>
      <c r="I1141" s="1" t="s">
        <v>2272</v>
      </c>
      <c r="J1141" s="1" t="s">
        <v>290</v>
      </c>
      <c r="K1141" s="1" t="s">
        <v>133</v>
      </c>
      <c r="L1141" s="1" t="s">
        <v>322</v>
      </c>
      <c r="M1141" s="1" t="str">
        <f>INDEX(Countries[], MATCH(RawData[[#This Row],[Where do you work]], Countries[Actual], 0), 2)</f>
        <v>USA</v>
      </c>
      <c r="N1141" s="1" t="s">
        <v>294</v>
      </c>
      <c r="O1141" s="1" t="str">
        <f>VLOOKUP(RawData[[#This Row],[How many hours of a day you work on Excel]], Time[], 2, FALSE)</f>
        <v>Very Heavy</v>
      </c>
    </row>
    <row r="1142" spans="2:16" x14ac:dyDescent="0.2">
      <c r="B1142" s="1" t="s">
        <v>2275</v>
      </c>
      <c r="C1142" s="1">
        <v>41055.029282407406</v>
      </c>
      <c r="D1142" s="10" t="s">
        <v>2276</v>
      </c>
      <c r="E1142" s="1" t="s">
        <v>322</v>
      </c>
      <c r="F1142" s="11">
        <v>44000</v>
      </c>
      <c r="G1142" s="9">
        <f>RawData[[#This Row],[Clean Salary]]*INDEX(Exchange[], MATCH(RawData[[#This Row],[Currency]], Exchange[Code], 0), 4)</f>
        <v>44000</v>
      </c>
      <c r="H1142" s="11">
        <f>IFERROR(RawData[[#This Row],[Salary in USD]]/(INDEX(Exchange[], MATCH(RawData[[#This Row],[Local Currency Unit]], Exchange[Code], 0), 8)), "")</f>
        <v>10476.190476190475</v>
      </c>
      <c r="I1142" s="1" t="s">
        <v>2277</v>
      </c>
      <c r="J1142" s="1" t="s">
        <v>281</v>
      </c>
      <c r="K1142" s="1" t="s">
        <v>133</v>
      </c>
      <c r="L1142" s="1" t="s">
        <v>322</v>
      </c>
      <c r="M1142" s="1" t="str">
        <f>INDEX(Countries[], MATCH(RawData[[#This Row],[Where do you work]], Countries[Actual], 0), 2)</f>
        <v>USA</v>
      </c>
      <c r="N1142" s="1" t="s">
        <v>324</v>
      </c>
      <c r="O1142" s="1" t="str">
        <f>VLOOKUP(RawData[[#This Row],[How many hours of a day you work on Excel]], Time[], 2, FALSE)</f>
        <v>Light</v>
      </c>
    </row>
    <row r="1143" spans="2:16" x14ac:dyDescent="0.2">
      <c r="B1143" s="1" t="s">
        <v>2278</v>
      </c>
      <c r="C1143" s="1">
        <v>41055.083819444444</v>
      </c>
      <c r="D1143" s="10">
        <v>44000</v>
      </c>
      <c r="E1143" s="1" t="s">
        <v>322</v>
      </c>
      <c r="F1143" s="11">
        <v>44000</v>
      </c>
      <c r="G1143" s="9">
        <f>RawData[[#This Row],[Clean Salary]]*INDEX(Exchange[], MATCH(RawData[[#This Row],[Currency]], Exchange[Code], 0), 4)</f>
        <v>44000</v>
      </c>
      <c r="H1143" s="11">
        <f>IFERROR(RawData[[#This Row],[Salary in USD]]/(INDEX(Exchange[], MATCH(RawData[[#This Row],[Local Currency Unit]], Exchange[Code], 0), 8)), "")</f>
        <v>10476.190476190475</v>
      </c>
      <c r="I1143" s="1" t="s">
        <v>2279</v>
      </c>
      <c r="J1143" s="1" t="s">
        <v>290</v>
      </c>
      <c r="K1143" s="1" t="s">
        <v>133</v>
      </c>
      <c r="L1143" s="1" t="s">
        <v>322</v>
      </c>
      <c r="M1143" s="1" t="str">
        <f>INDEX(Countries[], MATCH(RawData[[#This Row],[Where do you work]], Countries[Actual], 0), 2)</f>
        <v>USA</v>
      </c>
      <c r="N1143" s="1" t="s">
        <v>291</v>
      </c>
      <c r="O1143" s="1" t="str">
        <f>VLOOKUP(RawData[[#This Row],[How many hours of a day you work on Excel]], Time[], 2, FALSE)</f>
        <v>Medium</v>
      </c>
    </row>
    <row r="1144" spans="2:16" x14ac:dyDescent="0.2">
      <c r="B1144" s="1" t="s">
        <v>2280</v>
      </c>
      <c r="C1144" s="1">
        <v>41058.916377314818</v>
      </c>
      <c r="D1144" s="10">
        <v>44000</v>
      </c>
      <c r="E1144" s="1" t="s">
        <v>322</v>
      </c>
      <c r="F1144" s="11">
        <v>44000</v>
      </c>
      <c r="G1144" s="9">
        <f>RawData[[#This Row],[Clean Salary]]*INDEX(Exchange[], MATCH(RawData[[#This Row],[Currency]], Exchange[Code], 0), 4)</f>
        <v>44000</v>
      </c>
      <c r="H1144" s="11">
        <f>IFERROR(RawData[[#This Row],[Salary in USD]]/(INDEX(Exchange[], MATCH(RawData[[#This Row],[Local Currency Unit]], Exchange[Code], 0), 8)), "")</f>
        <v>10476.190476190475</v>
      </c>
      <c r="I1144" s="1" t="s">
        <v>2281</v>
      </c>
      <c r="J1144" s="1" t="s">
        <v>305</v>
      </c>
      <c r="K1144" s="1" t="s">
        <v>133</v>
      </c>
      <c r="L1144" s="1" t="s">
        <v>322</v>
      </c>
      <c r="M1144" s="1" t="str">
        <f>INDEX(Countries[], MATCH(RawData[[#This Row],[Where do you work]], Countries[Actual], 0), 2)</f>
        <v>USA</v>
      </c>
      <c r="N1144" s="1" t="s">
        <v>282</v>
      </c>
      <c r="O1144" s="1" t="str">
        <f>VLOOKUP(RawData[[#This Row],[How many hours of a day you work on Excel]], Time[], 2, FALSE)</f>
        <v>Heavy</v>
      </c>
      <c r="P1144" s="1">
        <v>15</v>
      </c>
    </row>
    <row r="1145" spans="2:16" x14ac:dyDescent="0.2">
      <c r="B1145" s="1" t="s">
        <v>2282</v>
      </c>
      <c r="C1145" s="1">
        <v>41061.543958333335</v>
      </c>
      <c r="D1145" s="10">
        <v>44000</v>
      </c>
      <c r="E1145" s="1" t="s">
        <v>322</v>
      </c>
      <c r="F1145" s="11">
        <v>44000</v>
      </c>
      <c r="G1145" s="9">
        <f>RawData[[#This Row],[Clean Salary]]*INDEX(Exchange[], MATCH(RawData[[#This Row],[Currency]], Exchange[Code], 0), 4)</f>
        <v>44000</v>
      </c>
      <c r="H1145" s="11">
        <f>IFERROR(RawData[[#This Row],[Salary in USD]]/(INDEX(Exchange[], MATCH(RawData[[#This Row],[Local Currency Unit]], Exchange[Code], 0), 8)), "")</f>
        <v>10476.190476190475</v>
      </c>
      <c r="I1145" s="1" t="s">
        <v>2283</v>
      </c>
      <c r="J1145" s="1" t="s">
        <v>290</v>
      </c>
      <c r="K1145" s="1" t="s">
        <v>133</v>
      </c>
      <c r="L1145" s="1" t="s">
        <v>322</v>
      </c>
      <c r="M1145" s="1" t="str">
        <f>INDEX(Countries[], MATCH(RawData[[#This Row],[Where do you work]], Countries[Actual], 0), 2)</f>
        <v>USA</v>
      </c>
      <c r="N1145" s="1" t="s">
        <v>282</v>
      </c>
      <c r="O1145" s="1" t="str">
        <f>VLOOKUP(RawData[[#This Row],[How many hours of a day you work on Excel]], Time[], 2, FALSE)</f>
        <v>Heavy</v>
      </c>
      <c r="P1145" s="1">
        <v>3.5</v>
      </c>
    </row>
    <row r="1146" spans="2:16" x14ac:dyDescent="0.2">
      <c r="B1146" s="1" t="s">
        <v>2284</v>
      </c>
      <c r="C1146" s="1">
        <v>41055.519502314812</v>
      </c>
      <c r="D1146" s="10" t="s">
        <v>2285</v>
      </c>
      <c r="E1146" s="1" t="s">
        <v>19</v>
      </c>
      <c r="F1146" s="11">
        <v>950000</v>
      </c>
      <c r="G1146" s="9">
        <f>RawData[[#This Row],[Clean Salary]]*INDEX(Exchange[], MATCH(RawData[[#This Row],[Currency]], Exchange[Code], 0), 4)</f>
        <v>16917.52085307044</v>
      </c>
      <c r="H1146" s="11">
        <f>IFERROR(RawData[[#This Row],[Salary in USD]]/(INDEX(Exchange[], MATCH(RawData[[#This Row],[Local Currency Unit]], Exchange[Code], 0), 8)), "")</f>
        <v>10442.914106833605</v>
      </c>
      <c r="I1146" s="1" t="s">
        <v>2286</v>
      </c>
      <c r="J1146" s="1" t="s">
        <v>281</v>
      </c>
      <c r="K1146" s="1" t="s">
        <v>134</v>
      </c>
      <c r="L1146" s="1" t="s">
        <v>19</v>
      </c>
      <c r="M1146" s="1" t="str">
        <f>INDEX(Countries[], MATCH(RawData[[#This Row],[Where do you work]], Countries[Actual], 0), 2)</f>
        <v>India</v>
      </c>
      <c r="N1146" s="1" t="s">
        <v>282</v>
      </c>
      <c r="O1146" s="1" t="str">
        <f>VLOOKUP(RawData[[#This Row],[How many hours of a day you work on Excel]], Time[], 2, FALSE)</f>
        <v>Heavy</v>
      </c>
      <c r="P1146" s="1">
        <v>3</v>
      </c>
    </row>
    <row r="1147" spans="2:16" x14ac:dyDescent="0.2">
      <c r="B1147" s="1" t="s">
        <v>2287</v>
      </c>
      <c r="C1147" s="1">
        <v>41068.568576388891</v>
      </c>
      <c r="D1147" s="10" t="s">
        <v>2288</v>
      </c>
      <c r="E1147" s="1" t="s">
        <v>19</v>
      </c>
      <c r="F1147" s="11">
        <v>950000</v>
      </c>
      <c r="G1147" s="9">
        <f>RawData[[#This Row],[Clean Salary]]*INDEX(Exchange[], MATCH(RawData[[#This Row],[Currency]], Exchange[Code], 0), 4)</f>
        <v>16917.52085307044</v>
      </c>
      <c r="H1147" s="11">
        <f>IFERROR(RawData[[#This Row],[Salary in USD]]/(INDEX(Exchange[], MATCH(RawData[[#This Row],[Local Currency Unit]], Exchange[Code], 0), 8)), "")</f>
        <v>10442.914106833605</v>
      </c>
      <c r="I1147" s="1" t="s">
        <v>2289</v>
      </c>
      <c r="J1147" s="1" t="s">
        <v>281</v>
      </c>
      <c r="K1147" s="1" t="s">
        <v>134</v>
      </c>
      <c r="L1147" s="1" t="s">
        <v>19</v>
      </c>
      <c r="M1147" s="1" t="str">
        <f>INDEX(Countries[], MATCH(RawData[[#This Row],[Where do you work]], Countries[Actual], 0), 2)</f>
        <v>India</v>
      </c>
      <c r="N1147" s="1" t="s">
        <v>291</v>
      </c>
      <c r="O1147" s="1" t="str">
        <f>VLOOKUP(RawData[[#This Row],[How many hours of a day you work on Excel]], Time[], 2, FALSE)</f>
        <v>Medium</v>
      </c>
      <c r="P1147" s="1">
        <v>9</v>
      </c>
    </row>
    <row r="1148" spans="2:16" x14ac:dyDescent="0.2">
      <c r="B1148" s="1" t="s">
        <v>2290</v>
      </c>
      <c r="C1148" s="1">
        <v>41056.15111111111</v>
      </c>
      <c r="D1148" s="10">
        <v>43600</v>
      </c>
      <c r="E1148" s="1" t="s">
        <v>322</v>
      </c>
      <c r="F1148" s="11">
        <v>43600</v>
      </c>
      <c r="G1148" s="9">
        <f>RawData[[#This Row],[Clean Salary]]*INDEX(Exchange[], MATCH(RawData[[#This Row],[Currency]], Exchange[Code], 0), 4)</f>
        <v>43600</v>
      </c>
      <c r="H1148" s="11">
        <f>IFERROR(RawData[[#This Row],[Salary in USD]]/(INDEX(Exchange[], MATCH(RawData[[#This Row],[Local Currency Unit]], Exchange[Code], 0), 8)), "")</f>
        <v>10380.95238095238</v>
      </c>
      <c r="I1148" s="1" t="s">
        <v>682</v>
      </c>
      <c r="J1148" s="1" t="s">
        <v>290</v>
      </c>
      <c r="K1148" s="1" t="s">
        <v>133</v>
      </c>
      <c r="L1148" s="1" t="s">
        <v>322</v>
      </c>
      <c r="M1148" s="1" t="str">
        <f>INDEX(Countries[], MATCH(RawData[[#This Row],[Where do you work]], Countries[Actual], 0), 2)</f>
        <v>USA</v>
      </c>
      <c r="N1148" s="1" t="s">
        <v>282</v>
      </c>
      <c r="O1148" s="1" t="str">
        <f>VLOOKUP(RawData[[#This Row],[How many hours of a day you work on Excel]], Time[], 2, FALSE)</f>
        <v>Heavy</v>
      </c>
      <c r="P1148" s="1">
        <v>5</v>
      </c>
    </row>
    <row r="1149" spans="2:16" x14ac:dyDescent="0.2">
      <c r="B1149" s="1" t="s">
        <v>2769</v>
      </c>
      <c r="C1149" s="1">
        <v>41060.714571759258</v>
      </c>
      <c r="D1149" s="10">
        <v>30000</v>
      </c>
      <c r="E1149" s="1" t="s">
        <v>322</v>
      </c>
      <c r="F1149" s="11">
        <v>30000</v>
      </c>
      <c r="G1149" s="9">
        <f>RawData[[#This Row],[Clean Salary]]*INDEX(Exchange[], MATCH(RawData[[#This Row],[Currency]], Exchange[Code], 0), 4)</f>
        <v>30000</v>
      </c>
      <c r="H1149" s="11">
        <f>IFERROR(RawData[[#This Row],[Salary in USD]]/(INDEX(Exchange[], MATCH(RawData[[#This Row],[Local Currency Unit]], Exchange[Code], 0), 8)), "")</f>
        <v>10380.622837370242</v>
      </c>
      <c r="I1149" s="1" t="s">
        <v>2770</v>
      </c>
      <c r="J1149" s="1" t="s">
        <v>281</v>
      </c>
      <c r="K1149" s="1" t="s">
        <v>138</v>
      </c>
      <c r="L1149" s="1" t="s">
        <v>35</v>
      </c>
      <c r="M1149" s="1" t="str">
        <f>INDEX(Countries[], MATCH(RawData[[#This Row],[Where do you work]], Countries[Actual], 0), 2)</f>
        <v>Pakistan</v>
      </c>
      <c r="N1149" s="1" t="s">
        <v>282</v>
      </c>
      <c r="O1149" s="1" t="str">
        <f>VLOOKUP(RawData[[#This Row],[How many hours of a day you work on Excel]], Time[], 2, FALSE)</f>
        <v>Heavy</v>
      </c>
      <c r="P1149" s="1">
        <v>5</v>
      </c>
    </row>
    <row r="1150" spans="2:16" x14ac:dyDescent="0.2">
      <c r="B1150" s="1" t="s">
        <v>2291</v>
      </c>
      <c r="C1150" s="1">
        <v>41058.979895833334</v>
      </c>
      <c r="D1150" s="10" t="s">
        <v>2292</v>
      </c>
      <c r="E1150" s="1" t="s">
        <v>15</v>
      </c>
      <c r="F1150" s="11">
        <v>36000</v>
      </c>
      <c r="G1150" s="9">
        <f>RawData[[#This Row],[Clean Salary]]*INDEX(Exchange[], MATCH(RawData[[#This Row],[Currency]], Exchange[Code], 0), 4)</f>
        <v>45734.379803697877</v>
      </c>
      <c r="H1150" s="11">
        <f>IFERROR(RawData[[#This Row],[Salary in USD]]/(INDEX(Exchange[], MATCH(RawData[[#This Row],[Local Currency Unit]], Exchange[Code], 0), 8)), "")</f>
        <v>10323.787766071757</v>
      </c>
      <c r="I1150" s="1" t="s">
        <v>2293</v>
      </c>
      <c r="J1150" s="1" t="s">
        <v>290</v>
      </c>
      <c r="K1150" s="1" t="s">
        <v>162</v>
      </c>
      <c r="L1150" s="1" t="s">
        <v>15</v>
      </c>
      <c r="M1150" s="1" t="str">
        <f>INDEX(Countries[], MATCH(RawData[[#This Row],[Where do you work]], Countries[Actual], 0), 2)</f>
        <v>Ireland</v>
      </c>
      <c r="N1150" s="1" t="s">
        <v>291</v>
      </c>
      <c r="O1150" s="1" t="str">
        <f>VLOOKUP(RawData[[#This Row],[How many hours of a day you work on Excel]], Time[], 2, FALSE)</f>
        <v>Medium</v>
      </c>
      <c r="P1150" s="1">
        <v>4</v>
      </c>
    </row>
    <row r="1151" spans="2:16" x14ac:dyDescent="0.2">
      <c r="B1151" s="1" t="s">
        <v>2294</v>
      </c>
      <c r="C1151" s="1">
        <v>41057.31150462963</v>
      </c>
      <c r="D1151" s="10">
        <v>50000</v>
      </c>
      <c r="E1151" s="1" t="s">
        <v>3</v>
      </c>
      <c r="F1151" s="11">
        <v>50000</v>
      </c>
      <c r="G1151" s="9">
        <f>RawData[[#This Row],[Clean Salary]]*INDEX(Exchange[], MATCH(RawData[[#This Row],[Currency]], Exchange[Code], 0), 4)</f>
        <v>50995.482820131787</v>
      </c>
      <c r="H1151" s="11">
        <f>IFERROR(RawData[[#This Row],[Salary in USD]]/(INDEX(Exchange[], MATCH(RawData[[#This Row],[Local Currency Unit]], Exchange[Code], 0), 8)), "")</f>
        <v>10322.972230795907</v>
      </c>
      <c r="I1151" s="1" t="s">
        <v>852</v>
      </c>
      <c r="J1151" s="1" t="s">
        <v>298</v>
      </c>
      <c r="K1151" s="1" t="s">
        <v>136</v>
      </c>
      <c r="L1151" s="1" t="s">
        <v>3</v>
      </c>
      <c r="M1151" s="1" t="str">
        <f>INDEX(Countries[], MATCH(RawData[[#This Row],[Where do you work]], Countries[Actual], 0), 2)</f>
        <v>Australia</v>
      </c>
      <c r="N1151" s="1" t="s">
        <v>324</v>
      </c>
      <c r="O1151" s="1" t="str">
        <f>VLOOKUP(RawData[[#This Row],[How many hours of a day you work on Excel]], Time[], 2, FALSE)</f>
        <v>Light</v>
      </c>
      <c r="P1151" s="1">
        <v>5</v>
      </c>
    </row>
    <row r="1152" spans="2:16" x14ac:dyDescent="0.2">
      <c r="B1152" s="1" t="s">
        <v>2295</v>
      </c>
      <c r="C1152" s="1">
        <v>41057.598229166666</v>
      </c>
      <c r="D1152" s="10">
        <v>50000</v>
      </c>
      <c r="E1152" s="1" t="s">
        <v>3</v>
      </c>
      <c r="F1152" s="11">
        <v>50000</v>
      </c>
      <c r="G1152" s="9">
        <f>RawData[[#This Row],[Clean Salary]]*INDEX(Exchange[], MATCH(RawData[[#This Row],[Currency]], Exchange[Code], 0), 4)</f>
        <v>50995.482820131787</v>
      </c>
      <c r="H1152" s="11">
        <f>IFERROR(RawData[[#This Row],[Salary in USD]]/(INDEX(Exchange[], MATCH(RawData[[#This Row],[Local Currency Unit]], Exchange[Code], 0), 8)), "")</f>
        <v>10322.972230795907</v>
      </c>
      <c r="I1152" s="1" t="s">
        <v>2296</v>
      </c>
      <c r="J1152" s="1" t="s">
        <v>290</v>
      </c>
      <c r="K1152" s="1" t="s">
        <v>136</v>
      </c>
      <c r="L1152" s="1" t="s">
        <v>3</v>
      </c>
      <c r="M1152" s="1" t="str">
        <f>INDEX(Countries[], MATCH(RawData[[#This Row],[Where do you work]], Countries[Actual], 0), 2)</f>
        <v>Australia</v>
      </c>
      <c r="N1152" s="1" t="s">
        <v>282</v>
      </c>
      <c r="O1152" s="1" t="str">
        <f>VLOOKUP(RawData[[#This Row],[How many hours of a day you work on Excel]], Time[], 2, FALSE)</f>
        <v>Heavy</v>
      </c>
      <c r="P1152" s="1">
        <v>4</v>
      </c>
    </row>
    <row r="1153" spans="2:16" x14ac:dyDescent="0.2">
      <c r="B1153" s="1" t="s">
        <v>2297</v>
      </c>
      <c r="C1153" s="1">
        <v>41055.130879629629</v>
      </c>
      <c r="D1153" s="10">
        <v>25000</v>
      </c>
      <c r="E1153" s="1" t="s">
        <v>6</v>
      </c>
      <c r="F1153" s="11">
        <v>25000</v>
      </c>
      <c r="G1153" s="9">
        <f>RawData[[#This Row],[Clean Salary]]*INDEX(Exchange[], MATCH(RawData[[#This Row],[Currency]], Exchange[Code], 0), 4)</f>
        <v>39404.456801682099</v>
      </c>
      <c r="H1153" s="11">
        <f>IFERROR(RawData[[#This Row],[Salary in USD]]/(INDEX(Exchange[], MATCH(RawData[[#This Row],[Local Currency Unit]], Exchange[Code], 0), 8)), "")</f>
        <v>10315.302827665471</v>
      </c>
      <c r="I1153" s="1" t="s">
        <v>290</v>
      </c>
      <c r="J1153" s="1" t="s">
        <v>290</v>
      </c>
      <c r="K1153" s="1" t="s">
        <v>135</v>
      </c>
      <c r="L1153" s="1" t="s">
        <v>6</v>
      </c>
      <c r="M1153" s="1" t="str">
        <f>INDEX(Countries[], MATCH(RawData[[#This Row],[Where do you work]], Countries[Actual], 0), 2)</f>
        <v>UK</v>
      </c>
      <c r="N1153" s="1" t="s">
        <v>282</v>
      </c>
      <c r="O1153" s="1" t="str">
        <f>VLOOKUP(RawData[[#This Row],[How many hours of a day you work on Excel]], Time[], 2, FALSE)</f>
        <v>Heavy</v>
      </c>
    </row>
    <row r="1154" spans="2:16" x14ac:dyDescent="0.2">
      <c r="B1154" s="1" t="s">
        <v>2298</v>
      </c>
      <c r="C1154" s="1">
        <v>41057.715046296296</v>
      </c>
      <c r="D1154" s="10" t="s">
        <v>2299</v>
      </c>
      <c r="E1154" s="1" t="s">
        <v>6</v>
      </c>
      <c r="F1154" s="11">
        <v>25000</v>
      </c>
      <c r="G1154" s="9">
        <f>RawData[[#This Row],[Clean Salary]]*INDEX(Exchange[], MATCH(RawData[[#This Row],[Currency]], Exchange[Code], 0), 4)</f>
        <v>39404.456801682099</v>
      </c>
      <c r="H1154" s="11">
        <f>IFERROR(RawData[[#This Row],[Salary in USD]]/(INDEX(Exchange[], MATCH(RawData[[#This Row],[Local Currency Unit]], Exchange[Code], 0), 8)), "")</f>
        <v>10315.302827665471</v>
      </c>
      <c r="I1154" s="1" t="s">
        <v>1056</v>
      </c>
      <c r="J1154" s="1" t="s">
        <v>290</v>
      </c>
      <c r="K1154" s="1" t="s">
        <v>135</v>
      </c>
      <c r="L1154" s="1" t="s">
        <v>6</v>
      </c>
      <c r="M1154" s="1" t="str">
        <f>INDEX(Countries[], MATCH(RawData[[#This Row],[Where do you work]], Countries[Actual], 0), 2)</f>
        <v>UK</v>
      </c>
      <c r="N1154" s="1" t="s">
        <v>282</v>
      </c>
      <c r="O1154" s="1" t="str">
        <f>VLOOKUP(RawData[[#This Row],[How many hours of a day you work on Excel]], Time[], 2, FALSE)</f>
        <v>Heavy</v>
      </c>
      <c r="P1154" s="1">
        <v>3</v>
      </c>
    </row>
    <row r="1155" spans="2:16" x14ac:dyDescent="0.2">
      <c r="B1155" s="1" t="s">
        <v>2300</v>
      </c>
      <c r="C1155" s="1">
        <v>41058.16883101852</v>
      </c>
      <c r="D1155" s="10">
        <v>25000</v>
      </c>
      <c r="E1155" s="1" t="s">
        <v>6</v>
      </c>
      <c r="F1155" s="11">
        <v>25000</v>
      </c>
      <c r="G1155" s="9">
        <f>RawData[[#This Row],[Clean Salary]]*INDEX(Exchange[], MATCH(RawData[[#This Row],[Currency]], Exchange[Code], 0), 4)</f>
        <v>39404.456801682099</v>
      </c>
      <c r="H1155" s="11">
        <f>IFERROR(RawData[[#This Row],[Salary in USD]]/(INDEX(Exchange[], MATCH(RawData[[#This Row],[Local Currency Unit]], Exchange[Code], 0), 8)), "")</f>
        <v>10315.302827665471</v>
      </c>
      <c r="I1155" s="1" t="s">
        <v>2301</v>
      </c>
      <c r="J1155" s="1" t="s">
        <v>316</v>
      </c>
      <c r="K1155" s="1" t="s">
        <v>135</v>
      </c>
      <c r="L1155" s="1" t="s">
        <v>6</v>
      </c>
      <c r="M1155" s="1" t="str">
        <f>INDEX(Countries[], MATCH(RawData[[#This Row],[Where do you work]], Countries[Actual], 0), 2)</f>
        <v>UK</v>
      </c>
      <c r="N1155" s="1" t="s">
        <v>291</v>
      </c>
      <c r="O1155" s="1" t="str">
        <f>VLOOKUP(RawData[[#This Row],[How many hours of a day you work on Excel]], Time[], 2, FALSE)</f>
        <v>Medium</v>
      </c>
      <c r="P1155" s="1">
        <v>10</v>
      </c>
    </row>
    <row r="1156" spans="2:16" x14ac:dyDescent="0.2">
      <c r="B1156" s="1" t="s">
        <v>2302</v>
      </c>
      <c r="C1156" s="1">
        <v>41059.700868055559</v>
      </c>
      <c r="D1156" s="10" t="s">
        <v>2299</v>
      </c>
      <c r="E1156" s="1" t="s">
        <v>6</v>
      </c>
      <c r="F1156" s="11">
        <v>25000</v>
      </c>
      <c r="G1156" s="9">
        <f>RawData[[#This Row],[Clean Salary]]*INDEX(Exchange[], MATCH(RawData[[#This Row],[Currency]], Exchange[Code], 0), 4)</f>
        <v>39404.456801682099</v>
      </c>
      <c r="H1156" s="11">
        <f>IFERROR(RawData[[#This Row],[Salary in USD]]/(INDEX(Exchange[], MATCH(RawData[[#This Row],[Local Currency Unit]], Exchange[Code], 0), 8)), "")</f>
        <v>10315.302827665471</v>
      </c>
      <c r="I1156" s="1" t="s">
        <v>915</v>
      </c>
      <c r="J1156" s="1" t="s">
        <v>316</v>
      </c>
      <c r="K1156" s="1" t="s">
        <v>135</v>
      </c>
      <c r="L1156" s="1" t="s">
        <v>6</v>
      </c>
      <c r="M1156" s="1" t="str">
        <f>INDEX(Countries[], MATCH(RawData[[#This Row],[Where do you work]], Countries[Actual], 0), 2)</f>
        <v>UK</v>
      </c>
      <c r="N1156" s="1" t="s">
        <v>282</v>
      </c>
      <c r="O1156" s="1" t="str">
        <f>VLOOKUP(RawData[[#This Row],[How many hours of a day you work on Excel]], Time[], 2, FALSE)</f>
        <v>Heavy</v>
      </c>
      <c r="P1156" s="1">
        <v>35</v>
      </c>
    </row>
    <row r="1157" spans="2:16" x14ac:dyDescent="0.2">
      <c r="B1157" s="1" t="s">
        <v>2303</v>
      </c>
      <c r="C1157" s="1">
        <v>41060.964675925927</v>
      </c>
      <c r="D1157" s="10" t="s">
        <v>2299</v>
      </c>
      <c r="E1157" s="1" t="s">
        <v>6</v>
      </c>
      <c r="F1157" s="11">
        <v>25000</v>
      </c>
      <c r="G1157" s="9">
        <f>RawData[[#This Row],[Clean Salary]]*INDEX(Exchange[], MATCH(RawData[[#This Row],[Currency]], Exchange[Code], 0), 4)</f>
        <v>39404.456801682099</v>
      </c>
      <c r="H1157" s="11">
        <f>IFERROR(RawData[[#This Row],[Salary in USD]]/(INDEX(Exchange[], MATCH(RawData[[#This Row],[Local Currency Unit]], Exchange[Code], 0), 8)), "")</f>
        <v>10315.302827665471</v>
      </c>
      <c r="I1157" s="1" t="s">
        <v>2304</v>
      </c>
      <c r="J1157" s="1" t="s">
        <v>313</v>
      </c>
      <c r="K1157" s="1" t="s">
        <v>135</v>
      </c>
      <c r="L1157" s="1" t="s">
        <v>6</v>
      </c>
      <c r="M1157" s="1" t="str">
        <f>INDEX(Countries[], MATCH(RawData[[#This Row],[Where do you work]], Countries[Actual], 0), 2)</f>
        <v>UK</v>
      </c>
      <c r="N1157" s="1" t="s">
        <v>282</v>
      </c>
      <c r="O1157" s="1" t="str">
        <f>VLOOKUP(RawData[[#This Row],[How many hours of a day you work on Excel]], Time[], 2, FALSE)</f>
        <v>Heavy</v>
      </c>
      <c r="P1157" s="1">
        <v>2</v>
      </c>
    </row>
    <row r="1158" spans="2:16" x14ac:dyDescent="0.2">
      <c r="B1158" s="1" t="s">
        <v>2305</v>
      </c>
      <c r="C1158" s="1">
        <v>41079.762291666666</v>
      </c>
      <c r="D1158" s="10">
        <v>25000</v>
      </c>
      <c r="E1158" s="1" t="s">
        <v>6</v>
      </c>
      <c r="F1158" s="11">
        <v>25000</v>
      </c>
      <c r="G1158" s="9">
        <f>RawData[[#This Row],[Clean Salary]]*INDEX(Exchange[], MATCH(RawData[[#This Row],[Currency]], Exchange[Code], 0), 4)</f>
        <v>39404.456801682099</v>
      </c>
      <c r="H1158" s="11">
        <f>IFERROR(RawData[[#This Row],[Salary in USD]]/(INDEX(Exchange[], MATCH(RawData[[#This Row],[Local Currency Unit]], Exchange[Code], 0), 8)), "")</f>
        <v>10315.302827665471</v>
      </c>
      <c r="I1158" s="1" t="s">
        <v>682</v>
      </c>
      <c r="J1158" s="1" t="s">
        <v>290</v>
      </c>
      <c r="K1158" s="1" t="s">
        <v>135</v>
      </c>
      <c r="L1158" s="1" t="s">
        <v>6</v>
      </c>
      <c r="M1158" s="1" t="str">
        <f>INDEX(Countries[], MATCH(RawData[[#This Row],[Where do you work]], Countries[Actual], 0), 2)</f>
        <v>UK</v>
      </c>
      <c r="N1158" s="1" t="s">
        <v>282</v>
      </c>
      <c r="O1158" s="1" t="str">
        <f>VLOOKUP(RawData[[#This Row],[How many hours of a day you work on Excel]], Time[], 2, FALSE)</f>
        <v>Heavy</v>
      </c>
      <c r="P1158" s="1">
        <v>3</v>
      </c>
    </row>
    <row r="1159" spans="2:16" x14ac:dyDescent="0.2">
      <c r="B1159" s="1" t="s">
        <v>2637</v>
      </c>
      <c r="C1159" s="1">
        <v>41055.554537037038</v>
      </c>
      <c r="D1159" s="10" t="s">
        <v>2638</v>
      </c>
      <c r="E1159" s="1" t="s">
        <v>322</v>
      </c>
      <c r="F1159" s="11">
        <v>33500</v>
      </c>
      <c r="G1159" s="9">
        <f>RawData[[#This Row],[Clean Salary]]*INDEX(Exchange[], MATCH(RawData[[#This Row],[Currency]], Exchange[Code], 0), 4)</f>
        <v>33500</v>
      </c>
      <c r="H1159" s="11">
        <f>IFERROR(RawData[[#This Row],[Salary in USD]]/(INDEX(Exchange[], MATCH(RawData[[#This Row],[Local Currency Unit]], Exchange[Code], 0), 8)), "")</f>
        <v>10244.648318042813</v>
      </c>
      <c r="I1159" s="1" t="s">
        <v>2639</v>
      </c>
      <c r="J1159" s="1" t="s">
        <v>316</v>
      </c>
      <c r="K1159" s="1" t="s">
        <v>166</v>
      </c>
      <c r="L1159" s="1" t="s">
        <v>53</v>
      </c>
      <c r="M1159" s="1" t="str">
        <f>INDEX(Countries[], MATCH(RawData[[#This Row],[Where do you work]], Countries[Actual], 0), 2)</f>
        <v>Dubai</v>
      </c>
      <c r="N1159" s="1" t="s">
        <v>324</v>
      </c>
      <c r="O1159" s="1" t="str">
        <f>VLOOKUP(RawData[[#This Row],[How many hours of a day you work on Excel]], Time[], 2, FALSE)</f>
        <v>Light</v>
      </c>
      <c r="P1159" s="1">
        <v>10</v>
      </c>
    </row>
    <row r="1160" spans="2:16" x14ac:dyDescent="0.2">
      <c r="B1160" s="1" t="s">
        <v>2308</v>
      </c>
      <c r="C1160" s="1">
        <v>41055.037974537037</v>
      </c>
      <c r="D1160" s="10">
        <v>43000</v>
      </c>
      <c r="E1160" s="1" t="s">
        <v>322</v>
      </c>
      <c r="F1160" s="11">
        <v>43000</v>
      </c>
      <c r="G1160" s="9">
        <f>RawData[[#This Row],[Clean Salary]]*INDEX(Exchange[], MATCH(RawData[[#This Row],[Currency]], Exchange[Code], 0), 4)</f>
        <v>43000</v>
      </c>
      <c r="H1160" s="11">
        <f>IFERROR(RawData[[#This Row],[Salary in USD]]/(INDEX(Exchange[], MATCH(RawData[[#This Row],[Local Currency Unit]], Exchange[Code], 0), 8)), "")</f>
        <v>10238.095238095239</v>
      </c>
      <c r="I1160" s="1" t="s">
        <v>2309</v>
      </c>
      <c r="J1160" s="1" t="s">
        <v>290</v>
      </c>
      <c r="K1160" s="1" t="s">
        <v>133</v>
      </c>
      <c r="L1160" s="1" t="s">
        <v>322</v>
      </c>
      <c r="M1160" s="1" t="str">
        <f>INDEX(Countries[], MATCH(RawData[[#This Row],[Where do you work]], Countries[Actual], 0), 2)</f>
        <v>USA</v>
      </c>
      <c r="N1160" s="1" t="s">
        <v>294</v>
      </c>
      <c r="O1160" s="1" t="str">
        <f>VLOOKUP(RawData[[#This Row],[How many hours of a day you work on Excel]], Time[], 2, FALSE)</f>
        <v>Very Heavy</v>
      </c>
    </row>
    <row r="1161" spans="2:16" x14ac:dyDescent="0.2">
      <c r="B1161" s="1" t="s">
        <v>2310</v>
      </c>
      <c r="C1161" s="1">
        <v>41055.229143518518</v>
      </c>
      <c r="D1161" s="10">
        <v>43000</v>
      </c>
      <c r="E1161" s="1" t="s">
        <v>322</v>
      </c>
      <c r="F1161" s="11">
        <v>43000</v>
      </c>
      <c r="G1161" s="9">
        <f>RawData[[#This Row],[Clean Salary]]*INDEX(Exchange[], MATCH(RawData[[#This Row],[Currency]], Exchange[Code], 0), 4)</f>
        <v>43000</v>
      </c>
      <c r="H1161" s="11">
        <f>IFERROR(RawData[[#This Row],[Salary in USD]]/(INDEX(Exchange[], MATCH(RawData[[#This Row],[Local Currency Unit]], Exchange[Code], 0), 8)), "")</f>
        <v>10238.095238095239</v>
      </c>
      <c r="I1161" s="1" t="s">
        <v>316</v>
      </c>
      <c r="J1161" s="1" t="s">
        <v>316</v>
      </c>
      <c r="K1161" s="1" t="s">
        <v>133</v>
      </c>
      <c r="L1161" s="1" t="s">
        <v>322</v>
      </c>
      <c r="M1161" s="1" t="str">
        <f>INDEX(Countries[], MATCH(RawData[[#This Row],[Where do you work]], Countries[Actual], 0), 2)</f>
        <v>USA</v>
      </c>
      <c r="N1161" s="1" t="s">
        <v>294</v>
      </c>
      <c r="O1161" s="1" t="str">
        <f>VLOOKUP(RawData[[#This Row],[How many hours of a day you work on Excel]], Time[], 2, FALSE)</f>
        <v>Very Heavy</v>
      </c>
    </row>
    <row r="1162" spans="2:16" x14ac:dyDescent="0.2">
      <c r="B1162" s="1" t="s">
        <v>2311</v>
      </c>
      <c r="C1162" s="1">
        <v>41056.565416666665</v>
      </c>
      <c r="D1162" s="10">
        <v>43000</v>
      </c>
      <c r="E1162" s="1" t="s">
        <v>322</v>
      </c>
      <c r="F1162" s="11">
        <v>43000</v>
      </c>
      <c r="G1162" s="9">
        <f>RawData[[#This Row],[Clean Salary]]*INDEX(Exchange[], MATCH(RawData[[#This Row],[Currency]], Exchange[Code], 0), 4)</f>
        <v>43000</v>
      </c>
      <c r="H1162" s="11">
        <f>IFERROR(RawData[[#This Row],[Salary in USD]]/(INDEX(Exchange[], MATCH(RawData[[#This Row],[Local Currency Unit]], Exchange[Code], 0), 8)), "")</f>
        <v>10238.095238095239</v>
      </c>
      <c r="I1162" s="1" t="s">
        <v>320</v>
      </c>
      <c r="J1162" s="1" t="s">
        <v>290</v>
      </c>
      <c r="K1162" s="1" t="s">
        <v>133</v>
      </c>
      <c r="L1162" s="1" t="s">
        <v>322</v>
      </c>
      <c r="M1162" s="1" t="str">
        <f>INDEX(Countries[], MATCH(RawData[[#This Row],[Where do you work]], Countries[Actual], 0), 2)</f>
        <v>USA</v>
      </c>
      <c r="N1162" s="1" t="s">
        <v>282</v>
      </c>
      <c r="O1162" s="1" t="str">
        <f>VLOOKUP(RawData[[#This Row],[How many hours of a day you work on Excel]], Time[], 2, FALSE)</f>
        <v>Heavy</v>
      </c>
      <c r="P1162" s="1">
        <v>1</v>
      </c>
    </row>
    <row r="1163" spans="2:16" x14ac:dyDescent="0.2">
      <c r="B1163" s="1" t="s">
        <v>2315</v>
      </c>
      <c r="C1163" s="1">
        <v>41079.142754629633</v>
      </c>
      <c r="D1163" s="10">
        <v>43000</v>
      </c>
      <c r="E1163" s="1" t="s">
        <v>322</v>
      </c>
      <c r="F1163" s="11">
        <v>43000</v>
      </c>
      <c r="G1163" s="9">
        <f>RawData[[#This Row],[Clean Salary]]*INDEX(Exchange[], MATCH(RawData[[#This Row],[Currency]], Exchange[Code], 0), 4)</f>
        <v>43000</v>
      </c>
      <c r="H1163" s="11">
        <f>IFERROR(RawData[[#This Row],[Salary in USD]]/(INDEX(Exchange[], MATCH(RawData[[#This Row],[Local Currency Unit]], Exchange[Code], 0), 8)), "")</f>
        <v>10238.095238095239</v>
      </c>
      <c r="I1163" s="1" t="s">
        <v>2316</v>
      </c>
      <c r="J1163" s="1" t="s">
        <v>290</v>
      </c>
      <c r="K1163" s="1" t="s">
        <v>133</v>
      </c>
      <c r="L1163" s="1" t="s">
        <v>322</v>
      </c>
      <c r="M1163" s="1" t="str">
        <f>INDEX(Countries[], MATCH(RawData[[#This Row],[Where do you work]], Countries[Actual], 0), 2)</f>
        <v>USA</v>
      </c>
      <c r="N1163" s="1" t="s">
        <v>282</v>
      </c>
      <c r="O1163" s="1" t="str">
        <f>VLOOKUP(RawData[[#This Row],[How many hours of a day you work on Excel]], Time[], 2, FALSE)</f>
        <v>Heavy</v>
      </c>
      <c r="P1163" s="1">
        <v>5</v>
      </c>
    </row>
    <row r="1164" spans="2:16" x14ac:dyDescent="0.2">
      <c r="B1164" s="1" t="s">
        <v>2640</v>
      </c>
      <c r="C1164" s="1">
        <v>41054.95925925926</v>
      </c>
      <c r="D1164" s="10">
        <v>2785</v>
      </c>
      <c r="E1164" s="1" t="s">
        <v>322</v>
      </c>
      <c r="F1164" s="11">
        <v>33420</v>
      </c>
      <c r="G1164" s="9">
        <f>RawData[[#This Row],[Clean Salary]]*INDEX(Exchange[], MATCH(RawData[[#This Row],[Currency]], Exchange[Code], 0), 4)</f>
        <v>33420</v>
      </c>
      <c r="H1164" s="11">
        <f>IFERROR(RawData[[#This Row],[Salary in USD]]/(INDEX(Exchange[], MATCH(RawData[[#This Row],[Local Currency Unit]], Exchange[Code], 0), 8)), "")</f>
        <v>10220.183486238531</v>
      </c>
      <c r="I1164" s="1" t="s">
        <v>2641</v>
      </c>
      <c r="J1164" s="1" t="s">
        <v>281</v>
      </c>
      <c r="K1164" s="1" t="s">
        <v>187</v>
      </c>
      <c r="L1164" s="1" t="s">
        <v>53</v>
      </c>
      <c r="M1164" s="1" t="str">
        <f>INDEX(Countries[], MATCH(RawData[[#This Row],[Where do you work]], Countries[Actual], 0), 2)</f>
        <v>UAE</v>
      </c>
      <c r="N1164" s="1" t="s">
        <v>294</v>
      </c>
      <c r="O1164" s="1" t="str">
        <f>VLOOKUP(RawData[[#This Row],[How many hours of a day you work on Excel]], Time[], 2, FALSE)</f>
        <v>Very Heavy</v>
      </c>
    </row>
    <row r="1165" spans="2:16" x14ac:dyDescent="0.2">
      <c r="B1165" s="1" t="s">
        <v>2250</v>
      </c>
      <c r="C1165" s="1">
        <v>41060.733020833337</v>
      </c>
      <c r="D1165" s="10" t="s">
        <v>2251</v>
      </c>
      <c r="E1165" s="1" t="s">
        <v>322</v>
      </c>
      <c r="F1165" s="11">
        <v>45000</v>
      </c>
      <c r="G1165" s="9">
        <f>RawData[[#This Row],[Clean Salary]]*INDEX(Exchange[], MATCH(RawData[[#This Row],[Currency]], Exchange[Code], 0), 4)</f>
        <v>45000</v>
      </c>
      <c r="H1165" s="11">
        <f>IFERROR(RawData[[#This Row],[Salary in USD]]/(INDEX(Exchange[], MATCH(RawData[[#This Row],[Local Currency Unit]], Exchange[Code], 0), 8)), "")</f>
        <v>10158.01354401806</v>
      </c>
      <c r="I1165" s="1" t="s">
        <v>2252</v>
      </c>
      <c r="J1165" s="1" t="s">
        <v>281</v>
      </c>
      <c r="K1165" s="1" t="s">
        <v>139</v>
      </c>
      <c r="L1165" s="1" t="s">
        <v>15</v>
      </c>
      <c r="M1165" s="1" t="str">
        <f>INDEX(Countries[], MATCH(RawData[[#This Row],[Where do you work]], Countries[Actual], 0), 2)</f>
        <v>Germany</v>
      </c>
      <c r="N1165" s="1" t="s">
        <v>291</v>
      </c>
      <c r="O1165" s="1" t="str">
        <f>VLOOKUP(RawData[[#This Row],[How many hours of a day you work on Excel]], Time[], 2, FALSE)</f>
        <v>Medium</v>
      </c>
      <c r="P1165" s="1">
        <v>5</v>
      </c>
    </row>
    <row r="1166" spans="2:16" x14ac:dyDescent="0.2">
      <c r="B1166" s="1" t="s">
        <v>2317</v>
      </c>
      <c r="C1166" s="1">
        <v>41058.590601851851</v>
      </c>
      <c r="D1166" s="10" t="s">
        <v>2318</v>
      </c>
      <c r="E1166" s="1" t="s">
        <v>3</v>
      </c>
      <c r="F1166" s="11">
        <v>49000</v>
      </c>
      <c r="G1166" s="9">
        <f>RawData[[#This Row],[Clean Salary]]*INDEX(Exchange[], MATCH(RawData[[#This Row],[Currency]], Exchange[Code], 0), 4)</f>
        <v>49975.573163729154</v>
      </c>
      <c r="H1166" s="11">
        <f>IFERROR(RawData[[#This Row],[Salary in USD]]/(INDEX(Exchange[], MATCH(RawData[[#This Row],[Local Currency Unit]], Exchange[Code], 0), 8)), "")</f>
        <v>10116.51278617999</v>
      </c>
      <c r="I1166" s="1" t="s">
        <v>2319</v>
      </c>
      <c r="J1166" s="1" t="s">
        <v>298</v>
      </c>
      <c r="K1166" s="1" t="s">
        <v>136</v>
      </c>
      <c r="L1166" s="1" t="s">
        <v>3</v>
      </c>
      <c r="M1166" s="1" t="str">
        <f>INDEX(Countries[], MATCH(RawData[[#This Row],[Where do you work]], Countries[Actual], 0), 2)</f>
        <v>Australia</v>
      </c>
      <c r="N1166" s="1" t="s">
        <v>282</v>
      </c>
      <c r="O1166" s="1" t="str">
        <f>VLOOKUP(RawData[[#This Row],[How many hours of a day you work on Excel]], Time[], 2, FALSE)</f>
        <v>Heavy</v>
      </c>
      <c r="P1166" s="1">
        <v>30</v>
      </c>
    </row>
    <row r="1167" spans="2:16" x14ac:dyDescent="0.2">
      <c r="B1167" s="1" t="s">
        <v>2953</v>
      </c>
      <c r="C1167" s="1">
        <v>41056.820775462962</v>
      </c>
      <c r="D1167" s="10">
        <v>20500</v>
      </c>
      <c r="E1167" s="1" t="s">
        <v>15</v>
      </c>
      <c r="F1167" s="11">
        <v>20500</v>
      </c>
      <c r="G1167" s="9">
        <f>RawData[[#This Row],[Clean Salary]]*INDEX(Exchange[], MATCH(RawData[[#This Row],[Currency]], Exchange[Code], 0), 4)</f>
        <v>26043.18849932796</v>
      </c>
      <c r="H1167" s="11">
        <f>IFERROR(RawData[[#This Row],[Salary in USD]]/(INDEX(Exchange[], MATCH(RawData[[#This Row],[Local Currency Unit]], Exchange[Code], 0), 8)), "")</f>
        <v>10094.259108266651</v>
      </c>
      <c r="I1167" s="1" t="s">
        <v>2954</v>
      </c>
      <c r="J1167" s="1" t="s">
        <v>281</v>
      </c>
      <c r="K1167" s="1" t="s">
        <v>157</v>
      </c>
      <c r="L1167" s="1" t="s">
        <v>65</v>
      </c>
      <c r="M1167" s="1" t="str">
        <f>INDEX(Countries[], MATCH(RawData[[#This Row],[Where do you work]], Countries[Actual], 0), 2)</f>
        <v>Poland</v>
      </c>
      <c r="N1167" s="1" t="s">
        <v>282</v>
      </c>
      <c r="O1167" s="1" t="str">
        <f>VLOOKUP(RawData[[#This Row],[How many hours of a day you work on Excel]], Time[], 2, FALSE)</f>
        <v>Heavy</v>
      </c>
      <c r="P1167" s="1">
        <v>8</v>
      </c>
    </row>
    <row r="1168" spans="2:16" x14ac:dyDescent="0.2">
      <c r="B1168" s="1" t="s">
        <v>3341</v>
      </c>
      <c r="C1168" s="1">
        <v>41056.658368055556</v>
      </c>
      <c r="D1168" s="10">
        <v>16350</v>
      </c>
      <c r="E1168" s="1" t="s">
        <v>322</v>
      </c>
      <c r="F1168" s="11">
        <v>16350</v>
      </c>
      <c r="G1168" s="9">
        <f>RawData[[#This Row],[Clean Salary]]*INDEX(Exchange[], MATCH(RawData[[#This Row],[Currency]], Exchange[Code], 0), 4)</f>
        <v>16350</v>
      </c>
      <c r="H1168" s="11">
        <f>IFERROR(RawData[[#This Row],[Salary in USD]]/(INDEX(Exchange[], MATCH(RawData[[#This Row],[Local Currency Unit]], Exchange[Code], 0), 8)), "")</f>
        <v>10092.592592592591</v>
      </c>
      <c r="I1168" s="1" t="s">
        <v>2669</v>
      </c>
      <c r="J1168" s="1" t="s">
        <v>281</v>
      </c>
      <c r="K1168" s="1" t="s">
        <v>134</v>
      </c>
      <c r="L1168" s="1" t="s">
        <v>19</v>
      </c>
      <c r="M1168" s="1" t="str">
        <f>INDEX(Countries[], MATCH(RawData[[#This Row],[Where do you work]], Countries[Actual], 0), 2)</f>
        <v>India</v>
      </c>
      <c r="N1168" s="1" t="s">
        <v>282</v>
      </c>
      <c r="O1168" s="1" t="str">
        <f>VLOOKUP(RawData[[#This Row],[How many hours of a day you work on Excel]], Time[], 2, FALSE)</f>
        <v>Heavy</v>
      </c>
      <c r="P1168" s="1">
        <v>5</v>
      </c>
    </row>
    <row r="1169" spans="2:16" x14ac:dyDescent="0.2">
      <c r="B1169" s="1" t="s">
        <v>2320</v>
      </c>
      <c r="C1169" s="1">
        <v>41073.194178240738</v>
      </c>
      <c r="D1169" s="10">
        <v>42307.199999999997</v>
      </c>
      <c r="E1169" s="1" t="s">
        <v>322</v>
      </c>
      <c r="F1169" s="11">
        <v>42307</v>
      </c>
      <c r="G1169" s="9">
        <f>RawData[[#This Row],[Clean Salary]]*INDEX(Exchange[], MATCH(RawData[[#This Row],[Currency]], Exchange[Code], 0), 4)</f>
        <v>42307</v>
      </c>
      <c r="H1169" s="11">
        <f>IFERROR(RawData[[#This Row],[Salary in USD]]/(INDEX(Exchange[], MATCH(RawData[[#This Row],[Local Currency Unit]], Exchange[Code], 0), 8)), "")</f>
        <v>10073.095238095239</v>
      </c>
      <c r="I1169" s="1" t="s">
        <v>2321</v>
      </c>
      <c r="J1169" s="1" t="s">
        <v>290</v>
      </c>
      <c r="K1169" s="1" t="s">
        <v>133</v>
      </c>
      <c r="L1169" s="1" t="s">
        <v>322</v>
      </c>
      <c r="M1169" s="1" t="str">
        <f>INDEX(Countries[], MATCH(RawData[[#This Row],[Where do you work]], Countries[Actual], 0), 2)</f>
        <v>USA</v>
      </c>
      <c r="N1169" s="1" t="s">
        <v>291</v>
      </c>
      <c r="O1169" s="1" t="str">
        <f>VLOOKUP(RawData[[#This Row],[How many hours of a day you work on Excel]], Time[], 2, FALSE)</f>
        <v>Medium</v>
      </c>
      <c r="P1169" s="1">
        <v>25</v>
      </c>
    </row>
    <row r="1170" spans="2:16" x14ac:dyDescent="0.2">
      <c r="B1170" s="1" t="s">
        <v>2322</v>
      </c>
      <c r="C1170" s="1">
        <v>41055.028541666667</v>
      </c>
      <c r="D1170" s="10">
        <v>35000</v>
      </c>
      <c r="E1170" s="1" t="s">
        <v>15</v>
      </c>
      <c r="F1170" s="11">
        <v>35000</v>
      </c>
      <c r="G1170" s="9">
        <f>RawData[[#This Row],[Clean Salary]]*INDEX(Exchange[], MATCH(RawData[[#This Row],[Currency]], Exchange[Code], 0), 4)</f>
        <v>44463.980364706273</v>
      </c>
      <c r="H1170" s="11">
        <f>IFERROR(RawData[[#This Row],[Salary in USD]]/(INDEX(Exchange[], MATCH(RawData[[#This Row],[Local Currency Unit]], Exchange[Code], 0), 8)), "")</f>
        <v>10037.015883680875</v>
      </c>
      <c r="I1170" s="1" t="s">
        <v>2323</v>
      </c>
      <c r="J1170" s="1" t="s">
        <v>281</v>
      </c>
      <c r="K1170" s="1" t="s">
        <v>173</v>
      </c>
      <c r="L1170" s="1" t="s">
        <v>15</v>
      </c>
      <c r="M1170" s="1" t="str">
        <f>INDEX(Countries[], MATCH(RawData[[#This Row],[Where do you work]], Countries[Actual], 0), 2)</f>
        <v>Greece</v>
      </c>
      <c r="N1170" s="1" t="s">
        <v>282</v>
      </c>
      <c r="O1170" s="1" t="str">
        <f>VLOOKUP(RawData[[#This Row],[How many hours of a day you work on Excel]], Time[], 2, FALSE)</f>
        <v>Heavy</v>
      </c>
    </row>
    <row r="1171" spans="2:16" x14ac:dyDescent="0.2">
      <c r="B1171" s="1" t="s">
        <v>2324</v>
      </c>
      <c r="C1171" s="1">
        <v>41058.144872685189</v>
      </c>
      <c r="D1171" s="10" t="s">
        <v>2325</v>
      </c>
      <c r="E1171" s="1" t="s">
        <v>15</v>
      </c>
      <c r="F1171" s="11">
        <v>35000</v>
      </c>
      <c r="G1171" s="9">
        <f>RawData[[#This Row],[Clean Salary]]*INDEX(Exchange[], MATCH(RawData[[#This Row],[Currency]], Exchange[Code], 0), 4)</f>
        <v>44463.980364706273</v>
      </c>
      <c r="H1171" s="11">
        <f>IFERROR(RawData[[#This Row],[Salary in USD]]/(INDEX(Exchange[], MATCH(RawData[[#This Row],[Local Currency Unit]], Exchange[Code], 0), 8)), "")</f>
        <v>10037.015883680875</v>
      </c>
      <c r="I1171" s="1" t="s">
        <v>356</v>
      </c>
      <c r="J1171" s="1" t="s">
        <v>290</v>
      </c>
      <c r="K1171" s="1" t="s">
        <v>162</v>
      </c>
      <c r="L1171" s="1" t="s">
        <v>15</v>
      </c>
      <c r="M1171" s="1" t="str">
        <f>INDEX(Countries[], MATCH(RawData[[#This Row],[Where do you work]], Countries[Actual], 0), 2)</f>
        <v>Ireland</v>
      </c>
      <c r="N1171" s="1" t="s">
        <v>294</v>
      </c>
      <c r="O1171" s="1" t="str">
        <f>VLOOKUP(RawData[[#This Row],[How many hours of a day you work on Excel]], Time[], 2, FALSE)</f>
        <v>Very Heavy</v>
      </c>
      <c r="P1171" s="1">
        <v>12</v>
      </c>
    </row>
    <row r="1172" spans="2:16" x14ac:dyDescent="0.2">
      <c r="B1172" s="1" t="s">
        <v>2326</v>
      </c>
      <c r="C1172" s="1">
        <v>41055.038773148146</v>
      </c>
      <c r="D1172" s="10">
        <v>42140</v>
      </c>
      <c r="E1172" s="1" t="s">
        <v>322</v>
      </c>
      <c r="F1172" s="11">
        <v>42140</v>
      </c>
      <c r="G1172" s="9">
        <f>RawData[[#This Row],[Clean Salary]]*INDEX(Exchange[], MATCH(RawData[[#This Row],[Currency]], Exchange[Code], 0), 4)</f>
        <v>42140</v>
      </c>
      <c r="H1172" s="11">
        <f>IFERROR(RawData[[#This Row],[Salary in USD]]/(INDEX(Exchange[], MATCH(RawData[[#This Row],[Local Currency Unit]], Exchange[Code], 0), 8)), "")</f>
        <v>10033.333333333332</v>
      </c>
      <c r="I1172" s="1" t="s">
        <v>2327</v>
      </c>
      <c r="J1172" s="1" t="s">
        <v>290</v>
      </c>
      <c r="K1172" s="1" t="s">
        <v>133</v>
      </c>
      <c r="L1172" s="1" t="s">
        <v>322</v>
      </c>
      <c r="M1172" s="1" t="str">
        <f>INDEX(Countries[], MATCH(RawData[[#This Row],[Where do you work]], Countries[Actual], 0), 2)</f>
        <v>USA</v>
      </c>
      <c r="N1172" s="1" t="s">
        <v>282</v>
      </c>
      <c r="O1172" s="1" t="str">
        <f>VLOOKUP(RawData[[#This Row],[How many hours of a day you work on Excel]], Time[], 2, FALSE)</f>
        <v>Heavy</v>
      </c>
    </row>
    <row r="1173" spans="2:16" x14ac:dyDescent="0.2">
      <c r="B1173" s="1" t="s">
        <v>2332</v>
      </c>
      <c r="C1173" s="1">
        <v>41059.76116898148</v>
      </c>
      <c r="D1173" s="10">
        <v>42000</v>
      </c>
      <c r="E1173" s="1" t="s">
        <v>322</v>
      </c>
      <c r="F1173" s="11">
        <v>42000</v>
      </c>
      <c r="G1173" s="9">
        <f>RawData[[#This Row],[Clean Salary]]*INDEX(Exchange[], MATCH(RawData[[#This Row],[Currency]], Exchange[Code], 0), 4)</f>
        <v>42000</v>
      </c>
      <c r="H1173" s="11">
        <f>IFERROR(RawData[[#This Row],[Salary in USD]]/(INDEX(Exchange[], MATCH(RawData[[#This Row],[Local Currency Unit]], Exchange[Code], 0), 8)), "")</f>
        <v>10000</v>
      </c>
      <c r="I1173" s="1" t="s">
        <v>2333</v>
      </c>
      <c r="J1173" s="1" t="s">
        <v>290</v>
      </c>
      <c r="K1173" s="1" t="s">
        <v>133</v>
      </c>
      <c r="L1173" s="1" t="s">
        <v>322</v>
      </c>
      <c r="M1173" s="1" t="str">
        <f>INDEX(Countries[], MATCH(RawData[[#This Row],[Where do you work]], Countries[Actual], 0), 2)</f>
        <v>USA</v>
      </c>
      <c r="N1173" s="1" t="s">
        <v>294</v>
      </c>
      <c r="O1173" s="1" t="str">
        <f>VLOOKUP(RawData[[#This Row],[How many hours of a day you work on Excel]], Time[], 2, FALSE)</f>
        <v>Very Heavy</v>
      </c>
      <c r="P1173" s="1">
        <v>2</v>
      </c>
    </row>
    <row r="1174" spans="2:16" x14ac:dyDescent="0.2">
      <c r="B1174" s="1" t="s">
        <v>2334</v>
      </c>
      <c r="C1174" s="1">
        <v>41062.271770833337</v>
      </c>
      <c r="D1174" s="10" t="s">
        <v>2335</v>
      </c>
      <c r="E1174" s="1" t="s">
        <v>322</v>
      </c>
      <c r="F1174" s="11">
        <v>42000</v>
      </c>
      <c r="G1174" s="9">
        <f>RawData[[#This Row],[Clean Salary]]*INDEX(Exchange[], MATCH(RawData[[#This Row],[Currency]], Exchange[Code], 0), 4)</f>
        <v>42000</v>
      </c>
      <c r="H1174" s="11">
        <f>IFERROR(RawData[[#This Row],[Salary in USD]]/(INDEX(Exchange[], MATCH(RawData[[#This Row],[Local Currency Unit]], Exchange[Code], 0), 8)), "")</f>
        <v>10000</v>
      </c>
      <c r="I1174" s="1" t="s">
        <v>2336</v>
      </c>
      <c r="J1174" s="1" t="s">
        <v>290</v>
      </c>
      <c r="K1174" s="1" t="s">
        <v>133</v>
      </c>
      <c r="L1174" s="1" t="s">
        <v>322</v>
      </c>
      <c r="M1174" s="1" t="str">
        <f>INDEX(Countries[], MATCH(RawData[[#This Row],[Where do you work]], Countries[Actual], 0), 2)</f>
        <v>USA</v>
      </c>
      <c r="N1174" s="1" t="s">
        <v>282</v>
      </c>
      <c r="O1174" s="1" t="str">
        <f>VLOOKUP(RawData[[#This Row],[How many hours of a day you work on Excel]], Time[], 2, FALSE)</f>
        <v>Heavy</v>
      </c>
      <c r="P1174" s="1">
        <v>2</v>
      </c>
    </row>
    <row r="1175" spans="2:16" x14ac:dyDescent="0.2">
      <c r="B1175" s="1" t="s">
        <v>2337</v>
      </c>
      <c r="C1175" s="1">
        <v>41066.351342592592</v>
      </c>
      <c r="D1175" s="10">
        <v>42000</v>
      </c>
      <c r="E1175" s="1" t="s">
        <v>322</v>
      </c>
      <c r="F1175" s="11">
        <v>42000</v>
      </c>
      <c r="G1175" s="9">
        <f>RawData[[#This Row],[Clean Salary]]*INDEX(Exchange[], MATCH(RawData[[#This Row],[Currency]], Exchange[Code], 0), 4)</f>
        <v>42000</v>
      </c>
      <c r="H1175" s="11">
        <f>IFERROR(RawData[[#This Row],[Salary in USD]]/(INDEX(Exchange[], MATCH(RawData[[#This Row],[Local Currency Unit]], Exchange[Code], 0), 8)), "")</f>
        <v>10000</v>
      </c>
      <c r="I1175" s="1" t="s">
        <v>1714</v>
      </c>
      <c r="J1175" s="1" t="s">
        <v>316</v>
      </c>
      <c r="K1175" s="1" t="s">
        <v>133</v>
      </c>
      <c r="L1175" s="1" t="s">
        <v>322</v>
      </c>
      <c r="M1175" s="1" t="str">
        <f>INDEX(Countries[], MATCH(RawData[[#This Row],[Where do you work]], Countries[Actual], 0), 2)</f>
        <v>USA</v>
      </c>
      <c r="N1175" s="1" t="s">
        <v>282</v>
      </c>
      <c r="O1175" s="1" t="str">
        <f>VLOOKUP(RawData[[#This Row],[How many hours of a day you work on Excel]], Time[], 2, FALSE)</f>
        <v>Heavy</v>
      </c>
      <c r="P1175" s="1">
        <v>1</v>
      </c>
    </row>
    <row r="1176" spans="2:16" x14ac:dyDescent="0.2">
      <c r="B1176" s="1" t="s">
        <v>2338</v>
      </c>
      <c r="C1176" s="1">
        <v>41057.737754629627</v>
      </c>
      <c r="D1176" s="10" t="s">
        <v>2339</v>
      </c>
      <c r="E1176" s="1" t="s">
        <v>53</v>
      </c>
      <c r="F1176" s="11">
        <v>120000</v>
      </c>
      <c r="G1176" s="9">
        <f>RawData[[#This Row],[Clean Salary]]*INDEX(Exchange[], MATCH(RawData[[#This Row],[Currency]], Exchange[Code], 0), 4)</f>
        <v>32666.305522511171</v>
      </c>
      <c r="H1176" s="11">
        <f>IFERROR(RawData[[#This Row],[Salary in USD]]/(INDEX(Exchange[], MATCH(RawData[[#This Row],[Local Currency Unit]], Exchange[Code], 0), 8)), "")</f>
        <v>9989.6958784437829</v>
      </c>
      <c r="I1176" s="1" t="s">
        <v>280</v>
      </c>
      <c r="J1176" s="1" t="s">
        <v>281</v>
      </c>
      <c r="K1176" s="1" t="s">
        <v>143</v>
      </c>
      <c r="L1176" s="1" t="s">
        <v>53</v>
      </c>
      <c r="M1176" s="1" t="str">
        <f>INDEX(Countries[], MATCH(RawData[[#This Row],[Where do you work]], Countries[Actual], 0), 2)</f>
        <v>UAE</v>
      </c>
      <c r="N1176" s="1" t="s">
        <v>291</v>
      </c>
      <c r="O1176" s="1" t="str">
        <f>VLOOKUP(RawData[[#This Row],[How many hours of a day you work on Excel]], Time[], 2, FALSE)</f>
        <v>Medium</v>
      </c>
      <c r="P1176" s="1">
        <v>12</v>
      </c>
    </row>
    <row r="1177" spans="2:16" x14ac:dyDescent="0.2">
      <c r="B1177" s="1" t="s">
        <v>2340</v>
      </c>
      <c r="C1177" s="1">
        <v>41055.077361111114</v>
      </c>
      <c r="D1177" s="10">
        <v>41932</v>
      </c>
      <c r="E1177" s="1" t="s">
        <v>322</v>
      </c>
      <c r="F1177" s="11">
        <v>41932</v>
      </c>
      <c r="G1177" s="9">
        <f>RawData[[#This Row],[Clean Salary]]*INDEX(Exchange[], MATCH(RawData[[#This Row],[Currency]], Exchange[Code], 0), 4)</f>
        <v>41932</v>
      </c>
      <c r="H1177" s="11">
        <f>IFERROR(RawData[[#This Row],[Salary in USD]]/(INDEX(Exchange[], MATCH(RawData[[#This Row],[Local Currency Unit]], Exchange[Code], 0), 8)), "")</f>
        <v>9983.8095238095229</v>
      </c>
      <c r="I1177" s="1" t="s">
        <v>1317</v>
      </c>
      <c r="J1177" s="1" t="s">
        <v>281</v>
      </c>
      <c r="K1177" s="1" t="s">
        <v>133</v>
      </c>
      <c r="L1177" s="1" t="s">
        <v>322</v>
      </c>
      <c r="M1177" s="1" t="str">
        <f>INDEX(Countries[], MATCH(RawData[[#This Row],[Where do you work]], Countries[Actual], 0), 2)</f>
        <v>USA</v>
      </c>
      <c r="N1177" s="1" t="s">
        <v>291</v>
      </c>
      <c r="O1177" s="1" t="str">
        <f>VLOOKUP(RawData[[#This Row],[How many hours of a day you work on Excel]], Time[], 2, FALSE)</f>
        <v>Medium</v>
      </c>
    </row>
    <row r="1178" spans="2:16" x14ac:dyDescent="0.2">
      <c r="B1178" s="1" t="s">
        <v>2341</v>
      </c>
      <c r="C1178" s="1">
        <v>41065.880046296297</v>
      </c>
      <c r="D1178" s="10" t="s">
        <v>2342</v>
      </c>
      <c r="E1178" s="1" t="s">
        <v>33</v>
      </c>
      <c r="F1178" s="11">
        <v>400000</v>
      </c>
      <c r="G1178" s="9">
        <f>RawData[[#This Row],[Clean Salary]]*INDEX(Exchange[], MATCH(RawData[[#This Row],[Currency]], Exchange[Code], 0), 4)</f>
        <v>67700.452577525488</v>
      </c>
      <c r="H1178" s="11">
        <f>IFERROR(RawData[[#This Row],[Salary in USD]]/(INDEX(Exchange[], MATCH(RawData[[#This Row],[Local Currency Unit]], Exchange[Code], 0), 8)), "")</f>
        <v>9970.6115725368909</v>
      </c>
      <c r="I1178" s="1" t="s">
        <v>2343</v>
      </c>
      <c r="J1178" s="1" t="s">
        <v>290</v>
      </c>
      <c r="K1178" s="1" t="s">
        <v>154</v>
      </c>
      <c r="L1178" s="1" t="s">
        <v>33</v>
      </c>
      <c r="M1178" s="1" t="str">
        <f>INDEX(Countries[], MATCH(RawData[[#This Row],[Where do you work]], Countries[Actual], 0), 2)</f>
        <v>Norway</v>
      </c>
      <c r="N1178" s="1" t="s">
        <v>294</v>
      </c>
      <c r="O1178" s="1" t="str">
        <f>VLOOKUP(RawData[[#This Row],[How many hours of a day you work on Excel]], Time[], 2, FALSE)</f>
        <v>Very Heavy</v>
      </c>
      <c r="P1178" s="1">
        <v>5</v>
      </c>
    </row>
    <row r="1179" spans="2:16" x14ac:dyDescent="0.2">
      <c r="B1179" s="1" t="s">
        <v>2273</v>
      </c>
      <c r="C1179" s="1">
        <v>41054.150891203702</v>
      </c>
      <c r="D1179" s="10" t="s">
        <v>2274</v>
      </c>
      <c r="E1179" s="1" t="s">
        <v>322</v>
      </c>
      <c r="F1179" s="11">
        <v>44000</v>
      </c>
      <c r="G1179" s="9">
        <f>RawData[[#This Row],[Clean Salary]]*INDEX(Exchange[], MATCH(RawData[[#This Row],[Currency]], Exchange[Code], 0), 4)</f>
        <v>44000</v>
      </c>
      <c r="H1179" s="11">
        <f>IFERROR(RawData[[#This Row],[Salary in USD]]/(INDEX(Exchange[], MATCH(RawData[[#This Row],[Local Currency Unit]], Exchange[Code], 0), 8)), "")</f>
        <v>9932.2799097065472</v>
      </c>
      <c r="I1179" s="1" t="s">
        <v>336</v>
      </c>
      <c r="J1179" s="1" t="s">
        <v>329</v>
      </c>
      <c r="K1179" s="1" t="s">
        <v>147</v>
      </c>
      <c r="L1179" s="1" t="s">
        <v>15</v>
      </c>
      <c r="M1179" s="1" t="str">
        <f>INDEX(Countries[], MATCH(RawData[[#This Row],[Where do you work]], Countries[Actual], 0), 2)</f>
        <v>Portugal</v>
      </c>
      <c r="N1179" s="1" t="s">
        <v>324</v>
      </c>
      <c r="O1179" s="1" t="str">
        <f>VLOOKUP(RawData[[#This Row],[How many hours of a day you work on Excel]], Time[], 2, FALSE)</f>
        <v>Light</v>
      </c>
    </row>
    <row r="1180" spans="2:16" x14ac:dyDescent="0.2">
      <c r="B1180" s="1" t="s">
        <v>2384</v>
      </c>
      <c r="C1180" s="1">
        <v>41058.73605324074</v>
      </c>
      <c r="D1180" s="10" t="s">
        <v>2385</v>
      </c>
      <c r="E1180" s="1" t="s">
        <v>322</v>
      </c>
      <c r="F1180" s="11">
        <v>41000</v>
      </c>
      <c r="G1180" s="9">
        <f>RawData[[#This Row],[Clean Salary]]*INDEX(Exchange[], MATCH(RawData[[#This Row],[Currency]], Exchange[Code], 0), 4)</f>
        <v>41000</v>
      </c>
      <c r="H1180" s="11">
        <f>IFERROR(RawData[[#This Row],[Salary in USD]]/(INDEX(Exchange[], MATCH(RawData[[#This Row],[Local Currency Unit]], Exchange[Code], 0), 8)), "")</f>
        <v>9927.3607748184022</v>
      </c>
      <c r="I1180" s="1" t="s">
        <v>2386</v>
      </c>
      <c r="J1180" s="1" t="s">
        <v>281</v>
      </c>
      <c r="K1180" s="1" t="s">
        <v>163</v>
      </c>
      <c r="L1180" s="1" t="s">
        <v>21</v>
      </c>
      <c r="M1180" s="1" t="str">
        <f>INDEX(Countries[], MATCH(RawData[[#This Row],[Where do you work]], Countries[Actual], 0), 2)</f>
        <v>Israel</v>
      </c>
      <c r="N1180" s="1" t="s">
        <v>291</v>
      </c>
      <c r="O1180" s="1" t="str">
        <f>VLOOKUP(RawData[[#This Row],[How many hours of a day you work on Excel]], Time[], 2, FALSE)</f>
        <v>Medium</v>
      </c>
      <c r="P1180" s="1">
        <v>4</v>
      </c>
    </row>
    <row r="1181" spans="2:16" x14ac:dyDescent="0.2">
      <c r="B1181" s="1" t="s">
        <v>2345</v>
      </c>
      <c r="C1181" s="1">
        <v>41058.411134259259</v>
      </c>
      <c r="D1181" s="10" t="s">
        <v>2346</v>
      </c>
      <c r="E1181" s="1" t="s">
        <v>3</v>
      </c>
      <c r="F1181" s="11">
        <v>48000</v>
      </c>
      <c r="G1181" s="9">
        <f>RawData[[#This Row],[Clean Salary]]*INDEX(Exchange[], MATCH(RawData[[#This Row],[Currency]], Exchange[Code], 0), 4)</f>
        <v>48955.663507326513</v>
      </c>
      <c r="H1181" s="11">
        <f>IFERROR(RawData[[#This Row],[Salary in USD]]/(INDEX(Exchange[], MATCH(RawData[[#This Row],[Local Currency Unit]], Exchange[Code], 0), 8)), "")</f>
        <v>9910.0533415640712</v>
      </c>
      <c r="I1181" s="1" t="s">
        <v>1984</v>
      </c>
      <c r="J1181" s="1" t="s">
        <v>290</v>
      </c>
      <c r="K1181" s="1" t="s">
        <v>136</v>
      </c>
      <c r="L1181" s="1" t="s">
        <v>3</v>
      </c>
      <c r="M1181" s="1" t="str">
        <f>INDEX(Countries[], MATCH(RawData[[#This Row],[Where do you work]], Countries[Actual], 0), 2)</f>
        <v>Australia</v>
      </c>
      <c r="N1181" s="1" t="s">
        <v>324</v>
      </c>
      <c r="O1181" s="1" t="str">
        <f>VLOOKUP(RawData[[#This Row],[How many hours of a day you work on Excel]], Time[], 2, FALSE)</f>
        <v>Light</v>
      </c>
      <c r="P1181" s="1">
        <v>2</v>
      </c>
    </row>
    <row r="1182" spans="2:16" x14ac:dyDescent="0.2">
      <c r="B1182" s="1" t="s">
        <v>2347</v>
      </c>
      <c r="C1182" s="1">
        <v>41055.039317129631</v>
      </c>
      <c r="D1182" s="10">
        <v>41600</v>
      </c>
      <c r="E1182" s="1" t="s">
        <v>322</v>
      </c>
      <c r="F1182" s="11">
        <v>41600</v>
      </c>
      <c r="G1182" s="9">
        <f>RawData[[#This Row],[Clean Salary]]*INDEX(Exchange[], MATCH(RawData[[#This Row],[Currency]], Exchange[Code], 0), 4)</f>
        <v>41600</v>
      </c>
      <c r="H1182" s="11">
        <f>IFERROR(RawData[[#This Row],[Salary in USD]]/(INDEX(Exchange[], MATCH(RawData[[#This Row],[Local Currency Unit]], Exchange[Code], 0), 8)), "")</f>
        <v>9904.7619047619046</v>
      </c>
      <c r="I1182" s="1" t="s">
        <v>501</v>
      </c>
      <c r="J1182" s="1" t="s">
        <v>281</v>
      </c>
      <c r="K1182" s="1" t="s">
        <v>133</v>
      </c>
      <c r="L1182" s="1" t="s">
        <v>322</v>
      </c>
      <c r="M1182" s="1" t="str">
        <f>INDEX(Countries[], MATCH(RawData[[#This Row],[Where do you work]], Countries[Actual], 0), 2)</f>
        <v>USA</v>
      </c>
      <c r="N1182" s="1" t="s">
        <v>282</v>
      </c>
      <c r="O1182" s="1" t="str">
        <f>VLOOKUP(RawData[[#This Row],[How many hours of a day you work on Excel]], Time[], 2, FALSE)</f>
        <v>Heavy</v>
      </c>
    </row>
    <row r="1183" spans="2:16" x14ac:dyDescent="0.2">
      <c r="B1183" s="1" t="s">
        <v>2348</v>
      </c>
      <c r="C1183" s="1">
        <v>41055.690937500003</v>
      </c>
      <c r="D1183" s="10" t="s">
        <v>2349</v>
      </c>
      <c r="E1183" s="1" t="s">
        <v>6</v>
      </c>
      <c r="F1183" s="11">
        <v>24000</v>
      </c>
      <c r="G1183" s="9">
        <f>RawData[[#This Row],[Clean Salary]]*INDEX(Exchange[], MATCH(RawData[[#This Row],[Currency]], Exchange[Code], 0), 4)</f>
        <v>37828.278529614821</v>
      </c>
      <c r="H1183" s="11">
        <f>IFERROR(RawData[[#This Row],[Salary in USD]]/(INDEX(Exchange[], MATCH(RawData[[#This Row],[Local Currency Unit]], Exchange[Code], 0), 8)), "")</f>
        <v>9902.6907145588539</v>
      </c>
      <c r="I1183" s="1" t="s">
        <v>2350</v>
      </c>
      <c r="J1183" s="1" t="s">
        <v>286</v>
      </c>
      <c r="K1183" s="1" t="s">
        <v>135</v>
      </c>
      <c r="L1183" s="1" t="s">
        <v>6</v>
      </c>
      <c r="M1183" s="1" t="str">
        <f>INDEX(Countries[], MATCH(RawData[[#This Row],[Where do you work]], Countries[Actual], 0), 2)</f>
        <v>UK</v>
      </c>
      <c r="N1183" s="1" t="s">
        <v>294</v>
      </c>
      <c r="O1183" s="1" t="str">
        <f>VLOOKUP(RawData[[#This Row],[How many hours of a day you work on Excel]], Time[], 2, FALSE)</f>
        <v>Very Heavy</v>
      </c>
      <c r="P1183" s="1">
        <v>8</v>
      </c>
    </row>
    <row r="1184" spans="2:16" x14ac:dyDescent="0.2">
      <c r="B1184" s="1" t="s">
        <v>2351</v>
      </c>
      <c r="C1184" s="1">
        <v>41058.764733796299</v>
      </c>
      <c r="D1184" s="10">
        <v>34500</v>
      </c>
      <c r="E1184" s="1" t="s">
        <v>15</v>
      </c>
      <c r="F1184" s="11">
        <v>34500</v>
      </c>
      <c r="G1184" s="9">
        <f>RawData[[#This Row],[Clean Salary]]*INDEX(Exchange[], MATCH(RawData[[#This Row],[Currency]], Exchange[Code], 0), 4)</f>
        <v>43828.780645210471</v>
      </c>
      <c r="H1184" s="11">
        <f>IFERROR(RawData[[#This Row],[Salary in USD]]/(INDEX(Exchange[], MATCH(RawData[[#This Row],[Local Currency Unit]], Exchange[Code], 0), 8)), "")</f>
        <v>9893.6299424854333</v>
      </c>
      <c r="I1184" s="1" t="s">
        <v>290</v>
      </c>
      <c r="J1184" s="1" t="s">
        <v>290</v>
      </c>
      <c r="K1184" s="1" t="s">
        <v>142</v>
      </c>
      <c r="L1184" s="1" t="s">
        <v>15</v>
      </c>
      <c r="M1184" s="1" t="str">
        <f>INDEX(Countries[], MATCH(RawData[[#This Row],[Where do you work]], Countries[Actual], 0), 2)</f>
        <v>Netherlands</v>
      </c>
      <c r="N1184" s="1" t="s">
        <v>282</v>
      </c>
      <c r="O1184" s="1" t="str">
        <f>VLOOKUP(RawData[[#This Row],[How many hours of a day you work on Excel]], Time[], 2, FALSE)</f>
        <v>Heavy</v>
      </c>
      <c r="P1184" s="1">
        <v>15</v>
      </c>
    </row>
    <row r="1185" spans="2:16" x14ac:dyDescent="0.2">
      <c r="B1185" s="1" t="s">
        <v>2352</v>
      </c>
      <c r="C1185" s="1">
        <v>41054.203043981484</v>
      </c>
      <c r="D1185" s="10" t="s">
        <v>2353</v>
      </c>
      <c r="E1185" s="1" t="s">
        <v>19</v>
      </c>
      <c r="F1185" s="11">
        <v>900000</v>
      </c>
      <c r="G1185" s="9">
        <f>RawData[[#This Row],[Clean Salary]]*INDEX(Exchange[], MATCH(RawData[[#This Row],[Currency]], Exchange[Code], 0), 4)</f>
        <v>16027.125018698311</v>
      </c>
      <c r="H1185" s="11">
        <f>IFERROR(RawData[[#This Row],[Salary in USD]]/(INDEX(Exchange[], MATCH(RawData[[#This Row],[Local Currency Unit]], Exchange[Code], 0), 8)), "")</f>
        <v>9893.2870485792027</v>
      </c>
      <c r="I1185" s="1" t="s">
        <v>2354</v>
      </c>
      <c r="J1185" s="1" t="s">
        <v>305</v>
      </c>
      <c r="K1185" s="1" t="s">
        <v>134</v>
      </c>
      <c r="L1185" s="1" t="s">
        <v>19</v>
      </c>
      <c r="M1185" s="1" t="str">
        <f>INDEX(Countries[], MATCH(RawData[[#This Row],[Where do you work]], Countries[Actual], 0), 2)</f>
        <v>India</v>
      </c>
      <c r="N1185" s="1" t="s">
        <v>324</v>
      </c>
      <c r="O1185" s="1" t="str">
        <f>VLOOKUP(RawData[[#This Row],[How many hours of a day you work on Excel]], Time[], 2, FALSE)</f>
        <v>Light</v>
      </c>
    </row>
    <row r="1186" spans="2:16" x14ac:dyDescent="0.2">
      <c r="B1186" s="1" t="s">
        <v>2355</v>
      </c>
      <c r="C1186" s="1">
        <v>41055.123460648145</v>
      </c>
      <c r="D1186" s="10">
        <v>900000</v>
      </c>
      <c r="E1186" s="1" t="s">
        <v>19</v>
      </c>
      <c r="F1186" s="11">
        <v>900000</v>
      </c>
      <c r="G1186" s="9">
        <f>RawData[[#This Row],[Clean Salary]]*INDEX(Exchange[], MATCH(RawData[[#This Row],[Currency]], Exchange[Code], 0), 4)</f>
        <v>16027.125018698311</v>
      </c>
      <c r="H1186" s="11">
        <f>IFERROR(RawData[[#This Row],[Salary in USD]]/(INDEX(Exchange[], MATCH(RawData[[#This Row],[Local Currency Unit]], Exchange[Code], 0), 8)), "")</f>
        <v>9893.2870485792027</v>
      </c>
      <c r="I1186" s="1" t="s">
        <v>2356</v>
      </c>
      <c r="J1186" s="1" t="s">
        <v>281</v>
      </c>
      <c r="K1186" s="1" t="s">
        <v>134</v>
      </c>
      <c r="L1186" s="1" t="s">
        <v>19</v>
      </c>
      <c r="M1186" s="1" t="str">
        <f>INDEX(Countries[], MATCH(RawData[[#This Row],[Where do you work]], Countries[Actual], 0), 2)</f>
        <v>India</v>
      </c>
      <c r="N1186" s="1" t="s">
        <v>324</v>
      </c>
      <c r="O1186" s="1" t="str">
        <f>VLOOKUP(RawData[[#This Row],[How many hours of a day you work on Excel]], Time[], 2, FALSE)</f>
        <v>Light</v>
      </c>
    </row>
    <row r="1187" spans="2:16" x14ac:dyDescent="0.2">
      <c r="B1187" s="1" t="s">
        <v>2357</v>
      </c>
      <c r="C1187" s="1">
        <v>41055.999224537038</v>
      </c>
      <c r="D1187" s="10" t="s">
        <v>2358</v>
      </c>
      <c r="E1187" s="1" t="s">
        <v>19</v>
      </c>
      <c r="F1187" s="11">
        <v>900000</v>
      </c>
      <c r="G1187" s="9">
        <f>RawData[[#This Row],[Clean Salary]]*INDEX(Exchange[], MATCH(RawData[[#This Row],[Currency]], Exchange[Code], 0), 4)</f>
        <v>16027.125018698311</v>
      </c>
      <c r="H1187" s="11">
        <f>IFERROR(RawData[[#This Row],[Salary in USD]]/(INDEX(Exchange[], MATCH(RawData[[#This Row],[Local Currency Unit]], Exchange[Code], 0), 8)), "")</f>
        <v>9893.2870485792027</v>
      </c>
      <c r="I1187" s="1" t="s">
        <v>2359</v>
      </c>
      <c r="J1187" s="1" t="s">
        <v>281</v>
      </c>
      <c r="K1187" s="1" t="s">
        <v>134</v>
      </c>
      <c r="L1187" s="1" t="s">
        <v>19</v>
      </c>
      <c r="M1187" s="1" t="str">
        <f>INDEX(Countries[], MATCH(RawData[[#This Row],[Where do you work]], Countries[Actual], 0), 2)</f>
        <v>India</v>
      </c>
      <c r="N1187" s="1" t="s">
        <v>324</v>
      </c>
      <c r="O1187" s="1" t="str">
        <f>VLOOKUP(RawData[[#This Row],[How many hours of a day you work on Excel]], Time[], 2, FALSE)</f>
        <v>Light</v>
      </c>
      <c r="P1187" s="1">
        <v>9</v>
      </c>
    </row>
    <row r="1188" spans="2:16" x14ac:dyDescent="0.2">
      <c r="B1188" s="1" t="s">
        <v>2360</v>
      </c>
      <c r="C1188" s="1">
        <v>41057.745636574073</v>
      </c>
      <c r="D1188" s="10" t="s">
        <v>2361</v>
      </c>
      <c r="E1188" s="1" t="s">
        <v>19</v>
      </c>
      <c r="F1188" s="11">
        <v>900000</v>
      </c>
      <c r="G1188" s="9">
        <f>RawData[[#This Row],[Clean Salary]]*INDEX(Exchange[], MATCH(RawData[[#This Row],[Currency]], Exchange[Code], 0), 4)</f>
        <v>16027.125018698311</v>
      </c>
      <c r="H1188" s="11">
        <f>IFERROR(RawData[[#This Row],[Salary in USD]]/(INDEX(Exchange[], MATCH(RawData[[#This Row],[Local Currency Unit]], Exchange[Code], 0), 8)), "")</f>
        <v>9893.2870485792027</v>
      </c>
      <c r="I1188" s="1" t="s">
        <v>2081</v>
      </c>
      <c r="J1188" s="1" t="s">
        <v>281</v>
      </c>
      <c r="K1188" s="1" t="s">
        <v>134</v>
      </c>
      <c r="L1188" s="1" t="s">
        <v>19</v>
      </c>
      <c r="M1188" s="1" t="str">
        <f>INDEX(Countries[], MATCH(RawData[[#This Row],[Where do you work]], Countries[Actual], 0), 2)</f>
        <v>India</v>
      </c>
      <c r="N1188" s="1" t="s">
        <v>282</v>
      </c>
      <c r="O1188" s="1" t="str">
        <f>VLOOKUP(RawData[[#This Row],[How many hours of a day you work on Excel]], Time[], 2, FALSE)</f>
        <v>Heavy</v>
      </c>
      <c r="P1188" s="1">
        <v>22</v>
      </c>
    </row>
    <row r="1189" spans="2:16" x14ac:dyDescent="0.2">
      <c r="B1189" s="1" t="s">
        <v>2362</v>
      </c>
      <c r="C1189" s="1">
        <v>41058.011747685188</v>
      </c>
      <c r="D1189" s="10" t="s">
        <v>2361</v>
      </c>
      <c r="E1189" s="1" t="s">
        <v>19</v>
      </c>
      <c r="F1189" s="11">
        <v>900000</v>
      </c>
      <c r="G1189" s="9">
        <f>RawData[[#This Row],[Clean Salary]]*INDEX(Exchange[], MATCH(RawData[[#This Row],[Currency]], Exchange[Code], 0), 4)</f>
        <v>16027.125018698311</v>
      </c>
      <c r="H1189" s="11">
        <f>IFERROR(RawData[[#This Row],[Salary in USD]]/(INDEX(Exchange[], MATCH(RawData[[#This Row],[Local Currency Unit]], Exchange[Code], 0), 8)), "")</f>
        <v>9893.2870485792027</v>
      </c>
      <c r="I1189" s="1" t="s">
        <v>2363</v>
      </c>
      <c r="J1189" s="1" t="s">
        <v>281</v>
      </c>
      <c r="K1189" s="1" t="s">
        <v>134</v>
      </c>
      <c r="L1189" s="1" t="s">
        <v>19</v>
      </c>
      <c r="M1189" s="1" t="str">
        <f>INDEX(Countries[], MATCH(RawData[[#This Row],[Where do you work]], Countries[Actual], 0), 2)</f>
        <v>India</v>
      </c>
      <c r="N1189" s="1" t="s">
        <v>324</v>
      </c>
      <c r="O1189" s="1" t="str">
        <f>VLOOKUP(RawData[[#This Row],[How many hours of a day you work on Excel]], Time[], 2, FALSE)</f>
        <v>Light</v>
      </c>
      <c r="P1189" s="1">
        <v>13</v>
      </c>
    </row>
    <row r="1190" spans="2:16" x14ac:dyDescent="0.2">
      <c r="B1190" s="1" t="s">
        <v>2364</v>
      </c>
      <c r="C1190" s="1">
        <v>41058.49082175926</v>
      </c>
      <c r="D1190" s="10" t="s">
        <v>2365</v>
      </c>
      <c r="E1190" s="1" t="s">
        <v>19</v>
      </c>
      <c r="F1190" s="11">
        <v>900000</v>
      </c>
      <c r="G1190" s="9">
        <f>RawData[[#This Row],[Clean Salary]]*INDEX(Exchange[], MATCH(RawData[[#This Row],[Currency]], Exchange[Code], 0), 4)</f>
        <v>16027.125018698311</v>
      </c>
      <c r="H1190" s="11">
        <f>IFERROR(RawData[[#This Row],[Salary in USD]]/(INDEX(Exchange[], MATCH(RawData[[#This Row],[Local Currency Unit]], Exchange[Code], 0), 8)), "")</f>
        <v>9893.2870485792027</v>
      </c>
      <c r="I1190" s="1" t="s">
        <v>2366</v>
      </c>
      <c r="J1190" s="1" t="s">
        <v>298</v>
      </c>
      <c r="K1190" s="1" t="s">
        <v>134</v>
      </c>
      <c r="L1190" s="1" t="s">
        <v>19</v>
      </c>
      <c r="M1190" s="1" t="str">
        <f>INDEX(Countries[], MATCH(RawData[[#This Row],[Where do you work]], Countries[Actual], 0), 2)</f>
        <v>India</v>
      </c>
      <c r="N1190" s="1" t="s">
        <v>294</v>
      </c>
      <c r="O1190" s="1" t="str">
        <f>VLOOKUP(RawData[[#This Row],[How many hours of a day you work on Excel]], Time[], 2, FALSE)</f>
        <v>Very Heavy</v>
      </c>
      <c r="P1190" s="1">
        <v>8</v>
      </c>
    </row>
    <row r="1191" spans="2:16" x14ac:dyDescent="0.2">
      <c r="B1191" s="1" t="s">
        <v>2367</v>
      </c>
      <c r="C1191" s="1">
        <v>41059.524398148147</v>
      </c>
      <c r="D1191" s="10" t="s">
        <v>2368</v>
      </c>
      <c r="E1191" s="1" t="s">
        <v>19</v>
      </c>
      <c r="F1191" s="11">
        <v>900000</v>
      </c>
      <c r="G1191" s="9">
        <f>RawData[[#This Row],[Clean Salary]]*INDEX(Exchange[], MATCH(RawData[[#This Row],[Currency]], Exchange[Code], 0), 4)</f>
        <v>16027.125018698311</v>
      </c>
      <c r="H1191" s="11">
        <f>IFERROR(RawData[[#This Row],[Salary in USD]]/(INDEX(Exchange[], MATCH(RawData[[#This Row],[Local Currency Unit]], Exchange[Code], 0), 8)), "")</f>
        <v>9893.2870485792027</v>
      </c>
      <c r="I1191" s="1" t="s">
        <v>682</v>
      </c>
      <c r="J1191" s="1" t="s">
        <v>290</v>
      </c>
      <c r="K1191" s="1" t="s">
        <v>134</v>
      </c>
      <c r="L1191" s="1" t="s">
        <v>19</v>
      </c>
      <c r="M1191" s="1" t="str">
        <f>INDEX(Countries[], MATCH(RawData[[#This Row],[Where do you work]], Countries[Actual], 0), 2)</f>
        <v>India</v>
      </c>
      <c r="N1191" s="1" t="s">
        <v>282</v>
      </c>
      <c r="O1191" s="1" t="str">
        <f>VLOOKUP(RawData[[#This Row],[How many hours of a day you work on Excel]], Time[], 2, FALSE)</f>
        <v>Heavy</v>
      </c>
      <c r="P1191" s="1">
        <v>4</v>
      </c>
    </row>
    <row r="1192" spans="2:16" x14ac:dyDescent="0.2">
      <c r="B1192" s="1" t="s">
        <v>2369</v>
      </c>
      <c r="C1192" s="1">
        <v>41073.805844907409</v>
      </c>
      <c r="D1192" s="10">
        <v>900000</v>
      </c>
      <c r="E1192" s="1" t="s">
        <v>19</v>
      </c>
      <c r="F1192" s="11">
        <v>900000</v>
      </c>
      <c r="G1192" s="9">
        <f>RawData[[#This Row],[Clean Salary]]*INDEX(Exchange[], MATCH(RawData[[#This Row],[Currency]], Exchange[Code], 0), 4)</f>
        <v>16027.125018698311</v>
      </c>
      <c r="H1192" s="11">
        <f>IFERROR(RawData[[#This Row],[Salary in USD]]/(INDEX(Exchange[], MATCH(RawData[[#This Row],[Local Currency Unit]], Exchange[Code], 0), 8)), "")</f>
        <v>9893.2870485792027</v>
      </c>
      <c r="I1192" s="1" t="s">
        <v>2370</v>
      </c>
      <c r="J1192" s="1" t="s">
        <v>281</v>
      </c>
      <c r="K1192" s="1" t="s">
        <v>134</v>
      </c>
      <c r="L1192" s="1" t="s">
        <v>19</v>
      </c>
      <c r="M1192" s="1" t="str">
        <f>INDEX(Countries[], MATCH(RawData[[#This Row],[Where do you work]], Countries[Actual], 0), 2)</f>
        <v>India</v>
      </c>
      <c r="N1192" s="1" t="s">
        <v>291</v>
      </c>
      <c r="O1192" s="1" t="str">
        <f>VLOOKUP(RawData[[#This Row],[How many hours of a day you work on Excel]], Time[], 2, FALSE)</f>
        <v>Medium</v>
      </c>
      <c r="P1192" s="1">
        <v>6</v>
      </c>
    </row>
    <row r="1193" spans="2:16" x14ac:dyDescent="0.2">
      <c r="B1193" s="1" t="s">
        <v>3366</v>
      </c>
      <c r="C1193" s="1">
        <v>41055.682986111111</v>
      </c>
      <c r="D1193" s="10">
        <v>16000</v>
      </c>
      <c r="E1193" s="1" t="s">
        <v>322</v>
      </c>
      <c r="F1193" s="11">
        <v>16000</v>
      </c>
      <c r="G1193" s="9">
        <f>RawData[[#This Row],[Clean Salary]]*INDEX(Exchange[], MATCH(RawData[[#This Row],[Currency]], Exchange[Code], 0), 4)</f>
        <v>16000</v>
      </c>
      <c r="H1193" s="11">
        <f>IFERROR(RawData[[#This Row],[Salary in USD]]/(INDEX(Exchange[], MATCH(RawData[[#This Row],[Local Currency Unit]], Exchange[Code], 0), 8)), "")</f>
        <v>9876.5432098765432</v>
      </c>
      <c r="I1193" s="1" t="s">
        <v>305</v>
      </c>
      <c r="J1193" s="1" t="s">
        <v>305</v>
      </c>
      <c r="K1193" s="1" t="s">
        <v>134</v>
      </c>
      <c r="L1193" s="1" t="s">
        <v>19</v>
      </c>
      <c r="M1193" s="1" t="str">
        <f>INDEX(Countries[], MATCH(RawData[[#This Row],[Where do you work]], Countries[Actual], 0), 2)</f>
        <v>India</v>
      </c>
      <c r="N1193" s="1" t="s">
        <v>291</v>
      </c>
      <c r="O1193" s="1" t="str">
        <f>VLOOKUP(RawData[[#This Row],[How many hours of a day you work on Excel]], Time[], 2, FALSE)</f>
        <v>Medium</v>
      </c>
      <c r="P1193" s="1">
        <v>5</v>
      </c>
    </row>
    <row r="1194" spans="2:16" x14ac:dyDescent="0.2">
      <c r="B1194" s="1" t="s">
        <v>3367</v>
      </c>
      <c r="C1194" s="1">
        <v>41055.812199074076</v>
      </c>
      <c r="D1194" s="10">
        <v>16000</v>
      </c>
      <c r="E1194" s="1" t="s">
        <v>322</v>
      </c>
      <c r="F1194" s="11">
        <v>16000</v>
      </c>
      <c r="G1194" s="9">
        <f>RawData[[#This Row],[Clean Salary]]*INDEX(Exchange[], MATCH(RawData[[#This Row],[Currency]], Exchange[Code], 0), 4)</f>
        <v>16000</v>
      </c>
      <c r="H1194" s="11">
        <f>IFERROR(RawData[[#This Row],[Salary in USD]]/(INDEX(Exchange[], MATCH(RawData[[#This Row],[Local Currency Unit]], Exchange[Code], 0), 8)), "")</f>
        <v>9876.5432098765432</v>
      </c>
      <c r="I1194" s="1" t="s">
        <v>3368</v>
      </c>
      <c r="J1194" s="1" t="s">
        <v>313</v>
      </c>
      <c r="K1194" s="1" t="s">
        <v>134</v>
      </c>
      <c r="L1194" s="1" t="s">
        <v>19</v>
      </c>
      <c r="M1194" s="1" t="str">
        <f>INDEX(Countries[], MATCH(RawData[[#This Row],[Where do you work]], Countries[Actual], 0), 2)</f>
        <v>India</v>
      </c>
      <c r="N1194" s="1" t="s">
        <v>294</v>
      </c>
      <c r="O1194" s="1" t="str">
        <f>VLOOKUP(RawData[[#This Row],[How many hours of a day you work on Excel]], Time[], 2, FALSE)</f>
        <v>Very Heavy</v>
      </c>
      <c r="P1194" s="1">
        <v>1</v>
      </c>
    </row>
    <row r="1195" spans="2:16" x14ac:dyDescent="0.2">
      <c r="B1195" s="1" t="s">
        <v>2427</v>
      </c>
      <c r="C1195" s="1">
        <v>41057.213703703703</v>
      </c>
      <c r="D1195" s="10">
        <v>40000</v>
      </c>
      <c r="E1195" s="1" t="s">
        <v>322</v>
      </c>
      <c r="F1195" s="11">
        <v>40000</v>
      </c>
      <c r="G1195" s="9">
        <f>RawData[[#This Row],[Clean Salary]]*INDEX(Exchange[], MATCH(RawData[[#This Row],[Currency]], Exchange[Code], 0), 4)</f>
        <v>40000</v>
      </c>
      <c r="H1195" s="11">
        <f>IFERROR(RawData[[#This Row],[Salary in USD]]/(INDEX(Exchange[], MATCH(RawData[[#This Row],[Local Currency Unit]], Exchange[Code], 0), 8)), "")</f>
        <v>9876.5432098765432</v>
      </c>
      <c r="I1195" s="1" t="s">
        <v>648</v>
      </c>
      <c r="J1195" s="1" t="s">
        <v>290</v>
      </c>
      <c r="K1195" s="1" t="s">
        <v>1667</v>
      </c>
      <c r="L1195" s="1" t="s">
        <v>32</v>
      </c>
      <c r="M1195" s="1" t="str">
        <f>INDEX(Countries[], MATCH(RawData[[#This Row],[Where do you work]], Countries[Actual], 0), 2)</f>
        <v>New Zealand</v>
      </c>
      <c r="N1195" s="1" t="s">
        <v>282</v>
      </c>
      <c r="O1195" s="1" t="str">
        <f>VLOOKUP(RawData[[#This Row],[How many hours of a day you work on Excel]], Time[], 2, FALSE)</f>
        <v>Heavy</v>
      </c>
      <c r="P1195" s="1">
        <v>5</v>
      </c>
    </row>
    <row r="1196" spans="2:16" x14ac:dyDescent="0.2">
      <c r="B1196" s="1" t="s">
        <v>2387</v>
      </c>
      <c r="C1196" s="1">
        <v>41059.56722222222</v>
      </c>
      <c r="D1196" s="10">
        <v>41000</v>
      </c>
      <c r="E1196" s="1" t="s">
        <v>322</v>
      </c>
      <c r="F1196" s="11">
        <v>41000</v>
      </c>
      <c r="G1196" s="9">
        <f>RawData[[#This Row],[Clean Salary]]*INDEX(Exchange[], MATCH(RawData[[#This Row],[Currency]], Exchange[Code], 0), 4)</f>
        <v>41000</v>
      </c>
      <c r="H1196" s="11">
        <f>IFERROR(RawData[[#This Row],[Salary in USD]]/(INDEX(Exchange[], MATCH(RawData[[#This Row],[Local Currency Unit]], Exchange[Code], 0), 8)), "")</f>
        <v>9855.7692307692305</v>
      </c>
      <c r="I1196" s="1" t="s">
        <v>1033</v>
      </c>
      <c r="J1196" s="1" t="s">
        <v>290</v>
      </c>
      <c r="K1196" s="1" t="s">
        <v>175</v>
      </c>
      <c r="L1196" s="1" t="s">
        <v>22</v>
      </c>
      <c r="M1196" s="1" t="str">
        <f>INDEX(Countries[], MATCH(RawData[[#This Row],[Where do you work]], Countries[Actual], 0), 2)</f>
        <v>Japan</v>
      </c>
      <c r="N1196" s="1" t="s">
        <v>291</v>
      </c>
      <c r="O1196" s="1" t="str">
        <f>VLOOKUP(RawData[[#This Row],[How many hours of a day you work on Excel]], Time[], 2, FALSE)</f>
        <v>Medium</v>
      </c>
      <c r="P1196" s="1">
        <v>2</v>
      </c>
    </row>
    <row r="1197" spans="2:16" x14ac:dyDescent="0.2">
      <c r="B1197" s="1" t="s">
        <v>2373</v>
      </c>
      <c r="C1197" s="1">
        <v>41059.580868055556</v>
      </c>
      <c r="D1197" s="10">
        <v>50000</v>
      </c>
      <c r="E1197" s="1" t="s">
        <v>32</v>
      </c>
      <c r="F1197" s="11">
        <v>50000</v>
      </c>
      <c r="G1197" s="9">
        <f>RawData[[#This Row],[Clean Salary]]*INDEX(Exchange[], MATCH(RawData[[#This Row],[Currency]], Exchange[Code], 0), 4)</f>
        <v>39879.404680246938</v>
      </c>
      <c r="H1197" s="11">
        <f>IFERROR(RawData[[#This Row],[Salary in USD]]/(INDEX(Exchange[], MATCH(RawData[[#This Row],[Local Currency Unit]], Exchange[Code], 0), 8)), "")</f>
        <v>9846.766587715294</v>
      </c>
      <c r="I1197" s="1" t="s">
        <v>2374</v>
      </c>
      <c r="J1197" s="1" t="s">
        <v>305</v>
      </c>
      <c r="K1197" s="1" t="s">
        <v>239</v>
      </c>
      <c r="L1197" s="1" t="s">
        <v>32</v>
      </c>
      <c r="M1197" s="1" t="str">
        <f>INDEX(Countries[], MATCH(RawData[[#This Row],[Where do you work]], Countries[Actual], 0), 2)</f>
        <v>New Zealand</v>
      </c>
      <c r="N1197" s="1" t="s">
        <v>282</v>
      </c>
      <c r="O1197" s="1" t="str">
        <f>VLOOKUP(RawData[[#This Row],[How many hours of a day you work on Excel]], Time[], 2, FALSE)</f>
        <v>Heavy</v>
      </c>
      <c r="P1197" s="1">
        <v>5</v>
      </c>
    </row>
    <row r="1198" spans="2:16" x14ac:dyDescent="0.2">
      <c r="B1198" s="1" t="s">
        <v>2375</v>
      </c>
      <c r="C1198" s="1">
        <v>41055.147835648146</v>
      </c>
      <c r="D1198" s="10">
        <v>46000</v>
      </c>
      <c r="E1198" s="1" t="s">
        <v>9</v>
      </c>
      <c r="F1198" s="11">
        <v>46000</v>
      </c>
      <c r="G1198" s="9">
        <f>RawData[[#This Row],[Clean Salary]]*INDEX(Exchange[], MATCH(RawData[[#This Row],[Currency]], Exchange[Code], 0), 4)</f>
        <v>45234.630059395036</v>
      </c>
      <c r="H1198" s="11">
        <f>IFERROR(RawData[[#This Row],[Salary in USD]]/(INDEX(Exchange[], MATCH(RawData[[#This Row],[Local Currency Unit]], Exchange[Code], 0), 8)), "")</f>
        <v>9769.8985009492517</v>
      </c>
      <c r="I1198" s="1" t="s">
        <v>2376</v>
      </c>
      <c r="J1198" s="1" t="s">
        <v>290</v>
      </c>
      <c r="K1198" s="1" t="s">
        <v>137</v>
      </c>
      <c r="L1198" s="1" t="s">
        <v>9</v>
      </c>
      <c r="M1198" s="1" t="str">
        <f>INDEX(Countries[], MATCH(RawData[[#This Row],[Where do you work]], Countries[Actual], 0), 2)</f>
        <v>Canada</v>
      </c>
      <c r="N1198" s="1" t="s">
        <v>294</v>
      </c>
      <c r="O1198" s="1" t="str">
        <f>VLOOKUP(RawData[[#This Row],[How many hours of a day you work on Excel]], Time[], 2, FALSE)</f>
        <v>Very Heavy</v>
      </c>
    </row>
    <row r="1199" spans="2:16" x14ac:dyDescent="0.2">
      <c r="B1199" s="1" t="s">
        <v>2379</v>
      </c>
      <c r="C1199" s="1">
        <v>41054.292268518519</v>
      </c>
      <c r="D1199" s="10">
        <v>41000</v>
      </c>
      <c r="E1199" s="1" t="s">
        <v>322</v>
      </c>
      <c r="F1199" s="11">
        <v>41000</v>
      </c>
      <c r="G1199" s="9">
        <f>RawData[[#This Row],[Clean Salary]]*INDEX(Exchange[], MATCH(RawData[[#This Row],[Currency]], Exchange[Code], 0), 4)</f>
        <v>41000</v>
      </c>
      <c r="H1199" s="11">
        <f>IFERROR(RawData[[#This Row],[Salary in USD]]/(INDEX(Exchange[], MATCH(RawData[[#This Row],[Local Currency Unit]], Exchange[Code], 0), 8)), "")</f>
        <v>9761.9047619047615</v>
      </c>
      <c r="I1199" s="1" t="s">
        <v>286</v>
      </c>
      <c r="J1199" s="1" t="s">
        <v>286</v>
      </c>
      <c r="K1199" s="1" t="s">
        <v>133</v>
      </c>
      <c r="L1199" s="1" t="s">
        <v>322</v>
      </c>
      <c r="M1199" s="1" t="str">
        <f>INDEX(Countries[], MATCH(RawData[[#This Row],[Where do you work]], Countries[Actual], 0), 2)</f>
        <v>USA</v>
      </c>
      <c r="N1199" s="1" t="s">
        <v>282</v>
      </c>
      <c r="O1199" s="1" t="str">
        <f>VLOOKUP(RawData[[#This Row],[How many hours of a day you work on Excel]], Time[], 2, FALSE)</f>
        <v>Heavy</v>
      </c>
    </row>
    <row r="1200" spans="2:16" x14ac:dyDescent="0.2">
      <c r="B1200" s="1" t="s">
        <v>2380</v>
      </c>
      <c r="C1200" s="1">
        <v>41055.038148148145</v>
      </c>
      <c r="D1200" s="10">
        <v>41000</v>
      </c>
      <c r="E1200" s="1" t="s">
        <v>322</v>
      </c>
      <c r="F1200" s="11">
        <v>41000</v>
      </c>
      <c r="G1200" s="9">
        <f>RawData[[#This Row],[Clean Salary]]*INDEX(Exchange[], MATCH(RawData[[#This Row],[Currency]], Exchange[Code], 0), 4)</f>
        <v>41000</v>
      </c>
      <c r="H1200" s="11">
        <f>IFERROR(RawData[[#This Row],[Salary in USD]]/(INDEX(Exchange[], MATCH(RawData[[#This Row],[Local Currency Unit]], Exchange[Code], 0), 8)), "")</f>
        <v>9761.9047619047615</v>
      </c>
      <c r="I1200" s="1" t="s">
        <v>2381</v>
      </c>
      <c r="J1200" s="1" t="s">
        <v>281</v>
      </c>
      <c r="K1200" s="1" t="s">
        <v>133</v>
      </c>
      <c r="L1200" s="1" t="s">
        <v>322</v>
      </c>
      <c r="M1200" s="1" t="str">
        <f>INDEX(Countries[], MATCH(RawData[[#This Row],[Where do you work]], Countries[Actual], 0), 2)</f>
        <v>USA</v>
      </c>
      <c r="N1200" s="1" t="s">
        <v>294</v>
      </c>
      <c r="O1200" s="1" t="str">
        <f>VLOOKUP(RawData[[#This Row],[How many hours of a day you work on Excel]], Time[], 2, FALSE)</f>
        <v>Very Heavy</v>
      </c>
    </row>
    <row r="1201" spans="2:16" x14ac:dyDescent="0.2">
      <c r="B1201" s="1" t="s">
        <v>2382</v>
      </c>
      <c r="C1201" s="1">
        <v>41055.05908564815</v>
      </c>
      <c r="D1201" s="10">
        <v>41000</v>
      </c>
      <c r="E1201" s="1" t="s">
        <v>322</v>
      </c>
      <c r="F1201" s="11">
        <v>41000</v>
      </c>
      <c r="G1201" s="9">
        <f>RawData[[#This Row],[Clean Salary]]*INDEX(Exchange[], MATCH(RawData[[#This Row],[Currency]], Exchange[Code], 0), 4)</f>
        <v>41000</v>
      </c>
      <c r="H1201" s="11">
        <f>IFERROR(RawData[[#This Row],[Salary in USD]]/(INDEX(Exchange[], MATCH(RawData[[#This Row],[Local Currency Unit]], Exchange[Code], 0), 8)), "")</f>
        <v>9761.9047619047615</v>
      </c>
      <c r="I1201" s="1" t="s">
        <v>1386</v>
      </c>
      <c r="J1201" s="1" t="s">
        <v>290</v>
      </c>
      <c r="K1201" s="1" t="s">
        <v>133</v>
      </c>
      <c r="L1201" s="1" t="s">
        <v>322</v>
      </c>
      <c r="M1201" s="1" t="str">
        <f>INDEX(Countries[], MATCH(RawData[[#This Row],[Where do you work]], Countries[Actual], 0), 2)</f>
        <v>USA</v>
      </c>
      <c r="N1201" s="1" t="s">
        <v>282</v>
      </c>
      <c r="O1201" s="1" t="str">
        <f>VLOOKUP(RawData[[#This Row],[How many hours of a day you work on Excel]], Time[], 2, FALSE)</f>
        <v>Heavy</v>
      </c>
    </row>
    <row r="1202" spans="2:16" x14ac:dyDescent="0.2">
      <c r="B1202" s="1" t="s">
        <v>2383</v>
      </c>
      <c r="C1202" s="1">
        <v>41055.725474537037</v>
      </c>
      <c r="D1202" s="10">
        <v>41000</v>
      </c>
      <c r="E1202" s="1" t="s">
        <v>322</v>
      </c>
      <c r="F1202" s="11">
        <v>41000</v>
      </c>
      <c r="G1202" s="9">
        <f>RawData[[#This Row],[Clean Salary]]*INDEX(Exchange[], MATCH(RawData[[#This Row],[Currency]], Exchange[Code], 0), 4)</f>
        <v>41000</v>
      </c>
      <c r="H1202" s="11">
        <f>IFERROR(RawData[[#This Row],[Salary in USD]]/(INDEX(Exchange[], MATCH(RawData[[#This Row],[Local Currency Unit]], Exchange[Code], 0), 8)), "")</f>
        <v>9761.9047619047615</v>
      </c>
      <c r="I1202" s="1" t="s">
        <v>356</v>
      </c>
      <c r="J1202" s="1" t="s">
        <v>290</v>
      </c>
      <c r="K1202" s="1" t="s">
        <v>133</v>
      </c>
      <c r="L1202" s="1" t="s">
        <v>322</v>
      </c>
      <c r="M1202" s="1" t="str">
        <f>INDEX(Countries[], MATCH(RawData[[#This Row],[Where do you work]], Countries[Actual], 0), 2)</f>
        <v>USA</v>
      </c>
      <c r="N1202" s="1" t="s">
        <v>294</v>
      </c>
      <c r="O1202" s="1" t="str">
        <f>VLOOKUP(RawData[[#This Row],[How many hours of a day you work on Excel]], Time[], 2, FALSE)</f>
        <v>Very Heavy</v>
      </c>
      <c r="P1202" s="1">
        <v>4</v>
      </c>
    </row>
    <row r="1203" spans="2:16" x14ac:dyDescent="0.2">
      <c r="B1203" s="1" t="s">
        <v>2388</v>
      </c>
      <c r="C1203" s="1">
        <v>41061.174212962964</v>
      </c>
      <c r="D1203" s="10">
        <v>41000</v>
      </c>
      <c r="E1203" s="1" t="s">
        <v>322</v>
      </c>
      <c r="F1203" s="11">
        <v>41000</v>
      </c>
      <c r="G1203" s="9">
        <f>RawData[[#This Row],[Clean Salary]]*INDEX(Exchange[], MATCH(RawData[[#This Row],[Currency]], Exchange[Code], 0), 4)</f>
        <v>41000</v>
      </c>
      <c r="H1203" s="11">
        <f>IFERROR(RawData[[#This Row],[Salary in USD]]/(INDEX(Exchange[], MATCH(RawData[[#This Row],[Local Currency Unit]], Exchange[Code], 0), 8)), "")</f>
        <v>9761.9047619047615</v>
      </c>
      <c r="I1203" s="1" t="s">
        <v>1604</v>
      </c>
      <c r="J1203" s="1" t="s">
        <v>342</v>
      </c>
      <c r="K1203" s="1" t="s">
        <v>133</v>
      </c>
      <c r="L1203" s="1" t="s">
        <v>322</v>
      </c>
      <c r="M1203" s="1" t="str">
        <f>INDEX(Countries[], MATCH(RawData[[#This Row],[Where do you work]], Countries[Actual], 0), 2)</f>
        <v>USA</v>
      </c>
      <c r="N1203" s="1" t="s">
        <v>282</v>
      </c>
      <c r="O1203" s="1" t="str">
        <f>VLOOKUP(RawData[[#This Row],[How many hours of a day you work on Excel]], Time[], 2, FALSE)</f>
        <v>Heavy</v>
      </c>
      <c r="P1203" s="1">
        <v>10</v>
      </c>
    </row>
    <row r="1204" spans="2:16" x14ac:dyDescent="0.2">
      <c r="B1204" s="1" t="s">
        <v>2389</v>
      </c>
      <c r="C1204" s="1">
        <v>41055.035081018519</v>
      </c>
      <c r="D1204" s="10">
        <v>40700</v>
      </c>
      <c r="E1204" s="1" t="s">
        <v>322</v>
      </c>
      <c r="F1204" s="11">
        <v>40700</v>
      </c>
      <c r="G1204" s="9">
        <f>RawData[[#This Row],[Clean Salary]]*INDEX(Exchange[], MATCH(RawData[[#This Row],[Currency]], Exchange[Code], 0), 4)</f>
        <v>40700</v>
      </c>
      <c r="H1204" s="11">
        <f>IFERROR(RawData[[#This Row],[Salary in USD]]/(INDEX(Exchange[], MATCH(RawData[[#This Row],[Local Currency Unit]], Exchange[Code], 0), 8)), "")</f>
        <v>9690.4761904761908</v>
      </c>
      <c r="I1204" s="1" t="s">
        <v>2390</v>
      </c>
      <c r="J1204" s="1" t="s">
        <v>290</v>
      </c>
      <c r="K1204" s="1" t="s">
        <v>133</v>
      </c>
      <c r="L1204" s="1" t="s">
        <v>322</v>
      </c>
      <c r="M1204" s="1" t="str">
        <f>INDEX(Countries[], MATCH(RawData[[#This Row],[Where do you work]], Countries[Actual], 0), 2)</f>
        <v>USA</v>
      </c>
      <c r="N1204" s="1" t="s">
        <v>324</v>
      </c>
      <c r="O1204" s="1" t="str">
        <f>VLOOKUP(RawData[[#This Row],[How many hours of a day you work on Excel]], Time[], 2, FALSE)</f>
        <v>Light</v>
      </c>
    </row>
    <row r="1205" spans="2:16" x14ac:dyDescent="0.2">
      <c r="B1205" s="1" t="s">
        <v>2391</v>
      </c>
      <c r="C1205" s="1">
        <v>41055.337071759262</v>
      </c>
      <c r="D1205" s="10">
        <v>40414</v>
      </c>
      <c r="E1205" s="1" t="s">
        <v>322</v>
      </c>
      <c r="F1205" s="11">
        <v>40414</v>
      </c>
      <c r="G1205" s="9">
        <f>RawData[[#This Row],[Clean Salary]]*INDEX(Exchange[], MATCH(RawData[[#This Row],[Currency]], Exchange[Code], 0), 4)</f>
        <v>40414</v>
      </c>
      <c r="H1205" s="11">
        <f>IFERROR(RawData[[#This Row],[Salary in USD]]/(INDEX(Exchange[], MATCH(RawData[[#This Row],[Local Currency Unit]], Exchange[Code], 0), 8)), "")</f>
        <v>9622.3809523809523</v>
      </c>
      <c r="I1205" s="1" t="s">
        <v>2316</v>
      </c>
      <c r="J1205" s="1" t="s">
        <v>290</v>
      </c>
      <c r="K1205" s="1" t="s">
        <v>133</v>
      </c>
      <c r="L1205" s="1" t="s">
        <v>322</v>
      </c>
      <c r="M1205" s="1" t="str">
        <f>INDEX(Countries[], MATCH(RawData[[#This Row],[Where do you work]], Countries[Actual], 0), 2)</f>
        <v>USA</v>
      </c>
      <c r="N1205" s="1" t="s">
        <v>282</v>
      </c>
      <c r="O1205" s="1" t="str">
        <f>VLOOKUP(RawData[[#This Row],[How many hours of a day you work on Excel]], Time[], 2, FALSE)</f>
        <v>Heavy</v>
      </c>
      <c r="P1205" s="1">
        <v>8</v>
      </c>
    </row>
    <row r="1206" spans="2:16" x14ac:dyDescent="0.2">
      <c r="B1206" s="1" t="s">
        <v>2392</v>
      </c>
      <c r="C1206" s="1">
        <v>41059.938576388886</v>
      </c>
      <c r="D1206" s="10" t="s">
        <v>2393</v>
      </c>
      <c r="E1206" s="1" t="s">
        <v>15</v>
      </c>
      <c r="F1206" s="11">
        <v>33500</v>
      </c>
      <c r="G1206" s="9">
        <f>RawData[[#This Row],[Clean Salary]]*INDEX(Exchange[], MATCH(RawData[[#This Row],[Currency]], Exchange[Code], 0), 4)</f>
        <v>42558.381206218859</v>
      </c>
      <c r="H1206" s="11">
        <f>IFERROR(RawData[[#This Row],[Salary in USD]]/(INDEX(Exchange[], MATCH(RawData[[#This Row],[Local Currency Unit]], Exchange[Code], 0), 8)), "")</f>
        <v>9606.8580600945515</v>
      </c>
      <c r="I1206" s="1" t="s">
        <v>2394</v>
      </c>
      <c r="J1206" s="1" t="s">
        <v>298</v>
      </c>
      <c r="K1206" s="1" t="s">
        <v>139</v>
      </c>
      <c r="L1206" s="1" t="s">
        <v>15</v>
      </c>
      <c r="M1206" s="1" t="str">
        <f>INDEX(Countries[], MATCH(RawData[[#This Row],[Where do you work]], Countries[Actual], 0), 2)</f>
        <v>Germany</v>
      </c>
      <c r="N1206" s="1" t="s">
        <v>294</v>
      </c>
      <c r="O1206" s="1" t="str">
        <f>VLOOKUP(RawData[[#This Row],[How many hours of a day you work on Excel]], Time[], 2, FALSE)</f>
        <v>Very Heavy</v>
      </c>
      <c r="P1206" s="1">
        <v>8</v>
      </c>
    </row>
    <row r="1207" spans="2:16" x14ac:dyDescent="0.2">
      <c r="B1207" s="1" t="s">
        <v>2915</v>
      </c>
      <c r="C1207" s="1">
        <v>41056.528807870367</v>
      </c>
      <c r="D1207" s="10" t="s">
        <v>2916</v>
      </c>
      <c r="E1207" s="1" t="s">
        <v>322</v>
      </c>
      <c r="F1207" s="11">
        <v>25560</v>
      </c>
      <c r="G1207" s="9">
        <f>RawData[[#This Row],[Clean Salary]]*INDEX(Exchange[], MATCH(RawData[[#This Row],[Currency]], Exchange[Code], 0), 4)</f>
        <v>25560</v>
      </c>
      <c r="H1207" s="11">
        <f>IFERROR(RawData[[#This Row],[Salary in USD]]/(INDEX(Exchange[], MATCH(RawData[[#This Row],[Local Currency Unit]], Exchange[Code], 0), 8)), "")</f>
        <v>9573.0337078651683</v>
      </c>
      <c r="I1207" s="1" t="s">
        <v>2917</v>
      </c>
      <c r="J1207" s="1" t="s">
        <v>281</v>
      </c>
      <c r="K1207" s="1" t="s">
        <v>2918</v>
      </c>
      <c r="L1207" s="1" t="s">
        <v>40</v>
      </c>
      <c r="M1207" s="1" t="str">
        <f>INDEX(Countries[], MATCH(RawData[[#This Row],[Where do you work]], Countries[Actual], 0), 2)</f>
        <v>Saudi Arabia</v>
      </c>
      <c r="N1207" s="1" t="s">
        <v>282</v>
      </c>
      <c r="O1207" s="1" t="str">
        <f>VLOOKUP(RawData[[#This Row],[How many hours of a day you work on Excel]], Time[], 2, FALSE)</f>
        <v>Heavy</v>
      </c>
      <c r="P1207" s="1">
        <v>3</v>
      </c>
    </row>
    <row r="1208" spans="2:16" x14ac:dyDescent="0.2">
      <c r="B1208" s="1" t="s">
        <v>3384</v>
      </c>
      <c r="C1208" s="1">
        <v>41055.946666666663</v>
      </c>
      <c r="D1208" s="10">
        <v>15500</v>
      </c>
      <c r="E1208" s="1" t="s">
        <v>322</v>
      </c>
      <c r="F1208" s="11">
        <v>15500</v>
      </c>
      <c r="G1208" s="9">
        <f>RawData[[#This Row],[Clean Salary]]*INDEX(Exchange[], MATCH(RawData[[#This Row],[Currency]], Exchange[Code], 0), 4)</f>
        <v>15500</v>
      </c>
      <c r="H1208" s="11">
        <f>IFERROR(RawData[[#This Row],[Salary in USD]]/(INDEX(Exchange[], MATCH(RawData[[#This Row],[Local Currency Unit]], Exchange[Code], 0), 8)), "")</f>
        <v>9567.9012345679002</v>
      </c>
      <c r="I1208" s="1" t="s">
        <v>305</v>
      </c>
      <c r="J1208" s="1" t="s">
        <v>305</v>
      </c>
      <c r="K1208" s="1" t="s">
        <v>134</v>
      </c>
      <c r="L1208" s="1" t="s">
        <v>19</v>
      </c>
      <c r="M1208" s="1" t="str">
        <f>INDEX(Countries[], MATCH(RawData[[#This Row],[Where do you work]], Countries[Actual], 0), 2)</f>
        <v>India</v>
      </c>
      <c r="N1208" s="1" t="s">
        <v>324</v>
      </c>
      <c r="O1208" s="1" t="str">
        <f>VLOOKUP(RawData[[#This Row],[How many hours of a day you work on Excel]], Time[], 2, FALSE)</f>
        <v>Light</v>
      </c>
      <c r="P1208" s="1">
        <v>3</v>
      </c>
    </row>
    <row r="1209" spans="2:16" x14ac:dyDescent="0.2">
      <c r="B1209" s="1" t="s">
        <v>2395</v>
      </c>
      <c r="C1209" s="1">
        <v>41055.040393518517</v>
      </c>
      <c r="D1209" s="10">
        <v>45000</v>
      </c>
      <c r="E1209" s="1" t="s">
        <v>9</v>
      </c>
      <c r="F1209" s="11">
        <v>45000</v>
      </c>
      <c r="G1209" s="9">
        <f>RawData[[#This Row],[Clean Salary]]*INDEX(Exchange[], MATCH(RawData[[#This Row],[Currency]], Exchange[Code], 0), 4)</f>
        <v>44251.268536364711</v>
      </c>
      <c r="H1209" s="11">
        <f>IFERROR(RawData[[#This Row],[Salary in USD]]/(INDEX(Exchange[], MATCH(RawData[[#This Row],[Local Currency Unit]], Exchange[Code], 0), 8)), "")</f>
        <v>9557.5094031025292</v>
      </c>
      <c r="I1209" s="1" t="s">
        <v>2396</v>
      </c>
      <c r="J1209" s="1" t="s">
        <v>286</v>
      </c>
      <c r="K1209" s="1" t="s">
        <v>137</v>
      </c>
      <c r="L1209" s="1" t="s">
        <v>9</v>
      </c>
      <c r="M1209" s="1" t="str">
        <f>INDEX(Countries[], MATCH(RawData[[#This Row],[Where do you work]], Countries[Actual], 0), 2)</f>
        <v>Canada</v>
      </c>
      <c r="N1209" s="1" t="s">
        <v>324</v>
      </c>
      <c r="O1209" s="1" t="str">
        <f>VLOOKUP(RawData[[#This Row],[How many hours of a day you work on Excel]], Time[], 2, FALSE)</f>
        <v>Light</v>
      </c>
    </row>
    <row r="1210" spans="2:16" x14ac:dyDescent="0.2">
      <c r="B1210" s="1" t="s">
        <v>2397</v>
      </c>
      <c r="C1210" s="1">
        <v>41054.197118055556</v>
      </c>
      <c r="D1210" s="10" t="s">
        <v>2398</v>
      </c>
      <c r="E1210" s="1" t="s">
        <v>322</v>
      </c>
      <c r="F1210" s="11">
        <v>40000</v>
      </c>
      <c r="G1210" s="9">
        <f>RawData[[#This Row],[Clean Salary]]*INDEX(Exchange[], MATCH(RawData[[#This Row],[Currency]], Exchange[Code], 0), 4)</f>
        <v>40000</v>
      </c>
      <c r="H1210" s="11">
        <f>IFERROR(RawData[[#This Row],[Salary in USD]]/(INDEX(Exchange[], MATCH(RawData[[#This Row],[Local Currency Unit]], Exchange[Code], 0), 8)), "")</f>
        <v>9523.8095238095229</v>
      </c>
      <c r="I1210" s="1" t="s">
        <v>2399</v>
      </c>
      <c r="J1210" s="1" t="s">
        <v>281</v>
      </c>
      <c r="K1210" s="1" t="s">
        <v>133</v>
      </c>
      <c r="L1210" s="1" t="s">
        <v>322</v>
      </c>
      <c r="M1210" s="1" t="str">
        <f>INDEX(Countries[], MATCH(RawData[[#This Row],[Where do you work]], Countries[Actual], 0), 2)</f>
        <v>USA</v>
      </c>
      <c r="N1210" s="1" t="s">
        <v>291</v>
      </c>
      <c r="O1210" s="1" t="str">
        <f>VLOOKUP(RawData[[#This Row],[How many hours of a day you work on Excel]], Time[], 2, FALSE)</f>
        <v>Medium</v>
      </c>
    </row>
    <row r="1211" spans="2:16" x14ac:dyDescent="0.2">
      <c r="B1211" s="1" t="s">
        <v>2400</v>
      </c>
      <c r="C1211" s="1">
        <v>41055.027129629627</v>
      </c>
      <c r="D1211" s="10">
        <v>40000</v>
      </c>
      <c r="E1211" s="1" t="s">
        <v>322</v>
      </c>
      <c r="F1211" s="11">
        <v>40000</v>
      </c>
      <c r="G1211" s="9">
        <f>RawData[[#This Row],[Clean Salary]]*INDEX(Exchange[], MATCH(RawData[[#This Row],[Currency]], Exchange[Code], 0), 4)</f>
        <v>40000</v>
      </c>
      <c r="H1211" s="11">
        <f>IFERROR(RawData[[#This Row],[Salary in USD]]/(INDEX(Exchange[], MATCH(RawData[[#This Row],[Local Currency Unit]], Exchange[Code], 0), 8)), "")</f>
        <v>9523.8095238095229</v>
      </c>
      <c r="I1211" s="1" t="s">
        <v>2401</v>
      </c>
      <c r="J1211" s="1" t="s">
        <v>290</v>
      </c>
      <c r="K1211" s="1" t="s">
        <v>133</v>
      </c>
      <c r="L1211" s="1" t="s">
        <v>322</v>
      </c>
      <c r="M1211" s="1" t="str">
        <f>INDEX(Countries[], MATCH(RawData[[#This Row],[Where do you work]], Countries[Actual], 0), 2)</f>
        <v>USA</v>
      </c>
      <c r="N1211" s="1" t="s">
        <v>282</v>
      </c>
      <c r="O1211" s="1" t="str">
        <f>VLOOKUP(RawData[[#This Row],[How many hours of a day you work on Excel]], Time[], 2, FALSE)</f>
        <v>Heavy</v>
      </c>
    </row>
    <row r="1212" spans="2:16" x14ac:dyDescent="0.2">
      <c r="B1212" s="1" t="s">
        <v>2402</v>
      </c>
      <c r="C1212" s="1">
        <v>41055.028229166666</v>
      </c>
      <c r="D1212" s="10">
        <v>40000</v>
      </c>
      <c r="E1212" s="1" t="s">
        <v>322</v>
      </c>
      <c r="F1212" s="11">
        <v>40000</v>
      </c>
      <c r="G1212" s="9">
        <f>RawData[[#This Row],[Clean Salary]]*INDEX(Exchange[], MATCH(RawData[[#This Row],[Currency]], Exchange[Code], 0), 4)</f>
        <v>40000</v>
      </c>
      <c r="H1212" s="11">
        <f>IFERROR(RawData[[#This Row],[Salary in USD]]/(INDEX(Exchange[], MATCH(RawData[[#This Row],[Local Currency Unit]], Exchange[Code], 0), 8)), "")</f>
        <v>9523.8095238095229</v>
      </c>
      <c r="I1212" s="1" t="s">
        <v>2403</v>
      </c>
      <c r="J1212" s="1" t="s">
        <v>290</v>
      </c>
      <c r="K1212" s="1" t="s">
        <v>133</v>
      </c>
      <c r="L1212" s="1" t="s">
        <v>322</v>
      </c>
      <c r="M1212" s="1" t="str">
        <f>INDEX(Countries[], MATCH(RawData[[#This Row],[Where do you work]], Countries[Actual], 0), 2)</f>
        <v>USA</v>
      </c>
      <c r="N1212" s="1" t="s">
        <v>282</v>
      </c>
      <c r="O1212" s="1" t="str">
        <f>VLOOKUP(RawData[[#This Row],[How many hours of a day you work on Excel]], Time[], 2, FALSE)</f>
        <v>Heavy</v>
      </c>
    </row>
    <row r="1213" spans="2:16" x14ac:dyDescent="0.2">
      <c r="B1213" s="1" t="s">
        <v>2404</v>
      </c>
      <c r="C1213" s="1">
        <v>41055.030173611114</v>
      </c>
      <c r="D1213" s="10">
        <v>40000</v>
      </c>
      <c r="E1213" s="1" t="s">
        <v>322</v>
      </c>
      <c r="F1213" s="11">
        <v>40000</v>
      </c>
      <c r="G1213" s="9">
        <f>RawData[[#This Row],[Clean Salary]]*INDEX(Exchange[], MATCH(RawData[[#This Row],[Currency]], Exchange[Code], 0), 4)</f>
        <v>40000</v>
      </c>
      <c r="H1213" s="11">
        <f>IFERROR(RawData[[#This Row],[Salary in USD]]/(INDEX(Exchange[], MATCH(RawData[[#This Row],[Local Currency Unit]], Exchange[Code], 0), 8)), "")</f>
        <v>9523.8095238095229</v>
      </c>
      <c r="I1213" s="1" t="s">
        <v>356</v>
      </c>
      <c r="J1213" s="1" t="s">
        <v>290</v>
      </c>
      <c r="K1213" s="1" t="s">
        <v>133</v>
      </c>
      <c r="L1213" s="1" t="s">
        <v>322</v>
      </c>
      <c r="M1213" s="1" t="str">
        <f>INDEX(Countries[], MATCH(RawData[[#This Row],[Where do you work]], Countries[Actual], 0), 2)</f>
        <v>USA</v>
      </c>
      <c r="N1213" s="1" t="s">
        <v>282</v>
      </c>
      <c r="O1213" s="1" t="str">
        <f>VLOOKUP(RawData[[#This Row],[How many hours of a day you work on Excel]], Time[], 2, FALSE)</f>
        <v>Heavy</v>
      </c>
    </row>
    <row r="1214" spans="2:16" x14ac:dyDescent="0.2">
      <c r="B1214" s="1" t="s">
        <v>2405</v>
      </c>
      <c r="C1214" s="1">
        <v>41055.03460648148</v>
      </c>
      <c r="D1214" s="10">
        <v>40000</v>
      </c>
      <c r="E1214" s="1" t="s">
        <v>322</v>
      </c>
      <c r="F1214" s="11">
        <v>40000</v>
      </c>
      <c r="G1214" s="9">
        <f>RawData[[#This Row],[Clean Salary]]*INDEX(Exchange[], MATCH(RawData[[#This Row],[Currency]], Exchange[Code], 0), 4)</f>
        <v>40000</v>
      </c>
      <c r="H1214" s="11">
        <f>IFERROR(RawData[[#This Row],[Salary in USD]]/(INDEX(Exchange[], MATCH(RawData[[#This Row],[Local Currency Unit]], Exchange[Code], 0), 8)), "")</f>
        <v>9523.8095238095229</v>
      </c>
      <c r="I1214" s="1" t="s">
        <v>2406</v>
      </c>
      <c r="J1214" s="1" t="s">
        <v>290</v>
      </c>
      <c r="K1214" s="1" t="s">
        <v>133</v>
      </c>
      <c r="L1214" s="1" t="s">
        <v>322</v>
      </c>
      <c r="M1214" s="1" t="str">
        <f>INDEX(Countries[], MATCH(RawData[[#This Row],[Where do you work]], Countries[Actual], 0), 2)</f>
        <v>USA</v>
      </c>
      <c r="N1214" s="1" t="s">
        <v>294</v>
      </c>
      <c r="O1214" s="1" t="str">
        <f>VLOOKUP(RawData[[#This Row],[How many hours of a day you work on Excel]], Time[], 2, FALSE)</f>
        <v>Very Heavy</v>
      </c>
    </row>
    <row r="1215" spans="2:16" x14ac:dyDescent="0.2">
      <c r="B1215" s="1" t="s">
        <v>2407</v>
      </c>
      <c r="C1215" s="1">
        <v>41055.035092592596</v>
      </c>
      <c r="D1215" s="10">
        <v>40000</v>
      </c>
      <c r="E1215" s="1" t="s">
        <v>322</v>
      </c>
      <c r="F1215" s="11">
        <v>40000</v>
      </c>
      <c r="G1215" s="9">
        <f>RawData[[#This Row],[Clean Salary]]*INDEX(Exchange[], MATCH(RawData[[#This Row],[Currency]], Exchange[Code], 0), 4)</f>
        <v>40000</v>
      </c>
      <c r="H1215" s="11">
        <f>IFERROR(RawData[[#This Row],[Salary in USD]]/(INDEX(Exchange[], MATCH(RawData[[#This Row],[Local Currency Unit]], Exchange[Code], 0), 8)), "")</f>
        <v>9523.8095238095229</v>
      </c>
      <c r="I1215" s="1" t="s">
        <v>648</v>
      </c>
      <c r="J1215" s="1" t="s">
        <v>290</v>
      </c>
      <c r="K1215" s="1" t="s">
        <v>133</v>
      </c>
      <c r="L1215" s="1" t="s">
        <v>322</v>
      </c>
      <c r="M1215" s="1" t="str">
        <f>INDEX(Countries[], MATCH(RawData[[#This Row],[Where do you work]], Countries[Actual], 0), 2)</f>
        <v>USA</v>
      </c>
      <c r="N1215" s="1" t="s">
        <v>282</v>
      </c>
      <c r="O1215" s="1" t="str">
        <f>VLOOKUP(RawData[[#This Row],[How many hours of a day you work on Excel]], Time[], 2, FALSE)</f>
        <v>Heavy</v>
      </c>
    </row>
    <row r="1216" spans="2:16" x14ac:dyDescent="0.2">
      <c r="B1216" s="1" t="s">
        <v>2408</v>
      </c>
      <c r="C1216" s="1">
        <v>41055.045451388891</v>
      </c>
      <c r="D1216" s="10">
        <v>40000</v>
      </c>
      <c r="E1216" s="1" t="s">
        <v>322</v>
      </c>
      <c r="F1216" s="11">
        <v>40000</v>
      </c>
      <c r="G1216" s="9">
        <f>RawData[[#This Row],[Clean Salary]]*INDEX(Exchange[], MATCH(RawData[[#This Row],[Currency]], Exchange[Code], 0), 4)</f>
        <v>40000</v>
      </c>
      <c r="H1216" s="11">
        <f>IFERROR(RawData[[#This Row],[Salary in USD]]/(INDEX(Exchange[], MATCH(RawData[[#This Row],[Local Currency Unit]], Exchange[Code], 0), 8)), "")</f>
        <v>9523.8095238095229</v>
      </c>
      <c r="I1216" s="1" t="s">
        <v>356</v>
      </c>
      <c r="J1216" s="1" t="s">
        <v>290</v>
      </c>
      <c r="K1216" s="1" t="s">
        <v>133</v>
      </c>
      <c r="L1216" s="1" t="s">
        <v>322</v>
      </c>
      <c r="M1216" s="1" t="str">
        <f>INDEX(Countries[], MATCH(RawData[[#This Row],[Where do you work]], Countries[Actual], 0), 2)</f>
        <v>USA</v>
      </c>
      <c r="N1216" s="1" t="s">
        <v>294</v>
      </c>
      <c r="O1216" s="1" t="str">
        <f>VLOOKUP(RawData[[#This Row],[How many hours of a day you work on Excel]], Time[], 2, FALSE)</f>
        <v>Very Heavy</v>
      </c>
    </row>
    <row r="1217" spans="2:16" x14ac:dyDescent="0.2">
      <c r="B1217" s="1" t="s">
        <v>2409</v>
      </c>
      <c r="C1217" s="1">
        <v>41055.048564814817</v>
      </c>
      <c r="D1217" s="10">
        <v>40000</v>
      </c>
      <c r="E1217" s="1" t="s">
        <v>322</v>
      </c>
      <c r="F1217" s="11">
        <v>40000</v>
      </c>
      <c r="G1217" s="9">
        <f>RawData[[#This Row],[Clean Salary]]*INDEX(Exchange[], MATCH(RawData[[#This Row],[Currency]], Exchange[Code], 0), 4)</f>
        <v>40000</v>
      </c>
      <c r="H1217" s="11">
        <f>IFERROR(RawData[[#This Row],[Salary in USD]]/(INDEX(Exchange[], MATCH(RawData[[#This Row],[Local Currency Unit]], Exchange[Code], 0), 8)), "")</f>
        <v>9523.8095238095229</v>
      </c>
      <c r="I1217" s="1" t="s">
        <v>2410</v>
      </c>
      <c r="J1217" s="1" t="s">
        <v>290</v>
      </c>
      <c r="K1217" s="1" t="s">
        <v>133</v>
      </c>
      <c r="L1217" s="1" t="s">
        <v>322</v>
      </c>
      <c r="M1217" s="1" t="str">
        <f>INDEX(Countries[], MATCH(RawData[[#This Row],[Where do you work]], Countries[Actual], 0), 2)</f>
        <v>USA</v>
      </c>
      <c r="N1217" s="1" t="s">
        <v>282</v>
      </c>
      <c r="O1217" s="1" t="str">
        <f>VLOOKUP(RawData[[#This Row],[How many hours of a day you work on Excel]], Time[], 2, FALSE)</f>
        <v>Heavy</v>
      </c>
    </row>
    <row r="1218" spans="2:16" x14ac:dyDescent="0.2">
      <c r="B1218" s="1" t="s">
        <v>2411</v>
      </c>
      <c r="C1218" s="1">
        <v>41055.05127314815</v>
      </c>
      <c r="D1218" s="10">
        <v>40000</v>
      </c>
      <c r="E1218" s="1" t="s">
        <v>322</v>
      </c>
      <c r="F1218" s="11">
        <v>40000</v>
      </c>
      <c r="G1218" s="9">
        <f>RawData[[#This Row],[Clean Salary]]*INDEX(Exchange[], MATCH(RawData[[#This Row],[Currency]], Exchange[Code], 0), 4)</f>
        <v>40000</v>
      </c>
      <c r="H1218" s="11">
        <f>IFERROR(RawData[[#This Row],[Salary in USD]]/(INDEX(Exchange[], MATCH(RawData[[#This Row],[Local Currency Unit]], Exchange[Code], 0), 8)), "")</f>
        <v>9523.8095238095229</v>
      </c>
      <c r="I1218" s="1" t="s">
        <v>356</v>
      </c>
      <c r="J1218" s="1" t="s">
        <v>290</v>
      </c>
      <c r="K1218" s="1" t="s">
        <v>133</v>
      </c>
      <c r="L1218" s="1" t="s">
        <v>322</v>
      </c>
      <c r="M1218" s="1" t="str">
        <f>INDEX(Countries[], MATCH(RawData[[#This Row],[Where do you work]], Countries[Actual], 0), 2)</f>
        <v>USA</v>
      </c>
      <c r="N1218" s="1" t="s">
        <v>294</v>
      </c>
      <c r="O1218" s="1" t="str">
        <f>VLOOKUP(RawData[[#This Row],[How many hours of a day you work on Excel]], Time[], 2, FALSE)</f>
        <v>Very Heavy</v>
      </c>
    </row>
    <row r="1219" spans="2:16" x14ac:dyDescent="0.2">
      <c r="B1219" s="1" t="s">
        <v>2412</v>
      </c>
      <c r="C1219" s="1">
        <v>41055.058298611111</v>
      </c>
      <c r="D1219" s="10">
        <v>40000</v>
      </c>
      <c r="E1219" s="1" t="s">
        <v>322</v>
      </c>
      <c r="F1219" s="11">
        <v>40000</v>
      </c>
      <c r="G1219" s="9">
        <f>RawData[[#This Row],[Clean Salary]]*INDEX(Exchange[], MATCH(RawData[[#This Row],[Currency]], Exchange[Code], 0), 4)</f>
        <v>40000</v>
      </c>
      <c r="H1219" s="11">
        <f>IFERROR(RawData[[#This Row],[Salary in USD]]/(INDEX(Exchange[], MATCH(RawData[[#This Row],[Local Currency Unit]], Exchange[Code], 0), 8)), "")</f>
        <v>9523.8095238095229</v>
      </c>
      <c r="I1219" s="1" t="s">
        <v>2413</v>
      </c>
      <c r="J1219" s="1" t="s">
        <v>281</v>
      </c>
      <c r="K1219" s="1" t="s">
        <v>133</v>
      </c>
      <c r="L1219" s="1" t="s">
        <v>322</v>
      </c>
      <c r="M1219" s="1" t="str">
        <f>INDEX(Countries[], MATCH(RawData[[#This Row],[Where do you work]], Countries[Actual], 0), 2)</f>
        <v>USA</v>
      </c>
      <c r="N1219" s="1" t="s">
        <v>282</v>
      </c>
      <c r="O1219" s="1" t="str">
        <f>VLOOKUP(RawData[[#This Row],[How many hours of a day you work on Excel]], Time[], 2, FALSE)</f>
        <v>Heavy</v>
      </c>
    </row>
    <row r="1220" spans="2:16" x14ac:dyDescent="0.2">
      <c r="B1220" s="1" t="s">
        <v>2416</v>
      </c>
      <c r="C1220" s="1">
        <v>41055.087476851855</v>
      </c>
      <c r="D1220" s="10">
        <v>40000</v>
      </c>
      <c r="E1220" s="1" t="s">
        <v>322</v>
      </c>
      <c r="F1220" s="11">
        <v>40000</v>
      </c>
      <c r="G1220" s="9">
        <f>RawData[[#This Row],[Clean Salary]]*INDEX(Exchange[], MATCH(RawData[[#This Row],[Currency]], Exchange[Code], 0), 4)</f>
        <v>40000</v>
      </c>
      <c r="H1220" s="11">
        <f>IFERROR(RawData[[#This Row],[Salary in USD]]/(INDEX(Exchange[], MATCH(RawData[[#This Row],[Local Currency Unit]], Exchange[Code], 0), 8)), "")</f>
        <v>9523.8095238095229</v>
      </c>
      <c r="I1220" s="1" t="s">
        <v>1132</v>
      </c>
      <c r="J1220" s="1" t="s">
        <v>281</v>
      </c>
      <c r="K1220" s="1" t="s">
        <v>133</v>
      </c>
      <c r="L1220" s="1" t="s">
        <v>322</v>
      </c>
      <c r="M1220" s="1" t="str">
        <f>INDEX(Countries[], MATCH(RawData[[#This Row],[Where do you work]], Countries[Actual], 0), 2)</f>
        <v>USA</v>
      </c>
      <c r="N1220" s="1" t="s">
        <v>291</v>
      </c>
      <c r="O1220" s="1" t="str">
        <f>VLOOKUP(RawData[[#This Row],[How many hours of a day you work on Excel]], Time[], 2, FALSE)</f>
        <v>Medium</v>
      </c>
    </row>
    <row r="1221" spans="2:16" x14ac:dyDescent="0.2">
      <c r="B1221" s="1" t="s">
        <v>2417</v>
      </c>
      <c r="C1221" s="1">
        <v>41055.153078703705</v>
      </c>
      <c r="D1221" s="10">
        <v>40000</v>
      </c>
      <c r="E1221" s="1" t="s">
        <v>322</v>
      </c>
      <c r="F1221" s="11">
        <v>40000</v>
      </c>
      <c r="G1221" s="9">
        <f>RawData[[#This Row],[Clean Salary]]*INDEX(Exchange[], MATCH(RawData[[#This Row],[Currency]], Exchange[Code], 0), 4)</f>
        <v>40000</v>
      </c>
      <c r="H1221" s="11">
        <f>IFERROR(RawData[[#This Row],[Salary in USD]]/(INDEX(Exchange[], MATCH(RawData[[#This Row],[Local Currency Unit]], Exchange[Code], 0), 8)), "")</f>
        <v>9523.8095238095229</v>
      </c>
      <c r="I1221" s="1" t="s">
        <v>2418</v>
      </c>
      <c r="J1221" s="1" t="s">
        <v>290</v>
      </c>
      <c r="K1221" s="1" t="s">
        <v>133</v>
      </c>
      <c r="L1221" s="1" t="s">
        <v>322</v>
      </c>
      <c r="M1221" s="1" t="str">
        <f>INDEX(Countries[], MATCH(RawData[[#This Row],[Where do you work]], Countries[Actual], 0), 2)</f>
        <v>USA</v>
      </c>
      <c r="N1221" s="1" t="s">
        <v>291</v>
      </c>
      <c r="O1221" s="1" t="str">
        <f>VLOOKUP(RawData[[#This Row],[How many hours of a day you work on Excel]], Time[], 2, FALSE)</f>
        <v>Medium</v>
      </c>
    </row>
    <row r="1222" spans="2:16" x14ac:dyDescent="0.2">
      <c r="B1222" s="1" t="s">
        <v>2421</v>
      </c>
      <c r="C1222" s="1">
        <v>41055.96197916667</v>
      </c>
      <c r="D1222" s="10">
        <v>40000</v>
      </c>
      <c r="E1222" s="1" t="s">
        <v>322</v>
      </c>
      <c r="F1222" s="11">
        <v>40000</v>
      </c>
      <c r="G1222" s="9">
        <f>RawData[[#This Row],[Clean Salary]]*INDEX(Exchange[], MATCH(RawData[[#This Row],[Currency]], Exchange[Code], 0), 4)</f>
        <v>40000</v>
      </c>
      <c r="H1222" s="11">
        <f>IFERROR(RawData[[#This Row],[Salary in USD]]/(INDEX(Exchange[], MATCH(RawData[[#This Row],[Local Currency Unit]], Exchange[Code], 0), 8)), "")</f>
        <v>9523.8095238095229</v>
      </c>
      <c r="I1222" s="1" t="s">
        <v>2422</v>
      </c>
      <c r="J1222" s="1" t="s">
        <v>281</v>
      </c>
      <c r="K1222" s="1" t="s">
        <v>133</v>
      </c>
      <c r="L1222" s="1" t="s">
        <v>322</v>
      </c>
      <c r="M1222" s="1" t="str">
        <f>INDEX(Countries[], MATCH(RawData[[#This Row],[Where do you work]], Countries[Actual], 0), 2)</f>
        <v>USA</v>
      </c>
      <c r="N1222" s="1" t="s">
        <v>291</v>
      </c>
      <c r="O1222" s="1" t="str">
        <f>VLOOKUP(RawData[[#This Row],[How many hours of a day you work on Excel]], Time[], 2, FALSE)</f>
        <v>Medium</v>
      </c>
      <c r="P1222" s="1">
        <v>20</v>
      </c>
    </row>
    <row r="1223" spans="2:16" x14ac:dyDescent="0.2">
      <c r="B1223" s="1" t="s">
        <v>2423</v>
      </c>
      <c r="C1223" s="1">
        <v>41056.142974537041</v>
      </c>
      <c r="D1223" s="10">
        <v>40000</v>
      </c>
      <c r="E1223" s="1" t="s">
        <v>322</v>
      </c>
      <c r="F1223" s="11">
        <v>40000</v>
      </c>
      <c r="G1223" s="9">
        <f>RawData[[#This Row],[Clean Salary]]*INDEX(Exchange[], MATCH(RawData[[#This Row],[Currency]], Exchange[Code], 0), 4)</f>
        <v>40000</v>
      </c>
      <c r="H1223" s="11">
        <f>IFERROR(RawData[[#This Row],[Salary in USD]]/(INDEX(Exchange[], MATCH(RawData[[#This Row],[Local Currency Unit]], Exchange[Code], 0), 8)), "")</f>
        <v>9523.8095238095229</v>
      </c>
      <c r="I1223" s="1" t="s">
        <v>2424</v>
      </c>
      <c r="J1223" s="1" t="s">
        <v>290</v>
      </c>
      <c r="K1223" s="1" t="s">
        <v>133</v>
      </c>
      <c r="L1223" s="1" t="s">
        <v>322</v>
      </c>
      <c r="M1223" s="1" t="str">
        <f>INDEX(Countries[], MATCH(RawData[[#This Row],[Where do you work]], Countries[Actual], 0), 2)</f>
        <v>USA</v>
      </c>
      <c r="N1223" s="1" t="s">
        <v>294</v>
      </c>
      <c r="O1223" s="1" t="str">
        <f>VLOOKUP(RawData[[#This Row],[How many hours of a day you work on Excel]], Time[], 2, FALSE)</f>
        <v>Very Heavy</v>
      </c>
      <c r="P1223" s="1">
        <v>4</v>
      </c>
    </row>
    <row r="1224" spans="2:16" x14ac:dyDescent="0.2">
      <c r="B1224" s="1" t="s">
        <v>2425</v>
      </c>
      <c r="C1224" s="1">
        <v>41056.262280092589</v>
      </c>
      <c r="D1224" s="10">
        <v>40000</v>
      </c>
      <c r="E1224" s="1" t="s">
        <v>322</v>
      </c>
      <c r="F1224" s="11">
        <v>40000</v>
      </c>
      <c r="G1224" s="9">
        <f>RawData[[#This Row],[Clean Salary]]*INDEX(Exchange[], MATCH(RawData[[#This Row],[Currency]], Exchange[Code], 0), 4)</f>
        <v>40000</v>
      </c>
      <c r="H1224" s="11">
        <f>IFERROR(RawData[[#This Row],[Salary in USD]]/(INDEX(Exchange[], MATCH(RawData[[#This Row],[Local Currency Unit]], Exchange[Code], 0), 8)), "")</f>
        <v>9523.8095238095229</v>
      </c>
      <c r="I1224" s="1" t="s">
        <v>2426</v>
      </c>
      <c r="J1224" s="1" t="s">
        <v>290</v>
      </c>
      <c r="K1224" s="1" t="s">
        <v>133</v>
      </c>
      <c r="L1224" s="1" t="s">
        <v>322</v>
      </c>
      <c r="M1224" s="1" t="str">
        <f>INDEX(Countries[], MATCH(RawData[[#This Row],[Where do you work]], Countries[Actual], 0), 2)</f>
        <v>USA</v>
      </c>
      <c r="N1224" s="1" t="s">
        <v>294</v>
      </c>
      <c r="O1224" s="1" t="str">
        <f>VLOOKUP(RawData[[#This Row],[How many hours of a day you work on Excel]], Time[], 2, FALSE)</f>
        <v>Very Heavy</v>
      </c>
      <c r="P1224" s="1">
        <v>2</v>
      </c>
    </row>
    <row r="1225" spans="2:16" x14ac:dyDescent="0.2">
      <c r="B1225" s="1" t="s">
        <v>2429</v>
      </c>
      <c r="C1225" s="1">
        <v>41058.043969907405</v>
      </c>
      <c r="D1225" s="10" t="s">
        <v>2430</v>
      </c>
      <c r="E1225" s="1" t="s">
        <v>322</v>
      </c>
      <c r="F1225" s="11">
        <v>40000</v>
      </c>
      <c r="G1225" s="9">
        <f>RawData[[#This Row],[Clean Salary]]*INDEX(Exchange[], MATCH(RawData[[#This Row],[Currency]], Exchange[Code], 0), 4)</f>
        <v>40000</v>
      </c>
      <c r="H1225" s="11">
        <f>IFERROR(RawData[[#This Row],[Salary in USD]]/(INDEX(Exchange[], MATCH(RawData[[#This Row],[Local Currency Unit]], Exchange[Code], 0), 8)), "")</f>
        <v>9523.8095238095229</v>
      </c>
      <c r="I1225" s="1" t="s">
        <v>1714</v>
      </c>
      <c r="J1225" s="1" t="s">
        <v>316</v>
      </c>
      <c r="K1225" s="1" t="s">
        <v>133</v>
      </c>
      <c r="L1225" s="1" t="s">
        <v>322</v>
      </c>
      <c r="M1225" s="1" t="str">
        <f>INDEX(Countries[], MATCH(RawData[[#This Row],[Where do you work]], Countries[Actual], 0), 2)</f>
        <v>USA</v>
      </c>
      <c r="N1225" s="1" t="s">
        <v>291</v>
      </c>
      <c r="O1225" s="1" t="str">
        <f>VLOOKUP(RawData[[#This Row],[How many hours of a day you work on Excel]], Time[], 2, FALSE)</f>
        <v>Medium</v>
      </c>
      <c r="P1225" s="1">
        <v>15</v>
      </c>
    </row>
    <row r="1226" spans="2:16" x14ac:dyDescent="0.2">
      <c r="B1226" s="1" t="s">
        <v>2434</v>
      </c>
      <c r="C1226" s="1">
        <v>41058.366527777776</v>
      </c>
      <c r="D1226" s="10">
        <v>40000</v>
      </c>
      <c r="E1226" s="1" t="s">
        <v>322</v>
      </c>
      <c r="F1226" s="11">
        <v>40000</v>
      </c>
      <c r="G1226" s="9">
        <f>RawData[[#This Row],[Clean Salary]]*INDEX(Exchange[], MATCH(RawData[[#This Row],[Currency]], Exchange[Code], 0), 4)</f>
        <v>40000</v>
      </c>
      <c r="H1226" s="11">
        <f>IFERROR(RawData[[#This Row],[Salary in USD]]/(INDEX(Exchange[], MATCH(RawData[[#This Row],[Local Currency Unit]], Exchange[Code], 0), 8)), "")</f>
        <v>9523.8095238095229</v>
      </c>
      <c r="I1226" s="1" t="s">
        <v>2435</v>
      </c>
      <c r="J1226" s="1" t="s">
        <v>281</v>
      </c>
      <c r="K1226" s="1" t="s">
        <v>133</v>
      </c>
      <c r="L1226" s="1" t="s">
        <v>322</v>
      </c>
      <c r="M1226" s="1" t="str">
        <f>INDEX(Countries[], MATCH(RawData[[#This Row],[Where do you work]], Countries[Actual], 0), 2)</f>
        <v>USA</v>
      </c>
      <c r="N1226" s="1" t="s">
        <v>291</v>
      </c>
      <c r="O1226" s="1" t="str">
        <f>VLOOKUP(RawData[[#This Row],[How many hours of a day you work on Excel]], Time[], 2, FALSE)</f>
        <v>Medium</v>
      </c>
      <c r="P1226" s="1">
        <v>18</v>
      </c>
    </row>
    <row r="1227" spans="2:16" x14ac:dyDescent="0.2">
      <c r="B1227" s="1" t="s">
        <v>2436</v>
      </c>
      <c r="C1227" s="1">
        <v>41058.962500000001</v>
      </c>
      <c r="D1227" s="10">
        <v>40000</v>
      </c>
      <c r="E1227" s="1" t="s">
        <v>322</v>
      </c>
      <c r="F1227" s="11">
        <v>40000</v>
      </c>
      <c r="G1227" s="9">
        <f>RawData[[#This Row],[Clean Salary]]*INDEX(Exchange[], MATCH(RawData[[#This Row],[Currency]], Exchange[Code], 0), 4)</f>
        <v>40000</v>
      </c>
      <c r="H1227" s="11">
        <f>IFERROR(RawData[[#This Row],[Salary in USD]]/(INDEX(Exchange[], MATCH(RawData[[#This Row],[Local Currency Unit]], Exchange[Code], 0), 8)), "")</f>
        <v>9523.8095238095229</v>
      </c>
      <c r="I1227" s="1" t="s">
        <v>2437</v>
      </c>
      <c r="J1227" s="1" t="s">
        <v>281</v>
      </c>
      <c r="K1227" s="1" t="s">
        <v>133</v>
      </c>
      <c r="L1227" s="1" t="s">
        <v>322</v>
      </c>
      <c r="M1227" s="1" t="str">
        <f>INDEX(Countries[], MATCH(RawData[[#This Row],[Where do you work]], Countries[Actual], 0), 2)</f>
        <v>USA</v>
      </c>
      <c r="N1227" s="1" t="s">
        <v>324</v>
      </c>
      <c r="O1227" s="1" t="str">
        <f>VLOOKUP(RawData[[#This Row],[How many hours of a day you work on Excel]], Time[], 2, FALSE)</f>
        <v>Light</v>
      </c>
      <c r="P1227" s="1">
        <v>8</v>
      </c>
    </row>
    <row r="1228" spans="2:16" x14ac:dyDescent="0.2">
      <c r="B1228" s="1" t="s">
        <v>2438</v>
      </c>
      <c r="C1228" s="1">
        <v>41058.972696759258</v>
      </c>
      <c r="D1228" s="10">
        <v>40000</v>
      </c>
      <c r="E1228" s="1" t="s">
        <v>322</v>
      </c>
      <c r="F1228" s="11">
        <v>40000</v>
      </c>
      <c r="G1228" s="9">
        <f>RawData[[#This Row],[Clean Salary]]*INDEX(Exchange[], MATCH(RawData[[#This Row],[Currency]], Exchange[Code], 0), 4)</f>
        <v>40000</v>
      </c>
      <c r="H1228" s="11">
        <f>IFERROR(RawData[[#This Row],[Salary in USD]]/(INDEX(Exchange[], MATCH(RawData[[#This Row],[Local Currency Unit]], Exchange[Code], 0), 8)), "")</f>
        <v>9523.8095238095229</v>
      </c>
      <c r="I1228" s="1" t="s">
        <v>2439</v>
      </c>
      <c r="J1228" s="1" t="s">
        <v>281</v>
      </c>
      <c r="K1228" s="1" t="s">
        <v>133</v>
      </c>
      <c r="L1228" s="1" t="s">
        <v>322</v>
      </c>
      <c r="M1228" s="1" t="str">
        <f>INDEX(Countries[], MATCH(RawData[[#This Row],[Where do you work]], Countries[Actual], 0), 2)</f>
        <v>USA</v>
      </c>
      <c r="N1228" s="1" t="s">
        <v>282</v>
      </c>
      <c r="O1228" s="1" t="str">
        <f>VLOOKUP(RawData[[#This Row],[How many hours of a day you work on Excel]], Time[], 2, FALSE)</f>
        <v>Heavy</v>
      </c>
      <c r="P1228" s="1">
        <v>1</v>
      </c>
    </row>
    <row r="1229" spans="2:16" x14ac:dyDescent="0.2">
      <c r="B1229" s="1" t="s">
        <v>2440</v>
      </c>
      <c r="C1229" s="1">
        <v>41059.029745370368</v>
      </c>
      <c r="D1229" s="10">
        <v>40000</v>
      </c>
      <c r="E1229" s="1" t="s">
        <v>322</v>
      </c>
      <c r="F1229" s="11">
        <v>40000</v>
      </c>
      <c r="G1229" s="9">
        <f>RawData[[#This Row],[Clean Salary]]*INDEX(Exchange[], MATCH(RawData[[#This Row],[Currency]], Exchange[Code], 0), 4)</f>
        <v>40000</v>
      </c>
      <c r="H1229" s="11">
        <f>IFERROR(RawData[[#This Row],[Salary in USD]]/(INDEX(Exchange[], MATCH(RawData[[#This Row],[Local Currency Unit]], Exchange[Code], 0), 8)), "")</f>
        <v>9523.8095238095229</v>
      </c>
      <c r="I1229" s="1" t="s">
        <v>1289</v>
      </c>
      <c r="J1229" s="1" t="s">
        <v>290</v>
      </c>
      <c r="K1229" s="1" t="s">
        <v>133</v>
      </c>
      <c r="L1229" s="1" t="s">
        <v>322</v>
      </c>
      <c r="M1229" s="1" t="str">
        <f>INDEX(Countries[], MATCH(RawData[[#This Row],[Where do you work]], Countries[Actual], 0), 2)</f>
        <v>USA</v>
      </c>
      <c r="N1229" s="1" t="s">
        <v>291</v>
      </c>
      <c r="O1229" s="1" t="str">
        <f>VLOOKUP(RawData[[#This Row],[How many hours of a day you work on Excel]], Time[], 2, FALSE)</f>
        <v>Medium</v>
      </c>
      <c r="P1229" s="1">
        <v>6</v>
      </c>
    </row>
    <row r="1230" spans="2:16" x14ac:dyDescent="0.2">
      <c r="B1230" s="1" t="s">
        <v>2441</v>
      </c>
      <c r="C1230" s="1">
        <v>41061.01290509259</v>
      </c>
      <c r="D1230" s="10" t="s">
        <v>2442</v>
      </c>
      <c r="E1230" s="1" t="s">
        <v>322</v>
      </c>
      <c r="F1230" s="11">
        <v>40000</v>
      </c>
      <c r="G1230" s="9">
        <f>RawData[[#This Row],[Clean Salary]]*INDEX(Exchange[], MATCH(RawData[[#This Row],[Currency]], Exchange[Code], 0), 4)</f>
        <v>40000</v>
      </c>
      <c r="H1230" s="11">
        <f>IFERROR(RawData[[#This Row],[Salary in USD]]/(INDEX(Exchange[], MATCH(RawData[[#This Row],[Local Currency Unit]], Exchange[Code], 0), 8)), "")</f>
        <v>9523.8095238095229</v>
      </c>
      <c r="I1230" s="1" t="s">
        <v>2443</v>
      </c>
      <c r="J1230" s="1" t="s">
        <v>290</v>
      </c>
      <c r="K1230" s="1" t="s">
        <v>133</v>
      </c>
      <c r="L1230" s="1" t="s">
        <v>322</v>
      </c>
      <c r="M1230" s="1" t="str">
        <f>INDEX(Countries[], MATCH(RawData[[#This Row],[Where do you work]], Countries[Actual], 0), 2)</f>
        <v>USA</v>
      </c>
      <c r="N1230" s="1" t="s">
        <v>282</v>
      </c>
      <c r="O1230" s="1" t="str">
        <f>VLOOKUP(RawData[[#This Row],[How many hours of a day you work on Excel]], Time[], 2, FALSE)</f>
        <v>Heavy</v>
      </c>
      <c r="P1230" s="1">
        <v>8</v>
      </c>
    </row>
    <row r="1231" spans="2:16" x14ac:dyDescent="0.2">
      <c r="B1231" s="1" t="s">
        <v>2444</v>
      </c>
      <c r="C1231" s="1">
        <v>41069.034108796295</v>
      </c>
      <c r="D1231" s="10">
        <v>40000</v>
      </c>
      <c r="E1231" s="1" t="s">
        <v>322</v>
      </c>
      <c r="F1231" s="11">
        <v>40000</v>
      </c>
      <c r="G1231" s="9">
        <f>RawData[[#This Row],[Clean Salary]]*INDEX(Exchange[], MATCH(RawData[[#This Row],[Currency]], Exchange[Code], 0), 4)</f>
        <v>40000</v>
      </c>
      <c r="H1231" s="11">
        <f>IFERROR(RawData[[#This Row],[Salary in USD]]/(INDEX(Exchange[], MATCH(RawData[[#This Row],[Local Currency Unit]], Exchange[Code], 0), 8)), "")</f>
        <v>9523.8095238095229</v>
      </c>
      <c r="I1231" s="1" t="s">
        <v>1268</v>
      </c>
      <c r="J1231" s="1" t="s">
        <v>290</v>
      </c>
      <c r="K1231" s="1" t="s">
        <v>133</v>
      </c>
      <c r="L1231" s="1" t="s">
        <v>322</v>
      </c>
      <c r="M1231" s="1" t="str">
        <f>INDEX(Countries[], MATCH(RawData[[#This Row],[Where do you work]], Countries[Actual], 0), 2)</f>
        <v>USA</v>
      </c>
      <c r="N1231" s="1" t="s">
        <v>282</v>
      </c>
      <c r="O1231" s="1" t="str">
        <f>VLOOKUP(RawData[[#This Row],[How many hours of a day you work on Excel]], Time[], 2, FALSE)</f>
        <v>Heavy</v>
      </c>
      <c r="P1231" s="1">
        <v>5</v>
      </c>
    </row>
    <row r="1232" spans="2:16" x14ac:dyDescent="0.2">
      <c r="B1232" s="1" t="s">
        <v>2445</v>
      </c>
      <c r="C1232" s="1">
        <v>41071.877500000002</v>
      </c>
      <c r="D1232" s="10">
        <v>40000</v>
      </c>
      <c r="E1232" s="1" t="s">
        <v>322</v>
      </c>
      <c r="F1232" s="11">
        <v>40000</v>
      </c>
      <c r="G1232" s="9">
        <f>RawData[[#This Row],[Clean Salary]]*INDEX(Exchange[], MATCH(RawData[[#This Row],[Currency]], Exchange[Code], 0), 4)</f>
        <v>40000</v>
      </c>
      <c r="H1232" s="11">
        <f>IFERROR(RawData[[#This Row],[Salary in USD]]/(INDEX(Exchange[], MATCH(RawData[[#This Row],[Local Currency Unit]], Exchange[Code], 0), 8)), "")</f>
        <v>9523.8095238095229</v>
      </c>
      <c r="I1232" s="1" t="s">
        <v>2446</v>
      </c>
      <c r="J1232" s="1" t="s">
        <v>290</v>
      </c>
      <c r="K1232" s="1" t="s">
        <v>133</v>
      </c>
      <c r="L1232" s="1" t="s">
        <v>322</v>
      </c>
      <c r="M1232" s="1" t="str">
        <f>INDEX(Countries[], MATCH(RawData[[#This Row],[Where do you work]], Countries[Actual], 0), 2)</f>
        <v>USA</v>
      </c>
      <c r="N1232" s="1" t="s">
        <v>291</v>
      </c>
      <c r="O1232" s="1" t="str">
        <f>VLOOKUP(RawData[[#This Row],[How many hours of a day you work on Excel]], Time[], 2, FALSE)</f>
        <v>Medium</v>
      </c>
      <c r="P1232" s="1">
        <v>2</v>
      </c>
    </row>
    <row r="1233" spans="2:16" x14ac:dyDescent="0.2">
      <c r="B1233" s="1" t="s">
        <v>2447</v>
      </c>
      <c r="C1233" s="1">
        <v>41074.18236111111</v>
      </c>
      <c r="D1233" s="10">
        <v>40000</v>
      </c>
      <c r="E1233" s="1" t="s">
        <v>322</v>
      </c>
      <c r="F1233" s="11">
        <v>40000</v>
      </c>
      <c r="G1233" s="9">
        <f>RawData[[#This Row],[Clean Salary]]*INDEX(Exchange[], MATCH(RawData[[#This Row],[Currency]], Exchange[Code], 0), 4)</f>
        <v>40000</v>
      </c>
      <c r="H1233" s="11">
        <f>IFERROR(RawData[[#This Row],[Salary in USD]]/(INDEX(Exchange[], MATCH(RawData[[#This Row],[Local Currency Unit]], Exchange[Code], 0), 8)), "")</f>
        <v>9523.8095238095229</v>
      </c>
      <c r="I1233" s="1" t="s">
        <v>2448</v>
      </c>
      <c r="J1233" s="1" t="s">
        <v>290</v>
      </c>
      <c r="K1233" s="1" t="s">
        <v>133</v>
      </c>
      <c r="L1233" s="1" t="s">
        <v>322</v>
      </c>
      <c r="M1233" s="1" t="str">
        <f>INDEX(Countries[], MATCH(RawData[[#This Row],[Where do you work]], Countries[Actual], 0), 2)</f>
        <v>USA</v>
      </c>
      <c r="N1233" s="1" t="s">
        <v>291</v>
      </c>
      <c r="O1233" s="1" t="str">
        <f>VLOOKUP(RawData[[#This Row],[How many hours of a day you work on Excel]], Time[], 2, FALSE)</f>
        <v>Medium</v>
      </c>
      <c r="P1233" s="1">
        <v>0</v>
      </c>
    </row>
    <row r="1234" spans="2:16" x14ac:dyDescent="0.2">
      <c r="B1234" s="1" t="s">
        <v>2449</v>
      </c>
      <c r="C1234" s="1">
        <v>41075.10050925926</v>
      </c>
      <c r="D1234" s="10">
        <v>40000</v>
      </c>
      <c r="E1234" s="1" t="s">
        <v>322</v>
      </c>
      <c r="F1234" s="11">
        <v>40000</v>
      </c>
      <c r="G1234" s="9">
        <f>RawData[[#This Row],[Clean Salary]]*INDEX(Exchange[], MATCH(RawData[[#This Row],[Currency]], Exchange[Code], 0), 4)</f>
        <v>40000</v>
      </c>
      <c r="H1234" s="11">
        <f>IFERROR(RawData[[#This Row],[Salary in USD]]/(INDEX(Exchange[], MATCH(RawData[[#This Row],[Local Currency Unit]], Exchange[Code], 0), 8)), "")</f>
        <v>9523.8095238095229</v>
      </c>
      <c r="I1234" s="1" t="s">
        <v>2450</v>
      </c>
      <c r="J1234" s="1" t="s">
        <v>286</v>
      </c>
      <c r="K1234" s="1" t="s">
        <v>133</v>
      </c>
      <c r="L1234" s="1" t="s">
        <v>322</v>
      </c>
      <c r="M1234" s="1" t="str">
        <f>INDEX(Countries[], MATCH(RawData[[#This Row],[Where do you work]], Countries[Actual], 0), 2)</f>
        <v>USA</v>
      </c>
      <c r="N1234" s="1" t="s">
        <v>282</v>
      </c>
      <c r="O1234" s="1" t="str">
        <f>VLOOKUP(RawData[[#This Row],[How many hours of a day you work on Excel]], Time[], 2, FALSE)</f>
        <v>Heavy</v>
      </c>
      <c r="P1234" s="1">
        <v>1</v>
      </c>
    </row>
    <row r="1235" spans="2:16" x14ac:dyDescent="0.2">
      <c r="B1235" s="1" t="s">
        <v>2453</v>
      </c>
      <c r="C1235" s="1">
        <v>41081.171006944445</v>
      </c>
      <c r="D1235" s="10">
        <v>40000</v>
      </c>
      <c r="E1235" s="1" t="s">
        <v>322</v>
      </c>
      <c r="F1235" s="11">
        <v>40000</v>
      </c>
      <c r="G1235" s="9">
        <f>RawData[[#This Row],[Clean Salary]]*INDEX(Exchange[], MATCH(RawData[[#This Row],[Currency]], Exchange[Code], 0), 4)</f>
        <v>40000</v>
      </c>
      <c r="H1235" s="11">
        <f>IFERROR(RawData[[#This Row],[Salary in USD]]/(INDEX(Exchange[], MATCH(RawData[[#This Row],[Local Currency Unit]], Exchange[Code], 0), 8)), "")</f>
        <v>9523.8095238095229</v>
      </c>
      <c r="I1235" s="1" t="s">
        <v>2454</v>
      </c>
      <c r="J1235" s="1" t="s">
        <v>290</v>
      </c>
      <c r="K1235" s="1" t="s">
        <v>133</v>
      </c>
      <c r="L1235" s="1" t="s">
        <v>322</v>
      </c>
      <c r="M1235" s="1" t="str">
        <f>INDEX(Countries[], MATCH(RawData[[#This Row],[Where do you work]], Countries[Actual], 0), 2)</f>
        <v>USA</v>
      </c>
      <c r="N1235" s="1" t="s">
        <v>324</v>
      </c>
      <c r="O1235" s="1" t="str">
        <f>VLOOKUP(RawData[[#This Row],[How many hours of a day you work on Excel]], Time[], 2, FALSE)</f>
        <v>Light</v>
      </c>
      <c r="P1235" s="1">
        <v>3</v>
      </c>
    </row>
    <row r="1236" spans="2:16" x14ac:dyDescent="0.2">
      <c r="B1236" s="1" t="s">
        <v>2455</v>
      </c>
      <c r="C1236" s="1">
        <v>41057.66741898148</v>
      </c>
      <c r="D1236" s="10" t="s">
        <v>2456</v>
      </c>
      <c r="E1236" s="1" t="s">
        <v>6</v>
      </c>
      <c r="F1236" s="11">
        <v>23000</v>
      </c>
      <c r="G1236" s="9">
        <f>RawData[[#This Row],[Clean Salary]]*INDEX(Exchange[], MATCH(RawData[[#This Row],[Currency]], Exchange[Code], 0), 4)</f>
        <v>36252.100257547536</v>
      </c>
      <c r="H1236" s="11">
        <f>IFERROR(RawData[[#This Row],[Salary in USD]]/(INDEX(Exchange[], MATCH(RawData[[#This Row],[Local Currency Unit]], Exchange[Code], 0), 8)), "")</f>
        <v>9490.0786014522346</v>
      </c>
      <c r="I1236" s="1" t="s">
        <v>682</v>
      </c>
      <c r="J1236" s="1" t="s">
        <v>290</v>
      </c>
      <c r="K1236" s="1" t="s">
        <v>135</v>
      </c>
      <c r="L1236" s="1" t="s">
        <v>6</v>
      </c>
      <c r="M1236" s="1" t="str">
        <f>INDEX(Countries[], MATCH(RawData[[#This Row],[Where do you work]], Countries[Actual], 0), 2)</f>
        <v>UK</v>
      </c>
      <c r="N1236" s="1" t="s">
        <v>294</v>
      </c>
      <c r="O1236" s="1" t="str">
        <f>VLOOKUP(RawData[[#This Row],[How many hours of a day you work on Excel]], Time[], 2, FALSE)</f>
        <v>Very Heavy</v>
      </c>
      <c r="P1236" s="1">
        <v>5</v>
      </c>
    </row>
    <row r="1237" spans="2:16" x14ac:dyDescent="0.2">
      <c r="B1237" s="1" t="s">
        <v>2457</v>
      </c>
      <c r="C1237" s="1">
        <v>41057.814062500001</v>
      </c>
      <c r="D1237" s="10" t="s">
        <v>2456</v>
      </c>
      <c r="E1237" s="1" t="s">
        <v>6</v>
      </c>
      <c r="F1237" s="11">
        <v>23000</v>
      </c>
      <c r="G1237" s="9">
        <f>RawData[[#This Row],[Clean Salary]]*INDEX(Exchange[], MATCH(RawData[[#This Row],[Currency]], Exchange[Code], 0), 4)</f>
        <v>36252.100257547536</v>
      </c>
      <c r="H1237" s="11">
        <f>IFERROR(RawData[[#This Row],[Salary in USD]]/(INDEX(Exchange[], MATCH(RawData[[#This Row],[Local Currency Unit]], Exchange[Code], 0), 8)), "")</f>
        <v>9490.0786014522346</v>
      </c>
      <c r="I1237" s="1" t="s">
        <v>2458</v>
      </c>
      <c r="J1237" s="1" t="s">
        <v>281</v>
      </c>
      <c r="K1237" s="1" t="s">
        <v>135</v>
      </c>
      <c r="L1237" s="1" t="s">
        <v>6</v>
      </c>
      <c r="M1237" s="1" t="str">
        <f>INDEX(Countries[], MATCH(RawData[[#This Row],[Where do you work]], Countries[Actual], 0), 2)</f>
        <v>UK</v>
      </c>
      <c r="N1237" s="1" t="s">
        <v>282</v>
      </c>
      <c r="O1237" s="1" t="str">
        <f>VLOOKUP(RawData[[#This Row],[How many hours of a day you work on Excel]], Time[], 2, FALSE)</f>
        <v>Heavy</v>
      </c>
      <c r="P1237" s="1">
        <v>10</v>
      </c>
    </row>
    <row r="1238" spans="2:16" x14ac:dyDescent="0.2">
      <c r="B1238" s="1" t="s">
        <v>2459</v>
      </c>
      <c r="C1238" s="1">
        <v>41065.833043981482</v>
      </c>
      <c r="D1238" s="10">
        <v>33000</v>
      </c>
      <c r="E1238" s="1" t="s">
        <v>15</v>
      </c>
      <c r="F1238" s="11">
        <v>33000</v>
      </c>
      <c r="G1238" s="9">
        <f>RawData[[#This Row],[Clean Salary]]*INDEX(Exchange[], MATCH(RawData[[#This Row],[Currency]], Exchange[Code], 0), 4)</f>
        <v>41923.181486723057</v>
      </c>
      <c r="H1238" s="11">
        <f>IFERROR(RawData[[#This Row],[Salary in USD]]/(INDEX(Exchange[], MATCH(RawData[[#This Row],[Local Currency Unit]], Exchange[Code], 0), 8)), "")</f>
        <v>9463.4721188991098</v>
      </c>
      <c r="I1238" s="1" t="s">
        <v>2460</v>
      </c>
      <c r="J1238" s="1" t="s">
        <v>290</v>
      </c>
      <c r="K1238" s="1" t="s">
        <v>2461</v>
      </c>
      <c r="L1238" s="1" t="s">
        <v>15</v>
      </c>
      <c r="M1238" s="1" t="str">
        <f>INDEX(Countries[], MATCH(RawData[[#This Row],[Where do you work]], Countries[Actual], 0), 2)</f>
        <v>France</v>
      </c>
      <c r="N1238" s="1" t="s">
        <v>282</v>
      </c>
      <c r="O1238" s="1" t="str">
        <f>VLOOKUP(RawData[[#This Row],[How many hours of a day you work on Excel]], Time[], 2, FALSE)</f>
        <v>Heavy</v>
      </c>
      <c r="P1238" s="1">
        <v>6</v>
      </c>
    </row>
    <row r="1239" spans="2:16" x14ac:dyDescent="0.2">
      <c r="B1239" s="1" t="s">
        <v>2987</v>
      </c>
      <c r="C1239" s="1">
        <v>41075.036550925928</v>
      </c>
      <c r="D1239" s="10">
        <v>2000</v>
      </c>
      <c r="E1239" s="1" t="s">
        <v>322</v>
      </c>
      <c r="F1239" s="11">
        <v>24000</v>
      </c>
      <c r="G1239" s="9">
        <f>RawData[[#This Row],[Clean Salary]]*INDEX(Exchange[], MATCH(RawData[[#This Row],[Currency]], Exchange[Code], 0), 4)</f>
        <v>24000</v>
      </c>
      <c r="H1239" s="11">
        <f>IFERROR(RawData[[#This Row],[Salary in USD]]/(INDEX(Exchange[], MATCH(RawData[[#This Row],[Local Currency Unit]], Exchange[Code], 0), 8)), "")</f>
        <v>9411.7647058823532</v>
      </c>
      <c r="I1239" s="1" t="s">
        <v>930</v>
      </c>
      <c r="J1239" s="1" t="s">
        <v>298</v>
      </c>
      <c r="K1239" s="1" t="s">
        <v>149</v>
      </c>
      <c r="L1239" s="1" t="s">
        <v>39</v>
      </c>
      <c r="M1239" s="1" t="str">
        <f>INDEX(Countries[], MATCH(RawData[[#This Row],[Where do you work]], Countries[Actual], 0), 2)</f>
        <v>Russia</v>
      </c>
      <c r="N1239" s="1" t="s">
        <v>294</v>
      </c>
      <c r="O1239" s="1" t="str">
        <f>VLOOKUP(RawData[[#This Row],[How many hours of a day you work on Excel]], Time[], 2, FALSE)</f>
        <v>Very Heavy</v>
      </c>
      <c r="P1239" s="1">
        <v>23</v>
      </c>
    </row>
    <row r="1240" spans="2:16" x14ac:dyDescent="0.2">
      <c r="B1240" s="1" t="s">
        <v>2462</v>
      </c>
      <c r="C1240" s="1">
        <v>41057.809074074074</v>
      </c>
      <c r="D1240" s="10" t="s">
        <v>2463</v>
      </c>
      <c r="E1240" s="1" t="s">
        <v>19</v>
      </c>
      <c r="F1240" s="11">
        <v>853000</v>
      </c>
      <c r="G1240" s="9">
        <f>RawData[[#This Row],[Clean Salary]]*INDEX(Exchange[], MATCH(RawData[[#This Row],[Currency]], Exchange[Code], 0), 4)</f>
        <v>15190.15293438851</v>
      </c>
      <c r="H1240" s="11">
        <f>IFERROR(RawData[[#This Row],[Salary in USD]]/(INDEX(Exchange[], MATCH(RawData[[#This Row],[Local Currency Unit]], Exchange[Code], 0), 8)), "")</f>
        <v>9376.6376138200667</v>
      </c>
      <c r="I1240" s="1" t="s">
        <v>2464</v>
      </c>
      <c r="J1240" s="1" t="s">
        <v>290</v>
      </c>
      <c r="K1240" s="1" t="s">
        <v>134</v>
      </c>
      <c r="L1240" s="1" t="s">
        <v>19</v>
      </c>
      <c r="M1240" s="1" t="str">
        <f>INDEX(Countries[], MATCH(RawData[[#This Row],[Where do you work]], Countries[Actual], 0), 2)</f>
        <v>India</v>
      </c>
      <c r="N1240" s="1" t="s">
        <v>291</v>
      </c>
      <c r="O1240" s="1" t="str">
        <f>VLOOKUP(RawData[[#This Row],[How many hours of a day you work on Excel]], Time[], 2, FALSE)</f>
        <v>Medium</v>
      </c>
      <c r="P1240" s="1">
        <v>6</v>
      </c>
    </row>
    <row r="1241" spans="2:16" x14ac:dyDescent="0.2">
      <c r="B1241" s="1" t="s">
        <v>2465</v>
      </c>
      <c r="C1241" s="1">
        <v>41055.4452662037</v>
      </c>
      <c r="D1241" s="10" t="s">
        <v>2466</v>
      </c>
      <c r="E1241" s="1" t="s">
        <v>19</v>
      </c>
      <c r="F1241" s="11">
        <v>850000</v>
      </c>
      <c r="G1241" s="9">
        <f>RawData[[#This Row],[Clean Salary]]*INDEX(Exchange[], MATCH(RawData[[#This Row],[Currency]], Exchange[Code], 0), 4)</f>
        <v>15136.729184326183</v>
      </c>
      <c r="H1241" s="11">
        <f>IFERROR(RawData[[#This Row],[Salary in USD]]/(INDEX(Exchange[], MATCH(RawData[[#This Row],[Local Currency Unit]], Exchange[Code], 0), 8)), "")</f>
        <v>9343.6599903248043</v>
      </c>
      <c r="I1241" s="1" t="s">
        <v>696</v>
      </c>
      <c r="J1241" s="1" t="s">
        <v>290</v>
      </c>
      <c r="K1241" s="1" t="s">
        <v>134</v>
      </c>
      <c r="L1241" s="1" t="s">
        <v>19</v>
      </c>
      <c r="M1241" s="1" t="str">
        <f>INDEX(Countries[], MATCH(RawData[[#This Row],[Where do you work]], Countries[Actual], 0), 2)</f>
        <v>India</v>
      </c>
      <c r="N1241" s="1" t="s">
        <v>282</v>
      </c>
      <c r="O1241" s="1" t="str">
        <f>VLOOKUP(RawData[[#This Row],[How many hours of a day you work on Excel]], Time[], 2, FALSE)</f>
        <v>Heavy</v>
      </c>
      <c r="P1241" s="1">
        <v>6</v>
      </c>
    </row>
    <row r="1242" spans="2:16" x14ac:dyDescent="0.2">
      <c r="B1242" s="1" t="s">
        <v>2467</v>
      </c>
      <c r="C1242" s="1">
        <v>41055.893761574072</v>
      </c>
      <c r="D1242" s="10">
        <v>850000</v>
      </c>
      <c r="E1242" s="1" t="s">
        <v>19</v>
      </c>
      <c r="F1242" s="11">
        <v>850000</v>
      </c>
      <c r="G1242" s="9">
        <f>RawData[[#This Row],[Clean Salary]]*INDEX(Exchange[], MATCH(RawData[[#This Row],[Currency]], Exchange[Code], 0), 4)</f>
        <v>15136.729184326183</v>
      </c>
      <c r="H1242" s="11">
        <f>IFERROR(RawData[[#This Row],[Salary in USD]]/(INDEX(Exchange[], MATCH(RawData[[#This Row],[Local Currency Unit]], Exchange[Code], 0), 8)), "")</f>
        <v>9343.6599903248043</v>
      </c>
      <c r="I1242" s="1" t="s">
        <v>1095</v>
      </c>
      <c r="J1242" s="1" t="s">
        <v>290</v>
      </c>
      <c r="K1242" s="1" t="s">
        <v>134</v>
      </c>
      <c r="L1242" s="1" t="s">
        <v>19</v>
      </c>
      <c r="M1242" s="1" t="str">
        <f>INDEX(Countries[], MATCH(RawData[[#This Row],[Where do you work]], Countries[Actual], 0), 2)</f>
        <v>India</v>
      </c>
      <c r="N1242" s="1" t="s">
        <v>282</v>
      </c>
      <c r="O1242" s="1" t="str">
        <f>VLOOKUP(RawData[[#This Row],[How many hours of a day you work on Excel]], Time[], 2, FALSE)</f>
        <v>Heavy</v>
      </c>
      <c r="P1242" s="1">
        <v>2</v>
      </c>
    </row>
    <row r="1243" spans="2:16" x14ac:dyDescent="0.2">
      <c r="B1243" s="1" t="s">
        <v>2468</v>
      </c>
      <c r="C1243" s="1">
        <v>41056.621874999997</v>
      </c>
      <c r="D1243" s="10" t="s">
        <v>2466</v>
      </c>
      <c r="E1243" s="1" t="s">
        <v>19</v>
      </c>
      <c r="F1243" s="11">
        <v>850000</v>
      </c>
      <c r="G1243" s="9">
        <f>RawData[[#This Row],[Clean Salary]]*INDEX(Exchange[], MATCH(RawData[[#This Row],[Currency]], Exchange[Code], 0), 4)</f>
        <v>15136.729184326183</v>
      </c>
      <c r="H1243" s="11">
        <f>IFERROR(RawData[[#This Row],[Salary in USD]]/(INDEX(Exchange[], MATCH(RawData[[#This Row],[Local Currency Unit]], Exchange[Code], 0), 8)), "")</f>
        <v>9343.6599903248043</v>
      </c>
      <c r="I1243" s="1" t="s">
        <v>2452</v>
      </c>
      <c r="J1243" s="1" t="s">
        <v>281</v>
      </c>
      <c r="K1243" s="1" t="s">
        <v>134</v>
      </c>
      <c r="L1243" s="1" t="s">
        <v>19</v>
      </c>
      <c r="M1243" s="1" t="str">
        <f>INDEX(Countries[], MATCH(RawData[[#This Row],[Where do you work]], Countries[Actual], 0), 2)</f>
        <v>India</v>
      </c>
      <c r="N1243" s="1" t="s">
        <v>291</v>
      </c>
      <c r="O1243" s="1" t="str">
        <f>VLOOKUP(RawData[[#This Row],[How many hours of a day you work on Excel]], Time[], 2, FALSE)</f>
        <v>Medium</v>
      </c>
      <c r="P1243" s="1">
        <v>3</v>
      </c>
    </row>
    <row r="1244" spans="2:16" x14ac:dyDescent="0.2">
      <c r="B1244" s="1" t="s">
        <v>2469</v>
      </c>
      <c r="C1244" s="1">
        <v>41061.130219907405</v>
      </c>
      <c r="D1244" s="10" t="s">
        <v>2470</v>
      </c>
      <c r="E1244" s="1" t="s">
        <v>19</v>
      </c>
      <c r="F1244" s="11">
        <v>850000</v>
      </c>
      <c r="G1244" s="9">
        <f>RawData[[#This Row],[Clean Salary]]*INDEX(Exchange[], MATCH(RawData[[#This Row],[Currency]], Exchange[Code], 0), 4)</f>
        <v>15136.729184326183</v>
      </c>
      <c r="H1244" s="11">
        <f>IFERROR(RawData[[#This Row],[Salary in USD]]/(INDEX(Exchange[], MATCH(RawData[[#This Row],[Local Currency Unit]], Exchange[Code], 0), 8)), "")</f>
        <v>9343.6599903248043</v>
      </c>
      <c r="I1244" s="1" t="s">
        <v>2471</v>
      </c>
      <c r="J1244" s="1" t="s">
        <v>290</v>
      </c>
      <c r="K1244" s="1" t="s">
        <v>134</v>
      </c>
      <c r="L1244" s="1" t="s">
        <v>19</v>
      </c>
      <c r="M1244" s="1" t="str">
        <f>INDEX(Countries[], MATCH(RawData[[#This Row],[Where do you work]], Countries[Actual], 0), 2)</f>
        <v>India</v>
      </c>
      <c r="N1244" s="1" t="s">
        <v>282</v>
      </c>
      <c r="O1244" s="1" t="str">
        <f>VLOOKUP(RawData[[#This Row],[How many hours of a day you work on Excel]], Time[], 2, FALSE)</f>
        <v>Heavy</v>
      </c>
      <c r="P1244" s="1">
        <v>5</v>
      </c>
    </row>
    <row r="1245" spans="2:16" x14ac:dyDescent="0.2">
      <c r="B1245" s="1" t="s">
        <v>2472</v>
      </c>
      <c r="C1245" s="1">
        <v>41054.200381944444</v>
      </c>
      <c r="D1245" s="10">
        <v>2700</v>
      </c>
      <c r="E1245" s="1" t="s">
        <v>15</v>
      </c>
      <c r="F1245" s="11">
        <v>32400</v>
      </c>
      <c r="G1245" s="9">
        <f>RawData[[#This Row],[Clean Salary]]*INDEX(Exchange[], MATCH(RawData[[#This Row],[Currency]], Exchange[Code], 0), 4)</f>
        <v>41160.941823328096</v>
      </c>
      <c r="H1245" s="11">
        <f>IFERROR(RawData[[#This Row],[Salary in USD]]/(INDEX(Exchange[], MATCH(RawData[[#This Row],[Local Currency Unit]], Exchange[Code], 0), 8)), "")</f>
        <v>9291.4089894645822</v>
      </c>
      <c r="I1245" s="1" t="s">
        <v>2473</v>
      </c>
      <c r="J1245" s="1" t="s">
        <v>281</v>
      </c>
      <c r="K1245" s="1" t="s">
        <v>164</v>
      </c>
      <c r="L1245" s="1" t="s">
        <v>15</v>
      </c>
      <c r="M1245" s="1" t="str">
        <f>INDEX(Countries[], MATCH(RawData[[#This Row],[Where do you work]], Countries[Actual], 0), 2)</f>
        <v>Belgium</v>
      </c>
      <c r="N1245" s="1" t="s">
        <v>282</v>
      </c>
      <c r="O1245" s="1" t="str">
        <f>VLOOKUP(RawData[[#This Row],[How many hours of a day you work on Excel]], Time[], 2, FALSE)</f>
        <v>Heavy</v>
      </c>
    </row>
    <row r="1246" spans="2:16" x14ac:dyDescent="0.2">
      <c r="B1246" s="1" t="s">
        <v>2474</v>
      </c>
      <c r="C1246" s="1">
        <v>41055.47078703704</v>
      </c>
      <c r="D1246" s="10">
        <v>39000</v>
      </c>
      <c r="E1246" s="1" t="s">
        <v>322</v>
      </c>
      <c r="F1246" s="11">
        <v>39000</v>
      </c>
      <c r="G1246" s="9">
        <f>RawData[[#This Row],[Clean Salary]]*INDEX(Exchange[], MATCH(RawData[[#This Row],[Currency]], Exchange[Code], 0), 4)</f>
        <v>39000</v>
      </c>
      <c r="H1246" s="11">
        <f>IFERROR(RawData[[#This Row],[Salary in USD]]/(INDEX(Exchange[], MATCH(RawData[[#This Row],[Local Currency Unit]], Exchange[Code], 0), 8)), "")</f>
        <v>9285.7142857142844</v>
      </c>
      <c r="I1246" s="1" t="s">
        <v>2475</v>
      </c>
      <c r="J1246" s="1" t="s">
        <v>290</v>
      </c>
      <c r="K1246" s="1" t="s">
        <v>133</v>
      </c>
      <c r="L1246" s="1" t="s">
        <v>322</v>
      </c>
      <c r="M1246" s="1" t="str">
        <f>INDEX(Countries[], MATCH(RawData[[#This Row],[Where do you work]], Countries[Actual], 0), 2)</f>
        <v>USA</v>
      </c>
      <c r="N1246" s="1" t="s">
        <v>294</v>
      </c>
      <c r="O1246" s="1" t="str">
        <f>VLOOKUP(RawData[[#This Row],[How many hours of a day you work on Excel]], Time[], 2, FALSE)</f>
        <v>Very Heavy</v>
      </c>
      <c r="P1246" s="1">
        <v>3</v>
      </c>
    </row>
    <row r="1247" spans="2:16" x14ac:dyDescent="0.2">
      <c r="B1247" s="1" t="s">
        <v>3394</v>
      </c>
      <c r="C1247" s="1">
        <v>41055.192164351851</v>
      </c>
      <c r="D1247" s="10">
        <v>15000</v>
      </c>
      <c r="E1247" s="1" t="s">
        <v>322</v>
      </c>
      <c r="F1247" s="11">
        <v>15000</v>
      </c>
      <c r="G1247" s="9">
        <f>RawData[[#This Row],[Clean Salary]]*INDEX(Exchange[], MATCH(RawData[[#This Row],[Currency]], Exchange[Code], 0), 4)</f>
        <v>15000</v>
      </c>
      <c r="H1247" s="11">
        <f>IFERROR(RawData[[#This Row],[Salary in USD]]/(INDEX(Exchange[], MATCH(RawData[[#This Row],[Local Currency Unit]], Exchange[Code], 0), 8)), "")</f>
        <v>9259.2592592592591</v>
      </c>
      <c r="I1247" s="1" t="s">
        <v>3234</v>
      </c>
      <c r="J1247" s="1" t="s">
        <v>281</v>
      </c>
      <c r="K1247" s="1" t="s">
        <v>134</v>
      </c>
      <c r="L1247" s="1" t="s">
        <v>19</v>
      </c>
      <c r="M1247" s="1" t="str">
        <f>INDEX(Countries[], MATCH(RawData[[#This Row],[Where do you work]], Countries[Actual], 0), 2)</f>
        <v>India</v>
      </c>
      <c r="N1247" s="1" t="s">
        <v>282</v>
      </c>
      <c r="O1247" s="1" t="str">
        <f>VLOOKUP(RawData[[#This Row],[How many hours of a day you work on Excel]], Time[], 2, FALSE)</f>
        <v>Heavy</v>
      </c>
    </row>
    <row r="1248" spans="2:16" x14ac:dyDescent="0.2">
      <c r="B1248" s="1" t="s">
        <v>3395</v>
      </c>
      <c r="C1248" s="1">
        <v>41055.518437500003</v>
      </c>
      <c r="D1248" s="10">
        <v>15000</v>
      </c>
      <c r="E1248" s="1" t="s">
        <v>322</v>
      </c>
      <c r="F1248" s="11">
        <v>15000</v>
      </c>
      <c r="G1248" s="9">
        <f>RawData[[#This Row],[Clean Salary]]*INDEX(Exchange[], MATCH(RawData[[#This Row],[Currency]], Exchange[Code], 0), 4)</f>
        <v>15000</v>
      </c>
      <c r="H1248" s="11">
        <f>IFERROR(RawData[[#This Row],[Salary in USD]]/(INDEX(Exchange[], MATCH(RawData[[#This Row],[Local Currency Unit]], Exchange[Code], 0), 8)), "")</f>
        <v>9259.2592592592591</v>
      </c>
      <c r="I1248" s="1" t="s">
        <v>767</v>
      </c>
      <c r="J1248" s="1" t="s">
        <v>313</v>
      </c>
      <c r="K1248" s="1" t="s">
        <v>134</v>
      </c>
      <c r="L1248" s="1" t="s">
        <v>19</v>
      </c>
      <c r="M1248" s="1" t="str">
        <f>INDEX(Countries[], MATCH(RawData[[#This Row],[Where do you work]], Countries[Actual], 0), 2)</f>
        <v>India</v>
      </c>
      <c r="N1248" s="1" t="s">
        <v>294</v>
      </c>
      <c r="O1248" s="1" t="str">
        <f>VLOOKUP(RawData[[#This Row],[How many hours of a day you work on Excel]], Time[], 2, FALSE)</f>
        <v>Very Heavy</v>
      </c>
      <c r="P1248" s="1">
        <v>2</v>
      </c>
    </row>
    <row r="1249" spans="2:16" x14ac:dyDescent="0.2">
      <c r="B1249" s="1" t="s">
        <v>3401</v>
      </c>
      <c r="C1249" s="1">
        <v>41055.667986111112</v>
      </c>
      <c r="D1249" s="10">
        <v>15000</v>
      </c>
      <c r="E1249" s="1" t="s">
        <v>322</v>
      </c>
      <c r="F1249" s="11">
        <v>15000</v>
      </c>
      <c r="G1249" s="9">
        <f>RawData[[#This Row],[Clean Salary]]*INDEX(Exchange[], MATCH(RawData[[#This Row],[Currency]], Exchange[Code], 0), 4)</f>
        <v>15000</v>
      </c>
      <c r="H1249" s="11">
        <f>IFERROR(RawData[[#This Row],[Salary in USD]]/(INDEX(Exchange[], MATCH(RawData[[#This Row],[Local Currency Unit]], Exchange[Code], 0), 8)), "")</f>
        <v>9259.2592592592591</v>
      </c>
      <c r="I1249" s="1" t="s">
        <v>3402</v>
      </c>
      <c r="J1249" s="1" t="s">
        <v>298</v>
      </c>
      <c r="K1249" s="1" t="s">
        <v>134</v>
      </c>
      <c r="L1249" s="1" t="s">
        <v>19</v>
      </c>
      <c r="M1249" s="1" t="str">
        <f>INDEX(Countries[], MATCH(RawData[[#This Row],[Where do you work]], Countries[Actual], 0), 2)</f>
        <v>India</v>
      </c>
      <c r="N1249" s="1" t="s">
        <v>291</v>
      </c>
      <c r="O1249" s="1" t="str">
        <f>VLOOKUP(RawData[[#This Row],[How many hours of a day you work on Excel]], Time[], 2, FALSE)</f>
        <v>Medium</v>
      </c>
      <c r="P1249" s="1">
        <v>2</v>
      </c>
    </row>
    <row r="1250" spans="2:16" x14ac:dyDescent="0.2">
      <c r="B1250" s="1" t="s">
        <v>3403</v>
      </c>
      <c r="C1250" s="1">
        <v>41057.243981481479</v>
      </c>
      <c r="D1250" s="10">
        <v>15000</v>
      </c>
      <c r="E1250" s="1" t="s">
        <v>322</v>
      </c>
      <c r="F1250" s="11">
        <v>15000</v>
      </c>
      <c r="G1250" s="9">
        <f>RawData[[#This Row],[Clean Salary]]*INDEX(Exchange[], MATCH(RawData[[#This Row],[Currency]], Exchange[Code], 0), 4)</f>
        <v>15000</v>
      </c>
      <c r="H1250" s="11">
        <f>IFERROR(RawData[[#This Row],[Salary in USD]]/(INDEX(Exchange[], MATCH(RawData[[#This Row],[Local Currency Unit]], Exchange[Code], 0), 8)), "")</f>
        <v>9259.2592592592591</v>
      </c>
      <c r="I1250" s="1" t="s">
        <v>3404</v>
      </c>
      <c r="J1250" s="1" t="s">
        <v>290</v>
      </c>
      <c r="K1250" s="1" t="s">
        <v>134</v>
      </c>
      <c r="L1250" s="1" t="s">
        <v>19</v>
      </c>
      <c r="M1250" s="1" t="str">
        <f>INDEX(Countries[], MATCH(RawData[[#This Row],[Where do you work]], Countries[Actual], 0), 2)</f>
        <v>India</v>
      </c>
      <c r="N1250" s="1" t="s">
        <v>291</v>
      </c>
      <c r="O1250" s="1" t="str">
        <f>VLOOKUP(RawData[[#This Row],[How many hours of a day you work on Excel]], Time[], 2, FALSE)</f>
        <v>Medium</v>
      </c>
      <c r="P1250" s="1">
        <v>2</v>
      </c>
    </row>
    <row r="1251" spans="2:16" x14ac:dyDescent="0.2">
      <c r="B1251" s="1" t="s">
        <v>3405</v>
      </c>
      <c r="C1251" s="1">
        <v>41057.486932870372</v>
      </c>
      <c r="D1251" s="10">
        <v>15000</v>
      </c>
      <c r="E1251" s="1" t="s">
        <v>322</v>
      </c>
      <c r="F1251" s="11">
        <v>15000</v>
      </c>
      <c r="G1251" s="9">
        <f>RawData[[#This Row],[Clean Salary]]*INDEX(Exchange[], MATCH(RawData[[#This Row],[Currency]], Exchange[Code], 0), 4)</f>
        <v>15000</v>
      </c>
      <c r="H1251" s="11">
        <f>IFERROR(RawData[[#This Row],[Salary in USD]]/(INDEX(Exchange[], MATCH(RawData[[#This Row],[Local Currency Unit]], Exchange[Code], 0), 8)), "")</f>
        <v>9259.2592592592591</v>
      </c>
      <c r="I1251" s="1" t="s">
        <v>3406</v>
      </c>
      <c r="J1251" s="1" t="s">
        <v>281</v>
      </c>
      <c r="K1251" s="1" t="s">
        <v>134</v>
      </c>
      <c r="L1251" s="1" t="s">
        <v>19</v>
      </c>
      <c r="M1251" s="1" t="str">
        <f>INDEX(Countries[], MATCH(RawData[[#This Row],[Where do you work]], Countries[Actual], 0), 2)</f>
        <v>India</v>
      </c>
      <c r="N1251" s="1" t="s">
        <v>282</v>
      </c>
      <c r="O1251" s="1" t="str">
        <f>VLOOKUP(RawData[[#This Row],[How many hours of a day you work on Excel]], Time[], 2, FALSE)</f>
        <v>Heavy</v>
      </c>
      <c r="P1251" s="1">
        <v>4</v>
      </c>
    </row>
    <row r="1252" spans="2:16" x14ac:dyDescent="0.2">
      <c r="B1252" s="1" t="s">
        <v>3411</v>
      </c>
      <c r="C1252" s="1">
        <v>41062.582476851851</v>
      </c>
      <c r="D1252" s="10">
        <v>15000</v>
      </c>
      <c r="E1252" s="1" t="s">
        <v>322</v>
      </c>
      <c r="F1252" s="11">
        <v>15000</v>
      </c>
      <c r="G1252" s="9">
        <f>RawData[[#This Row],[Clean Salary]]*INDEX(Exchange[], MATCH(RawData[[#This Row],[Currency]], Exchange[Code], 0), 4)</f>
        <v>15000</v>
      </c>
      <c r="H1252" s="11">
        <f>IFERROR(RawData[[#This Row],[Salary in USD]]/(INDEX(Exchange[], MATCH(RawData[[#This Row],[Local Currency Unit]], Exchange[Code], 0), 8)), "")</f>
        <v>9259.2592592592591</v>
      </c>
      <c r="I1252" s="1" t="s">
        <v>3412</v>
      </c>
      <c r="J1252" s="1" t="s">
        <v>290</v>
      </c>
      <c r="K1252" s="1" t="s">
        <v>134</v>
      </c>
      <c r="L1252" s="1" t="s">
        <v>19</v>
      </c>
      <c r="M1252" s="1" t="str">
        <f>INDEX(Countries[], MATCH(RawData[[#This Row],[Where do you work]], Countries[Actual], 0), 2)</f>
        <v>India</v>
      </c>
      <c r="N1252" s="1" t="s">
        <v>282</v>
      </c>
      <c r="O1252" s="1" t="str">
        <f>VLOOKUP(RawData[[#This Row],[How many hours of a day you work on Excel]], Time[], 2, FALSE)</f>
        <v>Heavy</v>
      </c>
      <c r="P1252" s="1">
        <v>5</v>
      </c>
    </row>
    <row r="1253" spans="2:16" x14ac:dyDescent="0.2">
      <c r="B1253" s="1" t="s">
        <v>3415</v>
      </c>
      <c r="C1253" s="1">
        <v>41073.72415509259</v>
      </c>
      <c r="D1253" s="10">
        <v>15000</v>
      </c>
      <c r="E1253" s="1" t="s">
        <v>322</v>
      </c>
      <c r="F1253" s="11">
        <v>15000</v>
      </c>
      <c r="G1253" s="9">
        <f>RawData[[#This Row],[Clean Salary]]*INDEX(Exchange[], MATCH(RawData[[#This Row],[Currency]], Exchange[Code], 0), 4)</f>
        <v>15000</v>
      </c>
      <c r="H1253" s="11">
        <f>IFERROR(RawData[[#This Row],[Salary in USD]]/(INDEX(Exchange[], MATCH(RawData[[#This Row],[Local Currency Unit]], Exchange[Code], 0), 8)), "")</f>
        <v>9259.2592592592591</v>
      </c>
      <c r="I1253" s="1" t="s">
        <v>3416</v>
      </c>
      <c r="J1253" s="1" t="s">
        <v>290</v>
      </c>
      <c r="K1253" s="1" t="s">
        <v>134</v>
      </c>
      <c r="L1253" s="1" t="s">
        <v>19</v>
      </c>
      <c r="M1253" s="1" t="str">
        <f>INDEX(Countries[], MATCH(RawData[[#This Row],[Where do you work]], Countries[Actual], 0), 2)</f>
        <v>India</v>
      </c>
      <c r="N1253" s="1" t="s">
        <v>291</v>
      </c>
      <c r="O1253" s="1" t="str">
        <f>VLOOKUP(RawData[[#This Row],[How many hours of a day you work on Excel]], Time[], 2, FALSE)</f>
        <v>Medium</v>
      </c>
      <c r="P1253" s="1">
        <v>0.3</v>
      </c>
    </row>
    <row r="1254" spans="2:16" x14ac:dyDescent="0.2">
      <c r="B1254" s="1" t="s">
        <v>2198</v>
      </c>
      <c r="C1254" s="1">
        <v>41057.286168981482</v>
      </c>
      <c r="D1254" s="10">
        <v>45616</v>
      </c>
      <c r="E1254" s="1" t="s">
        <v>322</v>
      </c>
      <c r="F1254" s="11">
        <v>45616</v>
      </c>
      <c r="G1254" s="9">
        <f>RawData[[#This Row],[Clean Salary]]*INDEX(Exchange[], MATCH(RawData[[#This Row],[Currency]], Exchange[Code], 0), 4)</f>
        <v>45616</v>
      </c>
      <c r="H1254" s="11">
        <f>IFERROR(RawData[[#This Row],[Salary in USD]]/(INDEX(Exchange[], MATCH(RawData[[#This Row],[Local Currency Unit]], Exchange[Code], 0), 8)), "")</f>
        <v>9234.0080971659918</v>
      </c>
      <c r="I1254" s="1" t="s">
        <v>2199</v>
      </c>
      <c r="J1254" s="1" t="s">
        <v>290</v>
      </c>
      <c r="K1254" s="1" t="s">
        <v>136</v>
      </c>
      <c r="L1254" s="1" t="s">
        <v>3</v>
      </c>
      <c r="M1254" s="1" t="str">
        <f>INDEX(Countries[], MATCH(RawData[[#This Row],[Where do you work]], Countries[Actual], 0), 2)</f>
        <v>Australia</v>
      </c>
      <c r="N1254" s="1" t="s">
        <v>282</v>
      </c>
      <c r="O1254" s="1" t="str">
        <f>VLOOKUP(RawData[[#This Row],[How many hours of a day you work on Excel]], Time[], 2, FALSE)</f>
        <v>Heavy</v>
      </c>
      <c r="P1254" s="1">
        <v>1.5</v>
      </c>
    </row>
    <row r="1255" spans="2:16" x14ac:dyDescent="0.2">
      <c r="B1255" s="1" t="s">
        <v>2480</v>
      </c>
      <c r="C1255" s="1">
        <v>41070.854432870372</v>
      </c>
      <c r="D1255" s="10" t="s">
        <v>2481</v>
      </c>
      <c r="E1255" s="1" t="s">
        <v>6</v>
      </c>
      <c r="F1255" s="11">
        <v>22300</v>
      </c>
      <c r="G1255" s="9">
        <f>RawData[[#This Row],[Clean Salary]]*INDEX(Exchange[], MATCH(RawData[[#This Row],[Currency]], Exchange[Code], 0), 4)</f>
        <v>35148.775467100437</v>
      </c>
      <c r="H1255" s="11">
        <f>IFERROR(RawData[[#This Row],[Salary in USD]]/(INDEX(Exchange[], MATCH(RawData[[#This Row],[Local Currency Unit]], Exchange[Code], 0), 8)), "")</f>
        <v>9201.2501222776009</v>
      </c>
      <c r="I1255" s="1" t="s">
        <v>2482</v>
      </c>
      <c r="J1255" s="1" t="s">
        <v>290</v>
      </c>
      <c r="K1255" s="1" t="s">
        <v>135</v>
      </c>
      <c r="L1255" s="1" t="s">
        <v>6</v>
      </c>
      <c r="M1255" s="1" t="str">
        <f>INDEX(Countries[], MATCH(RawData[[#This Row],[Where do you work]], Countries[Actual], 0), 2)</f>
        <v>UK</v>
      </c>
      <c r="N1255" s="1" t="s">
        <v>294</v>
      </c>
      <c r="O1255" s="1" t="str">
        <f>VLOOKUP(RawData[[#This Row],[How many hours of a day you work on Excel]], Time[], 2, FALSE)</f>
        <v>Very Heavy</v>
      </c>
      <c r="P1255" s="1">
        <v>4</v>
      </c>
    </row>
    <row r="1256" spans="2:16" x14ac:dyDescent="0.2">
      <c r="B1256" s="1" t="s">
        <v>2767</v>
      </c>
      <c r="C1256" s="1">
        <v>41059.545972222222</v>
      </c>
      <c r="D1256" s="10">
        <v>30000</v>
      </c>
      <c r="E1256" s="1" t="s">
        <v>322</v>
      </c>
      <c r="F1256" s="11">
        <v>30000</v>
      </c>
      <c r="G1256" s="9">
        <f>RawData[[#This Row],[Clean Salary]]*INDEX(Exchange[], MATCH(RawData[[#This Row],[Currency]], Exchange[Code], 0), 4)</f>
        <v>30000</v>
      </c>
      <c r="H1256" s="11">
        <f>IFERROR(RawData[[#This Row],[Salary in USD]]/(INDEX(Exchange[], MATCH(RawData[[#This Row],[Local Currency Unit]], Exchange[Code], 0), 8)), "")</f>
        <v>9174.3119266055037</v>
      </c>
      <c r="I1256" s="1" t="s">
        <v>2768</v>
      </c>
      <c r="J1256" s="1" t="s">
        <v>316</v>
      </c>
      <c r="K1256" s="1" t="s">
        <v>143</v>
      </c>
      <c r="L1256" s="1" t="s">
        <v>53</v>
      </c>
      <c r="M1256" s="1" t="str">
        <f>INDEX(Countries[], MATCH(RawData[[#This Row],[Where do you work]], Countries[Actual], 0), 2)</f>
        <v>UAE</v>
      </c>
      <c r="N1256" s="1" t="s">
        <v>282</v>
      </c>
      <c r="O1256" s="1" t="str">
        <f>VLOOKUP(RawData[[#This Row],[How many hours of a day you work on Excel]], Time[], 2, FALSE)</f>
        <v>Heavy</v>
      </c>
      <c r="P1256" s="1">
        <v>8</v>
      </c>
    </row>
    <row r="1257" spans="2:16" x14ac:dyDescent="0.2">
      <c r="B1257" s="1" t="s">
        <v>2483</v>
      </c>
      <c r="C1257" s="1">
        <v>41064.799513888887</v>
      </c>
      <c r="D1257" s="10" t="s">
        <v>2484</v>
      </c>
      <c r="E1257" s="1" t="s">
        <v>6</v>
      </c>
      <c r="F1257" s="11">
        <v>22000</v>
      </c>
      <c r="G1257" s="9">
        <f>RawData[[#This Row],[Clean Salary]]*INDEX(Exchange[], MATCH(RawData[[#This Row],[Currency]], Exchange[Code], 0), 4)</f>
        <v>34675.92198548025</v>
      </c>
      <c r="H1257" s="11">
        <f>IFERROR(RawData[[#This Row],[Salary in USD]]/(INDEX(Exchange[], MATCH(RawData[[#This Row],[Local Currency Unit]], Exchange[Code], 0), 8)), "")</f>
        <v>9077.4664883456153</v>
      </c>
      <c r="I1257" s="1" t="s">
        <v>2485</v>
      </c>
      <c r="J1257" s="1" t="s">
        <v>281</v>
      </c>
      <c r="K1257" s="1" t="s">
        <v>135</v>
      </c>
      <c r="L1257" s="1" t="s">
        <v>6</v>
      </c>
      <c r="M1257" s="1" t="str">
        <f>INDEX(Countries[], MATCH(RawData[[#This Row],[Where do you work]], Countries[Actual], 0), 2)</f>
        <v>UK</v>
      </c>
      <c r="N1257" s="1" t="s">
        <v>282</v>
      </c>
      <c r="O1257" s="1" t="str">
        <f>VLOOKUP(RawData[[#This Row],[How many hours of a day you work on Excel]], Time[], 2, FALSE)</f>
        <v>Heavy</v>
      </c>
      <c r="P1257" s="1">
        <v>17</v>
      </c>
    </row>
    <row r="1258" spans="2:16" x14ac:dyDescent="0.2">
      <c r="B1258" s="1" t="s">
        <v>2486</v>
      </c>
      <c r="C1258" s="1">
        <v>41054.290185185186</v>
      </c>
      <c r="D1258" s="10">
        <v>38000</v>
      </c>
      <c r="E1258" s="1" t="s">
        <v>322</v>
      </c>
      <c r="F1258" s="11">
        <v>38000</v>
      </c>
      <c r="G1258" s="9">
        <f>RawData[[#This Row],[Clean Salary]]*INDEX(Exchange[], MATCH(RawData[[#This Row],[Currency]], Exchange[Code], 0), 4)</f>
        <v>38000</v>
      </c>
      <c r="H1258" s="11">
        <f>IFERROR(RawData[[#This Row],[Salary in USD]]/(INDEX(Exchange[], MATCH(RawData[[#This Row],[Local Currency Unit]], Exchange[Code], 0), 8)), "")</f>
        <v>9047.6190476190477</v>
      </c>
      <c r="I1258" s="1" t="s">
        <v>433</v>
      </c>
      <c r="J1258" s="1" t="s">
        <v>290</v>
      </c>
      <c r="K1258" s="1" t="s">
        <v>133</v>
      </c>
      <c r="L1258" s="1" t="s">
        <v>322</v>
      </c>
      <c r="M1258" s="1" t="str">
        <f>INDEX(Countries[], MATCH(RawData[[#This Row],[Where do you work]], Countries[Actual], 0), 2)</f>
        <v>USA</v>
      </c>
      <c r="N1258" s="1" t="s">
        <v>282</v>
      </c>
      <c r="O1258" s="1" t="str">
        <f>VLOOKUP(RawData[[#This Row],[How many hours of a day you work on Excel]], Time[], 2, FALSE)</f>
        <v>Heavy</v>
      </c>
    </row>
    <row r="1259" spans="2:16" x14ac:dyDescent="0.2">
      <c r="B1259" s="1" t="s">
        <v>2487</v>
      </c>
      <c r="C1259" s="1">
        <v>41055.284988425927</v>
      </c>
      <c r="D1259" s="10">
        <v>38000</v>
      </c>
      <c r="E1259" s="1" t="s">
        <v>322</v>
      </c>
      <c r="F1259" s="11">
        <v>38000</v>
      </c>
      <c r="G1259" s="9">
        <f>RawData[[#This Row],[Clean Salary]]*INDEX(Exchange[], MATCH(RawData[[#This Row],[Currency]], Exchange[Code], 0), 4)</f>
        <v>38000</v>
      </c>
      <c r="H1259" s="11">
        <f>IFERROR(RawData[[#This Row],[Salary in USD]]/(INDEX(Exchange[], MATCH(RawData[[#This Row],[Local Currency Unit]], Exchange[Code], 0), 8)), "")</f>
        <v>9047.6190476190477</v>
      </c>
      <c r="I1259" s="1" t="s">
        <v>2488</v>
      </c>
      <c r="J1259" s="1" t="s">
        <v>290</v>
      </c>
      <c r="K1259" s="1" t="s">
        <v>133</v>
      </c>
      <c r="L1259" s="1" t="s">
        <v>322</v>
      </c>
      <c r="M1259" s="1" t="str">
        <f>INDEX(Countries[], MATCH(RawData[[#This Row],[Where do you work]], Countries[Actual], 0), 2)</f>
        <v>USA</v>
      </c>
      <c r="N1259" s="1" t="s">
        <v>294</v>
      </c>
      <c r="O1259" s="1" t="str">
        <f>VLOOKUP(RawData[[#This Row],[How many hours of a day you work on Excel]], Time[], 2, FALSE)</f>
        <v>Very Heavy</v>
      </c>
      <c r="P1259" s="1">
        <v>11</v>
      </c>
    </row>
    <row r="1260" spans="2:16" x14ac:dyDescent="0.2">
      <c r="B1260" s="1" t="s">
        <v>2489</v>
      </c>
      <c r="C1260" s="1">
        <v>41060.394502314812</v>
      </c>
      <c r="D1260" s="10">
        <v>38000</v>
      </c>
      <c r="E1260" s="1" t="s">
        <v>322</v>
      </c>
      <c r="F1260" s="11">
        <v>38000</v>
      </c>
      <c r="G1260" s="9">
        <f>RawData[[#This Row],[Clean Salary]]*INDEX(Exchange[], MATCH(RawData[[#This Row],[Currency]], Exchange[Code], 0), 4)</f>
        <v>38000</v>
      </c>
      <c r="H1260" s="11">
        <f>IFERROR(RawData[[#This Row],[Salary in USD]]/(INDEX(Exchange[], MATCH(RawData[[#This Row],[Local Currency Unit]], Exchange[Code], 0), 8)), "")</f>
        <v>9047.6190476190477</v>
      </c>
      <c r="I1260" s="1" t="s">
        <v>316</v>
      </c>
      <c r="J1260" s="1" t="s">
        <v>316</v>
      </c>
      <c r="K1260" s="1" t="s">
        <v>133</v>
      </c>
      <c r="L1260" s="1" t="s">
        <v>322</v>
      </c>
      <c r="M1260" s="1" t="str">
        <f>INDEX(Countries[], MATCH(RawData[[#This Row],[Where do you work]], Countries[Actual], 0), 2)</f>
        <v>USA</v>
      </c>
      <c r="N1260" s="1" t="s">
        <v>282</v>
      </c>
      <c r="O1260" s="1" t="str">
        <f>VLOOKUP(RawData[[#This Row],[How many hours of a day you work on Excel]], Time[], 2, FALSE)</f>
        <v>Heavy</v>
      </c>
      <c r="P1260" s="1">
        <v>11</v>
      </c>
    </row>
    <row r="1261" spans="2:16" x14ac:dyDescent="0.2">
      <c r="B1261" s="1" t="s">
        <v>2490</v>
      </c>
      <c r="C1261" s="1">
        <v>41062.103125000001</v>
      </c>
      <c r="D1261" s="10">
        <v>38000</v>
      </c>
      <c r="E1261" s="1" t="s">
        <v>322</v>
      </c>
      <c r="F1261" s="11">
        <v>38000</v>
      </c>
      <c r="G1261" s="9">
        <f>RawData[[#This Row],[Clean Salary]]*INDEX(Exchange[], MATCH(RawData[[#This Row],[Currency]], Exchange[Code], 0), 4)</f>
        <v>38000</v>
      </c>
      <c r="H1261" s="11">
        <f>IFERROR(RawData[[#This Row],[Salary in USD]]/(INDEX(Exchange[], MATCH(RawData[[#This Row],[Local Currency Unit]], Exchange[Code], 0), 8)), "")</f>
        <v>9047.6190476190477</v>
      </c>
      <c r="I1261" s="1" t="s">
        <v>356</v>
      </c>
      <c r="J1261" s="1" t="s">
        <v>290</v>
      </c>
      <c r="K1261" s="1" t="s">
        <v>133</v>
      </c>
      <c r="L1261" s="1" t="s">
        <v>322</v>
      </c>
      <c r="M1261" s="1" t="str">
        <f>INDEX(Countries[], MATCH(RawData[[#This Row],[Where do you work]], Countries[Actual], 0), 2)</f>
        <v>USA</v>
      </c>
      <c r="N1261" s="1" t="s">
        <v>294</v>
      </c>
      <c r="O1261" s="1" t="str">
        <f>VLOOKUP(RawData[[#This Row],[How many hours of a day you work on Excel]], Time[], 2, FALSE)</f>
        <v>Very Heavy</v>
      </c>
      <c r="P1261" s="1">
        <v>1</v>
      </c>
    </row>
    <row r="1262" spans="2:16" x14ac:dyDescent="0.2">
      <c r="B1262" s="1" t="s">
        <v>2414</v>
      </c>
      <c r="C1262" s="1">
        <v>41055.061018518521</v>
      </c>
      <c r="D1262" s="10">
        <v>40000</v>
      </c>
      <c r="E1262" s="1" t="s">
        <v>322</v>
      </c>
      <c r="F1262" s="11">
        <v>40000</v>
      </c>
      <c r="G1262" s="9">
        <f>RawData[[#This Row],[Clean Salary]]*INDEX(Exchange[], MATCH(RawData[[#This Row],[Currency]], Exchange[Code], 0), 4)</f>
        <v>40000</v>
      </c>
      <c r="H1262" s="11">
        <f>IFERROR(RawData[[#This Row],[Salary in USD]]/(INDEX(Exchange[], MATCH(RawData[[#This Row],[Local Currency Unit]], Exchange[Code], 0), 8)), "")</f>
        <v>9029.3453724604969</v>
      </c>
      <c r="I1262" s="1" t="s">
        <v>2415</v>
      </c>
      <c r="J1262" s="1" t="s">
        <v>281</v>
      </c>
      <c r="K1262" s="1" t="s">
        <v>161</v>
      </c>
      <c r="L1262" s="1" t="s">
        <v>15</v>
      </c>
      <c r="M1262" s="1" t="str">
        <f>INDEX(Countries[], MATCH(RawData[[#This Row],[Where do you work]], Countries[Actual], 0), 2)</f>
        <v>Hungary</v>
      </c>
      <c r="N1262" s="1" t="s">
        <v>282</v>
      </c>
      <c r="O1262" s="1" t="str">
        <f>VLOOKUP(RawData[[#This Row],[How many hours of a day you work on Excel]], Time[], 2, FALSE)</f>
        <v>Heavy</v>
      </c>
    </row>
    <row r="1263" spans="2:16" x14ac:dyDescent="0.2">
      <c r="B1263" s="1" t="s">
        <v>2491</v>
      </c>
      <c r="C1263" s="1">
        <v>41055.028796296298</v>
      </c>
      <c r="D1263" s="10">
        <v>37900</v>
      </c>
      <c r="E1263" s="1" t="s">
        <v>322</v>
      </c>
      <c r="F1263" s="11">
        <v>37900</v>
      </c>
      <c r="G1263" s="9">
        <f>RawData[[#This Row],[Clean Salary]]*INDEX(Exchange[], MATCH(RawData[[#This Row],[Currency]], Exchange[Code], 0), 4)</f>
        <v>37900</v>
      </c>
      <c r="H1263" s="11">
        <f>IFERROR(RawData[[#This Row],[Salary in USD]]/(INDEX(Exchange[], MATCH(RawData[[#This Row],[Local Currency Unit]], Exchange[Code], 0), 8)), "")</f>
        <v>9023.8095238095229</v>
      </c>
      <c r="I1263" s="1" t="s">
        <v>2492</v>
      </c>
      <c r="J1263" s="1" t="s">
        <v>316</v>
      </c>
      <c r="K1263" s="1" t="s">
        <v>133</v>
      </c>
      <c r="L1263" s="1" t="s">
        <v>322</v>
      </c>
      <c r="M1263" s="1" t="str">
        <f>INDEX(Countries[], MATCH(RawData[[#This Row],[Where do you work]], Countries[Actual], 0), 2)</f>
        <v>USA</v>
      </c>
      <c r="N1263" s="1" t="s">
        <v>294</v>
      </c>
      <c r="O1263" s="1" t="str">
        <f>VLOOKUP(RawData[[#This Row],[How many hours of a day you work on Excel]], Time[], 2, FALSE)</f>
        <v>Very Heavy</v>
      </c>
    </row>
    <row r="1264" spans="2:16" x14ac:dyDescent="0.2">
      <c r="B1264" s="1" t="s">
        <v>2493</v>
      </c>
      <c r="C1264" s="1">
        <v>41055.675104166665</v>
      </c>
      <c r="D1264" s="10" t="s">
        <v>2494</v>
      </c>
      <c r="E1264" s="1" t="s">
        <v>6</v>
      </c>
      <c r="F1264" s="11">
        <v>21798</v>
      </c>
      <c r="G1264" s="9">
        <f>RawData[[#This Row],[Clean Salary]]*INDEX(Exchange[], MATCH(RawData[[#This Row],[Currency]], Exchange[Code], 0), 4)</f>
        <v>34357.533974522659</v>
      </c>
      <c r="H1264" s="11">
        <f>IFERROR(RawData[[#This Row],[Salary in USD]]/(INDEX(Exchange[], MATCH(RawData[[#This Row],[Local Currency Unit]], Exchange[Code], 0), 8)), "")</f>
        <v>8994.1188414980788</v>
      </c>
      <c r="I1264" s="1" t="s">
        <v>682</v>
      </c>
      <c r="J1264" s="1" t="s">
        <v>290</v>
      </c>
      <c r="K1264" s="1" t="s">
        <v>135</v>
      </c>
      <c r="L1264" s="1" t="s">
        <v>6</v>
      </c>
      <c r="M1264" s="1" t="str">
        <f>INDEX(Countries[], MATCH(RawData[[#This Row],[Where do you work]], Countries[Actual], 0), 2)</f>
        <v>UK</v>
      </c>
      <c r="N1264" s="1" t="s">
        <v>294</v>
      </c>
      <c r="O1264" s="1" t="str">
        <f>VLOOKUP(RawData[[#This Row],[How many hours of a day you work on Excel]], Time[], 2, FALSE)</f>
        <v>Very Heavy</v>
      </c>
      <c r="P1264" s="1">
        <v>1.5</v>
      </c>
    </row>
    <row r="1265" spans="2:16" x14ac:dyDescent="0.2">
      <c r="B1265" s="1" t="s">
        <v>2980</v>
      </c>
      <c r="C1265" s="1">
        <v>41058.712164351855</v>
      </c>
      <c r="D1265" s="10">
        <v>24000</v>
      </c>
      <c r="E1265" s="1" t="s">
        <v>322</v>
      </c>
      <c r="F1265" s="11">
        <v>24000</v>
      </c>
      <c r="G1265" s="9">
        <f>RawData[[#This Row],[Clean Salary]]*INDEX(Exchange[], MATCH(RawData[[#This Row],[Currency]], Exchange[Code], 0), 4)</f>
        <v>24000</v>
      </c>
      <c r="H1265" s="11">
        <f>IFERROR(RawData[[#This Row],[Salary in USD]]/(INDEX(Exchange[], MATCH(RawData[[#This Row],[Local Currency Unit]], Exchange[Code], 0), 8)), "")</f>
        <v>8988.7640449438204</v>
      </c>
      <c r="I1265" s="1" t="s">
        <v>2981</v>
      </c>
      <c r="J1265" s="1" t="s">
        <v>281</v>
      </c>
      <c r="K1265" s="1" t="s">
        <v>247</v>
      </c>
      <c r="L1265" s="1" t="s">
        <v>40</v>
      </c>
      <c r="M1265" s="1" t="str">
        <f>INDEX(Countries[], MATCH(RawData[[#This Row],[Where do you work]], Countries[Actual], 0), 2)</f>
        <v>Saudi Arabia</v>
      </c>
      <c r="N1265" s="1" t="s">
        <v>282</v>
      </c>
      <c r="O1265" s="1" t="str">
        <f>VLOOKUP(RawData[[#This Row],[How many hours of a day you work on Excel]], Time[], 2, FALSE)</f>
        <v>Heavy</v>
      </c>
      <c r="P1265" s="1">
        <v>5</v>
      </c>
    </row>
    <row r="1266" spans="2:16" x14ac:dyDescent="0.2">
      <c r="B1266" s="1" t="s">
        <v>2967</v>
      </c>
      <c r="C1266" s="1">
        <v>41055.536539351851</v>
      </c>
      <c r="D1266" s="10">
        <v>24000</v>
      </c>
      <c r="E1266" s="1" t="s">
        <v>322</v>
      </c>
      <c r="F1266" s="11">
        <v>24000</v>
      </c>
      <c r="G1266" s="9">
        <f>RawData[[#This Row],[Clean Salary]]*INDEX(Exchange[], MATCH(RawData[[#This Row],[Currency]], Exchange[Code], 0), 4)</f>
        <v>24000</v>
      </c>
      <c r="H1266" s="11">
        <f>IFERROR(RawData[[#This Row],[Salary in USD]]/(INDEX(Exchange[], MATCH(RawData[[#This Row],[Local Currency Unit]], Exchange[Code], 0), 8)), "")</f>
        <v>8988.7640449438204</v>
      </c>
      <c r="I1266" s="1" t="s">
        <v>800</v>
      </c>
      <c r="J1266" s="1" t="s">
        <v>281</v>
      </c>
      <c r="K1266" s="1" t="s">
        <v>246</v>
      </c>
      <c r="L1266" s="1" t="s">
        <v>40</v>
      </c>
      <c r="M1266" s="1" t="str">
        <f>INDEX(Countries[], MATCH(RawData[[#This Row],[Where do you work]], Countries[Actual], 0), 2)</f>
        <v>Saudi Arabia</v>
      </c>
      <c r="N1266" s="1" t="s">
        <v>282</v>
      </c>
      <c r="O1266" s="1" t="str">
        <f>VLOOKUP(RawData[[#This Row],[How many hours of a day you work on Excel]], Time[], 2, FALSE)</f>
        <v>Heavy</v>
      </c>
      <c r="P1266" s="1">
        <v>12</v>
      </c>
    </row>
    <row r="1267" spans="2:16" x14ac:dyDescent="0.2">
      <c r="B1267" s="1" t="s">
        <v>2634</v>
      </c>
      <c r="C1267" s="1">
        <v>41071.931539351855</v>
      </c>
      <c r="D1267" s="10">
        <v>33600</v>
      </c>
      <c r="E1267" s="1" t="s">
        <v>322</v>
      </c>
      <c r="F1267" s="11">
        <v>33600</v>
      </c>
      <c r="G1267" s="9">
        <f>RawData[[#This Row],[Clean Salary]]*INDEX(Exchange[], MATCH(RawData[[#This Row],[Currency]], Exchange[Code], 0), 4)</f>
        <v>33600</v>
      </c>
      <c r="H1267" s="11">
        <f>IFERROR(RawData[[#This Row],[Salary in USD]]/(INDEX(Exchange[], MATCH(RawData[[#This Row],[Local Currency Unit]], Exchange[Code], 0), 8)), "")</f>
        <v>8960</v>
      </c>
      <c r="I1267" s="1" t="s">
        <v>2635</v>
      </c>
      <c r="J1267" s="1" t="s">
        <v>290</v>
      </c>
      <c r="K1267" s="1" t="s">
        <v>144</v>
      </c>
      <c r="L1267" s="1" t="s">
        <v>41</v>
      </c>
      <c r="M1267" s="1" t="str">
        <f>INDEX(Countries[], MATCH(RawData[[#This Row],[Where do you work]], Countries[Actual], 0), 2)</f>
        <v>Singapore</v>
      </c>
      <c r="N1267" s="1" t="s">
        <v>294</v>
      </c>
      <c r="O1267" s="1" t="str">
        <f>VLOOKUP(RawData[[#This Row],[How many hours of a day you work on Excel]], Time[], 2, FALSE)</f>
        <v>Very Heavy</v>
      </c>
      <c r="P1267" s="1">
        <v>2</v>
      </c>
    </row>
    <row r="1268" spans="2:16" x14ac:dyDescent="0.2">
      <c r="B1268" s="1" t="s">
        <v>2636</v>
      </c>
      <c r="C1268" s="1">
        <v>41071.931944444441</v>
      </c>
      <c r="D1268" s="10">
        <v>33600</v>
      </c>
      <c r="E1268" s="1" t="s">
        <v>322</v>
      </c>
      <c r="F1268" s="11">
        <v>33600</v>
      </c>
      <c r="G1268" s="9">
        <f>RawData[[#This Row],[Clean Salary]]*INDEX(Exchange[], MATCH(RawData[[#This Row],[Currency]], Exchange[Code], 0), 4)</f>
        <v>33600</v>
      </c>
      <c r="H1268" s="11">
        <f>IFERROR(RawData[[#This Row],[Salary in USD]]/(INDEX(Exchange[], MATCH(RawData[[#This Row],[Local Currency Unit]], Exchange[Code], 0), 8)), "")</f>
        <v>8960</v>
      </c>
      <c r="I1268" s="1" t="s">
        <v>2635</v>
      </c>
      <c r="J1268" s="1" t="s">
        <v>290</v>
      </c>
      <c r="K1268" s="1" t="s">
        <v>144</v>
      </c>
      <c r="L1268" s="1" t="s">
        <v>41</v>
      </c>
      <c r="M1268" s="1" t="str">
        <f>INDEX(Countries[], MATCH(RawData[[#This Row],[Where do you work]], Countries[Actual], 0), 2)</f>
        <v>Singapore</v>
      </c>
      <c r="N1268" s="1" t="s">
        <v>294</v>
      </c>
      <c r="O1268" s="1" t="str">
        <f>VLOOKUP(RawData[[#This Row],[How many hours of a day you work on Excel]], Time[], 2, FALSE)</f>
        <v>Very Heavy</v>
      </c>
      <c r="P1268" s="1">
        <v>2</v>
      </c>
    </row>
    <row r="1269" spans="2:16" x14ac:dyDescent="0.2">
      <c r="B1269" s="1" t="s">
        <v>3425</v>
      </c>
      <c r="C1269" s="1">
        <v>41054.222337962965</v>
      </c>
      <c r="D1269" s="10">
        <v>14500</v>
      </c>
      <c r="E1269" s="1" t="s">
        <v>322</v>
      </c>
      <c r="F1269" s="11">
        <v>14500</v>
      </c>
      <c r="G1269" s="9">
        <f>RawData[[#This Row],[Clean Salary]]*INDEX(Exchange[], MATCH(RawData[[#This Row],[Currency]], Exchange[Code], 0), 4)</f>
        <v>14500</v>
      </c>
      <c r="H1269" s="11">
        <f>IFERROR(RawData[[#This Row],[Salary in USD]]/(INDEX(Exchange[], MATCH(RawData[[#This Row],[Local Currency Unit]], Exchange[Code], 0), 8)), "")</f>
        <v>8950.6172839506162</v>
      </c>
      <c r="I1269" s="1" t="s">
        <v>3426</v>
      </c>
      <c r="J1269" s="1" t="s">
        <v>290</v>
      </c>
      <c r="K1269" s="1" t="s">
        <v>134</v>
      </c>
      <c r="L1269" s="1" t="s">
        <v>19</v>
      </c>
      <c r="M1269" s="1" t="str">
        <f>INDEX(Countries[], MATCH(RawData[[#This Row],[Where do you work]], Countries[Actual], 0), 2)</f>
        <v>India</v>
      </c>
      <c r="N1269" s="1" t="s">
        <v>282</v>
      </c>
      <c r="O1269" s="1" t="str">
        <f>VLOOKUP(RawData[[#This Row],[How many hours of a day you work on Excel]], Time[], 2, FALSE)</f>
        <v>Heavy</v>
      </c>
    </row>
    <row r="1270" spans="2:16" x14ac:dyDescent="0.2">
      <c r="B1270" s="1" t="s">
        <v>2371</v>
      </c>
      <c r="C1270" s="1">
        <v>41055.034849537034</v>
      </c>
      <c r="D1270" s="10">
        <v>41.405999999999999</v>
      </c>
      <c r="E1270" s="1" t="s">
        <v>322</v>
      </c>
      <c r="F1270" s="11">
        <v>41406</v>
      </c>
      <c r="G1270" s="9">
        <f>RawData[[#This Row],[Clean Salary]]*INDEX(Exchange[], MATCH(RawData[[#This Row],[Currency]], Exchange[Code], 0), 4)</f>
        <v>41406</v>
      </c>
      <c r="H1270" s="11">
        <f>IFERROR(RawData[[#This Row],[Salary in USD]]/(INDEX(Exchange[], MATCH(RawData[[#This Row],[Local Currency Unit]], Exchange[Code], 0), 8)), "")</f>
        <v>8942.9805615550758</v>
      </c>
      <c r="I1270" s="1" t="s">
        <v>2372</v>
      </c>
      <c r="J1270" s="1" t="s">
        <v>290</v>
      </c>
      <c r="K1270" s="1" t="s">
        <v>137</v>
      </c>
      <c r="L1270" s="1" t="s">
        <v>9</v>
      </c>
      <c r="M1270" s="1" t="str">
        <f>INDEX(Countries[], MATCH(RawData[[#This Row],[Where do you work]], Countries[Actual], 0), 2)</f>
        <v>Canada</v>
      </c>
      <c r="N1270" s="1" t="s">
        <v>324</v>
      </c>
      <c r="O1270" s="1" t="str">
        <f>VLOOKUP(RawData[[#This Row],[How many hours of a day you work on Excel]], Time[], 2, FALSE)</f>
        <v>Light</v>
      </c>
    </row>
    <row r="1271" spans="2:16" x14ac:dyDescent="0.2">
      <c r="B1271" s="1" t="s">
        <v>1939</v>
      </c>
      <c r="C1271" s="1">
        <v>41058.30672453704</v>
      </c>
      <c r="D1271" s="10">
        <v>50700</v>
      </c>
      <c r="E1271" s="1" t="s">
        <v>322</v>
      </c>
      <c r="F1271" s="11">
        <v>50700</v>
      </c>
      <c r="G1271" s="9">
        <f>RawData[[#This Row],[Clean Salary]]*INDEX(Exchange[], MATCH(RawData[[#This Row],[Currency]], Exchange[Code], 0), 4)</f>
        <v>50700</v>
      </c>
      <c r="H1271" s="11">
        <f>IFERROR(RawData[[#This Row],[Salary in USD]]/(INDEX(Exchange[], MATCH(RawData[[#This Row],[Local Currency Unit]], Exchange[Code], 0), 8)), "")</f>
        <v>8926.0563380281692</v>
      </c>
      <c r="I1271" s="1" t="s">
        <v>1940</v>
      </c>
      <c r="J1271" s="1" t="s">
        <v>290</v>
      </c>
      <c r="K1271" s="1" t="s">
        <v>141</v>
      </c>
      <c r="L1271" s="1" t="s">
        <v>5</v>
      </c>
      <c r="M1271" s="1" t="str">
        <f>INDEX(Countries[], MATCH(RawData[[#This Row],[Where do you work]], Countries[Actual], 0), 2)</f>
        <v>Brazil</v>
      </c>
      <c r="N1271" s="1" t="s">
        <v>324</v>
      </c>
      <c r="O1271" s="1" t="str">
        <f>VLOOKUP(RawData[[#This Row],[How many hours of a day you work on Excel]], Time[], 2, FALSE)</f>
        <v>Light</v>
      </c>
      <c r="P1271" s="1">
        <v>15</v>
      </c>
    </row>
    <row r="1272" spans="2:16" x14ac:dyDescent="0.2">
      <c r="B1272" s="1" t="s">
        <v>2496</v>
      </c>
      <c r="C1272" s="1">
        <v>41055.027407407404</v>
      </c>
      <c r="D1272" s="10">
        <v>42000</v>
      </c>
      <c r="E1272" s="1" t="s">
        <v>9</v>
      </c>
      <c r="F1272" s="11">
        <v>42000</v>
      </c>
      <c r="G1272" s="9">
        <f>RawData[[#This Row],[Clean Salary]]*INDEX(Exchange[], MATCH(RawData[[#This Row],[Currency]], Exchange[Code], 0), 4)</f>
        <v>41301.183967273726</v>
      </c>
      <c r="H1272" s="11">
        <f>IFERROR(RawData[[#This Row],[Salary in USD]]/(INDEX(Exchange[], MATCH(RawData[[#This Row],[Local Currency Unit]], Exchange[Code], 0), 8)), "")</f>
        <v>8920.3421095623598</v>
      </c>
      <c r="I1272" s="1" t="s">
        <v>2497</v>
      </c>
      <c r="J1272" s="1" t="s">
        <v>290</v>
      </c>
      <c r="K1272" s="1" t="s">
        <v>137</v>
      </c>
      <c r="L1272" s="1" t="s">
        <v>9</v>
      </c>
      <c r="M1272" s="1" t="str">
        <f>INDEX(Countries[], MATCH(RawData[[#This Row],[Where do you work]], Countries[Actual], 0), 2)</f>
        <v>Canada</v>
      </c>
      <c r="N1272" s="1" t="s">
        <v>282</v>
      </c>
      <c r="O1272" s="1" t="str">
        <f>VLOOKUP(RawData[[#This Row],[How many hours of a day you work on Excel]], Time[], 2, FALSE)</f>
        <v>Heavy</v>
      </c>
    </row>
    <row r="1273" spans="2:16" x14ac:dyDescent="0.2">
      <c r="B1273" s="1" t="s">
        <v>2498</v>
      </c>
      <c r="C1273" s="1">
        <v>41055.05740740741</v>
      </c>
      <c r="D1273" s="10">
        <v>42000</v>
      </c>
      <c r="E1273" s="1" t="s">
        <v>9</v>
      </c>
      <c r="F1273" s="11">
        <v>42000</v>
      </c>
      <c r="G1273" s="9">
        <f>RawData[[#This Row],[Clean Salary]]*INDEX(Exchange[], MATCH(RawData[[#This Row],[Currency]], Exchange[Code], 0), 4)</f>
        <v>41301.183967273726</v>
      </c>
      <c r="H1273" s="11">
        <f>IFERROR(RawData[[#This Row],[Salary in USD]]/(INDEX(Exchange[], MATCH(RawData[[#This Row],[Local Currency Unit]], Exchange[Code], 0), 8)), "")</f>
        <v>8920.3421095623598</v>
      </c>
      <c r="I1273" s="1" t="s">
        <v>320</v>
      </c>
      <c r="J1273" s="1" t="s">
        <v>290</v>
      </c>
      <c r="K1273" s="1" t="s">
        <v>137</v>
      </c>
      <c r="L1273" s="1" t="s">
        <v>9</v>
      </c>
      <c r="M1273" s="1" t="str">
        <f>INDEX(Countries[], MATCH(RawData[[#This Row],[Where do you work]], Countries[Actual], 0), 2)</f>
        <v>Canada</v>
      </c>
      <c r="N1273" s="1" t="s">
        <v>294</v>
      </c>
      <c r="O1273" s="1" t="str">
        <f>VLOOKUP(RawData[[#This Row],[How many hours of a day you work on Excel]], Time[], 2, FALSE)</f>
        <v>Very Heavy</v>
      </c>
    </row>
    <row r="1274" spans="2:16" x14ac:dyDescent="0.2">
      <c r="B1274" s="1" t="s">
        <v>2499</v>
      </c>
      <c r="C1274" s="1">
        <v>41055.031319444446</v>
      </c>
      <c r="D1274" s="10">
        <v>37440</v>
      </c>
      <c r="E1274" s="1" t="s">
        <v>322</v>
      </c>
      <c r="F1274" s="11">
        <v>37440</v>
      </c>
      <c r="G1274" s="9">
        <f>RawData[[#This Row],[Clean Salary]]*INDEX(Exchange[], MATCH(RawData[[#This Row],[Currency]], Exchange[Code], 0), 4)</f>
        <v>37440</v>
      </c>
      <c r="H1274" s="11">
        <f>IFERROR(RawData[[#This Row],[Salary in USD]]/(INDEX(Exchange[], MATCH(RawData[[#This Row],[Local Currency Unit]], Exchange[Code], 0), 8)), "")</f>
        <v>8914.2857142857138</v>
      </c>
      <c r="I1274" s="1" t="s">
        <v>1702</v>
      </c>
      <c r="J1274" s="1" t="s">
        <v>290</v>
      </c>
      <c r="K1274" s="1" t="s">
        <v>133</v>
      </c>
      <c r="L1274" s="1" t="s">
        <v>322</v>
      </c>
      <c r="M1274" s="1" t="str">
        <f>INDEX(Countries[], MATCH(RawData[[#This Row],[Where do you work]], Countries[Actual], 0), 2)</f>
        <v>USA</v>
      </c>
      <c r="N1274" s="1" t="s">
        <v>294</v>
      </c>
      <c r="O1274" s="1" t="str">
        <f>VLOOKUP(RawData[[#This Row],[How many hours of a day you work on Excel]], Time[], 2, FALSE)</f>
        <v>Very Heavy</v>
      </c>
    </row>
    <row r="1275" spans="2:16" x14ac:dyDescent="0.2">
      <c r="B1275" s="1" t="s">
        <v>3434</v>
      </c>
      <c r="C1275" s="1">
        <v>41066.829733796294</v>
      </c>
      <c r="D1275" s="10">
        <v>1200</v>
      </c>
      <c r="E1275" s="1" t="s">
        <v>322</v>
      </c>
      <c r="F1275" s="11">
        <v>14400</v>
      </c>
      <c r="G1275" s="9">
        <f>RawData[[#This Row],[Clean Salary]]*INDEX(Exchange[], MATCH(RawData[[#This Row],[Currency]], Exchange[Code], 0), 4)</f>
        <v>14400</v>
      </c>
      <c r="H1275" s="11">
        <f>IFERROR(RawData[[#This Row],[Salary in USD]]/(INDEX(Exchange[], MATCH(RawData[[#This Row],[Local Currency Unit]], Exchange[Code], 0), 8)), "")</f>
        <v>8888.8888888888887</v>
      </c>
      <c r="I1275" s="1" t="s">
        <v>305</v>
      </c>
      <c r="J1275" s="1" t="s">
        <v>305</v>
      </c>
      <c r="K1275" s="1" t="s">
        <v>134</v>
      </c>
      <c r="L1275" s="1" t="s">
        <v>19</v>
      </c>
      <c r="M1275" s="1" t="str">
        <f>INDEX(Countries[], MATCH(RawData[[#This Row],[Where do you work]], Countries[Actual], 0), 2)</f>
        <v>India</v>
      </c>
      <c r="N1275" s="1" t="s">
        <v>324</v>
      </c>
      <c r="O1275" s="1" t="str">
        <f>VLOOKUP(RawData[[#This Row],[How many hours of a day you work on Excel]], Time[], 2, FALSE)</f>
        <v>Light</v>
      </c>
      <c r="P1275" s="1">
        <v>8</v>
      </c>
    </row>
    <row r="1276" spans="2:16" x14ac:dyDescent="0.2">
      <c r="B1276" s="1" t="s">
        <v>2500</v>
      </c>
      <c r="C1276" s="1">
        <v>41057.286168981482</v>
      </c>
      <c r="D1276" s="10">
        <v>43000</v>
      </c>
      <c r="E1276" s="1" t="s">
        <v>3</v>
      </c>
      <c r="F1276" s="11">
        <v>43000</v>
      </c>
      <c r="G1276" s="9">
        <f>RawData[[#This Row],[Clean Salary]]*INDEX(Exchange[], MATCH(RawData[[#This Row],[Currency]], Exchange[Code], 0), 4)</f>
        <v>43856.11522531334</v>
      </c>
      <c r="H1276" s="11">
        <f>IFERROR(RawData[[#This Row],[Salary in USD]]/(INDEX(Exchange[], MATCH(RawData[[#This Row],[Local Currency Unit]], Exchange[Code], 0), 8)), "")</f>
        <v>8877.7561184844817</v>
      </c>
      <c r="I1276" s="1" t="s">
        <v>2501</v>
      </c>
      <c r="J1276" s="1" t="s">
        <v>281</v>
      </c>
      <c r="K1276" s="1" t="s">
        <v>136</v>
      </c>
      <c r="L1276" s="1" t="s">
        <v>3</v>
      </c>
      <c r="M1276" s="1" t="str">
        <f>INDEX(Countries[], MATCH(RawData[[#This Row],[Where do you work]], Countries[Actual], 0), 2)</f>
        <v>Australia</v>
      </c>
      <c r="N1276" s="1" t="s">
        <v>294</v>
      </c>
      <c r="O1276" s="1" t="str">
        <f>VLOOKUP(RawData[[#This Row],[How many hours of a day you work on Excel]], Time[], 2, FALSE)</f>
        <v>Very Heavy</v>
      </c>
      <c r="P1276" s="1">
        <v>1</v>
      </c>
    </row>
    <row r="1277" spans="2:16" x14ac:dyDescent="0.2">
      <c r="B1277" s="1" t="s">
        <v>2502</v>
      </c>
      <c r="C1277" s="1">
        <v>41062.145358796297</v>
      </c>
      <c r="D1277" s="10" t="s">
        <v>2503</v>
      </c>
      <c r="E1277" s="1" t="s">
        <v>6</v>
      </c>
      <c r="F1277" s="11">
        <v>21500</v>
      </c>
      <c r="G1277" s="9">
        <f>RawData[[#This Row],[Clean Salary]]*INDEX(Exchange[], MATCH(RawData[[#This Row],[Currency]], Exchange[Code], 0), 4)</f>
        <v>33887.832849446611</v>
      </c>
      <c r="H1277" s="11">
        <f>IFERROR(RawData[[#This Row],[Salary in USD]]/(INDEX(Exchange[], MATCH(RawData[[#This Row],[Local Currency Unit]], Exchange[Code], 0), 8)), "")</f>
        <v>8871.1604317923066</v>
      </c>
      <c r="I1277" s="1" t="s">
        <v>682</v>
      </c>
      <c r="J1277" s="1" t="s">
        <v>290</v>
      </c>
      <c r="K1277" s="1" t="s">
        <v>135</v>
      </c>
      <c r="L1277" s="1" t="s">
        <v>6</v>
      </c>
      <c r="M1277" s="1" t="str">
        <f>INDEX(Countries[], MATCH(RawData[[#This Row],[Where do you work]], Countries[Actual], 0), 2)</f>
        <v>UK</v>
      </c>
      <c r="N1277" s="1" t="s">
        <v>294</v>
      </c>
      <c r="O1277" s="1" t="str">
        <f>VLOOKUP(RawData[[#This Row],[How many hours of a day you work on Excel]], Time[], 2, FALSE)</f>
        <v>Very Heavy</v>
      </c>
      <c r="P1277" s="1">
        <v>1</v>
      </c>
    </row>
    <row r="1278" spans="2:16" x14ac:dyDescent="0.2">
      <c r="B1278" s="1" t="s">
        <v>2506</v>
      </c>
      <c r="C1278" s="1">
        <v>41058.955833333333</v>
      </c>
      <c r="D1278" s="10" t="s">
        <v>2507</v>
      </c>
      <c r="E1278" s="1" t="s">
        <v>322</v>
      </c>
      <c r="F1278" s="11">
        <v>37000</v>
      </c>
      <c r="G1278" s="9">
        <f>RawData[[#This Row],[Clean Salary]]*INDEX(Exchange[], MATCH(RawData[[#This Row],[Currency]], Exchange[Code], 0), 4)</f>
        <v>37000</v>
      </c>
      <c r="H1278" s="11">
        <f>IFERROR(RawData[[#This Row],[Salary in USD]]/(INDEX(Exchange[], MATCH(RawData[[#This Row],[Local Currency Unit]], Exchange[Code], 0), 8)), "")</f>
        <v>8809.5238095238092</v>
      </c>
      <c r="I1278" s="1" t="s">
        <v>2508</v>
      </c>
      <c r="J1278" s="1" t="s">
        <v>313</v>
      </c>
      <c r="K1278" s="1" t="s">
        <v>133</v>
      </c>
      <c r="L1278" s="1" t="s">
        <v>322</v>
      </c>
      <c r="M1278" s="1" t="str">
        <f>INDEX(Countries[], MATCH(RawData[[#This Row],[Where do you work]], Countries[Actual], 0), 2)</f>
        <v>USA</v>
      </c>
      <c r="N1278" s="1" t="s">
        <v>291</v>
      </c>
      <c r="O1278" s="1" t="str">
        <f>VLOOKUP(RawData[[#This Row],[How many hours of a day you work on Excel]], Time[], 2, FALSE)</f>
        <v>Medium</v>
      </c>
      <c r="P1278" s="1">
        <v>30</v>
      </c>
    </row>
    <row r="1279" spans="2:16" x14ac:dyDescent="0.2">
      <c r="B1279" s="1" t="s">
        <v>2509</v>
      </c>
      <c r="C1279" s="1">
        <v>41054.24082175926</v>
      </c>
      <c r="D1279" s="10">
        <v>800000</v>
      </c>
      <c r="E1279" s="1" t="s">
        <v>19</v>
      </c>
      <c r="F1279" s="11">
        <v>800000</v>
      </c>
      <c r="G1279" s="9">
        <f>RawData[[#This Row],[Clean Salary]]*INDEX(Exchange[], MATCH(RawData[[#This Row],[Currency]], Exchange[Code], 0), 4)</f>
        <v>14246.333349954055</v>
      </c>
      <c r="H1279" s="11">
        <f>IFERROR(RawData[[#This Row],[Salary in USD]]/(INDEX(Exchange[], MATCH(RawData[[#This Row],[Local Currency Unit]], Exchange[Code], 0), 8)), "")</f>
        <v>8794.0329320704041</v>
      </c>
      <c r="I1279" s="1" t="s">
        <v>2510</v>
      </c>
      <c r="J1279" s="1" t="s">
        <v>281</v>
      </c>
      <c r="K1279" s="1" t="s">
        <v>134</v>
      </c>
      <c r="L1279" s="1" t="s">
        <v>19</v>
      </c>
      <c r="M1279" s="1" t="str">
        <f>INDEX(Countries[], MATCH(RawData[[#This Row],[Where do you work]], Countries[Actual], 0), 2)</f>
        <v>India</v>
      </c>
      <c r="N1279" s="1" t="s">
        <v>291</v>
      </c>
      <c r="O1279" s="1" t="str">
        <f>VLOOKUP(RawData[[#This Row],[How many hours of a day you work on Excel]], Time[], 2, FALSE)</f>
        <v>Medium</v>
      </c>
    </row>
    <row r="1280" spans="2:16" x14ac:dyDescent="0.2">
      <c r="B1280" s="1" t="s">
        <v>2511</v>
      </c>
      <c r="C1280" s="1">
        <v>41055.029953703706</v>
      </c>
      <c r="D1280" s="10">
        <v>800000</v>
      </c>
      <c r="E1280" s="1" t="s">
        <v>19</v>
      </c>
      <c r="F1280" s="11">
        <v>800000</v>
      </c>
      <c r="G1280" s="9">
        <f>RawData[[#This Row],[Clean Salary]]*INDEX(Exchange[], MATCH(RawData[[#This Row],[Currency]], Exchange[Code], 0), 4)</f>
        <v>14246.333349954055</v>
      </c>
      <c r="H1280" s="11">
        <f>IFERROR(RawData[[#This Row],[Salary in USD]]/(INDEX(Exchange[], MATCH(RawData[[#This Row],[Local Currency Unit]], Exchange[Code], 0), 8)), "")</f>
        <v>8794.0329320704041</v>
      </c>
      <c r="I1280" s="1" t="s">
        <v>2512</v>
      </c>
      <c r="J1280" s="1" t="s">
        <v>281</v>
      </c>
      <c r="K1280" s="1" t="s">
        <v>134</v>
      </c>
      <c r="L1280" s="1" t="s">
        <v>19</v>
      </c>
      <c r="M1280" s="1" t="str">
        <f>INDEX(Countries[], MATCH(RawData[[#This Row],[Where do you work]], Countries[Actual], 0), 2)</f>
        <v>India</v>
      </c>
      <c r="N1280" s="1" t="s">
        <v>291</v>
      </c>
      <c r="O1280" s="1" t="str">
        <f>VLOOKUP(RawData[[#This Row],[How many hours of a day you work on Excel]], Time[], 2, FALSE)</f>
        <v>Medium</v>
      </c>
    </row>
    <row r="1281" spans="2:16" x14ac:dyDescent="0.2">
      <c r="B1281" s="1" t="s">
        <v>2513</v>
      </c>
      <c r="C1281" s="1">
        <v>41055.126875000002</v>
      </c>
      <c r="D1281" s="10" t="s">
        <v>2514</v>
      </c>
      <c r="E1281" s="1" t="s">
        <v>19</v>
      </c>
      <c r="F1281" s="11">
        <v>800000</v>
      </c>
      <c r="G1281" s="9">
        <f>RawData[[#This Row],[Clean Salary]]*INDEX(Exchange[], MATCH(RawData[[#This Row],[Currency]], Exchange[Code], 0), 4)</f>
        <v>14246.333349954055</v>
      </c>
      <c r="H1281" s="11">
        <f>IFERROR(RawData[[#This Row],[Salary in USD]]/(INDEX(Exchange[], MATCH(RawData[[#This Row],[Local Currency Unit]], Exchange[Code], 0), 8)), "")</f>
        <v>8794.0329320704041</v>
      </c>
      <c r="I1281" s="1" t="s">
        <v>2515</v>
      </c>
      <c r="J1281" s="1" t="s">
        <v>329</v>
      </c>
      <c r="K1281" s="1" t="s">
        <v>134</v>
      </c>
      <c r="L1281" s="1" t="s">
        <v>19</v>
      </c>
      <c r="M1281" s="1" t="str">
        <f>INDEX(Countries[], MATCH(RawData[[#This Row],[Where do you work]], Countries[Actual], 0), 2)</f>
        <v>India</v>
      </c>
      <c r="N1281" s="1" t="s">
        <v>294</v>
      </c>
      <c r="O1281" s="1" t="str">
        <f>VLOOKUP(RawData[[#This Row],[How many hours of a day you work on Excel]], Time[], 2, FALSE)</f>
        <v>Very Heavy</v>
      </c>
    </row>
    <row r="1282" spans="2:16" x14ac:dyDescent="0.2">
      <c r="B1282" s="1" t="s">
        <v>2516</v>
      </c>
      <c r="C1282" s="1">
        <v>41055.50980324074</v>
      </c>
      <c r="D1282" s="10" t="s">
        <v>2517</v>
      </c>
      <c r="E1282" s="1" t="s">
        <v>19</v>
      </c>
      <c r="F1282" s="11">
        <v>800000</v>
      </c>
      <c r="G1282" s="9">
        <f>RawData[[#This Row],[Clean Salary]]*INDEX(Exchange[], MATCH(RawData[[#This Row],[Currency]], Exchange[Code], 0), 4)</f>
        <v>14246.333349954055</v>
      </c>
      <c r="H1282" s="11">
        <f>IFERROR(RawData[[#This Row],[Salary in USD]]/(INDEX(Exchange[], MATCH(RawData[[#This Row],[Local Currency Unit]], Exchange[Code], 0), 8)), "")</f>
        <v>8794.0329320704041</v>
      </c>
      <c r="I1282" s="1" t="s">
        <v>305</v>
      </c>
      <c r="J1282" s="1" t="s">
        <v>305</v>
      </c>
      <c r="K1282" s="1" t="s">
        <v>134</v>
      </c>
      <c r="L1282" s="1" t="s">
        <v>19</v>
      </c>
      <c r="M1282" s="1" t="str">
        <f>INDEX(Countries[], MATCH(RawData[[#This Row],[Where do you work]], Countries[Actual], 0), 2)</f>
        <v>India</v>
      </c>
      <c r="N1282" s="1" t="s">
        <v>291</v>
      </c>
      <c r="O1282" s="1" t="str">
        <f>VLOOKUP(RawData[[#This Row],[How many hours of a day you work on Excel]], Time[], 2, FALSE)</f>
        <v>Medium</v>
      </c>
      <c r="P1282" s="1">
        <v>3</v>
      </c>
    </row>
    <row r="1283" spans="2:16" x14ac:dyDescent="0.2">
      <c r="B1283" s="1" t="s">
        <v>2518</v>
      </c>
      <c r="C1283" s="1">
        <v>41055.571504629632</v>
      </c>
      <c r="D1283" s="10">
        <v>800000</v>
      </c>
      <c r="E1283" s="1" t="s">
        <v>19</v>
      </c>
      <c r="F1283" s="11">
        <v>800000</v>
      </c>
      <c r="G1283" s="9">
        <f>RawData[[#This Row],[Clean Salary]]*INDEX(Exchange[], MATCH(RawData[[#This Row],[Currency]], Exchange[Code], 0), 4)</f>
        <v>14246.333349954055</v>
      </c>
      <c r="H1283" s="11">
        <f>IFERROR(RawData[[#This Row],[Salary in USD]]/(INDEX(Exchange[], MATCH(RawData[[#This Row],[Local Currency Unit]], Exchange[Code], 0), 8)), "")</f>
        <v>8794.0329320704041</v>
      </c>
      <c r="I1283" s="1" t="s">
        <v>281</v>
      </c>
      <c r="J1283" s="1" t="s">
        <v>281</v>
      </c>
      <c r="K1283" s="1" t="s">
        <v>134</v>
      </c>
      <c r="L1283" s="1" t="s">
        <v>19</v>
      </c>
      <c r="M1283" s="1" t="str">
        <f>INDEX(Countries[], MATCH(RawData[[#This Row],[Where do you work]], Countries[Actual], 0), 2)</f>
        <v>India</v>
      </c>
      <c r="N1283" s="1" t="s">
        <v>282</v>
      </c>
      <c r="O1283" s="1" t="str">
        <f>VLOOKUP(RawData[[#This Row],[How many hours of a day you work on Excel]], Time[], 2, FALSE)</f>
        <v>Heavy</v>
      </c>
      <c r="P1283" s="1">
        <v>7</v>
      </c>
    </row>
    <row r="1284" spans="2:16" x14ac:dyDescent="0.2">
      <c r="B1284" s="1" t="s">
        <v>2519</v>
      </c>
      <c r="C1284" s="1">
        <v>41055.644305555557</v>
      </c>
      <c r="D1284" s="10" t="s">
        <v>2520</v>
      </c>
      <c r="E1284" s="1" t="s">
        <v>19</v>
      </c>
      <c r="F1284" s="11">
        <v>800000</v>
      </c>
      <c r="G1284" s="9">
        <f>RawData[[#This Row],[Clean Salary]]*INDEX(Exchange[], MATCH(RawData[[#This Row],[Currency]], Exchange[Code], 0), 4)</f>
        <v>14246.333349954055</v>
      </c>
      <c r="H1284" s="11">
        <f>IFERROR(RawData[[#This Row],[Salary in USD]]/(INDEX(Exchange[], MATCH(RawData[[#This Row],[Local Currency Unit]], Exchange[Code], 0), 8)), "")</f>
        <v>8794.0329320704041</v>
      </c>
      <c r="I1284" s="1" t="s">
        <v>281</v>
      </c>
      <c r="J1284" s="1" t="s">
        <v>281</v>
      </c>
      <c r="K1284" s="1" t="s">
        <v>134</v>
      </c>
      <c r="L1284" s="1" t="s">
        <v>19</v>
      </c>
      <c r="M1284" s="1" t="str">
        <f>INDEX(Countries[], MATCH(RawData[[#This Row],[Where do you work]], Countries[Actual], 0), 2)</f>
        <v>India</v>
      </c>
      <c r="N1284" s="1" t="s">
        <v>291</v>
      </c>
      <c r="O1284" s="1" t="str">
        <f>VLOOKUP(RawData[[#This Row],[How many hours of a day you work on Excel]], Time[], 2, FALSE)</f>
        <v>Medium</v>
      </c>
      <c r="P1284" s="1">
        <v>13</v>
      </c>
    </row>
    <row r="1285" spans="2:16" x14ac:dyDescent="0.2">
      <c r="B1285" s="1" t="s">
        <v>2521</v>
      </c>
      <c r="C1285" s="1">
        <v>41068.655046296299</v>
      </c>
      <c r="D1285" s="10" t="s">
        <v>2522</v>
      </c>
      <c r="E1285" s="1" t="s">
        <v>19</v>
      </c>
      <c r="F1285" s="11">
        <v>800000</v>
      </c>
      <c r="G1285" s="9">
        <f>RawData[[#This Row],[Clean Salary]]*INDEX(Exchange[], MATCH(RawData[[#This Row],[Currency]], Exchange[Code], 0), 4)</f>
        <v>14246.333349954055</v>
      </c>
      <c r="H1285" s="11">
        <f>IFERROR(RawData[[#This Row],[Salary in USD]]/(INDEX(Exchange[], MATCH(RawData[[#This Row],[Local Currency Unit]], Exchange[Code], 0), 8)), "")</f>
        <v>8794.0329320704041</v>
      </c>
      <c r="I1285" s="1" t="s">
        <v>318</v>
      </c>
      <c r="J1285" s="1" t="s">
        <v>281</v>
      </c>
      <c r="K1285" s="1" t="s">
        <v>134</v>
      </c>
      <c r="L1285" s="1" t="s">
        <v>19</v>
      </c>
      <c r="M1285" s="1" t="str">
        <f>INDEX(Countries[], MATCH(RawData[[#This Row],[Where do you work]], Countries[Actual], 0), 2)</f>
        <v>India</v>
      </c>
      <c r="N1285" s="1" t="s">
        <v>291</v>
      </c>
      <c r="O1285" s="1" t="str">
        <f>VLOOKUP(RawData[[#This Row],[How many hours of a day you work on Excel]], Time[], 2, FALSE)</f>
        <v>Medium</v>
      </c>
      <c r="P1285" s="1">
        <v>0</v>
      </c>
    </row>
    <row r="1286" spans="2:16" x14ac:dyDescent="0.2">
      <c r="B1286" s="1" t="s">
        <v>2523</v>
      </c>
      <c r="C1286" s="1">
        <v>41068.656412037039</v>
      </c>
      <c r="D1286" s="10">
        <v>800000</v>
      </c>
      <c r="E1286" s="1" t="s">
        <v>19</v>
      </c>
      <c r="F1286" s="11">
        <v>800000</v>
      </c>
      <c r="G1286" s="9">
        <f>RawData[[#This Row],[Clean Salary]]*INDEX(Exchange[], MATCH(RawData[[#This Row],[Currency]], Exchange[Code], 0), 4)</f>
        <v>14246.333349954055</v>
      </c>
      <c r="H1286" s="11">
        <f>IFERROR(RawData[[#This Row],[Salary in USD]]/(INDEX(Exchange[], MATCH(RawData[[#This Row],[Local Currency Unit]], Exchange[Code], 0), 8)), "")</f>
        <v>8794.0329320704041</v>
      </c>
      <c r="I1286" s="1" t="s">
        <v>318</v>
      </c>
      <c r="J1286" s="1" t="s">
        <v>281</v>
      </c>
      <c r="K1286" s="1" t="s">
        <v>134</v>
      </c>
      <c r="L1286" s="1" t="s">
        <v>19</v>
      </c>
      <c r="M1286" s="1" t="str">
        <f>INDEX(Countries[], MATCH(RawData[[#This Row],[Where do you work]], Countries[Actual], 0), 2)</f>
        <v>India</v>
      </c>
      <c r="N1286" s="1" t="s">
        <v>291</v>
      </c>
      <c r="O1286" s="1" t="str">
        <f>VLOOKUP(RawData[[#This Row],[How many hours of a day you work on Excel]], Time[], 2, FALSE)</f>
        <v>Medium</v>
      </c>
      <c r="P1286" s="1">
        <v>0</v>
      </c>
    </row>
    <row r="1287" spans="2:16" x14ac:dyDescent="0.2">
      <c r="B1287" s="1" t="s">
        <v>2312</v>
      </c>
      <c r="C1287" s="1">
        <v>41058.40115740741</v>
      </c>
      <c r="D1287" s="10" t="s">
        <v>2313</v>
      </c>
      <c r="E1287" s="1" t="s">
        <v>322</v>
      </c>
      <c r="F1287" s="11">
        <v>43000</v>
      </c>
      <c r="G1287" s="9">
        <f>RawData[[#This Row],[Clean Salary]]*INDEX(Exchange[], MATCH(RawData[[#This Row],[Currency]], Exchange[Code], 0), 4)</f>
        <v>43000</v>
      </c>
      <c r="H1287" s="11">
        <f>IFERROR(RawData[[#This Row],[Salary in USD]]/(INDEX(Exchange[], MATCH(RawData[[#This Row],[Local Currency Unit]], Exchange[Code], 0), 8)), "")</f>
        <v>8704.4534412955454</v>
      </c>
      <c r="I1287" s="1" t="s">
        <v>2314</v>
      </c>
      <c r="J1287" s="1" t="s">
        <v>281</v>
      </c>
      <c r="K1287" s="1" t="s">
        <v>136</v>
      </c>
      <c r="L1287" s="1" t="s">
        <v>3</v>
      </c>
      <c r="M1287" s="1" t="str">
        <f>INDEX(Countries[], MATCH(RawData[[#This Row],[Where do you work]], Countries[Actual], 0), 2)</f>
        <v>Australia</v>
      </c>
      <c r="N1287" s="1" t="s">
        <v>291</v>
      </c>
      <c r="O1287" s="1" t="str">
        <f>VLOOKUP(RawData[[#This Row],[How many hours of a day you work on Excel]], Time[], 2, FALSE)</f>
        <v>Medium</v>
      </c>
      <c r="P1287" s="1">
        <v>4</v>
      </c>
    </row>
    <row r="1288" spans="2:16" x14ac:dyDescent="0.2">
      <c r="B1288" s="1" t="s">
        <v>2526</v>
      </c>
      <c r="C1288" s="1">
        <v>41055.29247685185</v>
      </c>
      <c r="D1288" s="10" t="s">
        <v>2527</v>
      </c>
      <c r="E1288" s="1" t="s">
        <v>6</v>
      </c>
      <c r="F1288" s="11">
        <v>21000</v>
      </c>
      <c r="G1288" s="9">
        <f>RawData[[#This Row],[Clean Salary]]*INDEX(Exchange[], MATCH(RawData[[#This Row],[Currency]], Exchange[Code], 0), 4)</f>
        <v>33099.743713412965</v>
      </c>
      <c r="H1288" s="11">
        <f>IFERROR(RawData[[#This Row],[Salary in USD]]/(INDEX(Exchange[], MATCH(RawData[[#This Row],[Local Currency Unit]], Exchange[Code], 0), 8)), "")</f>
        <v>8664.854375238996</v>
      </c>
      <c r="I1288" s="1" t="s">
        <v>696</v>
      </c>
      <c r="J1288" s="1" t="s">
        <v>290</v>
      </c>
      <c r="K1288" s="1" t="s">
        <v>135</v>
      </c>
      <c r="L1288" s="1" t="s">
        <v>6</v>
      </c>
      <c r="M1288" s="1" t="str">
        <f>INDEX(Countries[], MATCH(RawData[[#This Row],[Where do you work]], Countries[Actual], 0), 2)</f>
        <v>UK</v>
      </c>
      <c r="N1288" s="1" t="s">
        <v>294</v>
      </c>
      <c r="O1288" s="1" t="str">
        <f>VLOOKUP(RawData[[#This Row],[How many hours of a day you work on Excel]], Time[], 2, FALSE)</f>
        <v>Very Heavy</v>
      </c>
      <c r="P1288" s="1">
        <v>10</v>
      </c>
    </row>
    <row r="1289" spans="2:16" x14ac:dyDescent="0.2">
      <c r="B1289" s="1" t="s">
        <v>2528</v>
      </c>
      <c r="C1289" s="1">
        <v>41056.819050925929</v>
      </c>
      <c r="D1289" s="10">
        <v>104000</v>
      </c>
      <c r="E1289" s="1" t="s">
        <v>53</v>
      </c>
      <c r="F1289" s="11">
        <v>104000</v>
      </c>
      <c r="G1289" s="9">
        <f>RawData[[#This Row],[Clean Salary]]*INDEX(Exchange[], MATCH(RawData[[#This Row],[Currency]], Exchange[Code], 0), 4)</f>
        <v>28310.79811950968</v>
      </c>
      <c r="H1289" s="11">
        <f>IFERROR(RawData[[#This Row],[Salary in USD]]/(INDEX(Exchange[], MATCH(RawData[[#This Row],[Local Currency Unit]], Exchange[Code], 0), 8)), "")</f>
        <v>8657.7364279846115</v>
      </c>
      <c r="I1289" s="1" t="s">
        <v>320</v>
      </c>
      <c r="J1289" s="1" t="s">
        <v>290</v>
      </c>
      <c r="K1289" s="1" t="s">
        <v>143</v>
      </c>
      <c r="L1289" s="1" t="s">
        <v>53</v>
      </c>
      <c r="M1289" s="1" t="str">
        <f>INDEX(Countries[], MATCH(RawData[[#This Row],[Where do you work]], Countries[Actual], 0), 2)</f>
        <v>UAE</v>
      </c>
      <c r="N1289" s="1" t="s">
        <v>282</v>
      </c>
      <c r="O1289" s="1" t="str">
        <f>VLOOKUP(RawData[[#This Row],[How many hours of a day you work on Excel]], Time[], 2, FALSE)</f>
        <v>Heavy</v>
      </c>
      <c r="P1289" s="1">
        <v>11</v>
      </c>
    </row>
    <row r="1290" spans="2:16" x14ac:dyDescent="0.2">
      <c r="B1290" s="1" t="s">
        <v>3439</v>
      </c>
      <c r="C1290" s="1">
        <v>41058.520277777781</v>
      </c>
      <c r="D1290" s="10" t="s">
        <v>3440</v>
      </c>
      <c r="E1290" s="1" t="s">
        <v>322</v>
      </c>
      <c r="F1290" s="11">
        <v>14000</v>
      </c>
      <c r="G1290" s="9">
        <f>RawData[[#This Row],[Clean Salary]]*INDEX(Exchange[], MATCH(RawData[[#This Row],[Currency]], Exchange[Code], 0), 4)</f>
        <v>14000</v>
      </c>
      <c r="H1290" s="11">
        <f>IFERROR(RawData[[#This Row],[Salary in USD]]/(INDEX(Exchange[], MATCH(RawData[[#This Row],[Local Currency Unit]], Exchange[Code], 0), 8)), "")</f>
        <v>8641.9753086419751</v>
      </c>
      <c r="I1290" s="1" t="s">
        <v>3441</v>
      </c>
      <c r="J1290" s="1" t="s">
        <v>290</v>
      </c>
      <c r="K1290" s="1" t="s">
        <v>134</v>
      </c>
      <c r="L1290" s="1" t="s">
        <v>19</v>
      </c>
      <c r="M1290" s="1" t="str">
        <f>INDEX(Countries[], MATCH(RawData[[#This Row],[Where do you work]], Countries[Actual], 0), 2)</f>
        <v>India</v>
      </c>
      <c r="N1290" s="1" t="s">
        <v>282</v>
      </c>
      <c r="O1290" s="1" t="str">
        <f>VLOOKUP(RawData[[#This Row],[How many hours of a day you work on Excel]], Time[], 2, FALSE)</f>
        <v>Heavy</v>
      </c>
      <c r="P1290" s="1">
        <v>12</v>
      </c>
    </row>
    <row r="1291" spans="2:16" x14ac:dyDescent="0.2">
      <c r="B1291" s="1" t="s">
        <v>3442</v>
      </c>
      <c r="C1291" s="1">
        <v>41059.099062499998</v>
      </c>
      <c r="D1291" s="10">
        <v>14000</v>
      </c>
      <c r="E1291" s="1" t="s">
        <v>322</v>
      </c>
      <c r="F1291" s="11">
        <v>14000</v>
      </c>
      <c r="G1291" s="9">
        <f>RawData[[#This Row],[Clean Salary]]*INDEX(Exchange[], MATCH(RawData[[#This Row],[Currency]], Exchange[Code], 0), 4)</f>
        <v>14000</v>
      </c>
      <c r="H1291" s="11">
        <f>IFERROR(RawData[[#This Row],[Salary in USD]]/(INDEX(Exchange[], MATCH(RawData[[#This Row],[Local Currency Unit]], Exchange[Code], 0), 8)), "")</f>
        <v>8641.9753086419751</v>
      </c>
      <c r="I1291" s="1" t="s">
        <v>342</v>
      </c>
      <c r="J1291" s="1" t="s">
        <v>342</v>
      </c>
      <c r="K1291" s="1" t="s">
        <v>134</v>
      </c>
      <c r="L1291" s="1" t="s">
        <v>19</v>
      </c>
      <c r="M1291" s="1" t="str">
        <f>INDEX(Countries[], MATCH(RawData[[#This Row],[Where do you work]], Countries[Actual], 0), 2)</f>
        <v>India</v>
      </c>
      <c r="N1291" s="1" t="s">
        <v>282</v>
      </c>
      <c r="O1291" s="1" t="str">
        <f>VLOOKUP(RawData[[#This Row],[How many hours of a day you work on Excel]], Time[], 2, FALSE)</f>
        <v>Heavy</v>
      </c>
      <c r="P1291" s="1">
        <v>3</v>
      </c>
    </row>
    <row r="1292" spans="2:16" x14ac:dyDescent="0.2">
      <c r="B1292" s="1" t="s">
        <v>3443</v>
      </c>
      <c r="C1292" s="1">
        <v>41072.678067129629</v>
      </c>
      <c r="D1292" s="10">
        <v>14000</v>
      </c>
      <c r="E1292" s="1" t="s">
        <v>322</v>
      </c>
      <c r="F1292" s="11">
        <v>14000</v>
      </c>
      <c r="G1292" s="9">
        <f>RawData[[#This Row],[Clean Salary]]*INDEX(Exchange[], MATCH(RawData[[#This Row],[Currency]], Exchange[Code], 0), 4)</f>
        <v>14000</v>
      </c>
      <c r="H1292" s="11">
        <f>IFERROR(RawData[[#This Row],[Salary in USD]]/(INDEX(Exchange[], MATCH(RawData[[#This Row],[Local Currency Unit]], Exchange[Code], 0), 8)), "")</f>
        <v>8641.9753086419751</v>
      </c>
      <c r="I1292" s="1" t="s">
        <v>281</v>
      </c>
      <c r="J1292" s="1" t="s">
        <v>281</v>
      </c>
      <c r="K1292" s="1" t="s">
        <v>134</v>
      </c>
      <c r="L1292" s="1" t="s">
        <v>19</v>
      </c>
      <c r="M1292" s="1" t="str">
        <f>INDEX(Countries[], MATCH(RawData[[#This Row],[Where do you work]], Countries[Actual], 0), 2)</f>
        <v>India</v>
      </c>
      <c r="N1292" s="1" t="s">
        <v>282</v>
      </c>
      <c r="O1292" s="1" t="str">
        <f>VLOOKUP(RawData[[#This Row],[How many hours of a day you work on Excel]], Time[], 2, FALSE)</f>
        <v>Heavy</v>
      </c>
      <c r="P1292" s="1">
        <v>5</v>
      </c>
    </row>
    <row r="1293" spans="2:16" x14ac:dyDescent="0.2">
      <c r="B1293" s="1" t="s">
        <v>3051</v>
      </c>
      <c r="C1293" s="1">
        <v>41058.008599537039</v>
      </c>
      <c r="D1293" s="10">
        <v>23000</v>
      </c>
      <c r="E1293" s="1" t="s">
        <v>322</v>
      </c>
      <c r="F1293" s="11">
        <v>23000</v>
      </c>
      <c r="G1293" s="9">
        <f>RawData[[#This Row],[Clean Salary]]*INDEX(Exchange[], MATCH(RawData[[#This Row],[Currency]], Exchange[Code], 0), 4)</f>
        <v>23000</v>
      </c>
      <c r="H1293" s="11">
        <f>IFERROR(RawData[[#This Row],[Salary in USD]]/(INDEX(Exchange[], MATCH(RawData[[#This Row],[Local Currency Unit]], Exchange[Code], 0), 8)), "")</f>
        <v>8614.2322097378274</v>
      </c>
      <c r="I1293" s="1" t="s">
        <v>2044</v>
      </c>
      <c r="J1293" s="1" t="s">
        <v>316</v>
      </c>
      <c r="K1293" s="1" t="s">
        <v>150</v>
      </c>
      <c r="L1293" s="1" t="s">
        <v>40</v>
      </c>
      <c r="M1293" s="1" t="str">
        <f>INDEX(Countries[], MATCH(RawData[[#This Row],[Where do you work]], Countries[Actual], 0), 2)</f>
        <v>Saudi Arabia</v>
      </c>
      <c r="N1293" s="1" t="s">
        <v>294</v>
      </c>
      <c r="O1293" s="1" t="str">
        <f>VLOOKUP(RawData[[#This Row],[How many hours of a day you work on Excel]], Time[], 2, FALSE)</f>
        <v>Very Heavy</v>
      </c>
      <c r="P1293" s="1">
        <v>14</v>
      </c>
    </row>
    <row r="1294" spans="2:16" x14ac:dyDescent="0.2">
      <c r="B1294" s="1" t="s">
        <v>2533</v>
      </c>
      <c r="C1294" s="1">
        <v>41057.798344907409</v>
      </c>
      <c r="D1294" s="10">
        <v>30000</v>
      </c>
      <c r="E1294" s="1" t="s">
        <v>15</v>
      </c>
      <c r="F1294" s="11">
        <v>30000</v>
      </c>
      <c r="G1294" s="9">
        <f>RawData[[#This Row],[Clean Salary]]*INDEX(Exchange[], MATCH(RawData[[#This Row],[Currency]], Exchange[Code], 0), 4)</f>
        <v>38111.983169748237</v>
      </c>
      <c r="H1294" s="11">
        <f>IFERROR(RawData[[#This Row],[Salary in USD]]/(INDEX(Exchange[], MATCH(RawData[[#This Row],[Local Currency Unit]], Exchange[Code], 0), 8)), "")</f>
        <v>8603.1564717264646</v>
      </c>
      <c r="I1294" s="1" t="s">
        <v>2534</v>
      </c>
      <c r="J1294" s="1" t="s">
        <v>290</v>
      </c>
      <c r="K1294" s="1" t="s">
        <v>164</v>
      </c>
      <c r="L1294" s="1" t="s">
        <v>15</v>
      </c>
      <c r="M1294" s="1" t="str">
        <f>INDEX(Countries[], MATCH(RawData[[#This Row],[Where do you work]], Countries[Actual], 0), 2)</f>
        <v>Belgium</v>
      </c>
      <c r="N1294" s="1" t="s">
        <v>324</v>
      </c>
      <c r="O1294" s="1" t="str">
        <f>VLOOKUP(RawData[[#This Row],[How many hours of a day you work on Excel]], Time[], 2, FALSE)</f>
        <v>Light</v>
      </c>
      <c r="P1294" s="1">
        <v>15</v>
      </c>
    </row>
    <row r="1295" spans="2:16" x14ac:dyDescent="0.2">
      <c r="B1295" s="1" t="s">
        <v>2538</v>
      </c>
      <c r="C1295" s="1">
        <v>41058.553460648145</v>
      </c>
      <c r="D1295" s="10" t="s">
        <v>2539</v>
      </c>
      <c r="E1295" s="1" t="s">
        <v>15</v>
      </c>
      <c r="F1295" s="11">
        <v>30000</v>
      </c>
      <c r="G1295" s="9">
        <f>RawData[[#This Row],[Clean Salary]]*INDEX(Exchange[], MATCH(RawData[[#This Row],[Currency]], Exchange[Code], 0), 4)</f>
        <v>38111.983169748237</v>
      </c>
      <c r="H1295" s="11">
        <f>IFERROR(RawData[[#This Row],[Salary in USD]]/(INDEX(Exchange[], MATCH(RawData[[#This Row],[Local Currency Unit]], Exchange[Code], 0), 8)), "")</f>
        <v>8603.1564717264646</v>
      </c>
      <c r="I1295" s="1" t="s">
        <v>2540</v>
      </c>
      <c r="J1295" s="1" t="s">
        <v>290</v>
      </c>
      <c r="K1295" s="1" t="s">
        <v>164</v>
      </c>
      <c r="L1295" s="1" t="s">
        <v>15</v>
      </c>
      <c r="M1295" s="1" t="str">
        <f>INDEX(Countries[], MATCH(RawData[[#This Row],[Where do you work]], Countries[Actual], 0), 2)</f>
        <v>Belgium</v>
      </c>
      <c r="N1295" s="1" t="s">
        <v>291</v>
      </c>
      <c r="O1295" s="1" t="str">
        <f>VLOOKUP(RawData[[#This Row],[How many hours of a day you work on Excel]], Time[], 2, FALSE)</f>
        <v>Medium</v>
      </c>
      <c r="P1295" s="1">
        <v>15</v>
      </c>
    </row>
    <row r="1296" spans="2:16" x14ac:dyDescent="0.2">
      <c r="B1296" s="1" t="s">
        <v>2535</v>
      </c>
      <c r="C1296" s="1">
        <v>41058.160520833335</v>
      </c>
      <c r="D1296" s="10">
        <v>30</v>
      </c>
      <c r="E1296" s="1" t="s">
        <v>15</v>
      </c>
      <c r="F1296" s="11">
        <v>30000</v>
      </c>
      <c r="G1296" s="9">
        <f>RawData[[#This Row],[Clean Salary]]*INDEX(Exchange[], MATCH(RawData[[#This Row],[Currency]], Exchange[Code], 0), 4)</f>
        <v>38111.983169748237</v>
      </c>
      <c r="H1296" s="11">
        <f>IFERROR(RawData[[#This Row],[Salary in USD]]/(INDEX(Exchange[], MATCH(RawData[[#This Row],[Local Currency Unit]], Exchange[Code], 0), 8)), "")</f>
        <v>8603.1564717264646</v>
      </c>
      <c r="I1296" s="1" t="s">
        <v>2536</v>
      </c>
      <c r="J1296" s="1" t="s">
        <v>342</v>
      </c>
      <c r="K1296" s="1" t="s">
        <v>2537</v>
      </c>
      <c r="L1296" s="1" t="s">
        <v>15</v>
      </c>
      <c r="M1296" s="1" t="str">
        <f>INDEX(Countries[], MATCH(RawData[[#This Row],[Where do you work]], Countries[Actual], 0), 2)</f>
        <v>Netherlands</v>
      </c>
      <c r="N1296" s="1" t="s">
        <v>324</v>
      </c>
      <c r="O1296" s="1" t="str">
        <f>VLOOKUP(RawData[[#This Row],[How many hours of a day you work on Excel]], Time[], 2, FALSE)</f>
        <v>Light</v>
      </c>
      <c r="P1296" s="1">
        <v>8</v>
      </c>
    </row>
    <row r="1297" spans="2:16" x14ac:dyDescent="0.2">
      <c r="B1297" s="1" t="s">
        <v>2529</v>
      </c>
      <c r="C1297" s="1">
        <v>41056.063136574077</v>
      </c>
      <c r="D1297" s="10" t="s">
        <v>2530</v>
      </c>
      <c r="E1297" s="1" t="s">
        <v>15</v>
      </c>
      <c r="F1297" s="11">
        <v>30000</v>
      </c>
      <c r="G1297" s="9">
        <f>RawData[[#This Row],[Clean Salary]]*INDEX(Exchange[], MATCH(RawData[[#This Row],[Currency]], Exchange[Code], 0), 4)</f>
        <v>38111.983169748237</v>
      </c>
      <c r="H1297" s="11">
        <f>IFERROR(RawData[[#This Row],[Salary in USD]]/(INDEX(Exchange[], MATCH(RawData[[#This Row],[Local Currency Unit]], Exchange[Code], 0), 8)), "")</f>
        <v>8603.1564717264646</v>
      </c>
      <c r="I1297" s="1" t="s">
        <v>2531</v>
      </c>
      <c r="J1297" s="1" t="s">
        <v>316</v>
      </c>
      <c r="K1297" s="1" t="s">
        <v>2532</v>
      </c>
      <c r="L1297" s="1" t="s">
        <v>15</v>
      </c>
      <c r="M1297" s="1" t="str">
        <f>INDEX(Countries[], MATCH(RawData[[#This Row],[Where do you work]], Countries[Actual], 0), 2)</f>
        <v>Portugal</v>
      </c>
      <c r="N1297" s="1" t="s">
        <v>294</v>
      </c>
      <c r="O1297" s="1" t="str">
        <f>VLOOKUP(RawData[[#This Row],[How many hours of a day you work on Excel]], Time[], 2, FALSE)</f>
        <v>Very Heavy</v>
      </c>
      <c r="P1297" s="1">
        <v>8</v>
      </c>
    </row>
    <row r="1298" spans="2:16" x14ac:dyDescent="0.2">
      <c r="B1298" s="1" t="s">
        <v>2541</v>
      </c>
      <c r="C1298" s="1">
        <v>41064.985266203701</v>
      </c>
      <c r="D1298" s="10" t="s">
        <v>2542</v>
      </c>
      <c r="E1298" s="1" t="s">
        <v>15</v>
      </c>
      <c r="F1298" s="11">
        <v>30000</v>
      </c>
      <c r="G1298" s="9">
        <f>RawData[[#This Row],[Clean Salary]]*INDEX(Exchange[], MATCH(RawData[[#This Row],[Currency]], Exchange[Code], 0), 4)</f>
        <v>38111.983169748237</v>
      </c>
      <c r="H1298" s="11">
        <f>IFERROR(RawData[[#This Row],[Salary in USD]]/(INDEX(Exchange[], MATCH(RawData[[#This Row],[Local Currency Unit]], Exchange[Code], 0), 8)), "")</f>
        <v>8603.1564717264646</v>
      </c>
      <c r="I1298" s="1" t="s">
        <v>2543</v>
      </c>
      <c r="J1298" s="1" t="s">
        <v>290</v>
      </c>
      <c r="K1298" s="1" t="s">
        <v>148</v>
      </c>
      <c r="L1298" s="1" t="s">
        <v>15</v>
      </c>
      <c r="M1298" s="1" t="str">
        <f>INDEX(Countries[], MATCH(RawData[[#This Row],[Where do you work]], Countries[Actual], 0), 2)</f>
        <v>Spain</v>
      </c>
      <c r="N1298" s="1" t="s">
        <v>324</v>
      </c>
      <c r="O1298" s="1" t="str">
        <f>VLOOKUP(RawData[[#This Row],[How many hours of a day you work on Excel]], Time[], 2, FALSE)</f>
        <v>Light</v>
      </c>
      <c r="P1298" s="1">
        <v>12</v>
      </c>
    </row>
    <row r="1299" spans="2:16" x14ac:dyDescent="0.2">
      <c r="B1299" s="1" t="s">
        <v>2544</v>
      </c>
      <c r="C1299" s="1">
        <v>41055.02752314815</v>
      </c>
      <c r="D1299" s="10">
        <v>36000</v>
      </c>
      <c r="E1299" s="1" t="s">
        <v>322</v>
      </c>
      <c r="F1299" s="11">
        <v>36000</v>
      </c>
      <c r="G1299" s="9">
        <f>RawData[[#This Row],[Clean Salary]]*INDEX(Exchange[], MATCH(RawData[[#This Row],[Currency]], Exchange[Code], 0), 4)</f>
        <v>36000</v>
      </c>
      <c r="H1299" s="11">
        <f>IFERROR(RawData[[#This Row],[Salary in USD]]/(INDEX(Exchange[], MATCH(RawData[[#This Row],[Local Currency Unit]], Exchange[Code], 0), 8)), "")</f>
        <v>8571.4285714285706</v>
      </c>
      <c r="I1299" s="1" t="s">
        <v>2545</v>
      </c>
      <c r="J1299" s="1" t="s">
        <v>281</v>
      </c>
      <c r="K1299" s="1" t="s">
        <v>133</v>
      </c>
      <c r="L1299" s="1" t="s">
        <v>322</v>
      </c>
      <c r="M1299" s="1" t="str">
        <f>INDEX(Countries[], MATCH(RawData[[#This Row],[Where do you work]], Countries[Actual], 0), 2)</f>
        <v>USA</v>
      </c>
      <c r="N1299" s="1" t="s">
        <v>291</v>
      </c>
      <c r="O1299" s="1" t="str">
        <f>VLOOKUP(RawData[[#This Row],[How many hours of a day you work on Excel]], Time[], 2, FALSE)</f>
        <v>Medium</v>
      </c>
    </row>
    <row r="1300" spans="2:16" x14ac:dyDescent="0.2">
      <c r="B1300" s="1" t="s">
        <v>2546</v>
      </c>
      <c r="C1300" s="1">
        <v>41055.028437499997</v>
      </c>
      <c r="D1300" s="10">
        <v>36000</v>
      </c>
      <c r="E1300" s="1" t="s">
        <v>322</v>
      </c>
      <c r="F1300" s="11">
        <v>36000</v>
      </c>
      <c r="G1300" s="9">
        <f>RawData[[#This Row],[Clean Salary]]*INDEX(Exchange[], MATCH(RawData[[#This Row],[Currency]], Exchange[Code], 0), 4)</f>
        <v>36000</v>
      </c>
      <c r="H1300" s="11">
        <f>IFERROR(RawData[[#This Row],[Salary in USD]]/(INDEX(Exchange[], MATCH(RawData[[#This Row],[Local Currency Unit]], Exchange[Code], 0), 8)), "")</f>
        <v>8571.4285714285706</v>
      </c>
      <c r="I1300" s="1" t="s">
        <v>290</v>
      </c>
      <c r="J1300" s="1" t="s">
        <v>290</v>
      </c>
      <c r="K1300" s="1" t="s">
        <v>133</v>
      </c>
      <c r="L1300" s="1" t="s">
        <v>322</v>
      </c>
      <c r="M1300" s="1" t="str">
        <f>INDEX(Countries[], MATCH(RawData[[#This Row],[Where do you work]], Countries[Actual], 0), 2)</f>
        <v>USA</v>
      </c>
      <c r="N1300" s="1" t="s">
        <v>282</v>
      </c>
      <c r="O1300" s="1" t="str">
        <f>VLOOKUP(RawData[[#This Row],[How many hours of a day you work on Excel]], Time[], 2, FALSE)</f>
        <v>Heavy</v>
      </c>
    </row>
    <row r="1301" spans="2:16" x14ac:dyDescent="0.2">
      <c r="B1301" s="1" t="s">
        <v>2553</v>
      </c>
      <c r="C1301" s="1">
        <v>41055.057199074072</v>
      </c>
      <c r="D1301" s="10" t="s">
        <v>2554</v>
      </c>
      <c r="E1301" s="1" t="s">
        <v>322</v>
      </c>
      <c r="F1301" s="11">
        <v>36000</v>
      </c>
      <c r="G1301" s="9">
        <f>RawData[[#This Row],[Clean Salary]]*INDEX(Exchange[], MATCH(RawData[[#This Row],[Currency]], Exchange[Code], 0), 4)</f>
        <v>36000</v>
      </c>
      <c r="H1301" s="11">
        <f>IFERROR(RawData[[#This Row],[Salary in USD]]/(INDEX(Exchange[], MATCH(RawData[[#This Row],[Local Currency Unit]], Exchange[Code], 0), 8)), "")</f>
        <v>8571.4285714285706</v>
      </c>
      <c r="I1301" s="1" t="s">
        <v>2555</v>
      </c>
      <c r="J1301" s="1" t="s">
        <v>290</v>
      </c>
      <c r="K1301" s="1" t="s">
        <v>133</v>
      </c>
      <c r="L1301" s="1" t="s">
        <v>322</v>
      </c>
      <c r="M1301" s="1" t="str">
        <f>INDEX(Countries[], MATCH(RawData[[#This Row],[Where do you work]], Countries[Actual], 0), 2)</f>
        <v>USA</v>
      </c>
      <c r="N1301" s="1" t="s">
        <v>294</v>
      </c>
      <c r="O1301" s="1" t="str">
        <f>VLOOKUP(RawData[[#This Row],[How many hours of a day you work on Excel]], Time[], 2, FALSE)</f>
        <v>Very Heavy</v>
      </c>
    </row>
    <row r="1302" spans="2:16" x14ac:dyDescent="0.2">
      <c r="B1302" s="1" t="s">
        <v>2571</v>
      </c>
      <c r="C1302" s="1">
        <v>41058.894016203703</v>
      </c>
      <c r="D1302" s="10">
        <v>36000</v>
      </c>
      <c r="E1302" s="1" t="s">
        <v>322</v>
      </c>
      <c r="F1302" s="11">
        <v>36000</v>
      </c>
      <c r="G1302" s="9">
        <f>RawData[[#This Row],[Clean Salary]]*INDEX(Exchange[], MATCH(RawData[[#This Row],[Currency]], Exchange[Code], 0), 4)</f>
        <v>36000</v>
      </c>
      <c r="H1302" s="11">
        <f>IFERROR(RawData[[#This Row],[Salary in USD]]/(INDEX(Exchange[], MATCH(RawData[[#This Row],[Local Currency Unit]], Exchange[Code], 0), 8)), "")</f>
        <v>8571.4285714285706</v>
      </c>
      <c r="I1302" s="1" t="s">
        <v>2246</v>
      </c>
      <c r="J1302" s="1" t="s">
        <v>286</v>
      </c>
      <c r="K1302" s="1" t="s">
        <v>133</v>
      </c>
      <c r="L1302" s="1" t="s">
        <v>322</v>
      </c>
      <c r="M1302" s="1" t="str">
        <f>INDEX(Countries[], MATCH(RawData[[#This Row],[Where do you work]], Countries[Actual], 0), 2)</f>
        <v>USA</v>
      </c>
      <c r="N1302" s="1" t="s">
        <v>294</v>
      </c>
      <c r="O1302" s="1" t="str">
        <f>VLOOKUP(RawData[[#This Row],[How many hours of a day you work on Excel]], Time[], 2, FALSE)</f>
        <v>Very Heavy</v>
      </c>
      <c r="P1302" s="1">
        <v>8</v>
      </c>
    </row>
    <row r="1303" spans="2:16" x14ac:dyDescent="0.2">
      <c r="B1303" s="1" t="s">
        <v>2574</v>
      </c>
      <c r="C1303" s="1">
        <v>41067.992002314815</v>
      </c>
      <c r="D1303" s="10">
        <v>36000</v>
      </c>
      <c r="E1303" s="1" t="s">
        <v>322</v>
      </c>
      <c r="F1303" s="11">
        <v>36000</v>
      </c>
      <c r="G1303" s="9">
        <f>RawData[[#This Row],[Clean Salary]]*INDEX(Exchange[], MATCH(RawData[[#This Row],[Currency]], Exchange[Code], 0), 4)</f>
        <v>36000</v>
      </c>
      <c r="H1303" s="11">
        <f>IFERROR(RawData[[#This Row],[Salary in USD]]/(INDEX(Exchange[], MATCH(RawData[[#This Row],[Local Currency Unit]], Exchange[Code], 0), 8)), "")</f>
        <v>8571.4285714285706</v>
      </c>
      <c r="I1303" s="1" t="s">
        <v>2575</v>
      </c>
      <c r="J1303" s="1" t="s">
        <v>290</v>
      </c>
      <c r="K1303" s="1" t="s">
        <v>133</v>
      </c>
      <c r="L1303" s="1" t="s">
        <v>322</v>
      </c>
      <c r="M1303" s="1" t="str">
        <f>INDEX(Countries[], MATCH(RawData[[#This Row],[Where do you work]], Countries[Actual], 0), 2)</f>
        <v>USA</v>
      </c>
      <c r="N1303" s="1" t="s">
        <v>282</v>
      </c>
      <c r="O1303" s="1" t="str">
        <f>VLOOKUP(RawData[[#This Row],[How many hours of a day you work on Excel]], Time[], 2, FALSE)</f>
        <v>Heavy</v>
      </c>
      <c r="P1303" s="1">
        <v>4</v>
      </c>
    </row>
    <row r="1304" spans="2:16" x14ac:dyDescent="0.2">
      <c r="B1304" s="1" t="s">
        <v>2576</v>
      </c>
      <c r="C1304" s="1">
        <v>41056.688125000001</v>
      </c>
      <c r="D1304" s="10">
        <v>775000</v>
      </c>
      <c r="E1304" s="1" t="s">
        <v>19</v>
      </c>
      <c r="F1304" s="11">
        <v>775000</v>
      </c>
      <c r="G1304" s="9">
        <f>RawData[[#This Row],[Clean Salary]]*INDEX(Exchange[], MATCH(RawData[[#This Row],[Currency]], Exchange[Code], 0), 4)</f>
        <v>13801.135432767991</v>
      </c>
      <c r="H1304" s="11">
        <f>IFERROR(RawData[[#This Row],[Salary in USD]]/(INDEX(Exchange[], MATCH(RawData[[#This Row],[Local Currency Unit]], Exchange[Code], 0), 8)), "")</f>
        <v>8519.219402943203</v>
      </c>
      <c r="I1304" s="1" t="s">
        <v>290</v>
      </c>
      <c r="J1304" s="1" t="s">
        <v>290</v>
      </c>
      <c r="K1304" s="1" t="s">
        <v>134</v>
      </c>
      <c r="L1304" s="1" t="s">
        <v>19</v>
      </c>
      <c r="M1304" s="1" t="str">
        <f>INDEX(Countries[], MATCH(RawData[[#This Row],[Where do you work]], Countries[Actual], 0), 2)</f>
        <v>India</v>
      </c>
      <c r="N1304" s="1" t="s">
        <v>282</v>
      </c>
      <c r="O1304" s="1" t="str">
        <f>VLOOKUP(RawData[[#This Row],[How many hours of a day you work on Excel]], Time[], 2, FALSE)</f>
        <v>Heavy</v>
      </c>
      <c r="P1304" s="1">
        <v>2</v>
      </c>
    </row>
    <row r="1305" spans="2:16" x14ac:dyDescent="0.2">
      <c r="B1305" s="1" t="s">
        <v>2577</v>
      </c>
      <c r="C1305" s="1">
        <v>41072.080000000002</v>
      </c>
      <c r="D1305" s="10">
        <v>40000</v>
      </c>
      <c r="E1305" s="1" t="s">
        <v>9</v>
      </c>
      <c r="F1305" s="11">
        <v>40000</v>
      </c>
      <c r="G1305" s="9">
        <f>RawData[[#This Row],[Clean Salary]]*INDEX(Exchange[], MATCH(RawData[[#This Row],[Currency]], Exchange[Code], 0), 4)</f>
        <v>39334.460921213074</v>
      </c>
      <c r="H1305" s="11">
        <f>IFERROR(RawData[[#This Row],[Salary in USD]]/(INDEX(Exchange[], MATCH(RawData[[#This Row],[Local Currency Unit]], Exchange[Code], 0), 8)), "")</f>
        <v>8495.5639138689148</v>
      </c>
      <c r="I1305" s="1" t="s">
        <v>2578</v>
      </c>
      <c r="J1305" s="1" t="s">
        <v>290</v>
      </c>
      <c r="K1305" s="1" t="s">
        <v>137</v>
      </c>
      <c r="L1305" s="1" t="s">
        <v>9</v>
      </c>
      <c r="M1305" s="1" t="str">
        <f>INDEX(Countries[], MATCH(RawData[[#This Row],[Where do you work]], Countries[Actual], 0), 2)</f>
        <v>Canada</v>
      </c>
      <c r="N1305" s="1" t="s">
        <v>324</v>
      </c>
      <c r="O1305" s="1" t="str">
        <f>VLOOKUP(RawData[[#This Row],[How many hours of a day you work on Excel]], Time[], 2, FALSE)</f>
        <v>Light</v>
      </c>
      <c r="P1305" s="1">
        <v>1</v>
      </c>
    </row>
    <row r="1306" spans="2:16" x14ac:dyDescent="0.2">
      <c r="B1306" s="1" t="s">
        <v>2579</v>
      </c>
      <c r="C1306" s="1">
        <v>41076.933680555558</v>
      </c>
      <c r="D1306" s="10">
        <v>20500</v>
      </c>
      <c r="E1306" s="1" t="s">
        <v>6</v>
      </c>
      <c r="F1306" s="11">
        <v>20500</v>
      </c>
      <c r="G1306" s="9">
        <f>RawData[[#This Row],[Clean Salary]]*INDEX(Exchange[], MATCH(RawData[[#This Row],[Currency]], Exchange[Code], 0), 4)</f>
        <v>32311.654577379326</v>
      </c>
      <c r="H1306" s="11">
        <f>IFERROR(RawData[[#This Row],[Salary in USD]]/(INDEX(Exchange[], MATCH(RawData[[#This Row],[Local Currency Unit]], Exchange[Code], 0), 8)), "")</f>
        <v>8458.5483186856873</v>
      </c>
      <c r="I1306" s="1" t="s">
        <v>648</v>
      </c>
      <c r="J1306" s="1" t="s">
        <v>290</v>
      </c>
      <c r="K1306" s="1" t="s">
        <v>135</v>
      </c>
      <c r="L1306" s="1" t="s">
        <v>6</v>
      </c>
      <c r="M1306" s="1" t="str">
        <f>INDEX(Countries[], MATCH(RawData[[#This Row],[Where do you work]], Countries[Actual], 0), 2)</f>
        <v>UK</v>
      </c>
      <c r="N1306" s="1" t="s">
        <v>282</v>
      </c>
      <c r="O1306" s="1" t="str">
        <f>VLOOKUP(RawData[[#This Row],[How many hours of a day you work on Excel]], Time[], 2, FALSE)</f>
        <v>Heavy</v>
      </c>
      <c r="P1306" s="1">
        <v>20</v>
      </c>
    </row>
    <row r="1307" spans="2:16" x14ac:dyDescent="0.2">
      <c r="B1307" s="1" t="s">
        <v>2580</v>
      </c>
      <c r="C1307" s="1">
        <v>41062.134687500002</v>
      </c>
      <c r="D1307" s="10">
        <v>35500</v>
      </c>
      <c r="E1307" s="1" t="s">
        <v>322</v>
      </c>
      <c r="F1307" s="11">
        <v>35500</v>
      </c>
      <c r="G1307" s="9">
        <f>RawData[[#This Row],[Clean Salary]]*INDEX(Exchange[], MATCH(RawData[[#This Row],[Currency]], Exchange[Code], 0), 4)</f>
        <v>35500</v>
      </c>
      <c r="H1307" s="11">
        <f>IFERROR(RawData[[#This Row],[Salary in USD]]/(INDEX(Exchange[], MATCH(RawData[[#This Row],[Local Currency Unit]], Exchange[Code], 0), 8)), "")</f>
        <v>8452.3809523809523</v>
      </c>
      <c r="I1307" s="1" t="s">
        <v>2581</v>
      </c>
      <c r="J1307" s="1" t="s">
        <v>290</v>
      </c>
      <c r="K1307" s="1" t="s">
        <v>133</v>
      </c>
      <c r="L1307" s="1" t="s">
        <v>322</v>
      </c>
      <c r="M1307" s="1" t="str">
        <f>INDEX(Countries[], MATCH(RawData[[#This Row],[Where do you work]], Countries[Actual], 0), 2)</f>
        <v>USA</v>
      </c>
      <c r="N1307" s="1" t="s">
        <v>282</v>
      </c>
      <c r="O1307" s="1" t="str">
        <f>VLOOKUP(RawData[[#This Row],[How many hours of a day you work on Excel]], Time[], 2, FALSE)</f>
        <v>Heavy</v>
      </c>
      <c r="P1307" s="1">
        <v>20</v>
      </c>
    </row>
    <row r="1308" spans="2:16" x14ac:dyDescent="0.2">
      <c r="B1308" s="1" t="s">
        <v>3487</v>
      </c>
      <c r="C1308" s="1">
        <v>41055.035219907404</v>
      </c>
      <c r="D1308" s="10">
        <v>13636.36</v>
      </c>
      <c r="E1308" s="1" t="s">
        <v>322</v>
      </c>
      <c r="F1308" s="11">
        <v>13636</v>
      </c>
      <c r="G1308" s="9">
        <f>RawData[[#This Row],[Clean Salary]]*INDEX(Exchange[], MATCH(RawData[[#This Row],[Currency]], Exchange[Code], 0), 4)</f>
        <v>13636</v>
      </c>
      <c r="H1308" s="11">
        <f>IFERROR(RawData[[#This Row],[Salary in USD]]/(INDEX(Exchange[], MATCH(RawData[[#This Row],[Local Currency Unit]], Exchange[Code], 0), 8)), "")</f>
        <v>8417.2839506172841</v>
      </c>
      <c r="I1308" s="1" t="s">
        <v>3488</v>
      </c>
      <c r="J1308" s="1" t="s">
        <v>281</v>
      </c>
      <c r="K1308" s="1" t="s">
        <v>134</v>
      </c>
      <c r="L1308" s="1" t="s">
        <v>19</v>
      </c>
      <c r="M1308" s="1" t="str">
        <f>INDEX(Countries[], MATCH(RawData[[#This Row],[Where do you work]], Countries[Actual], 0), 2)</f>
        <v>India</v>
      </c>
      <c r="N1308" s="1" t="s">
        <v>294</v>
      </c>
      <c r="O1308" s="1" t="str">
        <f>VLOOKUP(RawData[[#This Row],[How many hours of a day you work on Excel]], Time[], 2, FALSE)</f>
        <v>Very Heavy</v>
      </c>
    </row>
    <row r="1309" spans="2:16" x14ac:dyDescent="0.2">
      <c r="B1309" s="1" t="s">
        <v>3489</v>
      </c>
      <c r="C1309" s="1">
        <v>41054.183344907404</v>
      </c>
      <c r="D1309" s="10">
        <v>13500</v>
      </c>
      <c r="E1309" s="1" t="s">
        <v>322</v>
      </c>
      <c r="F1309" s="11">
        <v>13500</v>
      </c>
      <c r="G1309" s="9">
        <f>RawData[[#This Row],[Clean Salary]]*INDEX(Exchange[], MATCH(RawData[[#This Row],[Currency]], Exchange[Code], 0), 4)</f>
        <v>13500</v>
      </c>
      <c r="H1309" s="11">
        <f>IFERROR(RawData[[#This Row],[Salary in USD]]/(INDEX(Exchange[], MATCH(RawData[[#This Row],[Local Currency Unit]], Exchange[Code], 0), 8)), "")</f>
        <v>8333.3333333333321</v>
      </c>
      <c r="I1309" s="1" t="s">
        <v>3490</v>
      </c>
      <c r="J1309" s="1" t="s">
        <v>281</v>
      </c>
      <c r="K1309" s="1" t="s">
        <v>134</v>
      </c>
      <c r="L1309" s="1" t="s">
        <v>19</v>
      </c>
      <c r="M1309" s="1" t="str">
        <f>INDEX(Countries[], MATCH(RawData[[#This Row],[Where do you work]], Countries[Actual], 0), 2)</f>
        <v>India</v>
      </c>
      <c r="N1309" s="1" t="s">
        <v>282</v>
      </c>
      <c r="O1309" s="1" t="str">
        <f>VLOOKUP(RawData[[#This Row],[How many hours of a day you work on Excel]], Time[], 2, FALSE)</f>
        <v>Heavy</v>
      </c>
    </row>
    <row r="1310" spans="2:16" x14ac:dyDescent="0.2">
      <c r="B1310" s="1" t="s">
        <v>3491</v>
      </c>
      <c r="C1310" s="1">
        <v>41055.770208333335</v>
      </c>
      <c r="D1310" s="10">
        <v>13500</v>
      </c>
      <c r="E1310" s="1" t="s">
        <v>322</v>
      </c>
      <c r="F1310" s="11">
        <v>13500</v>
      </c>
      <c r="G1310" s="9">
        <f>RawData[[#This Row],[Clean Salary]]*INDEX(Exchange[], MATCH(RawData[[#This Row],[Currency]], Exchange[Code], 0), 4)</f>
        <v>13500</v>
      </c>
      <c r="H1310" s="11">
        <f>IFERROR(RawData[[#This Row],[Salary in USD]]/(INDEX(Exchange[], MATCH(RawData[[#This Row],[Local Currency Unit]], Exchange[Code], 0), 8)), "")</f>
        <v>8333.3333333333321</v>
      </c>
      <c r="I1310" s="1" t="s">
        <v>334</v>
      </c>
      <c r="J1310" s="1" t="s">
        <v>313</v>
      </c>
      <c r="K1310" s="1" t="s">
        <v>134</v>
      </c>
      <c r="L1310" s="1" t="s">
        <v>19</v>
      </c>
      <c r="M1310" s="1" t="str">
        <f>INDEX(Countries[], MATCH(RawData[[#This Row],[Where do you work]], Countries[Actual], 0), 2)</f>
        <v>India</v>
      </c>
      <c r="N1310" s="1" t="s">
        <v>294</v>
      </c>
      <c r="O1310" s="1" t="str">
        <f>VLOOKUP(RawData[[#This Row],[How many hours of a day you work on Excel]], Time[], 2, FALSE)</f>
        <v>Very Heavy</v>
      </c>
      <c r="P1310" s="1">
        <v>2.5</v>
      </c>
    </row>
    <row r="1311" spans="2:16" x14ac:dyDescent="0.2">
      <c r="B1311" s="1" t="s">
        <v>3493</v>
      </c>
      <c r="C1311" s="1">
        <v>41058.632222222222</v>
      </c>
      <c r="D1311" s="10">
        <v>13500</v>
      </c>
      <c r="E1311" s="1" t="s">
        <v>322</v>
      </c>
      <c r="F1311" s="11">
        <v>13500</v>
      </c>
      <c r="G1311" s="9">
        <f>RawData[[#This Row],[Clean Salary]]*INDEX(Exchange[], MATCH(RawData[[#This Row],[Currency]], Exchange[Code], 0), 4)</f>
        <v>13500</v>
      </c>
      <c r="H1311" s="11">
        <f>IFERROR(RawData[[#This Row],[Salary in USD]]/(INDEX(Exchange[], MATCH(RawData[[#This Row],[Local Currency Unit]], Exchange[Code], 0), 8)), "")</f>
        <v>8333.3333333333321</v>
      </c>
      <c r="I1311" s="1" t="s">
        <v>3119</v>
      </c>
      <c r="J1311" s="1" t="s">
        <v>281</v>
      </c>
      <c r="K1311" s="1" t="s">
        <v>134</v>
      </c>
      <c r="L1311" s="1" t="s">
        <v>19</v>
      </c>
      <c r="M1311" s="1" t="str">
        <f>INDEX(Countries[], MATCH(RawData[[#This Row],[Where do you work]], Countries[Actual], 0), 2)</f>
        <v>India</v>
      </c>
      <c r="N1311" s="1" t="s">
        <v>291</v>
      </c>
      <c r="O1311" s="1" t="str">
        <f>VLOOKUP(RawData[[#This Row],[How many hours of a day you work on Excel]], Time[], 2, FALSE)</f>
        <v>Medium</v>
      </c>
      <c r="P1311" s="1">
        <v>20</v>
      </c>
    </row>
    <row r="1312" spans="2:16" x14ac:dyDescent="0.2">
      <c r="B1312" s="1" t="s">
        <v>2582</v>
      </c>
      <c r="C1312" s="1">
        <v>41055.031018518515</v>
      </c>
      <c r="D1312" s="10">
        <v>35000</v>
      </c>
      <c r="E1312" s="1" t="s">
        <v>322</v>
      </c>
      <c r="F1312" s="11">
        <v>35000</v>
      </c>
      <c r="G1312" s="9">
        <f>RawData[[#This Row],[Clean Salary]]*INDEX(Exchange[], MATCH(RawData[[#This Row],[Currency]], Exchange[Code], 0), 4)</f>
        <v>35000</v>
      </c>
      <c r="H1312" s="11">
        <f>IFERROR(RawData[[#This Row],[Salary in USD]]/(INDEX(Exchange[], MATCH(RawData[[#This Row],[Local Currency Unit]], Exchange[Code], 0), 8)), "")</f>
        <v>8333.3333333333321</v>
      </c>
      <c r="I1312" s="1" t="s">
        <v>2583</v>
      </c>
      <c r="J1312" s="1" t="s">
        <v>281</v>
      </c>
      <c r="K1312" s="1" t="s">
        <v>133</v>
      </c>
      <c r="L1312" s="1" t="s">
        <v>322</v>
      </c>
      <c r="M1312" s="1" t="str">
        <f>INDEX(Countries[], MATCH(RawData[[#This Row],[Where do you work]], Countries[Actual], 0), 2)</f>
        <v>USA</v>
      </c>
      <c r="N1312" s="1" t="s">
        <v>291</v>
      </c>
      <c r="O1312" s="1" t="str">
        <f>VLOOKUP(RawData[[#This Row],[How many hours of a day you work on Excel]], Time[], 2, FALSE)</f>
        <v>Medium</v>
      </c>
    </row>
    <row r="1313" spans="2:16" x14ac:dyDescent="0.2">
      <c r="B1313" s="1" t="s">
        <v>2588</v>
      </c>
      <c r="C1313" s="1">
        <v>41055.243356481478</v>
      </c>
      <c r="D1313" s="10">
        <v>35000</v>
      </c>
      <c r="E1313" s="1" t="s">
        <v>322</v>
      </c>
      <c r="F1313" s="11">
        <v>35000</v>
      </c>
      <c r="G1313" s="9">
        <f>RawData[[#This Row],[Clean Salary]]*INDEX(Exchange[], MATCH(RawData[[#This Row],[Currency]], Exchange[Code], 0), 4)</f>
        <v>35000</v>
      </c>
      <c r="H1313" s="11">
        <f>IFERROR(RawData[[#This Row],[Salary in USD]]/(INDEX(Exchange[], MATCH(RawData[[#This Row],[Local Currency Unit]], Exchange[Code], 0), 8)), "")</f>
        <v>8333.3333333333321</v>
      </c>
      <c r="I1313" s="1" t="s">
        <v>290</v>
      </c>
      <c r="J1313" s="1" t="s">
        <v>290</v>
      </c>
      <c r="K1313" s="1" t="s">
        <v>133</v>
      </c>
      <c r="L1313" s="1" t="s">
        <v>322</v>
      </c>
      <c r="M1313" s="1" t="str">
        <f>INDEX(Countries[], MATCH(RawData[[#This Row],[Where do you work]], Countries[Actual], 0), 2)</f>
        <v>USA</v>
      </c>
      <c r="N1313" s="1" t="s">
        <v>291</v>
      </c>
      <c r="O1313" s="1" t="str">
        <f>VLOOKUP(RawData[[#This Row],[How many hours of a day you work on Excel]], Time[], 2, FALSE)</f>
        <v>Medium</v>
      </c>
    </row>
    <row r="1314" spans="2:16" x14ac:dyDescent="0.2">
      <c r="B1314" s="1" t="s">
        <v>2589</v>
      </c>
      <c r="C1314" s="1">
        <v>41055.25582175926</v>
      </c>
      <c r="D1314" s="10">
        <v>35000</v>
      </c>
      <c r="E1314" s="1" t="s">
        <v>322</v>
      </c>
      <c r="F1314" s="11">
        <v>35000</v>
      </c>
      <c r="G1314" s="9">
        <f>RawData[[#This Row],[Clean Salary]]*INDEX(Exchange[], MATCH(RawData[[#This Row],[Currency]], Exchange[Code], 0), 4)</f>
        <v>35000</v>
      </c>
      <c r="H1314" s="11">
        <f>IFERROR(RawData[[#This Row],[Salary in USD]]/(INDEX(Exchange[], MATCH(RawData[[#This Row],[Local Currency Unit]], Exchange[Code], 0), 8)), "")</f>
        <v>8333.3333333333321</v>
      </c>
      <c r="I1314" s="1" t="s">
        <v>2590</v>
      </c>
      <c r="J1314" s="1" t="s">
        <v>290</v>
      </c>
      <c r="K1314" s="1" t="s">
        <v>133</v>
      </c>
      <c r="L1314" s="1" t="s">
        <v>322</v>
      </c>
      <c r="M1314" s="1" t="str">
        <f>INDEX(Countries[], MATCH(RawData[[#This Row],[Where do you work]], Countries[Actual], 0), 2)</f>
        <v>USA</v>
      </c>
      <c r="N1314" s="1" t="s">
        <v>324</v>
      </c>
      <c r="O1314" s="1" t="str">
        <f>VLOOKUP(RawData[[#This Row],[How many hours of a day you work on Excel]], Time[], 2, FALSE)</f>
        <v>Light</v>
      </c>
      <c r="P1314" s="1">
        <v>7</v>
      </c>
    </row>
    <row r="1315" spans="2:16" x14ac:dyDescent="0.2">
      <c r="B1315" s="1" t="s">
        <v>2591</v>
      </c>
      <c r="C1315" s="1">
        <v>41055.576319444444</v>
      </c>
      <c r="D1315" s="10">
        <v>35000</v>
      </c>
      <c r="E1315" s="1" t="s">
        <v>322</v>
      </c>
      <c r="F1315" s="11">
        <v>35000</v>
      </c>
      <c r="G1315" s="9">
        <f>RawData[[#This Row],[Clean Salary]]*INDEX(Exchange[], MATCH(RawData[[#This Row],[Currency]], Exchange[Code], 0), 4)</f>
        <v>35000</v>
      </c>
      <c r="H1315" s="11">
        <f>IFERROR(RawData[[#This Row],[Salary in USD]]/(INDEX(Exchange[], MATCH(RawData[[#This Row],[Local Currency Unit]], Exchange[Code], 0), 8)), "")</f>
        <v>8333.3333333333321</v>
      </c>
      <c r="I1315" s="1" t="s">
        <v>1830</v>
      </c>
      <c r="J1315" s="1" t="s">
        <v>286</v>
      </c>
      <c r="K1315" s="1" t="s">
        <v>133</v>
      </c>
      <c r="L1315" s="1" t="s">
        <v>322</v>
      </c>
      <c r="M1315" s="1" t="str">
        <f>INDEX(Countries[], MATCH(RawData[[#This Row],[Where do you work]], Countries[Actual], 0), 2)</f>
        <v>USA</v>
      </c>
      <c r="N1315" s="1" t="s">
        <v>282</v>
      </c>
      <c r="O1315" s="1" t="str">
        <f>VLOOKUP(RawData[[#This Row],[How many hours of a day you work on Excel]], Time[], 2, FALSE)</f>
        <v>Heavy</v>
      </c>
      <c r="P1315" s="1">
        <v>10</v>
      </c>
    </row>
    <row r="1316" spans="2:16" x14ac:dyDescent="0.2">
      <c r="B1316" s="1" t="s">
        <v>2594</v>
      </c>
      <c r="C1316" s="1">
        <v>41057.84784722222</v>
      </c>
      <c r="D1316" s="10">
        <v>35000</v>
      </c>
      <c r="E1316" s="1" t="s">
        <v>322</v>
      </c>
      <c r="F1316" s="11">
        <v>35000</v>
      </c>
      <c r="G1316" s="9">
        <f>RawData[[#This Row],[Clean Salary]]*INDEX(Exchange[], MATCH(RawData[[#This Row],[Currency]], Exchange[Code], 0), 4)</f>
        <v>35000</v>
      </c>
      <c r="H1316" s="11">
        <f>IFERROR(RawData[[#This Row],[Salary in USD]]/(INDEX(Exchange[], MATCH(RawData[[#This Row],[Local Currency Unit]], Exchange[Code], 0), 8)), "")</f>
        <v>8333.3333333333321</v>
      </c>
      <c r="I1316" s="1" t="s">
        <v>871</v>
      </c>
      <c r="J1316" s="1" t="s">
        <v>290</v>
      </c>
      <c r="K1316" s="1" t="s">
        <v>133</v>
      </c>
      <c r="L1316" s="1" t="s">
        <v>322</v>
      </c>
      <c r="M1316" s="1" t="str">
        <f>INDEX(Countries[], MATCH(RawData[[#This Row],[Where do you work]], Countries[Actual], 0), 2)</f>
        <v>USA</v>
      </c>
      <c r="N1316" s="1" t="s">
        <v>294</v>
      </c>
      <c r="O1316" s="1" t="str">
        <f>VLOOKUP(RawData[[#This Row],[How many hours of a day you work on Excel]], Time[], 2, FALSE)</f>
        <v>Very Heavy</v>
      </c>
      <c r="P1316" s="1">
        <v>20</v>
      </c>
    </row>
    <row r="1317" spans="2:16" x14ac:dyDescent="0.2">
      <c r="B1317" s="1" t="s">
        <v>2597</v>
      </c>
      <c r="C1317" s="1">
        <v>41055.053599537037</v>
      </c>
      <c r="D1317" s="10" t="s">
        <v>2598</v>
      </c>
      <c r="E1317" s="1" t="s">
        <v>53</v>
      </c>
      <c r="F1317" s="11">
        <v>100000</v>
      </c>
      <c r="G1317" s="9">
        <f>RawData[[#This Row],[Clean Salary]]*INDEX(Exchange[], MATCH(RawData[[#This Row],[Currency]], Exchange[Code], 0), 4)</f>
        <v>27221.92126875931</v>
      </c>
      <c r="H1317" s="11">
        <f>IFERROR(RawData[[#This Row],[Salary in USD]]/(INDEX(Exchange[], MATCH(RawData[[#This Row],[Local Currency Unit]], Exchange[Code], 0), 8)), "")</f>
        <v>8324.74656536982</v>
      </c>
      <c r="I1317" s="1" t="s">
        <v>316</v>
      </c>
      <c r="J1317" s="1" t="s">
        <v>316</v>
      </c>
      <c r="K1317" s="1" t="s">
        <v>166</v>
      </c>
      <c r="L1317" s="1" t="s">
        <v>53</v>
      </c>
      <c r="M1317" s="1" t="str">
        <f>INDEX(Countries[], MATCH(RawData[[#This Row],[Where do you work]], Countries[Actual], 0), 2)</f>
        <v>Dubai</v>
      </c>
      <c r="N1317" s="1" t="s">
        <v>282</v>
      </c>
      <c r="O1317" s="1" t="str">
        <f>VLOOKUP(RawData[[#This Row],[How many hours of a day you work on Excel]], Time[], 2, FALSE)</f>
        <v>Heavy</v>
      </c>
    </row>
    <row r="1318" spans="2:16" x14ac:dyDescent="0.2">
      <c r="B1318" s="1" t="s">
        <v>2599</v>
      </c>
      <c r="C1318" s="1">
        <v>41055.058368055557</v>
      </c>
      <c r="D1318" s="10" t="s">
        <v>2600</v>
      </c>
      <c r="E1318" s="1" t="s">
        <v>6</v>
      </c>
      <c r="F1318" s="11">
        <v>20000</v>
      </c>
      <c r="G1318" s="9">
        <f>RawData[[#This Row],[Clean Salary]]*INDEX(Exchange[], MATCH(RawData[[#This Row],[Currency]], Exchange[Code], 0), 4)</f>
        <v>31523.565441345683</v>
      </c>
      <c r="H1318" s="11">
        <f>IFERROR(RawData[[#This Row],[Salary in USD]]/(INDEX(Exchange[], MATCH(RawData[[#This Row],[Local Currency Unit]], Exchange[Code], 0), 8)), "")</f>
        <v>8252.2422621323785</v>
      </c>
      <c r="I1318" s="1" t="s">
        <v>2601</v>
      </c>
      <c r="J1318" s="1" t="s">
        <v>305</v>
      </c>
      <c r="K1318" s="1" t="s">
        <v>135</v>
      </c>
      <c r="L1318" s="1" t="s">
        <v>6</v>
      </c>
      <c r="M1318" s="1" t="str">
        <f>INDEX(Countries[], MATCH(RawData[[#This Row],[Where do you work]], Countries[Actual], 0), 2)</f>
        <v>UK</v>
      </c>
      <c r="N1318" s="1" t="s">
        <v>324</v>
      </c>
      <c r="O1318" s="1" t="str">
        <f>VLOOKUP(RawData[[#This Row],[How many hours of a day you work on Excel]], Time[], 2, FALSE)</f>
        <v>Light</v>
      </c>
    </row>
    <row r="1319" spans="2:16" x14ac:dyDescent="0.2">
      <c r="B1319" s="1" t="s">
        <v>2602</v>
      </c>
      <c r="C1319" s="1">
        <v>41055.241805555554</v>
      </c>
      <c r="D1319" s="10" t="s">
        <v>2603</v>
      </c>
      <c r="E1319" s="1" t="s">
        <v>6</v>
      </c>
      <c r="F1319" s="11">
        <v>20000</v>
      </c>
      <c r="G1319" s="9">
        <f>RawData[[#This Row],[Clean Salary]]*INDEX(Exchange[], MATCH(RawData[[#This Row],[Currency]], Exchange[Code], 0), 4)</f>
        <v>31523.565441345683</v>
      </c>
      <c r="H1319" s="11">
        <f>IFERROR(RawData[[#This Row],[Salary in USD]]/(INDEX(Exchange[], MATCH(RawData[[#This Row],[Local Currency Unit]], Exchange[Code], 0), 8)), "")</f>
        <v>8252.2422621323785</v>
      </c>
      <c r="I1319" s="1" t="s">
        <v>2604</v>
      </c>
      <c r="J1319" s="1" t="s">
        <v>342</v>
      </c>
      <c r="K1319" s="1" t="s">
        <v>135</v>
      </c>
      <c r="L1319" s="1" t="s">
        <v>6</v>
      </c>
      <c r="M1319" s="1" t="str">
        <f>INDEX(Countries[], MATCH(RawData[[#This Row],[Where do you work]], Countries[Actual], 0), 2)</f>
        <v>UK</v>
      </c>
      <c r="N1319" s="1" t="s">
        <v>282</v>
      </c>
      <c r="O1319" s="1" t="str">
        <f>VLOOKUP(RawData[[#This Row],[How many hours of a day you work on Excel]], Time[], 2, FALSE)</f>
        <v>Heavy</v>
      </c>
    </row>
    <row r="1320" spans="2:16" x14ac:dyDescent="0.2">
      <c r="B1320" s="1" t="s">
        <v>2605</v>
      </c>
      <c r="C1320" s="1">
        <v>41057.649675925924</v>
      </c>
      <c r="D1320" s="10">
        <v>20000</v>
      </c>
      <c r="E1320" s="1" t="s">
        <v>6</v>
      </c>
      <c r="F1320" s="11">
        <v>20000</v>
      </c>
      <c r="G1320" s="9">
        <f>RawData[[#This Row],[Clean Salary]]*INDEX(Exchange[], MATCH(RawData[[#This Row],[Currency]], Exchange[Code], 0), 4)</f>
        <v>31523.565441345683</v>
      </c>
      <c r="H1320" s="11">
        <f>IFERROR(RawData[[#This Row],[Salary in USD]]/(INDEX(Exchange[], MATCH(RawData[[#This Row],[Local Currency Unit]], Exchange[Code], 0), 8)), "")</f>
        <v>8252.2422621323785</v>
      </c>
      <c r="I1320" s="1" t="s">
        <v>2606</v>
      </c>
      <c r="J1320" s="1" t="s">
        <v>290</v>
      </c>
      <c r="K1320" s="1" t="s">
        <v>135</v>
      </c>
      <c r="L1320" s="1" t="s">
        <v>6</v>
      </c>
      <c r="M1320" s="1" t="str">
        <f>INDEX(Countries[], MATCH(RawData[[#This Row],[Where do you work]], Countries[Actual], 0), 2)</f>
        <v>UK</v>
      </c>
      <c r="N1320" s="1" t="s">
        <v>282</v>
      </c>
      <c r="O1320" s="1" t="str">
        <f>VLOOKUP(RawData[[#This Row],[How many hours of a day you work on Excel]], Time[], 2, FALSE)</f>
        <v>Heavy</v>
      </c>
      <c r="P1320" s="1">
        <v>1</v>
      </c>
    </row>
    <row r="1321" spans="2:16" x14ac:dyDescent="0.2">
      <c r="B1321" s="1" t="s">
        <v>2607</v>
      </c>
      <c r="C1321" s="1">
        <v>41058.311585648145</v>
      </c>
      <c r="D1321" s="10">
        <v>20000</v>
      </c>
      <c r="E1321" s="1" t="s">
        <v>6</v>
      </c>
      <c r="F1321" s="11">
        <v>20000</v>
      </c>
      <c r="G1321" s="9">
        <f>RawData[[#This Row],[Clean Salary]]*INDEX(Exchange[], MATCH(RawData[[#This Row],[Currency]], Exchange[Code], 0), 4)</f>
        <v>31523.565441345683</v>
      </c>
      <c r="H1321" s="11">
        <f>IFERROR(RawData[[#This Row],[Salary in USD]]/(INDEX(Exchange[], MATCH(RawData[[#This Row],[Local Currency Unit]], Exchange[Code], 0), 8)), "")</f>
        <v>8252.2422621323785</v>
      </c>
      <c r="I1321" s="1" t="s">
        <v>2608</v>
      </c>
      <c r="J1321" s="1" t="s">
        <v>290</v>
      </c>
      <c r="K1321" s="1" t="s">
        <v>135</v>
      </c>
      <c r="L1321" s="1" t="s">
        <v>6</v>
      </c>
      <c r="M1321" s="1" t="str">
        <f>INDEX(Countries[], MATCH(RawData[[#This Row],[Where do you work]], Countries[Actual], 0), 2)</f>
        <v>UK</v>
      </c>
      <c r="N1321" s="1" t="s">
        <v>282</v>
      </c>
      <c r="O1321" s="1" t="str">
        <f>VLOOKUP(RawData[[#This Row],[How many hours of a day you work on Excel]], Time[], 2, FALSE)</f>
        <v>Heavy</v>
      </c>
      <c r="P1321" s="1">
        <v>1</v>
      </c>
    </row>
    <row r="1322" spans="2:16" x14ac:dyDescent="0.2">
      <c r="B1322" s="1" t="s">
        <v>2609</v>
      </c>
      <c r="C1322" s="1">
        <v>41061.97896990741</v>
      </c>
      <c r="D1322" s="10" t="s">
        <v>2603</v>
      </c>
      <c r="E1322" s="1" t="s">
        <v>6</v>
      </c>
      <c r="F1322" s="11">
        <v>20000</v>
      </c>
      <c r="G1322" s="9">
        <f>RawData[[#This Row],[Clean Salary]]*INDEX(Exchange[], MATCH(RawData[[#This Row],[Currency]], Exchange[Code], 0), 4)</f>
        <v>31523.565441345683</v>
      </c>
      <c r="H1322" s="11">
        <f>IFERROR(RawData[[#This Row],[Salary in USD]]/(INDEX(Exchange[], MATCH(RawData[[#This Row],[Local Currency Unit]], Exchange[Code], 0), 8)), "")</f>
        <v>8252.2422621323785</v>
      </c>
      <c r="I1322" s="1" t="s">
        <v>1386</v>
      </c>
      <c r="J1322" s="1" t="s">
        <v>290</v>
      </c>
      <c r="K1322" s="1" t="s">
        <v>135</v>
      </c>
      <c r="L1322" s="1" t="s">
        <v>6</v>
      </c>
      <c r="M1322" s="1" t="str">
        <f>INDEX(Countries[], MATCH(RawData[[#This Row],[Where do you work]], Countries[Actual], 0), 2)</f>
        <v>UK</v>
      </c>
      <c r="N1322" s="1" t="s">
        <v>294</v>
      </c>
      <c r="O1322" s="1" t="str">
        <f>VLOOKUP(RawData[[#This Row],[How many hours of a day you work on Excel]], Time[], 2, FALSE)</f>
        <v>Very Heavy</v>
      </c>
      <c r="P1322" s="1">
        <v>3</v>
      </c>
    </row>
    <row r="1323" spans="2:16" x14ac:dyDescent="0.2">
      <c r="B1323" s="1" t="s">
        <v>2610</v>
      </c>
      <c r="C1323" s="1">
        <v>41075.73300925926</v>
      </c>
      <c r="D1323" s="10">
        <v>20000</v>
      </c>
      <c r="E1323" s="1" t="s">
        <v>6</v>
      </c>
      <c r="F1323" s="11">
        <v>20000</v>
      </c>
      <c r="G1323" s="9">
        <f>RawData[[#This Row],[Clean Salary]]*INDEX(Exchange[], MATCH(RawData[[#This Row],[Currency]], Exchange[Code], 0), 4)</f>
        <v>31523.565441345683</v>
      </c>
      <c r="H1323" s="11">
        <f>IFERROR(RawData[[#This Row],[Salary in USD]]/(INDEX(Exchange[], MATCH(RawData[[#This Row],[Local Currency Unit]], Exchange[Code], 0), 8)), "")</f>
        <v>8252.2422621323785</v>
      </c>
      <c r="I1323" s="1" t="s">
        <v>316</v>
      </c>
      <c r="J1323" s="1" t="s">
        <v>316</v>
      </c>
      <c r="K1323" s="1" t="s">
        <v>135</v>
      </c>
      <c r="L1323" s="1" t="s">
        <v>6</v>
      </c>
      <c r="M1323" s="1" t="str">
        <f>INDEX(Countries[], MATCH(RawData[[#This Row],[Where do you work]], Countries[Actual], 0), 2)</f>
        <v>UK</v>
      </c>
      <c r="N1323" s="1" t="s">
        <v>291</v>
      </c>
      <c r="O1323" s="1" t="str">
        <f>VLOOKUP(RawData[[#This Row],[How many hours of a day you work on Excel]], Time[], 2, FALSE)</f>
        <v>Medium</v>
      </c>
      <c r="P1323" s="1">
        <v>10</v>
      </c>
    </row>
    <row r="1324" spans="2:16" x14ac:dyDescent="0.2">
      <c r="B1324" s="1" t="s">
        <v>2611</v>
      </c>
      <c r="C1324" s="1">
        <v>41055.084386574075</v>
      </c>
      <c r="D1324" s="10" t="s">
        <v>2612</v>
      </c>
      <c r="E1324" s="1" t="s">
        <v>19</v>
      </c>
      <c r="F1324" s="11">
        <v>750000</v>
      </c>
      <c r="G1324" s="9">
        <f>RawData[[#This Row],[Clean Salary]]*INDEX(Exchange[], MATCH(RawData[[#This Row],[Currency]], Exchange[Code], 0), 4)</f>
        <v>13355.937515581925</v>
      </c>
      <c r="H1324" s="11">
        <f>IFERROR(RawData[[#This Row],[Salary in USD]]/(INDEX(Exchange[], MATCH(RawData[[#This Row],[Local Currency Unit]], Exchange[Code], 0), 8)), "")</f>
        <v>8244.405873816002</v>
      </c>
      <c r="I1324" s="1" t="s">
        <v>356</v>
      </c>
      <c r="J1324" s="1" t="s">
        <v>290</v>
      </c>
      <c r="K1324" s="1" t="s">
        <v>134</v>
      </c>
      <c r="L1324" s="1" t="s">
        <v>19</v>
      </c>
      <c r="M1324" s="1" t="str">
        <f>INDEX(Countries[], MATCH(RawData[[#This Row],[Where do you work]], Countries[Actual], 0), 2)</f>
        <v>India</v>
      </c>
      <c r="N1324" s="1" t="s">
        <v>324</v>
      </c>
      <c r="O1324" s="1" t="str">
        <f>VLOOKUP(RawData[[#This Row],[How many hours of a day you work on Excel]], Time[], 2, FALSE)</f>
        <v>Light</v>
      </c>
    </row>
    <row r="1325" spans="2:16" x14ac:dyDescent="0.2">
      <c r="B1325" s="1" t="s">
        <v>2613</v>
      </c>
      <c r="C1325" s="1">
        <v>41058.022627314815</v>
      </c>
      <c r="D1325" s="10" t="s">
        <v>2614</v>
      </c>
      <c r="E1325" s="1" t="s">
        <v>19</v>
      </c>
      <c r="F1325" s="11">
        <v>750000</v>
      </c>
      <c r="G1325" s="9">
        <f>RawData[[#This Row],[Clean Salary]]*INDEX(Exchange[], MATCH(RawData[[#This Row],[Currency]], Exchange[Code], 0), 4)</f>
        <v>13355.937515581925</v>
      </c>
      <c r="H1325" s="11">
        <f>IFERROR(RawData[[#This Row],[Salary in USD]]/(INDEX(Exchange[], MATCH(RawData[[#This Row],[Local Currency Unit]], Exchange[Code], 0), 8)), "")</f>
        <v>8244.405873816002</v>
      </c>
      <c r="I1325" s="1" t="s">
        <v>2452</v>
      </c>
      <c r="J1325" s="1" t="s">
        <v>281</v>
      </c>
      <c r="K1325" s="1" t="s">
        <v>134</v>
      </c>
      <c r="L1325" s="1" t="s">
        <v>19</v>
      </c>
      <c r="M1325" s="1" t="str">
        <f>INDEX(Countries[], MATCH(RawData[[#This Row],[Where do you work]], Countries[Actual], 0), 2)</f>
        <v>India</v>
      </c>
      <c r="N1325" s="1" t="s">
        <v>291</v>
      </c>
      <c r="O1325" s="1" t="str">
        <f>VLOOKUP(RawData[[#This Row],[How many hours of a day you work on Excel]], Time[], 2, FALSE)</f>
        <v>Medium</v>
      </c>
      <c r="P1325" s="1">
        <v>3</v>
      </c>
    </row>
    <row r="1326" spans="2:16" x14ac:dyDescent="0.2">
      <c r="B1326" s="1" t="s">
        <v>2615</v>
      </c>
      <c r="C1326" s="1">
        <v>41059.050405092596</v>
      </c>
      <c r="D1326" s="10" t="s">
        <v>2616</v>
      </c>
      <c r="E1326" s="1" t="s">
        <v>19</v>
      </c>
      <c r="F1326" s="11">
        <v>750000</v>
      </c>
      <c r="G1326" s="9">
        <f>RawData[[#This Row],[Clean Salary]]*INDEX(Exchange[], MATCH(RawData[[#This Row],[Currency]], Exchange[Code], 0), 4)</f>
        <v>13355.937515581925</v>
      </c>
      <c r="H1326" s="11">
        <f>IFERROR(RawData[[#This Row],[Salary in USD]]/(INDEX(Exchange[], MATCH(RawData[[#This Row],[Local Currency Unit]], Exchange[Code], 0), 8)), "")</f>
        <v>8244.405873816002</v>
      </c>
      <c r="I1326" s="1" t="s">
        <v>2617</v>
      </c>
      <c r="J1326" s="1" t="s">
        <v>329</v>
      </c>
      <c r="K1326" s="1" t="s">
        <v>134</v>
      </c>
      <c r="L1326" s="1" t="s">
        <v>19</v>
      </c>
      <c r="M1326" s="1" t="str">
        <f>INDEX(Countries[], MATCH(RawData[[#This Row],[Where do you work]], Countries[Actual], 0), 2)</f>
        <v>India</v>
      </c>
      <c r="N1326" s="1" t="s">
        <v>324</v>
      </c>
      <c r="O1326" s="1" t="str">
        <f>VLOOKUP(RawData[[#This Row],[How many hours of a day you work on Excel]], Time[], 2, FALSE)</f>
        <v>Light</v>
      </c>
      <c r="P1326" s="1">
        <v>1</v>
      </c>
    </row>
    <row r="1327" spans="2:16" x14ac:dyDescent="0.2">
      <c r="B1327" s="1" t="s">
        <v>2618</v>
      </c>
      <c r="C1327" s="1">
        <v>41079.84479166667</v>
      </c>
      <c r="D1327" s="10">
        <v>750000</v>
      </c>
      <c r="E1327" s="1" t="s">
        <v>19</v>
      </c>
      <c r="F1327" s="11">
        <v>750000</v>
      </c>
      <c r="G1327" s="9">
        <f>RawData[[#This Row],[Clean Salary]]*INDEX(Exchange[], MATCH(RawData[[#This Row],[Currency]], Exchange[Code], 0), 4)</f>
        <v>13355.937515581925</v>
      </c>
      <c r="H1327" s="11">
        <f>IFERROR(RawData[[#This Row],[Salary in USD]]/(INDEX(Exchange[], MATCH(RawData[[#This Row],[Local Currency Unit]], Exchange[Code], 0), 8)), "")</f>
        <v>8244.405873816002</v>
      </c>
      <c r="I1327" s="1" t="s">
        <v>290</v>
      </c>
      <c r="J1327" s="1" t="s">
        <v>290</v>
      </c>
      <c r="K1327" s="1" t="s">
        <v>134</v>
      </c>
      <c r="L1327" s="1" t="s">
        <v>19</v>
      </c>
      <c r="M1327" s="1" t="str">
        <f>INDEX(Countries[], MATCH(RawData[[#This Row],[Where do you work]], Countries[Actual], 0), 2)</f>
        <v>India</v>
      </c>
      <c r="N1327" s="1" t="s">
        <v>282</v>
      </c>
      <c r="O1327" s="1" t="str">
        <f>VLOOKUP(RawData[[#This Row],[How many hours of a day you work on Excel]], Time[], 2, FALSE)</f>
        <v>Heavy</v>
      </c>
      <c r="P1327" s="1">
        <v>5</v>
      </c>
    </row>
    <row r="1328" spans="2:16" x14ac:dyDescent="0.2">
      <c r="B1328" s="1" t="s">
        <v>2619</v>
      </c>
      <c r="C1328" s="1">
        <v>41054.158946759257</v>
      </c>
      <c r="D1328" s="10" t="s">
        <v>2620</v>
      </c>
      <c r="E1328" s="1" t="s">
        <v>19</v>
      </c>
      <c r="F1328" s="11">
        <v>749000</v>
      </c>
      <c r="G1328" s="9">
        <f>RawData[[#This Row],[Clean Salary]]*INDEX(Exchange[], MATCH(RawData[[#This Row],[Currency]], Exchange[Code], 0), 4)</f>
        <v>13338.129598894484</v>
      </c>
      <c r="H1328" s="11">
        <f>IFERROR(RawData[[#This Row],[Salary in USD]]/(INDEX(Exchange[], MATCH(RawData[[#This Row],[Local Currency Unit]], Exchange[Code], 0), 8)), "")</f>
        <v>8233.4133326509163</v>
      </c>
      <c r="I1328" s="1" t="s">
        <v>2621</v>
      </c>
      <c r="J1328" s="1" t="s">
        <v>290</v>
      </c>
      <c r="K1328" s="1" t="s">
        <v>134</v>
      </c>
      <c r="L1328" s="1" t="s">
        <v>19</v>
      </c>
      <c r="M1328" s="1" t="str">
        <f>INDEX(Countries[], MATCH(RawData[[#This Row],[Where do you work]], Countries[Actual], 0), 2)</f>
        <v>India</v>
      </c>
      <c r="N1328" s="1" t="s">
        <v>294</v>
      </c>
      <c r="O1328" s="1" t="str">
        <f>VLOOKUP(RawData[[#This Row],[How many hours of a day you work on Excel]], Time[], 2, FALSE)</f>
        <v>Very Heavy</v>
      </c>
    </row>
    <row r="1329" spans="2:16" x14ac:dyDescent="0.2">
      <c r="B1329" s="1" t="s">
        <v>2622</v>
      </c>
      <c r="C1329" s="1">
        <v>41058.630694444444</v>
      </c>
      <c r="D1329" s="10" t="s">
        <v>2623</v>
      </c>
      <c r="E1329" s="1" t="s">
        <v>15</v>
      </c>
      <c r="F1329" s="11">
        <v>28500</v>
      </c>
      <c r="G1329" s="9">
        <f>RawData[[#This Row],[Clean Salary]]*INDEX(Exchange[], MATCH(RawData[[#This Row],[Currency]], Exchange[Code], 0), 4)</f>
        <v>36206.384011260823</v>
      </c>
      <c r="H1329" s="11">
        <f>IFERROR(RawData[[#This Row],[Salary in USD]]/(INDEX(Exchange[], MATCH(RawData[[#This Row],[Local Currency Unit]], Exchange[Code], 0), 8)), "")</f>
        <v>8172.9986481401411</v>
      </c>
      <c r="I1329" s="1" t="s">
        <v>2624</v>
      </c>
      <c r="J1329" s="1" t="s">
        <v>290</v>
      </c>
      <c r="K1329" s="1" t="s">
        <v>142</v>
      </c>
      <c r="L1329" s="1" t="s">
        <v>15</v>
      </c>
      <c r="M1329" s="1" t="str">
        <f>INDEX(Countries[], MATCH(RawData[[#This Row],[Where do you work]], Countries[Actual], 0), 2)</f>
        <v>Netherlands</v>
      </c>
      <c r="N1329" s="1" t="s">
        <v>324</v>
      </c>
      <c r="O1329" s="1" t="str">
        <f>VLOOKUP(RawData[[#This Row],[How many hours of a day you work on Excel]], Time[], 2, FALSE)</f>
        <v>Light</v>
      </c>
      <c r="P1329" s="1">
        <v>5</v>
      </c>
    </row>
    <row r="1330" spans="2:16" x14ac:dyDescent="0.2">
      <c r="B1330" s="1" t="s">
        <v>3080</v>
      </c>
      <c r="C1330" s="1">
        <v>41055.063680555555</v>
      </c>
      <c r="D1330" s="10" t="s">
        <v>3081</v>
      </c>
      <c r="E1330" s="1" t="s">
        <v>322</v>
      </c>
      <c r="F1330" s="11">
        <v>22000</v>
      </c>
      <c r="G1330" s="9">
        <f>RawData[[#This Row],[Clean Salary]]*INDEX(Exchange[], MATCH(RawData[[#This Row],[Currency]], Exchange[Code], 0), 4)</f>
        <v>22000</v>
      </c>
      <c r="H1330" s="11">
        <f>IFERROR(RawData[[#This Row],[Salary in USD]]/(INDEX(Exchange[], MATCH(RawData[[#This Row],[Local Currency Unit]], Exchange[Code], 0), 8)), "")</f>
        <v>8148.1481481481478</v>
      </c>
      <c r="I1330" s="1" t="s">
        <v>3082</v>
      </c>
      <c r="J1330" s="1" t="s">
        <v>281</v>
      </c>
      <c r="K1330" s="1" t="s">
        <v>151</v>
      </c>
      <c r="L1330" s="1" t="s">
        <v>30</v>
      </c>
      <c r="M1330" s="1" t="str">
        <f>INDEX(Countries[], MATCH(RawData[[#This Row],[Where do you work]], Countries[Actual], 0), 2)</f>
        <v>Mexico</v>
      </c>
      <c r="N1330" s="1" t="s">
        <v>282</v>
      </c>
      <c r="O1330" s="1" t="str">
        <f>VLOOKUP(RawData[[#This Row],[How many hours of a day you work on Excel]], Time[], 2, FALSE)</f>
        <v>Heavy</v>
      </c>
    </row>
    <row r="1331" spans="2:16" x14ac:dyDescent="0.2">
      <c r="B1331" s="1" t="s">
        <v>2625</v>
      </c>
      <c r="C1331" s="1">
        <v>41059.472604166665</v>
      </c>
      <c r="D1331" s="10" t="s">
        <v>2626</v>
      </c>
      <c r="E1331" s="1" t="s">
        <v>28</v>
      </c>
      <c r="F1331" s="11">
        <v>60000</v>
      </c>
      <c r="G1331" s="9">
        <f>RawData[[#This Row],[Clean Salary]]*INDEX(Exchange[], MATCH(RawData[[#This Row],[Currency]], Exchange[Code], 0), 4)</f>
        <v>19008.034062397041</v>
      </c>
      <c r="H1331" s="11">
        <f>IFERROR(RawData[[#This Row],[Salary in USD]]/(INDEX(Exchange[], MATCH(RawData[[#This Row],[Local Currency Unit]], Exchange[Code], 0), 8)), "")</f>
        <v>8123.091479656855</v>
      </c>
      <c r="I1331" s="1" t="s">
        <v>2627</v>
      </c>
      <c r="J1331" s="1" t="s">
        <v>281</v>
      </c>
      <c r="K1331" s="1" t="s">
        <v>1929</v>
      </c>
      <c r="L1331" s="1" t="s">
        <v>28</v>
      </c>
      <c r="M1331" s="1" t="str">
        <f>INDEX(Countries[], MATCH(RawData[[#This Row],[Where do you work]], Countries[Actual], 0), 2)</f>
        <v>Malaysia</v>
      </c>
      <c r="N1331" s="1" t="s">
        <v>282</v>
      </c>
      <c r="O1331" s="1" t="str">
        <f>VLOOKUP(RawData[[#This Row],[How many hours of a day you work on Excel]], Time[], 2, FALSE)</f>
        <v>Heavy</v>
      </c>
      <c r="P1331" s="1">
        <v>3</v>
      </c>
    </row>
    <row r="1332" spans="2:16" x14ac:dyDescent="0.2">
      <c r="B1332" s="1" t="s">
        <v>2628</v>
      </c>
      <c r="C1332" s="1">
        <v>41055.088518518518</v>
      </c>
      <c r="D1332" s="10">
        <v>34000</v>
      </c>
      <c r="E1332" s="1" t="s">
        <v>322</v>
      </c>
      <c r="F1332" s="11">
        <v>34000</v>
      </c>
      <c r="G1332" s="9">
        <f>RawData[[#This Row],[Clean Salary]]*INDEX(Exchange[], MATCH(RawData[[#This Row],[Currency]], Exchange[Code], 0), 4)</f>
        <v>34000</v>
      </c>
      <c r="H1332" s="11">
        <f>IFERROR(RawData[[#This Row],[Salary in USD]]/(INDEX(Exchange[], MATCH(RawData[[#This Row],[Local Currency Unit]], Exchange[Code], 0), 8)), "")</f>
        <v>8095.2380952380945</v>
      </c>
      <c r="I1332" s="1" t="s">
        <v>2629</v>
      </c>
      <c r="J1332" s="1" t="s">
        <v>290</v>
      </c>
      <c r="K1332" s="1" t="s">
        <v>133</v>
      </c>
      <c r="L1332" s="1" t="s">
        <v>322</v>
      </c>
      <c r="M1332" s="1" t="str">
        <f>INDEX(Countries[], MATCH(RawData[[#This Row],[Where do you work]], Countries[Actual], 0), 2)</f>
        <v>USA</v>
      </c>
      <c r="N1332" s="1" t="s">
        <v>282</v>
      </c>
      <c r="O1332" s="1" t="str">
        <f>VLOOKUP(RawData[[#This Row],[How many hours of a day you work on Excel]], Time[], 2, FALSE)</f>
        <v>Heavy</v>
      </c>
    </row>
    <row r="1333" spans="2:16" x14ac:dyDescent="0.2">
      <c r="B1333" s="1" t="s">
        <v>3494</v>
      </c>
      <c r="C1333" s="1">
        <v>41055.914456018516</v>
      </c>
      <c r="D1333" s="10">
        <v>13100</v>
      </c>
      <c r="E1333" s="1" t="s">
        <v>322</v>
      </c>
      <c r="F1333" s="11">
        <v>13100</v>
      </c>
      <c r="G1333" s="9">
        <f>RawData[[#This Row],[Clean Salary]]*INDEX(Exchange[], MATCH(RawData[[#This Row],[Currency]], Exchange[Code], 0), 4)</f>
        <v>13100</v>
      </c>
      <c r="H1333" s="11">
        <f>IFERROR(RawData[[#This Row],[Salary in USD]]/(INDEX(Exchange[], MATCH(RawData[[#This Row],[Local Currency Unit]], Exchange[Code], 0), 8)), "")</f>
        <v>8086.4197530864194</v>
      </c>
      <c r="I1333" s="1" t="s">
        <v>1382</v>
      </c>
      <c r="J1333" s="1" t="s">
        <v>316</v>
      </c>
      <c r="K1333" s="1" t="s">
        <v>134</v>
      </c>
      <c r="L1333" s="1" t="s">
        <v>19</v>
      </c>
      <c r="M1333" s="1" t="str">
        <f>INDEX(Countries[], MATCH(RawData[[#This Row],[Where do you work]], Countries[Actual], 0), 2)</f>
        <v>India</v>
      </c>
      <c r="N1333" s="1" t="s">
        <v>291</v>
      </c>
      <c r="O1333" s="1" t="str">
        <f>VLOOKUP(RawData[[#This Row],[How many hours of a day you work on Excel]], Time[], 2, FALSE)</f>
        <v>Medium</v>
      </c>
      <c r="P1333" s="1">
        <v>5</v>
      </c>
    </row>
    <row r="1334" spans="2:16" x14ac:dyDescent="0.2">
      <c r="B1334" s="1" t="s">
        <v>2901</v>
      </c>
      <c r="C1334" s="1">
        <v>41056.480752314812</v>
      </c>
      <c r="D1334" s="10">
        <v>26400</v>
      </c>
      <c r="E1334" s="1" t="s">
        <v>322</v>
      </c>
      <c r="F1334" s="11">
        <v>26400</v>
      </c>
      <c r="G1334" s="9">
        <f>RawData[[#This Row],[Clean Salary]]*INDEX(Exchange[], MATCH(RawData[[#This Row],[Currency]], Exchange[Code], 0), 4)</f>
        <v>26400</v>
      </c>
      <c r="H1334" s="11">
        <f>IFERROR(RawData[[#This Row],[Salary in USD]]/(INDEX(Exchange[], MATCH(RawData[[#This Row],[Local Currency Unit]], Exchange[Code], 0), 8)), "")</f>
        <v>8073.3944954128438</v>
      </c>
      <c r="I1334" s="1" t="s">
        <v>2902</v>
      </c>
      <c r="J1334" s="1" t="s">
        <v>290</v>
      </c>
      <c r="K1334" s="1" t="s">
        <v>143</v>
      </c>
      <c r="L1334" s="1" t="s">
        <v>53</v>
      </c>
      <c r="M1334" s="1" t="str">
        <f>INDEX(Countries[], MATCH(RawData[[#This Row],[Where do you work]], Countries[Actual], 0), 2)</f>
        <v>UAE</v>
      </c>
      <c r="N1334" s="1" t="s">
        <v>294</v>
      </c>
      <c r="O1334" s="1" t="str">
        <f>VLOOKUP(RawData[[#This Row],[How many hours of a day you work on Excel]], Time[], 2, FALSE)</f>
        <v>Very Heavy</v>
      </c>
      <c r="P1334" s="1">
        <v>6</v>
      </c>
    </row>
    <row r="1335" spans="2:16" x14ac:dyDescent="0.2">
      <c r="B1335" s="1" t="s">
        <v>2632</v>
      </c>
      <c r="C1335" s="1">
        <v>41055.884618055556</v>
      </c>
      <c r="D1335" s="10">
        <v>33900</v>
      </c>
      <c r="E1335" s="1" t="s">
        <v>322</v>
      </c>
      <c r="F1335" s="11">
        <v>33900</v>
      </c>
      <c r="G1335" s="9">
        <f>RawData[[#This Row],[Clean Salary]]*INDEX(Exchange[], MATCH(RawData[[#This Row],[Currency]], Exchange[Code], 0), 4)</f>
        <v>33900</v>
      </c>
      <c r="H1335" s="11">
        <f>IFERROR(RawData[[#This Row],[Salary in USD]]/(INDEX(Exchange[], MATCH(RawData[[#This Row],[Local Currency Unit]], Exchange[Code], 0), 8)), "")</f>
        <v>8071.4285714285706</v>
      </c>
      <c r="I1335" s="1" t="s">
        <v>2570</v>
      </c>
      <c r="J1335" s="1" t="s">
        <v>290</v>
      </c>
      <c r="K1335" s="1" t="s">
        <v>133</v>
      </c>
      <c r="L1335" s="1" t="s">
        <v>322</v>
      </c>
      <c r="M1335" s="1" t="str">
        <f>INDEX(Countries[], MATCH(RawData[[#This Row],[Where do you work]], Countries[Actual], 0), 2)</f>
        <v>USA</v>
      </c>
      <c r="N1335" s="1" t="s">
        <v>291</v>
      </c>
      <c r="O1335" s="1" t="str">
        <f>VLOOKUP(RawData[[#This Row],[How many hours of a day you work on Excel]], Time[], 2, FALSE)</f>
        <v>Medium</v>
      </c>
      <c r="P1335" s="1">
        <v>10</v>
      </c>
    </row>
    <row r="1336" spans="2:16" x14ac:dyDescent="0.2">
      <c r="B1336" s="1" t="s">
        <v>2633</v>
      </c>
      <c r="C1336" s="1">
        <v>41079.204930555556</v>
      </c>
      <c r="D1336" s="10">
        <v>28000</v>
      </c>
      <c r="E1336" s="1" t="s">
        <v>15</v>
      </c>
      <c r="F1336" s="11">
        <v>28000</v>
      </c>
      <c r="G1336" s="9">
        <f>RawData[[#This Row],[Clean Salary]]*INDEX(Exchange[], MATCH(RawData[[#This Row],[Currency]], Exchange[Code], 0), 4)</f>
        <v>35571.184291765021</v>
      </c>
      <c r="H1336" s="11">
        <f>IFERROR(RawData[[#This Row],[Salary in USD]]/(INDEX(Exchange[], MATCH(RawData[[#This Row],[Local Currency Unit]], Exchange[Code], 0), 8)), "")</f>
        <v>8029.6127069447002</v>
      </c>
      <c r="I1336" s="1" t="s">
        <v>453</v>
      </c>
      <c r="J1336" s="1" t="s">
        <v>298</v>
      </c>
      <c r="K1336" s="1" t="s">
        <v>148</v>
      </c>
      <c r="L1336" s="1" t="s">
        <v>15</v>
      </c>
      <c r="M1336" s="1" t="str">
        <f>INDEX(Countries[], MATCH(RawData[[#This Row],[Where do you work]], Countries[Actual], 0), 2)</f>
        <v>Spain</v>
      </c>
      <c r="N1336" s="1" t="s">
        <v>282</v>
      </c>
      <c r="O1336" s="1" t="str">
        <f>VLOOKUP(RawData[[#This Row],[How many hours of a day you work on Excel]], Time[], 2, FALSE)</f>
        <v>Heavy</v>
      </c>
      <c r="P1336" s="1">
        <v>8</v>
      </c>
    </row>
    <row r="1337" spans="2:16" x14ac:dyDescent="0.2">
      <c r="B1337" s="1" t="s">
        <v>3495</v>
      </c>
      <c r="C1337" s="1">
        <v>41055.067743055559</v>
      </c>
      <c r="D1337" s="10">
        <v>13000</v>
      </c>
      <c r="E1337" s="1" t="s">
        <v>322</v>
      </c>
      <c r="F1337" s="11">
        <v>13000</v>
      </c>
      <c r="G1337" s="9">
        <f>RawData[[#This Row],[Clean Salary]]*INDEX(Exchange[], MATCH(RawData[[#This Row],[Currency]], Exchange[Code], 0), 4)</f>
        <v>13000</v>
      </c>
      <c r="H1337" s="11">
        <f>IFERROR(RawData[[#This Row],[Salary in USD]]/(INDEX(Exchange[], MATCH(RawData[[#This Row],[Local Currency Unit]], Exchange[Code], 0), 8)), "")</f>
        <v>8024.691358024691</v>
      </c>
      <c r="I1337" s="1" t="s">
        <v>3496</v>
      </c>
      <c r="J1337" s="1" t="s">
        <v>281</v>
      </c>
      <c r="K1337" s="1" t="s">
        <v>134</v>
      </c>
      <c r="L1337" s="1" t="s">
        <v>19</v>
      </c>
      <c r="M1337" s="1" t="str">
        <f>INDEX(Countries[], MATCH(RawData[[#This Row],[Where do you work]], Countries[Actual], 0), 2)</f>
        <v>India</v>
      </c>
      <c r="N1337" s="1" t="s">
        <v>294</v>
      </c>
      <c r="O1337" s="1" t="str">
        <f>VLOOKUP(RawData[[#This Row],[How many hours of a day you work on Excel]], Time[], 2, FALSE)</f>
        <v>Very Heavy</v>
      </c>
    </row>
    <row r="1338" spans="2:16" x14ac:dyDescent="0.2">
      <c r="B1338" s="1" t="s">
        <v>3497</v>
      </c>
      <c r="C1338" s="1">
        <v>41055.553020833337</v>
      </c>
      <c r="D1338" s="10">
        <v>13000</v>
      </c>
      <c r="E1338" s="1" t="s">
        <v>322</v>
      </c>
      <c r="F1338" s="11">
        <v>13000</v>
      </c>
      <c r="G1338" s="9">
        <f>RawData[[#This Row],[Clean Salary]]*INDEX(Exchange[], MATCH(RawData[[#This Row],[Currency]], Exchange[Code], 0), 4)</f>
        <v>13000</v>
      </c>
      <c r="H1338" s="11">
        <f>IFERROR(RawData[[#This Row],[Salary in USD]]/(INDEX(Exchange[], MATCH(RawData[[#This Row],[Local Currency Unit]], Exchange[Code], 0), 8)), "")</f>
        <v>8024.691358024691</v>
      </c>
      <c r="I1338" s="1" t="s">
        <v>290</v>
      </c>
      <c r="J1338" s="1" t="s">
        <v>290</v>
      </c>
      <c r="K1338" s="1" t="s">
        <v>134</v>
      </c>
      <c r="L1338" s="1" t="s">
        <v>19</v>
      </c>
      <c r="M1338" s="1" t="str">
        <f>INDEX(Countries[], MATCH(RawData[[#This Row],[Where do you work]], Countries[Actual], 0), 2)</f>
        <v>India</v>
      </c>
      <c r="N1338" s="1" t="s">
        <v>324</v>
      </c>
      <c r="O1338" s="1" t="str">
        <f>VLOOKUP(RawData[[#This Row],[How many hours of a day you work on Excel]], Time[], 2, FALSE)</f>
        <v>Light</v>
      </c>
      <c r="P1338" s="1">
        <v>4</v>
      </c>
    </row>
    <row r="1339" spans="2:16" x14ac:dyDescent="0.2">
      <c r="B1339" s="1" t="s">
        <v>3498</v>
      </c>
      <c r="C1339" s="1">
        <v>41055.991365740738</v>
      </c>
      <c r="D1339" s="10" t="s">
        <v>3499</v>
      </c>
      <c r="E1339" s="1" t="s">
        <v>322</v>
      </c>
      <c r="F1339" s="11">
        <v>13000</v>
      </c>
      <c r="G1339" s="9">
        <f>RawData[[#This Row],[Clean Salary]]*INDEX(Exchange[], MATCH(RawData[[#This Row],[Currency]], Exchange[Code], 0), 4)</f>
        <v>13000</v>
      </c>
      <c r="H1339" s="11">
        <f>IFERROR(RawData[[#This Row],[Salary in USD]]/(INDEX(Exchange[], MATCH(RawData[[#This Row],[Local Currency Unit]], Exchange[Code], 0), 8)), "")</f>
        <v>8024.691358024691</v>
      </c>
      <c r="I1339" s="1" t="s">
        <v>356</v>
      </c>
      <c r="J1339" s="1" t="s">
        <v>290</v>
      </c>
      <c r="K1339" s="1" t="s">
        <v>134</v>
      </c>
      <c r="L1339" s="1" t="s">
        <v>19</v>
      </c>
      <c r="M1339" s="1" t="str">
        <f>INDEX(Countries[], MATCH(RawData[[#This Row],[Where do you work]], Countries[Actual], 0), 2)</f>
        <v>India</v>
      </c>
      <c r="N1339" s="1" t="s">
        <v>294</v>
      </c>
      <c r="O1339" s="1" t="str">
        <f>VLOOKUP(RawData[[#This Row],[How many hours of a day you work on Excel]], Time[], 2, FALSE)</f>
        <v>Very Heavy</v>
      </c>
      <c r="P1339" s="1">
        <v>6</v>
      </c>
    </row>
    <row r="1340" spans="2:16" x14ac:dyDescent="0.2">
      <c r="B1340" s="1" t="s">
        <v>2642</v>
      </c>
      <c r="C1340" s="1">
        <v>41073.194479166668</v>
      </c>
      <c r="D1340" s="10">
        <v>33250</v>
      </c>
      <c r="E1340" s="1" t="s">
        <v>322</v>
      </c>
      <c r="F1340" s="11">
        <v>33250</v>
      </c>
      <c r="G1340" s="9">
        <f>RawData[[#This Row],[Clean Salary]]*INDEX(Exchange[], MATCH(RawData[[#This Row],[Currency]], Exchange[Code], 0), 4)</f>
        <v>33250</v>
      </c>
      <c r="H1340" s="11">
        <f>IFERROR(RawData[[#This Row],[Salary in USD]]/(INDEX(Exchange[], MATCH(RawData[[#This Row],[Local Currency Unit]], Exchange[Code], 0), 8)), "")</f>
        <v>7916.6666666666661</v>
      </c>
      <c r="I1340" s="1" t="s">
        <v>2643</v>
      </c>
      <c r="J1340" s="1" t="s">
        <v>281</v>
      </c>
      <c r="K1340" s="1" t="s">
        <v>133</v>
      </c>
      <c r="L1340" s="1" t="s">
        <v>322</v>
      </c>
      <c r="M1340" s="1" t="str">
        <f>INDEX(Countries[], MATCH(RawData[[#This Row],[Where do you work]], Countries[Actual], 0), 2)</f>
        <v>USA</v>
      </c>
      <c r="N1340" s="1" t="s">
        <v>294</v>
      </c>
      <c r="O1340" s="1" t="str">
        <f>VLOOKUP(RawData[[#This Row],[How many hours of a day you work on Excel]], Time[], 2, FALSE)</f>
        <v>Very Heavy</v>
      </c>
      <c r="P1340" s="1">
        <v>20</v>
      </c>
    </row>
    <row r="1341" spans="2:16" x14ac:dyDescent="0.2">
      <c r="B1341" s="1" t="s">
        <v>2644</v>
      </c>
      <c r="C1341" s="1">
        <v>41062.071805555555</v>
      </c>
      <c r="D1341" s="10">
        <v>2300</v>
      </c>
      <c r="E1341" s="1" t="s">
        <v>15</v>
      </c>
      <c r="F1341" s="11">
        <v>27600</v>
      </c>
      <c r="G1341" s="9">
        <f>RawData[[#This Row],[Clean Salary]]*INDEX(Exchange[], MATCH(RawData[[#This Row],[Currency]], Exchange[Code], 0), 4)</f>
        <v>35063.024516168378</v>
      </c>
      <c r="H1341" s="11">
        <f>IFERROR(RawData[[#This Row],[Salary in USD]]/(INDEX(Exchange[], MATCH(RawData[[#This Row],[Local Currency Unit]], Exchange[Code], 0), 8)), "")</f>
        <v>7914.9039539883479</v>
      </c>
      <c r="I1341" s="1" t="s">
        <v>453</v>
      </c>
      <c r="J1341" s="1" t="s">
        <v>298</v>
      </c>
      <c r="K1341" s="1" t="s">
        <v>161</v>
      </c>
      <c r="L1341" s="1" t="s">
        <v>15</v>
      </c>
      <c r="M1341" s="1" t="str">
        <f>INDEX(Countries[], MATCH(RawData[[#This Row],[Where do you work]], Countries[Actual], 0), 2)</f>
        <v>Hungary</v>
      </c>
      <c r="N1341" s="1" t="s">
        <v>294</v>
      </c>
      <c r="O1341" s="1" t="str">
        <f>VLOOKUP(RawData[[#This Row],[How many hours of a day you work on Excel]], Time[], 2, FALSE)</f>
        <v>Very Heavy</v>
      </c>
      <c r="P1341" s="1">
        <v>15</v>
      </c>
    </row>
    <row r="1342" spans="2:16" x14ac:dyDescent="0.2">
      <c r="B1342" s="1" t="s">
        <v>2645</v>
      </c>
      <c r="C1342" s="1">
        <v>41055.162141203706</v>
      </c>
      <c r="D1342" s="10" t="s">
        <v>2646</v>
      </c>
      <c r="E1342" s="1" t="s">
        <v>19</v>
      </c>
      <c r="F1342" s="11">
        <v>720000</v>
      </c>
      <c r="G1342" s="9">
        <f>RawData[[#This Row],[Clean Salary]]*INDEX(Exchange[], MATCH(RawData[[#This Row],[Currency]], Exchange[Code], 0), 4)</f>
        <v>12821.700014958649</v>
      </c>
      <c r="H1342" s="11">
        <f>IFERROR(RawData[[#This Row],[Salary in USD]]/(INDEX(Exchange[], MATCH(RawData[[#This Row],[Local Currency Unit]], Exchange[Code], 0), 8)), "")</f>
        <v>7914.6296388633637</v>
      </c>
      <c r="I1342" s="1" t="s">
        <v>2647</v>
      </c>
      <c r="J1342" s="1" t="s">
        <v>281</v>
      </c>
      <c r="K1342" s="1" t="s">
        <v>134</v>
      </c>
      <c r="L1342" s="1" t="s">
        <v>19</v>
      </c>
      <c r="M1342" s="1" t="str">
        <f>INDEX(Countries[], MATCH(RawData[[#This Row],[Where do you work]], Countries[Actual], 0), 2)</f>
        <v>India</v>
      </c>
      <c r="N1342" s="1" t="s">
        <v>291</v>
      </c>
      <c r="O1342" s="1" t="str">
        <f>VLOOKUP(RawData[[#This Row],[How many hours of a day you work on Excel]], Time[], 2, FALSE)</f>
        <v>Medium</v>
      </c>
    </row>
    <row r="1343" spans="2:16" x14ac:dyDescent="0.2">
      <c r="B1343" s="1" t="s">
        <v>2648</v>
      </c>
      <c r="C1343" s="1">
        <v>41055.465543981481</v>
      </c>
      <c r="D1343" s="10" t="s">
        <v>2649</v>
      </c>
      <c r="E1343" s="1" t="s">
        <v>19</v>
      </c>
      <c r="F1343" s="11">
        <v>720000</v>
      </c>
      <c r="G1343" s="9">
        <f>RawData[[#This Row],[Clean Salary]]*INDEX(Exchange[], MATCH(RawData[[#This Row],[Currency]], Exchange[Code], 0), 4)</f>
        <v>12821.700014958649</v>
      </c>
      <c r="H1343" s="11">
        <f>IFERROR(RawData[[#This Row],[Salary in USD]]/(INDEX(Exchange[], MATCH(RawData[[#This Row],[Local Currency Unit]], Exchange[Code], 0), 8)), "")</f>
        <v>7914.6296388633637</v>
      </c>
      <c r="I1343" s="1" t="s">
        <v>2650</v>
      </c>
      <c r="J1343" s="1" t="s">
        <v>281</v>
      </c>
      <c r="K1343" s="1" t="s">
        <v>134</v>
      </c>
      <c r="L1343" s="1" t="s">
        <v>19</v>
      </c>
      <c r="M1343" s="1" t="str">
        <f>INDEX(Countries[], MATCH(RawData[[#This Row],[Where do you work]], Countries[Actual], 0), 2)</f>
        <v>India</v>
      </c>
      <c r="N1343" s="1" t="s">
        <v>282</v>
      </c>
      <c r="O1343" s="1" t="str">
        <f>VLOOKUP(RawData[[#This Row],[How many hours of a day you work on Excel]], Time[], 2, FALSE)</f>
        <v>Heavy</v>
      </c>
      <c r="P1343" s="1">
        <v>12</v>
      </c>
    </row>
    <row r="1344" spans="2:16" x14ac:dyDescent="0.2">
      <c r="B1344" s="1" t="s">
        <v>2651</v>
      </c>
      <c r="C1344" s="1">
        <v>41055.581377314818</v>
      </c>
      <c r="D1344" s="10">
        <v>720000</v>
      </c>
      <c r="E1344" s="1" t="s">
        <v>19</v>
      </c>
      <c r="F1344" s="11">
        <v>720000</v>
      </c>
      <c r="G1344" s="9">
        <f>RawData[[#This Row],[Clean Salary]]*INDEX(Exchange[], MATCH(RawData[[#This Row],[Currency]], Exchange[Code], 0), 4)</f>
        <v>12821.700014958649</v>
      </c>
      <c r="H1344" s="11">
        <f>IFERROR(RawData[[#This Row],[Salary in USD]]/(INDEX(Exchange[], MATCH(RawData[[#This Row],[Local Currency Unit]], Exchange[Code], 0), 8)), "")</f>
        <v>7914.6296388633637</v>
      </c>
      <c r="I1344" s="1" t="s">
        <v>1082</v>
      </c>
      <c r="J1344" s="1" t="s">
        <v>316</v>
      </c>
      <c r="K1344" s="1" t="s">
        <v>134</v>
      </c>
      <c r="L1344" s="1" t="s">
        <v>19</v>
      </c>
      <c r="M1344" s="1" t="str">
        <f>INDEX(Countries[], MATCH(RawData[[#This Row],[Where do you work]], Countries[Actual], 0), 2)</f>
        <v>India</v>
      </c>
      <c r="N1344" s="1" t="s">
        <v>282</v>
      </c>
      <c r="O1344" s="1" t="str">
        <f>VLOOKUP(RawData[[#This Row],[How many hours of a day you work on Excel]], Time[], 2, FALSE)</f>
        <v>Heavy</v>
      </c>
      <c r="P1344" s="1">
        <v>4</v>
      </c>
    </row>
    <row r="1345" spans="2:16" x14ac:dyDescent="0.2">
      <c r="B1345" s="1" t="s">
        <v>2652</v>
      </c>
      <c r="C1345" s="1">
        <v>41055.608194444445</v>
      </c>
      <c r="D1345" s="10" t="s">
        <v>2653</v>
      </c>
      <c r="E1345" s="1" t="s">
        <v>19</v>
      </c>
      <c r="F1345" s="11">
        <v>720000</v>
      </c>
      <c r="G1345" s="9">
        <f>RawData[[#This Row],[Clean Salary]]*INDEX(Exchange[], MATCH(RawData[[#This Row],[Currency]], Exchange[Code], 0), 4)</f>
        <v>12821.700014958649</v>
      </c>
      <c r="H1345" s="11">
        <f>IFERROR(RawData[[#This Row],[Salary in USD]]/(INDEX(Exchange[], MATCH(RawData[[#This Row],[Local Currency Unit]], Exchange[Code], 0), 8)), "")</f>
        <v>7914.6296388633637</v>
      </c>
      <c r="I1345" s="1" t="s">
        <v>2654</v>
      </c>
      <c r="J1345" s="1" t="s">
        <v>281</v>
      </c>
      <c r="K1345" s="1" t="s">
        <v>134</v>
      </c>
      <c r="L1345" s="1" t="s">
        <v>19</v>
      </c>
      <c r="M1345" s="1" t="str">
        <f>INDEX(Countries[], MATCH(RawData[[#This Row],[Where do you work]], Countries[Actual], 0), 2)</f>
        <v>India</v>
      </c>
      <c r="N1345" s="1" t="s">
        <v>294</v>
      </c>
      <c r="O1345" s="1" t="str">
        <f>VLOOKUP(RawData[[#This Row],[How many hours of a day you work on Excel]], Time[], 2, FALSE)</f>
        <v>Very Heavy</v>
      </c>
      <c r="P1345" s="1">
        <v>10</v>
      </c>
    </row>
    <row r="1346" spans="2:16" x14ac:dyDescent="0.2">
      <c r="B1346" s="1" t="s">
        <v>2655</v>
      </c>
      <c r="C1346" s="1">
        <v>41056.540173611109</v>
      </c>
      <c r="D1346" s="10" t="s">
        <v>2656</v>
      </c>
      <c r="E1346" s="1" t="s">
        <v>19</v>
      </c>
      <c r="F1346" s="11">
        <v>720000</v>
      </c>
      <c r="G1346" s="9">
        <f>RawData[[#This Row],[Clean Salary]]*INDEX(Exchange[], MATCH(RawData[[#This Row],[Currency]], Exchange[Code], 0), 4)</f>
        <v>12821.700014958649</v>
      </c>
      <c r="H1346" s="11">
        <f>IFERROR(RawData[[#This Row],[Salary in USD]]/(INDEX(Exchange[], MATCH(RawData[[#This Row],[Local Currency Unit]], Exchange[Code], 0), 8)), "")</f>
        <v>7914.6296388633637</v>
      </c>
      <c r="I1346" s="1" t="s">
        <v>2657</v>
      </c>
      <c r="J1346" s="1" t="s">
        <v>316</v>
      </c>
      <c r="K1346" s="1" t="s">
        <v>134</v>
      </c>
      <c r="L1346" s="1" t="s">
        <v>19</v>
      </c>
      <c r="M1346" s="1" t="str">
        <f>INDEX(Countries[], MATCH(RawData[[#This Row],[Where do you work]], Countries[Actual], 0), 2)</f>
        <v>India</v>
      </c>
      <c r="N1346" s="1" t="s">
        <v>282</v>
      </c>
      <c r="O1346" s="1" t="str">
        <f>VLOOKUP(RawData[[#This Row],[How many hours of a day you work on Excel]], Time[], 2, FALSE)</f>
        <v>Heavy</v>
      </c>
      <c r="P1346" s="1">
        <v>3</v>
      </c>
    </row>
    <row r="1347" spans="2:16" x14ac:dyDescent="0.2">
      <c r="B1347" s="1" t="s">
        <v>2658</v>
      </c>
      <c r="C1347" s="1">
        <v>41059.721273148149</v>
      </c>
      <c r="D1347" s="10" t="s">
        <v>2659</v>
      </c>
      <c r="E1347" s="1" t="s">
        <v>19</v>
      </c>
      <c r="F1347" s="11">
        <v>720000</v>
      </c>
      <c r="G1347" s="9">
        <f>RawData[[#This Row],[Clean Salary]]*INDEX(Exchange[], MATCH(RawData[[#This Row],[Currency]], Exchange[Code], 0), 4)</f>
        <v>12821.700014958649</v>
      </c>
      <c r="H1347" s="11">
        <f>IFERROR(RawData[[#This Row],[Salary in USD]]/(INDEX(Exchange[], MATCH(RawData[[#This Row],[Local Currency Unit]], Exchange[Code], 0), 8)), "")</f>
        <v>7914.6296388633637</v>
      </c>
      <c r="I1347" s="1" t="s">
        <v>2660</v>
      </c>
      <c r="J1347" s="1" t="s">
        <v>290</v>
      </c>
      <c r="K1347" s="1" t="s">
        <v>134</v>
      </c>
      <c r="L1347" s="1" t="s">
        <v>19</v>
      </c>
      <c r="M1347" s="1" t="str">
        <f>INDEX(Countries[], MATCH(RawData[[#This Row],[Where do you work]], Countries[Actual], 0), 2)</f>
        <v>India</v>
      </c>
      <c r="N1347" s="1" t="s">
        <v>282</v>
      </c>
      <c r="O1347" s="1" t="str">
        <f>VLOOKUP(RawData[[#This Row],[How many hours of a day you work on Excel]], Time[], 2, FALSE)</f>
        <v>Heavy</v>
      </c>
      <c r="P1347" s="1">
        <v>3</v>
      </c>
    </row>
    <row r="1348" spans="2:16" x14ac:dyDescent="0.2">
      <c r="B1348" s="1" t="s">
        <v>2661</v>
      </c>
      <c r="C1348" s="1">
        <v>41058.835497685184</v>
      </c>
      <c r="D1348" s="10">
        <v>33000</v>
      </c>
      <c r="E1348" s="1" t="s">
        <v>322</v>
      </c>
      <c r="F1348" s="11">
        <v>33000</v>
      </c>
      <c r="G1348" s="9">
        <f>RawData[[#This Row],[Clean Salary]]*INDEX(Exchange[], MATCH(RawData[[#This Row],[Currency]], Exchange[Code], 0), 4)</f>
        <v>33000</v>
      </c>
      <c r="H1348" s="11">
        <f>IFERROR(RawData[[#This Row],[Salary in USD]]/(INDEX(Exchange[], MATCH(RawData[[#This Row],[Local Currency Unit]], Exchange[Code], 0), 8)), "")</f>
        <v>7857.1428571428569</v>
      </c>
      <c r="I1348" s="1" t="s">
        <v>2662</v>
      </c>
      <c r="J1348" s="1" t="s">
        <v>298</v>
      </c>
      <c r="K1348" s="1" t="s">
        <v>133</v>
      </c>
      <c r="L1348" s="1" t="s">
        <v>322</v>
      </c>
      <c r="M1348" s="1" t="str">
        <f>INDEX(Countries[], MATCH(RawData[[#This Row],[Where do you work]], Countries[Actual], 0), 2)</f>
        <v>USA</v>
      </c>
      <c r="N1348" s="1" t="s">
        <v>282</v>
      </c>
      <c r="O1348" s="1" t="str">
        <f>VLOOKUP(RawData[[#This Row],[How many hours of a day you work on Excel]], Time[], 2, FALSE)</f>
        <v>Heavy</v>
      </c>
      <c r="P1348" s="1">
        <v>3</v>
      </c>
    </row>
    <row r="1349" spans="2:16" x14ac:dyDescent="0.2">
      <c r="B1349" s="1" t="s">
        <v>2663</v>
      </c>
      <c r="C1349" s="1">
        <v>41062.265104166669</v>
      </c>
      <c r="D1349" s="10">
        <v>32884.800000000003</v>
      </c>
      <c r="E1349" s="1" t="s">
        <v>322</v>
      </c>
      <c r="F1349" s="11">
        <v>32884</v>
      </c>
      <c r="G1349" s="9">
        <f>RawData[[#This Row],[Clean Salary]]*INDEX(Exchange[], MATCH(RawData[[#This Row],[Currency]], Exchange[Code], 0), 4)</f>
        <v>32884</v>
      </c>
      <c r="H1349" s="11">
        <f>IFERROR(RawData[[#This Row],[Salary in USD]]/(INDEX(Exchange[], MATCH(RawData[[#This Row],[Local Currency Unit]], Exchange[Code], 0), 8)), "")</f>
        <v>7829.5238095238092</v>
      </c>
      <c r="I1349" s="1" t="s">
        <v>2570</v>
      </c>
      <c r="J1349" s="1" t="s">
        <v>290</v>
      </c>
      <c r="K1349" s="1" t="s">
        <v>133</v>
      </c>
      <c r="L1349" s="1" t="s">
        <v>322</v>
      </c>
      <c r="M1349" s="1" t="str">
        <f>INDEX(Countries[], MATCH(RawData[[#This Row],[Where do you work]], Countries[Actual], 0), 2)</f>
        <v>USA</v>
      </c>
      <c r="N1349" s="1" t="s">
        <v>294</v>
      </c>
      <c r="O1349" s="1" t="str">
        <f>VLOOKUP(RawData[[#This Row],[How many hours of a day you work on Excel]], Time[], 2, FALSE)</f>
        <v>Very Heavy</v>
      </c>
      <c r="P1349" s="1">
        <v>10</v>
      </c>
    </row>
    <row r="1350" spans="2:16" x14ac:dyDescent="0.2">
      <c r="B1350" s="1" t="s">
        <v>3204</v>
      </c>
      <c r="C1350" s="1">
        <v>41057.37773148148</v>
      </c>
      <c r="D1350" s="10">
        <v>19000</v>
      </c>
      <c r="E1350" s="1" t="s">
        <v>322</v>
      </c>
      <c r="F1350" s="11">
        <v>19000</v>
      </c>
      <c r="G1350" s="9">
        <f>RawData[[#This Row],[Clean Salary]]*INDEX(Exchange[], MATCH(RawData[[#This Row],[Currency]], Exchange[Code], 0), 4)</f>
        <v>19000</v>
      </c>
      <c r="H1350" s="11">
        <f>IFERROR(RawData[[#This Row],[Salary in USD]]/(INDEX(Exchange[], MATCH(RawData[[#This Row],[Local Currency Unit]], Exchange[Code], 0), 8)), "")</f>
        <v>7786.8852459016398</v>
      </c>
      <c r="I1350" s="1" t="s">
        <v>1074</v>
      </c>
      <c r="J1350" s="1" t="s">
        <v>290</v>
      </c>
      <c r="K1350" s="1" t="s">
        <v>3205</v>
      </c>
      <c r="L1350" s="1" t="s">
        <v>11</v>
      </c>
      <c r="M1350" s="1" t="str">
        <f>INDEX(Countries[], MATCH(RawData[[#This Row],[Where do you work]], Countries[Actual], 0), 2)</f>
        <v>China</v>
      </c>
      <c r="N1350" s="1" t="s">
        <v>282</v>
      </c>
      <c r="O1350" s="1" t="str">
        <f>VLOOKUP(RawData[[#This Row],[How many hours of a day you work on Excel]], Time[], 2, FALSE)</f>
        <v>Heavy</v>
      </c>
      <c r="P1350" s="1">
        <v>6</v>
      </c>
    </row>
    <row r="1351" spans="2:16" x14ac:dyDescent="0.2">
      <c r="B1351" s="1" t="s">
        <v>2664</v>
      </c>
      <c r="C1351" s="1">
        <v>41057.871168981481</v>
      </c>
      <c r="D1351" s="10" t="s">
        <v>2665</v>
      </c>
      <c r="E1351" s="1" t="s">
        <v>19</v>
      </c>
      <c r="F1351" s="11">
        <v>708000</v>
      </c>
      <c r="G1351" s="9">
        <f>RawData[[#This Row],[Clean Salary]]*INDEX(Exchange[], MATCH(RawData[[#This Row],[Currency]], Exchange[Code], 0), 4)</f>
        <v>12608.005014709339</v>
      </c>
      <c r="H1351" s="11">
        <f>IFERROR(RawData[[#This Row],[Salary in USD]]/(INDEX(Exchange[], MATCH(RawData[[#This Row],[Local Currency Unit]], Exchange[Code], 0), 8)), "")</f>
        <v>7782.7191448823078</v>
      </c>
      <c r="I1351" s="1" t="s">
        <v>2666</v>
      </c>
      <c r="J1351" s="1" t="s">
        <v>281</v>
      </c>
      <c r="K1351" s="1" t="s">
        <v>134</v>
      </c>
      <c r="L1351" s="1" t="s">
        <v>19</v>
      </c>
      <c r="M1351" s="1" t="str">
        <f>INDEX(Countries[], MATCH(RawData[[#This Row],[Where do you work]], Countries[Actual], 0), 2)</f>
        <v>India</v>
      </c>
      <c r="N1351" s="1" t="s">
        <v>282</v>
      </c>
      <c r="O1351" s="1" t="str">
        <f>VLOOKUP(RawData[[#This Row],[How many hours of a day you work on Excel]], Time[], 2, FALSE)</f>
        <v>Heavy</v>
      </c>
      <c r="P1351" s="1">
        <v>5</v>
      </c>
    </row>
    <row r="1352" spans="2:16" x14ac:dyDescent="0.2">
      <c r="B1352" s="1" t="s">
        <v>2667</v>
      </c>
      <c r="C1352" s="1">
        <v>41055.661921296298</v>
      </c>
      <c r="D1352" s="10">
        <v>10000</v>
      </c>
      <c r="E1352" s="1" t="s">
        <v>2668</v>
      </c>
      <c r="F1352" s="11">
        <v>120000</v>
      </c>
      <c r="G1352" s="9">
        <f>RawData[[#This Row],[Clean Salary]]*INDEX(Exchange[], MATCH(RawData[[#This Row],[Currency]], Exchange[Code], 0), 4)</f>
        <v>19831.432821021317</v>
      </c>
      <c r="H1352" s="11">
        <f>IFERROR(RawData[[#This Row],[Salary in USD]]/(INDEX(Exchange[], MATCH(RawData[[#This Row],[Local Currency Unit]], Exchange[Code], 0), 8)), "")</f>
        <v>7716.5108253001235</v>
      </c>
      <c r="I1352" s="1" t="s">
        <v>2669</v>
      </c>
      <c r="J1352" s="1" t="s">
        <v>290</v>
      </c>
      <c r="K1352" s="1" t="s">
        <v>59</v>
      </c>
      <c r="L1352" s="1" t="s">
        <v>2668</v>
      </c>
      <c r="M1352" s="1" t="str">
        <f>INDEX(Countries[], MATCH(RawData[[#This Row],[Where do you work]], Countries[Actual], 0), 2)</f>
        <v>Egypt</v>
      </c>
      <c r="N1352" s="1" t="s">
        <v>294</v>
      </c>
      <c r="O1352" s="1" t="str">
        <f>VLOOKUP(RawData[[#This Row],[How many hours of a day you work on Excel]], Time[], 2, FALSE)</f>
        <v>Very Heavy</v>
      </c>
      <c r="P1352" s="1">
        <v>5</v>
      </c>
    </row>
    <row r="1353" spans="2:16" x14ac:dyDescent="0.2">
      <c r="B1353" s="1" t="s">
        <v>2670</v>
      </c>
      <c r="C1353" s="1">
        <v>41055.711377314816</v>
      </c>
      <c r="D1353" s="10" t="s">
        <v>2671</v>
      </c>
      <c r="E1353" s="1" t="s">
        <v>19</v>
      </c>
      <c r="F1353" s="11">
        <v>700000</v>
      </c>
      <c r="G1353" s="9">
        <f>RawData[[#This Row],[Clean Salary]]*INDEX(Exchange[], MATCH(RawData[[#This Row],[Currency]], Exchange[Code], 0), 4)</f>
        <v>12465.541681209797</v>
      </c>
      <c r="H1353" s="11">
        <f>IFERROR(RawData[[#This Row],[Salary in USD]]/(INDEX(Exchange[], MATCH(RawData[[#This Row],[Local Currency Unit]], Exchange[Code], 0), 8)), "")</f>
        <v>7694.7788155616026</v>
      </c>
      <c r="I1353" s="1" t="s">
        <v>2672</v>
      </c>
      <c r="J1353" s="1" t="s">
        <v>290</v>
      </c>
      <c r="K1353" s="1" t="s">
        <v>134</v>
      </c>
      <c r="L1353" s="1" t="s">
        <v>19</v>
      </c>
      <c r="M1353" s="1" t="str">
        <f>INDEX(Countries[], MATCH(RawData[[#This Row],[Where do you work]], Countries[Actual], 0), 2)</f>
        <v>India</v>
      </c>
      <c r="N1353" s="1" t="s">
        <v>294</v>
      </c>
      <c r="O1353" s="1" t="str">
        <f>VLOOKUP(RawData[[#This Row],[How many hours of a day you work on Excel]], Time[], 2, FALSE)</f>
        <v>Very Heavy</v>
      </c>
      <c r="P1353" s="1">
        <v>5</v>
      </c>
    </row>
    <row r="1354" spans="2:16" x14ac:dyDescent="0.2">
      <c r="B1354" s="1" t="s">
        <v>2673</v>
      </c>
      <c r="C1354" s="1">
        <v>41056.892152777778</v>
      </c>
      <c r="D1354" s="10" t="s">
        <v>2674</v>
      </c>
      <c r="E1354" s="1" t="s">
        <v>19</v>
      </c>
      <c r="F1354" s="11">
        <v>700000</v>
      </c>
      <c r="G1354" s="9">
        <f>RawData[[#This Row],[Clean Salary]]*INDEX(Exchange[], MATCH(RawData[[#This Row],[Currency]], Exchange[Code], 0), 4)</f>
        <v>12465.541681209797</v>
      </c>
      <c r="H1354" s="11">
        <f>IFERROR(RawData[[#This Row],[Salary in USD]]/(INDEX(Exchange[], MATCH(RawData[[#This Row],[Local Currency Unit]], Exchange[Code], 0), 8)), "")</f>
        <v>7694.7788155616026</v>
      </c>
      <c r="I1354" s="1" t="s">
        <v>2675</v>
      </c>
      <c r="J1354" s="1" t="s">
        <v>281</v>
      </c>
      <c r="K1354" s="1" t="s">
        <v>134</v>
      </c>
      <c r="L1354" s="1" t="s">
        <v>19</v>
      </c>
      <c r="M1354" s="1" t="str">
        <f>INDEX(Countries[], MATCH(RawData[[#This Row],[Where do you work]], Countries[Actual], 0), 2)</f>
        <v>India</v>
      </c>
      <c r="N1354" s="1" t="s">
        <v>282</v>
      </c>
      <c r="O1354" s="1" t="str">
        <f>VLOOKUP(RawData[[#This Row],[How many hours of a day you work on Excel]], Time[], 2, FALSE)</f>
        <v>Heavy</v>
      </c>
      <c r="P1354" s="1">
        <v>3</v>
      </c>
    </row>
    <row r="1355" spans="2:16" x14ac:dyDescent="0.2">
      <c r="B1355" s="1" t="s">
        <v>2676</v>
      </c>
      <c r="C1355" s="1">
        <v>41056.965289351851</v>
      </c>
      <c r="D1355" s="10" t="s">
        <v>2677</v>
      </c>
      <c r="E1355" s="1" t="s">
        <v>19</v>
      </c>
      <c r="F1355" s="11">
        <v>700000</v>
      </c>
      <c r="G1355" s="9">
        <f>RawData[[#This Row],[Clean Salary]]*INDEX(Exchange[], MATCH(RawData[[#This Row],[Currency]], Exchange[Code], 0), 4)</f>
        <v>12465.541681209797</v>
      </c>
      <c r="H1355" s="11">
        <f>IFERROR(RawData[[#This Row],[Salary in USD]]/(INDEX(Exchange[], MATCH(RawData[[#This Row],[Local Currency Unit]], Exchange[Code], 0), 8)), "")</f>
        <v>7694.7788155616026</v>
      </c>
      <c r="I1355" s="1" t="s">
        <v>356</v>
      </c>
      <c r="J1355" s="1" t="s">
        <v>290</v>
      </c>
      <c r="K1355" s="1" t="s">
        <v>134</v>
      </c>
      <c r="L1355" s="1" t="s">
        <v>19</v>
      </c>
      <c r="M1355" s="1" t="str">
        <f>INDEX(Countries[], MATCH(RawData[[#This Row],[Where do you work]], Countries[Actual], 0), 2)</f>
        <v>India</v>
      </c>
      <c r="N1355" s="1" t="s">
        <v>294</v>
      </c>
      <c r="O1355" s="1" t="str">
        <f>VLOOKUP(RawData[[#This Row],[How many hours of a day you work on Excel]], Time[], 2, FALSE)</f>
        <v>Very Heavy</v>
      </c>
      <c r="P1355" s="1">
        <v>1</v>
      </c>
    </row>
    <row r="1356" spans="2:16" x14ac:dyDescent="0.2">
      <c r="B1356" s="1" t="s">
        <v>2678</v>
      </c>
      <c r="C1356" s="1">
        <v>41057.443668981483</v>
      </c>
      <c r="D1356" s="10">
        <v>700000</v>
      </c>
      <c r="E1356" s="1" t="s">
        <v>19</v>
      </c>
      <c r="F1356" s="11">
        <v>700000</v>
      </c>
      <c r="G1356" s="9">
        <f>RawData[[#This Row],[Clean Salary]]*INDEX(Exchange[], MATCH(RawData[[#This Row],[Currency]], Exchange[Code], 0), 4)</f>
        <v>12465.541681209797</v>
      </c>
      <c r="H1356" s="11">
        <f>IFERROR(RawData[[#This Row],[Salary in USD]]/(INDEX(Exchange[], MATCH(RawData[[#This Row],[Local Currency Unit]], Exchange[Code], 0), 8)), "")</f>
        <v>7694.7788155616026</v>
      </c>
      <c r="I1356" s="1" t="s">
        <v>2679</v>
      </c>
      <c r="J1356" s="1" t="s">
        <v>281</v>
      </c>
      <c r="K1356" s="1" t="s">
        <v>134</v>
      </c>
      <c r="L1356" s="1" t="s">
        <v>19</v>
      </c>
      <c r="M1356" s="1" t="str">
        <f>INDEX(Countries[], MATCH(RawData[[#This Row],[Where do you work]], Countries[Actual], 0), 2)</f>
        <v>India</v>
      </c>
      <c r="N1356" s="1" t="s">
        <v>291</v>
      </c>
      <c r="O1356" s="1" t="str">
        <f>VLOOKUP(RawData[[#This Row],[How many hours of a day you work on Excel]], Time[], 2, FALSE)</f>
        <v>Medium</v>
      </c>
      <c r="P1356" s="1">
        <v>7</v>
      </c>
    </row>
    <row r="1357" spans="2:16" x14ac:dyDescent="0.2">
      <c r="B1357" s="1" t="s">
        <v>2680</v>
      </c>
      <c r="C1357" s="1">
        <v>41057.579826388886</v>
      </c>
      <c r="D1357" s="10" t="s">
        <v>2681</v>
      </c>
      <c r="E1357" s="1" t="s">
        <v>19</v>
      </c>
      <c r="F1357" s="11">
        <v>700000</v>
      </c>
      <c r="G1357" s="9">
        <f>RawData[[#This Row],[Clean Salary]]*INDEX(Exchange[], MATCH(RawData[[#This Row],[Currency]], Exchange[Code], 0), 4)</f>
        <v>12465.541681209797</v>
      </c>
      <c r="H1357" s="11">
        <f>IFERROR(RawData[[#This Row],[Salary in USD]]/(INDEX(Exchange[], MATCH(RawData[[#This Row],[Local Currency Unit]], Exchange[Code], 0), 8)), "")</f>
        <v>7694.7788155616026</v>
      </c>
      <c r="I1357" s="1" t="s">
        <v>2587</v>
      </c>
      <c r="J1357" s="1" t="s">
        <v>290</v>
      </c>
      <c r="K1357" s="1" t="s">
        <v>134</v>
      </c>
      <c r="L1357" s="1" t="s">
        <v>19</v>
      </c>
      <c r="M1357" s="1" t="str">
        <f>INDEX(Countries[], MATCH(RawData[[#This Row],[Where do you work]], Countries[Actual], 0), 2)</f>
        <v>India</v>
      </c>
      <c r="N1357" s="1" t="s">
        <v>282</v>
      </c>
      <c r="O1357" s="1" t="str">
        <f>VLOOKUP(RawData[[#This Row],[How many hours of a day you work on Excel]], Time[], 2, FALSE)</f>
        <v>Heavy</v>
      </c>
      <c r="P1357" s="1">
        <v>5</v>
      </c>
    </row>
    <row r="1358" spans="2:16" x14ac:dyDescent="0.2">
      <c r="B1358" s="1" t="s">
        <v>2682</v>
      </c>
      <c r="C1358" s="1">
        <v>41058.063645833332</v>
      </c>
      <c r="D1358" s="10" t="s">
        <v>2683</v>
      </c>
      <c r="E1358" s="1" t="s">
        <v>19</v>
      </c>
      <c r="F1358" s="11">
        <v>700000</v>
      </c>
      <c r="G1358" s="9">
        <f>RawData[[#This Row],[Clean Salary]]*INDEX(Exchange[], MATCH(RawData[[#This Row],[Currency]], Exchange[Code], 0), 4)</f>
        <v>12465.541681209797</v>
      </c>
      <c r="H1358" s="11">
        <f>IFERROR(RawData[[#This Row],[Salary in USD]]/(INDEX(Exchange[], MATCH(RawData[[#This Row],[Local Currency Unit]], Exchange[Code], 0), 8)), "")</f>
        <v>7694.7788155616026</v>
      </c>
      <c r="I1358" s="1" t="s">
        <v>2684</v>
      </c>
      <c r="J1358" s="1" t="s">
        <v>313</v>
      </c>
      <c r="K1358" s="1" t="s">
        <v>134</v>
      </c>
      <c r="L1358" s="1" t="s">
        <v>19</v>
      </c>
      <c r="M1358" s="1" t="str">
        <f>INDEX(Countries[], MATCH(RawData[[#This Row],[Where do you work]], Countries[Actual], 0), 2)</f>
        <v>India</v>
      </c>
      <c r="N1358" s="1" t="s">
        <v>282</v>
      </c>
      <c r="O1358" s="1" t="str">
        <f>VLOOKUP(RawData[[#This Row],[How many hours of a day you work on Excel]], Time[], 2, FALSE)</f>
        <v>Heavy</v>
      </c>
      <c r="P1358" s="1">
        <v>6</v>
      </c>
    </row>
    <row r="1359" spans="2:16" x14ac:dyDescent="0.2">
      <c r="B1359" s="1" t="s">
        <v>2685</v>
      </c>
      <c r="C1359" s="1">
        <v>41061.001782407409</v>
      </c>
      <c r="D1359" s="10" t="s">
        <v>2681</v>
      </c>
      <c r="E1359" s="1" t="s">
        <v>19</v>
      </c>
      <c r="F1359" s="11">
        <v>700000</v>
      </c>
      <c r="G1359" s="9">
        <f>RawData[[#This Row],[Clean Salary]]*INDEX(Exchange[], MATCH(RawData[[#This Row],[Currency]], Exchange[Code], 0), 4)</f>
        <v>12465.541681209797</v>
      </c>
      <c r="H1359" s="11">
        <f>IFERROR(RawData[[#This Row],[Salary in USD]]/(INDEX(Exchange[], MATCH(RawData[[#This Row],[Local Currency Unit]], Exchange[Code], 0), 8)), "")</f>
        <v>7694.7788155616026</v>
      </c>
      <c r="I1359" s="1" t="s">
        <v>2686</v>
      </c>
      <c r="J1359" s="1" t="s">
        <v>281</v>
      </c>
      <c r="K1359" s="1" t="s">
        <v>134</v>
      </c>
      <c r="L1359" s="1" t="s">
        <v>19</v>
      </c>
      <c r="M1359" s="1" t="str">
        <f>INDEX(Countries[], MATCH(RawData[[#This Row],[Where do you work]], Countries[Actual], 0), 2)</f>
        <v>India</v>
      </c>
      <c r="N1359" s="1" t="s">
        <v>294</v>
      </c>
      <c r="O1359" s="1" t="str">
        <f>VLOOKUP(RawData[[#This Row],[How many hours of a day you work on Excel]], Time[], 2, FALSE)</f>
        <v>Very Heavy</v>
      </c>
      <c r="P1359" s="1">
        <v>30</v>
      </c>
    </row>
    <row r="1360" spans="2:16" x14ac:dyDescent="0.2">
      <c r="B1360" s="1" t="s">
        <v>2687</v>
      </c>
      <c r="C1360" s="1">
        <v>41075.719664351855</v>
      </c>
      <c r="D1360" s="10" t="s">
        <v>2671</v>
      </c>
      <c r="E1360" s="1" t="s">
        <v>19</v>
      </c>
      <c r="F1360" s="11">
        <v>700000</v>
      </c>
      <c r="G1360" s="9">
        <f>RawData[[#This Row],[Clean Salary]]*INDEX(Exchange[], MATCH(RawData[[#This Row],[Currency]], Exchange[Code], 0), 4)</f>
        <v>12465.541681209797</v>
      </c>
      <c r="H1360" s="11">
        <f>IFERROR(RawData[[#This Row],[Salary in USD]]/(INDEX(Exchange[], MATCH(RawData[[#This Row],[Local Currency Unit]], Exchange[Code], 0), 8)), "")</f>
        <v>7694.7788155616026</v>
      </c>
      <c r="I1360" s="1" t="s">
        <v>2688</v>
      </c>
      <c r="J1360" s="1" t="s">
        <v>290</v>
      </c>
      <c r="K1360" s="1" t="s">
        <v>134</v>
      </c>
      <c r="L1360" s="1" t="s">
        <v>19</v>
      </c>
      <c r="M1360" s="1" t="str">
        <f>INDEX(Countries[], MATCH(RawData[[#This Row],[Where do you work]], Countries[Actual], 0), 2)</f>
        <v>India</v>
      </c>
      <c r="N1360" s="1" t="s">
        <v>291</v>
      </c>
      <c r="O1360" s="1" t="str">
        <f>VLOOKUP(RawData[[#This Row],[How many hours of a day you work on Excel]], Time[], 2, FALSE)</f>
        <v>Medium</v>
      </c>
      <c r="P1360" s="1">
        <v>4</v>
      </c>
    </row>
    <row r="1361" spans="2:16" x14ac:dyDescent="0.2">
      <c r="B1361" s="1" t="s">
        <v>2689</v>
      </c>
      <c r="C1361" s="1">
        <v>41076.773206018515</v>
      </c>
      <c r="D1361" s="10" t="s">
        <v>2681</v>
      </c>
      <c r="E1361" s="1" t="s">
        <v>19</v>
      </c>
      <c r="F1361" s="11">
        <v>700000</v>
      </c>
      <c r="G1361" s="9">
        <f>RawData[[#This Row],[Clean Salary]]*INDEX(Exchange[], MATCH(RawData[[#This Row],[Currency]], Exchange[Code], 0), 4)</f>
        <v>12465.541681209797</v>
      </c>
      <c r="H1361" s="11">
        <f>IFERROR(RawData[[#This Row],[Salary in USD]]/(INDEX(Exchange[], MATCH(RawData[[#This Row],[Local Currency Unit]], Exchange[Code], 0), 8)), "")</f>
        <v>7694.7788155616026</v>
      </c>
      <c r="I1361" s="1" t="s">
        <v>2690</v>
      </c>
      <c r="J1361" s="1" t="s">
        <v>281</v>
      </c>
      <c r="K1361" s="1" t="s">
        <v>134</v>
      </c>
      <c r="L1361" s="1" t="s">
        <v>19</v>
      </c>
      <c r="M1361" s="1" t="str">
        <f>INDEX(Countries[], MATCH(RawData[[#This Row],[Where do you work]], Countries[Actual], 0), 2)</f>
        <v>India</v>
      </c>
      <c r="N1361" s="1" t="s">
        <v>291</v>
      </c>
      <c r="O1361" s="1" t="str">
        <f>VLOOKUP(RawData[[#This Row],[How many hours of a day you work on Excel]], Time[], 2, FALSE)</f>
        <v>Medium</v>
      </c>
      <c r="P1361" s="1">
        <v>9</v>
      </c>
    </row>
    <row r="1362" spans="2:16" x14ac:dyDescent="0.2">
      <c r="B1362" s="1" t="s">
        <v>2691</v>
      </c>
      <c r="C1362" s="1">
        <v>41066.473009259258</v>
      </c>
      <c r="D1362" s="10">
        <v>36000</v>
      </c>
      <c r="E1362" s="1" t="s">
        <v>9</v>
      </c>
      <c r="F1362" s="11">
        <v>36000</v>
      </c>
      <c r="G1362" s="9">
        <f>RawData[[#This Row],[Clean Salary]]*INDEX(Exchange[], MATCH(RawData[[#This Row],[Currency]], Exchange[Code], 0), 4)</f>
        <v>35401.014829091764</v>
      </c>
      <c r="H1362" s="11">
        <f>IFERROR(RawData[[#This Row],[Salary in USD]]/(INDEX(Exchange[], MATCH(RawData[[#This Row],[Local Currency Unit]], Exchange[Code], 0), 8)), "")</f>
        <v>7646.007522482023</v>
      </c>
      <c r="I1362" s="1" t="s">
        <v>2692</v>
      </c>
      <c r="J1362" s="1" t="s">
        <v>290</v>
      </c>
      <c r="K1362" s="1" t="s">
        <v>137</v>
      </c>
      <c r="L1362" s="1" t="s">
        <v>9</v>
      </c>
      <c r="M1362" s="1" t="str">
        <f>INDEX(Countries[], MATCH(RawData[[#This Row],[Where do you work]], Countries[Actual], 0), 2)</f>
        <v>Canada</v>
      </c>
      <c r="N1362" s="1" t="s">
        <v>294</v>
      </c>
      <c r="O1362" s="1" t="str">
        <f>VLOOKUP(RawData[[#This Row],[How many hours of a day you work on Excel]], Time[], 2, FALSE)</f>
        <v>Very Heavy</v>
      </c>
      <c r="P1362" s="1">
        <v>2</v>
      </c>
    </row>
    <row r="1363" spans="2:16" x14ac:dyDescent="0.2">
      <c r="B1363" s="1" t="s">
        <v>2693</v>
      </c>
      <c r="C1363" s="1">
        <v>41055.034583333334</v>
      </c>
      <c r="D1363" s="10">
        <v>18500</v>
      </c>
      <c r="E1363" s="1" t="s">
        <v>6</v>
      </c>
      <c r="F1363" s="11">
        <v>18500</v>
      </c>
      <c r="G1363" s="9">
        <f>RawData[[#This Row],[Clean Salary]]*INDEX(Exchange[], MATCH(RawData[[#This Row],[Currency]], Exchange[Code], 0), 4)</f>
        <v>29159.298033244755</v>
      </c>
      <c r="H1363" s="11">
        <f>IFERROR(RawData[[#This Row],[Salary in USD]]/(INDEX(Exchange[], MATCH(RawData[[#This Row],[Local Currency Unit]], Exchange[Code], 0), 8)), "")</f>
        <v>7633.3240924724496</v>
      </c>
      <c r="I1363" s="1" t="s">
        <v>2694</v>
      </c>
      <c r="J1363" s="1" t="s">
        <v>281</v>
      </c>
      <c r="K1363" s="1" t="s">
        <v>135</v>
      </c>
      <c r="L1363" s="1" t="s">
        <v>6</v>
      </c>
      <c r="M1363" s="1" t="str">
        <f>INDEX(Countries[], MATCH(RawData[[#This Row],[Where do you work]], Countries[Actual], 0), 2)</f>
        <v>UK</v>
      </c>
      <c r="N1363" s="1" t="s">
        <v>294</v>
      </c>
      <c r="O1363" s="1" t="str">
        <f>VLOOKUP(RawData[[#This Row],[How many hours of a day you work on Excel]], Time[], 2, FALSE)</f>
        <v>Very Heavy</v>
      </c>
    </row>
    <row r="1364" spans="2:16" x14ac:dyDescent="0.2">
      <c r="B1364" s="1" t="s">
        <v>2695</v>
      </c>
      <c r="C1364" s="1">
        <v>41056.13853009259</v>
      </c>
      <c r="D1364" s="10">
        <v>32000</v>
      </c>
      <c r="E1364" s="1" t="s">
        <v>322</v>
      </c>
      <c r="F1364" s="11">
        <v>32000</v>
      </c>
      <c r="G1364" s="9">
        <f>RawData[[#This Row],[Clean Salary]]*INDEX(Exchange[], MATCH(RawData[[#This Row],[Currency]], Exchange[Code], 0), 4)</f>
        <v>32000</v>
      </c>
      <c r="H1364" s="11">
        <f>IFERROR(RawData[[#This Row],[Salary in USD]]/(INDEX(Exchange[], MATCH(RawData[[#This Row],[Local Currency Unit]], Exchange[Code], 0), 8)), "")</f>
        <v>7619.0476190476184</v>
      </c>
      <c r="I1364" s="1" t="s">
        <v>2696</v>
      </c>
      <c r="J1364" s="1" t="s">
        <v>281</v>
      </c>
      <c r="K1364" s="1" t="s">
        <v>133</v>
      </c>
      <c r="L1364" s="1" t="s">
        <v>322</v>
      </c>
      <c r="M1364" s="1" t="str">
        <f>INDEX(Countries[], MATCH(RawData[[#This Row],[Where do you work]], Countries[Actual], 0), 2)</f>
        <v>USA</v>
      </c>
      <c r="N1364" s="1" t="s">
        <v>282</v>
      </c>
      <c r="O1364" s="1" t="str">
        <f>VLOOKUP(RawData[[#This Row],[How many hours of a day you work on Excel]], Time[], 2, FALSE)</f>
        <v>Heavy</v>
      </c>
      <c r="P1364" s="1">
        <v>1</v>
      </c>
    </row>
    <row r="1365" spans="2:16" x14ac:dyDescent="0.2">
      <c r="B1365" s="1" t="s">
        <v>2697</v>
      </c>
      <c r="C1365" s="1">
        <v>41059.976388888892</v>
      </c>
      <c r="D1365" s="10">
        <v>32000</v>
      </c>
      <c r="E1365" s="1" t="s">
        <v>322</v>
      </c>
      <c r="F1365" s="11">
        <v>32000</v>
      </c>
      <c r="G1365" s="9">
        <f>RawData[[#This Row],[Clean Salary]]*INDEX(Exchange[], MATCH(RawData[[#This Row],[Currency]], Exchange[Code], 0), 4)</f>
        <v>32000</v>
      </c>
      <c r="H1365" s="11">
        <f>IFERROR(RawData[[#This Row],[Salary in USD]]/(INDEX(Exchange[], MATCH(RawData[[#This Row],[Local Currency Unit]], Exchange[Code], 0), 8)), "")</f>
        <v>7619.0476190476184</v>
      </c>
      <c r="I1365" s="1" t="s">
        <v>2698</v>
      </c>
      <c r="J1365" s="1" t="s">
        <v>313</v>
      </c>
      <c r="K1365" s="1" t="s">
        <v>133</v>
      </c>
      <c r="L1365" s="1" t="s">
        <v>322</v>
      </c>
      <c r="M1365" s="1" t="str">
        <f>INDEX(Countries[], MATCH(RawData[[#This Row],[Where do you work]], Countries[Actual], 0), 2)</f>
        <v>USA</v>
      </c>
      <c r="N1365" s="1" t="s">
        <v>282</v>
      </c>
      <c r="O1365" s="1" t="str">
        <f>VLOOKUP(RawData[[#This Row],[How many hours of a day you work on Excel]], Time[], 2, FALSE)</f>
        <v>Heavy</v>
      </c>
      <c r="P1365" s="1">
        <v>10</v>
      </c>
    </row>
    <row r="1366" spans="2:16" x14ac:dyDescent="0.2">
      <c r="B1366" s="1" t="s">
        <v>2708</v>
      </c>
      <c r="C1366" s="1">
        <v>41064.82371527778</v>
      </c>
      <c r="D1366" s="10" t="s">
        <v>2709</v>
      </c>
      <c r="E1366" s="1" t="s">
        <v>322</v>
      </c>
      <c r="F1366" s="11">
        <v>31200</v>
      </c>
      <c r="G1366" s="9">
        <f>RawData[[#This Row],[Clean Salary]]*INDEX(Exchange[], MATCH(RawData[[#This Row],[Currency]], Exchange[Code], 0), 4)</f>
        <v>31200</v>
      </c>
      <c r="H1366" s="11">
        <f>IFERROR(RawData[[#This Row],[Salary in USD]]/(INDEX(Exchange[], MATCH(RawData[[#This Row],[Local Currency Unit]], Exchange[Code], 0), 8)), "")</f>
        <v>7554.4794188861988</v>
      </c>
      <c r="I1366" s="1" t="s">
        <v>1795</v>
      </c>
      <c r="J1366" s="1" t="s">
        <v>313</v>
      </c>
      <c r="K1366" s="1" t="s">
        <v>2710</v>
      </c>
      <c r="L1366" s="1" t="s">
        <v>21</v>
      </c>
      <c r="M1366" s="1" t="str">
        <f>INDEX(Countries[], MATCH(RawData[[#This Row],[Where do you work]], Countries[Actual], 0), 2)</f>
        <v>Israel</v>
      </c>
      <c r="N1366" s="1" t="s">
        <v>294</v>
      </c>
      <c r="O1366" s="1" t="str">
        <f>VLOOKUP(RawData[[#This Row],[How many hours of a day you work on Excel]], Time[], 2, FALSE)</f>
        <v>Very Heavy</v>
      </c>
      <c r="P1366" s="1">
        <v>11</v>
      </c>
    </row>
    <row r="1367" spans="2:16" x14ac:dyDescent="0.2">
      <c r="B1367" s="1" t="s">
        <v>2699</v>
      </c>
      <c r="C1367" s="1">
        <v>41062.904652777775</v>
      </c>
      <c r="D1367" s="10" t="s">
        <v>2700</v>
      </c>
      <c r="E1367" s="1" t="s">
        <v>19</v>
      </c>
      <c r="F1367" s="11">
        <v>680000</v>
      </c>
      <c r="G1367" s="9">
        <f>RawData[[#This Row],[Clean Salary]]*INDEX(Exchange[], MATCH(RawData[[#This Row],[Currency]], Exchange[Code], 0), 4)</f>
        <v>12109.383347460946</v>
      </c>
      <c r="H1367" s="11">
        <f>IFERROR(RawData[[#This Row],[Salary in USD]]/(INDEX(Exchange[], MATCH(RawData[[#This Row],[Local Currency Unit]], Exchange[Code], 0), 8)), "")</f>
        <v>7474.9279922598425</v>
      </c>
      <c r="I1367" s="1" t="s">
        <v>2359</v>
      </c>
      <c r="J1367" s="1" t="s">
        <v>281</v>
      </c>
      <c r="K1367" s="1" t="s">
        <v>134</v>
      </c>
      <c r="L1367" s="1" t="s">
        <v>19</v>
      </c>
      <c r="M1367" s="1" t="str">
        <f>INDEX(Countries[], MATCH(RawData[[#This Row],[Where do you work]], Countries[Actual], 0), 2)</f>
        <v>India</v>
      </c>
      <c r="N1367" s="1" t="s">
        <v>324</v>
      </c>
      <c r="O1367" s="1" t="str">
        <f>VLOOKUP(RawData[[#This Row],[How many hours of a day you work on Excel]], Time[], 2, FALSE)</f>
        <v>Light</v>
      </c>
      <c r="P1367" s="1">
        <v>2</v>
      </c>
    </row>
    <row r="1368" spans="2:16" x14ac:dyDescent="0.2">
      <c r="B1368" s="1" t="s">
        <v>3193</v>
      </c>
      <c r="C1368" s="1">
        <v>41054.209131944444</v>
      </c>
      <c r="D1368" s="10" t="s">
        <v>3194</v>
      </c>
      <c r="E1368" s="1" t="s">
        <v>322</v>
      </c>
      <c r="F1368" s="11">
        <v>19200</v>
      </c>
      <c r="G1368" s="9">
        <f>RawData[[#This Row],[Clean Salary]]*INDEX(Exchange[], MATCH(RawData[[#This Row],[Currency]], Exchange[Code], 0), 4)</f>
        <v>19200</v>
      </c>
      <c r="H1368" s="11">
        <f>IFERROR(RawData[[#This Row],[Salary in USD]]/(INDEX(Exchange[], MATCH(RawData[[#This Row],[Local Currency Unit]], Exchange[Code], 0), 8)), "")</f>
        <v>7441.8604651162786</v>
      </c>
      <c r="I1368" s="1" t="s">
        <v>290</v>
      </c>
      <c r="J1368" s="1" t="s">
        <v>290</v>
      </c>
      <c r="K1368" s="1" t="s">
        <v>157</v>
      </c>
      <c r="L1368" s="1" t="s">
        <v>65</v>
      </c>
      <c r="M1368" s="1" t="str">
        <f>INDEX(Countries[], MATCH(RawData[[#This Row],[Where do you work]], Countries[Actual], 0), 2)</f>
        <v>Poland</v>
      </c>
      <c r="N1368" s="1" t="s">
        <v>291</v>
      </c>
      <c r="O1368" s="1" t="str">
        <f>VLOOKUP(RawData[[#This Row],[How many hours of a day you work on Excel]], Time[], 2, FALSE)</f>
        <v>Medium</v>
      </c>
    </row>
    <row r="1369" spans="2:16" x14ac:dyDescent="0.2">
      <c r="B1369" s="1" t="s">
        <v>2706</v>
      </c>
      <c r="C1369" s="1">
        <v>41057.401724537034</v>
      </c>
      <c r="D1369" s="10">
        <v>35000</v>
      </c>
      <c r="E1369" s="1" t="s">
        <v>9</v>
      </c>
      <c r="F1369" s="11">
        <v>35000</v>
      </c>
      <c r="G1369" s="9">
        <f>RawData[[#This Row],[Clean Salary]]*INDEX(Exchange[], MATCH(RawData[[#This Row],[Currency]], Exchange[Code], 0), 4)</f>
        <v>34417.653306061438</v>
      </c>
      <c r="H1369" s="11">
        <f>IFERROR(RawData[[#This Row],[Salary in USD]]/(INDEX(Exchange[], MATCH(RawData[[#This Row],[Local Currency Unit]], Exchange[Code], 0), 8)), "")</f>
        <v>7433.6184246353005</v>
      </c>
      <c r="I1369" s="1" t="s">
        <v>667</v>
      </c>
      <c r="J1369" s="1" t="s">
        <v>290</v>
      </c>
      <c r="K1369" s="1" t="s">
        <v>137</v>
      </c>
      <c r="L1369" s="1" t="s">
        <v>9</v>
      </c>
      <c r="M1369" s="1" t="str">
        <f>INDEX(Countries[], MATCH(RawData[[#This Row],[Where do you work]], Countries[Actual], 0), 2)</f>
        <v>Canada</v>
      </c>
      <c r="N1369" s="1" t="s">
        <v>294</v>
      </c>
      <c r="O1369" s="1" t="str">
        <f>VLOOKUP(RawData[[#This Row],[How many hours of a day you work on Excel]], Time[], 2, FALSE)</f>
        <v>Very Heavy</v>
      </c>
      <c r="P1369" s="1">
        <v>4</v>
      </c>
    </row>
    <row r="1370" spans="2:16" x14ac:dyDescent="0.2">
      <c r="B1370" s="1" t="s">
        <v>2707</v>
      </c>
      <c r="C1370" s="1">
        <v>41061.106273148151</v>
      </c>
      <c r="D1370" s="10">
        <v>31200</v>
      </c>
      <c r="E1370" s="1" t="s">
        <v>322</v>
      </c>
      <c r="F1370" s="11">
        <v>31200</v>
      </c>
      <c r="G1370" s="9">
        <f>RawData[[#This Row],[Clean Salary]]*INDEX(Exchange[], MATCH(RawData[[#This Row],[Currency]], Exchange[Code], 0), 4)</f>
        <v>31200</v>
      </c>
      <c r="H1370" s="11">
        <f>IFERROR(RawData[[#This Row],[Salary in USD]]/(INDEX(Exchange[], MATCH(RawData[[#This Row],[Local Currency Unit]], Exchange[Code], 0), 8)), "")</f>
        <v>7428.5714285714284</v>
      </c>
      <c r="I1370" s="1" t="s">
        <v>682</v>
      </c>
      <c r="J1370" s="1" t="s">
        <v>290</v>
      </c>
      <c r="K1370" s="1" t="s">
        <v>133</v>
      </c>
      <c r="L1370" s="1" t="s">
        <v>322</v>
      </c>
      <c r="M1370" s="1" t="str">
        <f>INDEX(Countries[], MATCH(RawData[[#This Row],[Where do you work]], Countries[Actual], 0), 2)</f>
        <v>USA</v>
      </c>
      <c r="N1370" s="1" t="s">
        <v>282</v>
      </c>
      <c r="O1370" s="1" t="str">
        <f>VLOOKUP(RawData[[#This Row],[How many hours of a day you work on Excel]], Time[], 2, FALSE)</f>
        <v>Heavy</v>
      </c>
      <c r="P1370" s="1">
        <v>15</v>
      </c>
    </row>
    <row r="1371" spans="2:16" x14ac:dyDescent="0.2">
      <c r="B1371" s="1" t="s">
        <v>2712</v>
      </c>
      <c r="C1371" s="1">
        <v>41054.269085648149</v>
      </c>
      <c r="D1371" s="10" t="s">
        <v>2713</v>
      </c>
      <c r="E1371" s="1" t="s">
        <v>6</v>
      </c>
      <c r="F1371" s="11">
        <v>18000</v>
      </c>
      <c r="G1371" s="9">
        <f>RawData[[#This Row],[Clean Salary]]*INDEX(Exchange[], MATCH(RawData[[#This Row],[Currency]], Exchange[Code], 0), 4)</f>
        <v>28371.208897211112</v>
      </c>
      <c r="H1371" s="11">
        <f>IFERROR(RawData[[#This Row],[Salary in USD]]/(INDEX(Exchange[], MATCH(RawData[[#This Row],[Local Currency Unit]], Exchange[Code], 0), 8)), "")</f>
        <v>7427.0180359191399</v>
      </c>
      <c r="I1371" s="1" t="s">
        <v>2714</v>
      </c>
      <c r="J1371" s="1" t="s">
        <v>281</v>
      </c>
      <c r="K1371" s="1" t="s">
        <v>135</v>
      </c>
      <c r="L1371" s="1" t="s">
        <v>6</v>
      </c>
      <c r="M1371" s="1" t="str">
        <f>INDEX(Countries[], MATCH(RawData[[#This Row],[Where do you work]], Countries[Actual], 0), 2)</f>
        <v>UK</v>
      </c>
      <c r="N1371" s="1" t="s">
        <v>324</v>
      </c>
      <c r="O1371" s="1" t="str">
        <f>VLOOKUP(RawData[[#This Row],[How many hours of a day you work on Excel]], Time[], 2, FALSE)</f>
        <v>Light</v>
      </c>
    </row>
    <row r="1372" spans="2:16" x14ac:dyDescent="0.2">
      <c r="B1372" s="1" t="s">
        <v>3533</v>
      </c>
      <c r="C1372" s="1">
        <v>41055.057881944442</v>
      </c>
      <c r="D1372" s="10">
        <v>12000</v>
      </c>
      <c r="E1372" s="1" t="s">
        <v>322</v>
      </c>
      <c r="F1372" s="11">
        <v>12000</v>
      </c>
      <c r="G1372" s="9">
        <f>RawData[[#This Row],[Clean Salary]]*INDEX(Exchange[], MATCH(RawData[[#This Row],[Currency]], Exchange[Code], 0), 4)</f>
        <v>12000</v>
      </c>
      <c r="H1372" s="11">
        <f>IFERROR(RawData[[#This Row],[Salary in USD]]/(INDEX(Exchange[], MATCH(RawData[[#This Row],[Local Currency Unit]], Exchange[Code], 0), 8)), "")</f>
        <v>7407.4074074074069</v>
      </c>
      <c r="I1372" s="1" t="s">
        <v>290</v>
      </c>
      <c r="J1372" s="1" t="s">
        <v>290</v>
      </c>
      <c r="K1372" s="1" t="s">
        <v>134</v>
      </c>
      <c r="L1372" s="1" t="s">
        <v>19</v>
      </c>
      <c r="M1372" s="1" t="str">
        <f>INDEX(Countries[], MATCH(RawData[[#This Row],[Where do you work]], Countries[Actual], 0), 2)</f>
        <v>India</v>
      </c>
      <c r="N1372" s="1" t="s">
        <v>294</v>
      </c>
      <c r="O1372" s="1" t="str">
        <f>VLOOKUP(RawData[[#This Row],[How many hours of a day you work on Excel]], Time[], 2, FALSE)</f>
        <v>Very Heavy</v>
      </c>
    </row>
    <row r="1373" spans="2:16" x14ac:dyDescent="0.2">
      <c r="B1373" s="1" t="s">
        <v>3554</v>
      </c>
      <c r="C1373" s="1">
        <v>41057.599965277775</v>
      </c>
      <c r="D1373" s="10">
        <v>1000</v>
      </c>
      <c r="E1373" s="1" t="s">
        <v>322</v>
      </c>
      <c r="F1373" s="11">
        <v>12000</v>
      </c>
      <c r="G1373" s="9">
        <f>RawData[[#This Row],[Clean Salary]]*INDEX(Exchange[], MATCH(RawData[[#This Row],[Currency]], Exchange[Code], 0), 4)</f>
        <v>12000</v>
      </c>
      <c r="H1373" s="11">
        <f>IFERROR(RawData[[#This Row],[Salary in USD]]/(INDEX(Exchange[], MATCH(RawData[[#This Row],[Local Currency Unit]], Exchange[Code], 0), 8)), "")</f>
        <v>7407.4074074074069</v>
      </c>
      <c r="I1373" s="1" t="s">
        <v>341</v>
      </c>
      <c r="J1373" s="1" t="s">
        <v>342</v>
      </c>
      <c r="K1373" s="1" t="s">
        <v>134</v>
      </c>
      <c r="L1373" s="1" t="s">
        <v>19</v>
      </c>
      <c r="M1373" s="1" t="str">
        <f>INDEX(Countries[], MATCH(RawData[[#This Row],[Where do you work]], Countries[Actual], 0), 2)</f>
        <v>India</v>
      </c>
      <c r="N1373" s="1" t="s">
        <v>291</v>
      </c>
      <c r="O1373" s="1" t="str">
        <f>VLOOKUP(RawData[[#This Row],[How many hours of a day you work on Excel]], Time[], 2, FALSE)</f>
        <v>Medium</v>
      </c>
      <c r="P1373" s="1">
        <v>8</v>
      </c>
    </row>
    <row r="1374" spans="2:16" x14ac:dyDescent="0.2">
      <c r="B1374" s="1" t="s">
        <v>3559</v>
      </c>
      <c r="C1374" s="1">
        <v>41063.700624999998</v>
      </c>
      <c r="D1374" s="10">
        <v>12000</v>
      </c>
      <c r="E1374" s="1" t="s">
        <v>322</v>
      </c>
      <c r="F1374" s="11">
        <v>12000</v>
      </c>
      <c r="G1374" s="9">
        <f>RawData[[#This Row],[Clean Salary]]*INDEX(Exchange[], MATCH(RawData[[#This Row],[Currency]], Exchange[Code], 0), 4)</f>
        <v>12000</v>
      </c>
      <c r="H1374" s="11">
        <f>IFERROR(RawData[[#This Row],[Salary in USD]]/(INDEX(Exchange[], MATCH(RawData[[#This Row],[Local Currency Unit]], Exchange[Code], 0), 8)), "")</f>
        <v>7407.4074074074069</v>
      </c>
      <c r="I1374" s="1" t="s">
        <v>3560</v>
      </c>
      <c r="J1374" s="1" t="s">
        <v>313</v>
      </c>
      <c r="K1374" s="1" t="s">
        <v>134</v>
      </c>
      <c r="L1374" s="1" t="s">
        <v>19</v>
      </c>
      <c r="M1374" s="1" t="str">
        <f>INDEX(Countries[], MATCH(RawData[[#This Row],[Where do you work]], Countries[Actual], 0), 2)</f>
        <v>India</v>
      </c>
      <c r="N1374" s="1" t="s">
        <v>294</v>
      </c>
      <c r="O1374" s="1" t="str">
        <f>VLOOKUP(RawData[[#This Row],[How many hours of a day you work on Excel]], Time[], 2, FALSE)</f>
        <v>Very Heavy</v>
      </c>
      <c r="P1374" s="1">
        <v>3</v>
      </c>
    </row>
    <row r="1375" spans="2:16" x14ac:dyDescent="0.2">
      <c r="B1375" s="1" t="s">
        <v>3563</v>
      </c>
      <c r="C1375" s="1">
        <v>41070.63890046296</v>
      </c>
      <c r="D1375" s="10">
        <v>1000</v>
      </c>
      <c r="E1375" s="1" t="s">
        <v>322</v>
      </c>
      <c r="F1375" s="11">
        <v>12000</v>
      </c>
      <c r="G1375" s="9">
        <f>RawData[[#This Row],[Clean Salary]]*INDEX(Exchange[], MATCH(RawData[[#This Row],[Currency]], Exchange[Code], 0), 4)</f>
        <v>12000</v>
      </c>
      <c r="H1375" s="11">
        <f>IFERROR(RawData[[#This Row],[Salary in USD]]/(INDEX(Exchange[], MATCH(RawData[[#This Row],[Local Currency Unit]], Exchange[Code], 0), 8)), "")</f>
        <v>7407.4074074074069</v>
      </c>
      <c r="I1375" s="1" t="s">
        <v>3564</v>
      </c>
      <c r="J1375" s="1" t="s">
        <v>305</v>
      </c>
      <c r="K1375" s="1" t="s">
        <v>134</v>
      </c>
      <c r="L1375" s="1" t="s">
        <v>19</v>
      </c>
      <c r="M1375" s="1" t="str">
        <f>INDEX(Countries[], MATCH(RawData[[#This Row],[Where do you work]], Countries[Actual], 0), 2)</f>
        <v>India</v>
      </c>
      <c r="N1375" s="1" t="s">
        <v>291</v>
      </c>
      <c r="O1375" s="1" t="str">
        <f>VLOOKUP(RawData[[#This Row],[How many hours of a day you work on Excel]], Time[], 2, FALSE)</f>
        <v>Medium</v>
      </c>
      <c r="P1375" s="1">
        <v>7</v>
      </c>
    </row>
    <row r="1376" spans="2:16" x14ac:dyDescent="0.2">
      <c r="B1376" s="1" t="s">
        <v>2715</v>
      </c>
      <c r="C1376" s="1">
        <v>41055.045856481483</v>
      </c>
      <c r="D1376" s="10" t="s">
        <v>2716</v>
      </c>
      <c r="E1376" s="1" t="s">
        <v>322</v>
      </c>
      <c r="F1376" s="11">
        <v>31000</v>
      </c>
      <c r="G1376" s="9">
        <f>RawData[[#This Row],[Clean Salary]]*INDEX(Exchange[], MATCH(RawData[[#This Row],[Currency]], Exchange[Code], 0), 4)</f>
        <v>31000</v>
      </c>
      <c r="H1376" s="11">
        <f>IFERROR(RawData[[#This Row],[Salary in USD]]/(INDEX(Exchange[], MATCH(RawData[[#This Row],[Local Currency Unit]], Exchange[Code], 0), 8)), "")</f>
        <v>7380.9523809523807</v>
      </c>
      <c r="I1376" s="1" t="s">
        <v>2717</v>
      </c>
      <c r="J1376" s="1" t="s">
        <v>290</v>
      </c>
      <c r="K1376" s="1" t="s">
        <v>133</v>
      </c>
      <c r="L1376" s="1" t="s">
        <v>322</v>
      </c>
      <c r="M1376" s="1" t="str">
        <f>INDEX(Countries[], MATCH(RawData[[#This Row],[Where do you work]], Countries[Actual], 0), 2)</f>
        <v>USA</v>
      </c>
      <c r="N1376" s="1" t="s">
        <v>282</v>
      </c>
      <c r="O1376" s="1" t="str">
        <f>VLOOKUP(RawData[[#This Row],[How many hours of a day you work on Excel]], Time[], 2, FALSE)</f>
        <v>Heavy</v>
      </c>
    </row>
    <row r="1377" spans="2:16" x14ac:dyDescent="0.2">
      <c r="B1377" s="1" t="s">
        <v>2718</v>
      </c>
      <c r="C1377" s="1">
        <v>41055.056087962963</v>
      </c>
      <c r="D1377" s="10">
        <v>31000</v>
      </c>
      <c r="E1377" s="1" t="s">
        <v>322</v>
      </c>
      <c r="F1377" s="11">
        <v>31000</v>
      </c>
      <c r="G1377" s="9">
        <f>RawData[[#This Row],[Clean Salary]]*INDEX(Exchange[], MATCH(RawData[[#This Row],[Currency]], Exchange[Code], 0), 4)</f>
        <v>31000</v>
      </c>
      <c r="H1377" s="11">
        <f>IFERROR(RawData[[#This Row],[Salary in USD]]/(INDEX(Exchange[], MATCH(RawData[[#This Row],[Local Currency Unit]], Exchange[Code], 0), 8)), "")</f>
        <v>7380.9523809523807</v>
      </c>
      <c r="I1377" s="1" t="s">
        <v>2719</v>
      </c>
      <c r="J1377" s="1" t="s">
        <v>286</v>
      </c>
      <c r="K1377" s="1" t="s">
        <v>133</v>
      </c>
      <c r="L1377" s="1" t="s">
        <v>322</v>
      </c>
      <c r="M1377" s="1" t="str">
        <f>INDEX(Countries[], MATCH(RawData[[#This Row],[Where do you work]], Countries[Actual], 0), 2)</f>
        <v>USA</v>
      </c>
      <c r="N1377" s="1" t="s">
        <v>291</v>
      </c>
      <c r="O1377" s="1" t="str">
        <f>VLOOKUP(RawData[[#This Row],[How many hours of a day you work on Excel]], Time[], 2, FALSE)</f>
        <v>Medium</v>
      </c>
    </row>
    <row r="1378" spans="2:16" x14ac:dyDescent="0.2">
      <c r="B1378" s="1" t="s">
        <v>2886</v>
      </c>
      <c r="C1378" s="1">
        <v>41055.047465277778</v>
      </c>
      <c r="D1378" s="10">
        <v>2300</v>
      </c>
      <c r="E1378" s="1" t="s">
        <v>322</v>
      </c>
      <c r="F1378" s="11">
        <v>27600</v>
      </c>
      <c r="G1378" s="9">
        <f>RawData[[#This Row],[Clean Salary]]*INDEX(Exchange[], MATCH(RawData[[#This Row],[Currency]], Exchange[Code], 0), 4)</f>
        <v>27600</v>
      </c>
      <c r="H1378" s="11">
        <f>IFERROR(RawData[[#This Row],[Salary in USD]]/(INDEX(Exchange[], MATCH(RawData[[#This Row],[Local Currency Unit]], Exchange[Code], 0), 8)), "")</f>
        <v>7360</v>
      </c>
      <c r="I1378" s="1" t="s">
        <v>2887</v>
      </c>
      <c r="J1378" s="1" t="s">
        <v>342</v>
      </c>
      <c r="K1378" s="1" t="s">
        <v>144</v>
      </c>
      <c r="L1378" s="1" t="s">
        <v>41</v>
      </c>
      <c r="M1378" s="1" t="str">
        <f>INDEX(Countries[], MATCH(RawData[[#This Row],[Where do you work]], Countries[Actual], 0), 2)</f>
        <v>Singapore</v>
      </c>
      <c r="N1378" s="1" t="s">
        <v>294</v>
      </c>
      <c r="O1378" s="1" t="str">
        <f>VLOOKUP(RawData[[#This Row],[How many hours of a day you work on Excel]], Time[], 2, FALSE)</f>
        <v>Very Heavy</v>
      </c>
    </row>
    <row r="1379" spans="2:16" x14ac:dyDescent="0.2">
      <c r="B1379" s="1" t="s">
        <v>2720</v>
      </c>
      <c r="C1379" s="1">
        <v>41057.962754629632</v>
      </c>
      <c r="D1379" s="10" t="s">
        <v>2721</v>
      </c>
      <c r="E1379" s="1" t="s">
        <v>35</v>
      </c>
      <c r="F1379" s="11">
        <v>2000000</v>
      </c>
      <c r="G1379" s="9">
        <f>RawData[[#This Row],[Clean Salary]]*INDEX(Exchange[], MATCH(RawData[[#This Row],[Currency]], Exchange[Code], 0), 4)</f>
        <v>21228.177433598263</v>
      </c>
      <c r="H1379" s="11">
        <f>IFERROR(RawData[[#This Row],[Salary in USD]]/(INDEX(Exchange[], MATCH(RawData[[#This Row],[Local Currency Unit]], Exchange[Code], 0), 8)), "")</f>
        <v>7345.3901154319246</v>
      </c>
      <c r="I1379" s="1" t="s">
        <v>2722</v>
      </c>
      <c r="J1379" s="1" t="s">
        <v>342</v>
      </c>
      <c r="K1379" s="1" t="s">
        <v>138</v>
      </c>
      <c r="L1379" s="1" t="s">
        <v>35</v>
      </c>
      <c r="M1379" s="1" t="str">
        <f>INDEX(Countries[], MATCH(RawData[[#This Row],[Where do you work]], Countries[Actual], 0), 2)</f>
        <v>Pakistan</v>
      </c>
      <c r="N1379" s="1" t="s">
        <v>294</v>
      </c>
      <c r="O1379" s="1" t="str">
        <f>VLOOKUP(RawData[[#This Row],[How many hours of a day you work on Excel]], Time[], 2, FALSE)</f>
        <v>Very Heavy</v>
      </c>
      <c r="P1379" s="1">
        <v>8</v>
      </c>
    </row>
    <row r="1380" spans="2:16" x14ac:dyDescent="0.2">
      <c r="B1380" s="1" t="s">
        <v>2968</v>
      </c>
      <c r="C1380" s="1">
        <v>41055.537303240744</v>
      </c>
      <c r="D1380" s="10" t="s">
        <v>2969</v>
      </c>
      <c r="E1380" s="1" t="s">
        <v>322</v>
      </c>
      <c r="F1380" s="11">
        <v>24000</v>
      </c>
      <c r="G1380" s="9">
        <f>RawData[[#This Row],[Clean Salary]]*INDEX(Exchange[], MATCH(RawData[[#This Row],[Currency]], Exchange[Code], 0), 4)</f>
        <v>24000</v>
      </c>
      <c r="H1380" s="11">
        <f>IFERROR(RawData[[#This Row],[Salary in USD]]/(INDEX(Exchange[], MATCH(RawData[[#This Row],[Local Currency Unit]], Exchange[Code], 0), 8)), "")</f>
        <v>7339.4495412844035</v>
      </c>
      <c r="I1380" s="1" t="s">
        <v>316</v>
      </c>
      <c r="J1380" s="1" t="s">
        <v>316</v>
      </c>
      <c r="K1380" s="1" t="s">
        <v>143</v>
      </c>
      <c r="L1380" s="1" t="s">
        <v>53</v>
      </c>
      <c r="M1380" s="1" t="str">
        <f>INDEX(Countries[], MATCH(RawData[[#This Row],[Where do you work]], Countries[Actual], 0), 2)</f>
        <v>UAE</v>
      </c>
      <c r="N1380" s="1" t="s">
        <v>291</v>
      </c>
      <c r="O1380" s="1" t="str">
        <f>VLOOKUP(RawData[[#This Row],[How many hours of a day you work on Excel]], Time[], 2, FALSE)</f>
        <v>Medium</v>
      </c>
      <c r="P1380" s="1">
        <v>15</v>
      </c>
    </row>
    <row r="1381" spans="2:16" x14ac:dyDescent="0.2">
      <c r="B1381" s="1" t="s">
        <v>2561</v>
      </c>
      <c r="C1381" s="1">
        <v>41055.807557870372</v>
      </c>
      <c r="D1381" s="10" t="s">
        <v>2562</v>
      </c>
      <c r="E1381" s="1" t="s">
        <v>322</v>
      </c>
      <c r="F1381" s="11">
        <v>36000</v>
      </c>
      <c r="G1381" s="9">
        <f>RawData[[#This Row],[Clean Salary]]*INDEX(Exchange[], MATCH(RawData[[#This Row],[Currency]], Exchange[Code], 0), 4)</f>
        <v>36000</v>
      </c>
      <c r="H1381" s="11">
        <f>IFERROR(RawData[[#This Row],[Salary in USD]]/(INDEX(Exchange[], MATCH(RawData[[#This Row],[Local Currency Unit]], Exchange[Code], 0), 8)), "")</f>
        <v>7287.4493927125504</v>
      </c>
      <c r="I1381" s="1" t="s">
        <v>2563</v>
      </c>
      <c r="J1381" s="1" t="s">
        <v>281</v>
      </c>
      <c r="K1381" s="1" t="s">
        <v>136</v>
      </c>
      <c r="L1381" s="1" t="s">
        <v>3</v>
      </c>
      <c r="M1381" s="1" t="str">
        <f>INDEX(Countries[], MATCH(RawData[[#This Row],[Where do you work]], Countries[Actual], 0), 2)</f>
        <v>Australia</v>
      </c>
      <c r="N1381" s="1" t="s">
        <v>291</v>
      </c>
      <c r="O1381" s="1" t="str">
        <f>VLOOKUP(RawData[[#This Row],[How many hours of a day you work on Excel]], Time[], 2, FALSE)</f>
        <v>Medium</v>
      </c>
      <c r="P1381" s="1">
        <v>12</v>
      </c>
    </row>
    <row r="1382" spans="2:16" x14ac:dyDescent="0.2">
      <c r="B1382" s="1" t="s">
        <v>3568</v>
      </c>
      <c r="C1382" s="1">
        <v>41058.450381944444</v>
      </c>
      <c r="D1382" s="10" t="s">
        <v>3569</v>
      </c>
      <c r="E1382" s="1" t="s">
        <v>322</v>
      </c>
      <c r="F1382" s="11">
        <v>11800</v>
      </c>
      <c r="G1382" s="9">
        <f>RawData[[#This Row],[Clean Salary]]*INDEX(Exchange[], MATCH(RawData[[#This Row],[Currency]], Exchange[Code], 0), 4)</f>
        <v>11800</v>
      </c>
      <c r="H1382" s="11">
        <f>IFERROR(RawData[[#This Row],[Salary in USD]]/(INDEX(Exchange[], MATCH(RawData[[#This Row],[Local Currency Unit]], Exchange[Code], 0), 8)), "")</f>
        <v>7283.9506172839501</v>
      </c>
      <c r="I1382" s="1" t="s">
        <v>3570</v>
      </c>
      <c r="J1382" s="1" t="s">
        <v>290</v>
      </c>
      <c r="K1382" s="1" t="s">
        <v>134</v>
      </c>
      <c r="L1382" s="1" t="s">
        <v>19</v>
      </c>
      <c r="M1382" s="1" t="str">
        <f>INDEX(Countries[], MATCH(RawData[[#This Row],[Where do you work]], Countries[Actual], 0), 2)</f>
        <v>India</v>
      </c>
      <c r="N1382" s="1" t="s">
        <v>282</v>
      </c>
      <c r="O1382" s="1" t="str">
        <f>VLOOKUP(RawData[[#This Row],[How many hours of a day you work on Excel]], Time[], 2, FALSE)</f>
        <v>Heavy</v>
      </c>
      <c r="P1382" s="1">
        <v>10</v>
      </c>
    </row>
    <row r="1383" spans="2:16" x14ac:dyDescent="0.2">
      <c r="B1383" s="1" t="s">
        <v>2725</v>
      </c>
      <c r="C1383" s="1">
        <v>41058.679849537039</v>
      </c>
      <c r="D1383" s="10" t="s">
        <v>2726</v>
      </c>
      <c r="E1383" s="1" t="s">
        <v>19</v>
      </c>
      <c r="F1383" s="11">
        <v>660000</v>
      </c>
      <c r="G1383" s="9">
        <f>RawData[[#This Row],[Clean Salary]]*INDEX(Exchange[], MATCH(RawData[[#This Row],[Currency]], Exchange[Code], 0), 4)</f>
        <v>11753.225013712095</v>
      </c>
      <c r="H1383" s="11">
        <f>IFERROR(RawData[[#This Row],[Salary in USD]]/(INDEX(Exchange[], MATCH(RawData[[#This Row],[Local Currency Unit]], Exchange[Code], 0), 8)), "")</f>
        <v>7255.0771689580833</v>
      </c>
      <c r="I1383" s="1" t="s">
        <v>2727</v>
      </c>
      <c r="J1383" s="1" t="s">
        <v>281</v>
      </c>
      <c r="K1383" s="1" t="s">
        <v>134</v>
      </c>
      <c r="L1383" s="1" t="s">
        <v>19</v>
      </c>
      <c r="M1383" s="1" t="str">
        <f>INDEX(Countries[], MATCH(RawData[[#This Row],[Where do you work]], Countries[Actual], 0), 2)</f>
        <v>India</v>
      </c>
      <c r="N1383" s="1" t="s">
        <v>294</v>
      </c>
      <c r="O1383" s="1" t="str">
        <f>VLOOKUP(RawData[[#This Row],[How many hours of a day you work on Excel]], Time[], 2, FALSE)</f>
        <v>Very Heavy</v>
      </c>
      <c r="P1383" s="1">
        <v>7</v>
      </c>
    </row>
    <row r="1384" spans="2:16" x14ac:dyDescent="0.2">
      <c r="B1384" s="1" t="s">
        <v>2894</v>
      </c>
      <c r="C1384" s="1">
        <v>41055.038032407407</v>
      </c>
      <c r="D1384" s="10">
        <v>27000</v>
      </c>
      <c r="E1384" s="1" t="s">
        <v>322</v>
      </c>
      <c r="F1384" s="11">
        <v>27000</v>
      </c>
      <c r="G1384" s="9">
        <f>RawData[[#This Row],[Clean Salary]]*INDEX(Exchange[], MATCH(RawData[[#This Row],[Currency]], Exchange[Code], 0), 4)</f>
        <v>27000</v>
      </c>
      <c r="H1384" s="11">
        <f>IFERROR(RawData[[#This Row],[Salary in USD]]/(INDEX(Exchange[], MATCH(RawData[[#This Row],[Local Currency Unit]], Exchange[Code], 0), 8)), "")</f>
        <v>7200</v>
      </c>
      <c r="I1384" s="1" t="s">
        <v>2895</v>
      </c>
      <c r="J1384" s="1" t="s">
        <v>290</v>
      </c>
      <c r="K1384" s="1" t="s">
        <v>144</v>
      </c>
      <c r="L1384" s="1" t="s">
        <v>41</v>
      </c>
      <c r="M1384" s="1" t="str">
        <f>INDEX(Countries[], MATCH(RawData[[#This Row],[Where do you work]], Countries[Actual], 0), 2)</f>
        <v>Singapore</v>
      </c>
      <c r="N1384" s="1" t="s">
        <v>294</v>
      </c>
      <c r="O1384" s="1" t="str">
        <f>VLOOKUP(RawData[[#This Row],[How many hours of a day you work on Excel]], Time[], 2, FALSE)</f>
        <v>Very Heavy</v>
      </c>
    </row>
    <row r="1385" spans="2:16" x14ac:dyDescent="0.2">
      <c r="B1385" s="1" t="s">
        <v>2728</v>
      </c>
      <c r="C1385" s="1">
        <v>41055.725474537037</v>
      </c>
      <c r="D1385" s="10">
        <v>30232</v>
      </c>
      <c r="E1385" s="1" t="s">
        <v>322</v>
      </c>
      <c r="F1385" s="11">
        <v>30232</v>
      </c>
      <c r="G1385" s="9">
        <f>RawData[[#This Row],[Clean Salary]]*INDEX(Exchange[], MATCH(RawData[[#This Row],[Currency]], Exchange[Code], 0), 4)</f>
        <v>30232</v>
      </c>
      <c r="H1385" s="11">
        <f>IFERROR(RawData[[#This Row],[Salary in USD]]/(INDEX(Exchange[], MATCH(RawData[[#This Row],[Local Currency Unit]], Exchange[Code], 0), 8)), "")</f>
        <v>7198.0952380952376</v>
      </c>
      <c r="I1385" s="1" t="s">
        <v>2729</v>
      </c>
      <c r="J1385" s="1" t="s">
        <v>316</v>
      </c>
      <c r="K1385" s="1" t="s">
        <v>2730</v>
      </c>
      <c r="L1385" s="1" t="s">
        <v>322</v>
      </c>
      <c r="M1385" s="1" t="str">
        <f>INDEX(Countries[], MATCH(RawData[[#This Row],[Where do you work]], Countries[Actual], 0), 2)</f>
        <v>USA</v>
      </c>
      <c r="N1385" s="1" t="s">
        <v>291</v>
      </c>
      <c r="O1385" s="1" t="str">
        <f>VLOOKUP(RawData[[#This Row],[How many hours of a day you work on Excel]], Time[], 2, FALSE)</f>
        <v>Medium</v>
      </c>
      <c r="P1385" s="1">
        <v>5</v>
      </c>
    </row>
    <row r="1386" spans="2:16" x14ac:dyDescent="0.2">
      <c r="B1386" s="1" t="s">
        <v>2731</v>
      </c>
      <c r="C1386" s="1">
        <v>41055.927893518521</v>
      </c>
      <c r="D1386" s="10" t="s">
        <v>2732</v>
      </c>
      <c r="E1386" s="1" t="s">
        <v>19</v>
      </c>
      <c r="F1386" s="11">
        <v>650000</v>
      </c>
      <c r="G1386" s="9">
        <f>RawData[[#This Row],[Clean Salary]]*INDEX(Exchange[], MATCH(RawData[[#This Row],[Currency]], Exchange[Code], 0), 4)</f>
        <v>11575.14584683767</v>
      </c>
      <c r="H1386" s="11">
        <f>IFERROR(RawData[[#This Row],[Salary in USD]]/(INDEX(Exchange[], MATCH(RawData[[#This Row],[Local Currency Unit]], Exchange[Code], 0), 8)), "")</f>
        <v>7145.1517573072033</v>
      </c>
      <c r="I1386" s="1" t="s">
        <v>2359</v>
      </c>
      <c r="J1386" s="1" t="s">
        <v>281</v>
      </c>
      <c r="K1386" s="1" t="s">
        <v>134</v>
      </c>
      <c r="L1386" s="1" t="s">
        <v>19</v>
      </c>
      <c r="M1386" s="1" t="str">
        <f>INDEX(Countries[], MATCH(RawData[[#This Row],[Where do you work]], Countries[Actual], 0), 2)</f>
        <v>India</v>
      </c>
      <c r="N1386" s="1" t="s">
        <v>291</v>
      </c>
      <c r="O1386" s="1" t="str">
        <f>VLOOKUP(RawData[[#This Row],[How many hours of a day you work on Excel]], Time[], 2, FALSE)</f>
        <v>Medium</v>
      </c>
      <c r="P1386" s="1">
        <v>5</v>
      </c>
    </row>
    <row r="1387" spans="2:16" x14ac:dyDescent="0.2">
      <c r="B1387" s="1" t="s">
        <v>2733</v>
      </c>
      <c r="C1387" s="1">
        <v>41056.073611111111</v>
      </c>
      <c r="D1387" s="10">
        <v>650000</v>
      </c>
      <c r="E1387" s="1" t="s">
        <v>19</v>
      </c>
      <c r="F1387" s="11">
        <v>650000</v>
      </c>
      <c r="G1387" s="9">
        <f>RawData[[#This Row],[Clean Salary]]*INDEX(Exchange[], MATCH(RawData[[#This Row],[Currency]], Exchange[Code], 0), 4)</f>
        <v>11575.14584683767</v>
      </c>
      <c r="H1387" s="11">
        <f>IFERROR(RawData[[#This Row],[Salary in USD]]/(INDEX(Exchange[], MATCH(RawData[[#This Row],[Local Currency Unit]], Exchange[Code], 0), 8)), "")</f>
        <v>7145.1517573072033</v>
      </c>
      <c r="I1387" s="1" t="s">
        <v>2734</v>
      </c>
      <c r="J1387" s="1" t="s">
        <v>290</v>
      </c>
      <c r="K1387" s="1" t="s">
        <v>134</v>
      </c>
      <c r="L1387" s="1" t="s">
        <v>19</v>
      </c>
      <c r="M1387" s="1" t="str">
        <f>INDEX(Countries[], MATCH(RawData[[#This Row],[Where do you work]], Countries[Actual], 0), 2)</f>
        <v>India</v>
      </c>
      <c r="N1387" s="1" t="s">
        <v>294</v>
      </c>
      <c r="O1387" s="1" t="str">
        <f>VLOOKUP(RawData[[#This Row],[How many hours of a day you work on Excel]], Time[], 2, FALSE)</f>
        <v>Very Heavy</v>
      </c>
      <c r="P1387" s="1">
        <v>3.5</v>
      </c>
    </row>
    <row r="1388" spans="2:16" x14ac:dyDescent="0.2">
      <c r="B1388" s="1" t="s">
        <v>2735</v>
      </c>
      <c r="C1388" s="1">
        <v>41057.466585648152</v>
      </c>
      <c r="D1388" s="10">
        <v>650000</v>
      </c>
      <c r="E1388" s="1" t="s">
        <v>19</v>
      </c>
      <c r="F1388" s="11">
        <v>650000</v>
      </c>
      <c r="G1388" s="9">
        <f>RawData[[#This Row],[Clean Salary]]*INDEX(Exchange[], MATCH(RawData[[#This Row],[Currency]], Exchange[Code], 0), 4)</f>
        <v>11575.14584683767</v>
      </c>
      <c r="H1388" s="11">
        <f>IFERROR(RawData[[#This Row],[Salary in USD]]/(INDEX(Exchange[], MATCH(RawData[[#This Row],[Local Currency Unit]], Exchange[Code], 0), 8)), "")</f>
        <v>7145.1517573072033</v>
      </c>
      <c r="I1388" s="1" t="s">
        <v>2736</v>
      </c>
      <c r="J1388" s="1" t="s">
        <v>281</v>
      </c>
      <c r="K1388" s="1" t="s">
        <v>134</v>
      </c>
      <c r="L1388" s="1" t="s">
        <v>19</v>
      </c>
      <c r="M1388" s="1" t="str">
        <f>INDEX(Countries[], MATCH(RawData[[#This Row],[Where do you work]], Countries[Actual], 0), 2)</f>
        <v>India</v>
      </c>
      <c r="N1388" s="1" t="s">
        <v>291</v>
      </c>
      <c r="O1388" s="1" t="str">
        <f>VLOOKUP(RawData[[#This Row],[How many hours of a day you work on Excel]], Time[], 2, FALSE)</f>
        <v>Medium</v>
      </c>
      <c r="P1388" s="1">
        <v>1</v>
      </c>
    </row>
    <row r="1389" spans="2:16" x14ac:dyDescent="0.2">
      <c r="B1389" s="1" t="s">
        <v>2737</v>
      </c>
      <c r="C1389" s="1">
        <v>41059.999560185184</v>
      </c>
      <c r="D1389" s="10" t="s">
        <v>2738</v>
      </c>
      <c r="E1389" s="1" t="s">
        <v>19</v>
      </c>
      <c r="F1389" s="11">
        <v>650000</v>
      </c>
      <c r="G1389" s="9">
        <f>RawData[[#This Row],[Clean Salary]]*INDEX(Exchange[], MATCH(RawData[[#This Row],[Currency]], Exchange[Code], 0), 4)</f>
        <v>11575.14584683767</v>
      </c>
      <c r="H1389" s="11">
        <f>IFERROR(RawData[[#This Row],[Salary in USD]]/(INDEX(Exchange[], MATCH(RawData[[#This Row],[Local Currency Unit]], Exchange[Code], 0), 8)), "")</f>
        <v>7145.1517573072033</v>
      </c>
      <c r="I1389" s="1" t="s">
        <v>2739</v>
      </c>
      <c r="J1389" s="1" t="s">
        <v>290</v>
      </c>
      <c r="K1389" s="1" t="s">
        <v>134</v>
      </c>
      <c r="L1389" s="1" t="s">
        <v>19</v>
      </c>
      <c r="M1389" s="1" t="str">
        <f>INDEX(Countries[], MATCH(RawData[[#This Row],[Where do you work]], Countries[Actual], 0), 2)</f>
        <v>India</v>
      </c>
      <c r="N1389" s="1" t="s">
        <v>282</v>
      </c>
      <c r="O1389" s="1" t="str">
        <f>VLOOKUP(RawData[[#This Row],[How many hours of a day you work on Excel]], Time[], 2, FALSE)</f>
        <v>Heavy</v>
      </c>
      <c r="P1389" s="1">
        <v>21</v>
      </c>
    </row>
    <row r="1390" spans="2:16" x14ac:dyDescent="0.2">
      <c r="B1390" s="1" t="s">
        <v>2740</v>
      </c>
      <c r="C1390" s="1">
        <v>41061.82136574074</v>
      </c>
      <c r="D1390" s="10">
        <v>650000</v>
      </c>
      <c r="E1390" s="1" t="s">
        <v>19</v>
      </c>
      <c r="F1390" s="11">
        <v>650000</v>
      </c>
      <c r="G1390" s="9">
        <f>RawData[[#This Row],[Clean Salary]]*INDEX(Exchange[], MATCH(RawData[[#This Row],[Currency]], Exchange[Code], 0), 4)</f>
        <v>11575.14584683767</v>
      </c>
      <c r="H1390" s="11">
        <f>IFERROR(RawData[[#This Row],[Salary in USD]]/(INDEX(Exchange[], MATCH(RawData[[#This Row],[Local Currency Unit]], Exchange[Code], 0), 8)), "")</f>
        <v>7145.1517573072033</v>
      </c>
      <c r="I1390" s="1" t="s">
        <v>445</v>
      </c>
      <c r="J1390" s="1" t="s">
        <v>290</v>
      </c>
      <c r="K1390" s="1" t="s">
        <v>134</v>
      </c>
      <c r="L1390" s="1" t="s">
        <v>19</v>
      </c>
      <c r="M1390" s="1" t="str">
        <f>INDEX(Countries[], MATCH(RawData[[#This Row],[Where do you work]], Countries[Actual], 0), 2)</f>
        <v>India</v>
      </c>
      <c r="N1390" s="1" t="s">
        <v>282</v>
      </c>
      <c r="O1390" s="1" t="str">
        <f>VLOOKUP(RawData[[#This Row],[How many hours of a day you work on Excel]], Time[], 2, FALSE)</f>
        <v>Heavy</v>
      </c>
      <c r="P1390" s="1">
        <v>5</v>
      </c>
    </row>
    <row r="1391" spans="2:16" x14ac:dyDescent="0.2">
      <c r="B1391" s="1" t="s">
        <v>2741</v>
      </c>
      <c r="C1391" s="1">
        <v>41054.216400462959</v>
      </c>
      <c r="D1391" s="10">
        <v>30000</v>
      </c>
      <c r="E1391" s="1" t="s">
        <v>322</v>
      </c>
      <c r="F1391" s="11">
        <v>30000</v>
      </c>
      <c r="G1391" s="9">
        <f>RawData[[#This Row],[Clean Salary]]*INDEX(Exchange[], MATCH(RawData[[#This Row],[Currency]], Exchange[Code], 0), 4)</f>
        <v>30000</v>
      </c>
      <c r="H1391" s="11">
        <f>IFERROR(RawData[[#This Row],[Salary in USD]]/(INDEX(Exchange[], MATCH(RawData[[#This Row],[Local Currency Unit]], Exchange[Code], 0), 8)), "")</f>
        <v>7142.8571428571422</v>
      </c>
      <c r="I1391" s="1" t="s">
        <v>2742</v>
      </c>
      <c r="J1391" s="1" t="s">
        <v>342</v>
      </c>
      <c r="K1391" s="1" t="s">
        <v>133</v>
      </c>
      <c r="L1391" s="1" t="s">
        <v>322</v>
      </c>
      <c r="M1391" s="1" t="str">
        <f>INDEX(Countries[], MATCH(RawData[[#This Row],[Where do you work]], Countries[Actual], 0), 2)</f>
        <v>USA</v>
      </c>
      <c r="N1391" s="1" t="s">
        <v>291</v>
      </c>
      <c r="O1391" s="1" t="str">
        <f>VLOOKUP(RawData[[#This Row],[How many hours of a day you work on Excel]], Time[], 2, FALSE)</f>
        <v>Medium</v>
      </c>
    </row>
    <row r="1392" spans="2:16" x14ac:dyDescent="0.2">
      <c r="B1392" s="1" t="s">
        <v>2745</v>
      </c>
      <c r="C1392" s="1">
        <v>41055.102662037039</v>
      </c>
      <c r="D1392" s="10" t="s">
        <v>2746</v>
      </c>
      <c r="E1392" s="1" t="s">
        <v>322</v>
      </c>
      <c r="F1392" s="11">
        <v>30000</v>
      </c>
      <c r="G1392" s="9">
        <f>RawData[[#This Row],[Clean Salary]]*INDEX(Exchange[], MATCH(RawData[[#This Row],[Currency]], Exchange[Code], 0), 4)</f>
        <v>30000</v>
      </c>
      <c r="H1392" s="11">
        <f>IFERROR(RawData[[#This Row],[Salary in USD]]/(INDEX(Exchange[], MATCH(RawData[[#This Row],[Local Currency Unit]], Exchange[Code], 0), 8)), "")</f>
        <v>7142.8571428571422</v>
      </c>
      <c r="I1392" s="1" t="s">
        <v>2747</v>
      </c>
      <c r="J1392" s="1" t="s">
        <v>281</v>
      </c>
      <c r="K1392" s="1" t="s">
        <v>133</v>
      </c>
      <c r="L1392" s="1" t="s">
        <v>322</v>
      </c>
      <c r="M1392" s="1" t="str">
        <f>INDEX(Countries[], MATCH(RawData[[#This Row],[Where do you work]], Countries[Actual], 0), 2)</f>
        <v>USA</v>
      </c>
      <c r="N1392" s="1" t="s">
        <v>291</v>
      </c>
      <c r="O1392" s="1" t="str">
        <f>VLOOKUP(RawData[[#This Row],[How many hours of a day you work on Excel]], Time[], 2, FALSE)</f>
        <v>Medium</v>
      </c>
    </row>
    <row r="1393" spans="2:16" x14ac:dyDescent="0.2">
      <c r="B1393" s="1" t="s">
        <v>2751</v>
      </c>
      <c r="C1393" s="1">
        <v>41055.138194444444</v>
      </c>
      <c r="D1393" s="10">
        <v>30000</v>
      </c>
      <c r="E1393" s="1" t="s">
        <v>322</v>
      </c>
      <c r="F1393" s="11">
        <v>30000</v>
      </c>
      <c r="G1393" s="9">
        <f>RawData[[#This Row],[Clean Salary]]*INDEX(Exchange[], MATCH(RawData[[#This Row],[Currency]], Exchange[Code], 0), 4)</f>
        <v>30000</v>
      </c>
      <c r="H1393" s="11">
        <f>IFERROR(RawData[[#This Row],[Salary in USD]]/(INDEX(Exchange[], MATCH(RawData[[#This Row],[Local Currency Unit]], Exchange[Code], 0), 8)), "")</f>
        <v>7142.8571428571422</v>
      </c>
      <c r="I1393" s="1" t="s">
        <v>2752</v>
      </c>
      <c r="J1393" s="1" t="s">
        <v>290</v>
      </c>
      <c r="K1393" s="1" t="s">
        <v>133</v>
      </c>
      <c r="L1393" s="1" t="s">
        <v>322</v>
      </c>
      <c r="M1393" s="1" t="str">
        <f>INDEX(Countries[], MATCH(RawData[[#This Row],[Where do you work]], Countries[Actual], 0), 2)</f>
        <v>USA</v>
      </c>
      <c r="N1393" s="1" t="s">
        <v>401</v>
      </c>
      <c r="O1393" s="1" t="str">
        <f>VLOOKUP(RawData[[#This Row],[How many hours of a day you work on Excel]], Time[], 2, FALSE)</f>
        <v>None</v>
      </c>
    </row>
    <row r="1394" spans="2:16" x14ac:dyDescent="0.2">
      <c r="B1394" s="1" t="s">
        <v>2753</v>
      </c>
      <c r="C1394" s="1">
        <v>41055.430960648147</v>
      </c>
      <c r="D1394" s="10">
        <v>30000</v>
      </c>
      <c r="E1394" s="1" t="s">
        <v>322</v>
      </c>
      <c r="F1394" s="11">
        <v>30000</v>
      </c>
      <c r="G1394" s="9">
        <f>RawData[[#This Row],[Clean Salary]]*INDEX(Exchange[], MATCH(RawData[[#This Row],[Currency]], Exchange[Code], 0), 4)</f>
        <v>30000</v>
      </c>
      <c r="H1394" s="11">
        <f>IFERROR(RawData[[#This Row],[Salary in USD]]/(INDEX(Exchange[], MATCH(RawData[[#This Row],[Local Currency Unit]], Exchange[Code], 0), 8)), "")</f>
        <v>7142.8571428571422</v>
      </c>
      <c r="I1394" s="1" t="s">
        <v>2754</v>
      </c>
      <c r="J1394" s="1" t="s">
        <v>290</v>
      </c>
      <c r="K1394" s="1" t="s">
        <v>133</v>
      </c>
      <c r="L1394" s="1" t="s">
        <v>322</v>
      </c>
      <c r="M1394" s="1" t="str">
        <f>INDEX(Countries[], MATCH(RawData[[#This Row],[Where do you work]], Countries[Actual], 0), 2)</f>
        <v>USA</v>
      </c>
      <c r="N1394" s="1" t="s">
        <v>291</v>
      </c>
      <c r="O1394" s="1" t="str">
        <f>VLOOKUP(RawData[[#This Row],[How many hours of a day you work on Excel]], Time[], 2, FALSE)</f>
        <v>Medium</v>
      </c>
      <c r="P1394" s="1">
        <v>8</v>
      </c>
    </row>
    <row r="1395" spans="2:16" x14ac:dyDescent="0.2">
      <c r="B1395" s="1" t="s">
        <v>2773</v>
      </c>
      <c r="C1395" s="1">
        <v>41068.149201388886</v>
      </c>
      <c r="D1395" s="10">
        <v>30000</v>
      </c>
      <c r="E1395" s="1" t="s">
        <v>322</v>
      </c>
      <c r="F1395" s="11">
        <v>30000</v>
      </c>
      <c r="G1395" s="9">
        <f>RawData[[#This Row],[Clean Salary]]*INDEX(Exchange[], MATCH(RawData[[#This Row],[Currency]], Exchange[Code], 0), 4)</f>
        <v>30000</v>
      </c>
      <c r="H1395" s="11">
        <f>IFERROR(RawData[[#This Row],[Salary in USD]]/(INDEX(Exchange[], MATCH(RawData[[#This Row],[Local Currency Unit]], Exchange[Code], 0), 8)), "")</f>
        <v>7142.8571428571422</v>
      </c>
      <c r="I1395" s="1" t="s">
        <v>2774</v>
      </c>
      <c r="J1395" s="1" t="s">
        <v>281</v>
      </c>
      <c r="K1395" s="1" t="s">
        <v>133</v>
      </c>
      <c r="L1395" s="1" t="s">
        <v>322</v>
      </c>
      <c r="M1395" s="1" t="str">
        <f>INDEX(Countries[], MATCH(RawData[[#This Row],[Where do you work]], Countries[Actual], 0), 2)</f>
        <v>USA</v>
      </c>
      <c r="N1395" s="1" t="s">
        <v>282</v>
      </c>
      <c r="O1395" s="1" t="str">
        <f>VLOOKUP(RawData[[#This Row],[How many hours of a day you work on Excel]], Time[], 2, FALSE)</f>
        <v>Heavy</v>
      </c>
      <c r="P1395" s="1">
        <v>1</v>
      </c>
    </row>
    <row r="1396" spans="2:16" x14ac:dyDescent="0.2">
      <c r="B1396" s="1" t="s">
        <v>2775</v>
      </c>
      <c r="C1396" s="1">
        <v>41068.876944444448</v>
      </c>
      <c r="D1396" s="10">
        <v>30000</v>
      </c>
      <c r="E1396" s="1" t="s">
        <v>322</v>
      </c>
      <c r="F1396" s="11">
        <v>30000</v>
      </c>
      <c r="G1396" s="9">
        <f>RawData[[#This Row],[Clean Salary]]*INDEX(Exchange[], MATCH(RawData[[#This Row],[Currency]], Exchange[Code], 0), 4)</f>
        <v>30000</v>
      </c>
      <c r="H1396" s="11">
        <f>IFERROR(RawData[[#This Row],[Salary in USD]]/(INDEX(Exchange[], MATCH(RawData[[#This Row],[Local Currency Unit]], Exchange[Code], 0), 8)), "")</f>
        <v>7142.8571428571422</v>
      </c>
      <c r="I1396" s="1" t="s">
        <v>2776</v>
      </c>
      <c r="J1396" s="1" t="s">
        <v>290</v>
      </c>
      <c r="K1396" s="1" t="s">
        <v>133</v>
      </c>
      <c r="L1396" s="1" t="s">
        <v>322</v>
      </c>
      <c r="M1396" s="1" t="str">
        <f>INDEX(Countries[], MATCH(RawData[[#This Row],[Where do you work]], Countries[Actual], 0), 2)</f>
        <v>USA</v>
      </c>
      <c r="N1396" s="1" t="s">
        <v>291</v>
      </c>
      <c r="O1396" s="1" t="str">
        <f>VLOOKUP(RawData[[#This Row],[How many hours of a day you work on Excel]], Time[], 2, FALSE)</f>
        <v>Medium</v>
      </c>
      <c r="P1396" s="1">
        <v>4</v>
      </c>
    </row>
    <row r="1397" spans="2:16" x14ac:dyDescent="0.2">
      <c r="B1397" s="1" t="s">
        <v>2781</v>
      </c>
      <c r="C1397" s="1">
        <v>41055.558391203704</v>
      </c>
      <c r="D1397" s="10" t="s">
        <v>2782</v>
      </c>
      <c r="E1397" s="1" t="s">
        <v>19</v>
      </c>
      <c r="F1397" s="11">
        <v>648000</v>
      </c>
      <c r="G1397" s="9">
        <f>RawData[[#This Row],[Clean Salary]]*INDEX(Exchange[], MATCH(RawData[[#This Row],[Currency]], Exchange[Code], 0), 4)</f>
        <v>11539.530013462785</v>
      </c>
      <c r="H1397" s="11">
        <f>IFERROR(RawData[[#This Row],[Salary in USD]]/(INDEX(Exchange[], MATCH(RawData[[#This Row],[Local Currency Unit]], Exchange[Code], 0), 8)), "")</f>
        <v>7123.1666749770275</v>
      </c>
      <c r="I1397" s="1" t="s">
        <v>2783</v>
      </c>
      <c r="J1397" s="1" t="s">
        <v>290</v>
      </c>
      <c r="K1397" s="1" t="s">
        <v>134</v>
      </c>
      <c r="L1397" s="1" t="s">
        <v>19</v>
      </c>
      <c r="M1397" s="1" t="str">
        <f>INDEX(Countries[], MATCH(RawData[[#This Row],[Where do you work]], Countries[Actual], 0), 2)</f>
        <v>India</v>
      </c>
      <c r="N1397" s="1" t="s">
        <v>294</v>
      </c>
      <c r="O1397" s="1" t="str">
        <f>VLOOKUP(RawData[[#This Row],[How many hours of a day you work on Excel]], Time[], 2, FALSE)</f>
        <v>Very Heavy</v>
      </c>
      <c r="P1397" s="1">
        <v>2</v>
      </c>
    </row>
    <row r="1398" spans="2:16" x14ac:dyDescent="0.2">
      <c r="B1398" s="1" t="s">
        <v>3201</v>
      </c>
      <c r="C1398" s="1">
        <v>41055.741087962961</v>
      </c>
      <c r="D1398" s="10" t="s">
        <v>3202</v>
      </c>
      <c r="E1398" s="1" t="s">
        <v>322</v>
      </c>
      <c r="F1398" s="11">
        <v>19068</v>
      </c>
      <c r="G1398" s="9">
        <f>RawData[[#This Row],[Clean Salary]]*INDEX(Exchange[], MATCH(RawData[[#This Row],[Currency]], Exchange[Code], 0), 4)</f>
        <v>19068</v>
      </c>
      <c r="H1398" s="11">
        <f>IFERROR(RawData[[#This Row],[Salary in USD]]/(INDEX(Exchange[], MATCH(RawData[[#This Row],[Local Currency Unit]], Exchange[Code], 0), 8)), "")</f>
        <v>7114.9253731343279</v>
      </c>
      <c r="I1398" s="1" t="s">
        <v>3203</v>
      </c>
      <c r="J1398" s="1" t="s">
        <v>316</v>
      </c>
      <c r="K1398" s="1" t="s">
        <v>145</v>
      </c>
      <c r="L1398" s="1" t="s">
        <v>36</v>
      </c>
      <c r="M1398" s="1" t="str">
        <f>INDEX(Countries[], MATCH(RawData[[#This Row],[Where do you work]], Countries[Actual], 0), 2)</f>
        <v>Philippines</v>
      </c>
      <c r="N1398" s="1" t="s">
        <v>294</v>
      </c>
      <c r="O1398" s="1" t="str">
        <f>VLOOKUP(RawData[[#This Row],[How many hours of a day you work on Excel]], Time[], 2, FALSE)</f>
        <v>Very Heavy</v>
      </c>
      <c r="P1398" s="1">
        <v>20</v>
      </c>
    </row>
    <row r="1399" spans="2:16" x14ac:dyDescent="0.2">
      <c r="B1399" s="1" t="s">
        <v>3195</v>
      </c>
      <c r="C1399" s="1">
        <v>41055.028379629628</v>
      </c>
      <c r="D1399" s="10">
        <v>19200</v>
      </c>
      <c r="E1399" s="1" t="s">
        <v>322</v>
      </c>
      <c r="F1399" s="11">
        <v>19200</v>
      </c>
      <c r="G1399" s="9">
        <f>RawData[[#This Row],[Clean Salary]]*INDEX(Exchange[], MATCH(RawData[[#This Row],[Currency]], Exchange[Code], 0), 4)</f>
        <v>19200</v>
      </c>
      <c r="H1399" s="11">
        <f>IFERROR(RawData[[#This Row],[Salary in USD]]/(INDEX(Exchange[], MATCH(RawData[[#This Row],[Local Currency Unit]], Exchange[Code], 0), 8)), "")</f>
        <v>7111.1111111111104</v>
      </c>
      <c r="I1399" s="1" t="s">
        <v>3196</v>
      </c>
      <c r="J1399" s="1" t="s">
        <v>290</v>
      </c>
      <c r="K1399" s="1" t="s">
        <v>151</v>
      </c>
      <c r="L1399" s="1" t="s">
        <v>30</v>
      </c>
      <c r="M1399" s="1" t="str">
        <f>INDEX(Countries[], MATCH(RawData[[#This Row],[Where do you work]], Countries[Actual], 0), 2)</f>
        <v>Mexico</v>
      </c>
      <c r="N1399" s="1" t="s">
        <v>282</v>
      </c>
      <c r="O1399" s="1" t="str">
        <f>VLOOKUP(RawData[[#This Row],[How many hours of a day you work on Excel]], Time[], 2, FALSE)</f>
        <v>Heavy</v>
      </c>
    </row>
    <row r="1400" spans="2:16" x14ac:dyDescent="0.2">
      <c r="B1400" s="1" t="s">
        <v>2784</v>
      </c>
      <c r="C1400" s="1">
        <v>41057.48542824074</v>
      </c>
      <c r="D1400" s="10" t="s">
        <v>2785</v>
      </c>
      <c r="E1400" s="1" t="s">
        <v>19</v>
      </c>
      <c r="F1400" s="11">
        <v>640000</v>
      </c>
      <c r="G1400" s="9">
        <f>RawData[[#This Row],[Clean Salary]]*INDEX(Exchange[], MATCH(RawData[[#This Row],[Currency]], Exchange[Code], 0), 4)</f>
        <v>11397.066679963244</v>
      </c>
      <c r="H1400" s="11">
        <f>IFERROR(RawData[[#This Row],[Salary in USD]]/(INDEX(Exchange[], MATCH(RawData[[#This Row],[Local Currency Unit]], Exchange[Code], 0), 8)), "")</f>
        <v>7035.2263456563223</v>
      </c>
      <c r="I1400" s="1" t="s">
        <v>2786</v>
      </c>
      <c r="J1400" s="1" t="s">
        <v>290</v>
      </c>
      <c r="K1400" s="1" t="s">
        <v>134</v>
      </c>
      <c r="L1400" s="1" t="s">
        <v>19</v>
      </c>
      <c r="M1400" s="1" t="str">
        <f>INDEX(Countries[], MATCH(RawData[[#This Row],[Where do you work]], Countries[Actual], 0), 2)</f>
        <v>India</v>
      </c>
      <c r="N1400" s="1" t="s">
        <v>294</v>
      </c>
      <c r="O1400" s="1" t="str">
        <f>VLOOKUP(RawData[[#This Row],[How many hours of a day you work on Excel]], Time[], 2, FALSE)</f>
        <v>Very Heavy</v>
      </c>
      <c r="P1400" s="1">
        <v>6</v>
      </c>
    </row>
    <row r="1401" spans="2:16" x14ac:dyDescent="0.2">
      <c r="B1401" s="1" t="s">
        <v>2787</v>
      </c>
      <c r="C1401" s="1">
        <v>41059.682164351849</v>
      </c>
      <c r="D1401" s="10" t="s">
        <v>2788</v>
      </c>
      <c r="E1401" s="1" t="s">
        <v>6</v>
      </c>
      <c r="F1401" s="11">
        <v>17000</v>
      </c>
      <c r="G1401" s="9">
        <f>RawData[[#This Row],[Clean Salary]]*INDEX(Exchange[], MATCH(RawData[[#This Row],[Currency]], Exchange[Code], 0), 4)</f>
        <v>26795.030625143831</v>
      </c>
      <c r="H1401" s="11">
        <f>IFERROR(RawData[[#This Row],[Salary in USD]]/(INDEX(Exchange[], MATCH(RawData[[#This Row],[Local Currency Unit]], Exchange[Code], 0), 8)), "")</f>
        <v>7014.4059228125216</v>
      </c>
      <c r="I1401" s="1" t="s">
        <v>2789</v>
      </c>
      <c r="J1401" s="1" t="s">
        <v>290</v>
      </c>
      <c r="K1401" s="1" t="s">
        <v>135</v>
      </c>
      <c r="L1401" s="1" t="s">
        <v>6</v>
      </c>
      <c r="M1401" s="1" t="str">
        <f>INDEX(Countries[], MATCH(RawData[[#This Row],[Where do you work]], Countries[Actual], 0), 2)</f>
        <v>UK</v>
      </c>
      <c r="N1401" s="1" t="s">
        <v>291</v>
      </c>
      <c r="O1401" s="1" t="str">
        <f>VLOOKUP(RawData[[#This Row],[How many hours of a day you work on Excel]], Time[], 2, FALSE)</f>
        <v>Medium</v>
      </c>
      <c r="P1401" s="1">
        <v>5</v>
      </c>
    </row>
    <row r="1402" spans="2:16" x14ac:dyDescent="0.2">
      <c r="B1402" s="1" t="s">
        <v>2790</v>
      </c>
      <c r="C1402" s="1">
        <v>41055.093113425923</v>
      </c>
      <c r="D1402" s="10" t="s">
        <v>2791</v>
      </c>
      <c r="E1402" s="1" t="s">
        <v>2792</v>
      </c>
      <c r="F1402" s="11">
        <v>14000000</v>
      </c>
      <c r="G1402" s="9">
        <f>RawData[[#This Row],[Clean Salary]]*INDEX(Exchange[], MATCH(RawData[[#This Row],[Currency]], Exchange[Code], 0), 4)</f>
        <v>28109.627547434993</v>
      </c>
      <c r="H1402" s="11">
        <f>IFERROR(RawData[[#This Row],[Salary in USD]]/(INDEX(Exchange[], MATCH(RawData[[#This Row],[Local Currency Unit]], Exchange[Code], 0), 8)), "")</f>
        <v>6992.4446635410441</v>
      </c>
      <c r="I1402" s="1" t="s">
        <v>2793</v>
      </c>
      <c r="J1402" s="1" t="s">
        <v>290</v>
      </c>
      <c r="K1402" s="1" t="s">
        <v>209</v>
      </c>
      <c r="L1402" s="1" t="s">
        <v>2792</v>
      </c>
      <c r="M1402" s="1" t="str">
        <f>INDEX(Countries[], MATCH(RawData[[#This Row],[Where do you work]], Countries[Actual], 0), 2)</f>
        <v>Costa Rica</v>
      </c>
      <c r="N1402" s="1" t="s">
        <v>294</v>
      </c>
      <c r="O1402" s="1" t="str">
        <f>VLOOKUP(RawData[[#This Row],[How many hours of a day you work on Excel]], Time[], 2, FALSE)</f>
        <v>Very Heavy</v>
      </c>
    </row>
    <row r="1403" spans="2:16" x14ac:dyDescent="0.2">
      <c r="B1403" s="1" t="s">
        <v>2794</v>
      </c>
      <c r="C1403" s="1">
        <v>41055.595960648148</v>
      </c>
      <c r="D1403" s="10">
        <v>636000</v>
      </c>
      <c r="E1403" s="1" t="s">
        <v>19</v>
      </c>
      <c r="F1403" s="11">
        <v>636000</v>
      </c>
      <c r="G1403" s="9">
        <f>RawData[[#This Row],[Clean Salary]]*INDEX(Exchange[], MATCH(RawData[[#This Row],[Currency]], Exchange[Code], 0), 4)</f>
        <v>11325.835013213473</v>
      </c>
      <c r="H1403" s="11">
        <f>IFERROR(RawData[[#This Row],[Salary in USD]]/(INDEX(Exchange[], MATCH(RawData[[#This Row],[Local Currency Unit]], Exchange[Code], 0), 8)), "")</f>
        <v>6991.2561809959707</v>
      </c>
      <c r="I1403" s="1" t="s">
        <v>1594</v>
      </c>
      <c r="J1403" s="1" t="s">
        <v>281</v>
      </c>
      <c r="K1403" s="1" t="s">
        <v>134</v>
      </c>
      <c r="L1403" s="1" t="s">
        <v>19</v>
      </c>
      <c r="M1403" s="1" t="str">
        <f>INDEX(Countries[], MATCH(RawData[[#This Row],[Where do you work]], Countries[Actual], 0), 2)</f>
        <v>India</v>
      </c>
      <c r="N1403" s="1" t="s">
        <v>282</v>
      </c>
      <c r="O1403" s="1" t="str">
        <f>VLOOKUP(RawData[[#This Row],[How many hours of a day you work on Excel]], Time[], 2, FALSE)</f>
        <v>Heavy</v>
      </c>
      <c r="P1403" s="1">
        <v>2</v>
      </c>
    </row>
    <row r="1404" spans="2:16" x14ac:dyDescent="0.2">
      <c r="B1404" s="1" t="s">
        <v>2795</v>
      </c>
      <c r="C1404" s="1">
        <v>41055.797164351854</v>
      </c>
      <c r="D1404" s="10">
        <v>636000</v>
      </c>
      <c r="E1404" s="1" t="s">
        <v>19</v>
      </c>
      <c r="F1404" s="11">
        <v>636000</v>
      </c>
      <c r="G1404" s="9">
        <f>RawData[[#This Row],[Clean Salary]]*INDEX(Exchange[], MATCH(RawData[[#This Row],[Currency]], Exchange[Code], 0), 4)</f>
        <v>11325.835013213473</v>
      </c>
      <c r="H1404" s="11">
        <f>IFERROR(RawData[[#This Row],[Salary in USD]]/(INDEX(Exchange[], MATCH(RawData[[#This Row],[Local Currency Unit]], Exchange[Code], 0), 8)), "")</f>
        <v>6991.2561809959707</v>
      </c>
      <c r="I1404" s="1" t="s">
        <v>790</v>
      </c>
      <c r="J1404" s="1" t="s">
        <v>281</v>
      </c>
      <c r="K1404" s="1" t="s">
        <v>134</v>
      </c>
      <c r="L1404" s="1" t="s">
        <v>19</v>
      </c>
      <c r="M1404" s="1" t="str">
        <f>INDEX(Countries[], MATCH(RawData[[#This Row],[Where do you work]], Countries[Actual], 0), 2)</f>
        <v>India</v>
      </c>
      <c r="N1404" s="1" t="s">
        <v>282</v>
      </c>
      <c r="O1404" s="1" t="str">
        <f>VLOOKUP(RawData[[#This Row],[How many hours of a day you work on Excel]], Time[], 2, FALSE)</f>
        <v>Heavy</v>
      </c>
      <c r="P1404" s="1">
        <v>7</v>
      </c>
    </row>
    <row r="1405" spans="2:16" x14ac:dyDescent="0.2">
      <c r="B1405" s="1" t="s">
        <v>2796</v>
      </c>
      <c r="C1405" s="1">
        <v>41057.967719907407</v>
      </c>
      <c r="D1405" s="10" t="s">
        <v>2797</v>
      </c>
      <c r="E1405" s="1" t="s">
        <v>65</v>
      </c>
      <c r="F1405" s="11">
        <v>60000</v>
      </c>
      <c r="G1405" s="9">
        <f>RawData[[#This Row],[Clean Salary]]*INDEX(Exchange[], MATCH(RawData[[#This Row],[Currency]], Exchange[Code], 0), 4)</f>
        <v>18018.883790212141</v>
      </c>
      <c r="H1405" s="11">
        <f>IFERROR(RawData[[#This Row],[Salary in USD]]/(INDEX(Exchange[], MATCH(RawData[[#This Row],[Local Currency Unit]], Exchange[Code], 0), 8)), "")</f>
        <v>6984.0634845783488</v>
      </c>
      <c r="I1405" s="1" t="s">
        <v>696</v>
      </c>
      <c r="J1405" s="1" t="s">
        <v>290</v>
      </c>
      <c r="K1405" s="1" t="s">
        <v>157</v>
      </c>
      <c r="L1405" s="1" t="s">
        <v>65</v>
      </c>
      <c r="M1405" s="1" t="str">
        <f>INDEX(Countries[], MATCH(RawData[[#This Row],[Where do you work]], Countries[Actual], 0), 2)</f>
        <v>Poland</v>
      </c>
      <c r="N1405" s="1" t="s">
        <v>294</v>
      </c>
      <c r="O1405" s="1" t="str">
        <f>VLOOKUP(RawData[[#This Row],[How many hours of a day you work on Excel]], Time[], 2, FALSE)</f>
        <v>Very Heavy</v>
      </c>
      <c r="P1405" s="1">
        <v>10</v>
      </c>
    </row>
    <row r="1406" spans="2:16" x14ac:dyDescent="0.2">
      <c r="B1406" s="1" t="s">
        <v>3280</v>
      </c>
      <c r="C1406" s="1">
        <v>41057.613657407404</v>
      </c>
      <c r="D1406" s="10" t="s">
        <v>3281</v>
      </c>
      <c r="E1406" s="1" t="s">
        <v>322</v>
      </c>
      <c r="F1406" s="11">
        <v>18000</v>
      </c>
      <c r="G1406" s="9">
        <f>RawData[[#This Row],[Clean Salary]]*INDEX(Exchange[], MATCH(RawData[[#This Row],[Currency]], Exchange[Code], 0), 4)</f>
        <v>18000</v>
      </c>
      <c r="H1406" s="11">
        <f>IFERROR(RawData[[#This Row],[Salary in USD]]/(INDEX(Exchange[], MATCH(RawData[[#This Row],[Local Currency Unit]], Exchange[Code], 0), 8)), "")</f>
        <v>6976.7441860465115</v>
      </c>
      <c r="I1406" s="1" t="s">
        <v>290</v>
      </c>
      <c r="J1406" s="1" t="s">
        <v>290</v>
      </c>
      <c r="K1406" s="1" t="s">
        <v>157</v>
      </c>
      <c r="L1406" s="1" t="s">
        <v>65</v>
      </c>
      <c r="M1406" s="1" t="str">
        <f>INDEX(Countries[], MATCH(RawData[[#This Row],[Where do you work]], Countries[Actual], 0), 2)</f>
        <v>Poland</v>
      </c>
      <c r="N1406" s="1" t="s">
        <v>282</v>
      </c>
      <c r="O1406" s="1" t="str">
        <f>VLOOKUP(RawData[[#This Row],[How many hours of a day you work on Excel]], Time[], 2, FALSE)</f>
        <v>Heavy</v>
      </c>
      <c r="P1406" s="1">
        <v>7</v>
      </c>
    </row>
    <row r="1407" spans="2:16" x14ac:dyDescent="0.2">
      <c r="B1407" s="1" t="s">
        <v>2798</v>
      </c>
      <c r="C1407" s="1">
        <v>41055.066377314812</v>
      </c>
      <c r="D1407" s="10">
        <v>29000</v>
      </c>
      <c r="E1407" s="1" t="s">
        <v>322</v>
      </c>
      <c r="F1407" s="11">
        <v>29000</v>
      </c>
      <c r="G1407" s="9">
        <f>RawData[[#This Row],[Clean Salary]]*INDEX(Exchange[], MATCH(RawData[[#This Row],[Currency]], Exchange[Code], 0), 4)</f>
        <v>29000</v>
      </c>
      <c r="H1407" s="11">
        <f>IFERROR(RawData[[#This Row],[Salary in USD]]/(INDEX(Exchange[], MATCH(RawData[[#This Row],[Local Currency Unit]], Exchange[Code], 0), 8)), "")</f>
        <v>6904.7619047619046</v>
      </c>
      <c r="I1407" s="1" t="s">
        <v>2799</v>
      </c>
      <c r="J1407" s="1" t="s">
        <v>281</v>
      </c>
      <c r="K1407" s="1" t="s">
        <v>133</v>
      </c>
      <c r="L1407" s="1" t="s">
        <v>322</v>
      </c>
      <c r="M1407" s="1" t="str">
        <f>INDEX(Countries[], MATCH(RawData[[#This Row],[Where do you work]], Countries[Actual], 0), 2)</f>
        <v>USA</v>
      </c>
      <c r="N1407" s="1" t="s">
        <v>282</v>
      </c>
      <c r="O1407" s="1" t="str">
        <f>VLOOKUP(RawData[[#This Row],[How many hours of a day you work on Excel]], Time[], 2, FALSE)</f>
        <v>Heavy</v>
      </c>
    </row>
    <row r="1408" spans="2:16" x14ac:dyDescent="0.2">
      <c r="B1408" s="1" t="s">
        <v>2800</v>
      </c>
      <c r="C1408" s="1">
        <v>41075.239236111112</v>
      </c>
      <c r="D1408" s="10">
        <v>29000</v>
      </c>
      <c r="E1408" s="1" t="s">
        <v>322</v>
      </c>
      <c r="F1408" s="11">
        <v>29000</v>
      </c>
      <c r="G1408" s="9">
        <f>RawData[[#This Row],[Clean Salary]]*INDEX(Exchange[], MATCH(RawData[[#This Row],[Currency]], Exchange[Code], 0), 4)</f>
        <v>29000</v>
      </c>
      <c r="H1408" s="11">
        <f>IFERROR(RawData[[#This Row],[Salary in USD]]/(INDEX(Exchange[], MATCH(RawData[[#This Row],[Local Currency Unit]], Exchange[Code], 0), 8)), "")</f>
        <v>6904.7619047619046</v>
      </c>
      <c r="I1408" s="1" t="s">
        <v>2801</v>
      </c>
      <c r="J1408" s="1" t="s">
        <v>305</v>
      </c>
      <c r="K1408" s="1" t="s">
        <v>133</v>
      </c>
      <c r="L1408" s="1" t="s">
        <v>322</v>
      </c>
      <c r="M1408" s="1" t="str">
        <f>INDEX(Countries[], MATCH(RawData[[#This Row],[Where do you work]], Countries[Actual], 0), 2)</f>
        <v>USA</v>
      </c>
      <c r="N1408" s="1" t="s">
        <v>294</v>
      </c>
      <c r="O1408" s="1" t="str">
        <f>VLOOKUP(RawData[[#This Row],[How many hours of a day you work on Excel]], Time[], 2, FALSE)</f>
        <v>Very Heavy</v>
      </c>
      <c r="P1408" s="1">
        <v>1</v>
      </c>
    </row>
    <row r="1409" spans="2:16" x14ac:dyDescent="0.2">
      <c r="B1409" s="1" t="s">
        <v>2803</v>
      </c>
      <c r="C1409" s="1">
        <v>41054.25675925926</v>
      </c>
      <c r="D1409" s="10" t="s">
        <v>2804</v>
      </c>
      <c r="E1409" s="1" t="s">
        <v>15</v>
      </c>
      <c r="F1409" s="11">
        <v>24000</v>
      </c>
      <c r="G1409" s="9">
        <f>RawData[[#This Row],[Clean Salary]]*INDEX(Exchange[], MATCH(RawData[[#This Row],[Currency]], Exchange[Code], 0), 4)</f>
        <v>30489.586535798586</v>
      </c>
      <c r="H1409" s="11">
        <f>IFERROR(RawData[[#This Row],[Salary in USD]]/(INDEX(Exchange[], MATCH(RawData[[#This Row],[Local Currency Unit]], Exchange[Code], 0), 8)), "")</f>
        <v>6882.5251773811715</v>
      </c>
      <c r="I1409" s="1" t="s">
        <v>2805</v>
      </c>
      <c r="J1409" s="1" t="s">
        <v>281</v>
      </c>
      <c r="K1409" s="1" t="s">
        <v>139</v>
      </c>
      <c r="L1409" s="1" t="s">
        <v>15</v>
      </c>
      <c r="M1409" s="1" t="str">
        <f>INDEX(Countries[], MATCH(RawData[[#This Row],[Where do you work]], Countries[Actual], 0), 2)</f>
        <v>Germany</v>
      </c>
      <c r="N1409" s="1" t="s">
        <v>294</v>
      </c>
      <c r="O1409" s="1" t="str">
        <f>VLOOKUP(RawData[[#This Row],[How many hours of a day you work on Excel]], Time[], 2, FALSE)</f>
        <v>Very Heavy</v>
      </c>
    </row>
    <row r="1410" spans="2:16" x14ac:dyDescent="0.2">
      <c r="B1410" s="1" t="s">
        <v>2806</v>
      </c>
      <c r="C1410" s="1">
        <v>41058.657141203701</v>
      </c>
      <c r="D1410" s="10" t="s">
        <v>2807</v>
      </c>
      <c r="E1410" s="1" t="s">
        <v>15</v>
      </c>
      <c r="F1410" s="11">
        <v>24000</v>
      </c>
      <c r="G1410" s="9">
        <f>RawData[[#This Row],[Clean Salary]]*INDEX(Exchange[], MATCH(RawData[[#This Row],[Currency]], Exchange[Code], 0), 4)</f>
        <v>30489.586535798586</v>
      </c>
      <c r="H1410" s="11">
        <f>IFERROR(RawData[[#This Row],[Salary in USD]]/(INDEX(Exchange[], MATCH(RawData[[#This Row],[Local Currency Unit]], Exchange[Code], 0), 8)), "")</f>
        <v>6882.5251773811715</v>
      </c>
      <c r="I1410" s="1" t="s">
        <v>298</v>
      </c>
      <c r="J1410" s="1" t="s">
        <v>298</v>
      </c>
      <c r="K1410" s="1" t="s">
        <v>1235</v>
      </c>
      <c r="L1410" s="1" t="s">
        <v>15</v>
      </c>
      <c r="M1410" s="1" t="str">
        <f>INDEX(Countries[], MATCH(RawData[[#This Row],[Where do you work]], Countries[Actual], 0), 2)</f>
        <v>Italy</v>
      </c>
      <c r="N1410" s="1" t="s">
        <v>282</v>
      </c>
      <c r="O1410" s="1" t="str">
        <f>VLOOKUP(RawData[[#This Row],[How many hours of a day you work on Excel]], Time[], 2, FALSE)</f>
        <v>Heavy</v>
      </c>
      <c r="P1410" s="1">
        <v>10</v>
      </c>
    </row>
    <row r="1411" spans="2:16" x14ac:dyDescent="0.2">
      <c r="B1411" s="1" t="s">
        <v>2808</v>
      </c>
      <c r="C1411" s="1">
        <v>41055.083379629628</v>
      </c>
      <c r="D1411" s="10" t="s">
        <v>2809</v>
      </c>
      <c r="E1411" s="1" t="s">
        <v>19</v>
      </c>
      <c r="F1411" s="11">
        <v>620000</v>
      </c>
      <c r="G1411" s="9">
        <f>RawData[[#This Row],[Clean Salary]]*INDEX(Exchange[], MATCH(RawData[[#This Row],[Currency]], Exchange[Code], 0), 4)</f>
        <v>11040.908346214392</v>
      </c>
      <c r="H1411" s="11">
        <f>IFERROR(RawData[[#This Row],[Salary in USD]]/(INDEX(Exchange[], MATCH(RawData[[#This Row],[Local Currency Unit]], Exchange[Code], 0), 8)), "")</f>
        <v>6815.3755223545622</v>
      </c>
      <c r="I1411" s="1" t="s">
        <v>2810</v>
      </c>
      <c r="J1411" s="1" t="s">
        <v>281</v>
      </c>
      <c r="K1411" s="1" t="s">
        <v>134</v>
      </c>
      <c r="L1411" s="1" t="s">
        <v>19</v>
      </c>
      <c r="M1411" s="1" t="str">
        <f>INDEX(Countries[], MATCH(RawData[[#This Row],[Where do you work]], Countries[Actual], 0), 2)</f>
        <v>India</v>
      </c>
      <c r="N1411" s="1" t="s">
        <v>324</v>
      </c>
      <c r="O1411" s="1" t="str">
        <f>VLOOKUP(RawData[[#This Row],[How many hours of a day you work on Excel]], Time[], 2, FALSE)</f>
        <v>Light</v>
      </c>
    </row>
    <row r="1412" spans="2:16" x14ac:dyDescent="0.2">
      <c r="B1412" s="1" t="s">
        <v>2811</v>
      </c>
      <c r="C1412" s="1">
        <v>41059.605243055557</v>
      </c>
      <c r="D1412" s="10">
        <v>620000</v>
      </c>
      <c r="E1412" s="1" t="s">
        <v>19</v>
      </c>
      <c r="F1412" s="11">
        <v>620000</v>
      </c>
      <c r="G1412" s="9">
        <f>RawData[[#This Row],[Clean Salary]]*INDEX(Exchange[], MATCH(RawData[[#This Row],[Currency]], Exchange[Code], 0), 4)</f>
        <v>11040.908346214392</v>
      </c>
      <c r="H1412" s="11">
        <f>IFERROR(RawData[[#This Row],[Salary in USD]]/(INDEX(Exchange[], MATCH(RawData[[#This Row],[Local Currency Unit]], Exchange[Code], 0), 8)), "")</f>
        <v>6815.3755223545622</v>
      </c>
      <c r="I1412" s="1" t="s">
        <v>2812</v>
      </c>
      <c r="J1412" s="1" t="s">
        <v>290</v>
      </c>
      <c r="K1412" s="1" t="s">
        <v>134</v>
      </c>
      <c r="L1412" s="1" t="s">
        <v>19</v>
      </c>
      <c r="M1412" s="1" t="str">
        <f>INDEX(Countries[], MATCH(RawData[[#This Row],[Where do you work]], Countries[Actual], 0), 2)</f>
        <v>India</v>
      </c>
      <c r="N1412" s="1" t="s">
        <v>324</v>
      </c>
      <c r="O1412" s="1" t="str">
        <f>VLOOKUP(RawData[[#This Row],[How many hours of a day you work on Excel]], Time[], 2, FALSE)</f>
        <v>Light</v>
      </c>
      <c r="P1412" s="1">
        <v>5</v>
      </c>
    </row>
    <row r="1413" spans="2:16" x14ac:dyDescent="0.2">
      <c r="B1413" s="1" t="s">
        <v>3636</v>
      </c>
      <c r="C1413" s="1">
        <v>41071.830972222226</v>
      </c>
      <c r="D1413" s="10">
        <v>11000</v>
      </c>
      <c r="E1413" s="1" t="s">
        <v>322</v>
      </c>
      <c r="F1413" s="11">
        <v>11000</v>
      </c>
      <c r="G1413" s="9">
        <f>RawData[[#This Row],[Clean Salary]]*INDEX(Exchange[], MATCH(RawData[[#This Row],[Currency]], Exchange[Code], 0), 4)</f>
        <v>11000</v>
      </c>
      <c r="H1413" s="11">
        <f>IFERROR(RawData[[#This Row],[Salary in USD]]/(INDEX(Exchange[], MATCH(RawData[[#This Row],[Local Currency Unit]], Exchange[Code], 0), 8)), "")</f>
        <v>6790.1234567901229</v>
      </c>
      <c r="I1413" s="1" t="s">
        <v>2208</v>
      </c>
      <c r="J1413" s="1" t="s">
        <v>290</v>
      </c>
      <c r="K1413" s="1" t="s">
        <v>134</v>
      </c>
      <c r="L1413" s="1" t="s">
        <v>19</v>
      </c>
      <c r="M1413" s="1" t="str">
        <f>INDEX(Countries[], MATCH(RawData[[#This Row],[Where do you work]], Countries[Actual], 0), 2)</f>
        <v>India</v>
      </c>
      <c r="N1413" s="1" t="s">
        <v>282</v>
      </c>
      <c r="O1413" s="1" t="str">
        <f>VLOOKUP(RawData[[#This Row],[How many hours of a day you work on Excel]], Time[], 2, FALSE)</f>
        <v>Heavy</v>
      </c>
      <c r="P1413" s="1">
        <v>2</v>
      </c>
    </row>
    <row r="1414" spans="2:16" x14ac:dyDescent="0.2">
      <c r="B1414" s="1" t="s">
        <v>3637</v>
      </c>
      <c r="C1414" s="1">
        <v>41075.833634259259</v>
      </c>
      <c r="D1414" s="10">
        <v>11000</v>
      </c>
      <c r="E1414" s="1" t="s">
        <v>322</v>
      </c>
      <c r="F1414" s="11">
        <v>11000</v>
      </c>
      <c r="G1414" s="9">
        <f>RawData[[#This Row],[Clean Salary]]*INDEX(Exchange[], MATCH(RawData[[#This Row],[Currency]], Exchange[Code], 0), 4)</f>
        <v>11000</v>
      </c>
      <c r="H1414" s="11">
        <f>IFERROR(RawData[[#This Row],[Salary in USD]]/(INDEX(Exchange[], MATCH(RawData[[#This Row],[Local Currency Unit]], Exchange[Code], 0), 8)), "")</f>
        <v>6790.1234567901229</v>
      </c>
      <c r="I1414" s="1" t="s">
        <v>1777</v>
      </c>
      <c r="J1414" s="1" t="s">
        <v>281</v>
      </c>
      <c r="K1414" s="1" t="s">
        <v>134</v>
      </c>
      <c r="L1414" s="1" t="s">
        <v>19</v>
      </c>
      <c r="M1414" s="1" t="str">
        <f>INDEX(Countries[], MATCH(RawData[[#This Row],[Where do you work]], Countries[Actual], 0), 2)</f>
        <v>India</v>
      </c>
      <c r="N1414" s="1" t="s">
        <v>294</v>
      </c>
      <c r="O1414" s="1" t="str">
        <f>VLOOKUP(RawData[[#This Row],[How many hours of a day you work on Excel]], Time[], 2, FALSE)</f>
        <v>Very Heavy</v>
      </c>
      <c r="P1414" s="1">
        <v>8</v>
      </c>
    </row>
    <row r="1415" spans="2:16" x14ac:dyDescent="0.2">
      <c r="B1415" s="1" t="s">
        <v>2813</v>
      </c>
      <c r="C1415" s="1">
        <v>41055.179918981485</v>
      </c>
      <c r="D1415" s="10" t="s">
        <v>2814</v>
      </c>
      <c r="E1415" s="1" t="s">
        <v>6</v>
      </c>
      <c r="F1415" s="11">
        <v>16400</v>
      </c>
      <c r="G1415" s="9">
        <f>RawData[[#This Row],[Clean Salary]]*INDEX(Exchange[], MATCH(RawData[[#This Row],[Currency]], Exchange[Code], 0), 4)</f>
        <v>25849.323661903458</v>
      </c>
      <c r="H1415" s="11">
        <f>IFERROR(RawData[[#This Row],[Salary in USD]]/(INDEX(Exchange[], MATCH(RawData[[#This Row],[Local Currency Unit]], Exchange[Code], 0), 8)), "")</f>
        <v>6766.8386549485494</v>
      </c>
      <c r="I1415" s="1" t="s">
        <v>2815</v>
      </c>
      <c r="J1415" s="1" t="s">
        <v>290</v>
      </c>
      <c r="K1415" s="1" t="s">
        <v>135</v>
      </c>
      <c r="L1415" s="1" t="s">
        <v>6</v>
      </c>
      <c r="M1415" s="1" t="str">
        <f>INDEX(Countries[], MATCH(RawData[[#This Row],[Where do you work]], Countries[Actual], 0), 2)</f>
        <v>UK</v>
      </c>
      <c r="N1415" s="1" t="s">
        <v>282</v>
      </c>
      <c r="O1415" s="1" t="str">
        <f>VLOOKUP(RawData[[#This Row],[How many hours of a day you work on Excel]], Time[], 2, FALSE)</f>
        <v>Heavy</v>
      </c>
    </row>
    <row r="1416" spans="2:16" x14ac:dyDescent="0.2">
      <c r="B1416" s="1" t="s">
        <v>3272</v>
      </c>
      <c r="C1416" s="1">
        <v>41054.972754629627</v>
      </c>
      <c r="D1416" s="10" t="s">
        <v>3273</v>
      </c>
      <c r="E1416" s="1" t="s">
        <v>322</v>
      </c>
      <c r="F1416" s="11">
        <v>18000</v>
      </c>
      <c r="G1416" s="9">
        <f>RawData[[#This Row],[Clean Salary]]*INDEX(Exchange[], MATCH(RawData[[#This Row],[Currency]], Exchange[Code], 0), 4)</f>
        <v>18000</v>
      </c>
      <c r="H1416" s="11">
        <f>IFERROR(RawData[[#This Row],[Salary in USD]]/(INDEX(Exchange[], MATCH(RawData[[#This Row],[Local Currency Unit]], Exchange[Code], 0), 8)), "")</f>
        <v>6741.5730337078658</v>
      </c>
      <c r="I1416" s="1" t="s">
        <v>3274</v>
      </c>
      <c r="J1416" s="1" t="s">
        <v>290</v>
      </c>
      <c r="K1416" s="1" t="s">
        <v>150</v>
      </c>
      <c r="L1416" s="1" t="s">
        <v>40</v>
      </c>
      <c r="M1416" s="1" t="str">
        <f>INDEX(Countries[], MATCH(RawData[[#This Row],[Where do you work]], Countries[Actual], 0), 2)</f>
        <v>Saudi Arabia</v>
      </c>
      <c r="N1416" s="1" t="s">
        <v>294</v>
      </c>
      <c r="O1416" s="1" t="str">
        <f>VLOOKUP(RawData[[#This Row],[How many hours of a day you work on Excel]], Time[], 2, FALSE)</f>
        <v>Very Heavy</v>
      </c>
    </row>
    <row r="1417" spans="2:16" x14ac:dyDescent="0.2">
      <c r="B1417" s="1" t="s">
        <v>3268</v>
      </c>
      <c r="C1417" s="1">
        <v>41056.990312499998</v>
      </c>
      <c r="D1417" s="10">
        <v>18060</v>
      </c>
      <c r="E1417" s="1" t="s">
        <v>322</v>
      </c>
      <c r="F1417" s="11">
        <v>18060</v>
      </c>
      <c r="G1417" s="9">
        <f>RawData[[#This Row],[Clean Salary]]*INDEX(Exchange[], MATCH(RawData[[#This Row],[Currency]], Exchange[Code], 0), 4)</f>
        <v>18060</v>
      </c>
      <c r="H1417" s="11">
        <f>IFERROR(RawData[[#This Row],[Salary in USD]]/(INDEX(Exchange[], MATCH(RawData[[#This Row],[Local Currency Unit]], Exchange[Code], 0), 8)), "")</f>
        <v>6738.805970149253</v>
      </c>
      <c r="I1417" s="1" t="s">
        <v>3269</v>
      </c>
      <c r="J1417" s="1" t="s">
        <v>313</v>
      </c>
      <c r="K1417" s="1" t="s">
        <v>145</v>
      </c>
      <c r="L1417" s="1" t="s">
        <v>36</v>
      </c>
      <c r="M1417" s="1" t="str">
        <f>INDEX(Countries[], MATCH(RawData[[#This Row],[Where do you work]], Countries[Actual], 0), 2)</f>
        <v>Philippines</v>
      </c>
      <c r="N1417" s="1" t="s">
        <v>282</v>
      </c>
      <c r="O1417" s="1" t="str">
        <f>VLOOKUP(RawData[[#This Row],[How many hours of a day you work on Excel]], Time[], 2, FALSE)</f>
        <v>Heavy</v>
      </c>
      <c r="P1417" s="1">
        <v>12</v>
      </c>
    </row>
    <row r="1418" spans="2:16" x14ac:dyDescent="0.2">
      <c r="B1418" s="1" t="s">
        <v>2816</v>
      </c>
      <c r="C1418" s="1">
        <v>41057.524745370371</v>
      </c>
      <c r="D1418" s="10" t="s">
        <v>2817</v>
      </c>
      <c r="E1418" s="1" t="s">
        <v>19</v>
      </c>
      <c r="F1418" s="11">
        <v>612000</v>
      </c>
      <c r="G1418" s="9">
        <f>RawData[[#This Row],[Clean Salary]]*INDEX(Exchange[], MATCH(RawData[[#This Row],[Currency]], Exchange[Code], 0), 4)</f>
        <v>10898.445012714852</v>
      </c>
      <c r="H1418" s="11">
        <f>IFERROR(RawData[[#This Row],[Salary in USD]]/(INDEX(Exchange[], MATCH(RawData[[#This Row],[Local Currency Unit]], Exchange[Code], 0), 8)), "")</f>
        <v>6727.4351930338589</v>
      </c>
      <c r="I1418" s="1" t="s">
        <v>2818</v>
      </c>
      <c r="J1418" s="1" t="s">
        <v>281</v>
      </c>
      <c r="K1418" s="1" t="s">
        <v>134</v>
      </c>
      <c r="L1418" s="1" t="s">
        <v>19</v>
      </c>
      <c r="M1418" s="1" t="str">
        <f>INDEX(Countries[], MATCH(RawData[[#This Row],[Where do you work]], Countries[Actual], 0), 2)</f>
        <v>India</v>
      </c>
      <c r="N1418" s="1" t="s">
        <v>291</v>
      </c>
      <c r="O1418" s="1" t="str">
        <f>VLOOKUP(RawData[[#This Row],[How many hours of a day you work on Excel]], Time[], 2, FALSE)</f>
        <v>Medium</v>
      </c>
      <c r="P1418" s="1">
        <v>13</v>
      </c>
    </row>
    <row r="1419" spans="2:16" x14ac:dyDescent="0.2">
      <c r="B1419" s="1" t="s">
        <v>2819</v>
      </c>
      <c r="C1419" s="1">
        <v>41056.188287037039</v>
      </c>
      <c r="D1419" s="10" t="s">
        <v>2820</v>
      </c>
      <c r="E1419" s="1" t="s">
        <v>42</v>
      </c>
      <c r="F1419" s="11">
        <v>134000</v>
      </c>
      <c r="G1419" s="9">
        <f>RawData[[#This Row],[Clean Salary]]*INDEX(Exchange[], MATCH(RawData[[#This Row],[Currency]], Exchange[Code], 0), 4)</f>
        <v>16337.518501630093</v>
      </c>
      <c r="H1419" s="11">
        <f>IFERROR(RawData[[#This Row],[Salary in USD]]/(INDEX(Exchange[], MATCH(RawData[[#This Row],[Local Currency Unit]], Exchange[Code], 0), 8)), "")</f>
        <v>6668.3748986245273</v>
      </c>
      <c r="I1419" s="1" t="s">
        <v>682</v>
      </c>
      <c r="J1419" s="1" t="s">
        <v>290</v>
      </c>
      <c r="K1419" s="1" t="s">
        <v>140</v>
      </c>
      <c r="L1419" s="1" t="s">
        <v>42</v>
      </c>
      <c r="M1419" s="1" t="str">
        <f>INDEX(Countries[], MATCH(RawData[[#This Row],[Where do you work]], Countries[Actual], 0), 2)</f>
        <v>South Africa</v>
      </c>
      <c r="N1419" s="1" t="s">
        <v>282</v>
      </c>
      <c r="O1419" s="1" t="str">
        <f>VLOOKUP(RawData[[#This Row],[How many hours of a day you work on Excel]], Time[], 2, FALSE)</f>
        <v>Heavy</v>
      </c>
      <c r="P1419" s="1">
        <v>2</v>
      </c>
    </row>
    <row r="1420" spans="2:16" x14ac:dyDescent="0.2">
      <c r="B1420" s="1" t="s">
        <v>2821</v>
      </c>
      <c r="C1420" s="1">
        <v>41055.035914351851</v>
      </c>
      <c r="D1420" s="10">
        <v>28000</v>
      </c>
      <c r="E1420" s="1" t="s">
        <v>322</v>
      </c>
      <c r="F1420" s="11">
        <v>28000</v>
      </c>
      <c r="G1420" s="9">
        <f>RawData[[#This Row],[Clean Salary]]*INDEX(Exchange[], MATCH(RawData[[#This Row],[Currency]], Exchange[Code], 0), 4)</f>
        <v>28000</v>
      </c>
      <c r="H1420" s="11">
        <f>IFERROR(RawData[[#This Row],[Salary in USD]]/(INDEX(Exchange[], MATCH(RawData[[#This Row],[Local Currency Unit]], Exchange[Code], 0), 8)), "")</f>
        <v>6666.6666666666661</v>
      </c>
      <c r="I1420" s="1" t="s">
        <v>2570</v>
      </c>
      <c r="J1420" s="1" t="s">
        <v>290</v>
      </c>
      <c r="K1420" s="1" t="s">
        <v>133</v>
      </c>
      <c r="L1420" s="1" t="s">
        <v>322</v>
      </c>
      <c r="M1420" s="1" t="str">
        <f>INDEX(Countries[], MATCH(RawData[[#This Row],[Where do you work]], Countries[Actual], 0), 2)</f>
        <v>USA</v>
      </c>
      <c r="N1420" s="1" t="s">
        <v>282</v>
      </c>
      <c r="O1420" s="1" t="str">
        <f>VLOOKUP(RawData[[#This Row],[How many hours of a day you work on Excel]], Time[], 2, FALSE)</f>
        <v>Heavy</v>
      </c>
    </row>
    <row r="1421" spans="2:16" x14ac:dyDescent="0.2">
      <c r="B1421" s="1" t="s">
        <v>2826</v>
      </c>
      <c r="C1421" s="1">
        <v>41057.953506944446</v>
      </c>
      <c r="D1421" s="10">
        <v>27840</v>
      </c>
      <c r="E1421" s="1" t="s">
        <v>322</v>
      </c>
      <c r="F1421" s="11">
        <v>27840</v>
      </c>
      <c r="G1421" s="9">
        <f>RawData[[#This Row],[Clean Salary]]*INDEX(Exchange[], MATCH(RawData[[#This Row],[Currency]], Exchange[Code], 0), 4)</f>
        <v>27840</v>
      </c>
      <c r="H1421" s="11">
        <f>IFERROR(RawData[[#This Row],[Salary in USD]]/(INDEX(Exchange[], MATCH(RawData[[#This Row],[Local Currency Unit]], Exchange[Code], 0), 8)), "")</f>
        <v>6628.5714285714284</v>
      </c>
      <c r="I1421" s="1" t="s">
        <v>2827</v>
      </c>
      <c r="J1421" s="1" t="s">
        <v>290</v>
      </c>
      <c r="K1421" s="1" t="s">
        <v>133</v>
      </c>
      <c r="L1421" s="1" t="s">
        <v>322</v>
      </c>
      <c r="M1421" s="1" t="str">
        <f>INDEX(Countries[], MATCH(RawData[[#This Row],[Where do you work]], Countries[Actual], 0), 2)</f>
        <v>USA</v>
      </c>
      <c r="N1421" s="1" t="s">
        <v>291</v>
      </c>
      <c r="O1421" s="1" t="str">
        <f>VLOOKUP(RawData[[#This Row],[How many hours of a day you work on Excel]], Time[], 2, FALSE)</f>
        <v>Medium</v>
      </c>
      <c r="P1421" s="1">
        <v>1</v>
      </c>
    </row>
    <row r="1422" spans="2:16" x14ac:dyDescent="0.2">
      <c r="B1422" s="1" t="s">
        <v>2828</v>
      </c>
      <c r="C1422" s="1">
        <v>41054.205266203702</v>
      </c>
      <c r="D1422" s="10" t="s">
        <v>2829</v>
      </c>
      <c r="E1422" s="1" t="s">
        <v>19</v>
      </c>
      <c r="F1422" s="11">
        <v>600000</v>
      </c>
      <c r="G1422" s="9">
        <f>RawData[[#This Row],[Clean Salary]]*INDEX(Exchange[], MATCH(RawData[[#This Row],[Currency]], Exchange[Code], 0), 4)</f>
        <v>10684.750012465542</v>
      </c>
      <c r="H1422" s="11">
        <f>IFERROR(RawData[[#This Row],[Salary in USD]]/(INDEX(Exchange[], MATCH(RawData[[#This Row],[Local Currency Unit]], Exchange[Code], 0), 8)), "")</f>
        <v>6595.524699052803</v>
      </c>
      <c r="I1422" s="1" t="s">
        <v>2830</v>
      </c>
      <c r="J1422" s="1" t="s">
        <v>281</v>
      </c>
      <c r="K1422" s="1" t="s">
        <v>134</v>
      </c>
      <c r="L1422" s="1" t="s">
        <v>19</v>
      </c>
      <c r="M1422" s="1" t="str">
        <f>INDEX(Countries[], MATCH(RawData[[#This Row],[Where do you work]], Countries[Actual], 0), 2)</f>
        <v>India</v>
      </c>
      <c r="N1422" s="1" t="s">
        <v>282</v>
      </c>
      <c r="O1422" s="1" t="str">
        <f>VLOOKUP(RawData[[#This Row],[How many hours of a day you work on Excel]], Time[], 2, FALSE)</f>
        <v>Heavy</v>
      </c>
    </row>
    <row r="1423" spans="2:16" x14ac:dyDescent="0.2">
      <c r="B1423" s="1" t="s">
        <v>2831</v>
      </c>
      <c r="C1423" s="1">
        <v>41055.176319444443</v>
      </c>
      <c r="D1423" s="10" t="s">
        <v>2832</v>
      </c>
      <c r="E1423" s="1" t="s">
        <v>19</v>
      </c>
      <c r="F1423" s="11">
        <v>600000</v>
      </c>
      <c r="G1423" s="9">
        <f>RawData[[#This Row],[Clean Salary]]*INDEX(Exchange[], MATCH(RawData[[#This Row],[Currency]], Exchange[Code], 0), 4)</f>
        <v>10684.750012465542</v>
      </c>
      <c r="H1423" s="11">
        <f>IFERROR(RawData[[#This Row],[Salary in USD]]/(INDEX(Exchange[], MATCH(RawData[[#This Row],[Local Currency Unit]], Exchange[Code], 0), 8)), "")</f>
        <v>6595.524699052803</v>
      </c>
      <c r="I1423" s="1" t="s">
        <v>2833</v>
      </c>
      <c r="J1423" s="1" t="s">
        <v>281</v>
      </c>
      <c r="K1423" s="1" t="s">
        <v>134</v>
      </c>
      <c r="L1423" s="1" t="s">
        <v>19</v>
      </c>
      <c r="M1423" s="1" t="str">
        <f>INDEX(Countries[], MATCH(RawData[[#This Row],[Where do you work]], Countries[Actual], 0), 2)</f>
        <v>India</v>
      </c>
      <c r="N1423" s="1" t="s">
        <v>282</v>
      </c>
      <c r="O1423" s="1" t="str">
        <f>VLOOKUP(RawData[[#This Row],[How many hours of a day you work on Excel]], Time[], 2, FALSE)</f>
        <v>Heavy</v>
      </c>
    </row>
    <row r="1424" spans="2:16" x14ac:dyDescent="0.2">
      <c r="B1424" s="1" t="s">
        <v>2834</v>
      </c>
      <c r="C1424" s="1">
        <v>41055.20040509259</v>
      </c>
      <c r="D1424" s="10">
        <v>600000</v>
      </c>
      <c r="E1424" s="1" t="s">
        <v>19</v>
      </c>
      <c r="F1424" s="11">
        <v>600000</v>
      </c>
      <c r="G1424" s="9">
        <f>RawData[[#This Row],[Clean Salary]]*INDEX(Exchange[], MATCH(RawData[[#This Row],[Currency]], Exchange[Code], 0), 4)</f>
        <v>10684.750012465542</v>
      </c>
      <c r="H1424" s="11">
        <f>IFERROR(RawData[[#This Row],[Salary in USD]]/(INDEX(Exchange[], MATCH(RawData[[#This Row],[Local Currency Unit]], Exchange[Code], 0), 8)), "")</f>
        <v>6595.524699052803</v>
      </c>
      <c r="I1424" s="1" t="s">
        <v>501</v>
      </c>
      <c r="J1424" s="1" t="s">
        <v>281</v>
      </c>
      <c r="K1424" s="1" t="s">
        <v>134</v>
      </c>
      <c r="L1424" s="1" t="s">
        <v>19</v>
      </c>
      <c r="M1424" s="1" t="str">
        <f>INDEX(Countries[], MATCH(RawData[[#This Row],[Where do you work]], Countries[Actual], 0), 2)</f>
        <v>India</v>
      </c>
      <c r="N1424" s="1" t="s">
        <v>282</v>
      </c>
      <c r="O1424" s="1" t="str">
        <f>VLOOKUP(RawData[[#This Row],[How many hours of a day you work on Excel]], Time[], 2, FALSE)</f>
        <v>Heavy</v>
      </c>
    </row>
    <row r="1425" spans="2:16" x14ac:dyDescent="0.2">
      <c r="B1425" s="1" t="s">
        <v>2835</v>
      </c>
      <c r="C1425" s="1">
        <v>41055.4846412037</v>
      </c>
      <c r="D1425" s="10">
        <v>600000</v>
      </c>
      <c r="E1425" s="1" t="s">
        <v>19</v>
      </c>
      <c r="F1425" s="11">
        <v>600000</v>
      </c>
      <c r="G1425" s="9">
        <f>RawData[[#This Row],[Clean Salary]]*INDEX(Exchange[], MATCH(RawData[[#This Row],[Currency]], Exchange[Code], 0), 4)</f>
        <v>10684.750012465542</v>
      </c>
      <c r="H1425" s="11">
        <f>IFERROR(RawData[[#This Row],[Salary in USD]]/(INDEX(Exchange[], MATCH(RawData[[#This Row],[Local Currency Unit]], Exchange[Code], 0), 8)), "")</f>
        <v>6595.524699052803</v>
      </c>
      <c r="I1425" s="1" t="s">
        <v>320</v>
      </c>
      <c r="J1425" s="1" t="s">
        <v>290</v>
      </c>
      <c r="K1425" s="1" t="s">
        <v>134</v>
      </c>
      <c r="L1425" s="1" t="s">
        <v>19</v>
      </c>
      <c r="M1425" s="1" t="str">
        <f>INDEX(Countries[], MATCH(RawData[[#This Row],[Where do you work]], Countries[Actual], 0), 2)</f>
        <v>India</v>
      </c>
      <c r="N1425" s="1" t="s">
        <v>291</v>
      </c>
      <c r="O1425" s="1" t="str">
        <f>VLOOKUP(RawData[[#This Row],[How many hours of a day you work on Excel]], Time[], 2, FALSE)</f>
        <v>Medium</v>
      </c>
      <c r="P1425" s="1">
        <v>3</v>
      </c>
    </row>
    <row r="1426" spans="2:16" x14ac:dyDescent="0.2">
      <c r="B1426" s="1" t="s">
        <v>2836</v>
      </c>
      <c r="C1426" s="1">
        <v>41055.493449074071</v>
      </c>
      <c r="D1426" s="10" t="s">
        <v>2837</v>
      </c>
      <c r="E1426" s="1" t="s">
        <v>19</v>
      </c>
      <c r="F1426" s="11">
        <v>600000</v>
      </c>
      <c r="G1426" s="9">
        <f>RawData[[#This Row],[Clean Salary]]*INDEX(Exchange[], MATCH(RawData[[#This Row],[Currency]], Exchange[Code], 0), 4)</f>
        <v>10684.750012465542</v>
      </c>
      <c r="H1426" s="11">
        <f>IFERROR(RawData[[#This Row],[Salary in USD]]/(INDEX(Exchange[], MATCH(RawData[[#This Row],[Local Currency Unit]], Exchange[Code], 0), 8)), "")</f>
        <v>6595.524699052803</v>
      </c>
      <c r="I1426" s="1" t="s">
        <v>2838</v>
      </c>
      <c r="J1426" s="1" t="s">
        <v>281</v>
      </c>
      <c r="K1426" s="1" t="s">
        <v>134</v>
      </c>
      <c r="L1426" s="1" t="s">
        <v>19</v>
      </c>
      <c r="M1426" s="1" t="str">
        <f>INDEX(Countries[], MATCH(RawData[[#This Row],[Where do you work]], Countries[Actual], 0), 2)</f>
        <v>India</v>
      </c>
      <c r="N1426" s="1" t="s">
        <v>282</v>
      </c>
      <c r="O1426" s="1" t="str">
        <f>VLOOKUP(RawData[[#This Row],[How many hours of a day you work on Excel]], Time[], 2, FALSE)</f>
        <v>Heavy</v>
      </c>
      <c r="P1426" s="1">
        <v>11</v>
      </c>
    </row>
    <row r="1427" spans="2:16" x14ac:dyDescent="0.2">
      <c r="B1427" s="1" t="s">
        <v>2839</v>
      </c>
      <c r="C1427" s="1">
        <v>41055.584027777775</v>
      </c>
      <c r="D1427" s="10">
        <v>600000</v>
      </c>
      <c r="E1427" s="1" t="s">
        <v>19</v>
      </c>
      <c r="F1427" s="11">
        <v>600000</v>
      </c>
      <c r="G1427" s="9">
        <f>RawData[[#This Row],[Clean Salary]]*INDEX(Exchange[], MATCH(RawData[[#This Row],[Currency]], Exchange[Code], 0), 4)</f>
        <v>10684.750012465542</v>
      </c>
      <c r="H1427" s="11">
        <f>IFERROR(RawData[[#This Row],[Salary in USD]]/(INDEX(Exchange[], MATCH(RawData[[#This Row],[Local Currency Unit]], Exchange[Code], 0), 8)), "")</f>
        <v>6595.524699052803</v>
      </c>
      <c r="I1427" s="1" t="s">
        <v>2840</v>
      </c>
      <c r="J1427" s="1" t="s">
        <v>281</v>
      </c>
      <c r="K1427" s="1" t="s">
        <v>134</v>
      </c>
      <c r="L1427" s="1" t="s">
        <v>19</v>
      </c>
      <c r="M1427" s="1" t="str">
        <f>INDEX(Countries[], MATCH(RawData[[#This Row],[Where do you work]], Countries[Actual], 0), 2)</f>
        <v>India</v>
      </c>
      <c r="N1427" s="1" t="s">
        <v>324</v>
      </c>
      <c r="O1427" s="1" t="str">
        <f>VLOOKUP(RawData[[#This Row],[How many hours of a day you work on Excel]], Time[], 2, FALSE)</f>
        <v>Light</v>
      </c>
      <c r="P1427" s="1">
        <v>2</v>
      </c>
    </row>
    <row r="1428" spans="2:16" x14ac:dyDescent="0.2">
      <c r="B1428" s="1" t="s">
        <v>2841</v>
      </c>
      <c r="C1428" s="1">
        <v>41055.628958333335</v>
      </c>
      <c r="D1428" s="10">
        <v>600000</v>
      </c>
      <c r="E1428" s="1" t="s">
        <v>19</v>
      </c>
      <c r="F1428" s="11">
        <v>600000</v>
      </c>
      <c r="G1428" s="9">
        <f>RawData[[#This Row],[Clean Salary]]*INDEX(Exchange[], MATCH(RawData[[#This Row],[Currency]], Exchange[Code], 0), 4)</f>
        <v>10684.750012465542</v>
      </c>
      <c r="H1428" s="11">
        <f>IFERROR(RawData[[#This Row],[Salary in USD]]/(INDEX(Exchange[], MATCH(RawData[[#This Row],[Local Currency Unit]], Exchange[Code], 0), 8)), "")</f>
        <v>6595.524699052803</v>
      </c>
      <c r="I1428" s="1" t="s">
        <v>2842</v>
      </c>
      <c r="J1428" s="1" t="s">
        <v>316</v>
      </c>
      <c r="K1428" s="1" t="s">
        <v>134</v>
      </c>
      <c r="L1428" s="1" t="s">
        <v>19</v>
      </c>
      <c r="M1428" s="1" t="str">
        <f>INDEX(Countries[], MATCH(RawData[[#This Row],[Where do you work]], Countries[Actual], 0), 2)</f>
        <v>India</v>
      </c>
      <c r="N1428" s="1" t="s">
        <v>294</v>
      </c>
      <c r="O1428" s="1" t="str">
        <f>VLOOKUP(RawData[[#This Row],[How many hours of a day you work on Excel]], Time[], 2, FALSE)</f>
        <v>Very Heavy</v>
      </c>
      <c r="P1428" s="1">
        <v>7</v>
      </c>
    </row>
    <row r="1429" spans="2:16" x14ac:dyDescent="0.2">
      <c r="B1429" s="1" t="s">
        <v>2843</v>
      </c>
      <c r="C1429" s="1">
        <v>41055.646099537036</v>
      </c>
      <c r="D1429" s="10" t="s">
        <v>2844</v>
      </c>
      <c r="E1429" s="1" t="s">
        <v>19</v>
      </c>
      <c r="F1429" s="11">
        <v>600000</v>
      </c>
      <c r="G1429" s="9">
        <f>RawData[[#This Row],[Clean Salary]]*INDEX(Exchange[], MATCH(RawData[[#This Row],[Currency]], Exchange[Code], 0), 4)</f>
        <v>10684.750012465542</v>
      </c>
      <c r="H1429" s="11">
        <f>IFERROR(RawData[[#This Row],[Salary in USD]]/(INDEX(Exchange[], MATCH(RawData[[#This Row],[Local Currency Unit]], Exchange[Code], 0), 8)), "")</f>
        <v>6595.524699052803</v>
      </c>
      <c r="I1429" s="1" t="s">
        <v>2845</v>
      </c>
      <c r="J1429" s="1" t="s">
        <v>281</v>
      </c>
      <c r="K1429" s="1" t="s">
        <v>134</v>
      </c>
      <c r="L1429" s="1" t="s">
        <v>19</v>
      </c>
      <c r="M1429" s="1" t="str">
        <f>INDEX(Countries[], MATCH(RawData[[#This Row],[Where do you work]], Countries[Actual], 0), 2)</f>
        <v>India</v>
      </c>
      <c r="N1429" s="1" t="s">
        <v>291</v>
      </c>
      <c r="O1429" s="1" t="str">
        <f>VLOOKUP(RawData[[#This Row],[How many hours of a day you work on Excel]], Time[], 2, FALSE)</f>
        <v>Medium</v>
      </c>
      <c r="P1429" s="1">
        <v>8</v>
      </c>
    </row>
    <row r="1430" spans="2:16" x14ac:dyDescent="0.2">
      <c r="B1430" s="1" t="s">
        <v>2846</v>
      </c>
      <c r="C1430" s="1">
        <v>41055.662499999999</v>
      </c>
      <c r="D1430" s="10" t="s">
        <v>2847</v>
      </c>
      <c r="E1430" s="1" t="s">
        <v>19</v>
      </c>
      <c r="F1430" s="11">
        <v>600000</v>
      </c>
      <c r="G1430" s="9">
        <f>RawData[[#This Row],[Clean Salary]]*INDEX(Exchange[], MATCH(RawData[[#This Row],[Currency]], Exchange[Code], 0), 4)</f>
        <v>10684.750012465542</v>
      </c>
      <c r="H1430" s="11">
        <f>IFERROR(RawData[[#This Row],[Salary in USD]]/(INDEX(Exchange[], MATCH(RawData[[#This Row],[Local Currency Unit]], Exchange[Code], 0), 8)), "")</f>
        <v>6595.524699052803</v>
      </c>
      <c r="I1430" s="1" t="s">
        <v>280</v>
      </c>
      <c r="J1430" s="1" t="s">
        <v>281</v>
      </c>
      <c r="K1430" s="1" t="s">
        <v>134</v>
      </c>
      <c r="L1430" s="1" t="s">
        <v>19</v>
      </c>
      <c r="M1430" s="1" t="str">
        <f>INDEX(Countries[], MATCH(RawData[[#This Row],[Where do you work]], Countries[Actual], 0), 2)</f>
        <v>India</v>
      </c>
      <c r="N1430" s="1" t="s">
        <v>282</v>
      </c>
      <c r="O1430" s="1" t="str">
        <f>VLOOKUP(RawData[[#This Row],[How many hours of a day you work on Excel]], Time[], 2, FALSE)</f>
        <v>Heavy</v>
      </c>
      <c r="P1430" s="1">
        <v>5</v>
      </c>
    </row>
    <row r="1431" spans="2:16" x14ac:dyDescent="0.2">
      <c r="B1431" s="1" t="s">
        <v>2848</v>
      </c>
      <c r="C1431" s="1">
        <v>41055.884050925924</v>
      </c>
      <c r="D1431" s="10">
        <v>600000</v>
      </c>
      <c r="E1431" s="1" t="s">
        <v>19</v>
      </c>
      <c r="F1431" s="11">
        <v>600000</v>
      </c>
      <c r="G1431" s="9">
        <f>RawData[[#This Row],[Clean Salary]]*INDEX(Exchange[], MATCH(RawData[[#This Row],[Currency]], Exchange[Code], 0), 4)</f>
        <v>10684.750012465542</v>
      </c>
      <c r="H1431" s="11">
        <f>IFERROR(RawData[[#This Row],[Salary in USD]]/(INDEX(Exchange[], MATCH(RawData[[#This Row],[Local Currency Unit]], Exchange[Code], 0), 8)), "")</f>
        <v>6595.524699052803</v>
      </c>
      <c r="I1431" s="1" t="s">
        <v>2849</v>
      </c>
      <c r="J1431" s="1" t="s">
        <v>290</v>
      </c>
      <c r="K1431" s="1" t="s">
        <v>134</v>
      </c>
      <c r="L1431" s="1" t="s">
        <v>19</v>
      </c>
      <c r="M1431" s="1" t="str">
        <f>INDEX(Countries[], MATCH(RawData[[#This Row],[Where do you work]], Countries[Actual], 0), 2)</f>
        <v>India</v>
      </c>
      <c r="N1431" s="1" t="s">
        <v>294</v>
      </c>
      <c r="O1431" s="1" t="str">
        <f>VLOOKUP(RawData[[#This Row],[How many hours of a day you work on Excel]], Time[], 2, FALSE)</f>
        <v>Very Heavy</v>
      </c>
      <c r="P1431" s="1">
        <v>4</v>
      </c>
    </row>
    <row r="1432" spans="2:16" x14ac:dyDescent="0.2">
      <c r="B1432" s="1" t="s">
        <v>2850</v>
      </c>
      <c r="C1432" s="1">
        <v>41055.950127314813</v>
      </c>
      <c r="D1432" s="10">
        <v>600000</v>
      </c>
      <c r="E1432" s="1" t="s">
        <v>19</v>
      </c>
      <c r="F1432" s="11">
        <v>600000</v>
      </c>
      <c r="G1432" s="9">
        <f>RawData[[#This Row],[Clean Salary]]*INDEX(Exchange[], MATCH(RawData[[#This Row],[Currency]], Exchange[Code], 0), 4)</f>
        <v>10684.750012465542</v>
      </c>
      <c r="H1432" s="11">
        <f>IFERROR(RawData[[#This Row],[Salary in USD]]/(INDEX(Exchange[], MATCH(RawData[[#This Row],[Local Currency Unit]], Exchange[Code], 0), 8)), "")</f>
        <v>6595.524699052803</v>
      </c>
      <c r="I1432" s="1" t="s">
        <v>667</v>
      </c>
      <c r="J1432" s="1" t="s">
        <v>290</v>
      </c>
      <c r="K1432" s="1" t="s">
        <v>134</v>
      </c>
      <c r="L1432" s="1" t="s">
        <v>19</v>
      </c>
      <c r="M1432" s="1" t="str">
        <f>INDEX(Countries[], MATCH(RawData[[#This Row],[Where do you work]], Countries[Actual], 0), 2)</f>
        <v>India</v>
      </c>
      <c r="N1432" s="1" t="s">
        <v>294</v>
      </c>
      <c r="O1432" s="1" t="str">
        <f>VLOOKUP(RawData[[#This Row],[How many hours of a day you work on Excel]], Time[], 2, FALSE)</f>
        <v>Very Heavy</v>
      </c>
      <c r="P1432" s="1">
        <v>5</v>
      </c>
    </row>
    <row r="1433" spans="2:16" x14ac:dyDescent="0.2">
      <c r="B1433" s="1" t="s">
        <v>2851</v>
      </c>
      <c r="C1433" s="1">
        <v>41055.973576388889</v>
      </c>
      <c r="D1433" s="10" t="s">
        <v>2852</v>
      </c>
      <c r="E1433" s="1" t="s">
        <v>19</v>
      </c>
      <c r="F1433" s="11">
        <v>600000</v>
      </c>
      <c r="G1433" s="9">
        <f>RawData[[#This Row],[Clean Salary]]*INDEX(Exchange[], MATCH(RawData[[#This Row],[Currency]], Exchange[Code], 0), 4)</f>
        <v>10684.750012465542</v>
      </c>
      <c r="H1433" s="11">
        <f>IFERROR(RawData[[#This Row],[Salary in USD]]/(INDEX(Exchange[], MATCH(RawData[[#This Row],[Local Currency Unit]], Exchange[Code], 0), 8)), "")</f>
        <v>6595.524699052803</v>
      </c>
      <c r="I1433" s="1" t="s">
        <v>2853</v>
      </c>
      <c r="J1433" s="1" t="s">
        <v>281</v>
      </c>
      <c r="K1433" s="1" t="s">
        <v>134</v>
      </c>
      <c r="L1433" s="1" t="s">
        <v>19</v>
      </c>
      <c r="M1433" s="1" t="str">
        <f>INDEX(Countries[], MATCH(RawData[[#This Row],[Where do you work]], Countries[Actual], 0), 2)</f>
        <v>India</v>
      </c>
      <c r="N1433" s="1" t="s">
        <v>294</v>
      </c>
      <c r="O1433" s="1" t="str">
        <f>VLOOKUP(RawData[[#This Row],[How many hours of a day you work on Excel]], Time[], 2, FALSE)</f>
        <v>Very Heavy</v>
      </c>
      <c r="P1433" s="1">
        <v>20</v>
      </c>
    </row>
    <row r="1434" spans="2:16" x14ac:dyDescent="0.2">
      <c r="B1434" s="1" t="s">
        <v>2854</v>
      </c>
      <c r="C1434" s="1">
        <v>41055.983495370368</v>
      </c>
      <c r="D1434" s="10" t="s">
        <v>2855</v>
      </c>
      <c r="E1434" s="1" t="s">
        <v>19</v>
      </c>
      <c r="F1434" s="11">
        <v>600000</v>
      </c>
      <c r="G1434" s="9">
        <f>RawData[[#This Row],[Clean Salary]]*INDEX(Exchange[], MATCH(RawData[[#This Row],[Currency]], Exchange[Code], 0), 4)</f>
        <v>10684.750012465542</v>
      </c>
      <c r="H1434" s="11">
        <f>IFERROR(RawData[[#This Row],[Salary in USD]]/(INDEX(Exchange[], MATCH(RawData[[#This Row],[Local Currency Unit]], Exchange[Code], 0), 8)), "")</f>
        <v>6595.524699052803</v>
      </c>
      <c r="I1434" s="1" t="s">
        <v>501</v>
      </c>
      <c r="J1434" s="1" t="s">
        <v>281</v>
      </c>
      <c r="K1434" s="1" t="s">
        <v>134</v>
      </c>
      <c r="L1434" s="1" t="s">
        <v>19</v>
      </c>
      <c r="M1434" s="1" t="str">
        <f>INDEX(Countries[], MATCH(RawData[[#This Row],[Where do you work]], Countries[Actual], 0), 2)</f>
        <v>India</v>
      </c>
      <c r="N1434" s="1" t="s">
        <v>291</v>
      </c>
      <c r="O1434" s="1" t="str">
        <f>VLOOKUP(RawData[[#This Row],[How many hours of a day you work on Excel]], Time[], 2, FALSE)</f>
        <v>Medium</v>
      </c>
      <c r="P1434" s="1">
        <v>18</v>
      </c>
    </row>
    <row r="1435" spans="2:16" x14ac:dyDescent="0.2">
      <c r="B1435" s="1" t="s">
        <v>2856</v>
      </c>
      <c r="C1435" s="1">
        <v>41056.546412037038</v>
      </c>
      <c r="D1435" s="10">
        <v>600000</v>
      </c>
      <c r="E1435" s="1" t="s">
        <v>19</v>
      </c>
      <c r="F1435" s="11">
        <v>600000</v>
      </c>
      <c r="G1435" s="9">
        <f>RawData[[#This Row],[Clean Salary]]*INDEX(Exchange[], MATCH(RawData[[#This Row],[Currency]], Exchange[Code], 0), 4)</f>
        <v>10684.750012465542</v>
      </c>
      <c r="H1435" s="11">
        <f>IFERROR(RawData[[#This Row],[Salary in USD]]/(INDEX(Exchange[], MATCH(RawData[[#This Row],[Local Currency Unit]], Exchange[Code], 0), 8)), "")</f>
        <v>6595.524699052803</v>
      </c>
      <c r="I1435" s="1" t="s">
        <v>2161</v>
      </c>
      <c r="J1435" s="1" t="s">
        <v>281</v>
      </c>
      <c r="K1435" s="1" t="s">
        <v>134</v>
      </c>
      <c r="L1435" s="1" t="s">
        <v>19</v>
      </c>
      <c r="M1435" s="1" t="str">
        <f>INDEX(Countries[], MATCH(RawData[[#This Row],[Where do you work]], Countries[Actual], 0), 2)</f>
        <v>India</v>
      </c>
      <c r="N1435" s="1" t="s">
        <v>294</v>
      </c>
      <c r="O1435" s="1" t="str">
        <f>VLOOKUP(RawData[[#This Row],[How many hours of a day you work on Excel]], Time[], 2, FALSE)</f>
        <v>Very Heavy</v>
      </c>
      <c r="P1435" s="1">
        <v>5</v>
      </c>
    </row>
    <row r="1436" spans="2:16" x14ac:dyDescent="0.2">
      <c r="B1436" s="1" t="s">
        <v>2857</v>
      </c>
      <c r="C1436" s="1">
        <v>41056.656157407408</v>
      </c>
      <c r="D1436" s="10" t="s">
        <v>2858</v>
      </c>
      <c r="E1436" s="1" t="s">
        <v>19</v>
      </c>
      <c r="F1436" s="11">
        <v>600000</v>
      </c>
      <c r="G1436" s="9">
        <f>RawData[[#This Row],[Clean Salary]]*INDEX(Exchange[], MATCH(RawData[[#This Row],[Currency]], Exchange[Code], 0), 4)</f>
        <v>10684.750012465542</v>
      </c>
      <c r="H1436" s="11">
        <f>IFERROR(RawData[[#This Row],[Salary in USD]]/(INDEX(Exchange[], MATCH(RawData[[#This Row],[Local Currency Unit]], Exchange[Code], 0), 8)), "")</f>
        <v>6595.524699052803</v>
      </c>
      <c r="I1436" s="1" t="s">
        <v>281</v>
      </c>
      <c r="J1436" s="1" t="s">
        <v>281</v>
      </c>
      <c r="K1436" s="1" t="s">
        <v>134</v>
      </c>
      <c r="L1436" s="1" t="s">
        <v>19</v>
      </c>
      <c r="M1436" s="1" t="str">
        <f>INDEX(Countries[], MATCH(RawData[[#This Row],[Where do you work]], Countries[Actual], 0), 2)</f>
        <v>India</v>
      </c>
      <c r="N1436" s="1" t="s">
        <v>294</v>
      </c>
      <c r="O1436" s="1" t="str">
        <f>VLOOKUP(RawData[[#This Row],[How many hours of a day you work on Excel]], Time[], 2, FALSE)</f>
        <v>Very Heavy</v>
      </c>
      <c r="P1436" s="1">
        <v>9</v>
      </c>
    </row>
    <row r="1437" spans="2:16" x14ac:dyDescent="0.2">
      <c r="B1437" s="1" t="s">
        <v>2859</v>
      </c>
      <c r="C1437" s="1">
        <v>41056.877858796295</v>
      </c>
      <c r="D1437" s="10">
        <v>600000</v>
      </c>
      <c r="E1437" s="1" t="s">
        <v>19</v>
      </c>
      <c r="F1437" s="11">
        <v>600000</v>
      </c>
      <c r="G1437" s="9">
        <f>RawData[[#This Row],[Clean Salary]]*INDEX(Exchange[], MATCH(RawData[[#This Row],[Currency]], Exchange[Code], 0), 4)</f>
        <v>10684.750012465542</v>
      </c>
      <c r="H1437" s="11">
        <f>IFERROR(RawData[[#This Row],[Salary in USD]]/(INDEX(Exchange[], MATCH(RawData[[#This Row],[Local Currency Unit]], Exchange[Code], 0), 8)), "")</f>
        <v>6595.524699052803</v>
      </c>
      <c r="I1437" s="1" t="s">
        <v>696</v>
      </c>
      <c r="J1437" s="1" t="s">
        <v>290</v>
      </c>
      <c r="K1437" s="1" t="s">
        <v>134</v>
      </c>
      <c r="L1437" s="1" t="s">
        <v>19</v>
      </c>
      <c r="M1437" s="1" t="str">
        <f>INDEX(Countries[], MATCH(RawData[[#This Row],[Where do you work]], Countries[Actual], 0), 2)</f>
        <v>India</v>
      </c>
      <c r="N1437" s="1" t="s">
        <v>294</v>
      </c>
      <c r="O1437" s="1" t="str">
        <f>VLOOKUP(RawData[[#This Row],[How many hours of a day you work on Excel]], Time[], 2, FALSE)</f>
        <v>Very Heavy</v>
      </c>
      <c r="P1437" s="1">
        <v>8</v>
      </c>
    </row>
    <row r="1438" spans="2:16" x14ac:dyDescent="0.2">
      <c r="B1438" s="1" t="s">
        <v>2860</v>
      </c>
      <c r="C1438" s="1">
        <v>41057.025231481479</v>
      </c>
      <c r="D1438" s="10" t="s">
        <v>2861</v>
      </c>
      <c r="E1438" s="1" t="s">
        <v>19</v>
      </c>
      <c r="F1438" s="11">
        <v>600000</v>
      </c>
      <c r="G1438" s="9">
        <f>RawData[[#This Row],[Clean Salary]]*INDEX(Exchange[], MATCH(RawData[[#This Row],[Currency]], Exchange[Code], 0), 4)</f>
        <v>10684.750012465542</v>
      </c>
      <c r="H1438" s="11">
        <f>IFERROR(RawData[[#This Row],[Salary in USD]]/(INDEX(Exchange[], MATCH(RawData[[#This Row],[Local Currency Unit]], Exchange[Code], 0), 8)), "")</f>
        <v>6595.524699052803</v>
      </c>
      <c r="I1438" s="1" t="s">
        <v>2862</v>
      </c>
      <c r="J1438" s="1" t="s">
        <v>290</v>
      </c>
      <c r="K1438" s="1" t="s">
        <v>134</v>
      </c>
      <c r="L1438" s="1" t="s">
        <v>19</v>
      </c>
      <c r="M1438" s="1" t="str">
        <f>INDEX(Countries[], MATCH(RawData[[#This Row],[Where do you work]], Countries[Actual], 0), 2)</f>
        <v>India</v>
      </c>
      <c r="N1438" s="1" t="s">
        <v>282</v>
      </c>
      <c r="O1438" s="1" t="str">
        <f>VLOOKUP(RawData[[#This Row],[How many hours of a day you work on Excel]], Time[], 2, FALSE)</f>
        <v>Heavy</v>
      </c>
      <c r="P1438" s="1">
        <v>11</v>
      </c>
    </row>
    <row r="1439" spans="2:16" x14ac:dyDescent="0.2">
      <c r="B1439" s="1" t="s">
        <v>2863</v>
      </c>
      <c r="C1439" s="1">
        <v>41057.030324074076</v>
      </c>
      <c r="D1439" s="10" t="s">
        <v>2864</v>
      </c>
      <c r="E1439" s="1" t="s">
        <v>19</v>
      </c>
      <c r="F1439" s="11">
        <v>600000</v>
      </c>
      <c r="G1439" s="9">
        <f>RawData[[#This Row],[Clean Salary]]*INDEX(Exchange[], MATCH(RawData[[#This Row],[Currency]], Exchange[Code], 0), 4)</f>
        <v>10684.750012465542</v>
      </c>
      <c r="H1439" s="11">
        <f>IFERROR(RawData[[#This Row],[Salary in USD]]/(INDEX(Exchange[], MATCH(RawData[[#This Row],[Local Currency Unit]], Exchange[Code], 0), 8)), "")</f>
        <v>6595.524699052803</v>
      </c>
      <c r="I1439" s="1" t="s">
        <v>2635</v>
      </c>
      <c r="J1439" s="1" t="s">
        <v>290</v>
      </c>
      <c r="K1439" s="1" t="s">
        <v>134</v>
      </c>
      <c r="L1439" s="1" t="s">
        <v>19</v>
      </c>
      <c r="M1439" s="1" t="str">
        <f>INDEX(Countries[], MATCH(RawData[[#This Row],[Where do you work]], Countries[Actual], 0), 2)</f>
        <v>India</v>
      </c>
      <c r="N1439" s="1" t="s">
        <v>291</v>
      </c>
      <c r="O1439" s="1" t="str">
        <f>VLOOKUP(RawData[[#This Row],[How many hours of a day you work on Excel]], Time[], 2, FALSE)</f>
        <v>Medium</v>
      </c>
      <c r="P1439" s="1">
        <v>4</v>
      </c>
    </row>
    <row r="1440" spans="2:16" x14ac:dyDescent="0.2">
      <c r="B1440" s="1" t="s">
        <v>2865</v>
      </c>
      <c r="C1440" s="1">
        <v>41057.567476851851</v>
      </c>
      <c r="D1440" s="10">
        <v>600000</v>
      </c>
      <c r="E1440" s="1" t="s">
        <v>19</v>
      </c>
      <c r="F1440" s="11">
        <v>600000</v>
      </c>
      <c r="G1440" s="9">
        <f>RawData[[#This Row],[Clean Salary]]*INDEX(Exchange[], MATCH(RawData[[#This Row],[Currency]], Exchange[Code], 0), 4)</f>
        <v>10684.750012465542</v>
      </c>
      <c r="H1440" s="11">
        <f>IFERROR(RawData[[#This Row],[Salary in USD]]/(INDEX(Exchange[], MATCH(RawData[[#This Row],[Local Currency Unit]], Exchange[Code], 0), 8)), "")</f>
        <v>6595.524699052803</v>
      </c>
      <c r="I1440" s="1" t="s">
        <v>356</v>
      </c>
      <c r="J1440" s="1" t="s">
        <v>290</v>
      </c>
      <c r="K1440" s="1" t="s">
        <v>134</v>
      </c>
      <c r="L1440" s="1" t="s">
        <v>19</v>
      </c>
      <c r="M1440" s="1" t="str">
        <f>INDEX(Countries[], MATCH(RawData[[#This Row],[Where do you work]], Countries[Actual], 0), 2)</f>
        <v>India</v>
      </c>
      <c r="N1440" s="1" t="s">
        <v>294</v>
      </c>
      <c r="O1440" s="1" t="str">
        <f>VLOOKUP(RawData[[#This Row],[How many hours of a day you work on Excel]], Time[], 2, FALSE)</f>
        <v>Very Heavy</v>
      </c>
      <c r="P1440" s="1">
        <v>12</v>
      </c>
    </row>
    <row r="1441" spans="2:16" x14ac:dyDescent="0.2">
      <c r="B1441" s="1" t="s">
        <v>2866</v>
      </c>
      <c r="C1441" s="1">
        <v>41057.660787037035</v>
      </c>
      <c r="D1441" s="10" t="s">
        <v>2867</v>
      </c>
      <c r="E1441" s="1" t="s">
        <v>19</v>
      </c>
      <c r="F1441" s="11">
        <v>600000</v>
      </c>
      <c r="G1441" s="9">
        <f>RawData[[#This Row],[Clean Salary]]*INDEX(Exchange[], MATCH(RawData[[#This Row],[Currency]], Exchange[Code], 0), 4)</f>
        <v>10684.750012465542</v>
      </c>
      <c r="H1441" s="11">
        <f>IFERROR(RawData[[#This Row],[Salary in USD]]/(INDEX(Exchange[], MATCH(RawData[[#This Row],[Local Currency Unit]], Exchange[Code], 0), 8)), "")</f>
        <v>6595.524699052803</v>
      </c>
      <c r="I1441" s="1" t="s">
        <v>2868</v>
      </c>
      <c r="J1441" s="1" t="s">
        <v>290</v>
      </c>
      <c r="K1441" s="1" t="s">
        <v>134</v>
      </c>
      <c r="L1441" s="1" t="s">
        <v>19</v>
      </c>
      <c r="M1441" s="1" t="str">
        <f>INDEX(Countries[], MATCH(RawData[[#This Row],[Where do you work]], Countries[Actual], 0), 2)</f>
        <v>India</v>
      </c>
      <c r="N1441" s="1" t="s">
        <v>282</v>
      </c>
      <c r="O1441" s="1" t="str">
        <f>VLOOKUP(RawData[[#This Row],[How many hours of a day you work on Excel]], Time[], 2, FALSE)</f>
        <v>Heavy</v>
      </c>
      <c r="P1441" s="1">
        <v>10</v>
      </c>
    </row>
    <row r="1442" spans="2:16" x14ac:dyDescent="0.2">
      <c r="B1442" s="1" t="s">
        <v>2869</v>
      </c>
      <c r="C1442" s="1">
        <v>41057.706979166665</v>
      </c>
      <c r="D1442" s="10" t="s">
        <v>2870</v>
      </c>
      <c r="E1442" s="1" t="s">
        <v>19</v>
      </c>
      <c r="F1442" s="11">
        <v>600000</v>
      </c>
      <c r="G1442" s="9">
        <f>RawData[[#This Row],[Clean Salary]]*INDEX(Exchange[], MATCH(RawData[[#This Row],[Currency]], Exchange[Code], 0), 4)</f>
        <v>10684.750012465542</v>
      </c>
      <c r="H1442" s="11">
        <f>IFERROR(RawData[[#This Row],[Salary in USD]]/(INDEX(Exchange[], MATCH(RawData[[#This Row],[Local Currency Unit]], Exchange[Code], 0), 8)), "")</f>
        <v>6595.524699052803</v>
      </c>
      <c r="I1442" s="1" t="s">
        <v>2871</v>
      </c>
      <c r="J1442" s="1" t="s">
        <v>316</v>
      </c>
      <c r="K1442" s="1" t="s">
        <v>134</v>
      </c>
      <c r="L1442" s="1" t="s">
        <v>19</v>
      </c>
      <c r="M1442" s="1" t="str">
        <f>INDEX(Countries[], MATCH(RawData[[#This Row],[Where do you work]], Countries[Actual], 0), 2)</f>
        <v>India</v>
      </c>
      <c r="N1442" s="1" t="s">
        <v>291</v>
      </c>
      <c r="O1442" s="1" t="str">
        <f>VLOOKUP(RawData[[#This Row],[How many hours of a day you work on Excel]], Time[], 2, FALSE)</f>
        <v>Medium</v>
      </c>
      <c r="P1442" s="1">
        <v>8</v>
      </c>
    </row>
    <row r="1443" spans="2:16" x14ac:dyDescent="0.2">
      <c r="B1443" s="1" t="s">
        <v>2872</v>
      </c>
      <c r="C1443" s="1">
        <v>41058.558159722219</v>
      </c>
      <c r="D1443" s="10" t="s">
        <v>2873</v>
      </c>
      <c r="E1443" s="1" t="s">
        <v>19</v>
      </c>
      <c r="F1443" s="11">
        <v>600000</v>
      </c>
      <c r="G1443" s="9">
        <f>RawData[[#This Row],[Clean Salary]]*INDEX(Exchange[], MATCH(RawData[[#This Row],[Currency]], Exchange[Code], 0), 4)</f>
        <v>10684.750012465542</v>
      </c>
      <c r="H1443" s="11">
        <f>IFERROR(RawData[[#This Row],[Salary in USD]]/(INDEX(Exchange[], MATCH(RawData[[#This Row],[Local Currency Unit]], Exchange[Code], 0), 8)), "")</f>
        <v>6595.524699052803</v>
      </c>
      <c r="I1443" s="1" t="s">
        <v>2874</v>
      </c>
      <c r="J1443" s="1" t="s">
        <v>281</v>
      </c>
      <c r="K1443" s="1" t="s">
        <v>134</v>
      </c>
      <c r="L1443" s="1" t="s">
        <v>19</v>
      </c>
      <c r="M1443" s="1" t="str">
        <f>INDEX(Countries[], MATCH(RawData[[#This Row],[Where do you work]], Countries[Actual], 0), 2)</f>
        <v>India</v>
      </c>
      <c r="N1443" s="1" t="s">
        <v>291</v>
      </c>
      <c r="O1443" s="1" t="str">
        <f>VLOOKUP(RawData[[#This Row],[How many hours of a day you work on Excel]], Time[], 2, FALSE)</f>
        <v>Medium</v>
      </c>
      <c r="P1443" s="1">
        <v>2</v>
      </c>
    </row>
    <row r="1444" spans="2:16" x14ac:dyDescent="0.2">
      <c r="B1444" s="1" t="s">
        <v>2875</v>
      </c>
      <c r="C1444" s="1">
        <v>41058.650289351855</v>
      </c>
      <c r="D1444" s="10" t="s">
        <v>2876</v>
      </c>
      <c r="E1444" s="1" t="s">
        <v>19</v>
      </c>
      <c r="F1444" s="11">
        <v>600000</v>
      </c>
      <c r="G1444" s="9">
        <f>RawData[[#This Row],[Clean Salary]]*INDEX(Exchange[], MATCH(RawData[[#This Row],[Currency]], Exchange[Code], 0), 4)</f>
        <v>10684.750012465542</v>
      </c>
      <c r="H1444" s="11">
        <f>IFERROR(RawData[[#This Row],[Salary in USD]]/(INDEX(Exchange[], MATCH(RawData[[#This Row],[Local Currency Unit]], Exchange[Code], 0), 8)), "")</f>
        <v>6595.524699052803</v>
      </c>
      <c r="I1444" s="1" t="s">
        <v>1862</v>
      </c>
      <c r="J1444" s="1" t="s">
        <v>281</v>
      </c>
      <c r="K1444" s="1" t="s">
        <v>134</v>
      </c>
      <c r="L1444" s="1" t="s">
        <v>19</v>
      </c>
      <c r="M1444" s="1" t="str">
        <f>INDEX(Countries[], MATCH(RawData[[#This Row],[Where do you work]], Countries[Actual], 0), 2)</f>
        <v>India</v>
      </c>
      <c r="N1444" s="1" t="s">
        <v>291</v>
      </c>
      <c r="O1444" s="1" t="str">
        <f>VLOOKUP(RawData[[#This Row],[How many hours of a day you work on Excel]], Time[], 2, FALSE)</f>
        <v>Medium</v>
      </c>
      <c r="P1444" s="1">
        <v>28</v>
      </c>
    </row>
    <row r="1445" spans="2:16" x14ac:dyDescent="0.2">
      <c r="B1445" s="1" t="s">
        <v>2877</v>
      </c>
      <c r="C1445" s="1">
        <v>41058.720671296294</v>
      </c>
      <c r="D1445" s="10" t="s">
        <v>2878</v>
      </c>
      <c r="E1445" s="1" t="s">
        <v>19</v>
      </c>
      <c r="F1445" s="11">
        <v>600000</v>
      </c>
      <c r="G1445" s="9">
        <f>RawData[[#This Row],[Clean Salary]]*INDEX(Exchange[], MATCH(RawData[[#This Row],[Currency]], Exchange[Code], 0), 4)</f>
        <v>10684.750012465542</v>
      </c>
      <c r="H1445" s="11">
        <f>IFERROR(RawData[[#This Row],[Salary in USD]]/(INDEX(Exchange[], MATCH(RawData[[#This Row],[Local Currency Unit]], Exchange[Code], 0), 8)), "")</f>
        <v>6595.524699052803</v>
      </c>
      <c r="I1445" s="1" t="s">
        <v>2452</v>
      </c>
      <c r="J1445" s="1" t="s">
        <v>281</v>
      </c>
      <c r="K1445" s="1" t="s">
        <v>134</v>
      </c>
      <c r="L1445" s="1" t="s">
        <v>19</v>
      </c>
      <c r="M1445" s="1" t="str">
        <f>INDEX(Countries[], MATCH(RawData[[#This Row],[Where do you work]], Countries[Actual], 0), 2)</f>
        <v>India</v>
      </c>
      <c r="N1445" s="1" t="s">
        <v>324</v>
      </c>
      <c r="O1445" s="1" t="str">
        <f>VLOOKUP(RawData[[#This Row],[How many hours of a day you work on Excel]], Time[], 2, FALSE)</f>
        <v>Light</v>
      </c>
      <c r="P1445" s="1">
        <v>7</v>
      </c>
    </row>
    <row r="1446" spans="2:16" x14ac:dyDescent="0.2">
      <c r="B1446" s="1" t="s">
        <v>2879</v>
      </c>
      <c r="C1446" s="1">
        <v>41059.5393287037</v>
      </c>
      <c r="D1446" s="10" t="s">
        <v>2880</v>
      </c>
      <c r="E1446" s="1" t="s">
        <v>19</v>
      </c>
      <c r="F1446" s="11">
        <v>600000</v>
      </c>
      <c r="G1446" s="9">
        <f>RawData[[#This Row],[Clean Salary]]*INDEX(Exchange[], MATCH(RawData[[#This Row],[Currency]], Exchange[Code], 0), 4)</f>
        <v>10684.750012465542</v>
      </c>
      <c r="H1446" s="11">
        <f>IFERROR(RawData[[#This Row],[Salary in USD]]/(INDEX(Exchange[], MATCH(RawData[[#This Row],[Local Currency Unit]], Exchange[Code], 0), 8)), "")</f>
        <v>6595.524699052803</v>
      </c>
      <c r="I1446" s="1" t="s">
        <v>341</v>
      </c>
      <c r="J1446" s="1" t="s">
        <v>342</v>
      </c>
      <c r="K1446" s="1" t="s">
        <v>134</v>
      </c>
      <c r="L1446" s="1" t="s">
        <v>19</v>
      </c>
      <c r="M1446" s="1" t="str">
        <f>INDEX(Countries[], MATCH(RawData[[#This Row],[Where do you work]], Countries[Actual], 0), 2)</f>
        <v>India</v>
      </c>
      <c r="N1446" s="1" t="s">
        <v>291</v>
      </c>
      <c r="O1446" s="1" t="str">
        <f>VLOOKUP(RawData[[#This Row],[How many hours of a day you work on Excel]], Time[], 2, FALSE)</f>
        <v>Medium</v>
      </c>
      <c r="P1446" s="1">
        <v>36</v>
      </c>
    </row>
    <row r="1447" spans="2:16" x14ac:dyDescent="0.2">
      <c r="B1447" s="1" t="s">
        <v>2881</v>
      </c>
      <c r="C1447" s="1">
        <v>41066.737280092595</v>
      </c>
      <c r="D1447" s="10">
        <v>600000</v>
      </c>
      <c r="E1447" s="1" t="s">
        <v>19</v>
      </c>
      <c r="F1447" s="11">
        <v>600000</v>
      </c>
      <c r="G1447" s="9">
        <f>RawData[[#This Row],[Clean Salary]]*INDEX(Exchange[], MATCH(RawData[[#This Row],[Currency]], Exchange[Code], 0), 4)</f>
        <v>10684.750012465542</v>
      </c>
      <c r="H1447" s="11">
        <f>IFERROR(RawData[[#This Row],[Salary in USD]]/(INDEX(Exchange[], MATCH(RawData[[#This Row],[Local Currency Unit]], Exchange[Code], 0), 8)), "")</f>
        <v>6595.524699052803</v>
      </c>
      <c r="I1447" s="1" t="s">
        <v>2882</v>
      </c>
      <c r="J1447" s="1" t="s">
        <v>290</v>
      </c>
      <c r="K1447" s="1" t="s">
        <v>134</v>
      </c>
      <c r="L1447" s="1" t="s">
        <v>19</v>
      </c>
      <c r="M1447" s="1" t="str">
        <f>INDEX(Countries[], MATCH(RawData[[#This Row],[Where do you work]], Countries[Actual], 0), 2)</f>
        <v>India</v>
      </c>
      <c r="N1447" s="1" t="s">
        <v>294</v>
      </c>
      <c r="O1447" s="1" t="str">
        <f>VLOOKUP(RawData[[#This Row],[How many hours of a day you work on Excel]], Time[], 2, FALSE)</f>
        <v>Very Heavy</v>
      </c>
      <c r="P1447" s="1">
        <v>5</v>
      </c>
    </row>
    <row r="1448" spans="2:16" x14ac:dyDescent="0.2">
      <c r="B1448" s="1" t="s">
        <v>2883</v>
      </c>
      <c r="C1448" s="1">
        <v>41076.71371527778</v>
      </c>
      <c r="D1448" s="10" t="s">
        <v>2884</v>
      </c>
      <c r="E1448" s="1" t="s">
        <v>19</v>
      </c>
      <c r="F1448" s="11">
        <v>600000</v>
      </c>
      <c r="G1448" s="9">
        <f>RawData[[#This Row],[Clean Salary]]*INDEX(Exchange[], MATCH(RawData[[#This Row],[Currency]], Exchange[Code], 0), 4)</f>
        <v>10684.750012465542</v>
      </c>
      <c r="H1448" s="11">
        <f>IFERROR(RawData[[#This Row],[Salary in USD]]/(INDEX(Exchange[], MATCH(RawData[[#This Row],[Local Currency Unit]], Exchange[Code], 0), 8)), "")</f>
        <v>6595.524699052803</v>
      </c>
      <c r="I1448" s="1" t="s">
        <v>2885</v>
      </c>
      <c r="J1448" s="1" t="s">
        <v>281</v>
      </c>
      <c r="K1448" s="1" t="s">
        <v>134</v>
      </c>
      <c r="L1448" s="1" t="s">
        <v>19</v>
      </c>
      <c r="M1448" s="1" t="str">
        <f>INDEX(Countries[], MATCH(RawData[[#This Row],[Where do you work]], Countries[Actual], 0), 2)</f>
        <v>India</v>
      </c>
      <c r="N1448" s="1" t="s">
        <v>282</v>
      </c>
      <c r="O1448" s="1" t="str">
        <f>VLOOKUP(RawData[[#This Row],[How many hours of a day you work on Excel]], Time[], 2, FALSE)</f>
        <v>Heavy</v>
      </c>
      <c r="P1448" s="1">
        <v>12</v>
      </c>
    </row>
    <row r="1449" spans="2:16" x14ac:dyDescent="0.2">
      <c r="B1449" s="1" t="s">
        <v>3291</v>
      </c>
      <c r="C1449" s="1">
        <v>41061.244571759256</v>
      </c>
      <c r="D1449" s="10">
        <v>17728.57</v>
      </c>
      <c r="E1449" s="1" t="s">
        <v>322</v>
      </c>
      <c r="F1449" s="11">
        <v>17728</v>
      </c>
      <c r="G1449" s="9">
        <f>RawData[[#This Row],[Clean Salary]]*INDEX(Exchange[], MATCH(RawData[[#This Row],[Currency]], Exchange[Code], 0), 4)</f>
        <v>17728</v>
      </c>
      <c r="H1449" s="11">
        <f>IFERROR(RawData[[#This Row],[Salary in USD]]/(INDEX(Exchange[], MATCH(RawData[[#This Row],[Local Currency Unit]], Exchange[Code], 0), 8)), "")</f>
        <v>6565.9259259259252</v>
      </c>
      <c r="I1449" s="1" t="s">
        <v>1136</v>
      </c>
      <c r="J1449" s="1" t="s">
        <v>290</v>
      </c>
      <c r="K1449" s="1" t="s">
        <v>151</v>
      </c>
      <c r="L1449" s="1" t="s">
        <v>30</v>
      </c>
      <c r="M1449" s="1" t="str">
        <f>INDEX(Countries[], MATCH(RawData[[#This Row],[Where do you work]], Countries[Actual], 0), 2)</f>
        <v>Mexico</v>
      </c>
      <c r="N1449" s="1" t="s">
        <v>282</v>
      </c>
      <c r="O1449" s="1" t="str">
        <f>VLOOKUP(RawData[[#This Row],[How many hours of a day you work on Excel]], Time[], 2, FALSE)</f>
        <v>Heavy</v>
      </c>
      <c r="P1449" s="1">
        <v>3</v>
      </c>
    </row>
    <row r="1450" spans="2:16" x14ac:dyDescent="0.2">
      <c r="B1450" s="1" t="s">
        <v>2888</v>
      </c>
      <c r="C1450" s="1">
        <v>41055.259872685187</v>
      </c>
      <c r="D1450" s="10">
        <v>27500</v>
      </c>
      <c r="E1450" s="1" t="s">
        <v>322</v>
      </c>
      <c r="F1450" s="11">
        <v>27500</v>
      </c>
      <c r="G1450" s="9">
        <f>RawData[[#This Row],[Clean Salary]]*INDEX(Exchange[], MATCH(RawData[[#This Row],[Currency]], Exchange[Code], 0), 4)</f>
        <v>27500</v>
      </c>
      <c r="H1450" s="11">
        <f>IFERROR(RawData[[#This Row],[Salary in USD]]/(INDEX(Exchange[], MATCH(RawData[[#This Row],[Local Currency Unit]], Exchange[Code], 0), 8)), "")</f>
        <v>6547.6190476190477</v>
      </c>
      <c r="I1450" s="1" t="s">
        <v>445</v>
      </c>
      <c r="J1450" s="1" t="s">
        <v>290</v>
      </c>
      <c r="K1450" s="1" t="s">
        <v>133</v>
      </c>
      <c r="L1450" s="1" t="s">
        <v>322</v>
      </c>
      <c r="M1450" s="1" t="str">
        <f>INDEX(Countries[], MATCH(RawData[[#This Row],[Where do you work]], Countries[Actual], 0), 2)</f>
        <v>USA</v>
      </c>
      <c r="N1450" s="1" t="s">
        <v>294</v>
      </c>
      <c r="O1450" s="1" t="str">
        <f>VLOOKUP(RawData[[#This Row],[How many hours of a day you work on Excel]], Time[], 2, FALSE)</f>
        <v>Very Heavy</v>
      </c>
      <c r="P1450" s="1">
        <v>1</v>
      </c>
    </row>
    <row r="1451" spans="2:16" x14ac:dyDescent="0.2">
      <c r="B1451" s="1" t="s">
        <v>2889</v>
      </c>
      <c r="C1451" s="1">
        <v>41057.427395833336</v>
      </c>
      <c r="D1451" s="10" t="s">
        <v>2890</v>
      </c>
      <c r="E1451" s="1" t="s">
        <v>28</v>
      </c>
      <c r="F1451" s="11">
        <v>48000</v>
      </c>
      <c r="G1451" s="9">
        <f>RawData[[#This Row],[Clean Salary]]*INDEX(Exchange[], MATCH(RawData[[#This Row],[Currency]], Exchange[Code], 0), 4)</f>
        <v>15206.427249917633</v>
      </c>
      <c r="H1451" s="11">
        <f>IFERROR(RawData[[#This Row],[Salary in USD]]/(INDEX(Exchange[], MATCH(RawData[[#This Row],[Local Currency Unit]], Exchange[Code], 0), 8)), "")</f>
        <v>6498.4731837254849</v>
      </c>
      <c r="I1451" s="1" t="s">
        <v>2891</v>
      </c>
      <c r="J1451" s="1" t="s">
        <v>281</v>
      </c>
      <c r="K1451" s="1" t="s">
        <v>1929</v>
      </c>
      <c r="L1451" s="1" t="s">
        <v>28</v>
      </c>
      <c r="M1451" s="1" t="str">
        <f>INDEX(Countries[], MATCH(RawData[[#This Row],[Where do you work]], Countries[Actual], 0), 2)</f>
        <v>Malaysia</v>
      </c>
      <c r="N1451" s="1" t="s">
        <v>282</v>
      </c>
      <c r="O1451" s="1" t="str">
        <f>VLOOKUP(RawData[[#This Row],[How many hours of a day you work on Excel]], Time[], 2, FALSE)</f>
        <v>Heavy</v>
      </c>
      <c r="P1451" s="1">
        <v>2</v>
      </c>
    </row>
    <row r="1452" spans="2:16" x14ac:dyDescent="0.2">
      <c r="B1452" s="1" t="s">
        <v>2892</v>
      </c>
      <c r="C1452" s="1">
        <v>41057.622534722221</v>
      </c>
      <c r="D1452" s="10">
        <v>15600</v>
      </c>
      <c r="E1452" s="1" t="s">
        <v>6</v>
      </c>
      <c r="F1452" s="11">
        <v>15600</v>
      </c>
      <c r="G1452" s="9">
        <f>RawData[[#This Row],[Clean Salary]]*INDEX(Exchange[], MATCH(RawData[[#This Row],[Currency]], Exchange[Code], 0), 4)</f>
        <v>24588.381044249632</v>
      </c>
      <c r="H1452" s="11">
        <f>IFERROR(RawData[[#This Row],[Salary in USD]]/(INDEX(Exchange[], MATCH(RawData[[#This Row],[Local Currency Unit]], Exchange[Code], 0), 8)), "")</f>
        <v>6436.7489644632551</v>
      </c>
      <c r="I1452" s="1" t="s">
        <v>2893</v>
      </c>
      <c r="J1452" s="1" t="s">
        <v>290</v>
      </c>
      <c r="K1452" s="1" t="s">
        <v>135</v>
      </c>
      <c r="L1452" s="1" t="s">
        <v>6</v>
      </c>
      <c r="M1452" s="1" t="str">
        <f>INDEX(Countries[], MATCH(RawData[[#This Row],[Where do you work]], Countries[Actual], 0), 2)</f>
        <v>UK</v>
      </c>
      <c r="N1452" s="1" t="s">
        <v>294</v>
      </c>
      <c r="O1452" s="1" t="str">
        <f>VLOOKUP(RawData[[#This Row],[How many hours of a day you work on Excel]], Time[], 2, FALSE)</f>
        <v>Very Heavy</v>
      </c>
      <c r="P1452" s="1">
        <v>0</v>
      </c>
    </row>
    <row r="1453" spans="2:16" x14ac:dyDescent="0.2">
      <c r="B1453" s="1" t="s">
        <v>2896</v>
      </c>
      <c r="C1453" s="1">
        <v>41055.544120370374</v>
      </c>
      <c r="D1453" s="10">
        <v>720000</v>
      </c>
      <c r="E1453" s="1" t="s">
        <v>36</v>
      </c>
      <c r="F1453" s="11">
        <v>720000</v>
      </c>
      <c r="G1453" s="9">
        <f>RawData[[#This Row],[Clean Salary]]*INDEX(Exchange[], MATCH(RawData[[#This Row],[Currency]], Exchange[Code], 0), 4)</f>
        <v>17067.637625607145</v>
      </c>
      <c r="H1453" s="11">
        <f>IFERROR(RawData[[#This Row],[Salary in USD]]/(INDEX(Exchange[], MATCH(RawData[[#This Row],[Local Currency Unit]], Exchange[Code], 0), 8)), "")</f>
        <v>6368.5215020922178</v>
      </c>
      <c r="I1453" s="1" t="s">
        <v>2897</v>
      </c>
      <c r="J1453" s="1" t="s">
        <v>281</v>
      </c>
      <c r="K1453" s="1" t="s">
        <v>145</v>
      </c>
      <c r="L1453" s="1" t="s">
        <v>36</v>
      </c>
      <c r="M1453" s="1" t="str">
        <f>INDEX(Countries[], MATCH(RawData[[#This Row],[Where do you work]], Countries[Actual], 0), 2)</f>
        <v>Philippines</v>
      </c>
      <c r="N1453" s="1" t="s">
        <v>282</v>
      </c>
      <c r="O1453" s="1" t="str">
        <f>VLOOKUP(RawData[[#This Row],[How many hours of a day you work on Excel]], Time[], 2, FALSE)</f>
        <v>Heavy</v>
      </c>
      <c r="P1453" s="1">
        <v>9</v>
      </c>
    </row>
    <row r="1454" spans="2:16" x14ac:dyDescent="0.2">
      <c r="B1454" s="1" t="s">
        <v>2898</v>
      </c>
      <c r="C1454" s="1">
        <v>41058.594513888886</v>
      </c>
      <c r="D1454" s="10" t="s">
        <v>2899</v>
      </c>
      <c r="E1454" s="1" t="s">
        <v>19</v>
      </c>
      <c r="F1454" s="11">
        <v>575000</v>
      </c>
      <c r="G1454" s="9">
        <f>RawData[[#This Row],[Clean Salary]]*INDEX(Exchange[], MATCH(RawData[[#This Row],[Currency]], Exchange[Code], 0), 4)</f>
        <v>10239.552095279476</v>
      </c>
      <c r="H1454" s="11">
        <f>IFERROR(RawData[[#This Row],[Salary in USD]]/(INDEX(Exchange[], MATCH(RawData[[#This Row],[Local Currency Unit]], Exchange[Code], 0), 8)), "")</f>
        <v>6320.711169925602</v>
      </c>
      <c r="I1454" s="1" t="s">
        <v>2900</v>
      </c>
      <c r="J1454" s="1" t="s">
        <v>281</v>
      </c>
      <c r="K1454" s="1" t="s">
        <v>134</v>
      </c>
      <c r="L1454" s="1" t="s">
        <v>19</v>
      </c>
      <c r="M1454" s="1" t="str">
        <f>INDEX(Countries[], MATCH(RawData[[#This Row],[Where do you work]], Countries[Actual], 0), 2)</f>
        <v>India</v>
      </c>
      <c r="N1454" s="1" t="s">
        <v>291</v>
      </c>
      <c r="O1454" s="1" t="str">
        <f>VLOOKUP(RawData[[#This Row],[How many hours of a day you work on Excel]], Time[], 2, FALSE)</f>
        <v>Medium</v>
      </c>
      <c r="P1454" s="1">
        <v>5</v>
      </c>
    </row>
    <row r="1455" spans="2:16" x14ac:dyDescent="0.2">
      <c r="B1455" s="1" t="s">
        <v>3650</v>
      </c>
      <c r="C1455" s="1">
        <v>41055.541122685187</v>
      </c>
      <c r="D1455" s="10">
        <v>10200</v>
      </c>
      <c r="E1455" s="1" t="s">
        <v>322</v>
      </c>
      <c r="F1455" s="11">
        <v>10200</v>
      </c>
      <c r="G1455" s="9">
        <f>RawData[[#This Row],[Clean Salary]]*INDEX(Exchange[], MATCH(RawData[[#This Row],[Currency]], Exchange[Code], 0), 4)</f>
        <v>10200</v>
      </c>
      <c r="H1455" s="11">
        <f>IFERROR(RawData[[#This Row],[Salary in USD]]/(INDEX(Exchange[], MATCH(RawData[[#This Row],[Local Currency Unit]], Exchange[Code], 0), 8)), "")</f>
        <v>6296.2962962962956</v>
      </c>
      <c r="I1455" s="1" t="s">
        <v>657</v>
      </c>
      <c r="J1455" s="1" t="s">
        <v>290</v>
      </c>
      <c r="K1455" s="1" t="s">
        <v>134</v>
      </c>
      <c r="L1455" s="1" t="s">
        <v>19</v>
      </c>
      <c r="M1455" s="1" t="str">
        <f>INDEX(Countries[], MATCH(RawData[[#This Row],[Where do you work]], Countries[Actual], 0), 2)</f>
        <v>India</v>
      </c>
      <c r="N1455" s="1" t="s">
        <v>282</v>
      </c>
      <c r="O1455" s="1" t="str">
        <f>VLOOKUP(RawData[[#This Row],[How many hours of a day you work on Excel]], Time[], 2, FALSE)</f>
        <v>Heavy</v>
      </c>
      <c r="P1455" s="1">
        <v>4.5</v>
      </c>
    </row>
    <row r="1456" spans="2:16" x14ac:dyDescent="0.2">
      <c r="B1456" s="1" t="s">
        <v>2903</v>
      </c>
      <c r="C1456" s="1">
        <v>41055.789490740739</v>
      </c>
      <c r="D1456" s="10">
        <v>570000</v>
      </c>
      <c r="E1456" s="1" t="s">
        <v>19</v>
      </c>
      <c r="F1456" s="11">
        <v>570000</v>
      </c>
      <c r="G1456" s="9">
        <f>RawData[[#This Row],[Clean Salary]]*INDEX(Exchange[], MATCH(RawData[[#This Row],[Currency]], Exchange[Code], 0), 4)</f>
        <v>10150.512511842264</v>
      </c>
      <c r="H1456" s="11">
        <f>IFERROR(RawData[[#This Row],[Salary in USD]]/(INDEX(Exchange[], MATCH(RawData[[#This Row],[Local Currency Unit]], Exchange[Code], 0), 8)), "")</f>
        <v>6265.7484641001629</v>
      </c>
      <c r="I1456" s="1" t="s">
        <v>290</v>
      </c>
      <c r="J1456" s="1" t="s">
        <v>290</v>
      </c>
      <c r="K1456" s="1" t="s">
        <v>134</v>
      </c>
      <c r="L1456" s="1" t="s">
        <v>19</v>
      </c>
      <c r="M1456" s="1" t="str">
        <f>INDEX(Countries[], MATCH(RawData[[#This Row],[Where do you work]], Countries[Actual], 0), 2)</f>
        <v>India</v>
      </c>
      <c r="N1456" s="1" t="s">
        <v>294</v>
      </c>
      <c r="O1456" s="1" t="str">
        <f>VLOOKUP(RawData[[#This Row],[How many hours of a day you work on Excel]], Time[], 2, FALSE)</f>
        <v>Very Heavy</v>
      </c>
      <c r="P1456" s="1">
        <v>2.4</v>
      </c>
    </row>
    <row r="1457" spans="2:16" x14ac:dyDescent="0.2">
      <c r="B1457" s="1" t="s">
        <v>2904</v>
      </c>
      <c r="C1457" s="1">
        <v>41057.518067129633</v>
      </c>
      <c r="D1457" s="10" t="s">
        <v>2905</v>
      </c>
      <c r="E1457" s="1" t="s">
        <v>19</v>
      </c>
      <c r="F1457" s="11">
        <v>570000</v>
      </c>
      <c r="G1457" s="9">
        <f>RawData[[#This Row],[Clean Salary]]*INDEX(Exchange[], MATCH(RawData[[#This Row],[Currency]], Exchange[Code], 0), 4)</f>
        <v>10150.512511842264</v>
      </c>
      <c r="H1457" s="11">
        <f>IFERROR(RawData[[#This Row],[Salary in USD]]/(INDEX(Exchange[], MATCH(RawData[[#This Row],[Local Currency Unit]], Exchange[Code], 0), 8)), "")</f>
        <v>6265.7484641001629</v>
      </c>
      <c r="I1457" s="1" t="s">
        <v>2906</v>
      </c>
      <c r="J1457" s="1" t="s">
        <v>290</v>
      </c>
      <c r="K1457" s="1" t="s">
        <v>134</v>
      </c>
      <c r="L1457" s="1" t="s">
        <v>19</v>
      </c>
      <c r="M1457" s="1" t="str">
        <f>INDEX(Countries[], MATCH(RawData[[#This Row],[Where do you work]], Countries[Actual], 0), 2)</f>
        <v>India</v>
      </c>
      <c r="N1457" s="1" t="s">
        <v>282</v>
      </c>
      <c r="O1457" s="1" t="str">
        <f>VLOOKUP(RawData[[#This Row],[How many hours of a day you work on Excel]], Time[], 2, FALSE)</f>
        <v>Heavy</v>
      </c>
      <c r="P1457" s="1">
        <v>5</v>
      </c>
    </row>
    <row r="1458" spans="2:16" x14ac:dyDescent="0.2">
      <c r="B1458" s="1" t="s">
        <v>2908</v>
      </c>
      <c r="C1458" s="1">
        <v>41057.753657407404</v>
      </c>
      <c r="D1458" s="10" t="s">
        <v>2909</v>
      </c>
      <c r="E1458" s="1" t="s">
        <v>6</v>
      </c>
      <c r="F1458" s="11">
        <v>15000</v>
      </c>
      <c r="G1458" s="9">
        <f>RawData[[#This Row],[Clean Salary]]*INDEX(Exchange[], MATCH(RawData[[#This Row],[Currency]], Exchange[Code], 0), 4)</f>
        <v>23642.674081009263</v>
      </c>
      <c r="H1458" s="11">
        <f>IFERROR(RawData[[#This Row],[Salary in USD]]/(INDEX(Exchange[], MATCH(RawData[[#This Row],[Local Currency Unit]], Exchange[Code], 0), 8)), "")</f>
        <v>6189.1816965992839</v>
      </c>
      <c r="I1458" s="1" t="s">
        <v>2910</v>
      </c>
      <c r="J1458" s="1" t="s">
        <v>313</v>
      </c>
      <c r="K1458" s="1" t="s">
        <v>135</v>
      </c>
      <c r="L1458" s="1" t="s">
        <v>6</v>
      </c>
      <c r="M1458" s="1" t="str">
        <f>INDEX(Countries[], MATCH(RawData[[#This Row],[Where do you work]], Countries[Actual], 0), 2)</f>
        <v>UK</v>
      </c>
      <c r="N1458" s="1" t="s">
        <v>294</v>
      </c>
      <c r="O1458" s="1" t="str">
        <f>VLOOKUP(RawData[[#This Row],[How many hours of a day you work on Excel]], Time[], 2, FALSE)</f>
        <v>Very Heavy</v>
      </c>
      <c r="P1458" s="1">
        <v>2</v>
      </c>
    </row>
    <row r="1459" spans="2:16" x14ac:dyDescent="0.2">
      <c r="B1459" s="1" t="s">
        <v>2911</v>
      </c>
      <c r="C1459" s="1">
        <v>41055.340775462966</v>
      </c>
      <c r="D1459" s="10">
        <v>8000</v>
      </c>
      <c r="E1459" s="1" t="s">
        <v>11</v>
      </c>
      <c r="F1459" s="11">
        <v>96000</v>
      </c>
      <c r="G1459" s="9">
        <f>RawData[[#This Row],[Clean Salary]]*INDEX(Exchange[], MATCH(RawData[[#This Row],[Currency]], Exchange[Code], 0), 4)</f>
        <v>15092.18020692008</v>
      </c>
      <c r="H1459" s="11">
        <f>IFERROR(RawData[[#This Row],[Salary in USD]]/(INDEX(Exchange[], MATCH(RawData[[#This Row],[Local Currency Unit]], Exchange[Code], 0), 8)), "")</f>
        <v>6185.3197569344593</v>
      </c>
      <c r="I1459" s="1" t="s">
        <v>2912</v>
      </c>
      <c r="J1459" s="1" t="s">
        <v>316</v>
      </c>
      <c r="K1459" s="1" t="s">
        <v>181</v>
      </c>
      <c r="L1459" s="1" t="s">
        <v>11</v>
      </c>
      <c r="M1459" s="1" t="str">
        <f>INDEX(Countries[], MATCH(RawData[[#This Row],[Where do you work]], Countries[Actual], 0), 2)</f>
        <v>China</v>
      </c>
      <c r="N1459" s="1" t="s">
        <v>282</v>
      </c>
      <c r="O1459" s="1" t="str">
        <f>VLOOKUP(RawData[[#This Row],[How many hours of a day you work on Excel]], Time[], 2, FALSE)</f>
        <v>Heavy</v>
      </c>
      <c r="P1459" s="1">
        <v>10</v>
      </c>
    </row>
    <row r="1460" spans="2:16" x14ac:dyDescent="0.2">
      <c r="B1460" s="1" t="s">
        <v>3658</v>
      </c>
      <c r="C1460" s="1">
        <v>41055.584131944444</v>
      </c>
      <c r="D1460" s="10">
        <v>10000</v>
      </c>
      <c r="E1460" s="1" t="s">
        <v>322</v>
      </c>
      <c r="F1460" s="11">
        <v>10000</v>
      </c>
      <c r="G1460" s="9">
        <f>RawData[[#This Row],[Clean Salary]]*INDEX(Exchange[], MATCH(RawData[[#This Row],[Currency]], Exchange[Code], 0), 4)</f>
        <v>10000</v>
      </c>
      <c r="H1460" s="11">
        <f>IFERROR(RawData[[#This Row],[Salary in USD]]/(INDEX(Exchange[], MATCH(RawData[[#This Row],[Local Currency Unit]], Exchange[Code], 0), 8)), "")</f>
        <v>6172.8395061728388</v>
      </c>
      <c r="I1460" s="1" t="s">
        <v>2635</v>
      </c>
      <c r="J1460" s="1" t="s">
        <v>281</v>
      </c>
      <c r="K1460" s="1" t="s">
        <v>134</v>
      </c>
      <c r="L1460" s="1" t="s">
        <v>19</v>
      </c>
      <c r="M1460" s="1" t="str">
        <f>INDEX(Countries[], MATCH(RawData[[#This Row],[Where do you work]], Countries[Actual], 0), 2)</f>
        <v>India</v>
      </c>
      <c r="N1460" s="1" t="s">
        <v>282</v>
      </c>
      <c r="O1460" s="1" t="str">
        <f>VLOOKUP(RawData[[#This Row],[How many hours of a day you work on Excel]], Time[], 2, FALSE)</f>
        <v>Heavy</v>
      </c>
      <c r="P1460" s="1">
        <v>2</v>
      </c>
    </row>
    <row r="1461" spans="2:16" x14ac:dyDescent="0.2">
      <c r="B1461" s="1" t="s">
        <v>3659</v>
      </c>
      <c r="C1461" s="1">
        <v>41055.670162037037</v>
      </c>
      <c r="D1461" s="10">
        <v>10000</v>
      </c>
      <c r="E1461" s="1" t="s">
        <v>322</v>
      </c>
      <c r="F1461" s="11">
        <v>10000</v>
      </c>
      <c r="G1461" s="9">
        <f>RawData[[#This Row],[Clean Salary]]*INDEX(Exchange[], MATCH(RawData[[#This Row],[Currency]], Exchange[Code], 0), 4)</f>
        <v>10000</v>
      </c>
      <c r="H1461" s="11">
        <f>IFERROR(RawData[[#This Row],[Salary in USD]]/(INDEX(Exchange[], MATCH(RawData[[#This Row],[Local Currency Unit]], Exchange[Code], 0), 8)), "")</f>
        <v>6172.8395061728388</v>
      </c>
      <c r="I1461" s="1" t="s">
        <v>667</v>
      </c>
      <c r="J1461" s="1" t="s">
        <v>290</v>
      </c>
      <c r="K1461" s="1" t="s">
        <v>134</v>
      </c>
      <c r="L1461" s="1" t="s">
        <v>19</v>
      </c>
      <c r="M1461" s="1" t="str">
        <f>INDEX(Countries[], MATCH(RawData[[#This Row],[Where do you work]], Countries[Actual], 0), 2)</f>
        <v>India</v>
      </c>
      <c r="N1461" s="1" t="s">
        <v>282</v>
      </c>
      <c r="O1461" s="1" t="str">
        <f>VLOOKUP(RawData[[#This Row],[How many hours of a day you work on Excel]], Time[], 2, FALSE)</f>
        <v>Heavy</v>
      </c>
      <c r="P1461" s="1">
        <v>12</v>
      </c>
    </row>
    <row r="1462" spans="2:16" x14ac:dyDescent="0.2">
      <c r="B1462" s="1" t="s">
        <v>3660</v>
      </c>
      <c r="C1462" s="1">
        <v>41055.839131944442</v>
      </c>
      <c r="D1462" s="10">
        <v>10000</v>
      </c>
      <c r="E1462" s="1" t="s">
        <v>322</v>
      </c>
      <c r="F1462" s="11">
        <v>10000</v>
      </c>
      <c r="G1462" s="9">
        <f>RawData[[#This Row],[Clean Salary]]*INDEX(Exchange[], MATCH(RawData[[#This Row],[Currency]], Exchange[Code], 0), 4)</f>
        <v>10000</v>
      </c>
      <c r="H1462" s="11">
        <f>IFERROR(RawData[[#This Row],[Salary in USD]]/(INDEX(Exchange[], MATCH(RawData[[#This Row],[Local Currency Unit]], Exchange[Code], 0), 8)), "")</f>
        <v>6172.8395061728388</v>
      </c>
      <c r="I1462" s="1" t="s">
        <v>3661</v>
      </c>
      <c r="J1462" s="1" t="s">
        <v>281</v>
      </c>
      <c r="K1462" s="1" t="s">
        <v>134</v>
      </c>
      <c r="L1462" s="1" t="s">
        <v>19</v>
      </c>
      <c r="M1462" s="1" t="str">
        <f>INDEX(Countries[], MATCH(RawData[[#This Row],[Where do you work]], Countries[Actual], 0), 2)</f>
        <v>India</v>
      </c>
      <c r="N1462" s="1" t="s">
        <v>324</v>
      </c>
      <c r="O1462" s="1" t="str">
        <f>VLOOKUP(RawData[[#This Row],[How many hours of a day you work on Excel]], Time[], 2, FALSE)</f>
        <v>Light</v>
      </c>
      <c r="P1462" s="1">
        <v>12</v>
      </c>
    </row>
    <row r="1463" spans="2:16" x14ac:dyDescent="0.2">
      <c r="B1463" s="1" t="s">
        <v>3664</v>
      </c>
      <c r="C1463" s="1">
        <v>41056.647337962961</v>
      </c>
      <c r="D1463" s="10">
        <v>10000</v>
      </c>
      <c r="E1463" s="1" t="s">
        <v>322</v>
      </c>
      <c r="F1463" s="11">
        <v>10000</v>
      </c>
      <c r="G1463" s="9">
        <f>RawData[[#This Row],[Clean Salary]]*INDEX(Exchange[], MATCH(RawData[[#This Row],[Currency]], Exchange[Code], 0), 4)</f>
        <v>10000</v>
      </c>
      <c r="H1463" s="11">
        <f>IFERROR(RawData[[#This Row],[Salary in USD]]/(INDEX(Exchange[], MATCH(RawData[[#This Row],[Local Currency Unit]], Exchange[Code], 0), 8)), "")</f>
        <v>6172.8395061728388</v>
      </c>
      <c r="I1463" s="1" t="s">
        <v>1584</v>
      </c>
      <c r="J1463" s="1" t="s">
        <v>281</v>
      </c>
      <c r="K1463" s="1" t="s">
        <v>134</v>
      </c>
      <c r="L1463" s="1" t="s">
        <v>19</v>
      </c>
      <c r="M1463" s="1" t="str">
        <f>INDEX(Countries[], MATCH(RawData[[#This Row],[Where do you work]], Countries[Actual], 0), 2)</f>
        <v>India</v>
      </c>
      <c r="N1463" s="1" t="s">
        <v>282</v>
      </c>
      <c r="O1463" s="1" t="str">
        <f>VLOOKUP(RawData[[#This Row],[How many hours of a day you work on Excel]], Time[], 2, FALSE)</f>
        <v>Heavy</v>
      </c>
      <c r="P1463" s="1">
        <v>6</v>
      </c>
    </row>
    <row r="1464" spans="2:16" x14ac:dyDescent="0.2">
      <c r="B1464" s="1" t="s">
        <v>3665</v>
      </c>
      <c r="C1464" s="1">
        <v>41057.78125</v>
      </c>
      <c r="D1464" s="10">
        <v>10000</v>
      </c>
      <c r="E1464" s="1" t="s">
        <v>322</v>
      </c>
      <c r="F1464" s="11">
        <v>10000</v>
      </c>
      <c r="G1464" s="9">
        <f>RawData[[#This Row],[Clean Salary]]*INDEX(Exchange[], MATCH(RawData[[#This Row],[Currency]], Exchange[Code], 0), 4)</f>
        <v>10000</v>
      </c>
      <c r="H1464" s="11">
        <f>IFERROR(RawData[[#This Row],[Salary in USD]]/(INDEX(Exchange[], MATCH(RawData[[#This Row],[Local Currency Unit]], Exchange[Code], 0), 8)), "")</f>
        <v>6172.8395061728388</v>
      </c>
      <c r="I1464" s="1" t="s">
        <v>1207</v>
      </c>
      <c r="J1464" s="1" t="s">
        <v>290</v>
      </c>
      <c r="K1464" s="1" t="s">
        <v>134</v>
      </c>
      <c r="L1464" s="1" t="s">
        <v>19</v>
      </c>
      <c r="M1464" s="1" t="str">
        <f>INDEX(Countries[], MATCH(RawData[[#This Row],[Where do you work]], Countries[Actual], 0), 2)</f>
        <v>India</v>
      </c>
      <c r="N1464" s="1" t="s">
        <v>291</v>
      </c>
      <c r="O1464" s="1" t="str">
        <f>VLOOKUP(RawData[[#This Row],[How many hours of a day you work on Excel]], Time[], 2, FALSE)</f>
        <v>Medium</v>
      </c>
      <c r="P1464" s="1">
        <v>5</v>
      </c>
    </row>
    <row r="1465" spans="2:16" x14ac:dyDescent="0.2">
      <c r="B1465" s="1" t="s">
        <v>3666</v>
      </c>
      <c r="C1465" s="1">
        <v>41058.66196759259</v>
      </c>
      <c r="D1465" s="10">
        <v>10000</v>
      </c>
      <c r="E1465" s="1" t="s">
        <v>322</v>
      </c>
      <c r="F1465" s="11">
        <v>10000</v>
      </c>
      <c r="G1465" s="9">
        <f>RawData[[#This Row],[Clean Salary]]*INDEX(Exchange[], MATCH(RawData[[#This Row],[Currency]], Exchange[Code], 0), 4)</f>
        <v>10000</v>
      </c>
      <c r="H1465" s="11">
        <f>IFERROR(RawData[[#This Row],[Salary in USD]]/(INDEX(Exchange[], MATCH(RawData[[#This Row],[Local Currency Unit]], Exchange[Code], 0), 8)), "")</f>
        <v>6172.8395061728388</v>
      </c>
      <c r="I1465" s="1" t="s">
        <v>334</v>
      </c>
      <c r="J1465" s="1" t="s">
        <v>313</v>
      </c>
      <c r="K1465" s="1" t="s">
        <v>134</v>
      </c>
      <c r="L1465" s="1" t="s">
        <v>19</v>
      </c>
      <c r="M1465" s="1" t="str">
        <f>INDEX(Countries[], MATCH(RawData[[#This Row],[Where do you work]], Countries[Actual], 0), 2)</f>
        <v>India</v>
      </c>
      <c r="N1465" s="1" t="s">
        <v>324</v>
      </c>
      <c r="O1465" s="1" t="str">
        <f>VLOOKUP(RawData[[#This Row],[How many hours of a day you work on Excel]], Time[], 2, FALSE)</f>
        <v>Light</v>
      </c>
      <c r="P1465" s="1">
        <v>0.5</v>
      </c>
    </row>
    <row r="1466" spans="2:16" x14ac:dyDescent="0.2">
      <c r="B1466" s="1" t="s">
        <v>3672</v>
      </c>
      <c r="C1466" s="1">
        <v>41061.852349537039</v>
      </c>
      <c r="D1466" s="10">
        <v>10000</v>
      </c>
      <c r="E1466" s="1" t="s">
        <v>322</v>
      </c>
      <c r="F1466" s="11">
        <v>10000</v>
      </c>
      <c r="G1466" s="9">
        <f>RawData[[#This Row],[Clean Salary]]*INDEX(Exchange[], MATCH(RawData[[#This Row],[Currency]], Exchange[Code], 0), 4)</f>
        <v>10000</v>
      </c>
      <c r="H1466" s="11">
        <f>IFERROR(RawData[[#This Row],[Salary in USD]]/(INDEX(Exchange[], MATCH(RawData[[#This Row],[Local Currency Unit]], Exchange[Code], 0), 8)), "")</f>
        <v>6172.8395061728388</v>
      </c>
      <c r="I1466" s="1" t="s">
        <v>334</v>
      </c>
      <c r="J1466" s="1" t="s">
        <v>313</v>
      </c>
      <c r="K1466" s="1" t="s">
        <v>134</v>
      </c>
      <c r="L1466" s="1" t="s">
        <v>19</v>
      </c>
      <c r="M1466" s="1" t="str">
        <f>INDEX(Countries[], MATCH(RawData[[#This Row],[Where do you work]], Countries[Actual], 0), 2)</f>
        <v>India</v>
      </c>
      <c r="N1466" s="1" t="s">
        <v>294</v>
      </c>
      <c r="O1466" s="1" t="str">
        <f>VLOOKUP(RawData[[#This Row],[How many hours of a day you work on Excel]], Time[], 2, FALSE)</f>
        <v>Very Heavy</v>
      </c>
      <c r="P1466" s="1">
        <v>6</v>
      </c>
    </row>
    <row r="1467" spans="2:16" x14ac:dyDescent="0.2">
      <c r="B1467" s="1" t="s">
        <v>3673</v>
      </c>
      <c r="C1467" s="1">
        <v>41061.860381944447</v>
      </c>
      <c r="D1467" s="10">
        <v>10000</v>
      </c>
      <c r="E1467" s="1" t="s">
        <v>322</v>
      </c>
      <c r="F1467" s="11">
        <v>10000</v>
      </c>
      <c r="G1467" s="9">
        <f>RawData[[#This Row],[Clean Salary]]*INDEX(Exchange[], MATCH(RawData[[#This Row],[Currency]], Exchange[Code], 0), 4)</f>
        <v>10000</v>
      </c>
      <c r="H1467" s="11">
        <f>IFERROR(RawData[[#This Row],[Salary in USD]]/(INDEX(Exchange[], MATCH(RawData[[#This Row],[Local Currency Unit]], Exchange[Code], 0), 8)), "")</f>
        <v>6172.8395061728388</v>
      </c>
      <c r="I1467" s="1" t="s">
        <v>3674</v>
      </c>
      <c r="J1467" s="1" t="s">
        <v>281</v>
      </c>
      <c r="K1467" s="1" t="s">
        <v>134</v>
      </c>
      <c r="L1467" s="1" t="s">
        <v>19</v>
      </c>
      <c r="M1467" s="1" t="str">
        <f>INDEX(Countries[], MATCH(RawData[[#This Row],[Where do you work]], Countries[Actual], 0), 2)</f>
        <v>India</v>
      </c>
      <c r="N1467" s="1" t="s">
        <v>294</v>
      </c>
      <c r="O1467" s="1" t="str">
        <f>VLOOKUP(RawData[[#This Row],[How many hours of a day you work on Excel]], Time[], 2, FALSE)</f>
        <v>Very Heavy</v>
      </c>
      <c r="P1467" s="1">
        <v>12</v>
      </c>
    </row>
    <row r="1468" spans="2:16" x14ac:dyDescent="0.2">
      <c r="B1468" s="1" t="s">
        <v>3675</v>
      </c>
      <c r="C1468" s="1">
        <v>41064.10429398148</v>
      </c>
      <c r="D1468" s="10">
        <v>10000</v>
      </c>
      <c r="E1468" s="1" t="s">
        <v>322</v>
      </c>
      <c r="F1468" s="11">
        <v>10000</v>
      </c>
      <c r="G1468" s="9">
        <f>RawData[[#This Row],[Clean Salary]]*INDEX(Exchange[], MATCH(RawData[[#This Row],[Currency]], Exchange[Code], 0), 4)</f>
        <v>10000</v>
      </c>
      <c r="H1468" s="11">
        <f>IFERROR(RawData[[#This Row],[Salary in USD]]/(INDEX(Exchange[], MATCH(RawData[[#This Row],[Local Currency Unit]], Exchange[Code], 0), 8)), "")</f>
        <v>6172.8395061728388</v>
      </c>
      <c r="I1468" s="1" t="s">
        <v>2744</v>
      </c>
      <c r="J1468" s="1" t="s">
        <v>329</v>
      </c>
      <c r="K1468" s="1" t="s">
        <v>134</v>
      </c>
      <c r="L1468" s="1" t="s">
        <v>19</v>
      </c>
      <c r="M1468" s="1" t="str">
        <f>INDEX(Countries[], MATCH(RawData[[#This Row],[Where do you work]], Countries[Actual], 0), 2)</f>
        <v>India</v>
      </c>
      <c r="N1468" s="1" t="s">
        <v>294</v>
      </c>
      <c r="O1468" s="1" t="str">
        <f>VLOOKUP(RawData[[#This Row],[How many hours of a day you work on Excel]], Time[], 2, FALSE)</f>
        <v>Very Heavy</v>
      </c>
      <c r="P1468" s="1">
        <v>1</v>
      </c>
    </row>
    <row r="1469" spans="2:16" x14ac:dyDescent="0.2">
      <c r="B1469" s="1" t="s">
        <v>3676</v>
      </c>
      <c r="C1469" s="1">
        <v>41064.515335648146</v>
      </c>
      <c r="D1469" s="10">
        <v>10000</v>
      </c>
      <c r="E1469" s="1" t="s">
        <v>322</v>
      </c>
      <c r="F1469" s="11">
        <v>10000</v>
      </c>
      <c r="G1469" s="9">
        <f>RawData[[#This Row],[Clean Salary]]*INDEX(Exchange[], MATCH(RawData[[#This Row],[Currency]], Exchange[Code], 0), 4)</f>
        <v>10000</v>
      </c>
      <c r="H1469" s="11">
        <f>IFERROR(RawData[[#This Row],[Salary in USD]]/(INDEX(Exchange[], MATCH(RawData[[#This Row],[Local Currency Unit]], Exchange[Code], 0), 8)), "")</f>
        <v>6172.8395061728388</v>
      </c>
      <c r="I1469" s="1" t="s">
        <v>767</v>
      </c>
      <c r="J1469" s="1" t="s">
        <v>313</v>
      </c>
      <c r="K1469" s="1" t="s">
        <v>134</v>
      </c>
      <c r="L1469" s="1" t="s">
        <v>19</v>
      </c>
      <c r="M1469" s="1" t="str">
        <f>INDEX(Countries[], MATCH(RawData[[#This Row],[Where do you work]], Countries[Actual], 0), 2)</f>
        <v>India</v>
      </c>
      <c r="N1469" s="1" t="s">
        <v>294</v>
      </c>
      <c r="O1469" s="1" t="str">
        <f>VLOOKUP(RawData[[#This Row],[How many hours of a day you work on Excel]], Time[], 2, FALSE)</f>
        <v>Very Heavy</v>
      </c>
      <c r="P1469" s="1">
        <v>2</v>
      </c>
    </row>
    <row r="1470" spans="2:16" x14ac:dyDescent="0.2">
      <c r="B1470" s="1" t="s">
        <v>3679</v>
      </c>
      <c r="C1470" s="1">
        <v>41067.704097222224</v>
      </c>
      <c r="D1470" s="10">
        <v>10000</v>
      </c>
      <c r="E1470" s="1" t="s">
        <v>322</v>
      </c>
      <c r="F1470" s="11">
        <v>10000</v>
      </c>
      <c r="G1470" s="9">
        <f>RawData[[#This Row],[Clean Salary]]*INDEX(Exchange[], MATCH(RawData[[#This Row],[Currency]], Exchange[Code], 0), 4)</f>
        <v>10000</v>
      </c>
      <c r="H1470" s="11">
        <f>IFERROR(RawData[[#This Row],[Salary in USD]]/(INDEX(Exchange[], MATCH(RawData[[#This Row],[Local Currency Unit]], Exchange[Code], 0), 8)), "")</f>
        <v>6172.8395061728388</v>
      </c>
      <c r="I1470" s="1" t="s">
        <v>3680</v>
      </c>
      <c r="J1470" s="1" t="s">
        <v>281</v>
      </c>
      <c r="K1470" s="1" t="s">
        <v>134</v>
      </c>
      <c r="L1470" s="1" t="s">
        <v>19</v>
      </c>
      <c r="M1470" s="1" t="str">
        <f>INDEX(Countries[], MATCH(RawData[[#This Row],[Where do you work]], Countries[Actual], 0), 2)</f>
        <v>India</v>
      </c>
      <c r="N1470" s="1" t="s">
        <v>282</v>
      </c>
      <c r="O1470" s="1" t="str">
        <f>VLOOKUP(RawData[[#This Row],[How many hours of a day you work on Excel]], Time[], 2, FALSE)</f>
        <v>Heavy</v>
      </c>
      <c r="P1470" s="1">
        <v>11</v>
      </c>
    </row>
    <row r="1471" spans="2:16" x14ac:dyDescent="0.2">
      <c r="B1471" s="1" t="s">
        <v>2584</v>
      </c>
      <c r="C1471" s="1">
        <v>41055.076388888891</v>
      </c>
      <c r="D1471" s="10">
        <v>35000</v>
      </c>
      <c r="E1471" s="1" t="s">
        <v>322</v>
      </c>
      <c r="F1471" s="11">
        <v>35000</v>
      </c>
      <c r="G1471" s="9">
        <f>RawData[[#This Row],[Clean Salary]]*INDEX(Exchange[], MATCH(RawData[[#This Row],[Currency]], Exchange[Code], 0), 4)</f>
        <v>35000</v>
      </c>
      <c r="H1471" s="11">
        <f>IFERROR(RawData[[#This Row],[Salary in USD]]/(INDEX(Exchange[], MATCH(RawData[[#This Row],[Local Currency Unit]], Exchange[Code], 0), 8)), "")</f>
        <v>6161.9718309859154</v>
      </c>
      <c r="I1471" s="1" t="s">
        <v>2585</v>
      </c>
      <c r="J1471" s="1" t="s">
        <v>290</v>
      </c>
      <c r="K1471" s="1" t="s">
        <v>170</v>
      </c>
      <c r="L1471" s="1" t="s">
        <v>5</v>
      </c>
      <c r="M1471" s="1" t="str">
        <f>INDEX(Countries[], MATCH(RawData[[#This Row],[Where do you work]], Countries[Actual], 0), 2)</f>
        <v>Brazil</v>
      </c>
      <c r="N1471" s="1" t="s">
        <v>294</v>
      </c>
      <c r="O1471" s="1" t="str">
        <f>VLOOKUP(RawData[[#This Row],[How many hours of a day you work on Excel]], Time[], 2, FALSE)</f>
        <v>Very Heavy</v>
      </c>
    </row>
    <row r="1472" spans="2:16" x14ac:dyDescent="0.2">
      <c r="B1472" s="1" t="s">
        <v>2913</v>
      </c>
      <c r="C1472" s="1">
        <v>41072.665694444448</v>
      </c>
      <c r="D1472" s="10">
        <v>560000</v>
      </c>
      <c r="E1472" s="1" t="s">
        <v>19</v>
      </c>
      <c r="F1472" s="11">
        <v>560000</v>
      </c>
      <c r="G1472" s="9">
        <f>RawData[[#This Row],[Clean Salary]]*INDEX(Exchange[], MATCH(RawData[[#This Row],[Currency]], Exchange[Code], 0), 4)</f>
        <v>9972.4333449678379</v>
      </c>
      <c r="H1472" s="11">
        <f>IFERROR(RawData[[#This Row],[Salary in USD]]/(INDEX(Exchange[], MATCH(RawData[[#This Row],[Local Currency Unit]], Exchange[Code], 0), 8)), "")</f>
        <v>6155.8230524492819</v>
      </c>
      <c r="I1472" s="1" t="s">
        <v>2914</v>
      </c>
      <c r="J1472" s="1" t="s">
        <v>281</v>
      </c>
      <c r="K1472" s="1" t="s">
        <v>134</v>
      </c>
      <c r="L1472" s="1" t="s">
        <v>19</v>
      </c>
      <c r="M1472" s="1" t="str">
        <f>INDEX(Countries[], MATCH(RawData[[#This Row],[Where do you work]], Countries[Actual], 0), 2)</f>
        <v>India</v>
      </c>
      <c r="N1472" s="1" t="s">
        <v>291</v>
      </c>
      <c r="O1472" s="1" t="str">
        <f>VLOOKUP(RawData[[#This Row],[How many hours of a day you work on Excel]], Time[], 2, FALSE)</f>
        <v>Medium</v>
      </c>
      <c r="P1472" s="1">
        <v>4</v>
      </c>
    </row>
    <row r="1473" spans="2:16" x14ac:dyDescent="0.2">
      <c r="B1473" s="1" t="s">
        <v>3396</v>
      </c>
      <c r="C1473" s="1">
        <v>41055.537916666668</v>
      </c>
      <c r="D1473" s="10">
        <v>15000</v>
      </c>
      <c r="E1473" s="1" t="s">
        <v>322</v>
      </c>
      <c r="F1473" s="11">
        <v>15000</v>
      </c>
      <c r="G1473" s="9">
        <f>RawData[[#This Row],[Clean Salary]]*INDEX(Exchange[], MATCH(RawData[[#This Row],[Currency]], Exchange[Code], 0), 4)</f>
        <v>15000</v>
      </c>
      <c r="H1473" s="11">
        <f>IFERROR(RawData[[#This Row],[Salary in USD]]/(INDEX(Exchange[], MATCH(RawData[[#This Row],[Local Currency Unit]], Exchange[Code], 0), 8)), "")</f>
        <v>6097.5609756097565</v>
      </c>
      <c r="I1473" s="1" t="s">
        <v>3397</v>
      </c>
      <c r="J1473" s="1" t="s">
        <v>290</v>
      </c>
      <c r="K1473" s="1" t="s">
        <v>152</v>
      </c>
      <c r="L1473" s="1" t="s">
        <v>20</v>
      </c>
      <c r="M1473" s="1" t="str">
        <f>INDEX(Countries[], MATCH(RawData[[#This Row],[Where do you work]], Countries[Actual], 0), 2)</f>
        <v>Indonesia</v>
      </c>
      <c r="N1473" s="1" t="s">
        <v>282</v>
      </c>
      <c r="O1473" s="1" t="str">
        <f>VLOOKUP(RawData[[#This Row],[How many hours of a day you work on Excel]], Time[], 2, FALSE)</f>
        <v>Heavy</v>
      </c>
      <c r="P1473" s="1">
        <v>1</v>
      </c>
    </row>
    <row r="1474" spans="2:16" x14ac:dyDescent="0.2">
      <c r="B1474" s="1" t="s">
        <v>2919</v>
      </c>
      <c r="C1474" s="1">
        <v>41054.178148148145</v>
      </c>
      <c r="D1474" s="10">
        <v>550000</v>
      </c>
      <c r="E1474" s="1" t="s">
        <v>19</v>
      </c>
      <c r="F1474" s="11">
        <v>550000</v>
      </c>
      <c r="G1474" s="9">
        <f>RawData[[#This Row],[Clean Salary]]*INDEX(Exchange[], MATCH(RawData[[#This Row],[Currency]], Exchange[Code], 0), 4)</f>
        <v>9794.354178093412</v>
      </c>
      <c r="H1474" s="11">
        <f>IFERROR(RawData[[#This Row],[Salary in USD]]/(INDEX(Exchange[], MATCH(RawData[[#This Row],[Local Currency Unit]], Exchange[Code], 0), 8)), "")</f>
        <v>6045.8976407984019</v>
      </c>
      <c r="I1474" s="1" t="s">
        <v>2233</v>
      </c>
      <c r="J1474" s="1" t="s">
        <v>281</v>
      </c>
      <c r="K1474" s="1" t="s">
        <v>134</v>
      </c>
      <c r="L1474" s="1" t="s">
        <v>19</v>
      </c>
      <c r="M1474" s="1" t="str">
        <f>INDEX(Countries[], MATCH(RawData[[#This Row],[Where do you work]], Countries[Actual], 0), 2)</f>
        <v>India</v>
      </c>
      <c r="N1474" s="1" t="s">
        <v>291</v>
      </c>
      <c r="O1474" s="1" t="str">
        <f>VLOOKUP(RawData[[#This Row],[How many hours of a day you work on Excel]], Time[], 2, FALSE)</f>
        <v>Medium</v>
      </c>
    </row>
    <row r="1475" spans="2:16" x14ac:dyDescent="0.2">
      <c r="B1475" s="1" t="s">
        <v>2920</v>
      </c>
      <c r="C1475" s="1">
        <v>41055.968726851854</v>
      </c>
      <c r="D1475" s="10" t="s">
        <v>2921</v>
      </c>
      <c r="E1475" s="1" t="s">
        <v>19</v>
      </c>
      <c r="F1475" s="11">
        <v>550000</v>
      </c>
      <c r="G1475" s="9">
        <f>RawData[[#This Row],[Clean Salary]]*INDEX(Exchange[], MATCH(RawData[[#This Row],[Currency]], Exchange[Code], 0), 4)</f>
        <v>9794.354178093412</v>
      </c>
      <c r="H1475" s="11">
        <f>IFERROR(RawData[[#This Row],[Salary in USD]]/(INDEX(Exchange[], MATCH(RawData[[#This Row],[Local Currency Unit]], Exchange[Code], 0), 8)), "")</f>
        <v>6045.8976407984019</v>
      </c>
      <c r="I1475" s="1" t="s">
        <v>1041</v>
      </c>
      <c r="J1475" s="1" t="s">
        <v>290</v>
      </c>
      <c r="K1475" s="1" t="s">
        <v>134</v>
      </c>
      <c r="L1475" s="1" t="s">
        <v>19</v>
      </c>
      <c r="M1475" s="1" t="str">
        <f>INDEX(Countries[], MATCH(RawData[[#This Row],[Where do you work]], Countries[Actual], 0), 2)</f>
        <v>India</v>
      </c>
      <c r="N1475" s="1" t="s">
        <v>282</v>
      </c>
      <c r="O1475" s="1" t="str">
        <f>VLOOKUP(RawData[[#This Row],[How many hours of a day you work on Excel]], Time[], 2, FALSE)</f>
        <v>Heavy</v>
      </c>
      <c r="P1475" s="1">
        <v>1</v>
      </c>
    </row>
    <row r="1476" spans="2:16" x14ac:dyDescent="0.2">
      <c r="B1476" s="1" t="s">
        <v>2922</v>
      </c>
      <c r="C1476" s="1">
        <v>41056.13616898148</v>
      </c>
      <c r="D1476" s="10" t="s">
        <v>2923</v>
      </c>
      <c r="E1476" s="1" t="s">
        <v>19</v>
      </c>
      <c r="F1476" s="11">
        <v>550000</v>
      </c>
      <c r="G1476" s="9">
        <f>RawData[[#This Row],[Clean Salary]]*INDEX(Exchange[], MATCH(RawData[[#This Row],[Currency]], Exchange[Code], 0), 4)</f>
        <v>9794.354178093412</v>
      </c>
      <c r="H1476" s="11">
        <f>IFERROR(RawData[[#This Row],[Salary in USD]]/(INDEX(Exchange[], MATCH(RawData[[#This Row],[Local Currency Unit]], Exchange[Code], 0), 8)), "")</f>
        <v>6045.8976407984019</v>
      </c>
      <c r="I1476" s="1" t="s">
        <v>290</v>
      </c>
      <c r="J1476" s="1" t="s">
        <v>290</v>
      </c>
      <c r="K1476" s="1" t="s">
        <v>134</v>
      </c>
      <c r="L1476" s="1" t="s">
        <v>19</v>
      </c>
      <c r="M1476" s="1" t="str">
        <f>INDEX(Countries[], MATCH(RawData[[#This Row],[Where do you work]], Countries[Actual], 0), 2)</f>
        <v>India</v>
      </c>
      <c r="N1476" s="1" t="s">
        <v>282</v>
      </c>
      <c r="O1476" s="1" t="str">
        <f>VLOOKUP(RawData[[#This Row],[How many hours of a day you work on Excel]], Time[], 2, FALSE)</f>
        <v>Heavy</v>
      </c>
      <c r="P1476" s="1">
        <v>1</v>
      </c>
    </row>
    <row r="1477" spans="2:16" x14ac:dyDescent="0.2">
      <c r="B1477" s="1" t="s">
        <v>2924</v>
      </c>
      <c r="C1477" s="1">
        <v>41066.818819444445</v>
      </c>
      <c r="D1477" s="10">
        <v>550000</v>
      </c>
      <c r="E1477" s="1" t="s">
        <v>19</v>
      </c>
      <c r="F1477" s="11">
        <v>550000</v>
      </c>
      <c r="G1477" s="9">
        <f>RawData[[#This Row],[Clean Salary]]*INDEX(Exchange[], MATCH(RawData[[#This Row],[Currency]], Exchange[Code], 0), 4)</f>
        <v>9794.354178093412</v>
      </c>
      <c r="H1477" s="11">
        <f>IFERROR(RawData[[#This Row],[Salary in USD]]/(INDEX(Exchange[], MATCH(RawData[[#This Row],[Local Currency Unit]], Exchange[Code], 0), 8)), "")</f>
        <v>6045.8976407984019</v>
      </c>
      <c r="I1477" s="1" t="s">
        <v>2925</v>
      </c>
      <c r="J1477" s="1" t="s">
        <v>281</v>
      </c>
      <c r="K1477" s="1" t="s">
        <v>134</v>
      </c>
      <c r="L1477" s="1" t="s">
        <v>19</v>
      </c>
      <c r="M1477" s="1" t="str">
        <f>INDEX(Countries[], MATCH(RawData[[#This Row],[Where do you work]], Countries[Actual], 0), 2)</f>
        <v>India</v>
      </c>
      <c r="N1477" s="1" t="s">
        <v>282</v>
      </c>
      <c r="O1477" s="1" t="str">
        <f>VLOOKUP(RawData[[#This Row],[How many hours of a day you work on Excel]], Time[], 2, FALSE)</f>
        <v>Heavy</v>
      </c>
      <c r="P1477" s="1">
        <v>13</v>
      </c>
    </row>
    <row r="1478" spans="2:16" x14ac:dyDescent="0.2">
      <c r="B1478" s="1" t="s">
        <v>2926</v>
      </c>
      <c r="C1478" s="1">
        <v>41061.823993055557</v>
      </c>
      <c r="D1478" s="10" t="s">
        <v>2927</v>
      </c>
      <c r="E1478" s="1" t="s">
        <v>15</v>
      </c>
      <c r="F1478" s="11">
        <v>21000</v>
      </c>
      <c r="G1478" s="9">
        <f>RawData[[#This Row],[Clean Salary]]*INDEX(Exchange[], MATCH(RawData[[#This Row],[Currency]], Exchange[Code], 0), 4)</f>
        <v>26678.388218823762</v>
      </c>
      <c r="H1478" s="11">
        <f>IFERROR(RawData[[#This Row],[Salary in USD]]/(INDEX(Exchange[], MATCH(RawData[[#This Row],[Local Currency Unit]], Exchange[Code], 0), 8)), "")</f>
        <v>6022.2095302085245</v>
      </c>
      <c r="I1478" s="1" t="s">
        <v>2928</v>
      </c>
      <c r="J1478" s="1" t="s">
        <v>281</v>
      </c>
      <c r="K1478" s="1" t="s">
        <v>147</v>
      </c>
      <c r="L1478" s="1" t="s">
        <v>15</v>
      </c>
      <c r="M1478" s="1" t="str">
        <f>INDEX(Countries[], MATCH(RawData[[#This Row],[Where do you work]], Countries[Actual], 0), 2)</f>
        <v>Portugal</v>
      </c>
      <c r="N1478" s="1" t="s">
        <v>282</v>
      </c>
      <c r="O1478" s="1" t="str">
        <f>VLOOKUP(RawData[[#This Row],[How many hours of a day you work on Excel]], Time[], 2, FALSE)</f>
        <v>Heavy</v>
      </c>
      <c r="P1478" s="1">
        <v>10</v>
      </c>
    </row>
    <row r="1479" spans="2:16" x14ac:dyDescent="0.2">
      <c r="B1479" s="1" t="s">
        <v>2929</v>
      </c>
      <c r="C1479" s="1">
        <v>41065.802812499998</v>
      </c>
      <c r="D1479" s="10">
        <v>21000</v>
      </c>
      <c r="E1479" s="1" t="s">
        <v>15</v>
      </c>
      <c r="F1479" s="11">
        <v>21000</v>
      </c>
      <c r="G1479" s="9">
        <f>RawData[[#This Row],[Clean Salary]]*INDEX(Exchange[], MATCH(RawData[[#This Row],[Currency]], Exchange[Code], 0), 4)</f>
        <v>26678.388218823762</v>
      </c>
      <c r="H1479" s="11">
        <f>IFERROR(RawData[[#This Row],[Salary in USD]]/(INDEX(Exchange[], MATCH(RawData[[#This Row],[Local Currency Unit]], Exchange[Code], 0), 8)), "")</f>
        <v>6022.2095302085245</v>
      </c>
      <c r="I1479" s="1" t="s">
        <v>1816</v>
      </c>
      <c r="J1479" s="1" t="s">
        <v>290</v>
      </c>
      <c r="K1479" s="1" t="s">
        <v>147</v>
      </c>
      <c r="L1479" s="1" t="s">
        <v>15</v>
      </c>
      <c r="M1479" s="1" t="str">
        <f>INDEX(Countries[], MATCH(RawData[[#This Row],[Where do you work]], Countries[Actual], 0), 2)</f>
        <v>Portugal</v>
      </c>
      <c r="N1479" s="1" t="s">
        <v>282</v>
      </c>
      <c r="O1479" s="1" t="str">
        <f>VLOOKUP(RawData[[#This Row],[How many hours of a day you work on Excel]], Time[], 2, FALSE)</f>
        <v>Heavy</v>
      </c>
      <c r="P1479" s="1">
        <v>5</v>
      </c>
    </row>
    <row r="1480" spans="2:16" x14ac:dyDescent="0.2">
      <c r="B1480" s="1" t="s">
        <v>2930</v>
      </c>
      <c r="C1480" s="1">
        <v>41057.434618055559</v>
      </c>
      <c r="D1480" s="10" t="s">
        <v>2931</v>
      </c>
      <c r="E1480" s="1" t="s">
        <v>19</v>
      </c>
      <c r="F1480" s="11">
        <v>545000</v>
      </c>
      <c r="G1480" s="9">
        <f>RawData[[#This Row],[Clean Salary]]*INDEX(Exchange[], MATCH(RawData[[#This Row],[Currency]], Exchange[Code], 0), 4)</f>
        <v>9705.3145946561999</v>
      </c>
      <c r="H1480" s="11">
        <f>IFERROR(RawData[[#This Row],[Salary in USD]]/(INDEX(Exchange[], MATCH(RawData[[#This Row],[Local Currency Unit]], Exchange[Code], 0), 8)), "")</f>
        <v>5990.9349349729628</v>
      </c>
      <c r="I1480" s="1" t="s">
        <v>2452</v>
      </c>
      <c r="J1480" s="1" t="s">
        <v>281</v>
      </c>
      <c r="K1480" s="1" t="s">
        <v>134</v>
      </c>
      <c r="L1480" s="1" t="s">
        <v>19</v>
      </c>
      <c r="M1480" s="1" t="str">
        <f>INDEX(Countries[], MATCH(RawData[[#This Row],[Where do you work]], Countries[Actual], 0), 2)</f>
        <v>India</v>
      </c>
      <c r="N1480" s="1" t="s">
        <v>291</v>
      </c>
      <c r="O1480" s="1" t="str">
        <f>VLOOKUP(RawData[[#This Row],[How many hours of a day you work on Excel]], Time[], 2, FALSE)</f>
        <v>Medium</v>
      </c>
      <c r="P1480" s="1">
        <v>6</v>
      </c>
    </row>
    <row r="1481" spans="2:16" x14ac:dyDescent="0.2">
      <c r="B1481" s="1" t="s">
        <v>2932</v>
      </c>
      <c r="C1481" s="1">
        <v>41057.605682870373</v>
      </c>
      <c r="D1481" s="10">
        <v>120000</v>
      </c>
      <c r="E1481" s="1" t="s">
        <v>42</v>
      </c>
      <c r="F1481" s="11">
        <v>120000</v>
      </c>
      <c r="G1481" s="9">
        <f>RawData[[#This Row],[Clean Salary]]*INDEX(Exchange[], MATCH(RawData[[#This Row],[Currency]], Exchange[Code], 0), 4)</f>
        <v>14630.613583549337</v>
      </c>
      <c r="H1481" s="11">
        <f>IFERROR(RawData[[#This Row],[Salary in USD]]/(INDEX(Exchange[], MATCH(RawData[[#This Row],[Local Currency Unit]], Exchange[Code], 0), 8)), "")</f>
        <v>5971.6790136936061</v>
      </c>
      <c r="I1481" s="1" t="s">
        <v>1037</v>
      </c>
      <c r="J1481" s="1" t="s">
        <v>329</v>
      </c>
      <c r="K1481" s="1" t="s">
        <v>140</v>
      </c>
      <c r="L1481" s="1" t="s">
        <v>42</v>
      </c>
      <c r="M1481" s="1" t="str">
        <f>INDEX(Countries[], MATCH(RawData[[#This Row],[Where do you work]], Countries[Actual], 0), 2)</f>
        <v>South Africa</v>
      </c>
      <c r="N1481" s="1" t="s">
        <v>282</v>
      </c>
      <c r="O1481" s="1" t="str">
        <f>VLOOKUP(RawData[[#This Row],[How many hours of a day you work on Excel]], Time[], 2, FALSE)</f>
        <v>Heavy</v>
      </c>
      <c r="P1481" s="1">
        <v>10</v>
      </c>
    </row>
    <row r="1482" spans="2:16" x14ac:dyDescent="0.2">
      <c r="B1482" s="1" t="s">
        <v>2941</v>
      </c>
      <c r="C1482" s="1">
        <v>41055.082881944443</v>
      </c>
      <c r="D1482" s="10" t="s">
        <v>2942</v>
      </c>
      <c r="E1482" s="1" t="s">
        <v>19</v>
      </c>
      <c r="F1482" s="11">
        <v>540000</v>
      </c>
      <c r="G1482" s="9">
        <f>RawData[[#This Row],[Clean Salary]]*INDEX(Exchange[], MATCH(RawData[[#This Row],[Currency]], Exchange[Code], 0), 4)</f>
        <v>9616.275011218986</v>
      </c>
      <c r="H1482" s="11">
        <f>IFERROR(RawData[[#This Row],[Salary in USD]]/(INDEX(Exchange[], MATCH(RawData[[#This Row],[Local Currency Unit]], Exchange[Code], 0), 8)), "")</f>
        <v>5935.9722291475218</v>
      </c>
      <c r="I1482" s="1" t="s">
        <v>2943</v>
      </c>
      <c r="J1482" s="1" t="s">
        <v>305</v>
      </c>
      <c r="K1482" s="1" t="s">
        <v>134</v>
      </c>
      <c r="L1482" s="1" t="s">
        <v>19</v>
      </c>
      <c r="M1482" s="1" t="str">
        <f>INDEX(Countries[], MATCH(RawData[[#This Row],[Where do you work]], Countries[Actual], 0), 2)</f>
        <v>India</v>
      </c>
      <c r="N1482" s="1" t="s">
        <v>282</v>
      </c>
      <c r="O1482" s="1" t="str">
        <f>VLOOKUP(RawData[[#This Row],[How many hours of a day you work on Excel]], Time[], 2, FALSE)</f>
        <v>Heavy</v>
      </c>
    </row>
    <row r="1483" spans="2:16" x14ac:dyDescent="0.2">
      <c r="B1483" s="1" t="s">
        <v>2944</v>
      </c>
      <c r="C1483" s="1">
        <v>41056.166828703703</v>
      </c>
      <c r="D1483" s="10" t="s">
        <v>2945</v>
      </c>
      <c r="E1483" s="1" t="s">
        <v>19</v>
      </c>
      <c r="F1483" s="11">
        <v>540000</v>
      </c>
      <c r="G1483" s="9">
        <f>RawData[[#This Row],[Clean Salary]]*INDEX(Exchange[], MATCH(RawData[[#This Row],[Currency]], Exchange[Code], 0), 4)</f>
        <v>9616.275011218986</v>
      </c>
      <c r="H1483" s="11">
        <f>IFERROR(RawData[[#This Row],[Salary in USD]]/(INDEX(Exchange[], MATCH(RawData[[#This Row],[Local Currency Unit]], Exchange[Code], 0), 8)), "")</f>
        <v>5935.9722291475218</v>
      </c>
      <c r="I1483" s="1" t="s">
        <v>2406</v>
      </c>
      <c r="J1483" s="1" t="s">
        <v>290</v>
      </c>
      <c r="K1483" s="1" t="s">
        <v>134</v>
      </c>
      <c r="L1483" s="1" t="s">
        <v>19</v>
      </c>
      <c r="M1483" s="1" t="str">
        <f>INDEX(Countries[], MATCH(RawData[[#This Row],[Where do you work]], Countries[Actual], 0), 2)</f>
        <v>India</v>
      </c>
      <c r="N1483" s="1" t="s">
        <v>294</v>
      </c>
      <c r="O1483" s="1" t="str">
        <f>VLOOKUP(RawData[[#This Row],[How many hours of a day you work on Excel]], Time[], 2, FALSE)</f>
        <v>Very Heavy</v>
      </c>
      <c r="P1483" s="1">
        <v>8</v>
      </c>
    </row>
    <row r="1484" spans="2:16" x14ac:dyDescent="0.2">
      <c r="B1484" s="1" t="s">
        <v>2946</v>
      </c>
      <c r="C1484" s="1">
        <v>41057.971944444442</v>
      </c>
      <c r="D1484" s="10" t="s">
        <v>2947</v>
      </c>
      <c r="E1484" s="1" t="s">
        <v>19</v>
      </c>
      <c r="F1484" s="11">
        <v>540000</v>
      </c>
      <c r="G1484" s="9">
        <f>RawData[[#This Row],[Clean Salary]]*INDEX(Exchange[], MATCH(RawData[[#This Row],[Currency]], Exchange[Code], 0), 4)</f>
        <v>9616.275011218986</v>
      </c>
      <c r="H1484" s="11">
        <f>IFERROR(RawData[[#This Row],[Salary in USD]]/(INDEX(Exchange[], MATCH(RawData[[#This Row],[Local Currency Unit]], Exchange[Code], 0), 8)), "")</f>
        <v>5935.9722291475218</v>
      </c>
      <c r="I1484" s="1" t="s">
        <v>2948</v>
      </c>
      <c r="J1484" s="1" t="s">
        <v>290</v>
      </c>
      <c r="K1484" s="1" t="s">
        <v>134</v>
      </c>
      <c r="L1484" s="1" t="s">
        <v>19</v>
      </c>
      <c r="M1484" s="1" t="str">
        <f>INDEX(Countries[], MATCH(RawData[[#This Row],[Where do you work]], Countries[Actual], 0), 2)</f>
        <v>India</v>
      </c>
      <c r="N1484" s="1" t="s">
        <v>282</v>
      </c>
      <c r="O1484" s="1" t="str">
        <f>VLOOKUP(RawData[[#This Row],[How many hours of a day you work on Excel]], Time[], 2, FALSE)</f>
        <v>Heavy</v>
      </c>
      <c r="P1484" s="1">
        <v>7.9</v>
      </c>
    </row>
    <row r="1485" spans="2:16" x14ac:dyDescent="0.2">
      <c r="B1485" s="1" t="s">
        <v>2951</v>
      </c>
      <c r="C1485" s="1">
        <v>41060.073472222219</v>
      </c>
      <c r="D1485" s="10" t="s">
        <v>2952</v>
      </c>
      <c r="E1485" s="1" t="s">
        <v>19</v>
      </c>
      <c r="F1485" s="11">
        <v>536000</v>
      </c>
      <c r="G1485" s="9">
        <f>RawData[[#This Row],[Clean Salary]]*INDEX(Exchange[], MATCH(RawData[[#This Row],[Currency]], Exchange[Code], 0), 4)</f>
        <v>9545.0433444692171</v>
      </c>
      <c r="H1485" s="11">
        <f>IFERROR(RawData[[#This Row],[Salary in USD]]/(INDEX(Exchange[], MATCH(RawData[[#This Row],[Local Currency Unit]], Exchange[Code], 0), 8)), "")</f>
        <v>5892.0020644871711</v>
      </c>
      <c r="I1485" s="1" t="s">
        <v>2510</v>
      </c>
      <c r="J1485" s="1" t="s">
        <v>281</v>
      </c>
      <c r="K1485" s="1" t="s">
        <v>134</v>
      </c>
      <c r="L1485" s="1" t="s">
        <v>19</v>
      </c>
      <c r="M1485" s="1" t="str">
        <f>INDEX(Countries[], MATCH(RawData[[#This Row],[Where do you work]], Countries[Actual], 0), 2)</f>
        <v>India</v>
      </c>
      <c r="N1485" s="1" t="s">
        <v>282</v>
      </c>
      <c r="O1485" s="1" t="str">
        <f>VLOOKUP(RawData[[#This Row],[How many hours of a day you work on Excel]], Time[], 2, FALSE)</f>
        <v>Heavy</v>
      </c>
      <c r="P1485" s="1">
        <v>4</v>
      </c>
    </row>
    <row r="1486" spans="2:16" x14ac:dyDescent="0.2">
      <c r="B1486" s="1" t="s">
        <v>2955</v>
      </c>
      <c r="C1486" s="1">
        <v>41057.61173611111</v>
      </c>
      <c r="D1486" s="10" t="s">
        <v>2956</v>
      </c>
      <c r="E1486" s="1" t="s">
        <v>19</v>
      </c>
      <c r="F1486" s="11">
        <v>530000</v>
      </c>
      <c r="G1486" s="9">
        <f>RawData[[#This Row],[Clean Salary]]*INDEX(Exchange[], MATCH(RawData[[#This Row],[Currency]], Exchange[Code], 0), 4)</f>
        <v>9438.1958443445619</v>
      </c>
      <c r="H1486" s="11">
        <f>IFERROR(RawData[[#This Row],[Salary in USD]]/(INDEX(Exchange[], MATCH(RawData[[#This Row],[Local Currency Unit]], Exchange[Code], 0), 8)), "")</f>
        <v>5826.0468174966427</v>
      </c>
      <c r="I1486" s="1" t="s">
        <v>2957</v>
      </c>
      <c r="J1486" s="1" t="s">
        <v>290</v>
      </c>
      <c r="K1486" s="1" t="s">
        <v>134</v>
      </c>
      <c r="L1486" s="1" t="s">
        <v>19</v>
      </c>
      <c r="M1486" s="1" t="str">
        <f>INDEX(Countries[], MATCH(RawData[[#This Row],[Where do you work]], Countries[Actual], 0), 2)</f>
        <v>India</v>
      </c>
      <c r="N1486" s="1" t="s">
        <v>291</v>
      </c>
      <c r="O1486" s="1" t="str">
        <f>VLOOKUP(RawData[[#This Row],[How many hours of a day you work on Excel]], Time[], 2, FALSE)</f>
        <v>Medium</v>
      </c>
      <c r="P1486" s="1">
        <v>7</v>
      </c>
    </row>
    <row r="1487" spans="2:16" x14ac:dyDescent="0.2">
      <c r="B1487" s="1" t="s">
        <v>3317</v>
      </c>
      <c r="C1487" s="1">
        <v>41055.521087962959</v>
      </c>
      <c r="D1487" s="10">
        <v>1400</v>
      </c>
      <c r="E1487" s="1" t="s">
        <v>322</v>
      </c>
      <c r="F1487" s="11">
        <v>16800</v>
      </c>
      <c r="G1487" s="9">
        <f>RawData[[#This Row],[Clean Salary]]*INDEX(Exchange[], MATCH(RawData[[#This Row],[Currency]], Exchange[Code], 0), 4)</f>
        <v>16800</v>
      </c>
      <c r="H1487" s="11">
        <f>IFERROR(RawData[[#This Row],[Salary in USD]]/(INDEX(Exchange[], MATCH(RawData[[#This Row],[Local Currency Unit]], Exchange[Code], 0), 8)), "")</f>
        <v>5813.1487889273358</v>
      </c>
      <c r="I1487" s="1" t="s">
        <v>3318</v>
      </c>
      <c r="J1487" s="1" t="s">
        <v>290</v>
      </c>
      <c r="K1487" s="1" t="s">
        <v>138</v>
      </c>
      <c r="L1487" s="1" t="s">
        <v>35</v>
      </c>
      <c r="M1487" s="1" t="str">
        <f>INDEX(Countries[], MATCH(RawData[[#This Row],[Where do you work]], Countries[Actual], 0), 2)</f>
        <v>Pakistan</v>
      </c>
      <c r="N1487" s="1" t="s">
        <v>282</v>
      </c>
      <c r="O1487" s="1" t="str">
        <f>VLOOKUP(RawData[[#This Row],[How many hours of a day you work on Excel]], Time[], 2, FALSE)</f>
        <v>Heavy</v>
      </c>
      <c r="P1487" s="1">
        <v>12</v>
      </c>
    </row>
    <row r="1488" spans="2:16" x14ac:dyDescent="0.2">
      <c r="B1488" s="1" t="s">
        <v>3382</v>
      </c>
      <c r="C1488" s="1">
        <v>41055.031377314815</v>
      </c>
      <c r="D1488" s="10">
        <v>15500</v>
      </c>
      <c r="E1488" s="1" t="s">
        <v>322</v>
      </c>
      <c r="F1488" s="11">
        <v>15500</v>
      </c>
      <c r="G1488" s="9">
        <f>RawData[[#This Row],[Clean Salary]]*INDEX(Exchange[], MATCH(RawData[[#This Row],[Currency]], Exchange[Code], 0), 4)</f>
        <v>15500</v>
      </c>
      <c r="H1488" s="11">
        <f>IFERROR(RawData[[#This Row],[Salary in USD]]/(INDEX(Exchange[], MATCH(RawData[[#This Row],[Local Currency Unit]], Exchange[Code], 0), 8)), "")</f>
        <v>5740.74074074074</v>
      </c>
      <c r="I1488" s="1" t="s">
        <v>3383</v>
      </c>
      <c r="J1488" s="1" t="s">
        <v>316</v>
      </c>
      <c r="K1488" s="1" t="s">
        <v>151</v>
      </c>
      <c r="L1488" s="1" t="s">
        <v>30</v>
      </c>
      <c r="M1488" s="1" t="str">
        <f>INDEX(Countries[], MATCH(RawData[[#This Row],[Where do you work]], Countries[Actual], 0), 2)</f>
        <v>Mexico</v>
      </c>
      <c r="N1488" s="1" t="s">
        <v>294</v>
      </c>
      <c r="O1488" s="1" t="str">
        <f>VLOOKUP(RawData[[#This Row],[How many hours of a day you work on Excel]], Time[], 2, FALSE)</f>
        <v>Very Heavy</v>
      </c>
    </row>
    <row r="1489" spans="2:16" x14ac:dyDescent="0.2">
      <c r="B1489" s="1" t="s">
        <v>2958</v>
      </c>
      <c r="C1489" s="1">
        <v>41058.005277777775</v>
      </c>
      <c r="D1489" s="10">
        <v>20000</v>
      </c>
      <c r="E1489" s="1" t="s">
        <v>15</v>
      </c>
      <c r="F1489" s="11">
        <v>20000</v>
      </c>
      <c r="G1489" s="9">
        <f>RawData[[#This Row],[Clean Salary]]*INDEX(Exchange[], MATCH(RawData[[#This Row],[Currency]], Exchange[Code], 0), 4)</f>
        <v>25407.988779832154</v>
      </c>
      <c r="H1489" s="11">
        <f>IFERROR(RawData[[#This Row],[Salary in USD]]/(INDEX(Exchange[], MATCH(RawData[[#This Row],[Local Currency Unit]], Exchange[Code], 0), 8)), "")</f>
        <v>5735.4376478176428</v>
      </c>
      <c r="I1489" s="1" t="s">
        <v>2959</v>
      </c>
      <c r="J1489" s="1" t="s">
        <v>281</v>
      </c>
      <c r="K1489" s="1" t="s">
        <v>2960</v>
      </c>
      <c r="L1489" s="1" t="s">
        <v>15</v>
      </c>
      <c r="M1489" s="1" t="str">
        <f>INDEX(Countries[], MATCH(RawData[[#This Row],[Where do you work]], Countries[Actual], 0), 2)</f>
        <v>Greece</v>
      </c>
      <c r="N1489" s="1" t="s">
        <v>324</v>
      </c>
      <c r="O1489" s="1" t="str">
        <f>VLOOKUP(RawData[[#This Row],[How many hours of a day you work on Excel]], Time[], 2, FALSE)</f>
        <v>Light</v>
      </c>
      <c r="P1489" s="1">
        <v>12</v>
      </c>
    </row>
    <row r="1490" spans="2:16" x14ac:dyDescent="0.2">
      <c r="B1490" s="1" t="s">
        <v>2961</v>
      </c>
      <c r="C1490" s="1">
        <v>41055.028090277781</v>
      </c>
      <c r="D1490" s="10">
        <v>24000</v>
      </c>
      <c r="E1490" s="1" t="s">
        <v>322</v>
      </c>
      <c r="F1490" s="11">
        <v>24000</v>
      </c>
      <c r="G1490" s="9">
        <f>RawData[[#This Row],[Clean Salary]]*INDEX(Exchange[], MATCH(RawData[[#This Row],[Currency]], Exchange[Code], 0), 4)</f>
        <v>24000</v>
      </c>
      <c r="H1490" s="11">
        <f>IFERROR(RawData[[#This Row],[Salary in USD]]/(INDEX(Exchange[], MATCH(RawData[[#This Row],[Local Currency Unit]], Exchange[Code], 0), 8)), "")</f>
        <v>5714.2857142857138</v>
      </c>
      <c r="I1490" s="1" t="s">
        <v>2962</v>
      </c>
      <c r="J1490" s="1" t="s">
        <v>281</v>
      </c>
      <c r="K1490" s="1" t="s">
        <v>133</v>
      </c>
      <c r="L1490" s="1" t="s">
        <v>322</v>
      </c>
      <c r="M1490" s="1" t="str">
        <f>INDEX(Countries[], MATCH(RawData[[#This Row],[Where do you work]], Countries[Actual], 0), 2)</f>
        <v>USA</v>
      </c>
      <c r="N1490" s="1" t="s">
        <v>291</v>
      </c>
      <c r="O1490" s="1" t="str">
        <f>VLOOKUP(RawData[[#This Row],[How many hours of a day you work on Excel]], Time[], 2, FALSE)</f>
        <v>Medium</v>
      </c>
    </row>
    <row r="1491" spans="2:16" x14ac:dyDescent="0.2">
      <c r="B1491" s="1" t="s">
        <v>2965</v>
      </c>
      <c r="C1491" s="1">
        <v>41055.105138888888</v>
      </c>
      <c r="D1491" s="10">
        <v>24</v>
      </c>
      <c r="E1491" s="1" t="s">
        <v>322</v>
      </c>
      <c r="F1491" s="11">
        <v>24000</v>
      </c>
      <c r="G1491" s="9">
        <f>RawData[[#This Row],[Clean Salary]]*INDEX(Exchange[], MATCH(RawData[[#This Row],[Currency]], Exchange[Code], 0), 4)</f>
        <v>24000</v>
      </c>
      <c r="H1491" s="11">
        <f>IFERROR(RawData[[#This Row],[Salary in USD]]/(INDEX(Exchange[], MATCH(RawData[[#This Row],[Local Currency Unit]], Exchange[Code], 0), 8)), "")</f>
        <v>5714.2857142857138</v>
      </c>
      <c r="I1491" s="1" t="s">
        <v>2042</v>
      </c>
      <c r="J1491" s="1" t="s">
        <v>305</v>
      </c>
      <c r="K1491" s="1" t="s">
        <v>133</v>
      </c>
      <c r="L1491" s="1" t="s">
        <v>322</v>
      </c>
      <c r="M1491" s="1" t="str">
        <f>INDEX(Countries[], MATCH(RawData[[#This Row],[Where do you work]], Countries[Actual], 0), 2)</f>
        <v>USA</v>
      </c>
      <c r="N1491" s="1" t="s">
        <v>324</v>
      </c>
      <c r="O1491" s="1" t="str">
        <f>VLOOKUP(RawData[[#This Row],[How many hours of a day you work on Excel]], Time[], 2, FALSE)</f>
        <v>Light</v>
      </c>
    </row>
    <row r="1492" spans="2:16" x14ac:dyDescent="0.2">
      <c r="B1492" s="1" t="s">
        <v>2982</v>
      </c>
      <c r="C1492" s="1">
        <v>41058.880173611113</v>
      </c>
      <c r="D1492" s="10">
        <v>24000</v>
      </c>
      <c r="E1492" s="1" t="s">
        <v>322</v>
      </c>
      <c r="F1492" s="11">
        <v>24000</v>
      </c>
      <c r="G1492" s="9">
        <f>RawData[[#This Row],[Clean Salary]]*INDEX(Exchange[], MATCH(RawData[[#This Row],[Currency]], Exchange[Code], 0), 4)</f>
        <v>24000</v>
      </c>
      <c r="H1492" s="11">
        <f>IFERROR(RawData[[#This Row],[Salary in USD]]/(INDEX(Exchange[], MATCH(RawData[[#This Row],[Local Currency Unit]], Exchange[Code], 0), 8)), "")</f>
        <v>5714.2857142857138</v>
      </c>
      <c r="I1492" s="1" t="s">
        <v>2983</v>
      </c>
      <c r="J1492" s="1" t="s">
        <v>290</v>
      </c>
      <c r="K1492" s="1" t="s">
        <v>133</v>
      </c>
      <c r="L1492" s="1" t="s">
        <v>322</v>
      </c>
      <c r="M1492" s="1" t="str">
        <f>INDEX(Countries[], MATCH(RawData[[#This Row],[Where do you work]], Countries[Actual], 0), 2)</f>
        <v>USA</v>
      </c>
      <c r="N1492" s="1" t="s">
        <v>324</v>
      </c>
      <c r="O1492" s="1" t="str">
        <f>VLOOKUP(RawData[[#This Row],[How many hours of a day you work on Excel]], Time[], 2, FALSE)</f>
        <v>Light</v>
      </c>
      <c r="P1492" s="1">
        <v>33</v>
      </c>
    </row>
    <row r="1493" spans="2:16" x14ac:dyDescent="0.2">
      <c r="B1493" s="1" t="s">
        <v>2984</v>
      </c>
      <c r="C1493" s="1">
        <v>41059.139085648145</v>
      </c>
      <c r="D1493" s="10" t="s">
        <v>2985</v>
      </c>
      <c r="E1493" s="1" t="s">
        <v>322</v>
      </c>
      <c r="F1493" s="11">
        <v>24000</v>
      </c>
      <c r="G1493" s="9">
        <f>RawData[[#This Row],[Clean Salary]]*INDEX(Exchange[], MATCH(RawData[[#This Row],[Currency]], Exchange[Code], 0), 4)</f>
        <v>24000</v>
      </c>
      <c r="H1493" s="11">
        <f>IFERROR(RawData[[#This Row],[Salary in USD]]/(INDEX(Exchange[], MATCH(RawData[[#This Row],[Local Currency Unit]], Exchange[Code], 0), 8)), "")</f>
        <v>5714.2857142857138</v>
      </c>
      <c r="I1493" s="1" t="s">
        <v>2986</v>
      </c>
      <c r="J1493" s="1" t="s">
        <v>298</v>
      </c>
      <c r="K1493" s="1" t="s">
        <v>133</v>
      </c>
      <c r="L1493" s="1" t="s">
        <v>322</v>
      </c>
      <c r="M1493" s="1" t="str">
        <f>INDEX(Countries[], MATCH(RawData[[#This Row],[Where do you work]], Countries[Actual], 0), 2)</f>
        <v>USA</v>
      </c>
      <c r="N1493" s="1" t="s">
        <v>324</v>
      </c>
      <c r="O1493" s="1" t="str">
        <f>VLOOKUP(RawData[[#This Row],[How many hours of a day you work on Excel]], Time[], 2, FALSE)</f>
        <v>Light</v>
      </c>
      <c r="P1493" s="1">
        <v>2</v>
      </c>
    </row>
    <row r="1494" spans="2:16" x14ac:dyDescent="0.2">
      <c r="B1494" s="1" t="s">
        <v>2988</v>
      </c>
      <c r="C1494" s="1">
        <v>41055.933078703703</v>
      </c>
      <c r="D1494" s="10">
        <v>516000</v>
      </c>
      <c r="E1494" s="1" t="s">
        <v>19</v>
      </c>
      <c r="F1494" s="11">
        <v>516000</v>
      </c>
      <c r="G1494" s="9">
        <f>RawData[[#This Row],[Clean Salary]]*INDEX(Exchange[], MATCH(RawData[[#This Row],[Currency]], Exchange[Code], 0), 4)</f>
        <v>9188.8850107203652</v>
      </c>
      <c r="H1494" s="11">
        <f>IFERROR(RawData[[#This Row],[Salary in USD]]/(INDEX(Exchange[], MATCH(RawData[[#This Row],[Local Currency Unit]], Exchange[Code], 0), 8)), "")</f>
        <v>5672.1512411854101</v>
      </c>
      <c r="I1494" s="1" t="s">
        <v>1766</v>
      </c>
      <c r="J1494" s="1" t="s">
        <v>281</v>
      </c>
      <c r="K1494" s="1" t="s">
        <v>134</v>
      </c>
      <c r="L1494" s="1" t="s">
        <v>19</v>
      </c>
      <c r="M1494" s="1" t="str">
        <f>INDEX(Countries[], MATCH(RawData[[#This Row],[Where do you work]], Countries[Actual], 0), 2)</f>
        <v>India</v>
      </c>
      <c r="N1494" s="1" t="s">
        <v>282</v>
      </c>
      <c r="O1494" s="1" t="str">
        <f>VLOOKUP(RawData[[#This Row],[How many hours of a day you work on Excel]], Time[], 2, FALSE)</f>
        <v>Heavy</v>
      </c>
      <c r="P1494" s="1">
        <v>0</v>
      </c>
    </row>
    <row r="1495" spans="2:16" x14ac:dyDescent="0.2">
      <c r="B1495" s="1" t="s">
        <v>3417</v>
      </c>
      <c r="C1495" s="1">
        <v>41055.714861111112</v>
      </c>
      <c r="D1495" s="10" t="s">
        <v>3418</v>
      </c>
      <c r="E1495" s="1" t="s">
        <v>322</v>
      </c>
      <c r="F1495" s="11">
        <v>14960</v>
      </c>
      <c r="G1495" s="9">
        <f>RawData[[#This Row],[Clean Salary]]*INDEX(Exchange[], MATCH(RawData[[#This Row],[Currency]], Exchange[Code], 0), 4)</f>
        <v>14960</v>
      </c>
      <c r="H1495" s="11">
        <f>IFERROR(RawData[[#This Row],[Salary in USD]]/(INDEX(Exchange[], MATCH(RawData[[#This Row],[Local Currency Unit]], Exchange[Code], 0), 8)), "")</f>
        <v>5602.9962546816478</v>
      </c>
      <c r="I1495" s="1" t="s">
        <v>3419</v>
      </c>
      <c r="J1495" s="1" t="s">
        <v>298</v>
      </c>
      <c r="K1495" s="1" t="s">
        <v>150</v>
      </c>
      <c r="L1495" s="1" t="s">
        <v>40</v>
      </c>
      <c r="M1495" s="1" t="str">
        <f>INDEX(Countries[], MATCH(RawData[[#This Row],[Where do you work]], Countries[Actual], 0), 2)</f>
        <v>Saudi Arabia</v>
      </c>
      <c r="N1495" s="1" t="s">
        <v>294</v>
      </c>
      <c r="O1495" s="1" t="str">
        <f>VLOOKUP(RawData[[#This Row],[How many hours of a day you work on Excel]], Time[], 2, FALSE)</f>
        <v>Very Heavy</v>
      </c>
      <c r="P1495" s="1">
        <v>2</v>
      </c>
    </row>
    <row r="1496" spans="2:16" x14ac:dyDescent="0.2">
      <c r="B1496" s="1" t="s">
        <v>3736</v>
      </c>
      <c r="C1496" s="1">
        <v>41058.074756944443</v>
      </c>
      <c r="D1496" s="10">
        <v>750</v>
      </c>
      <c r="E1496" s="1" t="s">
        <v>322</v>
      </c>
      <c r="F1496" s="11">
        <v>9000</v>
      </c>
      <c r="G1496" s="9">
        <f>RawData[[#This Row],[Clean Salary]]*INDEX(Exchange[], MATCH(RawData[[#This Row],[Currency]], Exchange[Code], 0), 4)</f>
        <v>9000</v>
      </c>
      <c r="H1496" s="11">
        <f>IFERROR(RawData[[#This Row],[Salary in USD]]/(INDEX(Exchange[], MATCH(RawData[[#This Row],[Local Currency Unit]], Exchange[Code], 0), 8)), "")</f>
        <v>5555.5555555555547</v>
      </c>
      <c r="I1496" s="1" t="s">
        <v>3737</v>
      </c>
      <c r="J1496" s="1" t="s">
        <v>281</v>
      </c>
      <c r="K1496" s="1" t="s">
        <v>134</v>
      </c>
      <c r="L1496" s="1" t="s">
        <v>19</v>
      </c>
      <c r="M1496" s="1" t="str">
        <f>INDEX(Countries[], MATCH(RawData[[#This Row],[Where do you work]], Countries[Actual], 0), 2)</f>
        <v>India</v>
      </c>
      <c r="N1496" s="1" t="s">
        <v>282</v>
      </c>
      <c r="O1496" s="1" t="str">
        <f>VLOOKUP(RawData[[#This Row],[How many hours of a day you work on Excel]], Time[], 2, FALSE)</f>
        <v>Heavy</v>
      </c>
      <c r="P1496" s="1">
        <v>1</v>
      </c>
    </row>
    <row r="1497" spans="2:16" x14ac:dyDescent="0.2">
      <c r="B1497" s="1" t="s">
        <v>3738</v>
      </c>
      <c r="C1497" s="1">
        <v>41058.672210648147</v>
      </c>
      <c r="D1497" s="10">
        <v>9000</v>
      </c>
      <c r="E1497" s="1" t="s">
        <v>322</v>
      </c>
      <c r="F1497" s="11">
        <v>9000</v>
      </c>
      <c r="G1497" s="9">
        <f>RawData[[#This Row],[Clean Salary]]*INDEX(Exchange[], MATCH(RawData[[#This Row],[Currency]], Exchange[Code], 0), 4)</f>
        <v>9000</v>
      </c>
      <c r="H1497" s="11">
        <f>IFERROR(RawData[[#This Row],[Salary in USD]]/(INDEX(Exchange[], MATCH(RawData[[#This Row],[Local Currency Unit]], Exchange[Code], 0), 8)), "")</f>
        <v>5555.5555555555547</v>
      </c>
      <c r="I1497" s="1" t="s">
        <v>682</v>
      </c>
      <c r="J1497" s="1" t="s">
        <v>290</v>
      </c>
      <c r="K1497" s="1" t="s">
        <v>134</v>
      </c>
      <c r="L1497" s="1" t="s">
        <v>19</v>
      </c>
      <c r="M1497" s="1" t="str">
        <f>INDEX(Countries[], MATCH(RawData[[#This Row],[Where do you work]], Countries[Actual], 0), 2)</f>
        <v>India</v>
      </c>
      <c r="N1497" s="1" t="s">
        <v>294</v>
      </c>
      <c r="O1497" s="1" t="str">
        <f>VLOOKUP(RawData[[#This Row],[How many hours of a day you work on Excel]], Time[], 2, FALSE)</f>
        <v>Very Heavy</v>
      </c>
      <c r="P1497" s="1">
        <v>0.6</v>
      </c>
    </row>
    <row r="1498" spans="2:16" x14ac:dyDescent="0.2">
      <c r="B1498" s="1" t="s">
        <v>3739</v>
      </c>
      <c r="C1498" s="1">
        <v>41058.672685185185</v>
      </c>
      <c r="D1498" s="10">
        <v>9000</v>
      </c>
      <c r="E1498" s="1" t="s">
        <v>322</v>
      </c>
      <c r="F1498" s="11">
        <v>9000</v>
      </c>
      <c r="G1498" s="9">
        <f>RawData[[#This Row],[Clean Salary]]*INDEX(Exchange[], MATCH(RawData[[#This Row],[Currency]], Exchange[Code], 0), 4)</f>
        <v>9000</v>
      </c>
      <c r="H1498" s="11">
        <f>IFERROR(RawData[[#This Row],[Salary in USD]]/(INDEX(Exchange[], MATCH(RawData[[#This Row],[Local Currency Unit]], Exchange[Code], 0), 8)), "")</f>
        <v>5555.5555555555547</v>
      </c>
      <c r="I1498" s="1" t="s">
        <v>682</v>
      </c>
      <c r="J1498" s="1" t="s">
        <v>290</v>
      </c>
      <c r="K1498" s="1" t="s">
        <v>134</v>
      </c>
      <c r="L1498" s="1" t="s">
        <v>19</v>
      </c>
      <c r="M1498" s="1" t="str">
        <f>INDEX(Countries[], MATCH(RawData[[#This Row],[Where do you work]], Countries[Actual], 0), 2)</f>
        <v>India</v>
      </c>
      <c r="N1498" s="1" t="s">
        <v>282</v>
      </c>
      <c r="O1498" s="1" t="str">
        <f>VLOOKUP(RawData[[#This Row],[How many hours of a day you work on Excel]], Time[], 2, FALSE)</f>
        <v>Heavy</v>
      </c>
      <c r="P1498" s="1">
        <v>1</v>
      </c>
    </row>
    <row r="1499" spans="2:16" x14ac:dyDescent="0.2">
      <c r="B1499" s="1" t="s">
        <v>2989</v>
      </c>
      <c r="C1499" s="1">
        <v>41055.936990740738</v>
      </c>
      <c r="D1499" s="10" t="s">
        <v>2990</v>
      </c>
      <c r="E1499" s="1" t="s">
        <v>19</v>
      </c>
      <c r="F1499" s="11">
        <v>504000</v>
      </c>
      <c r="G1499" s="9">
        <f>RawData[[#This Row],[Clean Salary]]*INDEX(Exchange[], MATCH(RawData[[#This Row],[Currency]], Exchange[Code], 0), 4)</f>
        <v>8975.1900104710548</v>
      </c>
      <c r="H1499" s="11">
        <f>IFERROR(RawData[[#This Row],[Salary in USD]]/(INDEX(Exchange[], MATCH(RawData[[#This Row],[Local Currency Unit]], Exchange[Code], 0), 8)), "")</f>
        <v>5540.2407472043542</v>
      </c>
      <c r="I1499" s="1" t="s">
        <v>2991</v>
      </c>
      <c r="J1499" s="1" t="s">
        <v>281</v>
      </c>
      <c r="K1499" s="1" t="s">
        <v>134</v>
      </c>
      <c r="L1499" s="1" t="s">
        <v>19</v>
      </c>
      <c r="M1499" s="1" t="str">
        <f>INDEX(Countries[], MATCH(RawData[[#This Row],[Where do you work]], Countries[Actual], 0), 2)</f>
        <v>India</v>
      </c>
      <c r="N1499" s="1" t="s">
        <v>294</v>
      </c>
      <c r="O1499" s="1" t="str">
        <f>VLOOKUP(RawData[[#This Row],[How many hours of a day you work on Excel]], Time[], 2, FALSE)</f>
        <v>Very Heavy</v>
      </c>
      <c r="P1499" s="1">
        <v>3</v>
      </c>
    </row>
    <row r="1500" spans="2:16" x14ac:dyDescent="0.2">
      <c r="B1500" s="1" t="s">
        <v>2701</v>
      </c>
      <c r="C1500" s="1">
        <v>41055.007881944446</v>
      </c>
      <c r="D1500" s="10" t="s">
        <v>2702</v>
      </c>
      <c r="E1500" s="1" t="s">
        <v>322</v>
      </c>
      <c r="F1500" s="11">
        <v>31330</v>
      </c>
      <c r="G1500" s="9">
        <f>RawData[[#This Row],[Clean Salary]]*INDEX(Exchange[], MATCH(RawData[[#This Row],[Currency]], Exchange[Code], 0), 4)</f>
        <v>31330</v>
      </c>
      <c r="H1500" s="11">
        <f>IFERROR(RawData[[#This Row],[Salary in USD]]/(INDEX(Exchange[], MATCH(RawData[[#This Row],[Local Currency Unit]], Exchange[Code], 0), 8)), "")</f>
        <v>5515.8450704225352</v>
      </c>
      <c r="I1500" s="1" t="s">
        <v>2703</v>
      </c>
      <c r="J1500" s="1" t="s">
        <v>290</v>
      </c>
      <c r="K1500" s="1" t="s">
        <v>141</v>
      </c>
      <c r="L1500" s="1" t="s">
        <v>5</v>
      </c>
      <c r="M1500" s="1" t="str">
        <f>INDEX(Countries[], MATCH(RawData[[#This Row],[Where do you work]], Countries[Actual], 0), 2)</f>
        <v>Brazil</v>
      </c>
      <c r="N1500" s="1" t="s">
        <v>294</v>
      </c>
      <c r="O1500" s="1" t="str">
        <f>VLOOKUP(RawData[[#This Row],[How many hours of a day you work on Excel]], Time[], 2, FALSE)</f>
        <v>Very Heavy</v>
      </c>
    </row>
    <row r="1501" spans="2:16" x14ac:dyDescent="0.2">
      <c r="B1501" s="1" t="s">
        <v>2992</v>
      </c>
      <c r="C1501" s="1">
        <v>41073.222592592596</v>
      </c>
      <c r="D1501" s="10" t="s">
        <v>2993</v>
      </c>
      <c r="E1501" s="1" t="s">
        <v>15</v>
      </c>
      <c r="F1501" s="11">
        <v>19200</v>
      </c>
      <c r="G1501" s="9">
        <f>RawData[[#This Row],[Clean Salary]]*INDEX(Exchange[], MATCH(RawData[[#This Row],[Currency]], Exchange[Code], 0), 4)</f>
        <v>24391.669228638868</v>
      </c>
      <c r="H1501" s="11">
        <f>IFERROR(RawData[[#This Row],[Salary in USD]]/(INDEX(Exchange[], MATCH(RawData[[#This Row],[Local Currency Unit]], Exchange[Code], 0), 8)), "")</f>
        <v>5506.0201419049363</v>
      </c>
      <c r="I1501" s="1" t="s">
        <v>2994</v>
      </c>
      <c r="J1501" s="1" t="s">
        <v>290</v>
      </c>
      <c r="K1501" s="1" t="s">
        <v>155</v>
      </c>
      <c r="L1501" s="1" t="s">
        <v>15</v>
      </c>
      <c r="M1501" s="1" t="str">
        <f>INDEX(Countries[], MATCH(RawData[[#This Row],[Where do you work]], Countries[Actual], 0), 2)</f>
        <v>Italy</v>
      </c>
      <c r="N1501" s="1" t="s">
        <v>282</v>
      </c>
      <c r="O1501" s="1" t="str">
        <f>VLOOKUP(RawData[[#This Row],[How many hours of a day you work on Excel]], Time[], 2, FALSE)</f>
        <v>Heavy</v>
      </c>
      <c r="P1501" s="1">
        <v>10</v>
      </c>
    </row>
    <row r="1502" spans="2:16" x14ac:dyDescent="0.2">
      <c r="B1502" s="1" t="s">
        <v>3287</v>
      </c>
      <c r="C1502" s="1">
        <v>41069.859756944446</v>
      </c>
      <c r="D1502" s="10">
        <v>1500</v>
      </c>
      <c r="E1502" s="1" t="s">
        <v>322</v>
      </c>
      <c r="F1502" s="11">
        <v>18000</v>
      </c>
      <c r="G1502" s="9">
        <f>RawData[[#This Row],[Clean Salary]]*INDEX(Exchange[], MATCH(RawData[[#This Row],[Currency]], Exchange[Code], 0), 4)</f>
        <v>18000</v>
      </c>
      <c r="H1502" s="11">
        <f>IFERROR(RawData[[#This Row],[Salary in USD]]/(INDEX(Exchange[], MATCH(RawData[[#This Row],[Local Currency Unit]], Exchange[Code], 0), 8)), "")</f>
        <v>5504.5871559633024</v>
      </c>
      <c r="I1502" s="1" t="s">
        <v>1382</v>
      </c>
      <c r="J1502" s="1" t="s">
        <v>316</v>
      </c>
      <c r="K1502" s="1" t="s">
        <v>2560</v>
      </c>
      <c r="L1502" s="1" t="s">
        <v>53</v>
      </c>
      <c r="M1502" s="1" t="str">
        <f>INDEX(Countries[], MATCH(RawData[[#This Row],[Where do you work]], Countries[Actual], 0), 2)</f>
        <v>UAE</v>
      </c>
      <c r="N1502" s="1" t="s">
        <v>294</v>
      </c>
      <c r="O1502" s="1" t="str">
        <f>VLOOKUP(RawData[[#This Row],[How many hours of a day you work on Excel]], Time[], 2, FALSE)</f>
        <v>Very Heavy</v>
      </c>
      <c r="P1502" s="1">
        <v>3</v>
      </c>
    </row>
    <row r="1503" spans="2:16" x14ac:dyDescent="0.2">
      <c r="B1503" s="1" t="s">
        <v>3132</v>
      </c>
      <c r="C1503" s="1">
        <v>41074.918807870374</v>
      </c>
      <c r="D1503" s="10">
        <v>1720</v>
      </c>
      <c r="E1503" s="1" t="s">
        <v>322</v>
      </c>
      <c r="F1503" s="11">
        <v>20640</v>
      </c>
      <c r="G1503" s="9">
        <f>RawData[[#This Row],[Clean Salary]]*INDEX(Exchange[], MATCH(RawData[[#This Row],[Currency]], Exchange[Code], 0), 4)</f>
        <v>20640</v>
      </c>
      <c r="H1503" s="11">
        <f>IFERROR(RawData[[#This Row],[Salary in USD]]/(INDEX(Exchange[], MATCH(RawData[[#This Row],[Local Currency Unit]], Exchange[Code], 0), 8)), "")</f>
        <v>5504</v>
      </c>
      <c r="I1503" s="1" t="s">
        <v>3133</v>
      </c>
      <c r="J1503" s="1" t="s">
        <v>281</v>
      </c>
      <c r="K1503" s="1" t="s">
        <v>144</v>
      </c>
      <c r="L1503" s="1" t="s">
        <v>41</v>
      </c>
      <c r="M1503" s="1" t="str">
        <f>INDEX(Countries[], MATCH(RawData[[#This Row],[Where do you work]], Countries[Actual], 0), 2)</f>
        <v>Singapore</v>
      </c>
      <c r="N1503" s="1" t="s">
        <v>282</v>
      </c>
      <c r="O1503" s="1" t="str">
        <f>VLOOKUP(RawData[[#This Row],[How many hours of a day you work on Excel]], Time[], 2, FALSE)</f>
        <v>Heavy</v>
      </c>
      <c r="P1503" s="1">
        <v>3</v>
      </c>
    </row>
    <row r="1504" spans="2:16" x14ac:dyDescent="0.2">
      <c r="B1504" s="1" t="s">
        <v>2995</v>
      </c>
      <c r="C1504" s="1">
        <v>41054.21125</v>
      </c>
      <c r="D1504" s="10">
        <v>500000</v>
      </c>
      <c r="E1504" s="1" t="s">
        <v>19</v>
      </c>
      <c r="F1504" s="11">
        <v>500000</v>
      </c>
      <c r="G1504" s="9">
        <f>RawData[[#This Row],[Clean Salary]]*INDEX(Exchange[], MATCH(RawData[[#This Row],[Currency]], Exchange[Code], 0), 4)</f>
        <v>8903.9583437212841</v>
      </c>
      <c r="H1504" s="11">
        <f>IFERROR(RawData[[#This Row],[Salary in USD]]/(INDEX(Exchange[], MATCH(RawData[[#This Row],[Local Currency Unit]], Exchange[Code], 0), 8)), "")</f>
        <v>5496.2705825440025</v>
      </c>
      <c r="I1504" s="1" t="s">
        <v>655</v>
      </c>
      <c r="J1504" s="1" t="s">
        <v>342</v>
      </c>
      <c r="K1504" s="1" t="s">
        <v>134</v>
      </c>
      <c r="L1504" s="1" t="s">
        <v>19</v>
      </c>
      <c r="M1504" s="1" t="str">
        <f>INDEX(Countries[], MATCH(RawData[[#This Row],[Where do you work]], Countries[Actual], 0), 2)</f>
        <v>India</v>
      </c>
      <c r="N1504" s="1" t="s">
        <v>294</v>
      </c>
      <c r="O1504" s="1" t="str">
        <f>VLOOKUP(RawData[[#This Row],[How many hours of a day you work on Excel]], Time[], 2, FALSE)</f>
        <v>Very Heavy</v>
      </c>
    </row>
    <row r="1505" spans="2:16" x14ac:dyDescent="0.2">
      <c r="B1505" s="1" t="s">
        <v>2996</v>
      </c>
      <c r="C1505" s="1">
        <v>41055.007141203707</v>
      </c>
      <c r="D1505" s="10">
        <v>500000</v>
      </c>
      <c r="E1505" s="1" t="s">
        <v>19</v>
      </c>
      <c r="F1505" s="11">
        <v>500000</v>
      </c>
      <c r="G1505" s="9">
        <f>RawData[[#This Row],[Clean Salary]]*INDEX(Exchange[], MATCH(RawData[[#This Row],[Currency]], Exchange[Code], 0), 4)</f>
        <v>8903.9583437212841</v>
      </c>
      <c r="H1505" s="11">
        <f>IFERROR(RawData[[#This Row],[Salary in USD]]/(INDEX(Exchange[], MATCH(RawData[[#This Row],[Local Currency Unit]], Exchange[Code], 0), 8)), "")</f>
        <v>5496.2705825440025</v>
      </c>
      <c r="I1505" s="1" t="s">
        <v>655</v>
      </c>
      <c r="J1505" s="1" t="s">
        <v>342</v>
      </c>
      <c r="K1505" s="1" t="s">
        <v>134</v>
      </c>
      <c r="L1505" s="1" t="s">
        <v>19</v>
      </c>
      <c r="M1505" s="1" t="str">
        <f>INDEX(Countries[], MATCH(RawData[[#This Row],[Where do you work]], Countries[Actual], 0), 2)</f>
        <v>India</v>
      </c>
      <c r="N1505" s="1" t="s">
        <v>294</v>
      </c>
      <c r="O1505" s="1" t="str">
        <f>VLOOKUP(RawData[[#This Row],[How many hours of a day you work on Excel]], Time[], 2, FALSE)</f>
        <v>Very Heavy</v>
      </c>
    </row>
    <row r="1506" spans="2:16" x14ac:dyDescent="0.2">
      <c r="B1506" s="1" t="s">
        <v>2997</v>
      </c>
      <c r="C1506" s="1">
        <v>41055.033460648148</v>
      </c>
      <c r="D1506" s="10" t="s">
        <v>2998</v>
      </c>
      <c r="E1506" s="1" t="s">
        <v>19</v>
      </c>
      <c r="F1506" s="11">
        <v>500000</v>
      </c>
      <c r="G1506" s="9">
        <f>RawData[[#This Row],[Clean Salary]]*INDEX(Exchange[], MATCH(RawData[[#This Row],[Currency]], Exchange[Code], 0), 4)</f>
        <v>8903.9583437212841</v>
      </c>
      <c r="H1506" s="11">
        <f>IFERROR(RawData[[#This Row],[Salary in USD]]/(INDEX(Exchange[], MATCH(RawData[[#This Row],[Local Currency Unit]], Exchange[Code], 0), 8)), "")</f>
        <v>5496.2705825440025</v>
      </c>
      <c r="I1506" s="1" t="s">
        <v>2999</v>
      </c>
      <c r="J1506" s="1" t="s">
        <v>290</v>
      </c>
      <c r="K1506" s="1" t="s">
        <v>134</v>
      </c>
      <c r="L1506" s="1" t="s">
        <v>19</v>
      </c>
      <c r="M1506" s="1" t="str">
        <f>INDEX(Countries[], MATCH(RawData[[#This Row],[Where do you work]], Countries[Actual], 0), 2)</f>
        <v>India</v>
      </c>
      <c r="N1506" s="1" t="s">
        <v>291</v>
      </c>
      <c r="O1506" s="1" t="str">
        <f>VLOOKUP(RawData[[#This Row],[How many hours of a day you work on Excel]], Time[], 2, FALSE)</f>
        <v>Medium</v>
      </c>
    </row>
    <row r="1507" spans="2:16" x14ac:dyDescent="0.2">
      <c r="B1507" s="1" t="s">
        <v>3000</v>
      </c>
      <c r="C1507" s="1">
        <v>41055.039826388886</v>
      </c>
      <c r="D1507" s="10" t="s">
        <v>3001</v>
      </c>
      <c r="E1507" s="1" t="s">
        <v>19</v>
      </c>
      <c r="F1507" s="11">
        <v>500000</v>
      </c>
      <c r="G1507" s="9">
        <f>RawData[[#This Row],[Clean Salary]]*INDEX(Exchange[], MATCH(RawData[[#This Row],[Currency]], Exchange[Code], 0), 4)</f>
        <v>8903.9583437212841</v>
      </c>
      <c r="H1507" s="11">
        <f>IFERROR(RawData[[#This Row],[Salary in USD]]/(INDEX(Exchange[], MATCH(RawData[[#This Row],[Local Currency Unit]], Exchange[Code], 0), 8)), "")</f>
        <v>5496.2705825440025</v>
      </c>
      <c r="I1507" s="1" t="s">
        <v>501</v>
      </c>
      <c r="J1507" s="1" t="s">
        <v>281</v>
      </c>
      <c r="K1507" s="1" t="s">
        <v>134</v>
      </c>
      <c r="L1507" s="1" t="s">
        <v>19</v>
      </c>
      <c r="M1507" s="1" t="str">
        <f>INDEX(Countries[], MATCH(RawData[[#This Row],[Where do you work]], Countries[Actual], 0), 2)</f>
        <v>India</v>
      </c>
      <c r="N1507" s="1" t="s">
        <v>282</v>
      </c>
      <c r="O1507" s="1" t="str">
        <f>VLOOKUP(RawData[[#This Row],[How many hours of a day you work on Excel]], Time[], 2, FALSE)</f>
        <v>Heavy</v>
      </c>
    </row>
    <row r="1508" spans="2:16" x14ac:dyDescent="0.2">
      <c r="B1508" s="1" t="s">
        <v>3002</v>
      </c>
      <c r="C1508" s="1">
        <v>41055.079710648148</v>
      </c>
      <c r="D1508" s="10" t="s">
        <v>3003</v>
      </c>
      <c r="E1508" s="1" t="s">
        <v>19</v>
      </c>
      <c r="F1508" s="11">
        <v>500000</v>
      </c>
      <c r="G1508" s="9">
        <f>RawData[[#This Row],[Clean Salary]]*INDEX(Exchange[], MATCH(RawData[[#This Row],[Currency]], Exchange[Code], 0), 4)</f>
        <v>8903.9583437212841</v>
      </c>
      <c r="H1508" s="11">
        <f>IFERROR(RawData[[#This Row],[Salary in USD]]/(INDEX(Exchange[], MATCH(RawData[[#This Row],[Local Currency Unit]], Exchange[Code], 0), 8)), "")</f>
        <v>5496.2705825440025</v>
      </c>
      <c r="I1508" s="1" t="s">
        <v>3004</v>
      </c>
      <c r="J1508" s="1" t="s">
        <v>281</v>
      </c>
      <c r="K1508" s="1" t="s">
        <v>134</v>
      </c>
      <c r="L1508" s="1" t="s">
        <v>19</v>
      </c>
      <c r="M1508" s="1" t="str">
        <f>INDEX(Countries[], MATCH(RawData[[#This Row],[Where do you work]], Countries[Actual], 0), 2)</f>
        <v>India</v>
      </c>
      <c r="N1508" s="1" t="s">
        <v>291</v>
      </c>
      <c r="O1508" s="1" t="str">
        <f>VLOOKUP(RawData[[#This Row],[How many hours of a day you work on Excel]], Time[], 2, FALSE)</f>
        <v>Medium</v>
      </c>
    </row>
    <row r="1509" spans="2:16" x14ac:dyDescent="0.2">
      <c r="B1509" s="1" t="s">
        <v>3005</v>
      </c>
      <c r="C1509" s="1">
        <v>41055.121863425928</v>
      </c>
      <c r="D1509" s="10" t="s">
        <v>3006</v>
      </c>
      <c r="E1509" s="1" t="s">
        <v>19</v>
      </c>
      <c r="F1509" s="11">
        <v>500000</v>
      </c>
      <c r="G1509" s="9">
        <f>RawData[[#This Row],[Clean Salary]]*INDEX(Exchange[], MATCH(RawData[[#This Row],[Currency]], Exchange[Code], 0), 4)</f>
        <v>8903.9583437212841</v>
      </c>
      <c r="H1509" s="11">
        <f>IFERROR(RawData[[#This Row],[Salary in USD]]/(INDEX(Exchange[], MATCH(RawData[[#This Row],[Local Currency Unit]], Exchange[Code], 0), 8)), "")</f>
        <v>5496.2705825440025</v>
      </c>
      <c r="I1509" s="1" t="s">
        <v>356</v>
      </c>
      <c r="J1509" s="1" t="s">
        <v>290</v>
      </c>
      <c r="K1509" s="1" t="s">
        <v>134</v>
      </c>
      <c r="L1509" s="1" t="s">
        <v>19</v>
      </c>
      <c r="M1509" s="1" t="str">
        <f>INDEX(Countries[], MATCH(RawData[[#This Row],[Where do you work]], Countries[Actual], 0), 2)</f>
        <v>India</v>
      </c>
      <c r="N1509" s="1" t="s">
        <v>282</v>
      </c>
      <c r="O1509" s="1" t="str">
        <f>VLOOKUP(RawData[[#This Row],[How many hours of a day you work on Excel]], Time[], 2, FALSE)</f>
        <v>Heavy</v>
      </c>
    </row>
    <row r="1510" spans="2:16" x14ac:dyDescent="0.2">
      <c r="B1510" s="1" t="s">
        <v>3007</v>
      </c>
      <c r="C1510" s="1">
        <v>41055.17796296296</v>
      </c>
      <c r="D1510" s="10" t="s">
        <v>3008</v>
      </c>
      <c r="E1510" s="1" t="s">
        <v>19</v>
      </c>
      <c r="F1510" s="11">
        <v>500000</v>
      </c>
      <c r="G1510" s="9">
        <f>RawData[[#This Row],[Clean Salary]]*INDEX(Exchange[], MATCH(RawData[[#This Row],[Currency]], Exchange[Code], 0), 4)</f>
        <v>8903.9583437212841</v>
      </c>
      <c r="H1510" s="11">
        <f>IFERROR(RawData[[#This Row],[Salary in USD]]/(INDEX(Exchange[], MATCH(RawData[[#This Row],[Local Currency Unit]], Exchange[Code], 0), 8)), "")</f>
        <v>5496.2705825440025</v>
      </c>
      <c r="I1510" s="1" t="s">
        <v>3009</v>
      </c>
      <c r="J1510" s="1" t="s">
        <v>281</v>
      </c>
      <c r="K1510" s="1" t="s">
        <v>134</v>
      </c>
      <c r="L1510" s="1" t="s">
        <v>19</v>
      </c>
      <c r="M1510" s="1" t="str">
        <f>INDEX(Countries[], MATCH(RawData[[#This Row],[Where do you work]], Countries[Actual], 0), 2)</f>
        <v>India</v>
      </c>
      <c r="N1510" s="1" t="s">
        <v>291</v>
      </c>
      <c r="O1510" s="1" t="str">
        <f>VLOOKUP(RawData[[#This Row],[How many hours of a day you work on Excel]], Time[], 2, FALSE)</f>
        <v>Medium</v>
      </c>
    </row>
    <row r="1511" spans="2:16" x14ac:dyDescent="0.2">
      <c r="B1511" s="1" t="s">
        <v>3010</v>
      </c>
      <c r="C1511" s="1">
        <v>41055.230150462965</v>
      </c>
      <c r="D1511" s="10" t="s">
        <v>3003</v>
      </c>
      <c r="E1511" s="1" t="s">
        <v>19</v>
      </c>
      <c r="F1511" s="11">
        <v>500000</v>
      </c>
      <c r="G1511" s="9">
        <f>RawData[[#This Row],[Clean Salary]]*INDEX(Exchange[], MATCH(RawData[[#This Row],[Currency]], Exchange[Code], 0), 4)</f>
        <v>8903.9583437212841</v>
      </c>
      <c r="H1511" s="11">
        <f>IFERROR(RawData[[#This Row],[Salary in USD]]/(INDEX(Exchange[], MATCH(RawData[[#This Row],[Local Currency Unit]], Exchange[Code], 0), 8)), "")</f>
        <v>5496.2705825440025</v>
      </c>
      <c r="I1511" s="1" t="s">
        <v>3011</v>
      </c>
      <c r="J1511" s="1" t="s">
        <v>290</v>
      </c>
      <c r="K1511" s="1" t="s">
        <v>134</v>
      </c>
      <c r="L1511" s="1" t="s">
        <v>19</v>
      </c>
      <c r="M1511" s="1" t="str">
        <f>INDEX(Countries[], MATCH(RawData[[#This Row],[Where do you work]], Countries[Actual], 0), 2)</f>
        <v>India</v>
      </c>
      <c r="N1511" s="1" t="s">
        <v>294</v>
      </c>
      <c r="O1511" s="1" t="str">
        <f>VLOOKUP(RawData[[#This Row],[How many hours of a day you work on Excel]], Time[], 2, FALSE)</f>
        <v>Very Heavy</v>
      </c>
    </row>
    <row r="1512" spans="2:16" x14ac:dyDescent="0.2">
      <c r="B1512" s="1" t="s">
        <v>3012</v>
      </c>
      <c r="C1512" s="1">
        <v>41055.599861111114</v>
      </c>
      <c r="D1512" s="10">
        <v>500000</v>
      </c>
      <c r="E1512" s="1" t="s">
        <v>19</v>
      </c>
      <c r="F1512" s="11">
        <v>500000</v>
      </c>
      <c r="G1512" s="9">
        <f>RawData[[#This Row],[Clean Salary]]*INDEX(Exchange[], MATCH(RawData[[#This Row],[Currency]], Exchange[Code], 0), 4)</f>
        <v>8903.9583437212841</v>
      </c>
      <c r="H1512" s="11">
        <f>IFERROR(RawData[[#This Row],[Salary in USD]]/(INDEX(Exchange[], MATCH(RawData[[#This Row],[Local Currency Unit]], Exchange[Code], 0), 8)), "")</f>
        <v>5496.2705825440025</v>
      </c>
      <c r="I1512" s="1" t="s">
        <v>3013</v>
      </c>
      <c r="J1512" s="1" t="s">
        <v>313</v>
      </c>
      <c r="K1512" s="1" t="s">
        <v>134</v>
      </c>
      <c r="L1512" s="1" t="s">
        <v>19</v>
      </c>
      <c r="M1512" s="1" t="str">
        <f>INDEX(Countries[], MATCH(RawData[[#This Row],[Where do you work]], Countries[Actual], 0), 2)</f>
        <v>India</v>
      </c>
      <c r="N1512" s="1" t="s">
        <v>291</v>
      </c>
      <c r="O1512" s="1" t="str">
        <f>VLOOKUP(RawData[[#This Row],[How many hours of a day you work on Excel]], Time[], 2, FALSE)</f>
        <v>Medium</v>
      </c>
      <c r="P1512" s="1">
        <v>1</v>
      </c>
    </row>
    <row r="1513" spans="2:16" x14ac:dyDescent="0.2">
      <c r="B1513" s="1" t="s">
        <v>3014</v>
      </c>
      <c r="C1513" s="1">
        <v>41055.606377314813</v>
      </c>
      <c r="D1513" s="10">
        <v>500000</v>
      </c>
      <c r="E1513" s="1" t="s">
        <v>19</v>
      </c>
      <c r="F1513" s="11">
        <v>500000</v>
      </c>
      <c r="G1513" s="9">
        <f>RawData[[#This Row],[Clean Salary]]*INDEX(Exchange[], MATCH(RawData[[#This Row],[Currency]], Exchange[Code], 0), 4)</f>
        <v>8903.9583437212841</v>
      </c>
      <c r="H1513" s="11">
        <f>IFERROR(RawData[[#This Row],[Salary in USD]]/(INDEX(Exchange[], MATCH(RawData[[#This Row],[Local Currency Unit]], Exchange[Code], 0), 8)), "")</f>
        <v>5496.2705825440025</v>
      </c>
      <c r="I1513" s="1" t="s">
        <v>305</v>
      </c>
      <c r="J1513" s="1" t="s">
        <v>305</v>
      </c>
      <c r="K1513" s="1" t="s">
        <v>134</v>
      </c>
      <c r="L1513" s="1" t="s">
        <v>19</v>
      </c>
      <c r="M1513" s="1" t="str">
        <f>INDEX(Countries[], MATCH(RawData[[#This Row],[Where do you work]], Countries[Actual], 0), 2)</f>
        <v>India</v>
      </c>
      <c r="N1513" s="1" t="s">
        <v>294</v>
      </c>
      <c r="O1513" s="1" t="str">
        <f>VLOOKUP(RawData[[#This Row],[How many hours of a day you work on Excel]], Time[], 2, FALSE)</f>
        <v>Very Heavy</v>
      </c>
      <c r="P1513" s="1">
        <v>2</v>
      </c>
    </row>
    <row r="1514" spans="2:16" x14ac:dyDescent="0.2">
      <c r="B1514" s="1" t="s">
        <v>3015</v>
      </c>
      <c r="C1514" s="1">
        <v>41056.571006944447</v>
      </c>
      <c r="D1514" s="10" t="s">
        <v>3016</v>
      </c>
      <c r="E1514" s="1" t="s">
        <v>19</v>
      </c>
      <c r="F1514" s="11">
        <v>500000</v>
      </c>
      <c r="G1514" s="9">
        <f>RawData[[#This Row],[Clean Salary]]*INDEX(Exchange[], MATCH(RawData[[#This Row],[Currency]], Exchange[Code], 0), 4)</f>
        <v>8903.9583437212841</v>
      </c>
      <c r="H1514" s="11">
        <f>IFERROR(RawData[[#This Row],[Salary in USD]]/(INDEX(Exchange[], MATCH(RawData[[#This Row],[Local Currency Unit]], Exchange[Code], 0), 8)), "")</f>
        <v>5496.2705825440025</v>
      </c>
      <c r="I1514" s="1" t="s">
        <v>3017</v>
      </c>
      <c r="J1514" s="1" t="s">
        <v>281</v>
      </c>
      <c r="K1514" s="1" t="s">
        <v>134</v>
      </c>
      <c r="L1514" s="1" t="s">
        <v>19</v>
      </c>
      <c r="M1514" s="1" t="str">
        <f>INDEX(Countries[], MATCH(RawData[[#This Row],[Where do you work]], Countries[Actual], 0), 2)</f>
        <v>India</v>
      </c>
      <c r="N1514" s="1" t="s">
        <v>324</v>
      </c>
      <c r="O1514" s="1" t="str">
        <f>VLOOKUP(RawData[[#This Row],[How many hours of a day you work on Excel]], Time[], 2, FALSE)</f>
        <v>Light</v>
      </c>
      <c r="P1514" s="1">
        <v>5</v>
      </c>
    </row>
    <row r="1515" spans="2:16" x14ac:dyDescent="0.2">
      <c r="B1515" s="1" t="s">
        <v>3018</v>
      </c>
      <c r="C1515" s="1">
        <v>41056.6175</v>
      </c>
      <c r="D1515" s="10" t="s">
        <v>3019</v>
      </c>
      <c r="E1515" s="1" t="s">
        <v>19</v>
      </c>
      <c r="F1515" s="11">
        <v>500000</v>
      </c>
      <c r="G1515" s="9">
        <f>RawData[[#This Row],[Clean Salary]]*INDEX(Exchange[], MATCH(RawData[[#This Row],[Currency]], Exchange[Code], 0), 4)</f>
        <v>8903.9583437212841</v>
      </c>
      <c r="H1515" s="11">
        <f>IFERROR(RawData[[#This Row],[Salary in USD]]/(INDEX(Exchange[], MATCH(RawData[[#This Row],[Local Currency Unit]], Exchange[Code], 0), 8)), "")</f>
        <v>5496.2705825440025</v>
      </c>
      <c r="I1515" s="1" t="s">
        <v>3020</v>
      </c>
      <c r="J1515" s="1" t="s">
        <v>305</v>
      </c>
      <c r="K1515" s="1" t="s">
        <v>134</v>
      </c>
      <c r="L1515" s="1" t="s">
        <v>19</v>
      </c>
      <c r="M1515" s="1" t="str">
        <f>INDEX(Countries[], MATCH(RawData[[#This Row],[Where do you work]], Countries[Actual], 0), 2)</f>
        <v>India</v>
      </c>
      <c r="N1515" s="1" t="s">
        <v>291</v>
      </c>
      <c r="O1515" s="1" t="str">
        <f>VLOOKUP(RawData[[#This Row],[How many hours of a day you work on Excel]], Time[], 2, FALSE)</f>
        <v>Medium</v>
      </c>
      <c r="P1515" s="1">
        <v>3</v>
      </c>
    </row>
    <row r="1516" spans="2:16" x14ac:dyDescent="0.2">
      <c r="B1516" s="1" t="s">
        <v>3021</v>
      </c>
      <c r="C1516" s="1">
        <v>41057.410694444443</v>
      </c>
      <c r="D1516" s="10" t="s">
        <v>3003</v>
      </c>
      <c r="E1516" s="1" t="s">
        <v>19</v>
      </c>
      <c r="F1516" s="11">
        <v>500000</v>
      </c>
      <c r="G1516" s="9">
        <f>RawData[[#This Row],[Clean Salary]]*INDEX(Exchange[], MATCH(RawData[[#This Row],[Currency]], Exchange[Code], 0), 4)</f>
        <v>8903.9583437212841</v>
      </c>
      <c r="H1516" s="11">
        <f>IFERROR(RawData[[#This Row],[Salary in USD]]/(INDEX(Exchange[], MATCH(RawData[[#This Row],[Local Currency Unit]], Exchange[Code], 0), 8)), "")</f>
        <v>5496.2705825440025</v>
      </c>
      <c r="I1516" s="1" t="s">
        <v>356</v>
      </c>
      <c r="J1516" s="1" t="s">
        <v>290</v>
      </c>
      <c r="K1516" s="1" t="s">
        <v>134</v>
      </c>
      <c r="L1516" s="1" t="s">
        <v>19</v>
      </c>
      <c r="M1516" s="1" t="str">
        <f>INDEX(Countries[], MATCH(RawData[[#This Row],[Where do you work]], Countries[Actual], 0), 2)</f>
        <v>India</v>
      </c>
      <c r="N1516" s="1" t="s">
        <v>282</v>
      </c>
      <c r="O1516" s="1" t="str">
        <f>VLOOKUP(RawData[[#This Row],[How many hours of a day you work on Excel]], Time[], 2, FALSE)</f>
        <v>Heavy</v>
      </c>
      <c r="P1516" s="1">
        <v>7</v>
      </c>
    </row>
    <row r="1517" spans="2:16" x14ac:dyDescent="0.2">
      <c r="B1517" s="1" t="s">
        <v>3022</v>
      </c>
      <c r="C1517" s="1">
        <v>41057.669270833336</v>
      </c>
      <c r="D1517" s="10" t="s">
        <v>3023</v>
      </c>
      <c r="E1517" s="1" t="s">
        <v>19</v>
      </c>
      <c r="F1517" s="11">
        <v>500000</v>
      </c>
      <c r="G1517" s="9">
        <f>RawData[[#This Row],[Clean Salary]]*INDEX(Exchange[], MATCH(RawData[[#This Row],[Currency]], Exchange[Code], 0), 4)</f>
        <v>8903.9583437212841</v>
      </c>
      <c r="H1517" s="11">
        <f>IFERROR(RawData[[#This Row],[Salary in USD]]/(INDEX(Exchange[], MATCH(RawData[[#This Row],[Local Currency Unit]], Exchange[Code], 0), 8)), "")</f>
        <v>5496.2705825440025</v>
      </c>
      <c r="I1517" s="1" t="s">
        <v>2635</v>
      </c>
      <c r="J1517" s="1" t="s">
        <v>290</v>
      </c>
      <c r="K1517" s="1" t="s">
        <v>134</v>
      </c>
      <c r="L1517" s="1" t="s">
        <v>19</v>
      </c>
      <c r="M1517" s="1" t="str">
        <f>INDEX(Countries[], MATCH(RawData[[#This Row],[Where do you work]], Countries[Actual], 0), 2)</f>
        <v>India</v>
      </c>
      <c r="N1517" s="1" t="s">
        <v>291</v>
      </c>
      <c r="O1517" s="1" t="str">
        <f>VLOOKUP(RawData[[#This Row],[How many hours of a day you work on Excel]], Time[], 2, FALSE)</f>
        <v>Medium</v>
      </c>
      <c r="P1517" s="1">
        <v>23</v>
      </c>
    </row>
    <row r="1518" spans="2:16" x14ac:dyDescent="0.2">
      <c r="B1518" s="1" t="s">
        <v>3024</v>
      </c>
      <c r="C1518" s="1">
        <v>41057.922361111108</v>
      </c>
      <c r="D1518" s="10" t="s">
        <v>3025</v>
      </c>
      <c r="E1518" s="1" t="s">
        <v>19</v>
      </c>
      <c r="F1518" s="11">
        <v>500000</v>
      </c>
      <c r="G1518" s="9">
        <f>RawData[[#This Row],[Clean Salary]]*INDEX(Exchange[], MATCH(RawData[[#This Row],[Currency]], Exchange[Code], 0), 4)</f>
        <v>8903.9583437212841</v>
      </c>
      <c r="H1518" s="11">
        <f>IFERROR(RawData[[#This Row],[Salary in USD]]/(INDEX(Exchange[], MATCH(RawData[[#This Row],[Local Currency Unit]], Exchange[Code], 0), 8)), "")</f>
        <v>5496.2705825440025</v>
      </c>
      <c r="I1518" s="1" t="s">
        <v>2359</v>
      </c>
      <c r="J1518" s="1" t="s">
        <v>281</v>
      </c>
      <c r="K1518" s="1" t="s">
        <v>134</v>
      </c>
      <c r="L1518" s="1" t="s">
        <v>19</v>
      </c>
      <c r="M1518" s="1" t="str">
        <f>INDEX(Countries[], MATCH(RawData[[#This Row],[Where do you work]], Countries[Actual], 0), 2)</f>
        <v>India</v>
      </c>
      <c r="N1518" s="1" t="s">
        <v>324</v>
      </c>
      <c r="O1518" s="1" t="str">
        <f>VLOOKUP(RawData[[#This Row],[How many hours of a day you work on Excel]], Time[], 2, FALSE)</f>
        <v>Light</v>
      </c>
      <c r="P1518" s="1">
        <v>25</v>
      </c>
    </row>
    <row r="1519" spans="2:16" x14ac:dyDescent="0.2">
      <c r="B1519" s="1" t="s">
        <v>3026</v>
      </c>
      <c r="C1519" s="1">
        <v>41057.9453125</v>
      </c>
      <c r="D1519" s="10">
        <v>500000</v>
      </c>
      <c r="E1519" s="1" t="s">
        <v>19</v>
      </c>
      <c r="F1519" s="11">
        <v>500000</v>
      </c>
      <c r="G1519" s="9">
        <f>RawData[[#This Row],[Clean Salary]]*INDEX(Exchange[], MATCH(RawData[[#This Row],[Currency]], Exchange[Code], 0), 4)</f>
        <v>8903.9583437212841</v>
      </c>
      <c r="H1519" s="11">
        <f>IFERROR(RawData[[#This Row],[Salary in USD]]/(INDEX(Exchange[], MATCH(RawData[[#This Row],[Local Currency Unit]], Exchange[Code], 0), 8)), "")</f>
        <v>5496.2705825440025</v>
      </c>
      <c r="I1519" s="1" t="s">
        <v>356</v>
      </c>
      <c r="J1519" s="1" t="s">
        <v>290</v>
      </c>
      <c r="K1519" s="1" t="s">
        <v>134</v>
      </c>
      <c r="L1519" s="1" t="s">
        <v>19</v>
      </c>
      <c r="M1519" s="1" t="str">
        <f>INDEX(Countries[], MATCH(RawData[[#This Row],[Where do you work]], Countries[Actual], 0), 2)</f>
        <v>India</v>
      </c>
      <c r="N1519" s="1" t="s">
        <v>282</v>
      </c>
      <c r="O1519" s="1" t="str">
        <f>VLOOKUP(RawData[[#This Row],[How many hours of a day you work on Excel]], Time[], 2, FALSE)</f>
        <v>Heavy</v>
      </c>
      <c r="P1519" s="1">
        <v>0.8</v>
      </c>
    </row>
    <row r="1520" spans="2:16" x14ac:dyDescent="0.2">
      <c r="B1520" s="1" t="s">
        <v>3027</v>
      </c>
      <c r="C1520" s="1">
        <v>41058.019884259258</v>
      </c>
      <c r="D1520" s="10">
        <v>500000</v>
      </c>
      <c r="E1520" s="1" t="s">
        <v>19</v>
      </c>
      <c r="F1520" s="11">
        <v>500000</v>
      </c>
      <c r="G1520" s="9">
        <f>RawData[[#This Row],[Clean Salary]]*INDEX(Exchange[], MATCH(RawData[[#This Row],[Currency]], Exchange[Code], 0), 4)</f>
        <v>8903.9583437212841</v>
      </c>
      <c r="H1520" s="11">
        <f>IFERROR(RawData[[#This Row],[Salary in USD]]/(INDEX(Exchange[], MATCH(RawData[[#This Row],[Local Currency Unit]], Exchange[Code], 0), 8)), "")</f>
        <v>5496.2705825440025</v>
      </c>
      <c r="I1520" s="1" t="s">
        <v>342</v>
      </c>
      <c r="J1520" s="1" t="s">
        <v>342</v>
      </c>
      <c r="K1520" s="1" t="s">
        <v>134</v>
      </c>
      <c r="L1520" s="1" t="s">
        <v>19</v>
      </c>
      <c r="M1520" s="1" t="str">
        <f>INDEX(Countries[], MATCH(RawData[[#This Row],[Where do you work]], Countries[Actual], 0), 2)</f>
        <v>India</v>
      </c>
      <c r="N1520" s="1" t="s">
        <v>291</v>
      </c>
      <c r="O1520" s="1" t="str">
        <f>VLOOKUP(RawData[[#This Row],[How many hours of a day you work on Excel]], Time[], 2, FALSE)</f>
        <v>Medium</v>
      </c>
      <c r="P1520" s="1">
        <v>3</v>
      </c>
    </row>
    <row r="1521" spans="2:16" x14ac:dyDescent="0.2">
      <c r="B1521" s="1" t="s">
        <v>3028</v>
      </c>
      <c r="C1521" s="1">
        <v>41058.447094907409</v>
      </c>
      <c r="D1521" s="10">
        <v>500000</v>
      </c>
      <c r="E1521" s="1" t="s">
        <v>19</v>
      </c>
      <c r="F1521" s="11">
        <v>500000</v>
      </c>
      <c r="G1521" s="9">
        <f>RawData[[#This Row],[Clean Salary]]*INDEX(Exchange[], MATCH(RawData[[#This Row],[Currency]], Exchange[Code], 0), 4)</f>
        <v>8903.9583437212841</v>
      </c>
      <c r="H1521" s="11">
        <f>IFERROR(RawData[[#This Row],[Salary in USD]]/(INDEX(Exchange[], MATCH(RawData[[#This Row],[Local Currency Unit]], Exchange[Code], 0), 8)), "")</f>
        <v>5496.2705825440025</v>
      </c>
      <c r="I1521" s="1" t="s">
        <v>3029</v>
      </c>
      <c r="J1521" s="1" t="s">
        <v>281</v>
      </c>
      <c r="K1521" s="1" t="s">
        <v>134</v>
      </c>
      <c r="L1521" s="1" t="s">
        <v>19</v>
      </c>
      <c r="M1521" s="1" t="str">
        <f>INDEX(Countries[], MATCH(RawData[[#This Row],[Where do you work]], Countries[Actual], 0), 2)</f>
        <v>India</v>
      </c>
      <c r="N1521" s="1" t="s">
        <v>291</v>
      </c>
      <c r="O1521" s="1" t="str">
        <f>VLOOKUP(RawData[[#This Row],[How many hours of a day you work on Excel]], Time[], 2, FALSE)</f>
        <v>Medium</v>
      </c>
      <c r="P1521" s="1">
        <v>29</v>
      </c>
    </row>
    <row r="1522" spans="2:16" x14ac:dyDescent="0.2">
      <c r="B1522" s="1" t="s">
        <v>3030</v>
      </c>
      <c r="C1522" s="1">
        <v>41058.607430555552</v>
      </c>
      <c r="D1522" s="10" t="s">
        <v>3031</v>
      </c>
      <c r="E1522" s="1" t="s">
        <v>19</v>
      </c>
      <c r="F1522" s="11">
        <v>500000</v>
      </c>
      <c r="G1522" s="9">
        <f>RawData[[#This Row],[Clean Salary]]*INDEX(Exchange[], MATCH(RawData[[#This Row],[Currency]], Exchange[Code], 0), 4)</f>
        <v>8903.9583437212841</v>
      </c>
      <c r="H1522" s="11">
        <f>IFERROR(RawData[[#This Row],[Salary in USD]]/(INDEX(Exchange[], MATCH(RawData[[#This Row],[Local Currency Unit]], Exchange[Code], 0), 8)), "")</f>
        <v>5496.2705825440025</v>
      </c>
      <c r="I1522" s="1" t="s">
        <v>3032</v>
      </c>
      <c r="J1522" s="1" t="s">
        <v>305</v>
      </c>
      <c r="K1522" s="1" t="s">
        <v>134</v>
      </c>
      <c r="L1522" s="1" t="s">
        <v>19</v>
      </c>
      <c r="M1522" s="1" t="str">
        <f>INDEX(Countries[], MATCH(RawData[[#This Row],[Where do you work]], Countries[Actual], 0), 2)</f>
        <v>India</v>
      </c>
      <c r="N1522" s="1" t="s">
        <v>282</v>
      </c>
      <c r="O1522" s="1" t="str">
        <f>VLOOKUP(RawData[[#This Row],[How many hours of a day you work on Excel]], Time[], 2, FALSE)</f>
        <v>Heavy</v>
      </c>
      <c r="P1522" s="1">
        <v>2</v>
      </c>
    </row>
    <row r="1523" spans="2:16" x14ac:dyDescent="0.2">
      <c r="B1523" s="1" t="s">
        <v>3033</v>
      </c>
      <c r="C1523" s="1">
        <v>41058.719675925924</v>
      </c>
      <c r="D1523" s="10">
        <v>500000</v>
      </c>
      <c r="E1523" s="1" t="s">
        <v>19</v>
      </c>
      <c r="F1523" s="11">
        <v>500000</v>
      </c>
      <c r="G1523" s="9">
        <f>RawData[[#This Row],[Clean Salary]]*INDEX(Exchange[], MATCH(RawData[[#This Row],[Currency]], Exchange[Code], 0), 4)</f>
        <v>8903.9583437212841</v>
      </c>
      <c r="H1523" s="11">
        <f>IFERROR(RawData[[#This Row],[Salary in USD]]/(INDEX(Exchange[], MATCH(RawData[[#This Row],[Local Currency Unit]], Exchange[Code], 0), 8)), "")</f>
        <v>5496.2705825440025</v>
      </c>
      <c r="I1523" s="1" t="s">
        <v>3034</v>
      </c>
      <c r="J1523" s="1" t="s">
        <v>281</v>
      </c>
      <c r="K1523" s="1" t="s">
        <v>134</v>
      </c>
      <c r="L1523" s="1" t="s">
        <v>19</v>
      </c>
      <c r="M1523" s="1" t="str">
        <f>INDEX(Countries[], MATCH(RawData[[#This Row],[Where do you work]], Countries[Actual], 0), 2)</f>
        <v>India</v>
      </c>
      <c r="N1523" s="1" t="s">
        <v>291</v>
      </c>
      <c r="O1523" s="1" t="str">
        <f>VLOOKUP(RawData[[#This Row],[How many hours of a day you work on Excel]], Time[], 2, FALSE)</f>
        <v>Medium</v>
      </c>
      <c r="P1523" s="1">
        <v>5</v>
      </c>
    </row>
    <row r="1524" spans="2:16" x14ac:dyDescent="0.2">
      <c r="B1524" s="1" t="s">
        <v>3035</v>
      </c>
      <c r="C1524" s="1">
        <v>41059.556319444448</v>
      </c>
      <c r="D1524" s="10">
        <v>500000</v>
      </c>
      <c r="E1524" s="1" t="s">
        <v>19</v>
      </c>
      <c r="F1524" s="11">
        <v>500000</v>
      </c>
      <c r="G1524" s="9">
        <f>RawData[[#This Row],[Clean Salary]]*INDEX(Exchange[], MATCH(RawData[[#This Row],[Currency]], Exchange[Code], 0), 4)</f>
        <v>8903.9583437212841</v>
      </c>
      <c r="H1524" s="11">
        <f>IFERROR(RawData[[#This Row],[Salary in USD]]/(INDEX(Exchange[], MATCH(RawData[[#This Row],[Local Currency Unit]], Exchange[Code], 0), 8)), "")</f>
        <v>5496.2705825440025</v>
      </c>
      <c r="I1524" s="1" t="s">
        <v>3036</v>
      </c>
      <c r="J1524" s="1" t="s">
        <v>281</v>
      </c>
      <c r="K1524" s="1" t="s">
        <v>134</v>
      </c>
      <c r="L1524" s="1" t="s">
        <v>19</v>
      </c>
      <c r="M1524" s="1" t="str">
        <f>INDEX(Countries[], MATCH(RawData[[#This Row],[Where do you work]], Countries[Actual], 0), 2)</f>
        <v>India</v>
      </c>
      <c r="N1524" s="1" t="s">
        <v>291</v>
      </c>
      <c r="O1524" s="1" t="str">
        <f>VLOOKUP(RawData[[#This Row],[How many hours of a day you work on Excel]], Time[], 2, FALSE)</f>
        <v>Medium</v>
      </c>
      <c r="P1524" s="1">
        <v>0</v>
      </c>
    </row>
    <row r="1525" spans="2:16" x14ac:dyDescent="0.2">
      <c r="B1525" s="1" t="s">
        <v>3037</v>
      </c>
      <c r="C1525" s="1">
        <v>41060.437291666669</v>
      </c>
      <c r="D1525" s="10">
        <v>500000</v>
      </c>
      <c r="E1525" s="1" t="s">
        <v>19</v>
      </c>
      <c r="F1525" s="11">
        <v>500000</v>
      </c>
      <c r="G1525" s="9">
        <f>RawData[[#This Row],[Clean Salary]]*INDEX(Exchange[], MATCH(RawData[[#This Row],[Currency]], Exchange[Code], 0), 4)</f>
        <v>8903.9583437212841</v>
      </c>
      <c r="H1525" s="11">
        <f>IFERROR(RawData[[#This Row],[Salary in USD]]/(INDEX(Exchange[], MATCH(RawData[[#This Row],[Local Currency Unit]], Exchange[Code], 0), 8)), "")</f>
        <v>5496.2705825440025</v>
      </c>
      <c r="I1525" s="1" t="s">
        <v>1056</v>
      </c>
      <c r="J1525" s="1" t="s">
        <v>290</v>
      </c>
      <c r="K1525" s="1" t="s">
        <v>134</v>
      </c>
      <c r="L1525" s="1" t="s">
        <v>19</v>
      </c>
      <c r="M1525" s="1" t="str">
        <f>INDEX(Countries[], MATCH(RawData[[#This Row],[Where do you work]], Countries[Actual], 0), 2)</f>
        <v>India</v>
      </c>
      <c r="N1525" s="1" t="s">
        <v>282</v>
      </c>
      <c r="O1525" s="1" t="str">
        <f>VLOOKUP(RawData[[#This Row],[How many hours of a day you work on Excel]], Time[], 2, FALSE)</f>
        <v>Heavy</v>
      </c>
      <c r="P1525" s="1">
        <v>8</v>
      </c>
    </row>
    <row r="1526" spans="2:16" x14ac:dyDescent="0.2">
      <c r="B1526" s="1" t="s">
        <v>3038</v>
      </c>
      <c r="C1526" s="1">
        <v>41061.115520833337</v>
      </c>
      <c r="D1526" s="10" t="s">
        <v>3003</v>
      </c>
      <c r="E1526" s="1" t="s">
        <v>19</v>
      </c>
      <c r="F1526" s="11">
        <v>500000</v>
      </c>
      <c r="G1526" s="9">
        <f>RawData[[#This Row],[Clean Salary]]*INDEX(Exchange[], MATCH(RawData[[#This Row],[Currency]], Exchange[Code], 0), 4)</f>
        <v>8903.9583437212841</v>
      </c>
      <c r="H1526" s="11">
        <f>IFERROR(RawData[[#This Row],[Salary in USD]]/(INDEX(Exchange[], MATCH(RawData[[#This Row],[Local Currency Unit]], Exchange[Code], 0), 8)), "")</f>
        <v>5496.2705825440025</v>
      </c>
      <c r="I1526" s="1" t="s">
        <v>3039</v>
      </c>
      <c r="J1526" s="1" t="s">
        <v>290</v>
      </c>
      <c r="K1526" s="1" t="s">
        <v>134</v>
      </c>
      <c r="L1526" s="1" t="s">
        <v>19</v>
      </c>
      <c r="M1526" s="1" t="str">
        <f>INDEX(Countries[], MATCH(RawData[[#This Row],[Where do you work]], Countries[Actual], 0), 2)</f>
        <v>India</v>
      </c>
      <c r="N1526" s="1" t="s">
        <v>282</v>
      </c>
      <c r="O1526" s="1" t="str">
        <f>VLOOKUP(RawData[[#This Row],[How many hours of a day you work on Excel]], Time[], 2, FALSE)</f>
        <v>Heavy</v>
      </c>
      <c r="P1526" s="1">
        <v>9</v>
      </c>
    </row>
    <row r="1527" spans="2:16" x14ac:dyDescent="0.2">
      <c r="B1527" s="1" t="s">
        <v>3040</v>
      </c>
      <c r="C1527" s="1">
        <v>41064.688298611109</v>
      </c>
      <c r="D1527" s="10" t="s">
        <v>3041</v>
      </c>
      <c r="E1527" s="1" t="s">
        <v>19</v>
      </c>
      <c r="F1527" s="11">
        <v>500000</v>
      </c>
      <c r="G1527" s="9">
        <f>RawData[[#This Row],[Clean Salary]]*INDEX(Exchange[], MATCH(RawData[[#This Row],[Currency]], Exchange[Code], 0), 4)</f>
        <v>8903.9583437212841</v>
      </c>
      <c r="H1527" s="11">
        <f>IFERROR(RawData[[#This Row],[Salary in USD]]/(INDEX(Exchange[], MATCH(RawData[[#This Row],[Local Currency Unit]], Exchange[Code], 0), 8)), "")</f>
        <v>5496.2705825440025</v>
      </c>
      <c r="I1527" s="1" t="s">
        <v>3042</v>
      </c>
      <c r="J1527" s="1" t="s">
        <v>281</v>
      </c>
      <c r="K1527" s="1" t="s">
        <v>134</v>
      </c>
      <c r="L1527" s="1" t="s">
        <v>19</v>
      </c>
      <c r="M1527" s="1" t="str">
        <f>INDEX(Countries[], MATCH(RawData[[#This Row],[Where do you work]], Countries[Actual], 0), 2)</f>
        <v>India</v>
      </c>
      <c r="N1527" s="1" t="s">
        <v>294</v>
      </c>
      <c r="O1527" s="1" t="str">
        <f>VLOOKUP(RawData[[#This Row],[How many hours of a day you work on Excel]], Time[], 2, FALSE)</f>
        <v>Very Heavy</v>
      </c>
      <c r="P1527" s="1">
        <v>20</v>
      </c>
    </row>
    <row r="1528" spans="2:16" x14ac:dyDescent="0.2">
      <c r="B1528" s="1" t="s">
        <v>3043</v>
      </c>
      <c r="C1528" s="1">
        <v>41066.66920138889</v>
      </c>
      <c r="D1528" s="10">
        <v>500000</v>
      </c>
      <c r="E1528" s="1" t="s">
        <v>19</v>
      </c>
      <c r="F1528" s="11">
        <v>500000</v>
      </c>
      <c r="G1528" s="9">
        <f>RawData[[#This Row],[Clean Salary]]*INDEX(Exchange[], MATCH(RawData[[#This Row],[Currency]], Exchange[Code], 0), 4)</f>
        <v>8903.9583437212841</v>
      </c>
      <c r="H1528" s="11">
        <f>IFERROR(RawData[[#This Row],[Salary in USD]]/(INDEX(Exchange[], MATCH(RawData[[#This Row],[Local Currency Unit]], Exchange[Code], 0), 8)), "")</f>
        <v>5496.2705825440025</v>
      </c>
      <c r="I1528" s="1" t="s">
        <v>3039</v>
      </c>
      <c r="J1528" s="1" t="s">
        <v>290</v>
      </c>
      <c r="K1528" s="1" t="s">
        <v>134</v>
      </c>
      <c r="L1528" s="1" t="s">
        <v>19</v>
      </c>
      <c r="M1528" s="1" t="str">
        <f>INDEX(Countries[], MATCH(RawData[[#This Row],[Where do you work]], Countries[Actual], 0), 2)</f>
        <v>India</v>
      </c>
      <c r="N1528" s="1" t="s">
        <v>282</v>
      </c>
      <c r="O1528" s="1" t="str">
        <f>VLOOKUP(RawData[[#This Row],[How many hours of a day you work on Excel]], Time[], 2, FALSE)</f>
        <v>Heavy</v>
      </c>
      <c r="P1528" s="1">
        <v>4</v>
      </c>
    </row>
    <row r="1529" spans="2:16" x14ac:dyDescent="0.2">
      <c r="B1529" s="1" t="s">
        <v>3044</v>
      </c>
      <c r="C1529" s="1">
        <v>41067.022499999999</v>
      </c>
      <c r="D1529" s="10" t="s">
        <v>3045</v>
      </c>
      <c r="E1529" s="1" t="s">
        <v>19</v>
      </c>
      <c r="F1529" s="11">
        <v>500000</v>
      </c>
      <c r="G1529" s="9">
        <f>RawData[[#This Row],[Clean Salary]]*INDEX(Exchange[], MATCH(RawData[[#This Row],[Currency]], Exchange[Code], 0), 4)</f>
        <v>8903.9583437212841</v>
      </c>
      <c r="H1529" s="11">
        <f>IFERROR(RawData[[#This Row],[Salary in USD]]/(INDEX(Exchange[], MATCH(RawData[[#This Row],[Local Currency Unit]], Exchange[Code], 0), 8)), "")</f>
        <v>5496.2705825440025</v>
      </c>
      <c r="I1529" s="1" t="s">
        <v>356</v>
      </c>
      <c r="J1529" s="1" t="s">
        <v>290</v>
      </c>
      <c r="K1529" s="1" t="s">
        <v>134</v>
      </c>
      <c r="L1529" s="1" t="s">
        <v>19</v>
      </c>
      <c r="M1529" s="1" t="str">
        <f>INDEX(Countries[], MATCH(RawData[[#This Row],[Where do you work]], Countries[Actual], 0), 2)</f>
        <v>India</v>
      </c>
      <c r="N1529" s="1" t="s">
        <v>282</v>
      </c>
      <c r="O1529" s="1" t="str">
        <f>VLOOKUP(RawData[[#This Row],[How many hours of a day you work on Excel]], Time[], 2, FALSE)</f>
        <v>Heavy</v>
      </c>
      <c r="P1529" s="1">
        <v>2</v>
      </c>
    </row>
    <row r="1530" spans="2:16" x14ac:dyDescent="0.2">
      <c r="B1530" s="1" t="s">
        <v>3046</v>
      </c>
      <c r="C1530" s="1">
        <v>41070.177835648145</v>
      </c>
      <c r="D1530" s="10">
        <v>500000</v>
      </c>
      <c r="E1530" s="1" t="s">
        <v>19</v>
      </c>
      <c r="F1530" s="11">
        <v>500000</v>
      </c>
      <c r="G1530" s="9">
        <f>RawData[[#This Row],[Clean Salary]]*INDEX(Exchange[], MATCH(RawData[[#This Row],[Currency]], Exchange[Code], 0), 4)</f>
        <v>8903.9583437212841</v>
      </c>
      <c r="H1530" s="11">
        <f>IFERROR(RawData[[#This Row],[Salary in USD]]/(INDEX(Exchange[], MATCH(RawData[[#This Row],[Local Currency Unit]], Exchange[Code], 0), 8)), "")</f>
        <v>5496.2705825440025</v>
      </c>
      <c r="I1530" s="1" t="s">
        <v>3047</v>
      </c>
      <c r="J1530" s="1" t="s">
        <v>290</v>
      </c>
      <c r="K1530" s="1" t="s">
        <v>134</v>
      </c>
      <c r="L1530" s="1" t="s">
        <v>19</v>
      </c>
      <c r="M1530" s="1" t="str">
        <f>INDEX(Countries[], MATCH(RawData[[#This Row],[Where do you work]], Countries[Actual], 0), 2)</f>
        <v>India</v>
      </c>
      <c r="N1530" s="1" t="s">
        <v>294</v>
      </c>
      <c r="O1530" s="1" t="str">
        <f>VLOOKUP(RawData[[#This Row],[How many hours of a day you work on Excel]], Time[], 2, FALSE)</f>
        <v>Very Heavy</v>
      </c>
      <c r="P1530" s="1">
        <v>0</v>
      </c>
    </row>
    <row r="1531" spans="2:16" x14ac:dyDescent="0.2">
      <c r="B1531" s="1" t="s">
        <v>2711</v>
      </c>
      <c r="C1531" s="1">
        <v>41068.344375000001</v>
      </c>
      <c r="D1531" s="10">
        <v>31200</v>
      </c>
      <c r="E1531" s="1" t="s">
        <v>322</v>
      </c>
      <c r="F1531" s="11">
        <v>31200</v>
      </c>
      <c r="G1531" s="9">
        <f>RawData[[#This Row],[Clean Salary]]*INDEX(Exchange[], MATCH(RawData[[#This Row],[Currency]], Exchange[Code], 0), 4)</f>
        <v>31200</v>
      </c>
      <c r="H1531" s="11">
        <f>IFERROR(RawData[[#This Row],[Salary in USD]]/(INDEX(Exchange[], MATCH(RawData[[#This Row],[Local Currency Unit]], Exchange[Code], 0), 8)), "")</f>
        <v>5492.9577464788736</v>
      </c>
      <c r="I1531" s="1" t="s">
        <v>832</v>
      </c>
      <c r="J1531" s="1" t="s">
        <v>290</v>
      </c>
      <c r="K1531" s="1" t="s">
        <v>141</v>
      </c>
      <c r="L1531" s="1" t="s">
        <v>5</v>
      </c>
      <c r="M1531" s="1" t="str">
        <f>INDEX(Countries[], MATCH(RawData[[#This Row],[Where do you work]], Countries[Actual], 0), 2)</f>
        <v>Brazil</v>
      </c>
      <c r="N1531" s="1" t="s">
        <v>282</v>
      </c>
      <c r="O1531" s="1" t="str">
        <f>VLOOKUP(RawData[[#This Row],[How many hours of a day you work on Excel]], Time[], 2, FALSE)</f>
        <v>Heavy</v>
      </c>
      <c r="P1531" s="1">
        <v>4</v>
      </c>
    </row>
    <row r="1532" spans="2:16" x14ac:dyDescent="0.2">
      <c r="B1532" s="1" t="s">
        <v>3052</v>
      </c>
      <c r="C1532" s="1">
        <v>41055.033379629633</v>
      </c>
      <c r="D1532" s="10">
        <v>22880</v>
      </c>
      <c r="E1532" s="1" t="s">
        <v>322</v>
      </c>
      <c r="F1532" s="11">
        <v>22880</v>
      </c>
      <c r="G1532" s="9">
        <f>RawData[[#This Row],[Clean Salary]]*INDEX(Exchange[], MATCH(RawData[[#This Row],[Currency]], Exchange[Code], 0), 4)</f>
        <v>22880</v>
      </c>
      <c r="H1532" s="11">
        <f>IFERROR(RawData[[#This Row],[Salary in USD]]/(INDEX(Exchange[], MATCH(RawData[[#This Row],[Local Currency Unit]], Exchange[Code], 0), 8)), "")</f>
        <v>5447.6190476190477</v>
      </c>
      <c r="I1532" s="1" t="s">
        <v>3053</v>
      </c>
      <c r="J1532" s="1" t="s">
        <v>316</v>
      </c>
      <c r="K1532" s="1" t="s">
        <v>133</v>
      </c>
      <c r="L1532" s="1" t="s">
        <v>322</v>
      </c>
      <c r="M1532" s="1" t="str">
        <f>INDEX(Countries[], MATCH(RawData[[#This Row],[Where do you work]], Countries[Actual], 0), 2)</f>
        <v>USA</v>
      </c>
      <c r="N1532" s="1" t="s">
        <v>282</v>
      </c>
      <c r="O1532" s="1" t="str">
        <f>VLOOKUP(RawData[[#This Row],[How many hours of a day you work on Excel]], Time[], 2, FALSE)</f>
        <v>Heavy</v>
      </c>
    </row>
    <row r="1533" spans="2:16" x14ac:dyDescent="0.2">
      <c r="B1533" s="1" t="s">
        <v>2972</v>
      </c>
      <c r="C1533" s="1">
        <v>41055.921979166669</v>
      </c>
      <c r="D1533" s="10" t="s">
        <v>2973</v>
      </c>
      <c r="E1533" s="1" t="s">
        <v>322</v>
      </c>
      <c r="F1533" s="11">
        <v>24000</v>
      </c>
      <c r="G1533" s="9">
        <f>RawData[[#This Row],[Clean Salary]]*INDEX(Exchange[], MATCH(RawData[[#This Row],[Currency]], Exchange[Code], 0), 4)</f>
        <v>24000</v>
      </c>
      <c r="H1533" s="11">
        <f>IFERROR(RawData[[#This Row],[Salary in USD]]/(INDEX(Exchange[], MATCH(RawData[[#This Row],[Local Currency Unit]], Exchange[Code], 0), 8)), "")</f>
        <v>5417.6072234762987</v>
      </c>
      <c r="I1533" s="1" t="s">
        <v>2974</v>
      </c>
      <c r="J1533" s="1" t="s">
        <v>281</v>
      </c>
      <c r="K1533" s="1" t="s">
        <v>182</v>
      </c>
      <c r="L1533" s="1" t="s">
        <v>15</v>
      </c>
      <c r="M1533" s="1" t="str">
        <f>INDEX(Countries[], MATCH(RawData[[#This Row],[Where do you work]], Countries[Actual], 0), 2)</f>
        <v>Croatia</v>
      </c>
      <c r="N1533" s="1" t="s">
        <v>291</v>
      </c>
      <c r="O1533" s="1" t="str">
        <f>VLOOKUP(RawData[[#This Row],[How many hours of a day you work on Excel]], Time[], 2, FALSE)</f>
        <v>Medium</v>
      </c>
      <c r="P1533" s="1">
        <v>5</v>
      </c>
    </row>
    <row r="1534" spans="2:16" x14ac:dyDescent="0.2">
      <c r="B1534" s="1" t="s">
        <v>3484</v>
      </c>
      <c r="C1534" s="1">
        <v>41055.438969907409</v>
      </c>
      <c r="D1534" s="10" t="s">
        <v>3485</v>
      </c>
      <c r="E1534" s="1" t="s">
        <v>322</v>
      </c>
      <c r="F1534" s="11">
        <v>13800</v>
      </c>
      <c r="G1534" s="9">
        <f>RawData[[#This Row],[Clean Salary]]*INDEX(Exchange[], MATCH(RawData[[#This Row],[Currency]], Exchange[Code], 0), 4)</f>
        <v>13800</v>
      </c>
      <c r="H1534" s="11">
        <f>IFERROR(RawData[[#This Row],[Salary in USD]]/(INDEX(Exchange[], MATCH(RawData[[#This Row],[Local Currency Unit]], Exchange[Code], 0), 8)), "")</f>
        <v>5411.7647058823532</v>
      </c>
      <c r="I1534" s="1" t="s">
        <v>3486</v>
      </c>
      <c r="J1534" s="1" t="s">
        <v>298</v>
      </c>
      <c r="K1534" s="1" t="s">
        <v>167</v>
      </c>
      <c r="L1534" s="1" t="s">
        <v>44</v>
      </c>
      <c r="M1534" s="1" t="str">
        <f>INDEX(Countries[], MATCH(RawData[[#This Row],[Where do you work]], Countries[Actual], 0), 2)</f>
        <v>Sri Lanka</v>
      </c>
      <c r="N1534" s="1" t="s">
        <v>282</v>
      </c>
      <c r="O1534" s="1" t="str">
        <f>VLOOKUP(RawData[[#This Row],[How many hours of a day you work on Excel]], Time[], 2, FALSE)</f>
        <v>Heavy</v>
      </c>
      <c r="P1534" s="1">
        <v>20</v>
      </c>
    </row>
    <row r="1535" spans="2:16" x14ac:dyDescent="0.2">
      <c r="B1535" s="1" t="s">
        <v>3747</v>
      </c>
      <c r="C1535" s="1">
        <v>41055.537673611114</v>
      </c>
      <c r="D1535" s="10">
        <v>8738</v>
      </c>
      <c r="E1535" s="1" t="s">
        <v>322</v>
      </c>
      <c r="F1535" s="11">
        <v>8738</v>
      </c>
      <c r="G1535" s="9">
        <f>RawData[[#This Row],[Clean Salary]]*INDEX(Exchange[], MATCH(RawData[[#This Row],[Currency]], Exchange[Code], 0), 4)</f>
        <v>8738</v>
      </c>
      <c r="H1535" s="11">
        <f>IFERROR(RawData[[#This Row],[Salary in USD]]/(INDEX(Exchange[], MATCH(RawData[[#This Row],[Local Currency Unit]], Exchange[Code], 0), 8)), "")</f>
        <v>5393.8271604938273</v>
      </c>
      <c r="I1535" s="1" t="s">
        <v>3748</v>
      </c>
      <c r="J1535" s="1" t="s">
        <v>281</v>
      </c>
      <c r="K1535" s="1" t="s">
        <v>134</v>
      </c>
      <c r="L1535" s="1" t="s">
        <v>19</v>
      </c>
      <c r="M1535" s="1" t="str">
        <f>INDEX(Countries[], MATCH(RawData[[#This Row],[Where do you work]], Countries[Actual], 0), 2)</f>
        <v>India</v>
      </c>
      <c r="N1535" s="1" t="s">
        <v>294</v>
      </c>
      <c r="O1535" s="1" t="str">
        <f>VLOOKUP(RawData[[#This Row],[How many hours of a day you work on Excel]], Time[], 2, FALSE)</f>
        <v>Very Heavy</v>
      </c>
      <c r="P1535" s="1">
        <v>7.3</v>
      </c>
    </row>
    <row r="1536" spans="2:16" x14ac:dyDescent="0.2">
      <c r="B1536" s="1" t="s">
        <v>3751</v>
      </c>
      <c r="C1536" s="1">
        <v>41057.570972222224</v>
      </c>
      <c r="D1536" s="10">
        <v>725</v>
      </c>
      <c r="E1536" s="1" t="s">
        <v>322</v>
      </c>
      <c r="F1536" s="11">
        <v>8700</v>
      </c>
      <c r="G1536" s="9">
        <f>RawData[[#This Row],[Clean Salary]]*INDEX(Exchange[], MATCH(RawData[[#This Row],[Currency]], Exchange[Code], 0), 4)</f>
        <v>8700</v>
      </c>
      <c r="H1536" s="11">
        <f>IFERROR(RawData[[#This Row],[Salary in USD]]/(INDEX(Exchange[], MATCH(RawData[[#This Row],[Local Currency Unit]], Exchange[Code], 0), 8)), "")</f>
        <v>5370.3703703703704</v>
      </c>
      <c r="I1536" s="1" t="s">
        <v>3752</v>
      </c>
      <c r="J1536" s="1" t="s">
        <v>298</v>
      </c>
      <c r="K1536" s="1" t="s">
        <v>134</v>
      </c>
      <c r="L1536" s="1" t="s">
        <v>19</v>
      </c>
      <c r="M1536" s="1" t="str">
        <f>INDEX(Countries[], MATCH(RawData[[#This Row],[Where do you work]], Countries[Actual], 0), 2)</f>
        <v>India</v>
      </c>
      <c r="N1536" s="1" t="s">
        <v>291</v>
      </c>
      <c r="O1536" s="1" t="str">
        <f>VLOOKUP(RawData[[#This Row],[How many hours of a day you work on Excel]], Time[], 2, FALSE)</f>
        <v>Medium</v>
      </c>
      <c r="P1536" s="1">
        <v>7</v>
      </c>
    </row>
    <row r="1537" spans="2:16" x14ac:dyDescent="0.2">
      <c r="B1537" s="1" t="s">
        <v>2723</v>
      </c>
      <c r="C1537" s="1">
        <v>41065.163611111115</v>
      </c>
      <c r="D1537" s="10" t="s">
        <v>2724</v>
      </c>
      <c r="E1537" s="1" t="s">
        <v>322</v>
      </c>
      <c r="F1537" s="11">
        <v>30500</v>
      </c>
      <c r="G1537" s="9">
        <f>RawData[[#This Row],[Clean Salary]]*INDEX(Exchange[], MATCH(RawData[[#This Row],[Currency]], Exchange[Code], 0), 4)</f>
        <v>30500</v>
      </c>
      <c r="H1537" s="11">
        <f>IFERROR(RawData[[#This Row],[Salary in USD]]/(INDEX(Exchange[], MATCH(RawData[[#This Row],[Local Currency Unit]], Exchange[Code], 0), 8)), "")</f>
        <v>5369.7183098591549</v>
      </c>
      <c r="I1537" s="1" t="s">
        <v>320</v>
      </c>
      <c r="J1537" s="1" t="s">
        <v>290</v>
      </c>
      <c r="K1537" s="1" t="s">
        <v>141</v>
      </c>
      <c r="L1537" s="1" t="s">
        <v>5</v>
      </c>
      <c r="M1537" s="1" t="str">
        <f>INDEX(Countries[], MATCH(RawData[[#This Row],[Where do you work]], Countries[Actual], 0), 2)</f>
        <v>Brazil</v>
      </c>
      <c r="N1537" s="1" t="s">
        <v>294</v>
      </c>
      <c r="O1537" s="1" t="str">
        <f>VLOOKUP(RawData[[#This Row],[How many hours of a day you work on Excel]], Time[], 2, FALSE)</f>
        <v>Very Heavy</v>
      </c>
      <c r="P1537" s="1">
        <v>8</v>
      </c>
    </row>
    <row r="1538" spans="2:16" x14ac:dyDescent="0.2">
      <c r="B1538" s="1" t="s">
        <v>3054</v>
      </c>
      <c r="C1538" s="1">
        <v>41056.720081018517</v>
      </c>
      <c r="D1538" s="10" t="s">
        <v>3055</v>
      </c>
      <c r="E1538" s="1" t="s">
        <v>19</v>
      </c>
      <c r="F1538" s="11">
        <v>486000</v>
      </c>
      <c r="G1538" s="9">
        <f>RawData[[#This Row],[Clean Salary]]*INDEX(Exchange[], MATCH(RawData[[#This Row],[Currency]], Exchange[Code], 0), 4)</f>
        <v>8654.6475100970874</v>
      </c>
      <c r="H1538" s="11">
        <f>IFERROR(RawData[[#This Row],[Salary in USD]]/(INDEX(Exchange[], MATCH(RawData[[#This Row],[Local Currency Unit]], Exchange[Code], 0), 8)), "")</f>
        <v>5342.3750062327699</v>
      </c>
      <c r="I1538" s="1" t="s">
        <v>3056</v>
      </c>
      <c r="J1538" s="1" t="s">
        <v>281</v>
      </c>
      <c r="K1538" s="1" t="s">
        <v>134</v>
      </c>
      <c r="L1538" s="1" t="s">
        <v>19</v>
      </c>
      <c r="M1538" s="1" t="str">
        <f>INDEX(Countries[], MATCH(RawData[[#This Row],[Where do you work]], Countries[Actual], 0), 2)</f>
        <v>India</v>
      </c>
      <c r="N1538" s="1" t="s">
        <v>294</v>
      </c>
      <c r="O1538" s="1" t="str">
        <f>VLOOKUP(RawData[[#This Row],[How many hours of a day you work on Excel]], Time[], 2, FALSE)</f>
        <v>Very Heavy</v>
      </c>
      <c r="P1538" s="1">
        <v>6</v>
      </c>
    </row>
    <row r="1539" spans="2:16" x14ac:dyDescent="0.2">
      <c r="B1539" s="1" t="s">
        <v>3756</v>
      </c>
      <c r="C1539" s="1">
        <v>41057.92597222222</v>
      </c>
      <c r="D1539" s="10">
        <v>8600</v>
      </c>
      <c r="E1539" s="1" t="s">
        <v>322</v>
      </c>
      <c r="F1539" s="11">
        <v>8600</v>
      </c>
      <c r="G1539" s="9">
        <f>RawData[[#This Row],[Clean Salary]]*INDEX(Exchange[], MATCH(RawData[[#This Row],[Currency]], Exchange[Code], 0), 4)</f>
        <v>8600</v>
      </c>
      <c r="H1539" s="11">
        <f>IFERROR(RawData[[#This Row],[Salary in USD]]/(INDEX(Exchange[], MATCH(RawData[[#This Row],[Local Currency Unit]], Exchange[Code], 0), 8)), "")</f>
        <v>5308.641975308642</v>
      </c>
      <c r="I1539" s="1" t="s">
        <v>3757</v>
      </c>
      <c r="J1539" s="1" t="s">
        <v>290</v>
      </c>
      <c r="K1539" s="1" t="s">
        <v>134</v>
      </c>
      <c r="L1539" s="1" t="s">
        <v>19</v>
      </c>
      <c r="M1539" s="1" t="str">
        <f>INDEX(Countries[], MATCH(RawData[[#This Row],[Where do you work]], Countries[Actual], 0), 2)</f>
        <v>India</v>
      </c>
      <c r="N1539" s="1" t="s">
        <v>282</v>
      </c>
      <c r="O1539" s="1" t="str">
        <f>VLOOKUP(RawData[[#This Row],[How many hours of a day you work on Excel]], Time[], 2, FALSE)</f>
        <v>Heavy</v>
      </c>
      <c r="P1539" s="1">
        <v>2</v>
      </c>
    </row>
    <row r="1540" spans="2:16" x14ac:dyDescent="0.2">
      <c r="B1540" s="1" t="s">
        <v>2779</v>
      </c>
      <c r="C1540" s="1">
        <v>41075.1250462963</v>
      </c>
      <c r="D1540" s="10">
        <v>30000</v>
      </c>
      <c r="E1540" s="1" t="s">
        <v>322</v>
      </c>
      <c r="F1540" s="11">
        <v>30000</v>
      </c>
      <c r="G1540" s="9">
        <f>RawData[[#This Row],[Clean Salary]]*INDEX(Exchange[], MATCH(RawData[[#This Row],[Currency]], Exchange[Code], 0), 4)</f>
        <v>30000</v>
      </c>
      <c r="H1540" s="11">
        <f>IFERROR(RawData[[#This Row],[Salary in USD]]/(INDEX(Exchange[], MATCH(RawData[[#This Row],[Local Currency Unit]], Exchange[Code], 0), 8)), "")</f>
        <v>5281.6901408450703</v>
      </c>
      <c r="I1540" s="1" t="s">
        <v>2780</v>
      </c>
      <c r="J1540" s="1" t="s">
        <v>290</v>
      </c>
      <c r="K1540" s="1" t="s">
        <v>141</v>
      </c>
      <c r="L1540" s="1" t="s">
        <v>5</v>
      </c>
      <c r="M1540" s="1" t="str">
        <f>INDEX(Countries[], MATCH(RawData[[#This Row],[Where do you work]], Countries[Actual], 0), 2)</f>
        <v>Brazil</v>
      </c>
      <c r="N1540" s="1" t="s">
        <v>291</v>
      </c>
      <c r="O1540" s="1" t="str">
        <f>VLOOKUP(RawData[[#This Row],[How many hours of a day you work on Excel]], Time[], 2, FALSE)</f>
        <v>Medium</v>
      </c>
      <c r="P1540" s="1">
        <v>1</v>
      </c>
    </row>
    <row r="1541" spans="2:16" x14ac:dyDescent="0.2">
      <c r="B1541" s="1" t="s">
        <v>3057</v>
      </c>
      <c r="C1541" s="1">
        <v>41055.040312500001</v>
      </c>
      <c r="D1541" s="10">
        <v>480000</v>
      </c>
      <c r="E1541" s="1" t="s">
        <v>19</v>
      </c>
      <c r="F1541" s="11">
        <v>480000</v>
      </c>
      <c r="G1541" s="9">
        <f>RawData[[#This Row],[Clean Salary]]*INDEX(Exchange[], MATCH(RawData[[#This Row],[Currency]], Exchange[Code], 0), 4)</f>
        <v>8547.8000099724322</v>
      </c>
      <c r="H1541" s="11">
        <f>IFERROR(RawData[[#This Row],[Salary in USD]]/(INDEX(Exchange[], MATCH(RawData[[#This Row],[Local Currency Unit]], Exchange[Code], 0), 8)), "")</f>
        <v>5276.4197592422415</v>
      </c>
      <c r="I1541" s="1" t="s">
        <v>3058</v>
      </c>
      <c r="J1541" s="1" t="s">
        <v>281</v>
      </c>
      <c r="K1541" s="1" t="s">
        <v>134</v>
      </c>
      <c r="L1541" s="1" t="s">
        <v>19</v>
      </c>
      <c r="M1541" s="1" t="str">
        <f>INDEX(Countries[], MATCH(RawData[[#This Row],[Where do you work]], Countries[Actual], 0), 2)</f>
        <v>India</v>
      </c>
      <c r="N1541" s="1" t="s">
        <v>282</v>
      </c>
      <c r="O1541" s="1" t="str">
        <f>VLOOKUP(RawData[[#This Row],[How many hours of a day you work on Excel]], Time[], 2, FALSE)</f>
        <v>Heavy</v>
      </c>
    </row>
    <row r="1542" spans="2:16" x14ac:dyDescent="0.2">
      <c r="B1542" s="1" t="s">
        <v>3059</v>
      </c>
      <c r="C1542" s="1">
        <v>41055.07707175926</v>
      </c>
      <c r="D1542" s="10" t="s">
        <v>3060</v>
      </c>
      <c r="E1542" s="1" t="s">
        <v>19</v>
      </c>
      <c r="F1542" s="11">
        <v>480000</v>
      </c>
      <c r="G1542" s="9">
        <f>RawData[[#This Row],[Clean Salary]]*INDEX(Exchange[], MATCH(RawData[[#This Row],[Currency]], Exchange[Code], 0), 4)</f>
        <v>8547.8000099724322</v>
      </c>
      <c r="H1542" s="11">
        <f>IFERROR(RawData[[#This Row],[Salary in USD]]/(INDEX(Exchange[], MATCH(RawData[[#This Row],[Local Currency Unit]], Exchange[Code], 0), 8)), "")</f>
        <v>5276.4197592422415</v>
      </c>
      <c r="I1542" s="1" t="s">
        <v>2897</v>
      </c>
      <c r="J1542" s="1" t="s">
        <v>281</v>
      </c>
      <c r="K1542" s="1" t="s">
        <v>134</v>
      </c>
      <c r="L1542" s="1" t="s">
        <v>19</v>
      </c>
      <c r="M1542" s="1" t="str">
        <f>INDEX(Countries[], MATCH(RawData[[#This Row],[Where do you work]], Countries[Actual], 0), 2)</f>
        <v>India</v>
      </c>
      <c r="N1542" s="1" t="s">
        <v>324</v>
      </c>
      <c r="O1542" s="1" t="str">
        <f>VLOOKUP(RawData[[#This Row],[How many hours of a day you work on Excel]], Time[], 2, FALSE)</f>
        <v>Light</v>
      </c>
    </row>
    <row r="1543" spans="2:16" x14ac:dyDescent="0.2">
      <c r="B1543" s="1" t="s">
        <v>3061</v>
      </c>
      <c r="C1543" s="1">
        <v>41055.511817129627</v>
      </c>
      <c r="D1543" s="10">
        <v>480000</v>
      </c>
      <c r="E1543" s="1" t="s">
        <v>19</v>
      </c>
      <c r="F1543" s="11">
        <v>480000</v>
      </c>
      <c r="G1543" s="9">
        <f>RawData[[#This Row],[Clean Salary]]*INDEX(Exchange[], MATCH(RawData[[#This Row],[Currency]], Exchange[Code], 0), 4)</f>
        <v>8547.8000099724322</v>
      </c>
      <c r="H1543" s="11">
        <f>IFERROR(RawData[[#This Row],[Salary in USD]]/(INDEX(Exchange[], MATCH(RawData[[#This Row],[Local Currency Unit]], Exchange[Code], 0), 8)), "")</f>
        <v>5276.4197592422415</v>
      </c>
      <c r="I1543" s="1" t="s">
        <v>3062</v>
      </c>
      <c r="J1543" s="1" t="s">
        <v>313</v>
      </c>
      <c r="K1543" s="1" t="s">
        <v>134</v>
      </c>
      <c r="L1543" s="1" t="s">
        <v>19</v>
      </c>
      <c r="M1543" s="1" t="str">
        <f>INDEX(Countries[], MATCH(RawData[[#This Row],[Where do you work]], Countries[Actual], 0), 2)</f>
        <v>India</v>
      </c>
      <c r="N1543" s="1" t="s">
        <v>324</v>
      </c>
      <c r="O1543" s="1" t="str">
        <f>VLOOKUP(RawData[[#This Row],[How many hours of a day you work on Excel]], Time[], 2, FALSE)</f>
        <v>Light</v>
      </c>
      <c r="P1543" s="1">
        <v>3</v>
      </c>
    </row>
    <row r="1544" spans="2:16" x14ac:dyDescent="0.2">
      <c r="B1544" s="1" t="s">
        <v>3063</v>
      </c>
      <c r="C1544" s="1">
        <v>41055.525613425925</v>
      </c>
      <c r="D1544" s="10" t="s">
        <v>3064</v>
      </c>
      <c r="E1544" s="1" t="s">
        <v>19</v>
      </c>
      <c r="F1544" s="11">
        <v>480000</v>
      </c>
      <c r="G1544" s="9">
        <f>RawData[[#This Row],[Clean Salary]]*INDEX(Exchange[], MATCH(RawData[[#This Row],[Currency]], Exchange[Code], 0), 4)</f>
        <v>8547.8000099724322</v>
      </c>
      <c r="H1544" s="11">
        <f>IFERROR(RawData[[#This Row],[Salary in USD]]/(INDEX(Exchange[], MATCH(RawData[[#This Row],[Local Currency Unit]], Exchange[Code], 0), 8)), "")</f>
        <v>5276.4197592422415</v>
      </c>
      <c r="I1544" s="1" t="s">
        <v>3065</v>
      </c>
      <c r="J1544" s="1" t="s">
        <v>281</v>
      </c>
      <c r="K1544" s="1" t="s">
        <v>134</v>
      </c>
      <c r="L1544" s="1" t="s">
        <v>19</v>
      </c>
      <c r="M1544" s="1" t="str">
        <f>INDEX(Countries[], MATCH(RawData[[#This Row],[Where do you work]], Countries[Actual], 0), 2)</f>
        <v>India</v>
      </c>
      <c r="N1544" s="1" t="s">
        <v>291</v>
      </c>
      <c r="O1544" s="1" t="str">
        <f>VLOOKUP(RawData[[#This Row],[How many hours of a day you work on Excel]], Time[], 2, FALSE)</f>
        <v>Medium</v>
      </c>
      <c r="P1544" s="1">
        <v>8</v>
      </c>
    </row>
    <row r="1545" spans="2:16" x14ac:dyDescent="0.2">
      <c r="B1545" s="1" t="s">
        <v>3066</v>
      </c>
      <c r="C1545" s="1">
        <v>41055.590868055559</v>
      </c>
      <c r="D1545" s="10" t="s">
        <v>3067</v>
      </c>
      <c r="E1545" s="1" t="s">
        <v>19</v>
      </c>
      <c r="F1545" s="11">
        <v>480000</v>
      </c>
      <c r="G1545" s="9">
        <f>RawData[[#This Row],[Clean Salary]]*INDEX(Exchange[], MATCH(RawData[[#This Row],[Currency]], Exchange[Code], 0), 4)</f>
        <v>8547.8000099724322</v>
      </c>
      <c r="H1545" s="11">
        <f>IFERROR(RawData[[#This Row],[Salary in USD]]/(INDEX(Exchange[], MATCH(RawData[[#This Row],[Local Currency Unit]], Exchange[Code], 0), 8)), "")</f>
        <v>5276.4197592422415</v>
      </c>
      <c r="I1545" s="1" t="s">
        <v>356</v>
      </c>
      <c r="J1545" s="1" t="s">
        <v>290</v>
      </c>
      <c r="K1545" s="1" t="s">
        <v>134</v>
      </c>
      <c r="L1545" s="1" t="s">
        <v>19</v>
      </c>
      <c r="M1545" s="1" t="str">
        <f>INDEX(Countries[], MATCH(RawData[[#This Row],[Where do you work]], Countries[Actual], 0), 2)</f>
        <v>India</v>
      </c>
      <c r="N1545" s="1" t="s">
        <v>282</v>
      </c>
      <c r="O1545" s="1" t="str">
        <f>VLOOKUP(RawData[[#This Row],[How many hours of a day you work on Excel]], Time[], 2, FALSE)</f>
        <v>Heavy</v>
      </c>
      <c r="P1545" s="1">
        <v>4</v>
      </c>
    </row>
    <row r="1546" spans="2:16" x14ac:dyDescent="0.2">
      <c r="B1546" s="1" t="s">
        <v>3068</v>
      </c>
      <c r="C1546" s="1">
        <v>41055.629166666666</v>
      </c>
      <c r="D1546" s="10">
        <v>4.8</v>
      </c>
      <c r="E1546" s="1" t="s">
        <v>19</v>
      </c>
      <c r="F1546" s="11">
        <v>480000</v>
      </c>
      <c r="G1546" s="9">
        <f>RawData[[#This Row],[Clean Salary]]*INDEX(Exchange[], MATCH(RawData[[#This Row],[Currency]], Exchange[Code], 0), 4)</f>
        <v>8547.8000099724322</v>
      </c>
      <c r="H1546" s="11">
        <f>IFERROR(RawData[[#This Row],[Salary in USD]]/(INDEX(Exchange[], MATCH(RawData[[#This Row],[Local Currency Unit]], Exchange[Code], 0), 8)), "")</f>
        <v>5276.4197592422415</v>
      </c>
      <c r="I1546" s="1" t="s">
        <v>3069</v>
      </c>
      <c r="J1546" s="1" t="s">
        <v>290</v>
      </c>
      <c r="K1546" s="1" t="s">
        <v>134</v>
      </c>
      <c r="L1546" s="1" t="s">
        <v>19</v>
      </c>
      <c r="M1546" s="1" t="str">
        <f>INDEX(Countries[], MATCH(RawData[[#This Row],[Where do you work]], Countries[Actual], 0), 2)</f>
        <v>India</v>
      </c>
      <c r="N1546" s="1" t="s">
        <v>291</v>
      </c>
      <c r="O1546" s="1" t="str">
        <f>VLOOKUP(RawData[[#This Row],[How many hours of a day you work on Excel]], Time[], 2, FALSE)</f>
        <v>Medium</v>
      </c>
      <c r="P1546" s="1">
        <v>3.5</v>
      </c>
    </row>
    <row r="1547" spans="2:16" x14ac:dyDescent="0.2">
      <c r="B1547" s="1" t="s">
        <v>3070</v>
      </c>
      <c r="C1547" s="1">
        <v>41055.778831018521</v>
      </c>
      <c r="D1547" s="10" t="s">
        <v>3071</v>
      </c>
      <c r="E1547" s="1" t="s">
        <v>19</v>
      </c>
      <c r="F1547" s="11">
        <v>480000</v>
      </c>
      <c r="G1547" s="9">
        <f>RawData[[#This Row],[Clean Salary]]*INDEX(Exchange[], MATCH(RawData[[#This Row],[Currency]], Exchange[Code], 0), 4)</f>
        <v>8547.8000099724322</v>
      </c>
      <c r="H1547" s="11">
        <f>IFERROR(RawData[[#This Row],[Salary in USD]]/(INDEX(Exchange[], MATCH(RawData[[#This Row],[Local Currency Unit]], Exchange[Code], 0), 8)), "")</f>
        <v>5276.4197592422415</v>
      </c>
      <c r="I1547" s="1" t="s">
        <v>3072</v>
      </c>
      <c r="J1547" s="1" t="s">
        <v>281</v>
      </c>
      <c r="K1547" s="1" t="s">
        <v>134</v>
      </c>
      <c r="L1547" s="1" t="s">
        <v>19</v>
      </c>
      <c r="M1547" s="1" t="str">
        <f>INDEX(Countries[], MATCH(RawData[[#This Row],[Where do you work]], Countries[Actual], 0), 2)</f>
        <v>India</v>
      </c>
      <c r="N1547" s="1" t="s">
        <v>282</v>
      </c>
      <c r="O1547" s="1" t="str">
        <f>VLOOKUP(RawData[[#This Row],[How many hours of a day you work on Excel]], Time[], 2, FALSE)</f>
        <v>Heavy</v>
      </c>
      <c r="P1547" s="1">
        <v>11</v>
      </c>
    </row>
    <row r="1548" spans="2:16" x14ac:dyDescent="0.2">
      <c r="B1548" s="1" t="s">
        <v>3073</v>
      </c>
      <c r="C1548" s="1">
        <v>41057.020092592589</v>
      </c>
      <c r="D1548" s="10" t="s">
        <v>3071</v>
      </c>
      <c r="E1548" s="1" t="s">
        <v>19</v>
      </c>
      <c r="F1548" s="11">
        <v>480000</v>
      </c>
      <c r="G1548" s="9">
        <f>RawData[[#This Row],[Clean Salary]]*INDEX(Exchange[], MATCH(RawData[[#This Row],[Currency]], Exchange[Code], 0), 4)</f>
        <v>8547.8000099724322</v>
      </c>
      <c r="H1548" s="11">
        <f>IFERROR(RawData[[#This Row],[Salary in USD]]/(INDEX(Exchange[], MATCH(RawData[[#This Row],[Local Currency Unit]], Exchange[Code], 0), 8)), "")</f>
        <v>5276.4197592422415</v>
      </c>
      <c r="I1548" s="1" t="s">
        <v>281</v>
      </c>
      <c r="J1548" s="1" t="s">
        <v>281</v>
      </c>
      <c r="K1548" s="1" t="s">
        <v>134</v>
      </c>
      <c r="L1548" s="1" t="s">
        <v>19</v>
      </c>
      <c r="M1548" s="1" t="str">
        <f>INDEX(Countries[], MATCH(RawData[[#This Row],[Where do you work]], Countries[Actual], 0), 2)</f>
        <v>India</v>
      </c>
      <c r="N1548" s="1" t="s">
        <v>291</v>
      </c>
      <c r="O1548" s="1" t="str">
        <f>VLOOKUP(RawData[[#This Row],[How many hours of a day you work on Excel]], Time[], 2, FALSE)</f>
        <v>Medium</v>
      </c>
      <c r="P1548" s="1">
        <v>2</v>
      </c>
    </row>
    <row r="1549" spans="2:16" x14ac:dyDescent="0.2">
      <c r="B1549" s="1" t="s">
        <v>3074</v>
      </c>
      <c r="C1549" s="1">
        <v>41057.994930555556</v>
      </c>
      <c r="D1549" s="10">
        <v>480000</v>
      </c>
      <c r="E1549" s="1" t="s">
        <v>19</v>
      </c>
      <c r="F1549" s="11">
        <v>480000</v>
      </c>
      <c r="G1549" s="9">
        <f>RawData[[#This Row],[Clean Salary]]*INDEX(Exchange[], MATCH(RawData[[#This Row],[Currency]], Exchange[Code], 0), 4)</f>
        <v>8547.8000099724322</v>
      </c>
      <c r="H1549" s="11">
        <f>IFERROR(RawData[[#This Row],[Salary in USD]]/(INDEX(Exchange[], MATCH(RawData[[#This Row],[Local Currency Unit]], Exchange[Code], 0), 8)), "")</f>
        <v>5276.4197592422415</v>
      </c>
      <c r="I1549" s="1" t="s">
        <v>3075</v>
      </c>
      <c r="J1549" s="1" t="s">
        <v>342</v>
      </c>
      <c r="K1549" s="1" t="s">
        <v>134</v>
      </c>
      <c r="L1549" s="1" t="s">
        <v>19</v>
      </c>
      <c r="M1549" s="1" t="str">
        <f>INDEX(Countries[], MATCH(RawData[[#This Row],[Where do you work]], Countries[Actual], 0), 2)</f>
        <v>India</v>
      </c>
      <c r="N1549" s="1" t="s">
        <v>294</v>
      </c>
      <c r="O1549" s="1" t="str">
        <f>VLOOKUP(RawData[[#This Row],[How many hours of a day you work on Excel]], Time[], 2, FALSE)</f>
        <v>Very Heavy</v>
      </c>
      <c r="P1549" s="1">
        <v>15</v>
      </c>
    </row>
    <row r="1550" spans="2:16" x14ac:dyDescent="0.2">
      <c r="B1550" s="1" t="s">
        <v>3076</v>
      </c>
      <c r="C1550" s="1">
        <v>41059.517627314817</v>
      </c>
      <c r="D1550" s="10">
        <v>480000</v>
      </c>
      <c r="E1550" s="1" t="s">
        <v>19</v>
      </c>
      <c r="F1550" s="11">
        <v>480000</v>
      </c>
      <c r="G1550" s="9">
        <f>RawData[[#This Row],[Clean Salary]]*INDEX(Exchange[], MATCH(RawData[[#This Row],[Currency]], Exchange[Code], 0), 4)</f>
        <v>8547.8000099724322</v>
      </c>
      <c r="H1550" s="11">
        <f>IFERROR(RawData[[#This Row],[Salary in USD]]/(INDEX(Exchange[], MATCH(RawData[[#This Row],[Local Currency Unit]], Exchange[Code], 0), 8)), "")</f>
        <v>5276.4197592422415</v>
      </c>
      <c r="I1550" s="1" t="s">
        <v>1749</v>
      </c>
      <c r="J1550" s="1" t="s">
        <v>290</v>
      </c>
      <c r="K1550" s="1" t="s">
        <v>134</v>
      </c>
      <c r="L1550" s="1" t="s">
        <v>19</v>
      </c>
      <c r="M1550" s="1" t="str">
        <f>INDEX(Countries[], MATCH(RawData[[#This Row],[Where do you work]], Countries[Actual], 0), 2)</f>
        <v>India</v>
      </c>
      <c r="N1550" s="1" t="s">
        <v>282</v>
      </c>
      <c r="O1550" s="1" t="str">
        <f>VLOOKUP(RawData[[#This Row],[How many hours of a day you work on Excel]], Time[], 2, FALSE)</f>
        <v>Heavy</v>
      </c>
      <c r="P1550" s="1">
        <v>7</v>
      </c>
    </row>
    <row r="1551" spans="2:16" x14ac:dyDescent="0.2">
      <c r="B1551" s="1" t="s">
        <v>3077</v>
      </c>
      <c r="C1551" s="1">
        <v>41071.709699074076</v>
      </c>
      <c r="D1551" s="10" t="s">
        <v>3064</v>
      </c>
      <c r="E1551" s="1" t="s">
        <v>19</v>
      </c>
      <c r="F1551" s="11">
        <v>480000</v>
      </c>
      <c r="G1551" s="9">
        <f>RawData[[#This Row],[Clean Salary]]*INDEX(Exchange[], MATCH(RawData[[#This Row],[Currency]], Exchange[Code], 0), 4)</f>
        <v>8547.8000099724322</v>
      </c>
      <c r="H1551" s="11">
        <f>IFERROR(RawData[[#This Row],[Salary in USD]]/(INDEX(Exchange[], MATCH(RawData[[#This Row],[Local Currency Unit]], Exchange[Code], 0), 8)), "")</f>
        <v>5276.4197592422415</v>
      </c>
      <c r="I1551" s="1" t="s">
        <v>3078</v>
      </c>
      <c r="J1551" s="1" t="s">
        <v>290</v>
      </c>
      <c r="K1551" s="1" t="s">
        <v>134</v>
      </c>
      <c r="L1551" s="1" t="s">
        <v>19</v>
      </c>
      <c r="M1551" s="1" t="str">
        <f>INDEX(Countries[], MATCH(RawData[[#This Row],[Where do you work]], Countries[Actual], 0), 2)</f>
        <v>India</v>
      </c>
      <c r="N1551" s="1" t="s">
        <v>282</v>
      </c>
      <c r="O1551" s="1" t="str">
        <f>VLOOKUP(RawData[[#This Row],[How many hours of a day you work on Excel]], Time[], 2, FALSE)</f>
        <v>Heavy</v>
      </c>
      <c r="P1551" s="1">
        <v>1</v>
      </c>
    </row>
    <row r="1552" spans="2:16" x14ac:dyDescent="0.2">
      <c r="B1552" s="1" t="s">
        <v>3083</v>
      </c>
      <c r="C1552" s="1">
        <v>41060.266076388885</v>
      </c>
      <c r="D1552" s="10">
        <v>22000</v>
      </c>
      <c r="E1552" s="1" t="s">
        <v>322</v>
      </c>
      <c r="F1552" s="11">
        <v>22000</v>
      </c>
      <c r="G1552" s="9">
        <f>RawData[[#This Row],[Clean Salary]]*INDEX(Exchange[], MATCH(RawData[[#This Row],[Currency]], Exchange[Code], 0), 4)</f>
        <v>22000</v>
      </c>
      <c r="H1552" s="11">
        <f>IFERROR(RawData[[#This Row],[Salary in USD]]/(INDEX(Exchange[], MATCH(RawData[[#This Row],[Local Currency Unit]], Exchange[Code], 0), 8)), "")</f>
        <v>5238.0952380952376</v>
      </c>
      <c r="I1552" s="1" t="s">
        <v>3084</v>
      </c>
      <c r="J1552" s="1" t="s">
        <v>281</v>
      </c>
      <c r="K1552" s="1" t="s">
        <v>133</v>
      </c>
      <c r="L1552" s="1" t="s">
        <v>322</v>
      </c>
      <c r="M1552" s="1" t="str">
        <f>INDEX(Countries[], MATCH(RawData[[#This Row],[Where do you work]], Countries[Actual], 0), 2)</f>
        <v>USA</v>
      </c>
      <c r="N1552" s="1" t="s">
        <v>282</v>
      </c>
      <c r="O1552" s="1" t="str">
        <f>VLOOKUP(RawData[[#This Row],[How many hours of a day you work on Excel]], Time[], 2, FALSE)</f>
        <v>Heavy</v>
      </c>
      <c r="P1552" s="1">
        <v>3</v>
      </c>
    </row>
    <row r="1553" spans="2:16" x14ac:dyDescent="0.2">
      <c r="B1553" s="1" t="s">
        <v>3087</v>
      </c>
      <c r="C1553" s="1">
        <v>41057.570520833331</v>
      </c>
      <c r="D1553" s="10">
        <v>476000</v>
      </c>
      <c r="E1553" s="1" t="s">
        <v>19</v>
      </c>
      <c r="F1553" s="11">
        <v>476000</v>
      </c>
      <c r="G1553" s="9">
        <f>RawData[[#This Row],[Clean Salary]]*INDEX(Exchange[], MATCH(RawData[[#This Row],[Currency]], Exchange[Code], 0), 4)</f>
        <v>8476.5683432226633</v>
      </c>
      <c r="H1553" s="11">
        <f>IFERROR(RawData[[#This Row],[Salary in USD]]/(INDEX(Exchange[], MATCH(RawData[[#This Row],[Local Currency Unit]], Exchange[Code], 0), 8)), "")</f>
        <v>5232.4495945818908</v>
      </c>
      <c r="I1553" s="1" t="s">
        <v>3088</v>
      </c>
      <c r="J1553" s="1" t="s">
        <v>313</v>
      </c>
      <c r="K1553" s="1" t="s">
        <v>134</v>
      </c>
      <c r="L1553" s="1" t="s">
        <v>19</v>
      </c>
      <c r="M1553" s="1" t="str">
        <f>INDEX(Countries[], MATCH(RawData[[#This Row],[Where do you work]], Countries[Actual], 0), 2)</f>
        <v>India</v>
      </c>
      <c r="N1553" s="1" t="s">
        <v>282</v>
      </c>
      <c r="O1553" s="1" t="str">
        <f>VLOOKUP(RawData[[#This Row],[How many hours of a day you work on Excel]], Time[], 2, FALSE)</f>
        <v>Heavy</v>
      </c>
      <c r="P1553" s="1">
        <v>8</v>
      </c>
    </row>
    <row r="1554" spans="2:16" x14ac:dyDescent="0.2">
      <c r="B1554" s="1" t="s">
        <v>3048</v>
      </c>
      <c r="C1554" s="1">
        <v>41055.167881944442</v>
      </c>
      <c r="D1554" s="10" t="s">
        <v>3049</v>
      </c>
      <c r="E1554" s="1" t="s">
        <v>322</v>
      </c>
      <c r="F1554" s="11">
        <v>23000</v>
      </c>
      <c r="G1554" s="9">
        <f>RawData[[#This Row],[Clean Salary]]*INDEX(Exchange[], MATCH(RawData[[#This Row],[Currency]], Exchange[Code], 0), 4)</f>
        <v>23000</v>
      </c>
      <c r="H1554" s="11">
        <f>IFERROR(RawData[[#This Row],[Salary in USD]]/(INDEX(Exchange[], MATCH(RawData[[#This Row],[Local Currency Unit]], Exchange[Code], 0), 8)), "")</f>
        <v>5191.8735891647857</v>
      </c>
      <c r="I1554" s="1" t="s">
        <v>3050</v>
      </c>
      <c r="J1554" s="1" t="s">
        <v>281</v>
      </c>
      <c r="K1554" s="1" t="s">
        <v>161</v>
      </c>
      <c r="L1554" s="1" t="s">
        <v>15</v>
      </c>
      <c r="M1554" s="1" t="str">
        <f>INDEX(Countries[], MATCH(RawData[[#This Row],[Where do you work]], Countries[Actual], 0), 2)</f>
        <v>Hungary</v>
      </c>
      <c r="N1554" s="1" t="s">
        <v>282</v>
      </c>
      <c r="O1554" s="1" t="str">
        <f>VLOOKUP(RawData[[#This Row],[How many hours of a day you work on Excel]], Time[], 2, FALSE)</f>
        <v>Heavy</v>
      </c>
    </row>
    <row r="1555" spans="2:16" x14ac:dyDescent="0.2">
      <c r="B1555" s="1" t="s">
        <v>3413</v>
      </c>
      <c r="C1555" s="1">
        <v>41063.607592592591</v>
      </c>
      <c r="D1555" s="10">
        <v>15000</v>
      </c>
      <c r="E1555" s="1" t="s">
        <v>322</v>
      </c>
      <c r="F1555" s="11">
        <v>15000</v>
      </c>
      <c r="G1555" s="9">
        <f>RawData[[#This Row],[Clean Salary]]*INDEX(Exchange[], MATCH(RawData[[#This Row],[Currency]], Exchange[Code], 0), 4)</f>
        <v>15000</v>
      </c>
      <c r="H1555" s="11">
        <f>IFERROR(RawData[[#This Row],[Salary in USD]]/(INDEX(Exchange[], MATCH(RawData[[#This Row],[Local Currency Unit]], Exchange[Code], 0), 8)), "")</f>
        <v>5190.3114186851208</v>
      </c>
      <c r="I1555" s="1" t="s">
        <v>3414</v>
      </c>
      <c r="J1555" s="1" t="s">
        <v>290</v>
      </c>
      <c r="K1555" s="1" t="s">
        <v>138</v>
      </c>
      <c r="L1555" s="1" t="s">
        <v>35</v>
      </c>
      <c r="M1555" s="1" t="str">
        <f>INDEX(Countries[], MATCH(RawData[[#This Row],[Where do you work]], Countries[Actual], 0), 2)</f>
        <v>Pakistan</v>
      </c>
      <c r="N1555" s="1" t="s">
        <v>282</v>
      </c>
      <c r="O1555" s="1" t="str">
        <f>VLOOKUP(RawData[[#This Row],[How many hours of a day you work on Excel]], Time[], 2, FALSE)</f>
        <v>Heavy</v>
      </c>
      <c r="P1555" s="1">
        <v>5</v>
      </c>
    </row>
    <row r="1556" spans="2:16" x14ac:dyDescent="0.2">
      <c r="B1556" s="1" t="s">
        <v>3762</v>
      </c>
      <c r="C1556" s="1">
        <v>41055.176701388889</v>
      </c>
      <c r="D1556" s="10">
        <v>8400</v>
      </c>
      <c r="E1556" s="1" t="s">
        <v>322</v>
      </c>
      <c r="F1556" s="11">
        <v>8400</v>
      </c>
      <c r="G1556" s="9">
        <f>RawData[[#This Row],[Clean Salary]]*INDEX(Exchange[], MATCH(RawData[[#This Row],[Currency]], Exchange[Code], 0), 4)</f>
        <v>8400</v>
      </c>
      <c r="H1556" s="11">
        <f>IFERROR(RawData[[#This Row],[Salary in USD]]/(INDEX(Exchange[], MATCH(RawData[[#This Row],[Local Currency Unit]], Exchange[Code], 0), 8)), "")</f>
        <v>5185.1851851851852</v>
      </c>
      <c r="I1556" s="1" t="s">
        <v>281</v>
      </c>
      <c r="J1556" s="1" t="s">
        <v>281</v>
      </c>
      <c r="K1556" s="1" t="s">
        <v>134</v>
      </c>
      <c r="L1556" s="1" t="s">
        <v>19</v>
      </c>
      <c r="M1556" s="1" t="str">
        <f>INDEX(Countries[], MATCH(RawData[[#This Row],[Where do you work]], Countries[Actual], 0), 2)</f>
        <v>India</v>
      </c>
      <c r="N1556" s="1" t="s">
        <v>282</v>
      </c>
      <c r="O1556" s="1" t="str">
        <f>VLOOKUP(RawData[[#This Row],[How many hours of a day you work on Excel]], Time[], 2, FALSE)</f>
        <v>Heavy</v>
      </c>
    </row>
    <row r="1557" spans="2:16" x14ac:dyDescent="0.2">
      <c r="B1557" s="1" t="s">
        <v>3763</v>
      </c>
      <c r="C1557" s="1">
        <v>41055.459675925929</v>
      </c>
      <c r="D1557" s="10">
        <v>700</v>
      </c>
      <c r="E1557" s="1" t="s">
        <v>322</v>
      </c>
      <c r="F1557" s="11">
        <v>8400</v>
      </c>
      <c r="G1557" s="9">
        <f>RawData[[#This Row],[Clean Salary]]*INDEX(Exchange[], MATCH(RawData[[#This Row],[Currency]], Exchange[Code], 0), 4)</f>
        <v>8400</v>
      </c>
      <c r="H1557" s="11">
        <f>IFERROR(RawData[[#This Row],[Salary in USD]]/(INDEX(Exchange[], MATCH(RawData[[#This Row],[Local Currency Unit]], Exchange[Code], 0), 8)), "")</f>
        <v>5185.1851851851852</v>
      </c>
      <c r="I1557" s="1" t="s">
        <v>3764</v>
      </c>
      <c r="J1557" s="1" t="s">
        <v>281</v>
      </c>
      <c r="K1557" s="1" t="s">
        <v>134</v>
      </c>
      <c r="L1557" s="1" t="s">
        <v>19</v>
      </c>
      <c r="M1557" s="1" t="str">
        <f>INDEX(Countries[], MATCH(RawData[[#This Row],[Where do you work]], Countries[Actual], 0), 2)</f>
        <v>India</v>
      </c>
      <c r="N1557" s="1" t="s">
        <v>294</v>
      </c>
      <c r="O1557" s="1" t="str">
        <f>VLOOKUP(RawData[[#This Row],[How many hours of a day you work on Excel]], Time[], 2, FALSE)</f>
        <v>Very Heavy</v>
      </c>
      <c r="P1557" s="1">
        <v>26</v>
      </c>
    </row>
    <row r="1558" spans="2:16" x14ac:dyDescent="0.2">
      <c r="B1558" s="1" t="s">
        <v>3768</v>
      </c>
      <c r="C1558" s="1">
        <v>41080.071666666663</v>
      </c>
      <c r="D1558" s="10">
        <v>700</v>
      </c>
      <c r="E1558" s="1" t="s">
        <v>322</v>
      </c>
      <c r="F1558" s="11">
        <v>8400</v>
      </c>
      <c r="G1558" s="9">
        <f>RawData[[#This Row],[Clean Salary]]*INDEX(Exchange[], MATCH(RawData[[#This Row],[Currency]], Exchange[Code], 0), 4)</f>
        <v>8400</v>
      </c>
      <c r="H1558" s="11">
        <f>IFERROR(RawData[[#This Row],[Salary in USD]]/(INDEX(Exchange[], MATCH(RawData[[#This Row],[Local Currency Unit]], Exchange[Code], 0), 8)), "")</f>
        <v>5185.1851851851852</v>
      </c>
      <c r="I1558" s="1" t="s">
        <v>3769</v>
      </c>
      <c r="J1558" s="1" t="s">
        <v>313</v>
      </c>
      <c r="K1558" s="1" t="s">
        <v>134</v>
      </c>
      <c r="L1558" s="1" t="s">
        <v>19</v>
      </c>
      <c r="M1558" s="1" t="str">
        <f>INDEX(Countries[], MATCH(RawData[[#This Row],[Where do you work]], Countries[Actual], 0), 2)</f>
        <v>India</v>
      </c>
      <c r="N1558" s="1" t="s">
        <v>294</v>
      </c>
      <c r="O1558" s="1" t="str">
        <f>VLOOKUP(RawData[[#This Row],[How many hours of a day you work on Excel]], Time[], 2, FALSE)</f>
        <v>Very Heavy</v>
      </c>
      <c r="P1558" s="1">
        <v>6</v>
      </c>
    </row>
    <row r="1559" spans="2:16" x14ac:dyDescent="0.2">
      <c r="B1559" s="1" t="s">
        <v>2978</v>
      </c>
      <c r="C1559" s="1">
        <v>41057.957824074074</v>
      </c>
      <c r="D1559" s="10">
        <v>2000</v>
      </c>
      <c r="E1559" s="1" t="s">
        <v>322</v>
      </c>
      <c r="F1559" s="11">
        <v>24000</v>
      </c>
      <c r="G1559" s="9">
        <f>RawData[[#This Row],[Clean Salary]]*INDEX(Exchange[], MATCH(RawData[[#This Row],[Currency]], Exchange[Code], 0), 4)</f>
        <v>24000</v>
      </c>
      <c r="H1559" s="11">
        <f>IFERROR(RawData[[#This Row],[Salary in USD]]/(INDEX(Exchange[], MATCH(RawData[[#This Row],[Local Currency Unit]], Exchange[Code], 0), 8)), "")</f>
        <v>5172.4137931034484</v>
      </c>
      <c r="I1559" s="1" t="s">
        <v>2979</v>
      </c>
      <c r="J1559" s="1" t="s">
        <v>281</v>
      </c>
      <c r="K1559" s="1" t="s">
        <v>191</v>
      </c>
      <c r="L1559" s="1" t="s">
        <v>2</v>
      </c>
      <c r="M1559" s="1" t="str">
        <f>INDEX(Countries[], MATCH(RawData[[#This Row],[Where do you work]], Countries[Actual], 0), 2)</f>
        <v>Argentina</v>
      </c>
      <c r="N1559" s="1" t="s">
        <v>282</v>
      </c>
      <c r="O1559" s="1" t="str">
        <f>VLOOKUP(RawData[[#This Row],[How many hours of a day you work on Excel]], Time[], 2, FALSE)</f>
        <v>Heavy</v>
      </c>
      <c r="P1559" s="1">
        <v>21</v>
      </c>
    </row>
    <row r="1560" spans="2:16" x14ac:dyDescent="0.2">
      <c r="B1560" s="1" t="s">
        <v>3089</v>
      </c>
      <c r="C1560" s="1">
        <v>41055.046273148146</v>
      </c>
      <c r="D1560" s="10" t="s">
        <v>3090</v>
      </c>
      <c r="E1560" s="1" t="s">
        <v>19</v>
      </c>
      <c r="F1560" s="11">
        <v>470000</v>
      </c>
      <c r="G1560" s="9">
        <f>RawData[[#This Row],[Clean Salary]]*INDEX(Exchange[], MATCH(RawData[[#This Row],[Currency]], Exchange[Code], 0), 4)</f>
        <v>8369.7208430980063</v>
      </c>
      <c r="H1560" s="11">
        <f>IFERROR(RawData[[#This Row],[Salary in USD]]/(INDEX(Exchange[], MATCH(RawData[[#This Row],[Local Currency Unit]], Exchange[Code], 0), 8)), "")</f>
        <v>5166.4943475913615</v>
      </c>
      <c r="I1560" s="1" t="s">
        <v>3091</v>
      </c>
      <c r="J1560" s="1" t="s">
        <v>290</v>
      </c>
      <c r="K1560" s="1" t="s">
        <v>134</v>
      </c>
      <c r="L1560" s="1" t="s">
        <v>19</v>
      </c>
      <c r="M1560" s="1" t="str">
        <f>INDEX(Countries[], MATCH(RawData[[#This Row],[Where do you work]], Countries[Actual], 0), 2)</f>
        <v>India</v>
      </c>
      <c r="N1560" s="1" t="s">
        <v>294</v>
      </c>
      <c r="O1560" s="1" t="str">
        <f>VLOOKUP(RawData[[#This Row],[How many hours of a day you work on Excel]], Time[], 2, FALSE)</f>
        <v>Very Heavy</v>
      </c>
    </row>
    <row r="1561" spans="2:16" x14ac:dyDescent="0.2">
      <c r="B1561" s="1" t="s">
        <v>3092</v>
      </c>
      <c r="C1561" s="1">
        <v>41055.543634259258</v>
      </c>
      <c r="D1561" s="10">
        <v>470000</v>
      </c>
      <c r="E1561" s="1" t="s">
        <v>19</v>
      </c>
      <c r="F1561" s="11">
        <v>470000</v>
      </c>
      <c r="G1561" s="9">
        <f>RawData[[#This Row],[Clean Salary]]*INDEX(Exchange[], MATCH(RawData[[#This Row],[Currency]], Exchange[Code], 0), 4)</f>
        <v>8369.7208430980063</v>
      </c>
      <c r="H1561" s="11">
        <f>IFERROR(RawData[[#This Row],[Salary in USD]]/(INDEX(Exchange[], MATCH(RawData[[#This Row],[Local Currency Unit]], Exchange[Code], 0), 8)), "")</f>
        <v>5166.4943475913615</v>
      </c>
      <c r="I1561" s="1" t="s">
        <v>342</v>
      </c>
      <c r="J1561" s="1" t="s">
        <v>342</v>
      </c>
      <c r="K1561" s="1" t="s">
        <v>134</v>
      </c>
      <c r="L1561" s="1" t="s">
        <v>19</v>
      </c>
      <c r="M1561" s="1" t="str">
        <f>INDEX(Countries[], MATCH(RawData[[#This Row],[Where do you work]], Countries[Actual], 0), 2)</f>
        <v>India</v>
      </c>
      <c r="N1561" s="1" t="s">
        <v>294</v>
      </c>
      <c r="O1561" s="1" t="str">
        <f>VLOOKUP(RawData[[#This Row],[How many hours of a day you work on Excel]], Time[], 2, FALSE)</f>
        <v>Very Heavy</v>
      </c>
      <c r="P1561" s="1">
        <v>4</v>
      </c>
    </row>
    <row r="1562" spans="2:16" x14ac:dyDescent="0.2">
      <c r="B1562" s="1" t="s">
        <v>3093</v>
      </c>
      <c r="C1562" s="1">
        <v>41055.081712962965</v>
      </c>
      <c r="D1562" s="10">
        <v>1500</v>
      </c>
      <c r="E1562" s="1" t="s">
        <v>15</v>
      </c>
      <c r="F1562" s="11">
        <v>18000</v>
      </c>
      <c r="G1562" s="9">
        <f>RawData[[#This Row],[Clean Salary]]*INDEX(Exchange[], MATCH(RawData[[#This Row],[Currency]], Exchange[Code], 0), 4)</f>
        <v>22867.189901848938</v>
      </c>
      <c r="H1562" s="11">
        <f>IFERROR(RawData[[#This Row],[Salary in USD]]/(INDEX(Exchange[], MATCH(RawData[[#This Row],[Local Currency Unit]], Exchange[Code], 0), 8)), "")</f>
        <v>5161.8938830358784</v>
      </c>
      <c r="I1562" s="1" t="s">
        <v>3094</v>
      </c>
      <c r="J1562" s="1" t="s">
        <v>281</v>
      </c>
      <c r="K1562" s="1" t="s">
        <v>147</v>
      </c>
      <c r="L1562" s="1" t="s">
        <v>15</v>
      </c>
      <c r="M1562" s="1" t="str">
        <f>INDEX(Countries[], MATCH(RawData[[#This Row],[Where do you work]], Countries[Actual], 0), 2)</f>
        <v>Portugal</v>
      </c>
      <c r="N1562" s="1" t="s">
        <v>291</v>
      </c>
      <c r="O1562" s="1" t="str">
        <f>VLOOKUP(RawData[[#This Row],[How many hours of a day you work on Excel]], Time[], 2, FALSE)</f>
        <v>Medium</v>
      </c>
    </row>
    <row r="1563" spans="2:16" x14ac:dyDescent="0.2">
      <c r="B1563" s="1" t="s">
        <v>3102</v>
      </c>
      <c r="C1563" s="1">
        <v>41057.711157407408</v>
      </c>
      <c r="D1563" s="10" t="s">
        <v>3103</v>
      </c>
      <c r="E1563" s="1" t="s">
        <v>42</v>
      </c>
      <c r="F1563" s="11">
        <v>100000</v>
      </c>
      <c r="G1563" s="9">
        <f>RawData[[#This Row],[Clean Salary]]*INDEX(Exchange[], MATCH(RawData[[#This Row],[Currency]], Exchange[Code], 0), 4)</f>
        <v>12192.177986291113</v>
      </c>
      <c r="H1563" s="11">
        <f>IFERROR(RawData[[#This Row],[Salary in USD]]/(INDEX(Exchange[], MATCH(RawData[[#This Row],[Local Currency Unit]], Exchange[Code], 0), 8)), "")</f>
        <v>4976.3991780780052</v>
      </c>
      <c r="I1563" s="1" t="s">
        <v>3104</v>
      </c>
      <c r="J1563" s="1" t="s">
        <v>281</v>
      </c>
      <c r="K1563" s="1" t="s">
        <v>140</v>
      </c>
      <c r="L1563" s="1" t="s">
        <v>42</v>
      </c>
      <c r="M1563" s="1" t="str">
        <f>INDEX(Countries[], MATCH(RawData[[#This Row],[Where do you work]], Countries[Actual], 0), 2)</f>
        <v>South Africa</v>
      </c>
      <c r="N1563" s="1" t="s">
        <v>294</v>
      </c>
      <c r="O1563" s="1" t="str">
        <f>VLOOKUP(RawData[[#This Row],[How many hours of a day you work on Excel]], Time[], 2, FALSE)</f>
        <v>Very Heavy</v>
      </c>
      <c r="P1563" s="1">
        <v>15</v>
      </c>
    </row>
    <row r="1564" spans="2:16" x14ac:dyDescent="0.2">
      <c r="B1564" s="1" t="s">
        <v>3206</v>
      </c>
      <c r="C1564" s="1">
        <v>41057.73809027778</v>
      </c>
      <c r="D1564" s="10">
        <v>19000</v>
      </c>
      <c r="E1564" s="1" t="s">
        <v>322</v>
      </c>
      <c r="F1564" s="11">
        <v>19000</v>
      </c>
      <c r="G1564" s="9">
        <f>RawData[[#This Row],[Clean Salary]]*INDEX(Exchange[], MATCH(RawData[[#This Row],[Currency]], Exchange[Code], 0), 4)</f>
        <v>19000</v>
      </c>
      <c r="H1564" s="11">
        <f>IFERROR(RawData[[#This Row],[Salary in USD]]/(INDEX(Exchange[], MATCH(RawData[[#This Row],[Local Currency Unit]], Exchange[Code], 0), 8)), "")</f>
        <v>4973.8219895287957</v>
      </c>
      <c r="I1564" s="1" t="s">
        <v>2910</v>
      </c>
      <c r="J1564" s="1" t="s">
        <v>313</v>
      </c>
      <c r="K1564" s="1" t="s">
        <v>135</v>
      </c>
      <c r="L1564" s="1" t="s">
        <v>6</v>
      </c>
      <c r="M1564" s="1" t="str">
        <f>INDEX(Countries[], MATCH(RawData[[#This Row],[Where do you work]], Countries[Actual], 0), 2)</f>
        <v>UK</v>
      </c>
      <c r="N1564" s="1" t="s">
        <v>294</v>
      </c>
      <c r="O1564" s="1" t="str">
        <f>VLOOKUP(RawData[[#This Row],[How many hours of a day you work on Excel]], Time[], 2, FALSE)</f>
        <v>Very Heavy</v>
      </c>
      <c r="P1564" s="1">
        <v>8</v>
      </c>
    </row>
    <row r="1565" spans="2:16" x14ac:dyDescent="0.2">
      <c r="B1565" s="1" t="s">
        <v>3207</v>
      </c>
      <c r="C1565" s="1">
        <v>41057.991087962961</v>
      </c>
      <c r="D1565" s="10">
        <v>19000</v>
      </c>
      <c r="E1565" s="1" t="s">
        <v>322</v>
      </c>
      <c r="F1565" s="11">
        <v>19000</v>
      </c>
      <c r="G1565" s="9">
        <f>RawData[[#This Row],[Clean Salary]]*INDEX(Exchange[], MATCH(RawData[[#This Row],[Currency]], Exchange[Code], 0), 4)</f>
        <v>19000</v>
      </c>
      <c r="H1565" s="11">
        <f>IFERROR(RawData[[#This Row],[Salary in USD]]/(INDEX(Exchange[], MATCH(RawData[[#This Row],[Local Currency Unit]], Exchange[Code], 0), 8)), "")</f>
        <v>4973.8219895287957</v>
      </c>
      <c r="I1565" s="1" t="s">
        <v>316</v>
      </c>
      <c r="J1565" s="1" t="s">
        <v>316</v>
      </c>
      <c r="K1565" s="1" t="s">
        <v>135</v>
      </c>
      <c r="L1565" s="1" t="s">
        <v>6</v>
      </c>
      <c r="M1565" s="1" t="str">
        <f>INDEX(Countries[], MATCH(RawData[[#This Row],[Where do you work]], Countries[Actual], 0), 2)</f>
        <v>UK</v>
      </c>
      <c r="N1565" s="1" t="s">
        <v>282</v>
      </c>
      <c r="O1565" s="1" t="str">
        <f>VLOOKUP(RawData[[#This Row],[How many hours of a day you work on Excel]], Time[], 2, FALSE)</f>
        <v>Heavy</v>
      </c>
      <c r="P1565" s="1">
        <v>20</v>
      </c>
    </row>
    <row r="1566" spans="2:16" x14ac:dyDescent="0.2">
      <c r="B1566" s="1" t="s">
        <v>3105</v>
      </c>
      <c r="C1566" s="1">
        <v>41055.054965277777</v>
      </c>
      <c r="D1566" s="10" t="s">
        <v>3106</v>
      </c>
      <c r="E1566" s="1" t="s">
        <v>19</v>
      </c>
      <c r="F1566" s="11">
        <v>450000</v>
      </c>
      <c r="G1566" s="9">
        <f>RawData[[#This Row],[Clean Salary]]*INDEX(Exchange[], MATCH(RawData[[#This Row],[Currency]], Exchange[Code], 0), 4)</f>
        <v>8013.5625093491553</v>
      </c>
      <c r="H1566" s="11">
        <f>IFERROR(RawData[[#This Row],[Salary in USD]]/(INDEX(Exchange[], MATCH(RawData[[#This Row],[Local Currency Unit]], Exchange[Code], 0), 8)), "")</f>
        <v>4946.6435242896014</v>
      </c>
      <c r="I1566" s="1" t="s">
        <v>356</v>
      </c>
      <c r="J1566" s="1" t="s">
        <v>290</v>
      </c>
      <c r="K1566" s="1" t="s">
        <v>134</v>
      </c>
      <c r="L1566" s="1" t="s">
        <v>19</v>
      </c>
      <c r="M1566" s="1" t="str">
        <f>INDEX(Countries[], MATCH(RawData[[#This Row],[Where do you work]], Countries[Actual], 0), 2)</f>
        <v>India</v>
      </c>
      <c r="N1566" s="1" t="s">
        <v>282</v>
      </c>
      <c r="O1566" s="1" t="str">
        <f>VLOOKUP(RawData[[#This Row],[How many hours of a day you work on Excel]], Time[], 2, FALSE)</f>
        <v>Heavy</v>
      </c>
    </row>
    <row r="1567" spans="2:16" x14ac:dyDescent="0.2">
      <c r="B1567" s="1" t="s">
        <v>3107</v>
      </c>
      <c r="C1567" s="1">
        <v>41055.229108796295</v>
      </c>
      <c r="D1567" s="10">
        <v>450000</v>
      </c>
      <c r="E1567" s="1" t="s">
        <v>19</v>
      </c>
      <c r="F1567" s="11">
        <v>450000</v>
      </c>
      <c r="G1567" s="9">
        <f>RawData[[#This Row],[Clean Salary]]*INDEX(Exchange[], MATCH(RawData[[#This Row],[Currency]], Exchange[Code], 0), 4)</f>
        <v>8013.5625093491553</v>
      </c>
      <c r="H1567" s="11">
        <f>IFERROR(RawData[[#This Row],[Salary in USD]]/(INDEX(Exchange[], MATCH(RawData[[#This Row],[Local Currency Unit]], Exchange[Code], 0), 8)), "")</f>
        <v>4946.6435242896014</v>
      </c>
      <c r="I1567" s="1" t="s">
        <v>3108</v>
      </c>
      <c r="J1567" s="1" t="s">
        <v>281</v>
      </c>
      <c r="K1567" s="1" t="s">
        <v>134</v>
      </c>
      <c r="L1567" s="1" t="s">
        <v>19</v>
      </c>
      <c r="M1567" s="1" t="str">
        <f>INDEX(Countries[], MATCH(RawData[[#This Row],[Where do you work]], Countries[Actual], 0), 2)</f>
        <v>India</v>
      </c>
      <c r="N1567" s="1" t="s">
        <v>294</v>
      </c>
      <c r="O1567" s="1" t="str">
        <f>VLOOKUP(RawData[[#This Row],[How many hours of a day you work on Excel]], Time[], 2, FALSE)</f>
        <v>Very Heavy</v>
      </c>
    </row>
    <row r="1568" spans="2:16" x14ac:dyDescent="0.2">
      <c r="B1568" s="1" t="s">
        <v>3109</v>
      </c>
      <c r="C1568" s="1">
        <v>41055.591574074075</v>
      </c>
      <c r="D1568" s="10" t="s">
        <v>3110</v>
      </c>
      <c r="E1568" s="1" t="s">
        <v>19</v>
      </c>
      <c r="F1568" s="11">
        <v>450000</v>
      </c>
      <c r="G1568" s="9">
        <f>RawData[[#This Row],[Clean Salary]]*INDEX(Exchange[], MATCH(RawData[[#This Row],[Currency]], Exchange[Code], 0), 4)</f>
        <v>8013.5625093491553</v>
      </c>
      <c r="H1568" s="11">
        <f>IFERROR(RawData[[#This Row],[Salary in USD]]/(INDEX(Exchange[], MATCH(RawData[[#This Row],[Local Currency Unit]], Exchange[Code], 0), 8)), "")</f>
        <v>4946.6435242896014</v>
      </c>
      <c r="I1568" s="1" t="s">
        <v>682</v>
      </c>
      <c r="J1568" s="1" t="s">
        <v>290</v>
      </c>
      <c r="K1568" s="1" t="s">
        <v>134</v>
      </c>
      <c r="L1568" s="1" t="s">
        <v>19</v>
      </c>
      <c r="M1568" s="1" t="str">
        <f>INDEX(Countries[], MATCH(RawData[[#This Row],[Where do you work]], Countries[Actual], 0), 2)</f>
        <v>India</v>
      </c>
      <c r="N1568" s="1" t="s">
        <v>294</v>
      </c>
      <c r="O1568" s="1" t="str">
        <f>VLOOKUP(RawData[[#This Row],[How many hours of a day you work on Excel]], Time[], 2, FALSE)</f>
        <v>Very Heavy</v>
      </c>
      <c r="P1568" s="1">
        <v>8</v>
      </c>
    </row>
    <row r="1569" spans="2:16" x14ac:dyDescent="0.2">
      <c r="B1569" s="1" t="s">
        <v>3111</v>
      </c>
      <c r="C1569" s="1">
        <v>41055.847615740742</v>
      </c>
      <c r="D1569" s="10" t="s">
        <v>3112</v>
      </c>
      <c r="E1569" s="1" t="s">
        <v>19</v>
      </c>
      <c r="F1569" s="11">
        <v>450000</v>
      </c>
      <c r="G1569" s="9">
        <f>RawData[[#This Row],[Clean Salary]]*INDEX(Exchange[], MATCH(RawData[[#This Row],[Currency]], Exchange[Code], 0), 4)</f>
        <v>8013.5625093491553</v>
      </c>
      <c r="H1569" s="11">
        <f>IFERROR(RawData[[#This Row],[Salary in USD]]/(INDEX(Exchange[], MATCH(RawData[[#This Row],[Local Currency Unit]], Exchange[Code], 0), 8)), "")</f>
        <v>4946.6435242896014</v>
      </c>
      <c r="I1569" s="1" t="s">
        <v>3113</v>
      </c>
      <c r="J1569" s="1" t="s">
        <v>281</v>
      </c>
      <c r="K1569" s="1" t="s">
        <v>134</v>
      </c>
      <c r="L1569" s="1" t="s">
        <v>19</v>
      </c>
      <c r="M1569" s="1" t="str">
        <f>INDEX(Countries[], MATCH(RawData[[#This Row],[Where do you work]], Countries[Actual], 0), 2)</f>
        <v>India</v>
      </c>
      <c r="N1569" s="1" t="s">
        <v>294</v>
      </c>
      <c r="O1569" s="1" t="str">
        <f>VLOOKUP(RawData[[#This Row],[How many hours of a day you work on Excel]], Time[], 2, FALSE)</f>
        <v>Very Heavy</v>
      </c>
      <c r="P1569" s="1">
        <v>1.5</v>
      </c>
    </row>
    <row r="1570" spans="2:16" x14ac:dyDescent="0.2">
      <c r="B1570" s="1" t="s">
        <v>3114</v>
      </c>
      <c r="C1570" s="1">
        <v>41055.903344907405</v>
      </c>
      <c r="D1570" s="10" t="s">
        <v>3115</v>
      </c>
      <c r="E1570" s="1" t="s">
        <v>19</v>
      </c>
      <c r="F1570" s="11">
        <v>450000</v>
      </c>
      <c r="G1570" s="9">
        <f>RawData[[#This Row],[Clean Salary]]*INDEX(Exchange[], MATCH(RawData[[#This Row],[Currency]], Exchange[Code], 0), 4)</f>
        <v>8013.5625093491553</v>
      </c>
      <c r="H1570" s="11">
        <f>IFERROR(RawData[[#This Row],[Salary in USD]]/(INDEX(Exchange[], MATCH(RawData[[#This Row],[Local Currency Unit]], Exchange[Code], 0), 8)), "")</f>
        <v>4946.6435242896014</v>
      </c>
      <c r="I1570" s="1" t="s">
        <v>3116</v>
      </c>
      <c r="J1570" s="1" t="s">
        <v>281</v>
      </c>
      <c r="K1570" s="1" t="s">
        <v>134</v>
      </c>
      <c r="L1570" s="1" t="s">
        <v>19</v>
      </c>
      <c r="M1570" s="1" t="str">
        <f>INDEX(Countries[], MATCH(RawData[[#This Row],[Where do you work]], Countries[Actual], 0), 2)</f>
        <v>India</v>
      </c>
      <c r="N1570" s="1" t="s">
        <v>282</v>
      </c>
      <c r="O1570" s="1" t="str">
        <f>VLOOKUP(RawData[[#This Row],[How many hours of a day you work on Excel]], Time[], 2, FALSE)</f>
        <v>Heavy</v>
      </c>
      <c r="P1570" s="1">
        <v>6</v>
      </c>
    </row>
    <row r="1571" spans="2:16" x14ac:dyDescent="0.2">
      <c r="B1571" s="1" t="s">
        <v>3117</v>
      </c>
      <c r="C1571" s="1">
        <v>41057.514444444445</v>
      </c>
      <c r="D1571" s="10" t="s">
        <v>3118</v>
      </c>
      <c r="E1571" s="1" t="s">
        <v>19</v>
      </c>
      <c r="F1571" s="11">
        <v>450000</v>
      </c>
      <c r="G1571" s="9">
        <f>RawData[[#This Row],[Clean Salary]]*INDEX(Exchange[], MATCH(RawData[[#This Row],[Currency]], Exchange[Code], 0), 4)</f>
        <v>8013.5625093491553</v>
      </c>
      <c r="H1571" s="11">
        <f>IFERROR(RawData[[#This Row],[Salary in USD]]/(INDEX(Exchange[], MATCH(RawData[[#This Row],[Local Currency Unit]], Exchange[Code], 0), 8)), "")</f>
        <v>4946.6435242896014</v>
      </c>
      <c r="I1571" s="1" t="s">
        <v>3119</v>
      </c>
      <c r="J1571" s="1" t="s">
        <v>281</v>
      </c>
      <c r="K1571" s="1" t="s">
        <v>134</v>
      </c>
      <c r="L1571" s="1" t="s">
        <v>19</v>
      </c>
      <c r="M1571" s="1" t="str">
        <f>INDEX(Countries[], MATCH(RawData[[#This Row],[Where do you work]], Countries[Actual], 0), 2)</f>
        <v>India</v>
      </c>
      <c r="N1571" s="1" t="s">
        <v>294</v>
      </c>
      <c r="O1571" s="1" t="str">
        <f>VLOOKUP(RawData[[#This Row],[How many hours of a day you work on Excel]], Time[], 2, FALSE)</f>
        <v>Very Heavy</v>
      </c>
      <c r="P1571" s="1">
        <v>15</v>
      </c>
    </row>
    <row r="1572" spans="2:16" x14ac:dyDescent="0.2">
      <c r="B1572" s="1" t="s">
        <v>3120</v>
      </c>
      <c r="C1572" s="1">
        <v>41057.950868055559</v>
      </c>
      <c r="D1572" s="10" t="s">
        <v>3121</v>
      </c>
      <c r="E1572" s="1" t="s">
        <v>19</v>
      </c>
      <c r="F1572" s="11">
        <v>450000</v>
      </c>
      <c r="G1572" s="9">
        <f>RawData[[#This Row],[Clean Salary]]*INDEX(Exchange[], MATCH(RawData[[#This Row],[Currency]], Exchange[Code], 0), 4)</f>
        <v>8013.5625093491553</v>
      </c>
      <c r="H1572" s="11">
        <f>IFERROR(RawData[[#This Row],[Salary in USD]]/(INDEX(Exchange[], MATCH(RawData[[#This Row],[Local Currency Unit]], Exchange[Code], 0), 8)), "")</f>
        <v>4946.6435242896014</v>
      </c>
      <c r="I1572" s="1" t="s">
        <v>1460</v>
      </c>
      <c r="J1572" s="1" t="s">
        <v>281</v>
      </c>
      <c r="K1572" s="1" t="s">
        <v>134</v>
      </c>
      <c r="L1572" s="1" t="s">
        <v>19</v>
      </c>
      <c r="M1572" s="1" t="str">
        <f>INDEX(Countries[], MATCH(RawData[[#This Row],[Where do you work]], Countries[Actual], 0), 2)</f>
        <v>India</v>
      </c>
      <c r="N1572" s="1" t="s">
        <v>282</v>
      </c>
      <c r="O1572" s="1" t="str">
        <f>VLOOKUP(RawData[[#This Row],[How many hours of a day you work on Excel]], Time[], 2, FALSE)</f>
        <v>Heavy</v>
      </c>
      <c r="P1572" s="1">
        <v>21</v>
      </c>
    </row>
    <row r="1573" spans="2:16" x14ac:dyDescent="0.2">
      <c r="B1573" s="1" t="s">
        <v>3122</v>
      </c>
      <c r="C1573" s="1">
        <v>41058.055162037039</v>
      </c>
      <c r="D1573" s="10" t="s">
        <v>3123</v>
      </c>
      <c r="E1573" s="1" t="s">
        <v>19</v>
      </c>
      <c r="F1573" s="11">
        <v>450000</v>
      </c>
      <c r="G1573" s="9">
        <f>RawData[[#This Row],[Clean Salary]]*INDEX(Exchange[], MATCH(RawData[[#This Row],[Currency]], Exchange[Code], 0), 4)</f>
        <v>8013.5625093491553</v>
      </c>
      <c r="H1573" s="11">
        <f>IFERROR(RawData[[#This Row],[Salary in USD]]/(INDEX(Exchange[], MATCH(RawData[[#This Row],[Local Currency Unit]], Exchange[Code], 0), 8)), "")</f>
        <v>4946.6435242896014</v>
      </c>
      <c r="I1573" s="1" t="s">
        <v>3124</v>
      </c>
      <c r="J1573" s="1" t="s">
        <v>281</v>
      </c>
      <c r="K1573" s="1" t="s">
        <v>134</v>
      </c>
      <c r="L1573" s="1" t="s">
        <v>19</v>
      </c>
      <c r="M1573" s="1" t="str">
        <f>INDEX(Countries[], MATCH(RawData[[#This Row],[Where do you work]], Countries[Actual], 0), 2)</f>
        <v>India</v>
      </c>
      <c r="N1573" s="1" t="s">
        <v>294</v>
      </c>
      <c r="O1573" s="1" t="str">
        <f>VLOOKUP(RawData[[#This Row],[How many hours of a day you work on Excel]], Time[], 2, FALSE)</f>
        <v>Very Heavy</v>
      </c>
      <c r="P1573" s="1">
        <v>2</v>
      </c>
    </row>
    <row r="1574" spans="2:16" x14ac:dyDescent="0.2">
      <c r="B1574" s="1" t="s">
        <v>3125</v>
      </c>
      <c r="C1574" s="1">
        <v>41058.799664351849</v>
      </c>
      <c r="D1574" s="10" t="s">
        <v>3126</v>
      </c>
      <c r="E1574" s="1" t="s">
        <v>19</v>
      </c>
      <c r="F1574" s="11">
        <v>450000</v>
      </c>
      <c r="G1574" s="9">
        <f>RawData[[#This Row],[Clean Salary]]*INDEX(Exchange[], MATCH(RawData[[#This Row],[Currency]], Exchange[Code], 0), 4)</f>
        <v>8013.5625093491553</v>
      </c>
      <c r="H1574" s="11">
        <f>IFERROR(RawData[[#This Row],[Salary in USD]]/(INDEX(Exchange[], MATCH(RawData[[#This Row],[Local Currency Unit]], Exchange[Code], 0), 8)), "")</f>
        <v>4946.6435242896014</v>
      </c>
      <c r="I1574" s="1" t="s">
        <v>3127</v>
      </c>
      <c r="J1574" s="1" t="s">
        <v>305</v>
      </c>
      <c r="K1574" s="1" t="s">
        <v>134</v>
      </c>
      <c r="L1574" s="1" t="s">
        <v>19</v>
      </c>
      <c r="M1574" s="1" t="str">
        <f>INDEX(Countries[], MATCH(RawData[[#This Row],[Where do you work]], Countries[Actual], 0), 2)</f>
        <v>India</v>
      </c>
      <c r="N1574" s="1" t="s">
        <v>324</v>
      </c>
      <c r="O1574" s="1" t="str">
        <f>VLOOKUP(RawData[[#This Row],[How many hours of a day you work on Excel]], Time[], 2, FALSE)</f>
        <v>Light</v>
      </c>
      <c r="P1574" s="1">
        <v>7</v>
      </c>
    </row>
    <row r="1575" spans="2:16" x14ac:dyDescent="0.2">
      <c r="B1575" s="1" t="s">
        <v>3128</v>
      </c>
      <c r="C1575" s="1">
        <v>41065.749756944446</v>
      </c>
      <c r="D1575" s="10" t="s">
        <v>3123</v>
      </c>
      <c r="E1575" s="1" t="s">
        <v>19</v>
      </c>
      <c r="F1575" s="11">
        <v>450000</v>
      </c>
      <c r="G1575" s="9">
        <f>RawData[[#This Row],[Clean Salary]]*INDEX(Exchange[], MATCH(RawData[[#This Row],[Currency]], Exchange[Code], 0), 4)</f>
        <v>8013.5625093491553</v>
      </c>
      <c r="H1575" s="11">
        <f>IFERROR(RawData[[#This Row],[Salary in USD]]/(INDEX(Exchange[], MATCH(RawData[[#This Row],[Local Currency Unit]], Exchange[Code], 0), 8)), "")</f>
        <v>4946.6435242896014</v>
      </c>
      <c r="I1575" s="1" t="s">
        <v>3129</v>
      </c>
      <c r="J1575" s="1" t="s">
        <v>313</v>
      </c>
      <c r="K1575" s="1" t="s">
        <v>134</v>
      </c>
      <c r="L1575" s="1" t="s">
        <v>19</v>
      </c>
      <c r="M1575" s="1" t="str">
        <f>INDEX(Countries[], MATCH(RawData[[#This Row],[Where do you work]], Countries[Actual], 0), 2)</f>
        <v>India</v>
      </c>
      <c r="N1575" s="1" t="s">
        <v>294</v>
      </c>
      <c r="O1575" s="1" t="str">
        <f>VLOOKUP(RawData[[#This Row],[How many hours of a day you work on Excel]], Time[], 2, FALSE)</f>
        <v>Very Heavy</v>
      </c>
      <c r="P1575" s="1">
        <v>4</v>
      </c>
    </row>
    <row r="1576" spans="2:16" x14ac:dyDescent="0.2">
      <c r="B1576" s="1" t="s">
        <v>3130</v>
      </c>
      <c r="C1576" s="1">
        <v>41073.014050925929</v>
      </c>
      <c r="D1576" s="10" t="s">
        <v>3131</v>
      </c>
      <c r="E1576" s="1" t="s">
        <v>19</v>
      </c>
      <c r="F1576" s="11">
        <v>450000</v>
      </c>
      <c r="G1576" s="9">
        <f>RawData[[#This Row],[Clean Salary]]*INDEX(Exchange[], MATCH(RawData[[#This Row],[Currency]], Exchange[Code], 0), 4)</f>
        <v>8013.5625093491553</v>
      </c>
      <c r="H1576" s="11">
        <f>IFERROR(RawData[[#This Row],[Salary in USD]]/(INDEX(Exchange[], MATCH(RawData[[#This Row],[Local Currency Unit]], Exchange[Code], 0), 8)), "")</f>
        <v>4946.6435242896014</v>
      </c>
      <c r="I1576" s="1" t="s">
        <v>767</v>
      </c>
      <c r="J1576" s="1" t="s">
        <v>313</v>
      </c>
      <c r="K1576" s="1" t="s">
        <v>134</v>
      </c>
      <c r="L1576" s="1" t="s">
        <v>19</v>
      </c>
      <c r="M1576" s="1" t="str">
        <f>INDEX(Countries[], MATCH(RawData[[#This Row],[Where do you work]], Countries[Actual], 0), 2)</f>
        <v>India</v>
      </c>
      <c r="N1576" s="1" t="s">
        <v>282</v>
      </c>
      <c r="O1576" s="1" t="str">
        <f>VLOOKUP(RawData[[#This Row],[How many hours of a day you work on Excel]], Time[], 2, FALSE)</f>
        <v>Heavy</v>
      </c>
      <c r="P1576" s="1">
        <v>4</v>
      </c>
    </row>
    <row r="1577" spans="2:16" x14ac:dyDescent="0.2">
      <c r="B1577" s="1" t="s">
        <v>3805</v>
      </c>
      <c r="C1577" s="1">
        <v>41055.701921296299</v>
      </c>
      <c r="D1577" s="10">
        <v>8000</v>
      </c>
      <c r="E1577" s="1" t="s">
        <v>322</v>
      </c>
      <c r="F1577" s="11">
        <v>8000</v>
      </c>
      <c r="G1577" s="9">
        <f>RawData[[#This Row],[Clean Salary]]*INDEX(Exchange[], MATCH(RawData[[#This Row],[Currency]], Exchange[Code], 0), 4)</f>
        <v>8000</v>
      </c>
      <c r="H1577" s="11">
        <f>IFERROR(RawData[[#This Row],[Salary in USD]]/(INDEX(Exchange[], MATCH(RawData[[#This Row],[Local Currency Unit]], Exchange[Code], 0), 8)), "")</f>
        <v>4938.2716049382716</v>
      </c>
      <c r="I1577" s="1" t="s">
        <v>356</v>
      </c>
      <c r="J1577" s="1" t="s">
        <v>290</v>
      </c>
      <c r="K1577" s="1" t="s">
        <v>134</v>
      </c>
      <c r="L1577" s="1" t="s">
        <v>19</v>
      </c>
      <c r="M1577" s="1" t="str">
        <f>INDEX(Countries[], MATCH(RawData[[#This Row],[Where do you work]], Countries[Actual], 0), 2)</f>
        <v>India</v>
      </c>
      <c r="N1577" s="1" t="s">
        <v>291</v>
      </c>
      <c r="O1577" s="1" t="str">
        <f>VLOOKUP(RawData[[#This Row],[How many hours of a day you work on Excel]], Time[], 2, FALSE)</f>
        <v>Medium</v>
      </c>
      <c r="P1577" s="1">
        <v>6</v>
      </c>
    </row>
    <row r="1578" spans="2:16" x14ac:dyDescent="0.2">
      <c r="B1578" s="1" t="s">
        <v>3806</v>
      </c>
      <c r="C1578" s="1">
        <v>41057.170300925929</v>
      </c>
      <c r="D1578" s="10">
        <v>8000</v>
      </c>
      <c r="E1578" s="1" t="s">
        <v>322</v>
      </c>
      <c r="F1578" s="11">
        <v>8000</v>
      </c>
      <c r="G1578" s="9">
        <f>RawData[[#This Row],[Clean Salary]]*INDEX(Exchange[], MATCH(RawData[[#This Row],[Currency]], Exchange[Code], 0), 4)</f>
        <v>8000</v>
      </c>
      <c r="H1578" s="11">
        <f>IFERROR(RawData[[#This Row],[Salary in USD]]/(INDEX(Exchange[], MATCH(RawData[[#This Row],[Local Currency Unit]], Exchange[Code], 0), 8)), "")</f>
        <v>4938.2716049382716</v>
      </c>
      <c r="I1578" s="1" t="s">
        <v>1696</v>
      </c>
      <c r="J1578" s="1" t="s">
        <v>290</v>
      </c>
      <c r="K1578" s="1" t="s">
        <v>134</v>
      </c>
      <c r="L1578" s="1" t="s">
        <v>19</v>
      </c>
      <c r="M1578" s="1" t="str">
        <f>INDEX(Countries[], MATCH(RawData[[#This Row],[Where do you work]], Countries[Actual], 0), 2)</f>
        <v>India</v>
      </c>
      <c r="N1578" s="1" t="s">
        <v>324</v>
      </c>
      <c r="O1578" s="1" t="str">
        <f>VLOOKUP(RawData[[#This Row],[How many hours of a day you work on Excel]], Time[], 2, FALSE)</f>
        <v>Light</v>
      </c>
      <c r="P1578" s="1">
        <v>5</v>
      </c>
    </row>
    <row r="1579" spans="2:16" x14ac:dyDescent="0.2">
      <c r="B1579" s="1" t="s">
        <v>3807</v>
      </c>
      <c r="C1579" s="1">
        <v>41058.546180555553</v>
      </c>
      <c r="D1579" s="10">
        <v>8000</v>
      </c>
      <c r="E1579" s="1" t="s">
        <v>322</v>
      </c>
      <c r="F1579" s="11">
        <v>8000</v>
      </c>
      <c r="G1579" s="9">
        <f>RawData[[#This Row],[Clean Salary]]*INDEX(Exchange[], MATCH(RawData[[#This Row],[Currency]], Exchange[Code], 0), 4)</f>
        <v>8000</v>
      </c>
      <c r="H1579" s="11">
        <f>IFERROR(RawData[[#This Row],[Salary in USD]]/(INDEX(Exchange[], MATCH(RawData[[#This Row],[Local Currency Unit]], Exchange[Code], 0), 8)), "")</f>
        <v>4938.2716049382716</v>
      </c>
      <c r="I1579" s="1" t="s">
        <v>682</v>
      </c>
      <c r="J1579" s="1" t="s">
        <v>290</v>
      </c>
      <c r="K1579" s="1" t="s">
        <v>134</v>
      </c>
      <c r="L1579" s="1" t="s">
        <v>19</v>
      </c>
      <c r="M1579" s="1" t="str">
        <f>INDEX(Countries[], MATCH(RawData[[#This Row],[Where do you work]], Countries[Actual], 0), 2)</f>
        <v>India</v>
      </c>
      <c r="N1579" s="1" t="s">
        <v>294</v>
      </c>
      <c r="O1579" s="1" t="str">
        <f>VLOOKUP(RawData[[#This Row],[How many hours of a day you work on Excel]], Time[], 2, FALSE)</f>
        <v>Very Heavy</v>
      </c>
      <c r="P1579" s="1">
        <v>4</v>
      </c>
    </row>
    <row r="1580" spans="2:16" x14ac:dyDescent="0.2">
      <c r="B1580" s="1" t="s">
        <v>3808</v>
      </c>
      <c r="C1580" s="1">
        <v>41060.666851851849</v>
      </c>
      <c r="D1580" s="10">
        <v>8000</v>
      </c>
      <c r="E1580" s="1" t="s">
        <v>322</v>
      </c>
      <c r="F1580" s="11">
        <v>8000</v>
      </c>
      <c r="G1580" s="9">
        <f>RawData[[#This Row],[Clean Salary]]*INDEX(Exchange[], MATCH(RawData[[#This Row],[Currency]], Exchange[Code], 0), 4)</f>
        <v>8000</v>
      </c>
      <c r="H1580" s="11">
        <f>IFERROR(RawData[[#This Row],[Salary in USD]]/(INDEX(Exchange[], MATCH(RawData[[#This Row],[Local Currency Unit]], Exchange[Code], 0), 8)), "")</f>
        <v>4938.2716049382716</v>
      </c>
      <c r="I1580" s="1" t="s">
        <v>3004</v>
      </c>
      <c r="J1580" s="1" t="s">
        <v>329</v>
      </c>
      <c r="K1580" s="1" t="s">
        <v>134</v>
      </c>
      <c r="L1580" s="1" t="s">
        <v>19</v>
      </c>
      <c r="M1580" s="1" t="str">
        <f>INDEX(Countries[], MATCH(RawData[[#This Row],[Where do you work]], Countries[Actual], 0), 2)</f>
        <v>India</v>
      </c>
      <c r="N1580" s="1" t="s">
        <v>282</v>
      </c>
      <c r="O1580" s="1" t="str">
        <f>VLOOKUP(RawData[[#This Row],[How many hours of a day you work on Excel]], Time[], 2, FALSE)</f>
        <v>Heavy</v>
      </c>
      <c r="P1580" s="1">
        <v>18</v>
      </c>
    </row>
    <row r="1581" spans="2:16" x14ac:dyDescent="0.2">
      <c r="B1581" s="1" t="s">
        <v>3809</v>
      </c>
      <c r="C1581" s="1">
        <v>41057.668958333335</v>
      </c>
      <c r="D1581" s="10">
        <v>7960</v>
      </c>
      <c r="E1581" s="1" t="s">
        <v>322</v>
      </c>
      <c r="F1581" s="11">
        <v>7960</v>
      </c>
      <c r="G1581" s="9">
        <f>RawData[[#This Row],[Clean Salary]]*INDEX(Exchange[], MATCH(RawData[[#This Row],[Currency]], Exchange[Code], 0), 4)</f>
        <v>7960</v>
      </c>
      <c r="H1581" s="11">
        <f>IFERROR(RawData[[#This Row],[Salary in USD]]/(INDEX(Exchange[], MATCH(RawData[[#This Row],[Local Currency Unit]], Exchange[Code], 0), 8)), "")</f>
        <v>4913.5802469135797</v>
      </c>
      <c r="I1581" s="1" t="s">
        <v>3042</v>
      </c>
      <c r="J1581" s="1" t="s">
        <v>281</v>
      </c>
      <c r="K1581" s="1" t="s">
        <v>134</v>
      </c>
      <c r="L1581" s="1" t="s">
        <v>19</v>
      </c>
      <c r="M1581" s="1" t="str">
        <f>INDEX(Countries[], MATCH(RawData[[#This Row],[Where do you work]], Countries[Actual], 0), 2)</f>
        <v>India</v>
      </c>
      <c r="N1581" s="1" t="s">
        <v>282</v>
      </c>
      <c r="O1581" s="1" t="str">
        <f>VLOOKUP(RawData[[#This Row],[How many hours of a day you work on Excel]], Time[], 2, FALSE)</f>
        <v>Heavy</v>
      </c>
      <c r="P1581" s="1">
        <v>7</v>
      </c>
    </row>
    <row r="1582" spans="2:16" x14ac:dyDescent="0.2">
      <c r="B1582" s="1" t="s">
        <v>3534</v>
      </c>
      <c r="C1582" s="1">
        <v>41055.083958333336</v>
      </c>
      <c r="D1582" s="10">
        <v>12000</v>
      </c>
      <c r="E1582" s="1" t="s">
        <v>322</v>
      </c>
      <c r="F1582" s="11">
        <v>12000</v>
      </c>
      <c r="G1582" s="9">
        <f>RawData[[#This Row],[Clean Salary]]*INDEX(Exchange[], MATCH(RawData[[#This Row],[Currency]], Exchange[Code], 0), 4)</f>
        <v>12000</v>
      </c>
      <c r="H1582" s="11">
        <f>IFERROR(RawData[[#This Row],[Salary in USD]]/(INDEX(Exchange[], MATCH(RawData[[#This Row],[Local Currency Unit]], Exchange[Code], 0), 8)), "")</f>
        <v>4897.9591836734689</v>
      </c>
      <c r="I1582" s="1" t="s">
        <v>3535</v>
      </c>
      <c r="J1582" s="1" t="s">
        <v>313</v>
      </c>
      <c r="K1582" s="1" t="s">
        <v>140</v>
      </c>
      <c r="L1582" s="1" t="s">
        <v>42</v>
      </c>
      <c r="M1582" s="1" t="str">
        <f>INDEX(Countries[], MATCH(RawData[[#This Row],[Where do you work]], Countries[Actual], 0), 2)</f>
        <v>South Africa</v>
      </c>
      <c r="N1582" s="1" t="s">
        <v>282</v>
      </c>
      <c r="O1582" s="1" t="str">
        <f>VLOOKUP(RawData[[#This Row],[How many hours of a day you work on Excel]], Time[], 2, FALSE)</f>
        <v>Heavy</v>
      </c>
    </row>
    <row r="1583" spans="2:16" x14ac:dyDescent="0.2">
      <c r="B1583" s="1" t="s">
        <v>3135</v>
      </c>
      <c r="C1583" s="1">
        <v>41058.342430555553</v>
      </c>
      <c r="D1583" s="10" t="s">
        <v>3136</v>
      </c>
      <c r="E1583" s="1" t="s">
        <v>28</v>
      </c>
      <c r="F1583" s="11">
        <v>36000</v>
      </c>
      <c r="G1583" s="9">
        <f>RawData[[#This Row],[Clean Salary]]*INDEX(Exchange[], MATCH(RawData[[#This Row],[Currency]], Exchange[Code], 0), 4)</f>
        <v>11404.820437438224</v>
      </c>
      <c r="H1583" s="11">
        <f>IFERROR(RawData[[#This Row],[Salary in USD]]/(INDEX(Exchange[], MATCH(RawData[[#This Row],[Local Currency Unit]], Exchange[Code], 0), 8)), "")</f>
        <v>4873.854887794113</v>
      </c>
      <c r="I1583" s="1" t="s">
        <v>3137</v>
      </c>
      <c r="J1583" s="1" t="s">
        <v>305</v>
      </c>
      <c r="K1583" s="1" t="s">
        <v>1929</v>
      </c>
      <c r="L1583" s="1" t="s">
        <v>28</v>
      </c>
      <c r="M1583" s="1" t="str">
        <f>INDEX(Countries[], MATCH(RawData[[#This Row],[Where do you work]], Countries[Actual], 0), 2)</f>
        <v>Malaysia</v>
      </c>
      <c r="N1583" s="1" t="s">
        <v>282</v>
      </c>
      <c r="O1583" s="1" t="str">
        <f>VLOOKUP(RawData[[#This Row],[How many hours of a day you work on Excel]], Time[], 2, FALSE)</f>
        <v>Heavy</v>
      </c>
      <c r="P1583" s="1">
        <v>2</v>
      </c>
    </row>
    <row r="1584" spans="2:16" x14ac:dyDescent="0.2">
      <c r="B1584" s="1" t="s">
        <v>3140</v>
      </c>
      <c r="C1584" s="1">
        <v>41070.075509259259</v>
      </c>
      <c r="D1584" s="10">
        <v>1400</v>
      </c>
      <c r="E1584" s="1" t="s">
        <v>15</v>
      </c>
      <c r="F1584" s="11">
        <v>16800</v>
      </c>
      <c r="G1584" s="9">
        <f>RawData[[#This Row],[Clean Salary]]*INDEX(Exchange[], MATCH(RawData[[#This Row],[Currency]], Exchange[Code], 0), 4)</f>
        <v>21342.710575059013</v>
      </c>
      <c r="H1584" s="11">
        <f>IFERROR(RawData[[#This Row],[Salary in USD]]/(INDEX(Exchange[], MATCH(RawData[[#This Row],[Local Currency Unit]], Exchange[Code], 0), 8)), "")</f>
        <v>4817.7676241668205</v>
      </c>
      <c r="I1584" s="1" t="s">
        <v>3141</v>
      </c>
      <c r="J1584" s="1" t="s">
        <v>316</v>
      </c>
      <c r="K1584" s="1" t="s">
        <v>2532</v>
      </c>
      <c r="L1584" s="1" t="s">
        <v>15</v>
      </c>
      <c r="M1584" s="1" t="str">
        <f>INDEX(Countries[], MATCH(RawData[[#This Row],[Where do you work]], Countries[Actual], 0), 2)</f>
        <v>Portugal</v>
      </c>
      <c r="N1584" s="1" t="s">
        <v>282</v>
      </c>
      <c r="O1584" s="1" t="str">
        <f>VLOOKUP(RawData[[#This Row],[How many hours of a day you work on Excel]], Time[], 2, FALSE)</f>
        <v>Heavy</v>
      </c>
      <c r="P1584" s="1">
        <v>15</v>
      </c>
    </row>
    <row r="1585" spans="2:16" x14ac:dyDescent="0.2">
      <c r="B1585" s="1" t="s">
        <v>3142</v>
      </c>
      <c r="C1585" s="1">
        <v>41057.636342592596</v>
      </c>
      <c r="D1585" s="10" t="s">
        <v>3143</v>
      </c>
      <c r="E1585" s="1" t="s">
        <v>19</v>
      </c>
      <c r="F1585" s="11">
        <v>438000</v>
      </c>
      <c r="G1585" s="9">
        <f>RawData[[#This Row],[Clean Salary]]*INDEX(Exchange[], MATCH(RawData[[#This Row],[Currency]], Exchange[Code], 0), 4)</f>
        <v>7799.8675090998449</v>
      </c>
      <c r="H1585" s="11">
        <f>IFERROR(RawData[[#This Row],[Salary in USD]]/(INDEX(Exchange[], MATCH(RawData[[#This Row],[Local Currency Unit]], Exchange[Code], 0), 8)), "")</f>
        <v>4814.7330303085455</v>
      </c>
      <c r="I1585" s="1" t="s">
        <v>3144</v>
      </c>
      <c r="J1585" s="1" t="s">
        <v>290</v>
      </c>
      <c r="K1585" s="1" t="s">
        <v>134</v>
      </c>
      <c r="L1585" s="1" t="s">
        <v>19</v>
      </c>
      <c r="M1585" s="1" t="str">
        <f>INDEX(Countries[], MATCH(RawData[[#This Row],[Where do you work]], Countries[Actual], 0), 2)</f>
        <v>India</v>
      </c>
      <c r="N1585" s="1" t="s">
        <v>324</v>
      </c>
      <c r="O1585" s="1" t="str">
        <f>VLOOKUP(RawData[[#This Row],[How many hours of a day you work on Excel]], Time[], 2, FALSE)</f>
        <v>Light</v>
      </c>
      <c r="P1585" s="1">
        <v>10</v>
      </c>
    </row>
    <row r="1586" spans="2:16" x14ac:dyDescent="0.2">
      <c r="B1586" s="1" t="s">
        <v>3170</v>
      </c>
      <c r="C1586" s="1">
        <v>41055.513738425929</v>
      </c>
      <c r="D1586" s="10" t="s">
        <v>3171</v>
      </c>
      <c r="E1586" s="1" t="s">
        <v>19</v>
      </c>
      <c r="F1586" s="11">
        <v>432000</v>
      </c>
      <c r="G1586" s="9">
        <f>RawData[[#This Row],[Clean Salary]]*INDEX(Exchange[], MATCH(RawData[[#This Row],[Currency]], Exchange[Code], 0), 4)</f>
        <v>7693.0200089751897</v>
      </c>
      <c r="H1586" s="11">
        <f>IFERROR(RawData[[#This Row],[Salary in USD]]/(INDEX(Exchange[], MATCH(RawData[[#This Row],[Local Currency Unit]], Exchange[Code], 0), 8)), "")</f>
        <v>4748.777783318018</v>
      </c>
      <c r="I1586" s="1" t="s">
        <v>3172</v>
      </c>
      <c r="J1586" s="1" t="s">
        <v>281</v>
      </c>
      <c r="K1586" s="1" t="s">
        <v>134</v>
      </c>
      <c r="L1586" s="1" t="s">
        <v>19</v>
      </c>
      <c r="M1586" s="1" t="str">
        <f>INDEX(Countries[], MATCH(RawData[[#This Row],[Where do you work]], Countries[Actual], 0), 2)</f>
        <v>India</v>
      </c>
      <c r="N1586" s="1" t="s">
        <v>291</v>
      </c>
      <c r="O1586" s="1" t="str">
        <f>VLOOKUP(RawData[[#This Row],[How many hours of a day you work on Excel]], Time[], 2, FALSE)</f>
        <v>Medium</v>
      </c>
      <c r="P1586" s="1">
        <v>5</v>
      </c>
    </row>
    <row r="1587" spans="2:16" x14ac:dyDescent="0.2">
      <c r="B1587" s="1" t="s">
        <v>3173</v>
      </c>
      <c r="C1587" s="1">
        <v>41072.841249999998</v>
      </c>
      <c r="D1587" s="10">
        <v>8900</v>
      </c>
      <c r="E1587" s="1" t="s">
        <v>35</v>
      </c>
      <c r="F1587" s="11">
        <v>1281600</v>
      </c>
      <c r="G1587" s="9">
        <f>RawData[[#This Row],[Clean Salary]]*INDEX(Exchange[], MATCH(RawData[[#This Row],[Currency]], Exchange[Code], 0), 4)</f>
        <v>13603.016099449767</v>
      </c>
      <c r="H1587" s="11">
        <f>IFERROR(RawData[[#This Row],[Salary in USD]]/(INDEX(Exchange[], MATCH(RawData[[#This Row],[Local Currency Unit]], Exchange[Code], 0), 8)), "")</f>
        <v>4706.9259859687772</v>
      </c>
      <c r="I1587" s="1" t="s">
        <v>3174</v>
      </c>
      <c r="J1587" s="1" t="s">
        <v>281</v>
      </c>
      <c r="K1587" s="1" t="s">
        <v>3175</v>
      </c>
      <c r="L1587" s="1" t="s">
        <v>35</v>
      </c>
      <c r="M1587" s="1" t="str">
        <f>INDEX(Countries[], MATCH(RawData[[#This Row],[Where do you work]], Countries[Actual], 0), 2)</f>
        <v>Pakistan</v>
      </c>
      <c r="N1587" s="1" t="s">
        <v>294</v>
      </c>
      <c r="O1587" s="1" t="str">
        <f>VLOOKUP(RawData[[#This Row],[How many hours of a day you work on Excel]], Time[], 2, FALSE)</f>
        <v>Very Heavy</v>
      </c>
      <c r="P1587" s="1">
        <v>8</v>
      </c>
    </row>
    <row r="1588" spans="2:16" x14ac:dyDescent="0.2">
      <c r="B1588" s="1" t="s">
        <v>3176</v>
      </c>
      <c r="C1588" s="1">
        <v>41057.945150462961</v>
      </c>
      <c r="D1588" s="10" t="s">
        <v>3177</v>
      </c>
      <c r="E1588" s="1" t="s">
        <v>5</v>
      </c>
      <c r="F1588" s="11">
        <v>54000</v>
      </c>
      <c r="G1588" s="9">
        <f>RawData[[#This Row],[Clean Salary]]*INDEX(Exchange[], MATCH(RawData[[#This Row],[Currency]], Exchange[Code], 0), 4)</f>
        <v>26691.183012544854</v>
      </c>
      <c r="H1588" s="11">
        <f>IFERROR(RawData[[#This Row],[Salary in USD]]/(INDEX(Exchange[], MATCH(RawData[[#This Row],[Local Currency Unit]], Exchange[Code], 0), 8)), "")</f>
        <v>4699.1519388283195</v>
      </c>
      <c r="I1588" s="1" t="s">
        <v>3178</v>
      </c>
      <c r="J1588" s="1" t="s">
        <v>281</v>
      </c>
      <c r="K1588" s="1" t="s">
        <v>141</v>
      </c>
      <c r="L1588" s="1" t="s">
        <v>5</v>
      </c>
      <c r="M1588" s="1" t="str">
        <f>INDEX(Countries[], MATCH(RawData[[#This Row],[Where do you work]], Countries[Actual], 0), 2)</f>
        <v>Brazil</v>
      </c>
      <c r="N1588" s="1" t="s">
        <v>324</v>
      </c>
      <c r="O1588" s="1" t="str">
        <f>VLOOKUP(RawData[[#This Row],[How many hours of a day you work on Excel]], Time[], 2, FALSE)</f>
        <v>Light</v>
      </c>
      <c r="P1588" s="1">
        <v>7</v>
      </c>
    </row>
    <row r="1589" spans="2:16" x14ac:dyDescent="0.2">
      <c r="B1589" s="1" t="s">
        <v>3179</v>
      </c>
      <c r="C1589" s="1">
        <v>41073.860625000001</v>
      </c>
      <c r="D1589" s="10">
        <v>425000</v>
      </c>
      <c r="E1589" s="1" t="s">
        <v>19</v>
      </c>
      <c r="F1589" s="11">
        <v>425000</v>
      </c>
      <c r="G1589" s="9">
        <f>RawData[[#This Row],[Clean Salary]]*INDEX(Exchange[], MATCH(RawData[[#This Row],[Currency]], Exchange[Code], 0), 4)</f>
        <v>7568.3645921630914</v>
      </c>
      <c r="H1589" s="11">
        <f>IFERROR(RawData[[#This Row],[Salary in USD]]/(INDEX(Exchange[], MATCH(RawData[[#This Row],[Local Currency Unit]], Exchange[Code], 0), 8)), "")</f>
        <v>4671.8299951624022</v>
      </c>
      <c r="I1589" s="1" t="s">
        <v>1382</v>
      </c>
      <c r="J1589" s="1" t="s">
        <v>316</v>
      </c>
      <c r="K1589" s="1" t="s">
        <v>134</v>
      </c>
      <c r="L1589" s="1" t="s">
        <v>19</v>
      </c>
      <c r="M1589" s="1" t="str">
        <f>INDEX(Countries[], MATCH(RawData[[#This Row],[Where do you work]], Countries[Actual], 0), 2)</f>
        <v>India</v>
      </c>
      <c r="N1589" s="1" t="s">
        <v>291</v>
      </c>
      <c r="O1589" s="1" t="str">
        <f>VLOOKUP(RawData[[#This Row],[How many hours of a day you work on Excel]], Time[], 2, FALSE)</f>
        <v>Medium</v>
      </c>
      <c r="P1589" s="1">
        <v>6</v>
      </c>
    </row>
    <row r="1590" spans="2:16" x14ac:dyDescent="0.2">
      <c r="B1590" s="1" t="s">
        <v>3523</v>
      </c>
      <c r="C1590" s="1">
        <v>41058.551342592589</v>
      </c>
      <c r="D1590" s="10">
        <v>12500</v>
      </c>
      <c r="E1590" s="1" t="s">
        <v>322</v>
      </c>
      <c r="F1590" s="11">
        <v>12500</v>
      </c>
      <c r="G1590" s="9">
        <f>RawData[[#This Row],[Clean Salary]]*INDEX(Exchange[], MATCH(RawData[[#This Row],[Currency]], Exchange[Code], 0), 4)</f>
        <v>12500</v>
      </c>
      <c r="H1590" s="11">
        <f>IFERROR(RawData[[#This Row],[Salary in USD]]/(INDEX(Exchange[], MATCH(RawData[[#This Row],[Local Currency Unit]], Exchange[Code], 0), 8)), "")</f>
        <v>4664.1791044776119</v>
      </c>
      <c r="I1590" s="1" t="s">
        <v>286</v>
      </c>
      <c r="J1590" s="1" t="s">
        <v>286</v>
      </c>
      <c r="K1590" s="1" t="s">
        <v>145</v>
      </c>
      <c r="L1590" s="1" t="s">
        <v>36</v>
      </c>
      <c r="M1590" s="1" t="str">
        <f>INDEX(Countries[], MATCH(RawData[[#This Row],[Where do you work]], Countries[Actual], 0), 2)</f>
        <v>Philippines</v>
      </c>
      <c r="N1590" s="1" t="s">
        <v>291</v>
      </c>
      <c r="O1590" s="1" t="str">
        <f>VLOOKUP(RawData[[#This Row],[How many hours of a day you work on Excel]], Time[], 2, FALSE)</f>
        <v>Medium</v>
      </c>
      <c r="P1590" s="1">
        <v>7</v>
      </c>
    </row>
    <row r="1591" spans="2:16" x14ac:dyDescent="0.2">
      <c r="B1591" s="1" t="s">
        <v>3816</v>
      </c>
      <c r="C1591" s="1">
        <v>41054.268564814818</v>
      </c>
      <c r="D1591" s="10">
        <v>7500</v>
      </c>
      <c r="E1591" s="1" t="s">
        <v>322</v>
      </c>
      <c r="F1591" s="11">
        <v>7500</v>
      </c>
      <c r="G1591" s="9">
        <f>RawData[[#This Row],[Clean Salary]]*INDEX(Exchange[], MATCH(RawData[[#This Row],[Currency]], Exchange[Code], 0), 4)</f>
        <v>7500</v>
      </c>
      <c r="H1591" s="11">
        <f>IFERROR(RawData[[#This Row],[Salary in USD]]/(INDEX(Exchange[], MATCH(RawData[[#This Row],[Local Currency Unit]], Exchange[Code], 0), 8)), "")</f>
        <v>4629.6296296296296</v>
      </c>
      <c r="I1591" s="1" t="s">
        <v>290</v>
      </c>
      <c r="J1591" s="1" t="s">
        <v>290</v>
      </c>
      <c r="K1591" s="1" t="s">
        <v>134</v>
      </c>
      <c r="L1591" s="1" t="s">
        <v>19</v>
      </c>
      <c r="M1591" s="1" t="str">
        <f>INDEX(Countries[], MATCH(RawData[[#This Row],[Where do you work]], Countries[Actual], 0), 2)</f>
        <v>India</v>
      </c>
      <c r="N1591" s="1" t="s">
        <v>282</v>
      </c>
      <c r="O1591" s="1" t="str">
        <f>VLOOKUP(RawData[[#This Row],[How many hours of a day you work on Excel]], Time[], 2, FALSE)</f>
        <v>Heavy</v>
      </c>
    </row>
    <row r="1592" spans="2:16" x14ac:dyDescent="0.2">
      <c r="B1592" s="1" t="s">
        <v>3180</v>
      </c>
      <c r="C1592" s="1">
        <v>41067.697928240741</v>
      </c>
      <c r="D1592" s="10">
        <v>421000</v>
      </c>
      <c r="E1592" s="1" t="s">
        <v>19</v>
      </c>
      <c r="F1592" s="11">
        <v>421000</v>
      </c>
      <c r="G1592" s="9">
        <f>RawData[[#This Row],[Clean Salary]]*INDEX(Exchange[], MATCH(RawData[[#This Row],[Currency]], Exchange[Code], 0), 4)</f>
        <v>7497.1329254133216</v>
      </c>
      <c r="H1592" s="11">
        <f>IFERROR(RawData[[#This Row],[Salary in USD]]/(INDEX(Exchange[], MATCH(RawData[[#This Row],[Local Currency Unit]], Exchange[Code], 0), 8)), "")</f>
        <v>4627.8598305020505</v>
      </c>
      <c r="I1592" s="1" t="s">
        <v>3181</v>
      </c>
      <c r="J1592" s="1" t="s">
        <v>290</v>
      </c>
      <c r="K1592" s="1" t="s">
        <v>134</v>
      </c>
      <c r="L1592" s="1" t="s">
        <v>19</v>
      </c>
      <c r="M1592" s="1" t="str">
        <f>INDEX(Countries[], MATCH(RawData[[#This Row],[Where do you work]], Countries[Actual], 0), 2)</f>
        <v>India</v>
      </c>
      <c r="N1592" s="1" t="s">
        <v>282</v>
      </c>
      <c r="O1592" s="1" t="str">
        <f>VLOOKUP(RawData[[#This Row],[How many hours of a day you work on Excel]], Time[], 2, FALSE)</f>
        <v>Heavy</v>
      </c>
      <c r="P1592" s="1">
        <v>4</v>
      </c>
    </row>
    <row r="1593" spans="2:16" x14ac:dyDescent="0.2">
      <c r="B1593" s="1" t="s">
        <v>3182</v>
      </c>
      <c r="C1593" s="1">
        <v>41055.031863425924</v>
      </c>
      <c r="D1593" s="10">
        <v>420000</v>
      </c>
      <c r="E1593" s="1" t="s">
        <v>19</v>
      </c>
      <c r="F1593" s="11">
        <v>420000</v>
      </c>
      <c r="G1593" s="9">
        <f>RawData[[#This Row],[Clean Salary]]*INDEX(Exchange[], MATCH(RawData[[#This Row],[Currency]], Exchange[Code], 0), 4)</f>
        <v>7479.3250087258784</v>
      </c>
      <c r="H1593" s="11">
        <f>IFERROR(RawData[[#This Row],[Salary in USD]]/(INDEX(Exchange[], MATCH(RawData[[#This Row],[Local Currency Unit]], Exchange[Code], 0), 8)), "")</f>
        <v>4616.8672893369621</v>
      </c>
      <c r="I1593" s="1" t="s">
        <v>3183</v>
      </c>
      <c r="J1593" s="1" t="s">
        <v>281</v>
      </c>
      <c r="K1593" s="1" t="s">
        <v>134</v>
      </c>
      <c r="L1593" s="1" t="s">
        <v>19</v>
      </c>
      <c r="M1593" s="1" t="str">
        <f>INDEX(Countries[], MATCH(RawData[[#This Row],[Where do you work]], Countries[Actual], 0), 2)</f>
        <v>India</v>
      </c>
      <c r="N1593" s="1" t="s">
        <v>324</v>
      </c>
      <c r="O1593" s="1" t="str">
        <f>VLOOKUP(RawData[[#This Row],[How many hours of a day you work on Excel]], Time[], 2, FALSE)</f>
        <v>Light</v>
      </c>
    </row>
    <row r="1594" spans="2:16" x14ac:dyDescent="0.2">
      <c r="B1594" s="1" t="s">
        <v>3184</v>
      </c>
      <c r="C1594" s="1">
        <v>41055.43246527778</v>
      </c>
      <c r="D1594" s="10" t="s">
        <v>3185</v>
      </c>
      <c r="E1594" s="1" t="s">
        <v>19</v>
      </c>
      <c r="F1594" s="11">
        <v>420000</v>
      </c>
      <c r="G1594" s="9">
        <f>RawData[[#This Row],[Clean Salary]]*INDEX(Exchange[], MATCH(RawData[[#This Row],[Currency]], Exchange[Code], 0), 4)</f>
        <v>7479.3250087258784</v>
      </c>
      <c r="H1594" s="11">
        <f>IFERROR(RawData[[#This Row],[Salary in USD]]/(INDEX(Exchange[], MATCH(RawData[[#This Row],[Local Currency Unit]], Exchange[Code], 0), 8)), "")</f>
        <v>4616.8672893369621</v>
      </c>
      <c r="I1594" s="1" t="s">
        <v>3186</v>
      </c>
      <c r="J1594" s="1" t="s">
        <v>290</v>
      </c>
      <c r="K1594" s="1" t="s">
        <v>134</v>
      </c>
      <c r="L1594" s="1" t="s">
        <v>19</v>
      </c>
      <c r="M1594" s="1" t="str">
        <f>INDEX(Countries[], MATCH(RawData[[#This Row],[Where do you work]], Countries[Actual], 0), 2)</f>
        <v>India</v>
      </c>
      <c r="N1594" s="1" t="s">
        <v>282</v>
      </c>
      <c r="O1594" s="1" t="str">
        <f>VLOOKUP(RawData[[#This Row],[How many hours of a day you work on Excel]], Time[], 2, FALSE)</f>
        <v>Heavy</v>
      </c>
      <c r="P1594" s="1">
        <v>3</v>
      </c>
    </row>
    <row r="1595" spans="2:16" x14ac:dyDescent="0.2">
      <c r="B1595" s="1" t="s">
        <v>3187</v>
      </c>
      <c r="C1595" s="1">
        <v>41057.543703703705</v>
      </c>
      <c r="D1595" s="10" t="s">
        <v>3188</v>
      </c>
      <c r="E1595" s="1" t="s">
        <v>19</v>
      </c>
      <c r="F1595" s="11">
        <v>420000</v>
      </c>
      <c r="G1595" s="9">
        <f>RawData[[#This Row],[Clean Salary]]*INDEX(Exchange[], MATCH(RawData[[#This Row],[Currency]], Exchange[Code], 0), 4)</f>
        <v>7479.3250087258784</v>
      </c>
      <c r="H1595" s="11">
        <f>IFERROR(RawData[[#This Row],[Salary in USD]]/(INDEX(Exchange[], MATCH(RawData[[#This Row],[Local Currency Unit]], Exchange[Code], 0), 8)), "")</f>
        <v>4616.8672893369621</v>
      </c>
      <c r="I1595" s="1" t="s">
        <v>290</v>
      </c>
      <c r="J1595" s="1" t="s">
        <v>290</v>
      </c>
      <c r="K1595" s="1" t="s">
        <v>134</v>
      </c>
      <c r="L1595" s="1" t="s">
        <v>19</v>
      </c>
      <c r="M1595" s="1" t="str">
        <f>INDEX(Countries[], MATCH(RawData[[#This Row],[Where do you work]], Countries[Actual], 0), 2)</f>
        <v>India</v>
      </c>
      <c r="N1595" s="1" t="s">
        <v>291</v>
      </c>
      <c r="O1595" s="1" t="str">
        <f>VLOOKUP(RawData[[#This Row],[How many hours of a day you work on Excel]], Time[], 2, FALSE)</f>
        <v>Medium</v>
      </c>
      <c r="P1595" s="1">
        <v>10</v>
      </c>
    </row>
    <row r="1596" spans="2:16" x14ac:dyDescent="0.2">
      <c r="B1596" s="1" t="s">
        <v>3189</v>
      </c>
      <c r="C1596" s="1">
        <v>41079.875937500001</v>
      </c>
      <c r="D1596" s="10">
        <v>420000</v>
      </c>
      <c r="E1596" s="1" t="s">
        <v>19</v>
      </c>
      <c r="F1596" s="11">
        <v>420000</v>
      </c>
      <c r="G1596" s="9">
        <f>RawData[[#This Row],[Clean Salary]]*INDEX(Exchange[], MATCH(RawData[[#This Row],[Currency]], Exchange[Code], 0), 4)</f>
        <v>7479.3250087258784</v>
      </c>
      <c r="H1596" s="11">
        <f>IFERROR(RawData[[#This Row],[Salary in USD]]/(INDEX(Exchange[], MATCH(RawData[[#This Row],[Local Currency Unit]], Exchange[Code], 0), 8)), "")</f>
        <v>4616.8672893369621</v>
      </c>
      <c r="I1596" s="1" t="s">
        <v>290</v>
      </c>
      <c r="J1596" s="1" t="s">
        <v>290</v>
      </c>
      <c r="K1596" s="1" t="s">
        <v>134</v>
      </c>
      <c r="L1596" s="1" t="s">
        <v>19</v>
      </c>
      <c r="M1596" s="1" t="str">
        <f>INDEX(Countries[], MATCH(RawData[[#This Row],[Where do you work]], Countries[Actual], 0), 2)</f>
        <v>India</v>
      </c>
      <c r="N1596" s="1" t="s">
        <v>282</v>
      </c>
      <c r="O1596" s="1" t="str">
        <f>VLOOKUP(RawData[[#This Row],[How many hours of a day you work on Excel]], Time[], 2, FALSE)</f>
        <v>Heavy</v>
      </c>
      <c r="P1596" s="1">
        <v>2</v>
      </c>
    </row>
    <row r="1597" spans="2:16" x14ac:dyDescent="0.2">
      <c r="B1597" s="1" t="s">
        <v>3190</v>
      </c>
      <c r="C1597" s="1">
        <v>41057.598634259259</v>
      </c>
      <c r="D1597" s="10" t="s">
        <v>3191</v>
      </c>
      <c r="E1597" s="1" t="s">
        <v>15</v>
      </c>
      <c r="F1597" s="11">
        <v>16000</v>
      </c>
      <c r="G1597" s="9">
        <f>RawData[[#This Row],[Clean Salary]]*INDEX(Exchange[], MATCH(RawData[[#This Row],[Currency]], Exchange[Code], 0), 4)</f>
        <v>20326.391023865726</v>
      </c>
      <c r="H1597" s="11">
        <f>IFERROR(RawData[[#This Row],[Salary in USD]]/(INDEX(Exchange[], MATCH(RawData[[#This Row],[Local Currency Unit]], Exchange[Code], 0), 8)), "")</f>
        <v>4588.3501182541149</v>
      </c>
      <c r="I1597" s="1" t="s">
        <v>3192</v>
      </c>
      <c r="J1597" s="1" t="s">
        <v>281</v>
      </c>
      <c r="K1597" s="1" t="s">
        <v>173</v>
      </c>
      <c r="L1597" s="1" t="s">
        <v>15</v>
      </c>
      <c r="M1597" s="1" t="str">
        <f>INDEX(Countries[], MATCH(RawData[[#This Row],[Where do you work]], Countries[Actual], 0), 2)</f>
        <v>Greece</v>
      </c>
      <c r="N1597" s="1" t="s">
        <v>294</v>
      </c>
      <c r="O1597" s="1" t="str">
        <f>VLOOKUP(RawData[[#This Row],[How many hours of a day you work on Excel]], Time[], 2, FALSE)</f>
        <v>Very Heavy</v>
      </c>
      <c r="P1597" s="1">
        <v>16</v>
      </c>
    </row>
    <row r="1598" spans="2:16" x14ac:dyDescent="0.2">
      <c r="B1598" s="1" t="s">
        <v>3199</v>
      </c>
      <c r="C1598" s="1">
        <v>41055.30263888889</v>
      </c>
      <c r="D1598" s="10" t="s">
        <v>3200</v>
      </c>
      <c r="E1598" s="1" t="s">
        <v>3</v>
      </c>
      <c r="F1598" s="11">
        <v>22000</v>
      </c>
      <c r="G1598" s="9">
        <f>RawData[[#This Row],[Clean Salary]]*INDEX(Exchange[], MATCH(RawData[[#This Row],[Currency]], Exchange[Code], 0), 4)</f>
        <v>22438.012440857987</v>
      </c>
      <c r="H1598" s="11">
        <f>IFERROR(RawData[[#This Row],[Salary in USD]]/(INDEX(Exchange[], MATCH(RawData[[#This Row],[Local Currency Unit]], Exchange[Code], 0), 8)), "")</f>
        <v>4542.1077815501994</v>
      </c>
      <c r="I1598" s="1" t="s">
        <v>696</v>
      </c>
      <c r="J1598" s="1" t="s">
        <v>290</v>
      </c>
      <c r="K1598" s="1" t="s">
        <v>136</v>
      </c>
      <c r="L1598" s="1" t="s">
        <v>3</v>
      </c>
      <c r="M1598" s="1" t="str">
        <f>INDEX(Countries[], MATCH(RawData[[#This Row],[Where do you work]], Countries[Actual], 0), 2)</f>
        <v>Australia</v>
      </c>
      <c r="N1598" s="1" t="s">
        <v>282</v>
      </c>
      <c r="O1598" s="1" t="str">
        <f>VLOOKUP(RawData[[#This Row],[How many hours of a day you work on Excel]], Time[], 2, FALSE)</f>
        <v>Heavy</v>
      </c>
      <c r="P1598" s="1">
        <v>8</v>
      </c>
    </row>
    <row r="1599" spans="2:16" x14ac:dyDescent="0.2">
      <c r="B1599" s="1" t="s">
        <v>3209</v>
      </c>
      <c r="C1599" s="1">
        <v>41055.660543981481</v>
      </c>
      <c r="D1599" s="10">
        <v>410000</v>
      </c>
      <c r="E1599" s="1" t="s">
        <v>19</v>
      </c>
      <c r="F1599" s="11">
        <v>410000</v>
      </c>
      <c r="G1599" s="9">
        <f>RawData[[#This Row],[Clean Salary]]*INDEX(Exchange[], MATCH(RawData[[#This Row],[Currency]], Exchange[Code], 0), 4)</f>
        <v>7301.2458418514525</v>
      </c>
      <c r="H1599" s="11">
        <f>IFERROR(RawData[[#This Row],[Salary in USD]]/(INDEX(Exchange[], MATCH(RawData[[#This Row],[Local Currency Unit]], Exchange[Code], 0), 8)), "")</f>
        <v>4506.9418776860812</v>
      </c>
      <c r="I1599" s="1" t="s">
        <v>2849</v>
      </c>
      <c r="J1599" s="1" t="s">
        <v>290</v>
      </c>
      <c r="K1599" s="1" t="s">
        <v>134</v>
      </c>
      <c r="L1599" s="1" t="s">
        <v>19</v>
      </c>
      <c r="M1599" s="1" t="str">
        <f>INDEX(Countries[], MATCH(RawData[[#This Row],[Where do you work]], Countries[Actual], 0), 2)</f>
        <v>India</v>
      </c>
      <c r="N1599" s="1" t="s">
        <v>294</v>
      </c>
      <c r="O1599" s="1" t="str">
        <f>VLOOKUP(RawData[[#This Row],[How many hours of a day you work on Excel]], Time[], 2, FALSE)</f>
        <v>Very Heavy</v>
      </c>
      <c r="P1599" s="1">
        <v>5</v>
      </c>
    </row>
    <row r="1600" spans="2:16" x14ac:dyDescent="0.2">
      <c r="B1600" s="1" t="s">
        <v>3210</v>
      </c>
      <c r="C1600" s="1">
        <v>41057.60733796296</v>
      </c>
      <c r="D1600" s="10">
        <v>408000</v>
      </c>
      <c r="E1600" s="1" t="s">
        <v>19</v>
      </c>
      <c r="F1600" s="11">
        <v>408000</v>
      </c>
      <c r="G1600" s="9">
        <f>RawData[[#This Row],[Clean Salary]]*INDEX(Exchange[], MATCH(RawData[[#This Row],[Currency]], Exchange[Code], 0), 4)</f>
        <v>7265.630008476568</v>
      </c>
      <c r="H1600" s="11">
        <f>IFERROR(RawData[[#This Row],[Salary in USD]]/(INDEX(Exchange[], MATCH(RawData[[#This Row],[Local Currency Unit]], Exchange[Code], 0), 8)), "")</f>
        <v>4484.9567953559063</v>
      </c>
      <c r="I1600" s="1" t="s">
        <v>3211</v>
      </c>
      <c r="J1600" s="1" t="s">
        <v>316</v>
      </c>
      <c r="K1600" s="1" t="s">
        <v>134</v>
      </c>
      <c r="L1600" s="1" t="s">
        <v>19</v>
      </c>
      <c r="M1600" s="1" t="str">
        <f>INDEX(Countries[], MATCH(RawData[[#This Row],[Where do you work]], Countries[Actual], 0), 2)</f>
        <v>India</v>
      </c>
      <c r="N1600" s="1" t="s">
        <v>294</v>
      </c>
      <c r="O1600" s="1" t="str">
        <f>VLOOKUP(RawData[[#This Row],[How many hours of a day you work on Excel]], Time[], 2, FALSE)</f>
        <v>Very Heavy</v>
      </c>
      <c r="P1600" s="1">
        <v>5</v>
      </c>
    </row>
    <row r="1601" spans="2:16" x14ac:dyDescent="0.2">
      <c r="B1601" s="1" t="s">
        <v>3822</v>
      </c>
      <c r="C1601" s="1">
        <v>41057.507048611114</v>
      </c>
      <c r="D1601" s="10">
        <v>7265</v>
      </c>
      <c r="E1601" s="1" t="s">
        <v>322</v>
      </c>
      <c r="F1601" s="11">
        <v>7265</v>
      </c>
      <c r="G1601" s="9">
        <f>RawData[[#This Row],[Clean Salary]]*INDEX(Exchange[], MATCH(RawData[[#This Row],[Currency]], Exchange[Code], 0), 4)</f>
        <v>7265</v>
      </c>
      <c r="H1601" s="11">
        <f>IFERROR(RawData[[#This Row],[Salary in USD]]/(INDEX(Exchange[], MATCH(RawData[[#This Row],[Local Currency Unit]], Exchange[Code], 0), 8)), "")</f>
        <v>4484.5679012345672</v>
      </c>
      <c r="I1601" s="1" t="s">
        <v>3823</v>
      </c>
      <c r="J1601" s="1" t="s">
        <v>305</v>
      </c>
      <c r="K1601" s="1" t="s">
        <v>134</v>
      </c>
      <c r="L1601" s="1" t="s">
        <v>19</v>
      </c>
      <c r="M1601" s="1" t="str">
        <f>INDEX(Countries[], MATCH(RawData[[#This Row],[Where do you work]], Countries[Actual], 0), 2)</f>
        <v>India</v>
      </c>
      <c r="N1601" s="1" t="s">
        <v>282</v>
      </c>
      <c r="O1601" s="1" t="str">
        <f>VLOOKUP(RawData[[#This Row],[How many hours of a day you work on Excel]], Time[], 2, FALSE)</f>
        <v>Heavy</v>
      </c>
      <c r="P1601" s="1">
        <v>6</v>
      </c>
    </row>
    <row r="1602" spans="2:16" x14ac:dyDescent="0.2">
      <c r="B1602" s="1" t="s">
        <v>3212</v>
      </c>
      <c r="C1602" s="1">
        <v>41055.970243055555</v>
      </c>
      <c r="D1602" s="10" t="s">
        <v>3213</v>
      </c>
      <c r="E1602" s="1" t="s">
        <v>15</v>
      </c>
      <c r="F1602" s="11">
        <v>15600</v>
      </c>
      <c r="G1602" s="9">
        <f>RawData[[#This Row],[Clean Salary]]*INDEX(Exchange[], MATCH(RawData[[#This Row],[Currency]], Exchange[Code], 0), 4)</f>
        <v>19818.231248269083</v>
      </c>
      <c r="H1602" s="11">
        <f>IFERROR(RawData[[#This Row],[Salary in USD]]/(INDEX(Exchange[], MATCH(RawData[[#This Row],[Local Currency Unit]], Exchange[Code], 0), 8)), "")</f>
        <v>4473.6413652977617</v>
      </c>
      <c r="I1602" s="1" t="s">
        <v>3214</v>
      </c>
      <c r="J1602" s="1" t="s">
        <v>298</v>
      </c>
      <c r="K1602" s="1" t="s">
        <v>147</v>
      </c>
      <c r="L1602" s="1" t="s">
        <v>15</v>
      </c>
      <c r="M1602" s="1" t="str">
        <f>INDEX(Countries[], MATCH(RawData[[#This Row],[Where do you work]], Countries[Actual], 0), 2)</f>
        <v>Portugal</v>
      </c>
      <c r="N1602" s="1" t="s">
        <v>282</v>
      </c>
      <c r="O1602" s="1" t="str">
        <f>VLOOKUP(RawData[[#This Row],[How many hours of a day you work on Excel]], Time[], 2, FALSE)</f>
        <v>Heavy</v>
      </c>
      <c r="P1602" s="1">
        <v>5</v>
      </c>
    </row>
    <row r="1603" spans="2:16" x14ac:dyDescent="0.2">
      <c r="B1603" s="1" t="s">
        <v>3824</v>
      </c>
      <c r="C1603" s="1">
        <v>41057.648182870369</v>
      </c>
      <c r="D1603" s="10">
        <v>600</v>
      </c>
      <c r="E1603" s="1" t="s">
        <v>322</v>
      </c>
      <c r="F1603" s="11">
        <v>7200</v>
      </c>
      <c r="G1603" s="9">
        <f>RawData[[#This Row],[Clean Salary]]*INDEX(Exchange[], MATCH(RawData[[#This Row],[Currency]], Exchange[Code], 0), 4)</f>
        <v>7200</v>
      </c>
      <c r="H1603" s="11">
        <f>IFERROR(RawData[[#This Row],[Salary in USD]]/(INDEX(Exchange[], MATCH(RawData[[#This Row],[Local Currency Unit]], Exchange[Code], 0), 8)), "")</f>
        <v>4444.4444444444443</v>
      </c>
      <c r="I1603" s="1" t="s">
        <v>3825</v>
      </c>
      <c r="J1603" s="1" t="s">
        <v>290</v>
      </c>
      <c r="K1603" s="1" t="s">
        <v>134</v>
      </c>
      <c r="L1603" s="1" t="s">
        <v>19</v>
      </c>
      <c r="M1603" s="1" t="str">
        <f>INDEX(Countries[], MATCH(RawData[[#This Row],[Where do you work]], Countries[Actual], 0), 2)</f>
        <v>India</v>
      </c>
      <c r="N1603" s="1" t="s">
        <v>294</v>
      </c>
      <c r="O1603" s="1" t="str">
        <f>VLOOKUP(RawData[[#This Row],[How many hours of a day you work on Excel]], Time[], 2, FALSE)</f>
        <v>Very Heavy</v>
      </c>
      <c r="P1603" s="1">
        <v>10</v>
      </c>
    </row>
    <row r="1604" spans="2:16" x14ac:dyDescent="0.2">
      <c r="B1604" s="1" t="s">
        <v>3826</v>
      </c>
      <c r="C1604" s="1">
        <v>41057.970277777778</v>
      </c>
      <c r="D1604" s="10" t="s">
        <v>3827</v>
      </c>
      <c r="E1604" s="1" t="s">
        <v>322</v>
      </c>
      <c r="F1604" s="11">
        <v>7200</v>
      </c>
      <c r="G1604" s="9">
        <f>RawData[[#This Row],[Clean Salary]]*INDEX(Exchange[], MATCH(RawData[[#This Row],[Currency]], Exchange[Code], 0), 4)</f>
        <v>7200</v>
      </c>
      <c r="H1604" s="11">
        <f>IFERROR(RawData[[#This Row],[Salary in USD]]/(INDEX(Exchange[], MATCH(RawData[[#This Row],[Local Currency Unit]], Exchange[Code], 0), 8)), "")</f>
        <v>4444.4444444444443</v>
      </c>
      <c r="I1604" s="1" t="s">
        <v>3828</v>
      </c>
      <c r="J1604" s="1" t="s">
        <v>313</v>
      </c>
      <c r="K1604" s="1" t="s">
        <v>134</v>
      </c>
      <c r="L1604" s="1" t="s">
        <v>19</v>
      </c>
      <c r="M1604" s="1" t="str">
        <f>INDEX(Countries[], MATCH(RawData[[#This Row],[Where do you work]], Countries[Actual], 0), 2)</f>
        <v>India</v>
      </c>
      <c r="N1604" s="1" t="s">
        <v>282</v>
      </c>
      <c r="O1604" s="1" t="str">
        <f>VLOOKUP(RawData[[#This Row],[How many hours of a day you work on Excel]], Time[], 2, FALSE)</f>
        <v>Heavy</v>
      </c>
      <c r="P1604" s="1">
        <v>7</v>
      </c>
    </row>
    <row r="1605" spans="2:16" x14ac:dyDescent="0.2">
      <c r="B1605" s="1" t="s">
        <v>3215</v>
      </c>
      <c r="C1605" s="1">
        <v>41054.217939814815</v>
      </c>
      <c r="D1605" s="10" t="s">
        <v>3216</v>
      </c>
      <c r="E1605" s="1" t="s">
        <v>19</v>
      </c>
      <c r="F1605" s="11">
        <v>400000</v>
      </c>
      <c r="G1605" s="9">
        <f>RawData[[#This Row],[Clean Salary]]*INDEX(Exchange[], MATCH(RawData[[#This Row],[Currency]], Exchange[Code], 0), 4)</f>
        <v>7123.1666749770275</v>
      </c>
      <c r="H1605" s="11">
        <f>IFERROR(RawData[[#This Row],[Salary in USD]]/(INDEX(Exchange[], MATCH(RawData[[#This Row],[Local Currency Unit]], Exchange[Code], 0), 8)), "")</f>
        <v>4397.016466035202</v>
      </c>
      <c r="I1605" s="1" t="s">
        <v>3217</v>
      </c>
      <c r="J1605" s="1" t="s">
        <v>281</v>
      </c>
      <c r="K1605" s="1" t="s">
        <v>134</v>
      </c>
      <c r="L1605" s="1" t="s">
        <v>19</v>
      </c>
      <c r="M1605" s="1" t="str">
        <f>INDEX(Countries[], MATCH(RawData[[#This Row],[Where do you work]], Countries[Actual], 0), 2)</f>
        <v>India</v>
      </c>
      <c r="N1605" s="1" t="s">
        <v>282</v>
      </c>
      <c r="O1605" s="1" t="str">
        <f>VLOOKUP(RawData[[#This Row],[How many hours of a day you work on Excel]], Time[], 2, FALSE)</f>
        <v>Heavy</v>
      </c>
    </row>
    <row r="1606" spans="2:16" x14ac:dyDescent="0.2">
      <c r="B1606" s="1" t="s">
        <v>3218</v>
      </c>
      <c r="C1606" s="1">
        <v>41055.065011574072</v>
      </c>
      <c r="D1606" s="10" t="s">
        <v>3219</v>
      </c>
      <c r="E1606" s="1" t="s">
        <v>19</v>
      </c>
      <c r="F1606" s="11">
        <v>400000</v>
      </c>
      <c r="G1606" s="9">
        <f>RawData[[#This Row],[Clean Salary]]*INDEX(Exchange[], MATCH(RawData[[#This Row],[Currency]], Exchange[Code], 0), 4)</f>
        <v>7123.1666749770275</v>
      </c>
      <c r="H1606" s="11">
        <f>IFERROR(RawData[[#This Row],[Salary in USD]]/(INDEX(Exchange[], MATCH(RawData[[#This Row],[Local Currency Unit]], Exchange[Code], 0), 8)), "")</f>
        <v>4397.016466035202</v>
      </c>
      <c r="I1606" s="1" t="s">
        <v>3220</v>
      </c>
      <c r="J1606" s="1" t="s">
        <v>290</v>
      </c>
      <c r="K1606" s="1" t="s">
        <v>134</v>
      </c>
      <c r="L1606" s="1" t="s">
        <v>19</v>
      </c>
      <c r="M1606" s="1" t="str">
        <f>INDEX(Countries[], MATCH(RawData[[#This Row],[Where do you work]], Countries[Actual], 0), 2)</f>
        <v>India</v>
      </c>
      <c r="N1606" s="1" t="s">
        <v>282</v>
      </c>
      <c r="O1606" s="1" t="str">
        <f>VLOOKUP(RawData[[#This Row],[How many hours of a day you work on Excel]], Time[], 2, FALSE)</f>
        <v>Heavy</v>
      </c>
    </row>
    <row r="1607" spans="2:16" x14ac:dyDescent="0.2">
      <c r="B1607" s="1" t="s">
        <v>3221</v>
      </c>
      <c r="C1607" s="1">
        <v>41055.090243055558</v>
      </c>
      <c r="D1607" s="10">
        <v>400000</v>
      </c>
      <c r="E1607" s="1" t="s">
        <v>19</v>
      </c>
      <c r="F1607" s="11">
        <v>400000</v>
      </c>
      <c r="G1607" s="9">
        <f>RawData[[#This Row],[Clean Salary]]*INDEX(Exchange[], MATCH(RawData[[#This Row],[Currency]], Exchange[Code], 0), 4)</f>
        <v>7123.1666749770275</v>
      </c>
      <c r="H1607" s="11">
        <f>IFERROR(RawData[[#This Row],[Salary in USD]]/(INDEX(Exchange[], MATCH(RawData[[#This Row],[Local Currency Unit]], Exchange[Code], 0), 8)), "")</f>
        <v>4397.016466035202</v>
      </c>
      <c r="I1607" s="1" t="s">
        <v>290</v>
      </c>
      <c r="J1607" s="1" t="s">
        <v>290</v>
      </c>
      <c r="K1607" s="1" t="s">
        <v>134</v>
      </c>
      <c r="L1607" s="1" t="s">
        <v>19</v>
      </c>
      <c r="M1607" s="1" t="str">
        <f>INDEX(Countries[], MATCH(RawData[[#This Row],[Where do you work]], Countries[Actual], 0), 2)</f>
        <v>India</v>
      </c>
      <c r="N1607" s="1" t="s">
        <v>282</v>
      </c>
      <c r="O1607" s="1" t="str">
        <f>VLOOKUP(RawData[[#This Row],[How many hours of a day you work on Excel]], Time[], 2, FALSE)</f>
        <v>Heavy</v>
      </c>
    </row>
    <row r="1608" spans="2:16" x14ac:dyDescent="0.2">
      <c r="B1608" s="1" t="s">
        <v>3222</v>
      </c>
      <c r="C1608" s="1">
        <v>41055.368796296294</v>
      </c>
      <c r="D1608" s="10" t="s">
        <v>3223</v>
      </c>
      <c r="E1608" s="1" t="s">
        <v>19</v>
      </c>
      <c r="F1608" s="11">
        <v>400000</v>
      </c>
      <c r="G1608" s="9">
        <f>RawData[[#This Row],[Clean Salary]]*INDEX(Exchange[], MATCH(RawData[[#This Row],[Currency]], Exchange[Code], 0), 4)</f>
        <v>7123.1666749770275</v>
      </c>
      <c r="H1608" s="11">
        <f>IFERROR(RawData[[#This Row],[Salary in USD]]/(INDEX(Exchange[], MATCH(RawData[[#This Row],[Local Currency Unit]], Exchange[Code], 0), 8)), "")</f>
        <v>4397.016466035202</v>
      </c>
      <c r="I1608" s="1" t="s">
        <v>3224</v>
      </c>
      <c r="J1608" s="1" t="s">
        <v>281</v>
      </c>
      <c r="K1608" s="1" t="s">
        <v>134</v>
      </c>
      <c r="L1608" s="1" t="s">
        <v>19</v>
      </c>
      <c r="M1608" s="1" t="str">
        <f>INDEX(Countries[], MATCH(RawData[[#This Row],[Where do you work]], Countries[Actual], 0), 2)</f>
        <v>India</v>
      </c>
      <c r="N1608" s="1" t="s">
        <v>324</v>
      </c>
      <c r="O1608" s="1" t="str">
        <f>VLOOKUP(RawData[[#This Row],[How many hours of a day you work on Excel]], Time[], 2, FALSE)</f>
        <v>Light</v>
      </c>
      <c r="P1608" s="1">
        <v>3</v>
      </c>
    </row>
    <row r="1609" spans="2:16" x14ac:dyDescent="0.2">
      <c r="B1609" s="1" t="s">
        <v>3225</v>
      </c>
      <c r="C1609" s="1">
        <v>41055.493090277778</v>
      </c>
      <c r="D1609" s="10" t="s">
        <v>3226</v>
      </c>
      <c r="E1609" s="1" t="s">
        <v>19</v>
      </c>
      <c r="F1609" s="11">
        <v>400000</v>
      </c>
      <c r="G1609" s="9">
        <f>RawData[[#This Row],[Clean Salary]]*INDEX(Exchange[], MATCH(RawData[[#This Row],[Currency]], Exchange[Code], 0), 4)</f>
        <v>7123.1666749770275</v>
      </c>
      <c r="H1609" s="11">
        <f>IFERROR(RawData[[#This Row],[Salary in USD]]/(INDEX(Exchange[], MATCH(RawData[[#This Row],[Local Currency Unit]], Exchange[Code], 0), 8)), "")</f>
        <v>4397.016466035202</v>
      </c>
      <c r="I1609" s="1" t="s">
        <v>3227</v>
      </c>
      <c r="J1609" s="1" t="s">
        <v>281</v>
      </c>
      <c r="K1609" s="1" t="s">
        <v>134</v>
      </c>
      <c r="L1609" s="1" t="s">
        <v>19</v>
      </c>
      <c r="M1609" s="1" t="str">
        <f>INDEX(Countries[], MATCH(RawData[[#This Row],[Where do you work]], Countries[Actual], 0), 2)</f>
        <v>India</v>
      </c>
      <c r="N1609" s="1" t="s">
        <v>324</v>
      </c>
      <c r="O1609" s="1" t="str">
        <f>VLOOKUP(RawData[[#This Row],[How many hours of a day you work on Excel]], Time[], 2, FALSE)</f>
        <v>Light</v>
      </c>
      <c r="P1609" s="1">
        <v>5</v>
      </c>
    </row>
    <row r="1610" spans="2:16" x14ac:dyDescent="0.2">
      <c r="B1610" s="1" t="s">
        <v>3228</v>
      </c>
      <c r="C1610" s="1">
        <v>41055.593460648146</v>
      </c>
      <c r="D1610" s="10">
        <v>400000</v>
      </c>
      <c r="E1610" s="1" t="s">
        <v>19</v>
      </c>
      <c r="F1610" s="11">
        <v>400000</v>
      </c>
      <c r="G1610" s="9">
        <f>RawData[[#This Row],[Clean Salary]]*INDEX(Exchange[], MATCH(RawData[[#This Row],[Currency]], Exchange[Code], 0), 4)</f>
        <v>7123.1666749770275</v>
      </c>
      <c r="H1610" s="11">
        <f>IFERROR(RawData[[#This Row],[Salary in USD]]/(INDEX(Exchange[], MATCH(RawData[[#This Row],[Local Currency Unit]], Exchange[Code], 0), 8)), "")</f>
        <v>4397.016466035202</v>
      </c>
      <c r="I1610" s="1" t="s">
        <v>342</v>
      </c>
      <c r="J1610" s="1" t="s">
        <v>342</v>
      </c>
      <c r="K1610" s="1" t="s">
        <v>134</v>
      </c>
      <c r="L1610" s="1" t="s">
        <v>19</v>
      </c>
      <c r="M1610" s="1" t="str">
        <f>INDEX(Countries[], MATCH(RawData[[#This Row],[Where do you work]], Countries[Actual], 0), 2)</f>
        <v>India</v>
      </c>
      <c r="N1610" s="1" t="s">
        <v>282</v>
      </c>
      <c r="O1610" s="1" t="str">
        <f>VLOOKUP(RawData[[#This Row],[How many hours of a day you work on Excel]], Time[], 2, FALSE)</f>
        <v>Heavy</v>
      </c>
      <c r="P1610" s="1">
        <v>0</v>
      </c>
    </row>
    <row r="1611" spans="2:16" x14ac:dyDescent="0.2">
      <c r="B1611" s="1" t="s">
        <v>3229</v>
      </c>
      <c r="C1611" s="1">
        <v>41055.623888888891</v>
      </c>
      <c r="D1611" s="10" t="s">
        <v>3230</v>
      </c>
      <c r="E1611" s="1" t="s">
        <v>19</v>
      </c>
      <c r="F1611" s="11">
        <v>400000</v>
      </c>
      <c r="G1611" s="9">
        <f>RawData[[#This Row],[Clean Salary]]*INDEX(Exchange[], MATCH(RawData[[#This Row],[Currency]], Exchange[Code], 0), 4)</f>
        <v>7123.1666749770275</v>
      </c>
      <c r="H1611" s="11">
        <f>IFERROR(RawData[[#This Row],[Salary in USD]]/(INDEX(Exchange[], MATCH(RawData[[#This Row],[Local Currency Unit]], Exchange[Code], 0), 8)), "")</f>
        <v>4397.016466035202</v>
      </c>
      <c r="I1611" s="1" t="s">
        <v>3231</v>
      </c>
      <c r="J1611" s="1" t="s">
        <v>313</v>
      </c>
      <c r="K1611" s="1" t="s">
        <v>134</v>
      </c>
      <c r="L1611" s="1" t="s">
        <v>19</v>
      </c>
      <c r="M1611" s="1" t="str">
        <f>INDEX(Countries[], MATCH(RawData[[#This Row],[Where do you work]], Countries[Actual], 0), 2)</f>
        <v>India</v>
      </c>
      <c r="N1611" s="1" t="s">
        <v>294</v>
      </c>
      <c r="O1611" s="1" t="str">
        <f>VLOOKUP(RawData[[#This Row],[How many hours of a day you work on Excel]], Time[], 2, FALSE)</f>
        <v>Very Heavy</v>
      </c>
      <c r="P1611" s="1">
        <v>4</v>
      </c>
    </row>
    <row r="1612" spans="2:16" x14ac:dyDescent="0.2">
      <c r="B1612" s="1" t="s">
        <v>3232</v>
      </c>
      <c r="C1612" s="1">
        <v>41055.821944444448</v>
      </c>
      <c r="D1612" s="10" t="s">
        <v>3233</v>
      </c>
      <c r="E1612" s="1" t="s">
        <v>19</v>
      </c>
      <c r="F1612" s="11">
        <v>400000</v>
      </c>
      <c r="G1612" s="9">
        <f>RawData[[#This Row],[Clean Salary]]*INDEX(Exchange[], MATCH(RawData[[#This Row],[Currency]], Exchange[Code], 0), 4)</f>
        <v>7123.1666749770275</v>
      </c>
      <c r="H1612" s="11">
        <f>IFERROR(RawData[[#This Row],[Salary in USD]]/(INDEX(Exchange[], MATCH(RawData[[#This Row],[Local Currency Unit]], Exchange[Code], 0), 8)), "")</f>
        <v>4397.016466035202</v>
      </c>
      <c r="I1612" s="1" t="s">
        <v>3234</v>
      </c>
      <c r="J1612" s="1" t="s">
        <v>281</v>
      </c>
      <c r="K1612" s="1" t="s">
        <v>134</v>
      </c>
      <c r="L1612" s="1" t="s">
        <v>19</v>
      </c>
      <c r="M1612" s="1" t="str">
        <f>INDEX(Countries[], MATCH(RawData[[#This Row],[Where do you work]], Countries[Actual], 0), 2)</f>
        <v>India</v>
      </c>
      <c r="N1612" s="1" t="s">
        <v>282</v>
      </c>
      <c r="O1612" s="1" t="str">
        <f>VLOOKUP(RawData[[#This Row],[How many hours of a day you work on Excel]], Time[], 2, FALSE)</f>
        <v>Heavy</v>
      </c>
      <c r="P1612" s="1">
        <v>7</v>
      </c>
    </row>
    <row r="1613" spans="2:16" x14ac:dyDescent="0.2">
      <c r="B1613" s="1" t="s">
        <v>3235</v>
      </c>
      <c r="C1613" s="1">
        <v>41056.570185185185</v>
      </c>
      <c r="D1613" s="10" t="s">
        <v>3236</v>
      </c>
      <c r="E1613" s="1" t="s">
        <v>19</v>
      </c>
      <c r="F1613" s="11">
        <v>400000</v>
      </c>
      <c r="G1613" s="9">
        <f>RawData[[#This Row],[Clean Salary]]*INDEX(Exchange[], MATCH(RawData[[#This Row],[Currency]], Exchange[Code], 0), 4)</f>
        <v>7123.1666749770275</v>
      </c>
      <c r="H1613" s="11">
        <f>IFERROR(RawData[[#This Row],[Salary in USD]]/(INDEX(Exchange[], MATCH(RawData[[#This Row],[Local Currency Unit]], Exchange[Code], 0), 8)), "")</f>
        <v>4397.016466035202</v>
      </c>
      <c r="I1613" s="1" t="s">
        <v>2042</v>
      </c>
      <c r="J1613" s="1" t="s">
        <v>305</v>
      </c>
      <c r="K1613" s="1" t="s">
        <v>134</v>
      </c>
      <c r="L1613" s="1" t="s">
        <v>19</v>
      </c>
      <c r="M1613" s="1" t="str">
        <f>INDEX(Countries[], MATCH(RawData[[#This Row],[Where do you work]], Countries[Actual], 0), 2)</f>
        <v>India</v>
      </c>
      <c r="N1613" s="1" t="s">
        <v>291</v>
      </c>
      <c r="O1613" s="1" t="str">
        <f>VLOOKUP(RawData[[#This Row],[How many hours of a day you work on Excel]], Time[], 2, FALSE)</f>
        <v>Medium</v>
      </c>
      <c r="P1613" s="1">
        <v>6</v>
      </c>
    </row>
    <row r="1614" spans="2:16" x14ac:dyDescent="0.2">
      <c r="B1614" s="1" t="s">
        <v>3237</v>
      </c>
      <c r="C1614" s="1">
        <v>41056.586469907408</v>
      </c>
      <c r="D1614" s="10" t="s">
        <v>3216</v>
      </c>
      <c r="E1614" s="1" t="s">
        <v>19</v>
      </c>
      <c r="F1614" s="11">
        <v>400000</v>
      </c>
      <c r="G1614" s="9">
        <f>RawData[[#This Row],[Clean Salary]]*INDEX(Exchange[], MATCH(RawData[[#This Row],[Currency]], Exchange[Code], 0), 4)</f>
        <v>7123.1666749770275</v>
      </c>
      <c r="H1614" s="11">
        <f>IFERROR(RawData[[#This Row],[Salary in USD]]/(INDEX(Exchange[], MATCH(RawData[[#This Row],[Local Currency Unit]], Exchange[Code], 0), 8)), "")</f>
        <v>4397.016466035202</v>
      </c>
      <c r="I1614" s="1" t="s">
        <v>3238</v>
      </c>
      <c r="J1614" s="1" t="s">
        <v>316</v>
      </c>
      <c r="K1614" s="1" t="s">
        <v>134</v>
      </c>
      <c r="L1614" s="1" t="s">
        <v>19</v>
      </c>
      <c r="M1614" s="1" t="str">
        <f>INDEX(Countries[], MATCH(RawData[[#This Row],[Where do you work]], Countries[Actual], 0), 2)</f>
        <v>India</v>
      </c>
      <c r="N1614" s="1" t="s">
        <v>291</v>
      </c>
      <c r="O1614" s="1" t="str">
        <f>VLOOKUP(RawData[[#This Row],[How many hours of a day you work on Excel]], Time[], 2, FALSE)</f>
        <v>Medium</v>
      </c>
      <c r="P1614" s="1">
        <v>8</v>
      </c>
    </row>
    <row r="1615" spans="2:16" x14ac:dyDescent="0.2">
      <c r="B1615" s="1" t="s">
        <v>3239</v>
      </c>
      <c r="C1615" s="1">
        <v>41057.539733796293</v>
      </c>
      <c r="D1615" s="10" t="s">
        <v>3240</v>
      </c>
      <c r="E1615" s="1" t="s">
        <v>19</v>
      </c>
      <c r="F1615" s="11">
        <v>400000</v>
      </c>
      <c r="G1615" s="9">
        <f>RawData[[#This Row],[Clean Salary]]*INDEX(Exchange[], MATCH(RawData[[#This Row],[Currency]], Exchange[Code], 0), 4)</f>
        <v>7123.1666749770275</v>
      </c>
      <c r="H1615" s="11">
        <f>IFERROR(RawData[[#This Row],[Salary in USD]]/(INDEX(Exchange[], MATCH(RawData[[#This Row],[Local Currency Unit]], Exchange[Code], 0), 8)), "")</f>
        <v>4397.016466035202</v>
      </c>
      <c r="I1615" s="1" t="s">
        <v>3116</v>
      </c>
      <c r="J1615" s="1" t="s">
        <v>281</v>
      </c>
      <c r="K1615" s="1" t="s">
        <v>134</v>
      </c>
      <c r="L1615" s="1" t="s">
        <v>19</v>
      </c>
      <c r="M1615" s="1" t="str">
        <f>INDEX(Countries[], MATCH(RawData[[#This Row],[Where do you work]], Countries[Actual], 0), 2)</f>
        <v>India</v>
      </c>
      <c r="N1615" s="1" t="s">
        <v>291</v>
      </c>
      <c r="O1615" s="1" t="str">
        <f>VLOOKUP(RawData[[#This Row],[How many hours of a day you work on Excel]], Time[], 2, FALSE)</f>
        <v>Medium</v>
      </c>
      <c r="P1615" s="1">
        <v>5</v>
      </c>
    </row>
    <row r="1616" spans="2:16" x14ac:dyDescent="0.2">
      <c r="B1616" s="1" t="s">
        <v>3241</v>
      </c>
      <c r="C1616" s="1">
        <v>41057.751898148148</v>
      </c>
      <c r="D1616" s="10" t="s">
        <v>3223</v>
      </c>
      <c r="E1616" s="1" t="s">
        <v>19</v>
      </c>
      <c r="F1616" s="11">
        <v>400000</v>
      </c>
      <c r="G1616" s="9">
        <f>RawData[[#This Row],[Clean Salary]]*INDEX(Exchange[], MATCH(RawData[[#This Row],[Currency]], Exchange[Code], 0), 4)</f>
        <v>7123.1666749770275</v>
      </c>
      <c r="H1616" s="11">
        <f>IFERROR(RawData[[#This Row],[Salary in USD]]/(INDEX(Exchange[], MATCH(RawData[[#This Row],[Local Currency Unit]], Exchange[Code], 0), 8)), "")</f>
        <v>4397.016466035202</v>
      </c>
      <c r="I1616" s="1" t="s">
        <v>3242</v>
      </c>
      <c r="J1616" s="1" t="s">
        <v>313</v>
      </c>
      <c r="K1616" s="1" t="s">
        <v>134</v>
      </c>
      <c r="L1616" s="1" t="s">
        <v>19</v>
      </c>
      <c r="M1616" s="1" t="str">
        <f>INDEX(Countries[], MATCH(RawData[[#This Row],[Where do you work]], Countries[Actual], 0), 2)</f>
        <v>India</v>
      </c>
      <c r="N1616" s="1" t="s">
        <v>282</v>
      </c>
      <c r="O1616" s="1" t="str">
        <f>VLOOKUP(RawData[[#This Row],[How many hours of a day you work on Excel]], Time[], 2, FALSE)</f>
        <v>Heavy</v>
      </c>
      <c r="P1616" s="1">
        <v>9</v>
      </c>
    </row>
    <row r="1617" spans="2:16" x14ac:dyDescent="0.2">
      <c r="B1617" s="1" t="s">
        <v>3243</v>
      </c>
      <c r="C1617" s="1">
        <v>41057.777870370373</v>
      </c>
      <c r="D1617" s="10">
        <v>400000</v>
      </c>
      <c r="E1617" s="1" t="s">
        <v>19</v>
      </c>
      <c r="F1617" s="11">
        <v>400000</v>
      </c>
      <c r="G1617" s="9">
        <f>RawData[[#This Row],[Clean Salary]]*INDEX(Exchange[], MATCH(RawData[[#This Row],[Currency]], Exchange[Code], 0), 4)</f>
        <v>7123.1666749770275</v>
      </c>
      <c r="H1617" s="11">
        <f>IFERROR(RawData[[#This Row],[Salary in USD]]/(INDEX(Exchange[], MATCH(RawData[[#This Row],[Local Currency Unit]], Exchange[Code], 0), 8)), "")</f>
        <v>4397.016466035202</v>
      </c>
      <c r="I1617" s="1" t="s">
        <v>3244</v>
      </c>
      <c r="J1617" s="1" t="s">
        <v>305</v>
      </c>
      <c r="K1617" s="1" t="s">
        <v>134</v>
      </c>
      <c r="L1617" s="1" t="s">
        <v>19</v>
      </c>
      <c r="M1617" s="1" t="str">
        <f>INDEX(Countries[], MATCH(RawData[[#This Row],[Where do you work]], Countries[Actual], 0), 2)</f>
        <v>India</v>
      </c>
      <c r="N1617" s="1" t="s">
        <v>324</v>
      </c>
      <c r="O1617" s="1" t="str">
        <f>VLOOKUP(RawData[[#This Row],[How many hours of a day you work on Excel]], Time[], 2, FALSE)</f>
        <v>Light</v>
      </c>
      <c r="P1617" s="1">
        <v>2</v>
      </c>
    </row>
    <row r="1618" spans="2:16" x14ac:dyDescent="0.2">
      <c r="B1618" s="1" t="s">
        <v>3245</v>
      </c>
      <c r="C1618" s="1">
        <v>41058.098761574074</v>
      </c>
      <c r="D1618" s="10">
        <v>400000</v>
      </c>
      <c r="E1618" s="1" t="s">
        <v>19</v>
      </c>
      <c r="F1618" s="11">
        <v>400000</v>
      </c>
      <c r="G1618" s="9">
        <f>RawData[[#This Row],[Clean Salary]]*INDEX(Exchange[], MATCH(RawData[[#This Row],[Currency]], Exchange[Code], 0), 4)</f>
        <v>7123.1666749770275</v>
      </c>
      <c r="H1618" s="11">
        <f>IFERROR(RawData[[#This Row],[Salary in USD]]/(INDEX(Exchange[], MATCH(RawData[[#This Row],[Local Currency Unit]], Exchange[Code], 0), 8)), "")</f>
        <v>4397.016466035202</v>
      </c>
      <c r="I1618" s="1" t="s">
        <v>3246</v>
      </c>
      <c r="J1618" s="1" t="s">
        <v>281</v>
      </c>
      <c r="K1618" s="1" t="s">
        <v>134</v>
      </c>
      <c r="L1618" s="1" t="s">
        <v>19</v>
      </c>
      <c r="M1618" s="1" t="str">
        <f>INDEX(Countries[], MATCH(RawData[[#This Row],[Where do you work]], Countries[Actual], 0), 2)</f>
        <v>India</v>
      </c>
      <c r="N1618" s="1" t="s">
        <v>282</v>
      </c>
      <c r="O1618" s="1" t="str">
        <f>VLOOKUP(RawData[[#This Row],[How many hours of a day you work on Excel]], Time[], 2, FALSE)</f>
        <v>Heavy</v>
      </c>
      <c r="P1618" s="1">
        <v>1</v>
      </c>
    </row>
    <row r="1619" spans="2:16" x14ac:dyDescent="0.2">
      <c r="B1619" s="1" t="s">
        <v>3247</v>
      </c>
      <c r="C1619" s="1">
        <v>41058.51425925926</v>
      </c>
      <c r="D1619" s="10" t="s">
        <v>3248</v>
      </c>
      <c r="E1619" s="1" t="s">
        <v>19</v>
      </c>
      <c r="F1619" s="11">
        <v>400000</v>
      </c>
      <c r="G1619" s="9">
        <f>RawData[[#This Row],[Clean Salary]]*INDEX(Exchange[], MATCH(RawData[[#This Row],[Currency]], Exchange[Code], 0), 4)</f>
        <v>7123.1666749770275</v>
      </c>
      <c r="H1619" s="11">
        <f>IFERROR(RawData[[#This Row],[Salary in USD]]/(INDEX(Exchange[], MATCH(RawData[[#This Row],[Local Currency Unit]], Exchange[Code], 0), 8)), "")</f>
        <v>4397.016466035202</v>
      </c>
      <c r="I1619" s="1" t="s">
        <v>3065</v>
      </c>
      <c r="J1619" s="1" t="s">
        <v>281</v>
      </c>
      <c r="K1619" s="1" t="s">
        <v>134</v>
      </c>
      <c r="L1619" s="1" t="s">
        <v>19</v>
      </c>
      <c r="M1619" s="1" t="str">
        <f>INDEX(Countries[], MATCH(RawData[[#This Row],[Where do you work]], Countries[Actual], 0), 2)</f>
        <v>India</v>
      </c>
      <c r="N1619" s="1" t="s">
        <v>294</v>
      </c>
      <c r="O1619" s="1" t="str">
        <f>VLOOKUP(RawData[[#This Row],[How many hours of a day you work on Excel]], Time[], 2, FALSE)</f>
        <v>Very Heavy</v>
      </c>
      <c r="P1619" s="1">
        <v>3</v>
      </c>
    </row>
    <row r="1620" spans="2:16" x14ac:dyDescent="0.2">
      <c r="B1620" s="1" t="s">
        <v>3249</v>
      </c>
      <c r="C1620" s="1">
        <v>41059.589699074073</v>
      </c>
      <c r="D1620" s="10" t="s">
        <v>3250</v>
      </c>
      <c r="E1620" s="1" t="s">
        <v>19</v>
      </c>
      <c r="F1620" s="11">
        <v>400000</v>
      </c>
      <c r="G1620" s="9">
        <f>RawData[[#This Row],[Clean Salary]]*INDEX(Exchange[], MATCH(RawData[[#This Row],[Currency]], Exchange[Code], 0), 4)</f>
        <v>7123.1666749770275</v>
      </c>
      <c r="H1620" s="11">
        <f>IFERROR(RawData[[#This Row],[Salary in USD]]/(INDEX(Exchange[], MATCH(RawData[[#This Row],[Local Currency Unit]], Exchange[Code], 0), 8)), "")</f>
        <v>4397.016466035202</v>
      </c>
      <c r="I1620" s="1" t="s">
        <v>2696</v>
      </c>
      <c r="J1620" s="1" t="s">
        <v>281</v>
      </c>
      <c r="K1620" s="1" t="s">
        <v>134</v>
      </c>
      <c r="L1620" s="1" t="s">
        <v>19</v>
      </c>
      <c r="M1620" s="1" t="str">
        <f>INDEX(Countries[], MATCH(RawData[[#This Row],[Where do you work]], Countries[Actual], 0), 2)</f>
        <v>India</v>
      </c>
      <c r="N1620" s="1" t="s">
        <v>282</v>
      </c>
      <c r="O1620" s="1" t="str">
        <f>VLOOKUP(RawData[[#This Row],[How many hours of a day you work on Excel]], Time[], 2, FALSE)</f>
        <v>Heavy</v>
      </c>
      <c r="P1620" s="1">
        <v>6</v>
      </c>
    </row>
    <row r="1621" spans="2:16" x14ac:dyDescent="0.2">
      <c r="B1621" s="1" t="s">
        <v>3251</v>
      </c>
      <c r="C1621" s="1">
        <v>41062.868518518517</v>
      </c>
      <c r="D1621" s="10">
        <v>400000</v>
      </c>
      <c r="E1621" s="1" t="s">
        <v>19</v>
      </c>
      <c r="F1621" s="11">
        <v>400000</v>
      </c>
      <c r="G1621" s="9">
        <f>RawData[[#This Row],[Clean Salary]]*INDEX(Exchange[], MATCH(RawData[[#This Row],[Currency]], Exchange[Code], 0), 4)</f>
        <v>7123.1666749770275</v>
      </c>
      <c r="H1621" s="11">
        <f>IFERROR(RawData[[#This Row],[Salary in USD]]/(INDEX(Exchange[], MATCH(RawData[[#This Row],[Local Currency Unit]], Exchange[Code], 0), 8)), "")</f>
        <v>4397.016466035202</v>
      </c>
      <c r="I1621" s="1" t="s">
        <v>3252</v>
      </c>
      <c r="J1621" s="1" t="s">
        <v>290</v>
      </c>
      <c r="K1621" s="1" t="s">
        <v>134</v>
      </c>
      <c r="L1621" s="1" t="s">
        <v>19</v>
      </c>
      <c r="M1621" s="1" t="str">
        <f>INDEX(Countries[], MATCH(RawData[[#This Row],[Where do you work]], Countries[Actual], 0), 2)</f>
        <v>India</v>
      </c>
      <c r="N1621" s="1" t="s">
        <v>324</v>
      </c>
      <c r="O1621" s="1" t="str">
        <f>VLOOKUP(RawData[[#This Row],[How many hours of a day you work on Excel]], Time[], 2, FALSE)</f>
        <v>Light</v>
      </c>
      <c r="P1621" s="1">
        <v>2.5</v>
      </c>
    </row>
    <row r="1622" spans="2:16" x14ac:dyDescent="0.2">
      <c r="B1622" s="1" t="s">
        <v>3253</v>
      </c>
      <c r="C1622" s="1">
        <v>41066.044849537036</v>
      </c>
      <c r="D1622" s="10" t="s">
        <v>3254</v>
      </c>
      <c r="E1622" s="1" t="s">
        <v>19</v>
      </c>
      <c r="F1622" s="11">
        <v>400000</v>
      </c>
      <c r="G1622" s="9">
        <f>RawData[[#This Row],[Clean Salary]]*INDEX(Exchange[], MATCH(RawData[[#This Row],[Currency]], Exchange[Code], 0), 4)</f>
        <v>7123.1666749770275</v>
      </c>
      <c r="H1622" s="11">
        <f>IFERROR(RawData[[#This Row],[Salary in USD]]/(INDEX(Exchange[], MATCH(RawData[[#This Row],[Local Currency Unit]], Exchange[Code], 0), 8)), "")</f>
        <v>4397.016466035202</v>
      </c>
      <c r="I1622" s="1" t="s">
        <v>290</v>
      </c>
      <c r="J1622" s="1" t="s">
        <v>290</v>
      </c>
      <c r="K1622" s="1" t="s">
        <v>134</v>
      </c>
      <c r="L1622" s="1" t="s">
        <v>19</v>
      </c>
      <c r="M1622" s="1" t="str">
        <f>INDEX(Countries[], MATCH(RawData[[#This Row],[Where do you work]], Countries[Actual], 0), 2)</f>
        <v>India</v>
      </c>
      <c r="N1622" s="1" t="s">
        <v>282</v>
      </c>
      <c r="O1622" s="1" t="str">
        <f>VLOOKUP(RawData[[#This Row],[How many hours of a day you work on Excel]], Time[], 2, FALSE)</f>
        <v>Heavy</v>
      </c>
      <c r="P1622" s="1">
        <v>4</v>
      </c>
    </row>
    <row r="1623" spans="2:16" x14ac:dyDescent="0.2">
      <c r="B1623" s="1" t="s">
        <v>3255</v>
      </c>
      <c r="C1623" s="1">
        <v>41072.081944444442</v>
      </c>
      <c r="D1623" s="10">
        <v>400000</v>
      </c>
      <c r="E1623" s="1" t="s">
        <v>19</v>
      </c>
      <c r="F1623" s="11">
        <v>400000</v>
      </c>
      <c r="G1623" s="9">
        <f>RawData[[#This Row],[Clean Salary]]*INDEX(Exchange[], MATCH(RawData[[#This Row],[Currency]], Exchange[Code], 0), 4)</f>
        <v>7123.1666749770275</v>
      </c>
      <c r="H1623" s="11">
        <f>IFERROR(RawData[[#This Row],[Salary in USD]]/(INDEX(Exchange[], MATCH(RawData[[#This Row],[Local Currency Unit]], Exchange[Code], 0), 8)), "")</f>
        <v>4397.016466035202</v>
      </c>
      <c r="I1623" s="1" t="s">
        <v>657</v>
      </c>
      <c r="J1623" s="1" t="s">
        <v>290</v>
      </c>
      <c r="K1623" s="1" t="s">
        <v>134</v>
      </c>
      <c r="L1623" s="1" t="s">
        <v>19</v>
      </c>
      <c r="M1623" s="1" t="str">
        <f>INDEX(Countries[], MATCH(RawData[[#This Row],[Where do you work]], Countries[Actual], 0), 2)</f>
        <v>India</v>
      </c>
      <c r="N1623" s="1" t="s">
        <v>291</v>
      </c>
      <c r="O1623" s="1" t="str">
        <f>VLOOKUP(RawData[[#This Row],[How many hours of a day you work on Excel]], Time[], 2, FALSE)</f>
        <v>Medium</v>
      </c>
      <c r="P1623" s="1">
        <v>3</v>
      </c>
    </row>
    <row r="1624" spans="2:16" x14ac:dyDescent="0.2">
      <c r="B1624" s="1" t="s">
        <v>3256</v>
      </c>
      <c r="C1624" s="1">
        <v>41077.065810185188</v>
      </c>
      <c r="D1624" s="10" t="s">
        <v>3223</v>
      </c>
      <c r="E1624" s="1" t="s">
        <v>19</v>
      </c>
      <c r="F1624" s="11">
        <v>400000</v>
      </c>
      <c r="G1624" s="9">
        <f>RawData[[#This Row],[Clean Salary]]*INDEX(Exchange[], MATCH(RawData[[#This Row],[Currency]], Exchange[Code], 0), 4)</f>
        <v>7123.1666749770275</v>
      </c>
      <c r="H1624" s="11">
        <f>IFERROR(RawData[[#This Row],[Salary in USD]]/(INDEX(Exchange[], MATCH(RawData[[#This Row],[Local Currency Unit]], Exchange[Code], 0), 8)), "")</f>
        <v>4397.016466035202</v>
      </c>
      <c r="I1624" s="1" t="s">
        <v>3257</v>
      </c>
      <c r="J1624" s="1" t="s">
        <v>290</v>
      </c>
      <c r="K1624" s="1" t="s">
        <v>134</v>
      </c>
      <c r="L1624" s="1" t="s">
        <v>19</v>
      </c>
      <c r="M1624" s="1" t="str">
        <f>INDEX(Countries[], MATCH(RawData[[#This Row],[Where do you work]], Countries[Actual], 0), 2)</f>
        <v>India</v>
      </c>
      <c r="N1624" s="1" t="s">
        <v>324</v>
      </c>
      <c r="O1624" s="1" t="str">
        <f>VLOOKUP(RawData[[#This Row],[How many hours of a day you work on Excel]], Time[], 2, FALSE)</f>
        <v>Light</v>
      </c>
      <c r="P1624" s="1">
        <v>2</v>
      </c>
    </row>
    <row r="1625" spans="2:16" x14ac:dyDescent="0.2">
      <c r="B1625" s="1" t="s">
        <v>3838</v>
      </c>
      <c r="C1625" s="1">
        <v>41055.558495370373</v>
      </c>
      <c r="D1625" s="10">
        <v>7000</v>
      </c>
      <c r="E1625" s="1" t="s">
        <v>322</v>
      </c>
      <c r="F1625" s="11">
        <v>7000</v>
      </c>
      <c r="G1625" s="9">
        <f>RawData[[#This Row],[Clean Salary]]*INDEX(Exchange[], MATCH(RawData[[#This Row],[Currency]], Exchange[Code], 0), 4)</f>
        <v>7000</v>
      </c>
      <c r="H1625" s="11">
        <f>IFERROR(RawData[[#This Row],[Salary in USD]]/(INDEX(Exchange[], MATCH(RawData[[#This Row],[Local Currency Unit]], Exchange[Code], 0), 8)), "")</f>
        <v>4320.9876543209875</v>
      </c>
      <c r="I1625" s="1" t="s">
        <v>3839</v>
      </c>
      <c r="J1625" s="1" t="s">
        <v>281</v>
      </c>
      <c r="K1625" s="1" t="s">
        <v>134</v>
      </c>
      <c r="L1625" s="1" t="s">
        <v>19</v>
      </c>
      <c r="M1625" s="1" t="str">
        <f>INDEX(Countries[], MATCH(RawData[[#This Row],[Where do you work]], Countries[Actual], 0), 2)</f>
        <v>India</v>
      </c>
      <c r="N1625" s="1" t="s">
        <v>282</v>
      </c>
      <c r="O1625" s="1" t="str">
        <f>VLOOKUP(RawData[[#This Row],[How many hours of a day you work on Excel]], Time[], 2, FALSE)</f>
        <v>Heavy</v>
      </c>
      <c r="P1625" s="1">
        <v>23</v>
      </c>
    </row>
    <row r="1626" spans="2:16" x14ac:dyDescent="0.2">
      <c r="B1626" s="1" t="s">
        <v>3840</v>
      </c>
      <c r="C1626" s="1">
        <v>41057.633773148147</v>
      </c>
      <c r="D1626" s="10">
        <v>7000</v>
      </c>
      <c r="E1626" s="1" t="s">
        <v>322</v>
      </c>
      <c r="F1626" s="11">
        <v>7000</v>
      </c>
      <c r="G1626" s="9">
        <f>RawData[[#This Row],[Clean Salary]]*INDEX(Exchange[], MATCH(RawData[[#This Row],[Currency]], Exchange[Code], 0), 4)</f>
        <v>7000</v>
      </c>
      <c r="H1626" s="11">
        <f>IFERROR(RawData[[#This Row],[Salary in USD]]/(INDEX(Exchange[], MATCH(RawData[[#This Row],[Local Currency Unit]], Exchange[Code], 0), 8)), "")</f>
        <v>4320.9876543209875</v>
      </c>
      <c r="I1626" s="1" t="s">
        <v>767</v>
      </c>
      <c r="J1626" s="1" t="s">
        <v>313</v>
      </c>
      <c r="K1626" s="1" t="s">
        <v>134</v>
      </c>
      <c r="L1626" s="1" t="s">
        <v>19</v>
      </c>
      <c r="M1626" s="1" t="str">
        <f>INDEX(Countries[], MATCH(RawData[[#This Row],[Where do you work]], Countries[Actual], 0), 2)</f>
        <v>India</v>
      </c>
      <c r="N1626" s="1" t="s">
        <v>294</v>
      </c>
      <c r="O1626" s="1" t="str">
        <f>VLOOKUP(RawData[[#This Row],[How many hours of a day you work on Excel]], Time[], 2, FALSE)</f>
        <v>Very Heavy</v>
      </c>
      <c r="P1626" s="1">
        <v>5</v>
      </c>
    </row>
    <row r="1627" spans="2:16" x14ac:dyDescent="0.2">
      <c r="B1627" s="1" t="s">
        <v>3841</v>
      </c>
      <c r="C1627" s="1">
        <v>41062.783009259256</v>
      </c>
      <c r="D1627" s="10">
        <v>7000</v>
      </c>
      <c r="E1627" s="1" t="s">
        <v>322</v>
      </c>
      <c r="F1627" s="11">
        <v>7000</v>
      </c>
      <c r="G1627" s="9">
        <f>RawData[[#This Row],[Clean Salary]]*INDEX(Exchange[], MATCH(RawData[[#This Row],[Currency]], Exchange[Code], 0), 4)</f>
        <v>7000</v>
      </c>
      <c r="H1627" s="11">
        <f>IFERROR(RawData[[#This Row],[Salary in USD]]/(INDEX(Exchange[], MATCH(RawData[[#This Row],[Local Currency Unit]], Exchange[Code], 0), 8)), "")</f>
        <v>4320.9876543209875</v>
      </c>
      <c r="I1627" s="1" t="s">
        <v>3842</v>
      </c>
      <c r="J1627" s="1" t="s">
        <v>313</v>
      </c>
      <c r="K1627" s="1" t="s">
        <v>134</v>
      </c>
      <c r="L1627" s="1" t="s">
        <v>19</v>
      </c>
      <c r="M1627" s="1" t="str">
        <f>INDEX(Countries[], MATCH(RawData[[#This Row],[Where do you work]], Countries[Actual], 0), 2)</f>
        <v>India</v>
      </c>
      <c r="N1627" s="1" t="s">
        <v>282</v>
      </c>
      <c r="O1627" s="1" t="str">
        <f>VLOOKUP(RawData[[#This Row],[How many hours of a day you work on Excel]], Time[], 2, FALSE)</f>
        <v>Heavy</v>
      </c>
      <c r="P1627" s="1">
        <v>1</v>
      </c>
    </row>
    <row r="1628" spans="2:16" x14ac:dyDescent="0.2">
      <c r="B1628" s="1" t="s">
        <v>3164</v>
      </c>
      <c r="C1628" s="1">
        <v>41073.034953703704</v>
      </c>
      <c r="D1628" s="10">
        <v>20000</v>
      </c>
      <c r="E1628" s="1" t="s">
        <v>322</v>
      </c>
      <c r="F1628" s="11">
        <v>20000</v>
      </c>
      <c r="G1628" s="9">
        <f>RawData[[#This Row],[Clean Salary]]*INDEX(Exchange[], MATCH(RawData[[#This Row],[Currency]], Exchange[Code], 0), 4)</f>
        <v>20000</v>
      </c>
      <c r="H1628" s="11">
        <f>IFERROR(RawData[[#This Row],[Salary in USD]]/(INDEX(Exchange[], MATCH(RawData[[#This Row],[Local Currency Unit]], Exchange[Code], 0), 8)), "")</f>
        <v>4319.654427645788</v>
      </c>
      <c r="I1628" s="1" t="s">
        <v>3165</v>
      </c>
      <c r="J1628" s="1" t="s">
        <v>290</v>
      </c>
      <c r="K1628" s="1" t="s">
        <v>137</v>
      </c>
      <c r="L1628" s="1" t="s">
        <v>9</v>
      </c>
      <c r="M1628" s="1" t="str">
        <f>INDEX(Countries[], MATCH(RawData[[#This Row],[Where do you work]], Countries[Actual], 0), 2)</f>
        <v>Canada</v>
      </c>
      <c r="N1628" s="1" t="s">
        <v>291</v>
      </c>
      <c r="O1628" s="1" t="str">
        <f>VLOOKUP(RawData[[#This Row],[How many hours of a day you work on Excel]], Time[], 2, FALSE)</f>
        <v>Medium</v>
      </c>
      <c r="P1628" s="1">
        <v>2</v>
      </c>
    </row>
    <row r="1629" spans="2:16" x14ac:dyDescent="0.2">
      <c r="B1629" s="1" t="s">
        <v>3628</v>
      </c>
      <c r="C1629" s="1">
        <v>41055.701481481483</v>
      </c>
      <c r="D1629" s="10" t="s">
        <v>3629</v>
      </c>
      <c r="E1629" s="1" t="s">
        <v>322</v>
      </c>
      <c r="F1629" s="11">
        <v>11000</v>
      </c>
      <c r="G1629" s="9">
        <f>RawData[[#This Row],[Clean Salary]]*INDEX(Exchange[], MATCH(RawData[[#This Row],[Currency]], Exchange[Code], 0), 4)</f>
        <v>11000</v>
      </c>
      <c r="H1629" s="11">
        <f>IFERROR(RawData[[#This Row],[Salary in USD]]/(INDEX(Exchange[], MATCH(RawData[[#This Row],[Local Currency Unit]], Exchange[Code], 0), 8)), "")</f>
        <v>4313.7254901960787</v>
      </c>
      <c r="I1629" s="1" t="s">
        <v>3630</v>
      </c>
      <c r="J1629" s="1" t="s">
        <v>281</v>
      </c>
      <c r="K1629" s="1" t="s">
        <v>167</v>
      </c>
      <c r="L1629" s="1" t="s">
        <v>44</v>
      </c>
      <c r="M1629" s="1" t="str">
        <f>INDEX(Countries[], MATCH(RawData[[#This Row],[Where do you work]], Countries[Actual], 0), 2)</f>
        <v>Sri Lanka</v>
      </c>
      <c r="N1629" s="1" t="s">
        <v>294</v>
      </c>
      <c r="O1629" s="1" t="str">
        <f>VLOOKUP(RawData[[#This Row],[How many hours of a day you work on Excel]], Time[], 2, FALSE)</f>
        <v>Very Heavy</v>
      </c>
      <c r="P1629" s="1">
        <v>4.5</v>
      </c>
    </row>
    <row r="1630" spans="2:16" x14ac:dyDescent="0.2">
      <c r="B1630" s="1" t="s">
        <v>3265</v>
      </c>
      <c r="C1630" s="1">
        <v>41057.99417824074</v>
      </c>
      <c r="D1630" s="10" t="s">
        <v>3266</v>
      </c>
      <c r="E1630" s="1" t="s">
        <v>15</v>
      </c>
      <c r="F1630" s="11">
        <v>15000</v>
      </c>
      <c r="G1630" s="9">
        <f>RawData[[#This Row],[Clean Salary]]*INDEX(Exchange[], MATCH(RawData[[#This Row],[Currency]], Exchange[Code], 0), 4)</f>
        <v>19055.991584874118</v>
      </c>
      <c r="H1630" s="11">
        <f>IFERROR(RawData[[#This Row],[Salary in USD]]/(INDEX(Exchange[], MATCH(RawData[[#This Row],[Local Currency Unit]], Exchange[Code], 0), 8)), "")</f>
        <v>4301.5782358632323</v>
      </c>
      <c r="I1630" s="1" t="s">
        <v>3267</v>
      </c>
      <c r="J1630" s="1" t="s">
        <v>342</v>
      </c>
      <c r="K1630" s="1" t="s">
        <v>1235</v>
      </c>
      <c r="L1630" s="1" t="s">
        <v>15</v>
      </c>
      <c r="M1630" s="1" t="str">
        <f>INDEX(Countries[], MATCH(RawData[[#This Row],[Where do you work]], Countries[Actual], 0), 2)</f>
        <v>Italy</v>
      </c>
      <c r="N1630" s="1" t="s">
        <v>282</v>
      </c>
      <c r="O1630" s="1" t="str">
        <f>VLOOKUP(RawData[[#This Row],[How many hours of a day you work on Excel]], Time[], 2, FALSE)</f>
        <v>Heavy</v>
      </c>
      <c r="P1630" s="1">
        <v>3</v>
      </c>
    </row>
    <row r="1631" spans="2:16" x14ac:dyDescent="0.2">
      <c r="B1631" s="1" t="s">
        <v>3263</v>
      </c>
      <c r="C1631" s="1">
        <v>41056.906006944446</v>
      </c>
      <c r="D1631" s="10" t="s">
        <v>3259</v>
      </c>
      <c r="E1631" s="1" t="s">
        <v>15</v>
      </c>
      <c r="F1631" s="11">
        <v>15000</v>
      </c>
      <c r="G1631" s="9">
        <f>RawData[[#This Row],[Clean Salary]]*INDEX(Exchange[], MATCH(RawData[[#This Row],[Currency]], Exchange[Code], 0), 4)</f>
        <v>19055.991584874118</v>
      </c>
      <c r="H1631" s="11">
        <f>IFERROR(RawData[[#This Row],[Salary in USD]]/(INDEX(Exchange[], MATCH(RawData[[#This Row],[Local Currency Unit]], Exchange[Code], 0), 8)), "")</f>
        <v>4301.5782358632323</v>
      </c>
      <c r="I1631" s="1" t="s">
        <v>3264</v>
      </c>
      <c r="J1631" s="1" t="s">
        <v>290</v>
      </c>
      <c r="K1631" s="1" t="s">
        <v>250</v>
      </c>
      <c r="L1631" s="1" t="s">
        <v>15</v>
      </c>
      <c r="M1631" s="1" t="str">
        <f>INDEX(Countries[], MATCH(RawData[[#This Row],[Where do you work]], Countries[Actual], 0), 2)</f>
        <v>Slovenia</v>
      </c>
      <c r="N1631" s="1" t="s">
        <v>282</v>
      </c>
      <c r="O1631" s="1" t="str">
        <f>VLOOKUP(RawData[[#This Row],[How many hours of a day you work on Excel]], Time[], 2, FALSE)</f>
        <v>Heavy</v>
      </c>
      <c r="P1631" s="1">
        <v>4</v>
      </c>
    </row>
    <row r="1632" spans="2:16" x14ac:dyDescent="0.2">
      <c r="B1632" s="1" t="s">
        <v>3258</v>
      </c>
      <c r="C1632" s="1">
        <v>41055.175185185188</v>
      </c>
      <c r="D1632" s="10" t="s">
        <v>3259</v>
      </c>
      <c r="E1632" s="1" t="s">
        <v>15</v>
      </c>
      <c r="F1632" s="11">
        <v>15000</v>
      </c>
      <c r="G1632" s="9">
        <f>RawData[[#This Row],[Clean Salary]]*INDEX(Exchange[], MATCH(RawData[[#This Row],[Currency]], Exchange[Code], 0), 4)</f>
        <v>19055.991584874118</v>
      </c>
      <c r="H1632" s="11">
        <f>IFERROR(RawData[[#This Row],[Salary in USD]]/(INDEX(Exchange[], MATCH(RawData[[#This Row],[Local Currency Unit]], Exchange[Code], 0), 8)), "")</f>
        <v>4301.5782358632323</v>
      </c>
      <c r="I1632" s="1" t="s">
        <v>3260</v>
      </c>
      <c r="J1632" s="1" t="s">
        <v>290</v>
      </c>
      <c r="K1632" s="1" t="s">
        <v>148</v>
      </c>
      <c r="L1632" s="1" t="s">
        <v>15</v>
      </c>
      <c r="M1632" s="1" t="str">
        <f>INDEX(Countries[], MATCH(RawData[[#This Row],[Where do you work]], Countries[Actual], 0), 2)</f>
        <v>Spain</v>
      </c>
      <c r="N1632" s="1" t="s">
        <v>294</v>
      </c>
      <c r="O1632" s="1" t="str">
        <f>VLOOKUP(RawData[[#This Row],[How many hours of a day you work on Excel]], Time[], 2, FALSE)</f>
        <v>Very Heavy</v>
      </c>
    </row>
    <row r="1633" spans="2:16" x14ac:dyDescent="0.2">
      <c r="B1633" s="1" t="s">
        <v>3261</v>
      </c>
      <c r="C1633" s="1">
        <v>41055.873113425929</v>
      </c>
      <c r="D1633" s="10">
        <v>15000</v>
      </c>
      <c r="E1633" s="1" t="s">
        <v>15</v>
      </c>
      <c r="F1633" s="11">
        <v>15000</v>
      </c>
      <c r="G1633" s="9">
        <f>RawData[[#This Row],[Clean Salary]]*INDEX(Exchange[], MATCH(RawData[[#This Row],[Currency]], Exchange[Code], 0), 4)</f>
        <v>19055.991584874118</v>
      </c>
      <c r="H1633" s="11">
        <f>IFERROR(RawData[[#This Row],[Salary in USD]]/(INDEX(Exchange[], MATCH(RawData[[#This Row],[Local Currency Unit]], Exchange[Code], 0), 8)), "")</f>
        <v>4301.5782358632323</v>
      </c>
      <c r="I1633" s="1" t="s">
        <v>3262</v>
      </c>
      <c r="J1633" s="1" t="s">
        <v>290</v>
      </c>
      <c r="K1633" s="1" t="s">
        <v>148</v>
      </c>
      <c r="L1633" s="1" t="s">
        <v>15</v>
      </c>
      <c r="M1633" s="1" t="str">
        <f>INDEX(Countries[], MATCH(RawData[[#This Row],[Where do you work]], Countries[Actual], 0), 2)</f>
        <v>Spain</v>
      </c>
      <c r="N1633" s="1" t="s">
        <v>291</v>
      </c>
      <c r="O1633" s="1" t="str">
        <f>VLOOKUP(RawData[[#This Row],[How many hours of a day you work on Excel]], Time[], 2, FALSE)</f>
        <v>Medium</v>
      </c>
      <c r="P1633" s="1">
        <v>10</v>
      </c>
    </row>
    <row r="1634" spans="2:16" x14ac:dyDescent="0.2">
      <c r="B1634" s="1" t="s">
        <v>3270</v>
      </c>
      <c r="C1634" s="1">
        <v>41055.628159722219</v>
      </c>
      <c r="D1634" s="10" t="s">
        <v>3271</v>
      </c>
      <c r="E1634" s="1" t="s">
        <v>19</v>
      </c>
      <c r="F1634" s="11">
        <v>390000</v>
      </c>
      <c r="G1634" s="9">
        <f>RawData[[#This Row],[Clean Salary]]*INDEX(Exchange[], MATCH(RawData[[#This Row],[Currency]], Exchange[Code], 0), 4)</f>
        <v>6945.0875081026015</v>
      </c>
      <c r="H1634" s="11">
        <f>IFERROR(RawData[[#This Row],[Salary in USD]]/(INDEX(Exchange[], MATCH(RawData[[#This Row],[Local Currency Unit]], Exchange[Code], 0), 8)), "")</f>
        <v>4287.091054384322</v>
      </c>
      <c r="I1634" s="1" t="s">
        <v>356</v>
      </c>
      <c r="J1634" s="1" t="s">
        <v>290</v>
      </c>
      <c r="K1634" s="1" t="s">
        <v>134</v>
      </c>
      <c r="L1634" s="1" t="s">
        <v>19</v>
      </c>
      <c r="M1634" s="1" t="str">
        <f>INDEX(Countries[], MATCH(RawData[[#This Row],[Where do you work]], Countries[Actual], 0), 2)</f>
        <v>India</v>
      </c>
      <c r="N1634" s="1" t="s">
        <v>282</v>
      </c>
      <c r="O1634" s="1" t="str">
        <f>VLOOKUP(RawData[[#This Row],[How many hours of a day you work on Excel]], Time[], 2, FALSE)</f>
        <v>Heavy</v>
      </c>
      <c r="P1634" s="1">
        <v>1</v>
      </c>
    </row>
    <row r="1635" spans="2:16" x14ac:dyDescent="0.2">
      <c r="B1635" s="1" t="s">
        <v>3288</v>
      </c>
      <c r="C1635" s="1">
        <v>41054.152048611111</v>
      </c>
      <c r="D1635" s="10" t="s">
        <v>3289</v>
      </c>
      <c r="E1635" s="1" t="s">
        <v>35</v>
      </c>
      <c r="F1635" s="11">
        <v>1152000</v>
      </c>
      <c r="G1635" s="9">
        <f>RawData[[#This Row],[Clean Salary]]*INDEX(Exchange[], MATCH(RawData[[#This Row],[Currency]], Exchange[Code], 0), 4)</f>
        <v>12227.430201752599</v>
      </c>
      <c r="H1635" s="11">
        <f>IFERROR(RawData[[#This Row],[Salary in USD]]/(INDEX(Exchange[], MATCH(RawData[[#This Row],[Local Currency Unit]], Exchange[Code], 0), 8)), "")</f>
        <v>4230.9447064887881</v>
      </c>
      <c r="I1635" s="1" t="s">
        <v>3290</v>
      </c>
      <c r="J1635" s="1" t="s">
        <v>316</v>
      </c>
      <c r="K1635" s="1" t="s">
        <v>138</v>
      </c>
      <c r="L1635" s="1" t="s">
        <v>35</v>
      </c>
      <c r="M1635" s="1" t="str">
        <f>INDEX(Countries[], MATCH(RawData[[#This Row],[Where do you work]], Countries[Actual], 0), 2)</f>
        <v>Pakistan</v>
      </c>
      <c r="N1635" s="1" t="s">
        <v>294</v>
      </c>
      <c r="O1635" s="1" t="str">
        <f>VLOOKUP(RawData[[#This Row],[How many hours of a day you work on Excel]], Time[], 2, FALSE)</f>
        <v>Very Heavy</v>
      </c>
    </row>
    <row r="1636" spans="2:16" x14ac:dyDescent="0.2">
      <c r="B1636" s="1" t="s">
        <v>3292</v>
      </c>
      <c r="C1636" s="1">
        <v>41055.417685185188</v>
      </c>
      <c r="D1636" s="10">
        <v>380000</v>
      </c>
      <c r="E1636" s="1" t="s">
        <v>19</v>
      </c>
      <c r="F1636" s="11">
        <v>380000</v>
      </c>
      <c r="G1636" s="9">
        <f>RawData[[#This Row],[Clean Salary]]*INDEX(Exchange[], MATCH(RawData[[#This Row],[Currency]], Exchange[Code], 0), 4)</f>
        <v>6767.0083412281756</v>
      </c>
      <c r="H1636" s="11">
        <f>IFERROR(RawData[[#This Row],[Salary in USD]]/(INDEX(Exchange[], MATCH(RawData[[#This Row],[Local Currency Unit]], Exchange[Code], 0), 8)), "")</f>
        <v>4177.165642733441</v>
      </c>
      <c r="I1636" s="1" t="s">
        <v>3293</v>
      </c>
      <c r="J1636" s="1" t="s">
        <v>281</v>
      </c>
      <c r="K1636" s="1" t="s">
        <v>134</v>
      </c>
      <c r="L1636" s="1" t="s">
        <v>19</v>
      </c>
      <c r="M1636" s="1" t="str">
        <f>INDEX(Countries[], MATCH(RawData[[#This Row],[Where do you work]], Countries[Actual], 0), 2)</f>
        <v>India</v>
      </c>
      <c r="N1636" s="1" t="s">
        <v>282</v>
      </c>
      <c r="O1636" s="1" t="str">
        <f>VLOOKUP(RawData[[#This Row],[How many hours of a day you work on Excel]], Time[], 2, FALSE)</f>
        <v>Heavy</v>
      </c>
      <c r="P1636" s="1">
        <v>10</v>
      </c>
    </row>
    <row r="1637" spans="2:16" x14ac:dyDescent="0.2">
      <c r="B1637" s="1" t="s">
        <v>3294</v>
      </c>
      <c r="C1637" s="1">
        <v>41055.558749999997</v>
      </c>
      <c r="D1637" s="10">
        <v>380000</v>
      </c>
      <c r="E1637" s="1" t="s">
        <v>19</v>
      </c>
      <c r="F1637" s="11">
        <v>380000</v>
      </c>
      <c r="G1637" s="9">
        <f>RawData[[#This Row],[Clean Salary]]*INDEX(Exchange[], MATCH(RawData[[#This Row],[Currency]], Exchange[Code], 0), 4)</f>
        <v>6767.0083412281756</v>
      </c>
      <c r="H1637" s="11">
        <f>IFERROR(RawData[[#This Row],[Salary in USD]]/(INDEX(Exchange[], MATCH(RawData[[#This Row],[Local Currency Unit]], Exchange[Code], 0), 8)), "")</f>
        <v>4177.165642733441</v>
      </c>
      <c r="I1637" s="1" t="s">
        <v>3295</v>
      </c>
      <c r="J1637" s="1" t="s">
        <v>313</v>
      </c>
      <c r="K1637" s="1" t="s">
        <v>134</v>
      </c>
      <c r="L1637" s="1" t="s">
        <v>19</v>
      </c>
      <c r="M1637" s="1" t="str">
        <f>INDEX(Countries[], MATCH(RawData[[#This Row],[Where do you work]], Countries[Actual], 0), 2)</f>
        <v>India</v>
      </c>
      <c r="N1637" s="1" t="s">
        <v>291</v>
      </c>
      <c r="O1637" s="1" t="str">
        <f>VLOOKUP(RawData[[#This Row],[How many hours of a day you work on Excel]], Time[], 2, FALSE)</f>
        <v>Medium</v>
      </c>
      <c r="P1637" s="1">
        <v>6</v>
      </c>
    </row>
    <row r="1638" spans="2:16" x14ac:dyDescent="0.2">
      <c r="B1638" s="1" t="s">
        <v>3296</v>
      </c>
      <c r="C1638" s="1">
        <v>41060.673935185187</v>
      </c>
      <c r="D1638" s="10" t="s">
        <v>3297</v>
      </c>
      <c r="E1638" s="1" t="s">
        <v>19</v>
      </c>
      <c r="F1638" s="11">
        <v>380000</v>
      </c>
      <c r="G1638" s="9">
        <f>RawData[[#This Row],[Clean Salary]]*INDEX(Exchange[], MATCH(RawData[[#This Row],[Currency]], Exchange[Code], 0), 4)</f>
        <v>6767.0083412281756</v>
      </c>
      <c r="H1638" s="11">
        <f>IFERROR(RawData[[#This Row],[Salary in USD]]/(INDEX(Exchange[], MATCH(RawData[[#This Row],[Local Currency Unit]], Exchange[Code], 0), 8)), "")</f>
        <v>4177.165642733441</v>
      </c>
      <c r="I1638" s="1" t="s">
        <v>3298</v>
      </c>
      <c r="J1638" s="1" t="s">
        <v>290</v>
      </c>
      <c r="K1638" s="1" t="s">
        <v>134</v>
      </c>
      <c r="L1638" s="1" t="s">
        <v>19</v>
      </c>
      <c r="M1638" s="1" t="str">
        <f>INDEX(Countries[], MATCH(RawData[[#This Row],[Where do you work]], Countries[Actual], 0), 2)</f>
        <v>India</v>
      </c>
      <c r="N1638" s="1" t="s">
        <v>291</v>
      </c>
      <c r="O1638" s="1" t="str">
        <f>VLOOKUP(RawData[[#This Row],[How many hours of a day you work on Excel]], Time[], 2, FALSE)</f>
        <v>Medium</v>
      </c>
      <c r="P1638" s="1">
        <v>6</v>
      </c>
    </row>
    <row r="1639" spans="2:16" x14ac:dyDescent="0.2">
      <c r="B1639" s="1" t="s">
        <v>3531</v>
      </c>
      <c r="C1639" s="1">
        <v>41055.029560185183</v>
      </c>
      <c r="D1639" s="10">
        <v>1000</v>
      </c>
      <c r="E1639" s="1" t="s">
        <v>322</v>
      </c>
      <c r="F1639" s="11">
        <v>12000</v>
      </c>
      <c r="G1639" s="9">
        <f>RawData[[#This Row],[Clean Salary]]*INDEX(Exchange[], MATCH(RawData[[#This Row],[Currency]], Exchange[Code], 0), 4)</f>
        <v>12000</v>
      </c>
      <c r="H1639" s="11">
        <f>IFERROR(RawData[[#This Row],[Salary in USD]]/(INDEX(Exchange[], MATCH(RawData[[#This Row],[Local Currency Unit]], Exchange[Code], 0), 8)), "")</f>
        <v>4152.249134948097</v>
      </c>
      <c r="I1639" s="1" t="s">
        <v>3532</v>
      </c>
      <c r="J1639" s="1" t="s">
        <v>342</v>
      </c>
      <c r="K1639" s="1" t="s">
        <v>138</v>
      </c>
      <c r="L1639" s="1" t="s">
        <v>35</v>
      </c>
      <c r="M1639" s="1" t="str">
        <f>INDEX(Countries[], MATCH(RawData[[#This Row],[Where do you work]], Countries[Actual], 0), 2)</f>
        <v>Pakistan</v>
      </c>
      <c r="N1639" s="1" t="s">
        <v>324</v>
      </c>
      <c r="O1639" s="1" t="str">
        <f>VLOOKUP(RawData[[#This Row],[How many hours of a day you work on Excel]], Time[], 2, FALSE)</f>
        <v>Light</v>
      </c>
    </row>
    <row r="1640" spans="2:16" x14ac:dyDescent="0.2">
      <c r="B1640" s="1" t="s">
        <v>3555</v>
      </c>
      <c r="C1640" s="1">
        <v>41058.553298611114</v>
      </c>
      <c r="D1640" s="10">
        <v>1000</v>
      </c>
      <c r="E1640" s="1" t="s">
        <v>322</v>
      </c>
      <c r="F1640" s="11">
        <v>12000</v>
      </c>
      <c r="G1640" s="9">
        <f>RawData[[#This Row],[Clean Salary]]*INDEX(Exchange[], MATCH(RawData[[#This Row],[Currency]], Exchange[Code], 0), 4)</f>
        <v>12000</v>
      </c>
      <c r="H1640" s="11">
        <f>IFERROR(RawData[[#This Row],[Salary in USD]]/(INDEX(Exchange[], MATCH(RawData[[#This Row],[Local Currency Unit]], Exchange[Code], 0), 8)), "")</f>
        <v>4152.249134948097</v>
      </c>
      <c r="I1640" s="1" t="s">
        <v>3556</v>
      </c>
      <c r="J1640" s="1" t="s">
        <v>342</v>
      </c>
      <c r="K1640" s="1" t="s">
        <v>3175</v>
      </c>
      <c r="L1640" s="1" t="s">
        <v>35</v>
      </c>
      <c r="M1640" s="1" t="str">
        <f>INDEX(Countries[], MATCH(RawData[[#This Row],[Where do you work]], Countries[Actual], 0), 2)</f>
        <v>Pakistan</v>
      </c>
      <c r="N1640" s="1" t="s">
        <v>282</v>
      </c>
      <c r="O1640" s="1" t="str">
        <f>VLOOKUP(RawData[[#This Row],[How many hours of a day you work on Excel]], Time[], 2, FALSE)</f>
        <v>Heavy</v>
      </c>
      <c r="P1640" s="1">
        <v>1</v>
      </c>
    </row>
    <row r="1641" spans="2:16" x14ac:dyDescent="0.2">
      <c r="B1641" s="1" t="s">
        <v>3855</v>
      </c>
      <c r="C1641" s="1">
        <v>41057.644432870373</v>
      </c>
      <c r="D1641" s="10">
        <v>560</v>
      </c>
      <c r="E1641" s="1" t="s">
        <v>322</v>
      </c>
      <c r="F1641" s="11">
        <v>6720</v>
      </c>
      <c r="G1641" s="9">
        <f>RawData[[#This Row],[Clean Salary]]*INDEX(Exchange[], MATCH(RawData[[#This Row],[Currency]], Exchange[Code], 0), 4)</f>
        <v>6720</v>
      </c>
      <c r="H1641" s="11">
        <f>IFERROR(RawData[[#This Row],[Salary in USD]]/(INDEX(Exchange[], MATCH(RawData[[#This Row],[Local Currency Unit]], Exchange[Code], 0), 8)), "")</f>
        <v>4148.1481481481478</v>
      </c>
      <c r="I1641" s="1" t="s">
        <v>767</v>
      </c>
      <c r="J1641" s="1" t="s">
        <v>313</v>
      </c>
      <c r="K1641" s="1" t="s">
        <v>134</v>
      </c>
      <c r="L1641" s="1" t="s">
        <v>19</v>
      </c>
      <c r="M1641" s="1" t="str">
        <f>INDEX(Countries[], MATCH(RawData[[#This Row],[Where do you work]], Countries[Actual], 0), 2)</f>
        <v>India</v>
      </c>
      <c r="N1641" s="1" t="s">
        <v>282</v>
      </c>
      <c r="O1641" s="1" t="str">
        <f>VLOOKUP(RawData[[#This Row],[How many hours of a day you work on Excel]], Time[], 2, FALSE)</f>
        <v>Heavy</v>
      </c>
      <c r="P1641" s="1">
        <v>6</v>
      </c>
    </row>
    <row r="1642" spans="2:16" x14ac:dyDescent="0.2">
      <c r="B1642" s="1" t="s">
        <v>3856</v>
      </c>
      <c r="C1642" s="1">
        <v>41074.768796296295</v>
      </c>
      <c r="D1642" s="10">
        <v>560</v>
      </c>
      <c r="E1642" s="1" t="s">
        <v>322</v>
      </c>
      <c r="F1642" s="11">
        <v>6720</v>
      </c>
      <c r="G1642" s="9">
        <f>RawData[[#This Row],[Clean Salary]]*INDEX(Exchange[], MATCH(RawData[[#This Row],[Currency]], Exchange[Code], 0), 4)</f>
        <v>6720</v>
      </c>
      <c r="H1642" s="11">
        <f>IFERROR(RawData[[#This Row],[Salary in USD]]/(INDEX(Exchange[], MATCH(RawData[[#This Row],[Local Currency Unit]], Exchange[Code], 0), 8)), "")</f>
        <v>4148.1481481481478</v>
      </c>
      <c r="I1642" s="1" t="s">
        <v>3857</v>
      </c>
      <c r="J1642" s="1" t="s">
        <v>316</v>
      </c>
      <c r="K1642" s="1" t="s">
        <v>134</v>
      </c>
      <c r="L1642" s="1" t="s">
        <v>19</v>
      </c>
      <c r="M1642" s="1" t="str">
        <f>INDEX(Countries[], MATCH(RawData[[#This Row],[Where do you work]], Countries[Actual], 0), 2)</f>
        <v>India</v>
      </c>
      <c r="N1642" s="1" t="s">
        <v>282</v>
      </c>
      <c r="O1642" s="1" t="str">
        <f>VLOOKUP(RawData[[#This Row],[How many hours of a day you work on Excel]], Time[], 2, FALSE)</f>
        <v>Heavy</v>
      </c>
      <c r="P1642" s="1">
        <v>5</v>
      </c>
    </row>
    <row r="1643" spans="2:16" x14ac:dyDescent="0.2">
      <c r="B1643" s="1" t="s">
        <v>3299</v>
      </c>
      <c r="C1643" s="1">
        <v>41055.878877314812</v>
      </c>
      <c r="D1643" s="10" t="s">
        <v>3300</v>
      </c>
      <c r="E1643" s="1" t="s">
        <v>19</v>
      </c>
      <c r="F1643" s="11">
        <v>377000</v>
      </c>
      <c r="G1643" s="9">
        <f>RawData[[#This Row],[Clean Salary]]*INDEX(Exchange[], MATCH(RawData[[#This Row],[Currency]], Exchange[Code], 0), 4)</f>
        <v>6713.584591165848</v>
      </c>
      <c r="H1643" s="11">
        <f>IFERROR(RawData[[#This Row],[Salary in USD]]/(INDEX(Exchange[], MATCH(RawData[[#This Row],[Local Currency Unit]], Exchange[Code], 0), 8)), "")</f>
        <v>4144.1880192381777</v>
      </c>
      <c r="I1643" s="1" t="s">
        <v>3301</v>
      </c>
      <c r="J1643" s="1" t="s">
        <v>290</v>
      </c>
      <c r="K1643" s="1" t="s">
        <v>134</v>
      </c>
      <c r="L1643" s="1" t="s">
        <v>19</v>
      </c>
      <c r="M1643" s="1" t="str">
        <f>INDEX(Countries[], MATCH(RawData[[#This Row],[Where do you work]], Countries[Actual], 0), 2)</f>
        <v>India</v>
      </c>
      <c r="N1643" s="1" t="s">
        <v>324</v>
      </c>
      <c r="O1643" s="1" t="str">
        <f>VLOOKUP(RawData[[#This Row],[How many hours of a day you work on Excel]], Time[], 2, FALSE)</f>
        <v>Light</v>
      </c>
      <c r="P1643" s="1">
        <v>7</v>
      </c>
    </row>
    <row r="1644" spans="2:16" x14ac:dyDescent="0.2">
      <c r="B1644" s="1" t="s">
        <v>3302</v>
      </c>
      <c r="C1644" s="1">
        <v>41059.862812500003</v>
      </c>
      <c r="D1644" s="10">
        <v>10000</v>
      </c>
      <c r="E1644" s="1" t="s">
        <v>6</v>
      </c>
      <c r="F1644" s="11">
        <v>10000</v>
      </c>
      <c r="G1644" s="9">
        <f>RawData[[#This Row],[Clean Salary]]*INDEX(Exchange[], MATCH(RawData[[#This Row],[Currency]], Exchange[Code], 0), 4)</f>
        <v>15761.782720672842</v>
      </c>
      <c r="H1644" s="11">
        <f>IFERROR(RawData[[#This Row],[Salary in USD]]/(INDEX(Exchange[], MATCH(RawData[[#This Row],[Local Currency Unit]], Exchange[Code], 0), 8)), "")</f>
        <v>4126.1211310661893</v>
      </c>
      <c r="I1644" s="1" t="s">
        <v>290</v>
      </c>
      <c r="J1644" s="1" t="s">
        <v>290</v>
      </c>
      <c r="K1644" s="1" t="s">
        <v>135</v>
      </c>
      <c r="L1644" s="1" t="s">
        <v>6</v>
      </c>
      <c r="M1644" s="1" t="str">
        <f>INDEX(Countries[], MATCH(RawData[[#This Row],[Where do you work]], Countries[Actual], 0), 2)</f>
        <v>UK</v>
      </c>
      <c r="N1644" s="1" t="s">
        <v>291</v>
      </c>
      <c r="O1644" s="1" t="str">
        <f>VLOOKUP(RawData[[#This Row],[How many hours of a day you work on Excel]], Time[], 2, FALSE)</f>
        <v>Medium</v>
      </c>
      <c r="P1644" s="1">
        <v>8</v>
      </c>
    </row>
    <row r="1645" spans="2:16" x14ac:dyDescent="0.2">
      <c r="B1645" s="1" t="s">
        <v>3303</v>
      </c>
      <c r="C1645" s="1">
        <v>41055.615914351853</v>
      </c>
      <c r="D1645" s="10">
        <v>375000</v>
      </c>
      <c r="E1645" s="1" t="s">
        <v>19</v>
      </c>
      <c r="F1645" s="11">
        <v>375000</v>
      </c>
      <c r="G1645" s="9">
        <f>RawData[[#This Row],[Clean Salary]]*INDEX(Exchange[], MATCH(RawData[[#This Row],[Currency]], Exchange[Code], 0), 4)</f>
        <v>6677.9687577909626</v>
      </c>
      <c r="H1645" s="11">
        <f>IFERROR(RawData[[#This Row],[Salary in USD]]/(INDEX(Exchange[], MATCH(RawData[[#This Row],[Local Currency Unit]], Exchange[Code], 0), 8)), "")</f>
        <v>4122.202936908001</v>
      </c>
      <c r="I1645" s="1" t="s">
        <v>2510</v>
      </c>
      <c r="J1645" s="1" t="s">
        <v>281</v>
      </c>
      <c r="K1645" s="1" t="s">
        <v>134</v>
      </c>
      <c r="L1645" s="1" t="s">
        <v>19</v>
      </c>
      <c r="M1645" s="1" t="str">
        <f>INDEX(Countries[], MATCH(RawData[[#This Row],[Where do you work]], Countries[Actual], 0), 2)</f>
        <v>India</v>
      </c>
      <c r="N1645" s="1" t="s">
        <v>291</v>
      </c>
      <c r="O1645" s="1" t="str">
        <f>VLOOKUP(RawData[[#This Row],[How many hours of a day you work on Excel]], Time[], 2, FALSE)</f>
        <v>Medium</v>
      </c>
      <c r="P1645" s="1">
        <v>6</v>
      </c>
    </row>
    <row r="1646" spans="2:16" x14ac:dyDescent="0.2">
      <c r="B1646" s="1" t="s">
        <v>3871</v>
      </c>
      <c r="C1646" s="1">
        <v>41058.750219907408</v>
      </c>
      <c r="D1646" s="10">
        <v>6600</v>
      </c>
      <c r="E1646" s="1" t="s">
        <v>322</v>
      </c>
      <c r="F1646" s="11">
        <v>6600</v>
      </c>
      <c r="G1646" s="9">
        <f>RawData[[#This Row],[Clean Salary]]*INDEX(Exchange[], MATCH(RawData[[#This Row],[Currency]], Exchange[Code], 0), 4)</f>
        <v>6600</v>
      </c>
      <c r="H1646" s="11">
        <f>IFERROR(RawData[[#This Row],[Salary in USD]]/(INDEX(Exchange[], MATCH(RawData[[#This Row],[Local Currency Unit]], Exchange[Code], 0), 8)), "")</f>
        <v>4074.0740740740739</v>
      </c>
      <c r="I1646" s="1" t="s">
        <v>3872</v>
      </c>
      <c r="J1646" s="1" t="s">
        <v>313</v>
      </c>
      <c r="K1646" s="1" t="s">
        <v>134</v>
      </c>
      <c r="L1646" s="1" t="s">
        <v>19</v>
      </c>
      <c r="M1646" s="1" t="str">
        <f>INDEX(Countries[], MATCH(RawData[[#This Row],[Where do you work]], Countries[Actual], 0), 2)</f>
        <v>India</v>
      </c>
      <c r="N1646" s="1" t="s">
        <v>291</v>
      </c>
      <c r="O1646" s="1" t="str">
        <f>VLOOKUP(RawData[[#This Row],[How many hours of a day you work on Excel]], Time[], 2, FALSE)</f>
        <v>Medium</v>
      </c>
      <c r="P1646" s="1">
        <v>6.4</v>
      </c>
    </row>
    <row r="1647" spans="2:16" x14ac:dyDescent="0.2">
      <c r="B1647" s="1" t="s">
        <v>3631</v>
      </c>
      <c r="C1647" s="1">
        <v>41061.197557870371</v>
      </c>
      <c r="D1647" s="10">
        <v>11000</v>
      </c>
      <c r="E1647" s="1" t="s">
        <v>322</v>
      </c>
      <c r="F1647" s="11">
        <v>11000</v>
      </c>
      <c r="G1647" s="9">
        <f>RawData[[#This Row],[Clean Salary]]*INDEX(Exchange[], MATCH(RawData[[#This Row],[Currency]], Exchange[Code], 0), 4)</f>
        <v>11000</v>
      </c>
      <c r="H1647" s="11">
        <f>IFERROR(RawData[[#This Row],[Salary in USD]]/(INDEX(Exchange[], MATCH(RawData[[#This Row],[Local Currency Unit]], Exchange[Code], 0), 8)), "")</f>
        <v>4074.0740740740739</v>
      </c>
      <c r="I1647" s="1" t="s">
        <v>3632</v>
      </c>
      <c r="J1647" s="1" t="s">
        <v>281</v>
      </c>
      <c r="K1647" s="1" t="s">
        <v>183</v>
      </c>
      <c r="L1647" s="1" t="s">
        <v>30</v>
      </c>
      <c r="M1647" s="1" t="str">
        <f>INDEX(Countries[], MATCH(RawData[[#This Row],[Where do you work]], Countries[Actual], 0), 2)</f>
        <v>Mexico</v>
      </c>
      <c r="N1647" s="1" t="s">
        <v>282</v>
      </c>
      <c r="O1647" s="1" t="str">
        <f>VLOOKUP(RawData[[#This Row],[How many hours of a day you work on Excel]], Time[], 2, FALSE)</f>
        <v>Heavy</v>
      </c>
      <c r="P1647" s="1">
        <v>2</v>
      </c>
    </row>
    <row r="1648" spans="2:16" x14ac:dyDescent="0.2">
      <c r="B1648" s="1" t="s">
        <v>3304</v>
      </c>
      <c r="C1648" s="1">
        <v>41055.070509259262</v>
      </c>
      <c r="D1648" s="10" t="s">
        <v>3305</v>
      </c>
      <c r="E1648" s="1" t="s">
        <v>19</v>
      </c>
      <c r="F1648" s="11">
        <v>370000</v>
      </c>
      <c r="G1648" s="9">
        <f>RawData[[#This Row],[Clean Salary]]*INDEX(Exchange[], MATCH(RawData[[#This Row],[Currency]], Exchange[Code], 0), 4)</f>
        <v>6588.9291743537506</v>
      </c>
      <c r="H1648" s="11">
        <f>IFERROR(RawData[[#This Row],[Salary in USD]]/(INDEX(Exchange[], MATCH(RawData[[#This Row],[Local Currency Unit]], Exchange[Code], 0), 8)), "")</f>
        <v>4067.2402310825619</v>
      </c>
      <c r="I1648" s="1" t="s">
        <v>3306</v>
      </c>
      <c r="J1648" s="1" t="s">
        <v>290</v>
      </c>
      <c r="K1648" s="1" t="s">
        <v>134</v>
      </c>
      <c r="L1648" s="1" t="s">
        <v>19</v>
      </c>
      <c r="M1648" s="1" t="str">
        <f>INDEX(Countries[], MATCH(RawData[[#This Row],[Where do you work]], Countries[Actual], 0), 2)</f>
        <v>India</v>
      </c>
      <c r="N1648" s="1" t="s">
        <v>294</v>
      </c>
      <c r="O1648" s="1" t="str">
        <f>VLOOKUP(RawData[[#This Row],[How many hours of a day you work on Excel]], Time[], 2, FALSE)</f>
        <v>Very Heavy</v>
      </c>
    </row>
    <row r="1649" spans="2:16" x14ac:dyDescent="0.2">
      <c r="B1649" s="1" t="s">
        <v>3307</v>
      </c>
      <c r="C1649" s="1">
        <v>41055.574212962965</v>
      </c>
      <c r="D1649" s="10" t="s">
        <v>3308</v>
      </c>
      <c r="E1649" s="1" t="s">
        <v>19</v>
      </c>
      <c r="F1649" s="11">
        <v>370000</v>
      </c>
      <c r="G1649" s="9">
        <f>RawData[[#This Row],[Clean Salary]]*INDEX(Exchange[], MATCH(RawData[[#This Row],[Currency]], Exchange[Code], 0), 4)</f>
        <v>6588.9291743537506</v>
      </c>
      <c r="H1649" s="11">
        <f>IFERROR(RawData[[#This Row],[Salary in USD]]/(INDEX(Exchange[], MATCH(RawData[[#This Row],[Local Currency Unit]], Exchange[Code], 0), 8)), "")</f>
        <v>4067.2402310825619</v>
      </c>
      <c r="I1649" s="1" t="s">
        <v>1386</v>
      </c>
      <c r="J1649" s="1" t="s">
        <v>290</v>
      </c>
      <c r="K1649" s="1" t="s">
        <v>134</v>
      </c>
      <c r="L1649" s="1" t="s">
        <v>19</v>
      </c>
      <c r="M1649" s="1" t="str">
        <f>INDEX(Countries[], MATCH(RawData[[#This Row],[Where do you work]], Countries[Actual], 0), 2)</f>
        <v>India</v>
      </c>
      <c r="N1649" s="1" t="s">
        <v>294</v>
      </c>
      <c r="O1649" s="1" t="str">
        <f>VLOOKUP(RawData[[#This Row],[How many hours of a day you work on Excel]], Time[], 2, FALSE)</f>
        <v>Very Heavy</v>
      </c>
      <c r="P1649" s="1">
        <v>2</v>
      </c>
    </row>
    <row r="1650" spans="2:16" x14ac:dyDescent="0.2">
      <c r="B1650" s="1" t="s">
        <v>3309</v>
      </c>
      <c r="C1650" s="1">
        <v>41055.574374999997</v>
      </c>
      <c r="D1650" s="10" t="s">
        <v>3308</v>
      </c>
      <c r="E1650" s="1" t="s">
        <v>19</v>
      </c>
      <c r="F1650" s="11">
        <v>370000</v>
      </c>
      <c r="G1650" s="9">
        <f>RawData[[#This Row],[Clean Salary]]*INDEX(Exchange[], MATCH(RawData[[#This Row],[Currency]], Exchange[Code], 0), 4)</f>
        <v>6588.9291743537506</v>
      </c>
      <c r="H1650" s="11">
        <f>IFERROR(RawData[[#This Row],[Salary in USD]]/(INDEX(Exchange[], MATCH(RawData[[#This Row],[Local Currency Unit]], Exchange[Code], 0), 8)), "")</f>
        <v>4067.2402310825619</v>
      </c>
      <c r="I1650" s="1" t="s">
        <v>1386</v>
      </c>
      <c r="J1650" s="1" t="s">
        <v>290</v>
      </c>
      <c r="K1650" s="1" t="s">
        <v>134</v>
      </c>
      <c r="L1650" s="1" t="s">
        <v>19</v>
      </c>
      <c r="M1650" s="1" t="str">
        <f>INDEX(Countries[], MATCH(RawData[[#This Row],[Where do you work]], Countries[Actual], 0), 2)</f>
        <v>India</v>
      </c>
      <c r="N1650" s="1" t="s">
        <v>294</v>
      </c>
      <c r="O1650" s="1" t="str">
        <f>VLOOKUP(RawData[[#This Row],[How many hours of a day you work on Excel]], Time[], 2, FALSE)</f>
        <v>Very Heavy</v>
      </c>
      <c r="P1650" s="1">
        <v>2</v>
      </c>
    </row>
    <row r="1651" spans="2:16" x14ac:dyDescent="0.2">
      <c r="B1651" s="1" t="s">
        <v>3657</v>
      </c>
      <c r="C1651" s="1">
        <v>41055.463206018518</v>
      </c>
      <c r="D1651" s="10">
        <v>10000</v>
      </c>
      <c r="E1651" s="1" t="s">
        <v>322</v>
      </c>
      <c r="F1651" s="11">
        <v>10000</v>
      </c>
      <c r="G1651" s="9">
        <f>RawData[[#This Row],[Clean Salary]]*INDEX(Exchange[], MATCH(RawData[[#This Row],[Currency]], Exchange[Code], 0), 4)</f>
        <v>10000</v>
      </c>
      <c r="H1651" s="11">
        <f>IFERROR(RawData[[#This Row],[Salary in USD]]/(INDEX(Exchange[], MATCH(RawData[[#This Row],[Local Currency Unit]], Exchange[Code], 0), 8)), "")</f>
        <v>4065.040650406504</v>
      </c>
      <c r="I1651" s="1" t="s">
        <v>1768</v>
      </c>
      <c r="J1651" s="1" t="s">
        <v>281</v>
      </c>
      <c r="K1651" s="1" t="s">
        <v>152</v>
      </c>
      <c r="L1651" s="1" t="s">
        <v>20</v>
      </c>
      <c r="M1651" s="1" t="str">
        <f>INDEX(Countries[], MATCH(RawData[[#This Row],[Where do you work]], Countries[Actual], 0), 2)</f>
        <v>Indonesia</v>
      </c>
      <c r="N1651" s="1" t="s">
        <v>291</v>
      </c>
      <c r="O1651" s="1" t="str">
        <f>VLOOKUP(RawData[[#This Row],[How many hours of a day you work on Excel]], Time[], 2, FALSE)</f>
        <v>Medium</v>
      </c>
      <c r="P1651" s="1">
        <v>5</v>
      </c>
    </row>
    <row r="1652" spans="2:16" x14ac:dyDescent="0.2">
      <c r="B1652" s="1" t="s">
        <v>3310</v>
      </c>
      <c r="C1652" s="1">
        <v>41055.060150462959</v>
      </c>
      <c r="D1652" s="10" t="s">
        <v>3311</v>
      </c>
      <c r="E1652" s="1" t="s">
        <v>30</v>
      </c>
      <c r="F1652" s="11">
        <v>150000</v>
      </c>
      <c r="G1652" s="9">
        <f>RawData[[#This Row],[Clean Salary]]*INDEX(Exchange[], MATCH(RawData[[#This Row],[Currency]], Exchange[Code], 0), 4)</f>
        <v>10956.982885192734</v>
      </c>
      <c r="H1652" s="11">
        <f>IFERROR(RawData[[#This Row],[Salary in USD]]/(INDEX(Exchange[], MATCH(RawData[[#This Row],[Local Currency Unit]], Exchange[Code], 0), 8)), "")</f>
        <v>4058.141809330642</v>
      </c>
      <c r="I1652" s="1" t="s">
        <v>1491</v>
      </c>
      <c r="J1652" s="1" t="s">
        <v>290</v>
      </c>
      <c r="K1652" s="1" t="s">
        <v>151</v>
      </c>
      <c r="L1652" s="1" t="s">
        <v>30</v>
      </c>
      <c r="M1652" s="1" t="str">
        <f>INDEX(Countries[], MATCH(RawData[[#This Row],[Where do you work]], Countries[Actual], 0), 2)</f>
        <v>Mexico</v>
      </c>
      <c r="N1652" s="1" t="s">
        <v>294</v>
      </c>
      <c r="O1652" s="1" t="str">
        <f>VLOOKUP(RawData[[#This Row],[How many hours of a day you work on Excel]], Time[], 2, FALSE)</f>
        <v>Very Heavy</v>
      </c>
    </row>
    <row r="1653" spans="2:16" x14ac:dyDescent="0.2">
      <c r="B1653" s="1" t="s">
        <v>3155</v>
      </c>
      <c r="C1653" s="1">
        <v>41057.307719907411</v>
      </c>
      <c r="D1653" s="10">
        <v>20000</v>
      </c>
      <c r="E1653" s="1" t="s">
        <v>322</v>
      </c>
      <c r="F1653" s="11">
        <v>20000</v>
      </c>
      <c r="G1653" s="9">
        <f>RawData[[#This Row],[Clean Salary]]*INDEX(Exchange[], MATCH(RawData[[#This Row],[Currency]], Exchange[Code], 0), 4)</f>
        <v>20000</v>
      </c>
      <c r="H1653" s="11">
        <f>IFERROR(RawData[[#This Row],[Salary in USD]]/(INDEX(Exchange[], MATCH(RawData[[#This Row],[Local Currency Unit]], Exchange[Code], 0), 8)), "")</f>
        <v>4048.5829959514167</v>
      </c>
      <c r="I1653" s="1" t="s">
        <v>1181</v>
      </c>
      <c r="J1653" s="1" t="s">
        <v>290</v>
      </c>
      <c r="K1653" s="1" t="s">
        <v>136</v>
      </c>
      <c r="L1653" s="1" t="s">
        <v>3</v>
      </c>
      <c r="M1653" s="1" t="str">
        <f>INDEX(Countries[], MATCH(RawData[[#This Row],[Where do you work]], Countries[Actual], 0), 2)</f>
        <v>Australia</v>
      </c>
      <c r="N1653" s="1" t="s">
        <v>291</v>
      </c>
      <c r="O1653" s="1" t="str">
        <f>VLOOKUP(RawData[[#This Row],[How many hours of a day you work on Excel]], Time[], 2, FALSE)</f>
        <v>Medium</v>
      </c>
      <c r="P1653" s="1">
        <v>2</v>
      </c>
    </row>
    <row r="1654" spans="2:16" x14ac:dyDescent="0.2">
      <c r="B1654" s="1" t="s">
        <v>3873</v>
      </c>
      <c r="C1654" s="1">
        <v>41063.424108796295</v>
      </c>
      <c r="D1654" s="10">
        <v>6545</v>
      </c>
      <c r="E1654" s="1" t="s">
        <v>322</v>
      </c>
      <c r="F1654" s="11">
        <v>6545</v>
      </c>
      <c r="G1654" s="9">
        <f>RawData[[#This Row],[Clean Salary]]*INDEX(Exchange[], MATCH(RawData[[#This Row],[Currency]], Exchange[Code], 0), 4)</f>
        <v>6545</v>
      </c>
      <c r="H1654" s="11">
        <f>IFERROR(RawData[[#This Row],[Salary in USD]]/(INDEX(Exchange[], MATCH(RawData[[#This Row],[Local Currency Unit]], Exchange[Code], 0), 8)), "")</f>
        <v>4040.1234567901233</v>
      </c>
      <c r="I1654" s="1" t="s">
        <v>852</v>
      </c>
      <c r="J1654" s="1" t="s">
        <v>281</v>
      </c>
      <c r="K1654" s="1" t="s">
        <v>134</v>
      </c>
      <c r="L1654" s="1" t="s">
        <v>19</v>
      </c>
      <c r="M1654" s="1" t="str">
        <f>INDEX(Countries[], MATCH(RawData[[#This Row],[Where do you work]], Countries[Actual], 0), 2)</f>
        <v>India</v>
      </c>
      <c r="N1654" s="1" t="s">
        <v>294</v>
      </c>
      <c r="O1654" s="1" t="str">
        <f>VLOOKUP(RawData[[#This Row],[How many hours of a day you work on Excel]], Time[], 2, FALSE)</f>
        <v>Very Heavy</v>
      </c>
      <c r="P1654" s="1">
        <v>9</v>
      </c>
    </row>
    <row r="1655" spans="2:16" x14ac:dyDescent="0.2">
      <c r="B1655" s="1" t="s">
        <v>3312</v>
      </c>
      <c r="C1655" s="1">
        <v>41055.063148148147</v>
      </c>
      <c r="D1655" s="10" t="s">
        <v>3313</v>
      </c>
      <c r="E1655" s="1" t="s">
        <v>36</v>
      </c>
      <c r="F1655" s="11">
        <v>456000</v>
      </c>
      <c r="G1655" s="9">
        <f>RawData[[#This Row],[Clean Salary]]*INDEX(Exchange[], MATCH(RawData[[#This Row],[Currency]], Exchange[Code], 0), 4)</f>
        <v>10809.503829551191</v>
      </c>
      <c r="H1655" s="11">
        <f>IFERROR(RawData[[#This Row],[Salary in USD]]/(INDEX(Exchange[], MATCH(RawData[[#This Row],[Local Currency Unit]], Exchange[Code], 0), 8)), "")</f>
        <v>4033.3969513250713</v>
      </c>
      <c r="I1655" s="1" t="s">
        <v>3314</v>
      </c>
      <c r="J1655" s="1" t="s">
        <v>313</v>
      </c>
      <c r="K1655" s="1" t="s">
        <v>145</v>
      </c>
      <c r="L1655" s="1" t="s">
        <v>36</v>
      </c>
      <c r="M1655" s="1" t="str">
        <f>INDEX(Countries[], MATCH(RawData[[#This Row],[Where do you work]], Countries[Actual], 0), 2)</f>
        <v>Philippines</v>
      </c>
      <c r="N1655" s="1" t="s">
        <v>282</v>
      </c>
      <c r="O1655" s="1" t="str">
        <f>VLOOKUP(RawData[[#This Row],[How many hours of a day you work on Excel]], Time[], 2, FALSE)</f>
        <v>Heavy</v>
      </c>
    </row>
    <row r="1656" spans="2:16" x14ac:dyDescent="0.2">
      <c r="B1656" s="1" t="s">
        <v>3315</v>
      </c>
      <c r="C1656" s="1">
        <v>41057.500162037039</v>
      </c>
      <c r="D1656" s="10">
        <v>3.65</v>
      </c>
      <c r="E1656" s="1" t="s">
        <v>19</v>
      </c>
      <c r="F1656" s="11">
        <v>365000</v>
      </c>
      <c r="G1656" s="9">
        <f>RawData[[#This Row],[Clean Salary]]*INDEX(Exchange[], MATCH(RawData[[#This Row],[Currency]], Exchange[Code], 0), 4)</f>
        <v>6499.8895909165376</v>
      </c>
      <c r="H1656" s="11">
        <f>IFERROR(RawData[[#This Row],[Salary in USD]]/(INDEX(Exchange[], MATCH(RawData[[#This Row],[Local Currency Unit]], Exchange[Code], 0), 8)), "")</f>
        <v>4012.2775252571219</v>
      </c>
      <c r="I1656" s="1" t="s">
        <v>3316</v>
      </c>
      <c r="J1656" s="1" t="s">
        <v>290</v>
      </c>
      <c r="K1656" s="1" t="s">
        <v>134</v>
      </c>
      <c r="L1656" s="1" t="s">
        <v>19</v>
      </c>
      <c r="M1656" s="1" t="str">
        <f>INDEX(Countries[], MATCH(RawData[[#This Row],[Where do you work]], Countries[Actual], 0), 2)</f>
        <v>India</v>
      </c>
      <c r="N1656" s="1" t="s">
        <v>282</v>
      </c>
      <c r="O1656" s="1" t="str">
        <f>VLOOKUP(RawData[[#This Row],[How many hours of a day you work on Excel]], Time[], 2, FALSE)</f>
        <v>Heavy</v>
      </c>
      <c r="P1656" s="1">
        <v>3</v>
      </c>
    </row>
    <row r="1657" spans="2:16" x14ac:dyDescent="0.2">
      <c r="B1657" s="1" t="s">
        <v>3319</v>
      </c>
      <c r="C1657" s="1">
        <v>41054.206319444442</v>
      </c>
      <c r="D1657" s="10" t="s">
        <v>3320</v>
      </c>
      <c r="E1657" s="1" t="s">
        <v>19</v>
      </c>
      <c r="F1657" s="11">
        <v>360000</v>
      </c>
      <c r="G1657" s="9">
        <f>RawData[[#This Row],[Clean Salary]]*INDEX(Exchange[], MATCH(RawData[[#This Row],[Currency]], Exchange[Code], 0), 4)</f>
        <v>6410.8500074793246</v>
      </c>
      <c r="H1657" s="11">
        <f>IFERROR(RawData[[#This Row],[Salary in USD]]/(INDEX(Exchange[], MATCH(RawData[[#This Row],[Local Currency Unit]], Exchange[Code], 0), 8)), "")</f>
        <v>3957.3148194316818</v>
      </c>
      <c r="I1657" s="1" t="s">
        <v>286</v>
      </c>
      <c r="J1657" s="1" t="s">
        <v>286</v>
      </c>
      <c r="K1657" s="1" t="s">
        <v>134</v>
      </c>
      <c r="L1657" s="1" t="s">
        <v>19</v>
      </c>
      <c r="M1657" s="1" t="str">
        <f>INDEX(Countries[], MATCH(RawData[[#This Row],[Where do you work]], Countries[Actual], 0), 2)</f>
        <v>India</v>
      </c>
      <c r="N1657" s="1" t="s">
        <v>282</v>
      </c>
      <c r="O1657" s="1" t="str">
        <f>VLOOKUP(RawData[[#This Row],[How many hours of a day you work on Excel]], Time[], 2, FALSE)</f>
        <v>Heavy</v>
      </c>
    </row>
    <row r="1658" spans="2:16" x14ac:dyDescent="0.2">
      <c r="B1658" s="1" t="s">
        <v>3321</v>
      </c>
      <c r="C1658" s="1">
        <v>41055.066180555557</v>
      </c>
      <c r="D1658" s="10" t="s">
        <v>3322</v>
      </c>
      <c r="E1658" s="1" t="s">
        <v>19</v>
      </c>
      <c r="F1658" s="11">
        <v>360000</v>
      </c>
      <c r="G1658" s="9">
        <f>RawData[[#This Row],[Clean Salary]]*INDEX(Exchange[], MATCH(RawData[[#This Row],[Currency]], Exchange[Code], 0), 4)</f>
        <v>6410.8500074793246</v>
      </c>
      <c r="H1658" s="11">
        <f>IFERROR(RawData[[#This Row],[Salary in USD]]/(INDEX(Exchange[], MATCH(RawData[[#This Row],[Local Currency Unit]], Exchange[Code], 0), 8)), "")</f>
        <v>3957.3148194316818</v>
      </c>
      <c r="I1658" s="1" t="s">
        <v>3323</v>
      </c>
      <c r="J1658" s="1" t="s">
        <v>290</v>
      </c>
      <c r="K1658" s="1" t="s">
        <v>134</v>
      </c>
      <c r="L1658" s="1" t="s">
        <v>19</v>
      </c>
      <c r="M1658" s="1" t="str">
        <f>INDEX(Countries[], MATCH(RawData[[#This Row],[Where do you work]], Countries[Actual], 0), 2)</f>
        <v>India</v>
      </c>
      <c r="N1658" s="1" t="s">
        <v>291</v>
      </c>
      <c r="O1658" s="1" t="str">
        <f>VLOOKUP(RawData[[#This Row],[How many hours of a day you work on Excel]], Time[], 2, FALSE)</f>
        <v>Medium</v>
      </c>
    </row>
    <row r="1659" spans="2:16" x14ac:dyDescent="0.2">
      <c r="B1659" s="1" t="s">
        <v>3324</v>
      </c>
      <c r="C1659" s="1">
        <v>41055.685127314813</v>
      </c>
      <c r="D1659" s="10" t="s">
        <v>3325</v>
      </c>
      <c r="E1659" s="1" t="s">
        <v>19</v>
      </c>
      <c r="F1659" s="11">
        <v>360000</v>
      </c>
      <c r="G1659" s="9">
        <f>RawData[[#This Row],[Clean Salary]]*INDEX(Exchange[], MATCH(RawData[[#This Row],[Currency]], Exchange[Code], 0), 4)</f>
        <v>6410.8500074793246</v>
      </c>
      <c r="H1659" s="11">
        <f>IFERROR(RawData[[#This Row],[Salary in USD]]/(INDEX(Exchange[], MATCH(RawData[[#This Row],[Local Currency Unit]], Exchange[Code], 0), 8)), "")</f>
        <v>3957.3148194316818</v>
      </c>
      <c r="I1659" s="1" t="s">
        <v>3326</v>
      </c>
      <c r="J1659" s="1" t="s">
        <v>281</v>
      </c>
      <c r="K1659" s="1" t="s">
        <v>134</v>
      </c>
      <c r="L1659" s="1" t="s">
        <v>19</v>
      </c>
      <c r="M1659" s="1" t="str">
        <f>INDEX(Countries[], MATCH(RawData[[#This Row],[Where do you work]], Countries[Actual], 0), 2)</f>
        <v>India</v>
      </c>
      <c r="N1659" s="1" t="s">
        <v>294</v>
      </c>
      <c r="O1659" s="1" t="str">
        <f>VLOOKUP(RawData[[#This Row],[How many hours of a day you work on Excel]], Time[], 2, FALSE)</f>
        <v>Very Heavy</v>
      </c>
      <c r="P1659" s="1">
        <v>6</v>
      </c>
    </row>
    <row r="1660" spans="2:16" x14ac:dyDescent="0.2">
      <c r="B1660" s="1" t="s">
        <v>3327</v>
      </c>
      <c r="C1660" s="1">
        <v>41055.961099537039</v>
      </c>
      <c r="D1660" s="10" t="s">
        <v>3322</v>
      </c>
      <c r="E1660" s="1" t="s">
        <v>19</v>
      </c>
      <c r="F1660" s="11">
        <v>360000</v>
      </c>
      <c r="G1660" s="9">
        <f>RawData[[#This Row],[Clean Salary]]*INDEX(Exchange[], MATCH(RawData[[#This Row],[Currency]], Exchange[Code], 0), 4)</f>
        <v>6410.8500074793246</v>
      </c>
      <c r="H1660" s="11">
        <f>IFERROR(RawData[[#This Row],[Salary in USD]]/(INDEX(Exchange[], MATCH(RawData[[#This Row],[Local Currency Unit]], Exchange[Code], 0), 8)), "")</f>
        <v>3957.3148194316818</v>
      </c>
      <c r="I1660" s="1" t="s">
        <v>2268</v>
      </c>
      <c r="J1660" s="1" t="s">
        <v>290</v>
      </c>
      <c r="K1660" s="1" t="s">
        <v>134</v>
      </c>
      <c r="L1660" s="1" t="s">
        <v>19</v>
      </c>
      <c r="M1660" s="1" t="str">
        <f>INDEX(Countries[], MATCH(RawData[[#This Row],[Where do you work]], Countries[Actual], 0), 2)</f>
        <v>India</v>
      </c>
      <c r="N1660" s="1" t="s">
        <v>294</v>
      </c>
      <c r="O1660" s="1" t="str">
        <f>VLOOKUP(RawData[[#This Row],[How many hours of a day you work on Excel]], Time[], 2, FALSE)</f>
        <v>Very Heavy</v>
      </c>
      <c r="P1660" s="1">
        <v>4</v>
      </c>
    </row>
    <row r="1661" spans="2:16" x14ac:dyDescent="0.2">
      <c r="B1661" s="1" t="s">
        <v>3328</v>
      </c>
      <c r="C1661" s="1">
        <v>41058.452106481483</v>
      </c>
      <c r="D1661" s="10" t="s">
        <v>3329</v>
      </c>
      <c r="E1661" s="1" t="s">
        <v>19</v>
      </c>
      <c r="F1661" s="11">
        <v>360000</v>
      </c>
      <c r="G1661" s="9">
        <f>RawData[[#This Row],[Clean Salary]]*INDEX(Exchange[], MATCH(RawData[[#This Row],[Currency]], Exchange[Code], 0), 4)</f>
        <v>6410.8500074793246</v>
      </c>
      <c r="H1661" s="11">
        <f>IFERROR(RawData[[#This Row],[Salary in USD]]/(INDEX(Exchange[], MATCH(RawData[[#This Row],[Local Currency Unit]], Exchange[Code], 0), 8)), "")</f>
        <v>3957.3148194316818</v>
      </c>
      <c r="I1661" s="1" t="s">
        <v>3330</v>
      </c>
      <c r="J1661" s="1" t="s">
        <v>281</v>
      </c>
      <c r="K1661" s="1" t="s">
        <v>134</v>
      </c>
      <c r="L1661" s="1" t="s">
        <v>19</v>
      </c>
      <c r="M1661" s="1" t="str">
        <f>INDEX(Countries[], MATCH(RawData[[#This Row],[Where do you work]], Countries[Actual], 0), 2)</f>
        <v>India</v>
      </c>
      <c r="N1661" s="1" t="s">
        <v>294</v>
      </c>
      <c r="O1661" s="1" t="str">
        <f>VLOOKUP(RawData[[#This Row],[How many hours of a day you work on Excel]], Time[], 2, FALSE)</f>
        <v>Very Heavy</v>
      </c>
      <c r="P1661" s="1">
        <v>6</v>
      </c>
    </row>
    <row r="1662" spans="2:16" x14ac:dyDescent="0.2">
      <c r="B1662" s="1" t="s">
        <v>3331</v>
      </c>
      <c r="C1662" s="1">
        <v>41058.627905092595</v>
      </c>
      <c r="D1662" s="10" t="s">
        <v>3332</v>
      </c>
      <c r="E1662" s="1" t="s">
        <v>19</v>
      </c>
      <c r="F1662" s="11">
        <v>360000</v>
      </c>
      <c r="G1662" s="9">
        <f>RawData[[#This Row],[Clean Salary]]*INDEX(Exchange[], MATCH(RawData[[#This Row],[Currency]], Exchange[Code], 0), 4)</f>
        <v>6410.8500074793246</v>
      </c>
      <c r="H1662" s="11">
        <f>IFERROR(RawData[[#This Row],[Salary in USD]]/(INDEX(Exchange[], MATCH(RawData[[#This Row],[Local Currency Unit]], Exchange[Code], 0), 8)), "")</f>
        <v>3957.3148194316818</v>
      </c>
      <c r="I1662" s="1" t="s">
        <v>3333</v>
      </c>
      <c r="J1662" s="1" t="s">
        <v>290</v>
      </c>
      <c r="K1662" s="1" t="s">
        <v>134</v>
      </c>
      <c r="L1662" s="1" t="s">
        <v>19</v>
      </c>
      <c r="M1662" s="1" t="str">
        <f>INDEX(Countries[], MATCH(RawData[[#This Row],[Where do you work]], Countries[Actual], 0), 2)</f>
        <v>India</v>
      </c>
      <c r="N1662" s="1" t="s">
        <v>294</v>
      </c>
      <c r="O1662" s="1" t="str">
        <f>VLOOKUP(RawData[[#This Row],[How many hours of a day you work on Excel]], Time[], 2, FALSE)</f>
        <v>Very Heavy</v>
      </c>
      <c r="P1662" s="1">
        <v>6</v>
      </c>
    </row>
    <row r="1663" spans="2:16" x14ac:dyDescent="0.2">
      <c r="B1663" s="1" t="s">
        <v>3334</v>
      </c>
      <c r="C1663" s="1">
        <v>41059.598576388889</v>
      </c>
      <c r="D1663" s="10">
        <v>360000</v>
      </c>
      <c r="E1663" s="1" t="s">
        <v>19</v>
      </c>
      <c r="F1663" s="11">
        <v>360000</v>
      </c>
      <c r="G1663" s="9">
        <f>RawData[[#This Row],[Clean Salary]]*INDEX(Exchange[], MATCH(RawData[[#This Row],[Currency]], Exchange[Code], 0), 4)</f>
        <v>6410.8500074793246</v>
      </c>
      <c r="H1663" s="11">
        <f>IFERROR(RawData[[#This Row],[Salary in USD]]/(INDEX(Exchange[], MATCH(RawData[[#This Row],[Local Currency Unit]], Exchange[Code], 0), 8)), "")</f>
        <v>3957.3148194316818</v>
      </c>
      <c r="I1663" s="1" t="s">
        <v>648</v>
      </c>
      <c r="J1663" s="1" t="s">
        <v>290</v>
      </c>
      <c r="K1663" s="1" t="s">
        <v>134</v>
      </c>
      <c r="L1663" s="1" t="s">
        <v>19</v>
      </c>
      <c r="M1663" s="1" t="str">
        <f>INDEX(Countries[], MATCH(RawData[[#This Row],[Where do you work]], Countries[Actual], 0), 2)</f>
        <v>India</v>
      </c>
      <c r="N1663" s="1" t="s">
        <v>291</v>
      </c>
      <c r="O1663" s="1" t="str">
        <f>VLOOKUP(RawData[[#This Row],[How many hours of a day you work on Excel]], Time[], 2, FALSE)</f>
        <v>Medium</v>
      </c>
      <c r="P1663" s="1">
        <v>6</v>
      </c>
    </row>
    <row r="1664" spans="2:16" x14ac:dyDescent="0.2">
      <c r="B1664" s="1" t="s">
        <v>3335</v>
      </c>
      <c r="C1664" s="1">
        <v>41061.456932870373</v>
      </c>
      <c r="D1664" s="10" t="s">
        <v>3322</v>
      </c>
      <c r="E1664" s="1" t="s">
        <v>19</v>
      </c>
      <c r="F1664" s="11">
        <v>360000</v>
      </c>
      <c r="G1664" s="9">
        <f>RawData[[#This Row],[Clean Salary]]*INDEX(Exchange[], MATCH(RawData[[#This Row],[Currency]], Exchange[Code], 0), 4)</f>
        <v>6410.8500074793246</v>
      </c>
      <c r="H1664" s="11">
        <f>IFERROR(RawData[[#This Row],[Salary in USD]]/(INDEX(Exchange[], MATCH(RawData[[#This Row],[Local Currency Unit]], Exchange[Code], 0), 8)), "")</f>
        <v>3957.3148194316818</v>
      </c>
      <c r="I1664" s="1" t="s">
        <v>3336</v>
      </c>
      <c r="J1664" s="1" t="s">
        <v>281</v>
      </c>
      <c r="K1664" s="1" t="s">
        <v>134</v>
      </c>
      <c r="L1664" s="1" t="s">
        <v>19</v>
      </c>
      <c r="M1664" s="1" t="str">
        <f>INDEX(Countries[], MATCH(RawData[[#This Row],[Where do you work]], Countries[Actual], 0), 2)</f>
        <v>India</v>
      </c>
      <c r="N1664" s="1" t="s">
        <v>291</v>
      </c>
      <c r="O1664" s="1" t="str">
        <f>VLOOKUP(RawData[[#This Row],[How many hours of a day you work on Excel]], Time[], 2, FALSE)</f>
        <v>Medium</v>
      </c>
      <c r="P1664" s="1">
        <v>8</v>
      </c>
    </row>
    <row r="1665" spans="2:16" x14ac:dyDescent="0.2">
      <c r="B1665" s="1" t="s">
        <v>3337</v>
      </c>
      <c r="C1665" s="1">
        <v>41067.714791666665</v>
      </c>
      <c r="D1665" s="10">
        <v>360000</v>
      </c>
      <c r="E1665" s="1" t="s">
        <v>19</v>
      </c>
      <c r="F1665" s="11">
        <v>360000</v>
      </c>
      <c r="G1665" s="9">
        <f>RawData[[#This Row],[Clean Salary]]*INDEX(Exchange[], MATCH(RawData[[#This Row],[Currency]], Exchange[Code], 0), 4)</f>
        <v>6410.8500074793246</v>
      </c>
      <c r="H1665" s="11">
        <f>IFERROR(RawData[[#This Row],[Salary in USD]]/(INDEX(Exchange[], MATCH(RawData[[#This Row],[Local Currency Unit]], Exchange[Code], 0), 8)), "")</f>
        <v>3957.3148194316818</v>
      </c>
      <c r="I1665" s="1" t="s">
        <v>3338</v>
      </c>
      <c r="J1665" s="1" t="s">
        <v>342</v>
      </c>
      <c r="K1665" s="1" t="s">
        <v>134</v>
      </c>
      <c r="L1665" s="1" t="s">
        <v>19</v>
      </c>
      <c r="M1665" s="1" t="str">
        <f>INDEX(Countries[], MATCH(RawData[[#This Row],[Where do you work]], Countries[Actual], 0), 2)</f>
        <v>India</v>
      </c>
      <c r="N1665" s="1" t="s">
        <v>324</v>
      </c>
      <c r="O1665" s="1" t="str">
        <f>VLOOKUP(RawData[[#This Row],[How many hours of a day you work on Excel]], Time[], 2, FALSE)</f>
        <v>Light</v>
      </c>
      <c r="P1665" s="1">
        <v>2</v>
      </c>
    </row>
    <row r="1666" spans="2:16" x14ac:dyDescent="0.2">
      <c r="B1666" s="1" t="s">
        <v>3339</v>
      </c>
      <c r="C1666" s="1">
        <v>41076.590868055559</v>
      </c>
      <c r="D1666" s="10" t="s">
        <v>3340</v>
      </c>
      <c r="E1666" s="1" t="s">
        <v>19</v>
      </c>
      <c r="F1666" s="11">
        <v>360000</v>
      </c>
      <c r="G1666" s="9">
        <f>RawData[[#This Row],[Clean Salary]]*INDEX(Exchange[], MATCH(RawData[[#This Row],[Currency]], Exchange[Code], 0), 4)</f>
        <v>6410.8500074793246</v>
      </c>
      <c r="H1666" s="11">
        <f>IFERROR(RawData[[#This Row],[Salary in USD]]/(INDEX(Exchange[], MATCH(RawData[[#This Row],[Local Currency Unit]], Exchange[Code], 0), 8)), "")</f>
        <v>3957.3148194316818</v>
      </c>
      <c r="I1666" s="1" t="s">
        <v>290</v>
      </c>
      <c r="J1666" s="1" t="s">
        <v>290</v>
      </c>
      <c r="K1666" s="1" t="s">
        <v>134</v>
      </c>
      <c r="L1666" s="1" t="s">
        <v>19</v>
      </c>
      <c r="M1666" s="1" t="str">
        <f>INDEX(Countries[], MATCH(RawData[[#This Row],[Where do you work]], Countries[Actual], 0), 2)</f>
        <v>India</v>
      </c>
      <c r="N1666" s="1" t="s">
        <v>294</v>
      </c>
      <c r="O1666" s="1" t="str">
        <f>VLOOKUP(RawData[[#This Row],[How many hours of a day you work on Excel]], Time[], 2, FALSE)</f>
        <v>Very Heavy</v>
      </c>
      <c r="P1666" s="1">
        <v>2</v>
      </c>
    </row>
    <row r="1667" spans="2:16" x14ac:dyDescent="0.2">
      <c r="B1667" s="1" t="s">
        <v>3687</v>
      </c>
      <c r="C1667" s="1">
        <v>41055.626782407409</v>
      </c>
      <c r="D1667" s="10">
        <v>800</v>
      </c>
      <c r="E1667" s="1" t="s">
        <v>322</v>
      </c>
      <c r="F1667" s="11">
        <v>9600</v>
      </c>
      <c r="G1667" s="9">
        <f>RawData[[#This Row],[Clean Salary]]*INDEX(Exchange[], MATCH(RawData[[#This Row],[Currency]], Exchange[Code], 0), 4)</f>
        <v>9600</v>
      </c>
      <c r="H1667" s="11">
        <f>IFERROR(RawData[[#This Row],[Salary in USD]]/(INDEX(Exchange[], MATCH(RawData[[#This Row],[Local Currency Unit]], Exchange[Code], 0), 8)), "")</f>
        <v>3918.3673469387754</v>
      </c>
      <c r="I1667" s="1" t="s">
        <v>2401</v>
      </c>
      <c r="J1667" s="1" t="s">
        <v>290</v>
      </c>
      <c r="K1667" s="1" t="s">
        <v>140</v>
      </c>
      <c r="L1667" s="1" t="s">
        <v>42</v>
      </c>
      <c r="M1667" s="1" t="str">
        <f>INDEX(Countries[], MATCH(RawData[[#This Row],[Where do you work]], Countries[Actual], 0), 2)</f>
        <v>South Africa</v>
      </c>
      <c r="N1667" s="1" t="s">
        <v>282</v>
      </c>
      <c r="O1667" s="1" t="str">
        <f>VLOOKUP(RawData[[#This Row],[How many hours of a day you work on Excel]], Time[], 2, FALSE)</f>
        <v>Heavy</v>
      </c>
      <c r="P1667" s="1">
        <v>2</v>
      </c>
    </row>
    <row r="1668" spans="2:16" x14ac:dyDescent="0.2">
      <c r="B1668" s="1" t="s">
        <v>3342</v>
      </c>
      <c r="C1668" s="1">
        <v>41059.718368055554</v>
      </c>
      <c r="D1668" s="10" t="s">
        <v>3343</v>
      </c>
      <c r="E1668" s="1" t="s">
        <v>42</v>
      </c>
      <c r="F1668" s="11">
        <v>78000</v>
      </c>
      <c r="G1668" s="9">
        <f>RawData[[#This Row],[Clean Salary]]*INDEX(Exchange[], MATCH(RawData[[#This Row],[Currency]], Exchange[Code], 0), 4)</f>
        <v>9509.8988293070688</v>
      </c>
      <c r="H1668" s="11">
        <f>IFERROR(RawData[[#This Row],[Salary in USD]]/(INDEX(Exchange[], MATCH(RawData[[#This Row],[Local Currency Unit]], Exchange[Code], 0), 8)), "")</f>
        <v>3881.5913589008442</v>
      </c>
      <c r="I1668" s="1" t="s">
        <v>3344</v>
      </c>
      <c r="J1668" s="1" t="s">
        <v>298</v>
      </c>
      <c r="K1668" s="1" t="s">
        <v>140</v>
      </c>
      <c r="L1668" s="1" t="s">
        <v>42</v>
      </c>
      <c r="M1668" s="1" t="str">
        <f>INDEX(Countries[], MATCH(RawData[[#This Row],[Where do you work]], Countries[Actual], 0), 2)</f>
        <v>South Africa</v>
      </c>
      <c r="N1668" s="1" t="s">
        <v>282</v>
      </c>
      <c r="O1668" s="1" t="str">
        <f>VLOOKUP(RawData[[#This Row],[How many hours of a day you work on Excel]], Time[], 2, FALSE)</f>
        <v>Heavy</v>
      </c>
      <c r="P1668" s="1">
        <v>2</v>
      </c>
    </row>
    <row r="1669" spans="2:16" x14ac:dyDescent="0.2">
      <c r="B1669" s="1" t="s">
        <v>3345</v>
      </c>
      <c r="C1669" s="1">
        <v>41055.039988425924</v>
      </c>
      <c r="D1669" s="10" t="s">
        <v>3346</v>
      </c>
      <c r="E1669" s="1" t="s">
        <v>19</v>
      </c>
      <c r="F1669" s="11">
        <v>350000</v>
      </c>
      <c r="G1669" s="9">
        <f>RawData[[#This Row],[Clean Salary]]*INDEX(Exchange[], MATCH(RawData[[#This Row],[Currency]], Exchange[Code], 0), 4)</f>
        <v>6232.7708406048987</v>
      </c>
      <c r="H1669" s="11">
        <f>IFERROR(RawData[[#This Row],[Salary in USD]]/(INDEX(Exchange[], MATCH(RawData[[#This Row],[Local Currency Unit]], Exchange[Code], 0), 8)), "")</f>
        <v>3847.3894077808013</v>
      </c>
      <c r="I1669" s="1" t="s">
        <v>3347</v>
      </c>
      <c r="J1669" s="1" t="s">
        <v>316</v>
      </c>
      <c r="K1669" s="1" t="s">
        <v>134</v>
      </c>
      <c r="L1669" s="1" t="s">
        <v>19</v>
      </c>
      <c r="M1669" s="1" t="str">
        <f>INDEX(Countries[], MATCH(RawData[[#This Row],[Where do you work]], Countries[Actual], 0), 2)</f>
        <v>India</v>
      </c>
      <c r="N1669" s="1" t="s">
        <v>282</v>
      </c>
      <c r="O1669" s="1" t="str">
        <f>VLOOKUP(RawData[[#This Row],[How many hours of a day you work on Excel]], Time[], 2, FALSE)</f>
        <v>Heavy</v>
      </c>
    </row>
    <row r="1670" spans="2:16" x14ac:dyDescent="0.2">
      <c r="B1670" s="1" t="s">
        <v>3348</v>
      </c>
      <c r="C1670" s="1">
        <v>41057.48133101852</v>
      </c>
      <c r="D1670" s="10" t="s">
        <v>3349</v>
      </c>
      <c r="E1670" s="1" t="s">
        <v>19</v>
      </c>
      <c r="F1670" s="11">
        <v>350000</v>
      </c>
      <c r="G1670" s="9">
        <f>RawData[[#This Row],[Clean Salary]]*INDEX(Exchange[], MATCH(RawData[[#This Row],[Currency]], Exchange[Code], 0), 4)</f>
        <v>6232.7708406048987</v>
      </c>
      <c r="H1670" s="11">
        <f>IFERROR(RawData[[#This Row],[Salary in USD]]/(INDEX(Exchange[], MATCH(RawData[[#This Row],[Local Currency Unit]], Exchange[Code], 0), 8)), "")</f>
        <v>3847.3894077808013</v>
      </c>
      <c r="I1670" s="1" t="s">
        <v>682</v>
      </c>
      <c r="J1670" s="1" t="s">
        <v>290</v>
      </c>
      <c r="K1670" s="1" t="s">
        <v>134</v>
      </c>
      <c r="L1670" s="1" t="s">
        <v>19</v>
      </c>
      <c r="M1670" s="1" t="str">
        <f>INDEX(Countries[], MATCH(RawData[[#This Row],[Where do you work]], Countries[Actual], 0), 2)</f>
        <v>India</v>
      </c>
      <c r="N1670" s="1" t="s">
        <v>282</v>
      </c>
      <c r="O1670" s="1" t="str">
        <f>VLOOKUP(RawData[[#This Row],[How many hours of a day you work on Excel]], Time[], 2, FALSE)</f>
        <v>Heavy</v>
      </c>
      <c r="P1670" s="1">
        <v>2.5</v>
      </c>
    </row>
    <row r="1671" spans="2:16" x14ac:dyDescent="0.2">
      <c r="B1671" s="1" t="s">
        <v>3350</v>
      </c>
      <c r="C1671" s="1">
        <v>41057.954444444447</v>
      </c>
      <c r="D1671" s="10" t="s">
        <v>3351</v>
      </c>
      <c r="E1671" s="1" t="s">
        <v>19</v>
      </c>
      <c r="F1671" s="11">
        <v>350000</v>
      </c>
      <c r="G1671" s="9">
        <f>RawData[[#This Row],[Clean Salary]]*INDEX(Exchange[], MATCH(RawData[[#This Row],[Currency]], Exchange[Code], 0), 4)</f>
        <v>6232.7708406048987</v>
      </c>
      <c r="H1671" s="11">
        <f>IFERROR(RawData[[#This Row],[Salary in USD]]/(INDEX(Exchange[], MATCH(RawData[[#This Row],[Local Currency Unit]], Exchange[Code], 0), 8)), "")</f>
        <v>3847.3894077808013</v>
      </c>
      <c r="I1671" s="1" t="s">
        <v>3352</v>
      </c>
      <c r="J1671" s="1" t="s">
        <v>316</v>
      </c>
      <c r="K1671" s="1" t="s">
        <v>134</v>
      </c>
      <c r="L1671" s="1" t="s">
        <v>19</v>
      </c>
      <c r="M1671" s="1" t="str">
        <f>INDEX(Countries[], MATCH(RawData[[#This Row],[Where do you work]], Countries[Actual], 0), 2)</f>
        <v>India</v>
      </c>
      <c r="N1671" s="1" t="s">
        <v>291</v>
      </c>
      <c r="O1671" s="1" t="str">
        <f>VLOOKUP(RawData[[#This Row],[How many hours of a day you work on Excel]], Time[], 2, FALSE)</f>
        <v>Medium</v>
      </c>
      <c r="P1671" s="1">
        <v>1.5</v>
      </c>
    </row>
    <row r="1672" spans="2:16" x14ac:dyDescent="0.2">
      <c r="B1672" s="1" t="s">
        <v>3353</v>
      </c>
      <c r="C1672" s="1">
        <v>41058.569548611114</v>
      </c>
      <c r="D1672" s="10" t="s">
        <v>3354</v>
      </c>
      <c r="E1672" s="1" t="s">
        <v>19</v>
      </c>
      <c r="F1672" s="11">
        <v>350000</v>
      </c>
      <c r="G1672" s="9">
        <f>RawData[[#This Row],[Clean Salary]]*INDEX(Exchange[], MATCH(RawData[[#This Row],[Currency]], Exchange[Code], 0), 4)</f>
        <v>6232.7708406048987</v>
      </c>
      <c r="H1672" s="11">
        <f>IFERROR(RawData[[#This Row],[Salary in USD]]/(INDEX(Exchange[], MATCH(RawData[[#This Row],[Local Currency Unit]], Exchange[Code], 0), 8)), "")</f>
        <v>3847.3894077808013</v>
      </c>
      <c r="I1672" s="1" t="s">
        <v>3355</v>
      </c>
      <c r="J1672" s="1" t="s">
        <v>290</v>
      </c>
      <c r="K1672" s="1" t="s">
        <v>134</v>
      </c>
      <c r="L1672" s="1" t="s">
        <v>19</v>
      </c>
      <c r="M1672" s="1" t="str">
        <f>INDEX(Countries[], MATCH(RawData[[#This Row],[Where do you work]], Countries[Actual], 0), 2)</f>
        <v>India</v>
      </c>
      <c r="N1672" s="1" t="s">
        <v>282</v>
      </c>
      <c r="O1672" s="1" t="str">
        <f>VLOOKUP(RawData[[#This Row],[How many hours of a day you work on Excel]], Time[], 2, FALSE)</f>
        <v>Heavy</v>
      </c>
      <c r="P1672" s="1">
        <v>1.5</v>
      </c>
    </row>
    <row r="1673" spans="2:16" x14ac:dyDescent="0.2">
      <c r="B1673" s="1" t="s">
        <v>3356</v>
      </c>
      <c r="C1673" s="1">
        <v>41076.742673611108</v>
      </c>
      <c r="D1673" s="10" t="s">
        <v>3357</v>
      </c>
      <c r="E1673" s="1" t="s">
        <v>19</v>
      </c>
      <c r="F1673" s="11">
        <v>350000</v>
      </c>
      <c r="G1673" s="9">
        <f>RawData[[#This Row],[Clean Salary]]*INDEX(Exchange[], MATCH(RawData[[#This Row],[Currency]], Exchange[Code], 0), 4)</f>
        <v>6232.7708406048987</v>
      </c>
      <c r="H1673" s="11">
        <f>IFERROR(RawData[[#This Row],[Salary in USD]]/(INDEX(Exchange[], MATCH(RawData[[#This Row],[Local Currency Unit]], Exchange[Code], 0), 8)), "")</f>
        <v>3847.3894077808013</v>
      </c>
      <c r="I1673" s="1" t="s">
        <v>290</v>
      </c>
      <c r="J1673" s="1" t="s">
        <v>290</v>
      </c>
      <c r="K1673" s="1" t="s">
        <v>134</v>
      </c>
      <c r="L1673" s="1" t="s">
        <v>19</v>
      </c>
      <c r="M1673" s="1" t="str">
        <f>INDEX(Countries[], MATCH(RawData[[#This Row],[Where do you work]], Countries[Actual], 0), 2)</f>
        <v>India</v>
      </c>
      <c r="N1673" s="1" t="s">
        <v>282</v>
      </c>
      <c r="O1673" s="1" t="str">
        <f>VLOOKUP(RawData[[#This Row],[How many hours of a day you work on Excel]], Time[], 2, FALSE)</f>
        <v>Heavy</v>
      </c>
      <c r="P1673" s="1">
        <v>6</v>
      </c>
    </row>
    <row r="1674" spans="2:16" x14ac:dyDescent="0.2">
      <c r="B1674" s="1" t="s">
        <v>3358</v>
      </c>
      <c r="C1674" s="1">
        <v>41078.744351851848</v>
      </c>
      <c r="D1674" s="10" t="s">
        <v>3351</v>
      </c>
      <c r="E1674" s="1" t="s">
        <v>19</v>
      </c>
      <c r="F1674" s="11">
        <v>350000</v>
      </c>
      <c r="G1674" s="9">
        <f>RawData[[#This Row],[Clean Salary]]*INDEX(Exchange[], MATCH(RawData[[#This Row],[Currency]], Exchange[Code], 0), 4)</f>
        <v>6232.7708406048987</v>
      </c>
      <c r="H1674" s="11">
        <f>IFERROR(RawData[[#This Row],[Salary in USD]]/(INDEX(Exchange[], MATCH(RawData[[#This Row],[Local Currency Unit]], Exchange[Code], 0), 8)), "")</f>
        <v>3847.3894077808013</v>
      </c>
      <c r="I1674" s="1" t="s">
        <v>3359</v>
      </c>
      <c r="J1674" s="1" t="s">
        <v>281</v>
      </c>
      <c r="K1674" s="1" t="s">
        <v>134</v>
      </c>
      <c r="L1674" s="1" t="s">
        <v>19</v>
      </c>
      <c r="M1674" s="1" t="str">
        <f>INDEX(Countries[], MATCH(RawData[[#This Row],[Where do you work]], Countries[Actual], 0), 2)</f>
        <v>India</v>
      </c>
      <c r="N1674" s="1" t="s">
        <v>291</v>
      </c>
      <c r="O1674" s="1" t="str">
        <f>VLOOKUP(RawData[[#This Row],[How many hours of a day you work on Excel]], Time[], 2, FALSE)</f>
        <v>Medium</v>
      </c>
      <c r="P1674" s="1">
        <v>27</v>
      </c>
    </row>
    <row r="1675" spans="2:16" x14ac:dyDescent="0.2">
      <c r="B1675" s="1" t="s">
        <v>3364</v>
      </c>
      <c r="C1675" s="1">
        <v>41055.05704861111</v>
      </c>
      <c r="D1675" s="10">
        <v>16000</v>
      </c>
      <c r="E1675" s="1" t="s">
        <v>322</v>
      </c>
      <c r="F1675" s="11">
        <v>16000</v>
      </c>
      <c r="G1675" s="9">
        <f>RawData[[#This Row],[Clean Salary]]*INDEX(Exchange[], MATCH(RawData[[#This Row],[Currency]], Exchange[Code], 0), 4)</f>
        <v>16000</v>
      </c>
      <c r="H1675" s="11">
        <f>IFERROR(RawData[[#This Row],[Salary in USD]]/(INDEX(Exchange[], MATCH(RawData[[#This Row],[Local Currency Unit]], Exchange[Code], 0), 8)), "")</f>
        <v>3809.5238095238092</v>
      </c>
      <c r="I1675" s="1" t="s">
        <v>3365</v>
      </c>
      <c r="J1675" s="1" t="s">
        <v>329</v>
      </c>
      <c r="K1675" s="1" t="s">
        <v>133</v>
      </c>
      <c r="L1675" s="1" t="s">
        <v>322</v>
      </c>
      <c r="M1675" s="1" t="str">
        <f>INDEX(Countries[], MATCH(RawData[[#This Row],[Where do you work]], Countries[Actual], 0), 2)</f>
        <v>USA</v>
      </c>
      <c r="N1675" s="1" t="s">
        <v>324</v>
      </c>
      <c r="O1675" s="1" t="str">
        <f>VLOOKUP(RawData[[#This Row],[How many hours of a day you work on Excel]], Time[], 2, FALSE)</f>
        <v>Light</v>
      </c>
    </row>
    <row r="1676" spans="2:16" x14ac:dyDescent="0.2">
      <c r="B1676" s="1" t="s">
        <v>3371</v>
      </c>
      <c r="C1676" s="1">
        <v>41064.072951388887</v>
      </c>
      <c r="D1676" s="10">
        <v>340000</v>
      </c>
      <c r="E1676" s="1" t="s">
        <v>19</v>
      </c>
      <c r="F1676" s="11">
        <v>340000</v>
      </c>
      <c r="G1676" s="9">
        <f>RawData[[#This Row],[Clean Salary]]*INDEX(Exchange[], MATCH(RawData[[#This Row],[Currency]], Exchange[Code], 0), 4)</f>
        <v>6054.6916737304728</v>
      </c>
      <c r="H1676" s="11">
        <f>IFERROR(RawData[[#This Row],[Salary in USD]]/(INDEX(Exchange[], MATCH(RawData[[#This Row],[Local Currency Unit]], Exchange[Code], 0), 8)), "")</f>
        <v>3737.4639961299213</v>
      </c>
      <c r="I1676" s="1" t="s">
        <v>2452</v>
      </c>
      <c r="J1676" s="1" t="s">
        <v>281</v>
      </c>
      <c r="K1676" s="1" t="s">
        <v>134</v>
      </c>
      <c r="L1676" s="1" t="s">
        <v>19</v>
      </c>
      <c r="M1676" s="1" t="str">
        <f>INDEX(Countries[], MATCH(RawData[[#This Row],[Where do you work]], Countries[Actual], 0), 2)</f>
        <v>India</v>
      </c>
      <c r="N1676" s="1" t="s">
        <v>282</v>
      </c>
      <c r="O1676" s="1" t="str">
        <f>VLOOKUP(RawData[[#This Row],[How many hours of a day you work on Excel]], Time[], 2, FALSE)</f>
        <v>Heavy</v>
      </c>
      <c r="P1676" s="1">
        <v>5</v>
      </c>
    </row>
    <row r="1677" spans="2:16" x14ac:dyDescent="0.2">
      <c r="B1677" s="1" t="s">
        <v>3640</v>
      </c>
      <c r="C1677" s="1">
        <v>41057.528078703705</v>
      </c>
      <c r="D1677" s="10">
        <v>900</v>
      </c>
      <c r="E1677" s="1" t="s">
        <v>322</v>
      </c>
      <c r="F1677" s="11">
        <v>10800</v>
      </c>
      <c r="G1677" s="9">
        <f>RawData[[#This Row],[Clean Salary]]*INDEX(Exchange[], MATCH(RawData[[#This Row],[Currency]], Exchange[Code], 0), 4)</f>
        <v>10800</v>
      </c>
      <c r="H1677" s="11">
        <f>IFERROR(RawData[[#This Row],[Salary in USD]]/(INDEX(Exchange[], MATCH(RawData[[#This Row],[Local Currency Unit]], Exchange[Code], 0), 8)), "")</f>
        <v>3737.0242214532868</v>
      </c>
      <c r="I1677" s="1" t="s">
        <v>3641</v>
      </c>
      <c r="J1677" s="1" t="s">
        <v>281</v>
      </c>
      <c r="K1677" s="1" t="s">
        <v>138</v>
      </c>
      <c r="L1677" s="1" t="s">
        <v>35</v>
      </c>
      <c r="M1677" s="1" t="str">
        <f>INDEX(Countries[], MATCH(RawData[[#This Row],[Where do you work]], Countries[Actual], 0), 2)</f>
        <v>Pakistan</v>
      </c>
      <c r="N1677" s="1" t="s">
        <v>294</v>
      </c>
      <c r="O1677" s="1" t="str">
        <f>VLOOKUP(RawData[[#This Row],[How many hours of a day you work on Excel]], Time[], 2, FALSE)</f>
        <v>Very Heavy</v>
      </c>
      <c r="P1677" s="1">
        <v>5</v>
      </c>
    </row>
    <row r="1678" spans="2:16" x14ac:dyDescent="0.2">
      <c r="B1678" s="1" t="s">
        <v>3152</v>
      </c>
      <c r="C1678" s="1">
        <v>41055.713541666664</v>
      </c>
      <c r="D1678" s="10">
        <v>20000</v>
      </c>
      <c r="E1678" s="1" t="s">
        <v>322</v>
      </c>
      <c r="F1678" s="11">
        <v>20000</v>
      </c>
      <c r="G1678" s="9">
        <f>RawData[[#This Row],[Clean Salary]]*INDEX(Exchange[], MATCH(RawData[[#This Row],[Currency]], Exchange[Code], 0), 4)</f>
        <v>20000</v>
      </c>
      <c r="H1678" s="11">
        <f>IFERROR(RawData[[#This Row],[Salary in USD]]/(INDEX(Exchange[], MATCH(RawData[[#This Row],[Local Currency Unit]], Exchange[Code], 0), 8)), "")</f>
        <v>3724.3947858472998</v>
      </c>
      <c r="I1678" s="1" t="s">
        <v>3153</v>
      </c>
      <c r="J1678" s="1" t="s">
        <v>342</v>
      </c>
      <c r="K1678" s="1" t="s">
        <v>159</v>
      </c>
      <c r="L1678" s="1" t="s">
        <v>14</v>
      </c>
      <c r="M1678" s="1" t="str">
        <f>INDEX(Countries[], MATCH(RawData[[#This Row],[Where do you work]], Countries[Actual], 0), 2)</f>
        <v>Denmark</v>
      </c>
      <c r="N1678" s="1" t="s">
        <v>291</v>
      </c>
      <c r="O1678" s="1" t="str">
        <f>VLOOKUP(RawData[[#This Row],[How many hours of a day you work on Excel]], Time[], 2, FALSE)</f>
        <v>Medium</v>
      </c>
      <c r="P1678" s="1">
        <v>15</v>
      </c>
    </row>
    <row r="1679" spans="2:16" x14ac:dyDescent="0.2">
      <c r="B1679" s="1" t="s">
        <v>3372</v>
      </c>
      <c r="C1679" s="1">
        <v>41055.049259259256</v>
      </c>
      <c r="D1679" s="10" t="s">
        <v>3373</v>
      </c>
      <c r="E1679" s="1" t="s">
        <v>36</v>
      </c>
      <c r="F1679" s="11">
        <v>420000</v>
      </c>
      <c r="G1679" s="9">
        <f>RawData[[#This Row],[Clean Salary]]*INDEX(Exchange[], MATCH(RawData[[#This Row],[Currency]], Exchange[Code], 0), 4)</f>
        <v>9956.1219482708348</v>
      </c>
      <c r="H1679" s="11">
        <f>IFERROR(RawData[[#This Row],[Salary in USD]]/(INDEX(Exchange[], MATCH(RawData[[#This Row],[Local Currency Unit]], Exchange[Code], 0), 8)), "")</f>
        <v>3714.9708762204605</v>
      </c>
      <c r="I1679" s="1" t="s">
        <v>3374</v>
      </c>
      <c r="J1679" s="1" t="s">
        <v>281</v>
      </c>
      <c r="K1679" s="1" t="s">
        <v>145</v>
      </c>
      <c r="L1679" s="1" t="s">
        <v>36</v>
      </c>
      <c r="M1679" s="1" t="str">
        <f>INDEX(Countries[], MATCH(RawData[[#This Row],[Where do you work]], Countries[Actual], 0), 2)</f>
        <v>Philippines</v>
      </c>
      <c r="N1679" s="1" t="s">
        <v>282</v>
      </c>
      <c r="O1679" s="1" t="str">
        <f>VLOOKUP(RawData[[#This Row],[How many hours of a day you work on Excel]], Time[], 2, FALSE)</f>
        <v>Heavy</v>
      </c>
    </row>
    <row r="1680" spans="2:16" x14ac:dyDescent="0.2">
      <c r="B1680" s="1" t="s">
        <v>3883</v>
      </c>
      <c r="C1680" s="1">
        <v>41055.148784722223</v>
      </c>
      <c r="D1680" s="10">
        <v>6000</v>
      </c>
      <c r="E1680" s="1" t="s">
        <v>322</v>
      </c>
      <c r="F1680" s="11">
        <v>6000</v>
      </c>
      <c r="G1680" s="9">
        <f>RawData[[#This Row],[Clean Salary]]*INDEX(Exchange[], MATCH(RawData[[#This Row],[Currency]], Exchange[Code], 0), 4)</f>
        <v>6000</v>
      </c>
      <c r="H1680" s="11">
        <f>IFERROR(RawData[[#This Row],[Salary in USD]]/(INDEX(Exchange[], MATCH(RawData[[#This Row],[Local Currency Unit]], Exchange[Code], 0), 8)), "")</f>
        <v>3703.7037037037035</v>
      </c>
      <c r="I1680" s="1" t="s">
        <v>334</v>
      </c>
      <c r="J1680" s="1" t="s">
        <v>313</v>
      </c>
      <c r="K1680" s="1" t="s">
        <v>134</v>
      </c>
      <c r="L1680" s="1" t="s">
        <v>19</v>
      </c>
      <c r="M1680" s="1" t="str">
        <f>INDEX(Countries[], MATCH(RawData[[#This Row],[Where do you work]], Countries[Actual], 0), 2)</f>
        <v>India</v>
      </c>
      <c r="N1680" s="1" t="s">
        <v>294</v>
      </c>
      <c r="O1680" s="1" t="str">
        <f>VLOOKUP(RawData[[#This Row],[How many hours of a day you work on Excel]], Time[], 2, FALSE)</f>
        <v>Very Heavy</v>
      </c>
    </row>
    <row r="1681" spans="2:16" x14ac:dyDescent="0.2">
      <c r="B1681" s="1" t="s">
        <v>3886</v>
      </c>
      <c r="C1681" s="1">
        <v>41055.684641203705</v>
      </c>
      <c r="D1681" s="10">
        <v>6000</v>
      </c>
      <c r="E1681" s="1" t="s">
        <v>322</v>
      </c>
      <c r="F1681" s="11">
        <v>6000</v>
      </c>
      <c r="G1681" s="9">
        <f>RawData[[#This Row],[Clean Salary]]*INDEX(Exchange[], MATCH(RawData[[#This Row],[Currency]], Exchange[Code], 0), 4)</f>
        <v>6000</v>
      </c>
      <c r="H1681" s="11">
        <f>IFERROR(RawData[[#This Row],[Salary in USD]]/(INDEX(Exchange[], MATCH(RawData[[#This Row],[Local Currency Unit]], Exchange[Code], 0), 8)), "")</f>
        <v>3703.7037037037035</v>
      </c>
      <c r="I1681" s="1" t="s">
        <v>3887</v>
      </c>
      <c r="J1681" s="1" t="s">
        <v>281</v>
      </c>
      <c r="K1681" s="1" t="s">
        <v>134</v>
      </c>
      <c r="L1681" s="1" t="s">
        <v>19</v>
      </c>
      <c r="M1681" s="1" t="str">
        <f>INDEX(Countries[], MATCH(RawData[[#This Row],[Where do you work]], Countries[Actual], 0), 2)</f>
        <v>India</v>
      </c>
      <c r="N1681" s="1" t="s">
        <v>291</v>
      </c>
      <c r="O1681" s="1" t="str">
        <f>VLOOKUP(RawData[[#This Row],[How many hours of a day you work on Excel]], Time[], 2, FALSE)</f>
        <v>Medium</v>
      </c>
      <c r="P1681" s="1">
        <v>6</v>
      </c>
    </row>
    <row r="1682" spans="2:16" x14ac:dyDescent="0.2">
      <c r="B1682" s="1" t="s">
        <v>3890</v>
      </c>
      <c r="C1682" s="1">
        <v>41057.549791666665</v>
      </c>
      <c r="D1682" s="10">
        <v>6000</v>
      </c>
      <c r="E1682" s="1" t="s">
        <v>322</v>
      </c>
      <c r="F1682" s="11">
        <v>6000</v>
      </c>
      <c r="G1682" s="9">
        <f>RawData[[#This Row],[Clean Salary]]*INDEX(Exchange[], MATCH(RawData[[#This Row],[Currency]], Exchange[Code], 0), 4)</f>
        <v>6000</v>
      </c>
      <c r="H1682" s="11">
        <f>IFERROR(RawData[[#This Row],[Salary in USD]]/(INDEX(Exchange[], MATCH(RawData[[#This Row],[Local Currency Unit]], Exchange[Code], 0), 8)), "")</f>
        <v>3703.7037037037035</v>
      </c>
      <c r="I1682" s="1" t="s">
        <v>281</v>
      </c>
      <c r="J1682" s="1" t="s">
        <v>281</v>
      </c>
      <c r="K1682" s="1" t="s">
        <v>134</v>
      </c>
      <c r="L1682" s="1" t="s">
        <v>19</v>
      </c>
      <c r="M1682" s="1" t="str">
        <f>INDEX(Countries[], MATCH(RawData[[#This Row],[Where do you work]], Countries[Actual], 0), 2)</f>
        <v>India</v>
      </c>
      <c r="N1682" s="1" t="s">
        <v>282</v>
      </c>
      <c r="O1682" s="1" t="str">
        <f>VLOOKUP(RawData[[#This Row],[How many hours of a day you work on Excel]], Time[], 2, FALSE)</f>
        <v>Heavy</v>
      </c>
      <c r="P1682" s="1">
        <v>5</v>
      </c>
    </row>
    <row r="1683" spans="2:16" x14ac:dyDescent="0.2">
      <c r="B1683" s="1" t="s">
        <v>3892</v>
      </c>
      <c r="C1683" s="1">
        <v>41057.913483796299</v>
      </c>
      <c r="D1683" s="10">
        <v>500</v>
      </c>
      <c r="E1683" s="1" t="s">
        <v>322</v>
      </c>
      <c r="F1683" s="11">
        <v>6000</v>
      </c>
      <c r="G1683" s="9">
        <f>RawData[[#This Row],[Clean Salary]]*INDEX(Exchange[], MATCH(RawData[[#This Row],[Currency]], Exchange[Code], 0), 4)</f>
        <v>6000</v>
      </c>
      <c r="H1683" s="11">
        <f>IFERROR(RawData[[#This Row],[Salary in USD]]/(INDEX(Exchange[], MATCH(RawData[[#This Row],[Local Currency Unit]], Exchange[Code], 0), 8)), "")</f>
        <v>3703.7037037037035</v>
      </c>
      <c r="I1683" s="1" t="s">
        <v>3893</v>
      </c>
      <c r="J1683" s="1" t="s">
        <v>281</v>
      </c>
      <c r="K1683" s="1" t="s">
        <v>134</v>
      </c>
      <c r="L1683" s="1" t="s">
        <v>19</v>
      </c>
      <c r="M1683" s="1" t="str">
        <f>INDEX(Countries[], MATCH(RawData[[#This Row],[Where do you work]], Countries[Actual], 0), 2)</f>
        <v>India</v>
      </c>
      <c r="N1683" s="1" t="s">
        <v>282</v>
      </c>
      <c r="O1683" s="1" t="str">
        <f>VLOOKUP(RawData[[#This Row],[How many hours of a day you work on Excel]], Time[], 2, FALSE)</f>
        <v>Heavy</v>
      </c>
      <c r="P1683" s="1">
        <v>6</v>
      </c>
    </row>
    <row r="1684" spans="2:16" x14ac:dyDescent="0.2">
      <c r="B1684" s="1" t="s">
        <v>3894</v>
      </c>
      <c r="C1684" s="1">
        <v>41061.841921296298</v>
      </c>
      <c r="D1684" s="10" t="s">
        <v>3895</v>
      </c>
      <c r="E1684" s="1" t="s">
        <v>322</v>
      </c>
      <c r="F1684" s="11">
        <v>6000</v>
      </c>
      <c r="G1684" s="9">
        <f>RawData[[#This Row],[Clean Salary]]*INDEX(Exchange[], MATCH(RawData[[#This Row],[Currency]], Exchange[Code], 0), 4)</f>
        <v>6000</v>
      </c>
      <c r="H1684" s="11">
        <f>IFERROR(RawData[[#This Row],[Salary in USD]]/(INDEX(Exchange[], MATCH(RawData[[#This Row],[Local Currency Unit]], Exchange[Code], 0), 8)), "")</f>
        <v>3703.7037037037035</v>
      </c>
      <c r="I1684" s="1" t="s">
        <v>356</v>
      </c>
      <c r="J1684" s="1" t="s">
        <v>290</v>
      </c>
      <c r="K1684" s="1" t="s">
        <v>134</v>
      </c>
      <c r="L1684" s="1" t="s">
        <v>19</v>
      </c>
      <c r="M1684" s="1" t="str">
        <f>INDEX(Countries[], MATCH(RawData[[#This Row],[Where do you work]], Countries[Actual], 0), 2)</f>
        <v>India</v>
      </c>
      <c r="N1684" s="1" t="s">
        <v>282</v>
      </c>
      <c r="O1684" s="1" t="str">
        <f>VLOOKUP(RawData[[#This Row],[How many hours of a day you work on Excel]], Time[], 2, FALSE)</f>
        <v>Heavy</v>
      </c>
      <c r="P1684" s="1">
        <v>2</v>
      </c>
    </row>
    <row r="1685" spans="2:16" x14ac:dyDescent="0.2">
      <c r="B1685" s="1" t="s">
        <v>3379</v>
      </c>
      <c r="C1685" s="1">
        <v>41055.030277777776</v>
      </c>
      <c r="D1685" s="10" t="s">
        <v>3380</v>
      </c>
      <c r="E1685" s="1" t="s">
        <v>19</v>
      </c>
      <c r="F1685" s="11">
        <v>336000</v>
      </c>
      <c r="G1685" s="9">
        <f>RawData[[#This Row],[Clean Salary]]*INDEX(Exchange[], MATCH(RawData[[#This Row],[Currency]], Exchange[Code], 0), 4)</f>
        <v>5983.4600069807029</v>
      </c>
      <c r="H1685" s="11">
        <f>IFERROR(RawData[[#This Row],[Salary in USD]]/(INDEX(Exchange[], MATCH(RawData[[#This Row],[Local Currency Unit]], Exchange[Code], 0), 8)), "")</f>
        <v>3693.4938314695696</v>
      </c>
      <c r="I1685" s="1" t="s">
        <v>3381</v>
      </c>
      <c r="J1685" s="1" t="s">
        <v>313</v>
      </c>
      <c r="K1685" s="1" t="s">
        <v>134</v>
      </c>
      <c r="L1685" s="1" t="s">
        <v>19</v>
      </c>
      <c r="M1685" s="1" t="str">
        <f>INDEX(Countries[], MATCH(RawData[[#This Row],[Where do you work]], Countries[Actual], 0), 2)</f>
        <v>India</v>
      </c>
      <c r="N1685" s="1" t="s">
        <v>282</v>
      </c>
      <c r="O1685" s="1" t="str">
        <f>VLOOKUP(RawData[[#This Row],[How many hours of a day you work on Excel]], Time[], 2, FALSE)</f>
        <v>Heavy</v>
      </c>
    </row>
    <row r="1686" spans="2:16" x14ac:dyDescent="0.2">
      <c r="B1686" s="1" t="s">
        <v>3541</v>
      </c>
      <c r="C1686" s="1">
        <v>41055.598668981482</v>
      </c>
      <c r="D1686" s="10">
        <v>1000</v>
      </c>
      <c r="E1686" s="1" t="s">
        <v>322</v>
      </c>
      <c r="F1686" s="11">
        <v>12000</v>
      </c>
      <c r="G1686" s="9">
        <f>RawData[[#This Row],[Clean Salary]]*INDEX(Exchange[], MATCH(RawData[[#This Row],[Currency]], Exchange[Code], 0), 4)</f>
        <v>12000</v>
      </c>
      <c r="H1686" s="11">
        <f>IFERROR(RawData[[#This Row],[Salary in USD]]/(INDEX(Exchange[], MATCH(RawData[[#This Row],[Local Currency Unit]], Exchange[Code], 0), 8)), "")</f>
        <v>3669.7247706422017</v>
      </c>
      <c r="I1686" s="1" t="s">
        <v>3542</v>
      </c>
      <c r="J1686" s="1" t="s">
        <v>290</v>
      </c>
      <c r="K1686" s="1" t="s">
        <v>2560</v>
      </c>
      <c r="L1686" s="1" t="s">
        <v>53</v>
      </c>
      <c r="M1686" s="1" t="str">
        <f>INDEX(Countries[], MATCH(RawData[[#This Row],[Where do you work]], Countries[Actual], 0), 2)</f>
        <v>UAE</v>
      </c>
      <c r="N1686" s="1" t="s">
        <v>282</v>
      </c>
      <c r="O1686" s="1" t="str">
        <f>VLOOKUP(RawData[[#This Row],[How many hours of a day you work on Excel]], Time[], 2, FALSE)</f>
        <v>Heavy</v>
      </c>
      <c r="P1686" s="1">
        <v>12</v>
      </c>
    </row>
    <row r="1687" spans="2:16" x14ac:dyDescent="0.2">
      <c r="B1687" s="1" t="s">
        <v>3548</v>
      </c>
      <c r="C1687" s="1">
        <v>41056.49324074074</v>
      </c>
      <c r="D1687" s="10">
        <v>1000</v>
      </c>
      <c r="E1687" s="1" t="s">
        <v>322</v>
      </c>
      <c r="F1687" s="11">
        <v>12000</v>
      </c>
      <c r="G1687" s="9">
        <f>RawData[[#This Row],[Clean Salary]]*INDEX(Exchange[], MATCH(RawData[[#This Row],[Currency]], Exchange[Code], 0), 4)</f>
        <v>12000</v>
      </c>
      <c r="H1687" s="11">
        <f>IFERROR(RawData[[#This Row],[Salary in USD]]/(INDEX(Exchange[], MATCH(RawData[[#This Row],[Local Currency Unit]], Exchange[Code], 0), 8)), "")</f>
        <v>3669.7247706422017</v>
      </c>
      <c r="I1687" s="1" t="s">
        <v>3549</v>
      </c>
      <c r="J1687" s="1" t="s">
        <v>281</v>
      </c>
      <c r="K1687" s="1" t="s">
        <v>143</v>
      </c>
      <c r="L1687" s="1" t="s">
        <v>53</v>
      </c>
      <c r="M1687" s="1" t="str">
        <f>INDEX(Countries[], MATCH(RawData[[#This Row],[Where do you work]], Countries[Actual], 0), 2)</f>
        <v>UAE</v>
      </c>
      <c r="N1687" s="1" t="s">
        <v>294</v>
      </c>
      <c r="O1687" s="1" t="str">
        <f>VLOOKUP(RawData[[#This Row],[How many hours of a day you work on Excel]], Time[], 2, FALSE)</f>
        <v>Very Heavy</v>
      </c>
      <c r="P1687" s="1">
        <v>18</v>
      </c>
    </row>
    <row r="1688" spans="2:16" x14ac:dyDescent="0.2">
      <c r="B1688" s="1" t="s">
        <v>3899</v>
      </c>
      <c r="C1688" s="1">
        <v>41054.133009259262</v>
      </c>
      <c r="D1688" s="10">
        <v>5846</v>
      </c>
      <c r="E1688" s="1" t="s">
        <v>322</v>
      </c>
      <c r="F1688" s="11">
        <v>5846</v>
      </c>
      <c r="G1688" s="9">
        <f>RawData[[#This Row],[Clean Salary]]*INDEX(Exchange[], MATCH(RawData[[#This Row],[Currency]], Exchange[Code], 0), 4)</f>
        <v>5846</v>
      </c>
      <c r="H1688" s="11">
        <f>IFERROR(RawData[[#This Row],[Salary in USD]]/(INDEX(Exchange[], MATCH(RawData[[#This Row],[Local Currency Unit]], Exchange[Code], 0), 8)), "")</f>
        <v>3608.6419753086416</v>
      </c>
      <c r="I1688" s="1" t="s">
        <v>2849</v>
      </c>
      <c r="J1688" s="1" t="s">
        <v>290</v>
      </c>
      <c r="K1688" s="1" t="s">
        <v>134</v>
      </c>
      <c r="L1688" s="1" t="s">
        <v>19</v>
      </c>
      <c r="M1688" s="1" t="str">
        <f>INDEX(Countries[], MATCH(RawData[[#This Row],[Where do you work]], Countries[Actual], 0), 2)</f>
        <v>India</v>
      </c>
      <c r="N1688" s="1" t="s">
        <v>282</v>
      </c>
      <c r="O1688" s="1" t="str">
        <f>VLOOKUP(RawData[[#This Row],[How many hours of a day you work on Excel]], Time[], 2, FALSE)</f>
        <v>Heavy</v>
      </c>
    </row>
    <row r="1689" spans="2:16" x14ac:dyDescent="0.2">
      <c r="B1689" s="1" t="s">
        <v>3900</v>
      </c>
      <c r="C1689" s="1">
        <v>41055.53224537037</v>
      </c>
      <c r="D1689" s="10">
        <v>5800</v>
      </c>
      <c r="E1689" s="1" t="s">
        <v>322</v>
      </c>
      <c r="F1689" s="11">
        <v>5800</v>
      </c>
      <c r="G1689" s="9">
        <f>RawData[[#This Row],[Clean Salary]]*INDEX(Exchange[], MATCH(RawData[[#This Row],[Currency]], Exchange[Code], 0), 4)</f>
        <v>5800</v>
      </c>
      <c r="H1689" s="11">
        <f>IFERROR(RawData[[#This Row],[Salary in USD]]/(INDEX(Exchange[], MATCH(RawData[[#This Row],[Local Currency Unit]], Exchange[Code], 0), 8)), "")</f>
        <v>3580.2469135802467</v>
      </c>
      <c r="I1689" s="1" t="s">
        <v>3901</v>
      </c>
      <c r="J1689" s="1" t="s">
        <v>281</v>
      </c>
      <c r="K1689" s="1" t="s">
        <v>134</v>
      </c>
      <c r="L1689" s="1" t="s">
        <v>19</v>
      </c>
      <c r="M1689" s="1" t="str">
        <f>INDEX(Countries[], MATCH(RawData[[#This Row],[Where do you work]], Countries[Actual], 0), 2)</f>
        <v>India</v>
      </c>
      <c r="N1689" s="1" t="s">
        <v>294</v>
      </c>
      <c r="O1689" s="1" t="str">
        <f>VLOOKUP(RawData[[#This Row],[How many hours of a day you work on Excel]], Time[], 2, FALSE)</f>
        <v>Very Heavy</v>
      </c>
      <c r="P1689" s="1">
        <v>8</v>
      </c>
    </row>
    <row r="1690" spans="2:16" x14ac:dyDescent="0.2">
      <c r="B1690" s="1" t="s">
        <v>3385</v>
      </c>
      <c r="C1690" s="1">
        <v>41055.541446759256</v>
      </c>
      <c r="D1690" s="10">
        <v>325000</v>
      </c>
      <c r="E1690" s="1" t="s">
        <v>19</v>
      </c>
      <c r="F1690" s="11">
        <v>325000</v>
      </c>
      <c r="G1690" s="9">
        <f>RawData[[#This Row],[Clean Salary]]*INDEX(Exchange[], MATCH(RawData[[#This Row],[Currency]], Exchange[Code], 0), 4)</f>
        <v>5787.5729234188348</v>
      </c>
      <c r="H1690" s="11">
        <f>IFERROR(RawData[[#This Row],[Salary in USD]]/(INDEX(Exchange[], MATCH(RawData[[#This Row],[Local Currency Unit]], Exchange[Code], 0), 8)), "")</f>
        <v>3572.5758786536016</v>
      </c>
      <c r="I1690" s="1" t="s">
        <v>767</v>
      </c>
      <c r="J1690" s="1" t="s">
        <v>313</v>
      </c>
      <c r="K1690" s="1" t="s">
        <v>134</v>
      </c>
      <c r="L1690" s="1" t="s">
        <v>19</v>
      </c>
      <c r="M1690" s="1" t="str">
        <f>INDEX(Countries[], MATCH(RawData[[#This Row],[Where do you work]], Countries[Actual], 0), 2)</f>
        <v>India</v>
      </c>
      <c r="N1690" s="1" t="s">
        <v>294</v>
      </c>
      <c r="O1690" s="1" t="str">
        <f>VLOOKUP(RawData[[#This Row],[How many hours of a day you work on Excel]], Time[], 2, FALSE)</f>
        <v>Very Heavy</v>
      </c>
      <c r="P1690" s="1">
        <v>4.5</v>
      </c>
    </row>
    <row r="1691" spans="2:16" x14ac:dyDescent="0.2">
      <c r="B1691" s="1" t="s">
        <v>3389</v>
      </c>
      <c r="C1691" s="1">
        <v>41054.967002314814</v>
      </c>
      <c r="D1691" s="10">
        <v>15000</v>
      </c>
      <c r="E1691" s="1" t="s">
        <v>322</v>
      </c>
      <c r="F1691" s="11">
        <v>15000</v>
      </c>
      <c r="G1691" s="9">
        <f>RawData[[#This Row],[Clean Salary]]*INDEX(Exchange[], MATCH(RawData[[#This Row],[Currency]], Exchange[Code], 0), 4)</f>
        <v>15000</v>
      </c>
      <c r="H1691" s="11">
        <f>IFERROR(RawData[[#This Row],[Salary in USD]]/(INDEX(Exchange[], MATCH(RawData[[#This Row],[Local Currency Unit]], Exchange[Code], 0), 8)), "")</f>
        <v>3571.4285714285711</v>
      </c>
      <c r="I1691" s="1" t="s">
        <v>3390</v>
      </c>
      <c r="J1691" s="1" t="s">
        <v>342</v>
      </c>
      <c r="K1691" s="1" t="s">
        <v>133</v>
      </c>
      <c r="L1691" s="1" t="s">
        <v>322</v>
      </c>
      <c r="M1691" s="1" t="str">
        <f>INDEX(Countries[], MATCH(RawData[[#This Row],[Where do you work]], Countries[Actual], 0), 2)</f>
        <v>USA</v>
      </c>
      <c r="N1691" s="1" t="s">
        <v>294</v>
      </c>
      <c r="O1691" s="1" t="str">
        <f>VLOOKUP(RawData[[#This Row],[How many hours of a day you work on Excel]], Time[], 2, FALSE)</f>
        <v>Very Heavy</v>
      </c>
    </row>
    <row r="1692" spans="2:16" x14ac:dyDescent="0.2">
      <c r="B1692" s="1" t="s">
        <v>3391</v>
      </c>
      <c r="C1692" s="1">
        <v>41055.052372685182</v>
      </c>
      <c r="D1692" s="10">
        <v>15000</v>
      </c>
      <c r="E1692" s="1" t="s">
        <v>322</v>
      </c>
      <c r="F1692" s="11">
        <v>15000</v>
      </c>
      <c r="G1692" s="9">
        <f>RawData[[#This Row],[Clean Salary]]*INDEX(Exchange[], MATCH(RawData[[#This Row],[Currency]], Exchange[Code], 0), 4)</f>
        <v>15000</v>
      </c>
      <c r="H1692" s="11">
        <f>IFERROR(RawData[[#This Row],[Salary in USD]]/(INDEX(Exchange[], MATCH(RawData[[#This Row],[Local Currency Unit]], Exchange[Code], 0), 8)), "")</f>
        <v>3571.4285714285711</v>
      </c>
      <c r="I1692" s="1" t="s">
        <v>3392</v>
      </c>
      <c r="J1692" s="1" t="s">
        <v>281</v>
      </c>
      <c r="K1692" s="1" t="s">
        <v>133</v>
      </c>
      <c r="L1692" s="1" t="s">
        <v>322</v>
      </c>
      <c r="M1692" s="1" t="str">
        <f>INDEX(Countries[], MATCH(RawData[[#This Row],[Where do you work]], Countries[Actual], 0), 2)</f>
        <v>USA</v>
      </c>
      <c r="N1692" s="1" t="s">
        <v>291</v>
      </c>
      <c r="O1692" s="1" t="str">
        <f>VLOOKUP(RawData[[#This Row],[How many hours of a day you work on Excel]], Time[], 2, FALSE)</f>
        <v>Medium</v>
      </c>
    </row>
    <row r="1693" spans="2:16" x14ac:dyDescent="0.2">
      <c r="B1693" s="1" t="s">
        <v>3410</v>
      </c>
      <c r="C1693" s="1">
        <v>41061.074803240743</v>
      </c>
      <c r="D1693" s="10">
        <v>15000</v>
      </c>
      <c r="E1693" s="1" t="s">
        <v>322</v>
      </c>
      <c r="F1693" s="11">
        <v>15000</v>
      </c>
      <c r="G1693" s="9">
        <f>RawData[[#This Row],[Clean Salary]]*INDEX(Exchange[], MATCH(RawData[[#This Row],[Currency]], Exchange[Code], 0), 4)</f>
        <v>15000</v>
      </c>
      <c r="H1693" s="11">
        <f>IFERROR(RawData[[#This Row],[Salary in USD]]/(INDEX(Exchange[], MATCH(RawData[[#This Row],[Local Currency Unit]], Exchange[Code], 0), 8)), "")</f>
        <v>3571.4285714285711</v>
      </c>
      <c r="I1693" s="1" t="s">
        <v>2268</v>
      </c>
      <c r="J1693" s="1" t="s">
        <v>290</v>
      </c>
      <c r="K1693" s="1" t="s">
        <v>133</v>
      </c>
      <c r="L1693" s="1" t="s">
        <v>322</v>
      </c>
      <c r="M1693" s="1" t="str">
        <f>INDEX(Countries[], MATCH(RawData[[#This Row],[Where do you work]], Countries[Actual], 0), 2)</f>
        <v>USA</v>
      </c>
      <c r="N1693" s="1" t="s">
        <v>294</v>
      </c>
      <c r="O1693" s="1" t="str">
        <f>VLOOKUP(RawData[[#This Row],[How many hours of a day you work on Excel]], Time[], 2, FALSE)</f>
        <v>Very Heavy</v>
      </c>
      <c r="P1693" s="1">
        <v>8</v>
      </c>
    </row>
    <row r="1694" spans="2:16" x14ac:dyDescent="0.2">
      <c r="B1694" s="1" t="s">
        <v>3420</v>
      </c>
      <c r="C1694" s="1">
        <v>41059.581111111111</v>
      </c>
      <c r="D1694" s="10" t="s">
        <v>3421</v>
      </c>
      <c r="E1694" s="1" t="s">
        <v>19</v>
      </c>
      <c r="F1694" s="11">
        <v>320000</v>
      </c>
      <c r="G1694" s="9">
        <f>RawData[[#This Row],[Clean Salary]]*INDEX(Exchange[], MATCH(RawData[[#This Row],[Currency]], Exchange[Code], 0), 4)</f>
        <v>5698.5333399816218</v>
      </c>
      <c r="H1694" s="11">
        <f>IFERROR(RawData[[#This Row],[Salary in USD]]/(INDEX(Exchange[], MATCH(RawData[[#This Row],[Local Currency Unit]], Exchange[Code], 0), 8)), "")</f>
        <v>3517.6131728281612</v>
      </c>
      <c r="I1694" s="1" t="s">
        <v>290</v>
      </c>
      <c r="J1694" s="1" t="s">
        <v>290</v>
      </c>
      <c r="K1694" s="1" t="s">
        <v>134</v>
      </c>
      <c r="L1694" s="1" t="s">
        <v>19</v>
      </c>
      <c r="M1694" s="1" t="str">
        <f>INDEX(Countries[], MATCH(RawData[[#This Row],[Where do you work]], Countries[Actual], 0), 2)</f>
        <v>India</v>
      </c>
      <c r="N1694" s="1" t="s">
        <v>291</v>
      </c>
      <c r="O1694" s="1" t="str">
        <f>VLOOKUP(RawData[[#This Row],[How many hours of a day you work on Excel]], Time[], 2, FALSE)</f>
        <v>Medium</v>
      </c>
      <c r="P1694" s="1">
        <v>2</v>
      </c>
    </row>
    <row r="1695" spans="2:16" x14ac:dyDescent="0.2">
      <c r="B1695" s="1" t="s">
        <v>3422</v>
      </c>
      <c r="C1695" s="1">
        <v>41063.065243055556</v>
      </c>
      <c r="D1695" s="10">
        <v>320000</v>
      </c>
      <c r="E1695" s="1" t="s">
        <v>19</v>
      </c>
      <c r="F1695" s="11">
        <v>320000</v>
      </c>
      <c r="G1695" s="9">
        <f>RawData[[#This Row],[Clean Salary]]*INDEX(Exchange[], MATCH(RawData[[#This Row],[Currency]], Exchange[Code], 0), 4)</f>
        <v>5698.5333399816218</v>
      </c>
      <c r="H1695" s="11">
        <f>IFERROR(RawData[[#This Row],[Salary in USD]]/(INDEX(Exchange[], MATCH(RawData[[#This Row],[Local Currency Unit]], Exchange[Code], 0), 8)), "")</f>
        <v>3517.6131728281612</v>
      </c>
      <c r="I1695" s="1" t="s">
        <v>2840</v>
      </c>
      <c r="J1695" s="1" t="s">
        <v>281</v>
      </c>
      <c r="K1695" s="1" t="s">
        <v>134</v>
      </c>
      <c r="L1695" s="1" t="s">
        <v>19</v>
      </c>
      <c r="M1695" s="1" t="str">
        <f>INDEX(Countries[], MATCH(RawData[[#This Row],[Where do you work]], Countries[Actual], 0), 2)</f>
        <v>India</v>
      </c>
      <c r="N1695" s="1" t="s">
        <v>282</v>
      </c>
      <c r="O1695" s="1" t="str">
        <f>VLOOKUP(RawData[[#This Row],[How many hours of a day you work on Excel]], Time[], 2, FALSE)</f>
        <v>Heavy</v>
      </c>
      <c r="P1695" s="1">
        <v>5</v>
      </c>
    </row>
    <row r="1696" spans="2:16" x14ac:dyDescent="0.2">
      <c r="B1696" s="1" t="s">
        <v>3423</v>
      </c>
      <c r="C1696" s="1">
        <v>41064.788819444446</v>
      </c>
      <c r="D1696" s="10" t="s">
        <v>3424</v>
      </c>
      <c r="E1696" s="1" t="s">
        <v>19</v>
      </c>
      <c r="F1696" s="11">
        <v>320000</v>
      </c>
      <c r="G1696" s="9">
        <f>RawData[[#This Row],[Clean Salary]]*INDEX(Exchange[], MATCH(RawData[[#This Row],[Currency]], Exchange[Code], 0), 4)</f>
        <v>5698.5333399816218</v>
      </c>
      <c r="H1696" s="11">
        <f>IFERROR(RawData[[#This Row],[Salary in USD]]/(INDEX(Exchange[], MATCH(RawData[[#This Row],[Local Currency Unit]], Exchange[Code], 0), 8)), "")</f>
        <v>3517.6131728281612</v>
      </c>
      <c r="I1696" s="1" t="s">
        <v>3011</v>
      </c>
      <c r="J1696" s="1" t="s">
        <v>290</v>
      </c>
      <c r="K1696" s="1" t="s">
        <v>134</v>
      </c>
      <c r="L1696" s="1" t="s">
        <v>19</v>
      </c>
      <c r="M1696" s="1" t="str">
        <f>INDEX(Countries[], MATCH(RawData[[#This Row],[Where do you work]], Countries[Actual], 0), 2)</f>
        <v>India</v>
      </c>
      <c r="N1696" s="1" t="s">
        <v>282</v>
      </c>
      <c r="O1696" s="1" t="str">
        <f>VLOOKUP(RawData[[#This Row],[How many hours of a day you work on Excel]], Time[], 2, FALSE)</f>
        <v>Heavy</v>
      </c>
      <c r="P1696" s="1">
        <v>2.5</v>
      </c>
    </row>
    <row r="1697" spans="2:16" x14ac:dyDescent="0.2">
      <c r="B1697" s="1" t="s">
        <v>3427</v>
      </c>
      <c r="C1697" s="1">
        <v>41058.659502314818</v>
      </c>
      <c r="D1697" s="10">
        <v>314000</v>
      </c>
      <c r="E1697" s="1" t="s">
        <v>19</v>
      </c>
      <c r="F1697" s="11">
        <v>314000</v>
      </c>
      <c r="G1697" s="9">
        <f>RawData[[#This Row],[Clean Salary]]*INDEX(Exchange[], MATCH(RawData[[#This Row],[Currency]], Exchange[Code], 0), 4)</f>
        <v>5591.6858398569666</v>
      </c>
      <c r="H1697" s="11">
        <f>IFERROR(RawData[[#This Row],[Salary in USD]]/(INDEX(Exchange[], MATCH(RawData[[#This Row],[Local Currency Unit]], Exchange[Code], 0), 8)), "")</f>
        <v>3451.6579258376337</v>
      </c>
      <c r="I1697" s="1" t="s">
        <v>3428</v>
      </c>
      <c r="J1697" s="1" t="s">
        <v>281</v>
      </c>
      <c r="K1697" s="1" t="s">
        <v>134</v>
      </c>
      <c r="L1697" s="1" t="s">
        <v>19</v>
      </c>
      <c r="M1697" s="1" t="str">
        <f>INDEX(Countries[], MATCH(RawData[[#This Row],[Where do you work]], Countries[Actual], 0), 2)</f>
        <v>India</v>
      </c>
      <c r="N1697" s="1" t="s">
        <v>324</v>
      </c>
      <c r="O1697" s="1" t="str">
        <f>VLOOKUP(RawData[[#This Row],[How many hours of a day you work on Excel]], Time[], 2, FALSE)</f>
        <v>Light</v>
      </c>
      <c r="P1697" s="1">
        <v>0.1</v>
      </c>
    </row>
    <row r="1698" spans="2:16" x14ac:dyDescent="0.2">
      <c r="B1698" s="1" t="s">
        <v>3429</v>
      </c>
      <c r="C1698" s="1">
        <v>41055.043240740742</v>
      </c>
      <c r="D1698" s="10" t="s">
        <v>3430</v>
      </c>
      <c r="E1698" s="1" t="s">
        <v>15</v>
      </c>
      <c r="F1698" s="11">
        <v>12000</v>
      </c>
      <c r="G1698" s="9">
        <f>RawData[[#This Row],[Clean Salary]]*INDEX(Exchange[], MATCH(RawData[[#This Row],[Currency]], Exchange[Code], 0), 4)</f>
        <v>15244.793267899293</v>
      </c>
      <c r="H1698" s="11">
        <f>IFERROR(RawData[[#This Row],[Salary in USD]]/(INDEX(Exchange[], MATCH(RawData[[#This Row],[Local Currency Unit]], Exchange[Code], 0), 8)), "")</f>
        <v>3441.2625886905857</v>
      </c>
      <c r="I1698" s="1" t="s">
        <v>3431</v>
      </c>
      <c r="J1698" s="1" t="s">
        <v>286</v>
      </c>
      <c r="K1698" s="1" t="s">
        <v>147</v>
      </c>
      <c r="L1698" s="1" t="s">
        <v>15</v>
      </c>
      <c r="M1698" s="1" t="str">
        <f>INDEX(Countries[], MATCH(RawData[[#This Row],[Where do you work]], Countries[Actual], 0), 2)</f>
        <v>Portugal</v>
      </c>
      <c r="N1698" s="1" t="s">
        <v>294</v>
      </c>
      <c r="O1698" s="1" t="str">
        <f>VLOOKUP(RawData[[#This Row],[How many hours of a day you work on Excel]], Time[], 2, FALSE)</f>
        <v>Very Heavy</v>
      </c>
    </row>
    <row r="1699" spans="2:16" x14ac:dyDescent="0.2">
      <c r="B1699" s="1" t="s">
        <v>3765</v>
      </c>
      <c r="C1699" s="1">
        <v>41066.786145833335</v>
      </c>
      <c r="D1699" s="10">
        <v>700</v>
      </c>
      <c r="E1699" s="1" t="s">
        <v>322</v>
      </c>
      <c r="F1699" s="11">
        <v>8400</v>
      </c>
      <c r="G1699" s="9">
        <f>RawData[[#This Row],[Clean Salary]]*INDEX(Exchange[], MATCH(RawData[[#This Row],[Currency]], Exchange[Code], 0), 4)</f>
        <v>8400</v>
      </c>
      <c r="H1699" s="11">
        <f>IFERROR(RawData[[#This Row],[Salary in USD]]/(INDEX(Exchange[], MATCH(RawData[[#This Row],[Local Currency Unit]], Exchange[Code], 0), 8)), "")</f>
        <v>3414.6341463414633</v>
      </c>
      <c r="I1699" s="1" t="s">
        <v>3766</v>
      </c>
      <c r="J1699" s="1" t="s">
        <v>290</v>
      </c>
      <c r="K1699" s="1" t="s">
        <v>751</v>
      </c>
      <c r="L1699" s="1" t="s">
        <v>20</v>
      </c>
      <c r="M1699" s="1" t="str">
        <f>INDEX(Countries[], MATCH(RawData[[#This Row],[Where do you work]], Countries[Actual], 0), 2)</f>
        <v>Indonesia</v>
      </c>
      <c r="N1699" s="1" t="s">
        <v>282</v>
      </c>
      <c r="O1699" s="1" t="str">
        <f>VLOOKUP(RawData[[#This Row],[How many hours of a day you work on Excel]], Time[], 2, FALSE)</f>
        <v>Heavy</v>
      </c>
      <c r="P1699" s="1">
        <v>14</v>
      </c>
    </row>
    <row r="1700" spans="2:16" x14ac:dyDescent="0.2">
      <c r="B1700" s="1" t="s">
        <v>3386</v>
      </c>
      <c r="C1700" s="1">
        <v>41054.13417824074</v>
      </c>
      <c r="D1700" s="10" t="s">
        <v>3387</v>
      </c>
      <c r="E1700" s="1" t="s">
        <v>322</v>
      </c>
      <c r="F1700" s="11">
        <v>15000</v>
      </c>
      <c r="G1700" s="9">
        <f>RawData[[#This Row],[Clean Salary]]*INDEX(Exchange[], MATCH(RawData[[#This Row],[Currency]], Exchange[Code], 0), 4)</f>
        <v>15000</v>
      </c>
      <c r="H1700" s="11">
        <f>IFERROR(RawData[[#This Row],[Salary in USD]]/(INDEX(Exchange[], MATCH(RawData[[#This Row],[Local Currency Unit]], Exchange[Code], 0), 8)), "")</f>
        <v>3386.0045146726866</v>
      </c>
      <c r="I1700" s="1" t="s">
        <v>3388</v>
      </c>
      <c r="J1700" s="1" t="s">
        <v>298</v>
      </c>
      <c r="K1700" s="1" t="s">
        <v>210</v>
      </c>
      <c r="L1700" s="1" t="s">
        <v>15</v>
      </c>
      <c r="M1700" s="1" t="str">
        <f>INDEX(Countries[], MATCH(RawData[[#This Row],[Where do you work]], Countries[Actual], 0), 2)</f>
        <v>Croatia</v>
      </c>
      <c r="N1700" s="1" t="s">
        <v>294</v>
      </c>
      <c r="O1700" s="1" t="str">
        <f>VLOOKUP(RawData[[#This Row],[How many hours of a day you work on Excel]], Time[], 2, FALSE)</f>
        <v>Very Heavy</v>
      </c>
    </row>
    <row r="1701" spans="2:16" x14ac:dyDescent="0.2">
      <c r="B1701" s="1" t="s">
        <v>3916</v>
      </c>
      <c r="C1701" s="1">
        <v>41055.513969907406</v>
      </c>
      <c r="D1701" s="10">
        <v>450</v>
      </c>
      <c r="E1701" s="1" t="s">
        <v>322</v>
      </c>
      <c r="F1701" s="11">
        <v>5400</v>
      </c>
      <c r="G1701" s="9">
        <f>RawData[[#This Row],[Clean Salary]]*INDEX(Exchange[], MATCH(RawData[[#This Row],[Currency]], Exchange[Code], 0), 4)</f>
        <v>5400</v>
      </c>
      <c r="H1701" s="11">
        <f>IFERROR(RawData[[#This Row],[Salary in USD]]/(INDEX(Exchange[], MATCH(RawData[[#This Row],[Local Currency Unit]], Exchange[Code], 0), 8)), "")</f>
        <v>3333.333333333333</v>
      </c>
      <c r="I1701" s="1" t="s">
        <v>553</v>
      </c>
      <c r="J1701" s="1" t="s">
        <v>281</v>
      </c>
      <c r="K1701" s="1" t="s">
        <v>134</v>
      </c>
      <c r="L1701" s="1" t="s">
        <v>19</v>
      </c>
      <c r="M1701" s="1" t="str">
        <f>INDEX(Countries[], MATCH(RawData[[#This Row],[Where do you work]], Countries[Actual], 0), 2)</f>
        <v>India</v>
      </c>
      <c r="N1701" s="1" t="s">
        <v>294</v>
      </c>
      <c r="O1701" s="1" t="str">
        <f>VLOOKUP(RawData[[#This Row],[How many hours of a day you work on Excel]], Time[], 2, FALSE)</f>
        <v>Very Heavy</v>
      </c>
      <c r="P1701" s="1">
        <v>3</v>
      </c>
    </row>
    <row r="1702" spans="2:16" x14ac:dyDescent="0.2">
      <c r="B1702" s="1" t="s">
        <v>3444</v>
      </c>
      <c r="C1702" s="1">
        <v>41055.089004629626</v>
      </c>
      <c r="D1702" s="10">
        <v>300000</v>
      </c>
      <c r="E1702" s="1" t="s">
        <v>19</v>
      </c>
      <c r="F1702" s="11">
        <v>300000</v>
      </c>
      <c r="G1702" s="9">
        <f>RawData[[#This Row],[Clean Salary]]*INDEX(Exchange[], MATCH(RawData[[#This Row],[Currency]], Exchange[Code], 0), 4)</f>
        <v>5342.3750062327708</v>
      </c>
      <c r="H1702" s="11">
        <f>IFERROR(RawData[[#This Row],[Salary in USD]]/(INDEX(Exchange[], MATCH(RawData[[#This Row],[Local Currency Unit]], Exchange[Code], 0), 8)), "")</f>
        <v>3297.7623495264015</v>
      </c>
      <c r="I1702" s="1" t="s">
        <v>3445</v>
      </c>
      <c r="J1702" s="1" t="s">
        <v>305</v>
      </c>
      <c r="K1702" s="1" t="s">
        <v>134</v>
      </c>
      <c r="L1702" s="1" t="s">
        <v>19</v>
      </c>
      <c r="M1702" s="1" t="str">
        <f>INDEX(Countries[], MATCH(RawData[[#This Row],[Where do you work]], Countries[Actual], 0), 2)</f>
        <v>India</v>
      </c>
      <c r="N1702" s="1" t="s">
        <v>324</v>
      </c>
      <c r="O1702" s="1" t="str">
        <f>VLOOKUP(RawData[[#This Row],[How many hours of a day you work on Excel]], Time[], 2, FALSE)</f>
        <v>Light</v>
      </c>
    </row>
    <row r="1703" spans="2:16" x14ac:dyDescent="0.2">
      <c r="B1703" s="1" t="s">
        <v>3446</v>
      </c>
      <c r="C1703" s="1">
        <v>41055.11273148148</v>
      </c>
      <c r="D1703" s="10" t="s">
        <v>3447</v>
      </c>
      <c r="E1703" s="1" t="s">
        <v>19</v>
      </c>
      <c r="F1703" s="11">
        <v>300000</v>
      </c>
      <c r="G1703" s="9">
        <f>RawData[[#This Row],[Clean Salary]]*INDEX(Exchange[], MATCH(RawData[[#This Row],[Currency]], Exchange[Code], 0), 4)</f>
        <v>5342.3750062327708</v>
      </c>
      <c r="H1703" s="11">
        <f>IFERROR(RawData[[#This Row],[Salary in USD]]/(INDEX(Exchange[], MATCH(RawData[[#This Row],[Local Currency Unit]], Exchange[Code], 0), 8)), "")</f>
        <v>3297.7623495264015</v>
      </c>
      <c r="I1703" s="1" t="s">
        <v>3448</v>
      </c>
      <c r="J1703" s="1" t="s">
        <v>281</v>
      </c>
      <c r="K1703" s="1" t="s">
        <v>134</v>
      </c>
      <c r="L1703" s="1" t="s">
        <v>19</v>
      </c>
      <c r="M1703" s="1" t="str">
        <f>INDEX(Countries[], MATCH(RawData[[#This Row],[Where do you work]], Countries[Actual], 0), 2)</f>
        <v>India</v>
      </c>
      <c r="N1703" s="1" t="s">
        <v>282</v>
      </c>
      <c r="O1703" s="1" t="str">
        <f>VLOOKUP(RawData[[#This Row],[How many hours of a day you work on Excel]], Time[], 2, FALSE)</f>
        <v>Heavy</v>
      </c>
    </row>
    <row r="1704" spans="2:16" x14ac:dyDescent="0.2">
      <c r="B1704" s="1" t="s">
        <v>3449</v>
      </c>
      <c r="C1704" s="1">
        <v>41055.485972222225</v>
      </c>
      <c r="D1704" s="10" t="s">
        <v>3450</v>
      </c>
      <c r="E1704" s="1" t="s">
        <v>19</v>
      </c>
      <c r="F1704" s="11">
        <v>300000</v>
      </c>
      <c r="G1704" s="9">
        <f>RawData[[#This Row],[Clean Salary]]*INDEX(Exchange[], MATCH(RawData[[#This Row],[Currency]], Exchange[Code], 0), 4)</f>
        <v>5342.3750062327708</v>
      </c>
      <c r="H1704" s="11">
        <f>IFERROR(RawData[[#This Row],[Salary in USD]]/(INDEX(Exchange[], MATCH(RawData[[#This Row],[Local Currency Unit]], Exchange[Code], 0), 8)), "")</f>
        <v>3297.7623495264015</v>
      </c>
      <c r="I1704" s="1" t="s">
        <v>3020</v>
      </c>
      <c r="J1704" s="1" t="s">
        <v>305</v>
      </c>
      <c r="K1704" s="1" t="s">
        <v>134</v>
      </c>
      <c r="L1704" s="1" t="s">
        <v>19</v>
      </c>
      <c r="M1704" s="1" t="str">
        <f>INDEX(Countries[], MATCH(RawData[[#This Row],[Where do you work]], Countries[Actual], 0), 2)</f>
        <v>India</v>
      </c>
      <c r="N1704" s="1" t="s">
        <v>294</v>
      </c>
      <c r="O1704" s="1" t="str">
        <f>VLOOKUP(RawData[[#This Row],[How many hours of a day you work on Excel]], Time[], 2, FALSE)</f>
        <v>Very Heavy</v>
      </c>
      <c r="P1704" s="1">
        <v>2</v>
      </c>
    </row>
    <row r="1705" spans="2:16" x14ac:dyDescent="0.2">
      <c r="B1705" s="1" t="s">
        <v>3451</v>
      </c>
      <c r="C1705" s="1">
        <v>41055.491412037038</v>
      </c>
      <c r="D1705" s="10" t="s">
        <v>3452</v>
      </c>
      <c r="E1705" s="1" t="s">
        <v>19</v>
      </c>
      <c r="F1705" s="11">
        <v>300000</v>
      </c>
      <c r="G1705" s="9">
        <f>RawData[[#This Row],[Clean Salary]]*INDEX(Exchange[], MATCH(RawData[[#This Row],[Currency]], Exchange[Code], 0), 4)</f>
        <v>5342.3750062327708</v>
      </c>
      <c r="H1705" s="11">
        <f>IFERROR(RawData[[#This Row],[Salary in USD]]/(INDEX(Exchange[], MATCH(RawData[[#This Row],[Local Currency Unit]], Exchange[Code], 0), 8)), "")</f>
        <v>3297.7623495264015</v>
      </c>
      <c r="I1705" s="1" t="s">
        <v>334</v>
      </c>
      <c r="J1705" s="1" t="s">
        <v>313</v>
      </c>
      <c r="K1705" s="1" t="s">
        <v>134</v>
      </c>
      <c r="L1705" s="1" t="s">
        <v>19</v>
      </c>
      <c r="M1705" s="1" t="str">
        <f>INDEX(Countries[], MATCH(RawData[[#This Row],[Where do you work]], Countries[Actual], 0), 2)</f>
        <v>India</v>
      </c>
      <c r="N1705" s="1" t="s">
        <v>282</v>
      </c>
      <c r="O1705" s="1" t="str">
        <f>VLOOKUP(RawData[[#This Row],[How many hours of a day you work on Excel]], Time[], 2, FALSE)</f>
        <v>Heavy</v>
      </c>
      <c r="P1705" s="1">
        <v>1</v>
      </c>
    </row>
    <row r="1706" spans="2:16" x14ac:dyDescent="0.2">
      <c r="B1706" s="1" t="s">
        <v>3453</v>
      </c>
      <c r="C1706" s="1">
        <v>41055.523472222223</v>
      </c>
      <c r="D1706" s="10" t="s">
        <v>3450</v>
      </c>
      <c r="E1706" s="1" t="s">
        <v>19</v>
      </c>
      <c r="F1706" s="11">
        <v>300000</v>
      </c>
      <c r="G1706" s="9">
        <f>RawData[[#This Row],[Clean Salary]]*INDEX(Exchange[], MATCH(RawData[[#This Row],[Currency]], Exchange[Code], 0), 4)</f>
        <v>5342.3750062327708</v>
      </c>
      <c r="H1706" s="11">
        <f>IFERROR(RawData[[#This Row],[Salary in USD]]/(INDEX(Exchange[], MATCH(RawData[[#This Row],[Local Currency Unit]], Exchange[Code], 0), 8)), "")</f>
        <v>3297.7623495264015</v>
      </c>
      <c r="I1706" s="1" t="s">
        <v>3454</v>
      </c>
      <c r="J1706" s="1" t="s">
        <v>290</v>
      </c>
      <c r="K1706" s="1" t="s">
        <v>134</v>
      </c>
      <c r="L1706" s="1" t="s">
        <v>19</v>
      </c>
      <c r="M1706" s="1" t="str">
        <f>INDEX(Countries[], MATCH(RawData[[#This Row],[Where do you work]], Countries[Actual], 0), 2)</f>
        <v>India</v>
      </c>
      <c r="N1706" s="1" t="s">
        <v>282</v>
      </c>
      <c r="O1706" s="1" t="str">
        <f>VLOOKUP(RawData[[#This Row],[How many hours of a day you work on Excel]], Time[], 2, FALSE)</f>
        <v>Heavy</v>
      </c>
      <c r="P1706" s="1">
        <v>4.5</v>
      </c>
    </row>
    <row r="1707" spans="2:16" x14ac:dyDescent="0.2">
      <c r="B1707" s="1" t="s">
        <v>3455</v>
      </c>
      <c r="C1707" s="1">
        <v>41055.557442129626</v>
      </c>
      <c r="D1707" s="10">
        <v>300000</v>
      </c>
      <c r="E1707" s="1" t="s">
        <v>19</v>
      </c>
      <c r="F1707" s="11">
        <v>300000</v>
      </c>
      <c r="G1707" s="9">
        <f>RawData[[#This Row],[Clean Salary]]*INDEX(Exchange[], MATCH(RawData[[#This Row],[Currency]], Exchange[Code], 0), 4)</f>
        <v>5342.3750062327708</v>
      </c>
      <c r="H1707" s="11">
        <f>IFERROR(RawData[[#This Row],[Salary in USD]]/(INDEX(Exchange[], MATCH(RawData[[#This Row],[Local Currency Unit]], Exchange[Code], 0), 8)), "")</f>
        <v>3297.7623495264015</v>
      </c>
      <c r="I1707" s="1" t="s">
        <v>3456</v>
      </c>
      <c r="J1707" s="1" t="s">
        <v>281</v>
      </c>
      <c r="K1707" s="1" t="s">
        <v>134</v>
      </c>
      <c r="L1707" s="1" t="s">
        <v>19</v>
      </c>
      <c r="M1707" s="1" t="str">
        <f>INDEX(Countries[], MATCH(RawData[[#This Row],[Where do you work]], Countries[Actual], 0), 2)</f>
        <v>India</v>
      </c>
      <c r="N1707" s="1" t="s">
        <v>291</v>
      </c>
      <c r="O1707" s="1" t="str">
        <f>VLOOKUP(RawData[[#This Row],[How many hours of a day you work on Excel]], Time[], 2, FALSE)</f>
        <v>Medium</v>
      </c>
      <c r="P1707" s="1">
        <v>3</v>
      </c>
    </row>
    <row r="1708" spans="2:16" x14ac:dyDescent="0.2">
      <c r="B1708" s="1" t="s">
        <v>3457</v>
      </c>
      <c r="C1708" s="1">
        <v>41055.572835648149</v>
      </c>
      <c r="D1708" s="10" t="s">
        <v>3458</v>
      </c>
      <c r="E1708" s="1" t="s">
        <v>19</v>
      </c>
      <c r="F1708" s="11">
        <v>300000</v>
      </c>
      <c r="G1708" s="9">
        <f>RawData[[#This Row],[Clean Salary]]*INDEX(Exchange[], MATCH(RawData[[#This Row],[Currency]], Exchange[Code], 0), 4)</f>
        <v>5342.3750062327708</v>
      </c>
      <c r="H1708" s="11">
        <f>IFERROR(RawData[[#This Row],[Salary in USD]]/(INDEX(Exchange[], MATCH(RawData[[#This Row],[Local Currency Unit]], Exchange[Code], 0), 8)), "")</f>
        <v>3297.7623495264015</v>
      </c>
      <c r="I1708" s="1" t="s">
        <v>290</v>
      </c>
      <c r="J1708" s="1" t="s">
        <v>290</v>
      </c>
      <c r="K1708" s="1" t="s">
        <v>134</v>
      </c>
      <c r="L1708" s="1" t="s">
        <v>19</v>
      </c>
      <c r="M1708" s="1" t="str">
        <f>INDEX(Countries[], MATCH(RawData[[#This Row],[Where do you work]], Countries[Actual], 0), 2)</f>
        <v>India</v>
      </c>
      <c r="N1708" s="1" t="s">
        <v>294</v>
      </c>
      <c r="O1708" s="1" t="str">
        <f>VLOOKUP(RawData[[#This Row],[How many hours of a day you work on Excel]], Time[], 2, FALSE)</f>
        <v>Very Heavy</v>
      </c>
      <c r="P1708" s="1">
        <v>7</v>
      </c>
    </row>
    <row r="1709" spans="2:16" x14ac:dyDescent="0.2">
      <c r="B1709" s="1" t="s">
        <v>3459</v>
      </c>
      <c r="C1709" s="1">
        <v>41055.74255787037</v>
      </c>
      <c r="D1709" s="10" t="s">
        <v>3447</v>
      </c>
      <c r="E1709" s="1" t="s">
        <v>19</v>
      </c>
      <c r="F1709" s="11">
        <v>300000</v>
      </c>
      <c r="G1709" s="9">
        <f>RawData[[#This Row],[Clean Salary]]*INDEX(Exchange[], MATCH(RawData[[#This Row],[Currency]], Exchange[Code], 0), 4)</f>
        <v>5342.3750062327708</v>
      </c>
      <c r="H1709" s="11">
        <f>IFERROR(RawData[[#This Row],[Salary in USD]]/(INDEX(Exchange[], MATCH(RawData[[#This Row],[Local Currency Unit]], Exchange[Code], 0), 8)), "")</f>
        <v>3297.7623495264015</v>
      </c>
      <c r="I1709" s="1" t="s">
        <v>3460</v>
      </c>
      <c r="J1709" s="1" t="s">
        <v>298</v>
      </c>
      <c r="K1709" s="1" t="s">
        <v>134</v>
      </c>
      <c r="L1709" s="1" t="s">
        <v>19</v>
      </c>
      <c r="M1709" s="1" t="str">
        <f>INDEX(Countries[], MATCH(RawData[[#This Row],[Where do you work]], Countries[Actual], 0), 2)</f>
        <v>India</v>
      </c>
      <c r="N1709" s="1" t="s">
        <v>294</v>
      </c>
      <c r="O1709" s="1" t="str">
        <f>VLOOKUP(RawData[[#This Row],[How many hours of a day you work on Excel]], Time[], 2, FALSE)</f>
        <v>Very Heavy</v>
      </c>
      <c r="P1709" s="1">
        <v>4</v>
      </c>
    </row>
    <row r="1710" spans="2:16" x14ac:dyDescent="0.2">
      <c r="B1710" s="1" t="s">
        <v>3461</v>
      </c>
      <c r="C1710" s="1">
        <v>41056.52447916667</v>
      </c>
      <c r="D1710" s="10" t="s">
        <v>3462</v>
      </c>
      <c r="E1710" s="1" t="s">
        <v>19</v>
      </c>
      <c r="F1710" s="11">
        <v>300000</v>
      </c>
      <c r="G1710" s="9">
        <f>RawData[[#This Row],[Clean Salary]]*INDEX(Exchange[], MATCH(RawData[[#This Row],[Currency]], Exchange[Code], 0), 4)</f>
        <v>5342.3750062327708</v>
      </c>
      <c r="H1710" s="11">
        <f>IFERROR(RawData[[#This Row],[Salary in USD]]/(INDEX(Exchange[], MATCH(RawData[[#This Row],[Local Currency Unit]], Exchange[Code], 0), 8)), "")</f>
        <v>3297.7623495264015</v>
      </c>
      <c r="I1710" s="1" t="s">
        <v>3463</v>
      </c>
      <c r="J1710" s="1" t="s">
        <v>290</v>
      </c>
      <c r="K1710" s="1" t="s">
        <v>134</v>
      </c>
      <c r="L1710" s="1" t="s">
        <v>19</v>
      </c>
      <c r="M1710" s="1" t="str">
        <f>INDEX(Countries[], MATCH(RawData[[#This Row],[Where do you work]], Countries[Actual], 0), 2)</f>
        <v>India</v>
      </c>
      <c r="N1710" s="1" t="s">
        <v>324</v>
      </c>
      <c r="O1710" s="1" t="str">
        <f>VLOOKUP(RawData[[#This Row],[How many hours of a day you work on Excel]], Time[], 2, FALSE)</f>
        <v>Light</v>
      </c>
      <c r="P1710" s="1">
        <v>10</v>
      </c>
    </row>
    <row r="1711" spans="2:16" x14ac:dyDescent="0.2">
      <c r="B1711" s="1" t="s">
        <v>3464</v>
      </c>
      <c r="C1711" s="1">
        <v>41056.773506944446</v>
      </c>
      <c r="D1711" s="10" t="s">
        <v>3465</v>
      </c>
      <c r="E1711" s="1" t="s">
        <v>19</v>
      </c>
      <c r="F1711" s="11">
        <v>300000</v>
      </c>
      <c r="G1711" s="9">
        <f>RawData[[#This Row],[Clean Salary]]*INDEX(Exchange[], MATCH(RawData[[#This Row],[Currency]], Exchange[Code], 0), 4)</f>
        <v>5342.3750062327708</v>
      </c>
      <c r="H1711" s="11">
        <f>IFERROR(RawData[[#This Row],[Salary in USD]]/(INDEX(Exchange[], MATCH(RawData[[#This Row],[Local Currency Unit]], Exchange[Code], 0), 8)), "")</f>
        <v>3297.7623495264015</v>
      </c>
      <c r="I1711" s="1" t="s">
        <v>3466</v>
      </c>
      <c r="J1711" s="1" t="s">
        <v>290</v>
      </c>
      <c r="K1711" s="1" t="s">
        <v>134</v>
      </c>
      <c r="L1711" s="1" t="s">
        <v>19</v>
      </c>
      <c r="M1711" s="1" t="str">
        <f>INDEX(Countries[], MATCH(RawData[[#This Row],[Where do you work]], Countries[Actual], 0), 2)</f>
        <v>India</v>
      </c>
      <c r="N1711" s="1" t="s">
        <v>282</v>
      </c>
      <c r="O1711" s="1" t="str">
        <f>VLOOKUP(RawData[[#This Row],[How many hours of a day you work on Excel]], Time[], 2, FALSE)</f>
        <v>Heavy</v>
      </c>
      <c r="P1711" s="1">
        <v>0.5</v>
      </c>
    </row>
    <row r="1712" spans="2:16" x14ac:dyDescent="0.2">
      <c r="B1712" s="1" t="s">
        <v>3467</v>
      </c>
      <c r="C1712" s="1">
        <v>41057.54078703704</v>
      </c>
      <c r="D1712" s="10" t="s">
        <v>3468</v>
      </c>
      <c r="E1712" s="1" t="s">
        <v>19</v>
      </c>
      <c r="F1712" s="11">
        <v>300000</v>
      </c>
      <c r="G1712" s="9">
        <f>RawData[[#This Row],[Clean Salary]]*INDEX(Exchange[], MATCH(RawData[[#This Row],[Currency]], Exchange[Code], 0), 4)</f>
        <v>5342.3750062327708</v>
      </c>
      <c r="H1712" s="11">
        <f>IFERROR(RawData[[#This Row],[Salary in USD]]/(INDEX(Exchange[], MATCH(RawData[[#This Row],[Local Currency Unit]], Exchange[Code], 0), 8)), "")</f>
        <v>3297.7623495264015</v>
      </c>
      <c r="I1712" s="1" t="s">
        <v>3469</v>
      </c>
      <c r="J1712" s="1" t="s">
        <v>316</v>
      </c>
      <c r="K1712" s="1" t="s">
        <v>134</v>
      </c>
      <c r="L1712" s="1" t="s">
        <v>19</v>
      </c>
      <c r="M1712" s="1" t="str">
        <f>INDEX(Countries[], MATCH(RawData[[#This Row],[Where do you work]], Countries[Actual], 0), 2)</f>
        <v>India</v>
      </c>
      <c r="N1712" s="1" t="s">
        <v>291</v>
      </c>
      <c r="O1712" s="1" t="str">
        <f>VLOOKUP(RawData[[#This Row],[How many hours of a day you work on Excel]], Time[], 2, FALSE)</f>
        <v>Medium</v>
      </c>
      <c r="P1712" s="1">
        <v>5</v>
      </c>
    </row>
    <row r="1713" spans="2:16" x14ac:dyDescent="0.2">
      <c r="B1713" s="1" t="s">
        <v>3470</v>
      </c>
      <c r="C1713" s="1">
        <v>41057.61996527778</v>
      </c>
      <c r="D1713" s="10" t="s">
        <v>3471</v>
      </c>
      <c r="E1713" s="1" t="s">
        <v>19</v>
      </c>
      <c r="F1713" s="11">
        <v>300000</v>
      </c>
      <c r="G1713" s="9">
        <f>RawData[[#This Row],[Clean Salary]]*INDEX(Exchange[], MATCH(RawData[[#This Row],[Currency]], Exchange[Code], 0), 4)</f>
        <v>5342.3750062327708</v>
      </c>
      <c r="H1713" s="11">
        <f>IFERROR(RawData[[#This Row],[Salary in USD]]/(INDEX(Exchange[], MATCH(RawData[[#This Row],[Local Currency Unit]], Exchange[Code], 0), 8)), "")</f>
        <v>3297.7623495264015</v>
      </c>
      <c r="I1713" s="1" t="s">
        <v>3472</v>
      </c>
      <c r="J1713" s="1" t="s">
        <v>342</v>
      </c>
      <c r="K1713" s="1" t="s">
        <v>134</v>
      </c>
      <c r="L1713" s="1" t="s">
        <v>19</v>
      </c>
      <c r="M1713" s="1" t="str">
        <f>INDEX(Countries[], MATCH(RawData[[#This Row],[Where do you work]], Countries[Actual], 0), 2)</f>
        <v>India</v>
      </c>
      <c r="N1713" s="1" t="s">
        <v>291</v>
      </c>
      <c r="O1713" s="1" t="str">
        <f>VLOOKUP(RawData[[#This Row],[How many hours of a day you work on Excel]], Time[], 2, FALSE)</f>
        <v>Medium</v>
      </c>
      <c r="P1713" s="1">
        <v>1</v>
      </c>
    </row>
    <row r="1714" spans="2:16" x14ac:dyDescent="0.2">
      <c r="B1714" s="1" t="s">
        <v>3473</v>
      </c>
      <c r="C1714" s="1">
        <v>41057.708194444444</v>
      </c>
      <c r="D1714" s="10" t="s">
        <v>3474</v>
      </c>
      <c r="E1714" s="1" t="s">
        <v>19</v>
      </c>
      <c r="F1714" s="11">
        <v>300000</v>
      </c>
      <c r="G1714" s="9">
        <f>RawData[[#This Row],[Clean Salary]]*INDEX(Exchange[], MATCH(RawData[[#This Row],[Currency]], Exchange[Code], 0), 4)</f>
        <v>5342.3750062327708</v>
      </c>
      <c r="H1714" s="11">
        <f>IFERROR(RawData[[#This Row],[Salary in USD]]/(INDEX(Exchange[], MATCH(RawData[[#This Row],[Local Currency Unit]], Exchange[Code], 0), 8)), "")</f>
        <v>3297.7623495264015</v>
      </c>
      <c r="I1714" s="1" t="s">
        <v>290</v>
      </c>
      <c r="J1714" s="1" t="s">
        <v>290</v>
      </c>
      <c r="K1714" s="1" t="s">
        <v>134</v>
      </c>
      <c r="L1714" s="1" t="s">
        <v>19</v>
      </c>
      <c r="M1714" s="1" t="str">
        <f>INDEX(Countries[], MATCH(RawData[[#This Row],[Where do you work]], Countries[Actual], 0), 2)</f>
        <v>India</v>
      </c>
      <c r="N1714" s="1" t="s">
        <v>282</v>
      </c>
      <c r="O1714" s="1" t="str">
        <f>VLOOKUP(RawData[[#This Row],[How many hours of a day you work on Excel]], Time[], 2, FALSE)</f>
        <v>Heavy</v>
      </c>
      <c r="P1714" s="1">
        <v>5</v>
      </c>
    </row>
    <row r="1715" spans="2:16" x14ac:dyDescent="0.2">
      <c r="B1715" s="1" t="s">
        <v>3475</v>
      </c>
      <c r="C1715" s="1">
        <v>41058.07640046296</v>
      </c>
      <c r="D1715" s="10">
        <v>300000</v>
      </c>
      <c r="E1715" s="1" t="s">
        <v>19</v>
      </c>
      <c r="F1715" s="11">
        <v>300000</v>
      </c>
      <c r="G1715" s="9">
        <f>RawData[[#This Row],[Clean Salary]]*INDEX(Exchange[], MATCH(RawData[[#This Row],[Currency]], Exchange[Code], 0), 4)</f>
        <v>5342.3750062327708</v>
      </c>
      <c r="H1715" s="11">
        <f>IFERROR(RawData[[#This Row],[Salary in USD]]/(INDEX(Exchange[], MATCH(RawData[[#This Row],[Local Currency Unit]], Exchange[Code], 0), 8)), "")</f>
        <v>3297.7623495264015</v>
      </c>
      <c r="I1715" s="1" t="s">
        <v>907</v>
      </c>
      <c r="J1715" s="1" t="s">
        <v>290</v>
      </c>
      <c r="K1715" s="1" t="s">
        <v>134</v>
      </c>
      <c r="L1715" s="1" t="s">
        <v>19</v>
      </c>
      <c r="M1715" s="1" t="str">
        <f>INDEX(Countries[], MATCH(RawData[[#This Row],[Where do you work]], Countries[Actual], 0), 2)</f>
        <v>India</v>
      </c>
      <c r="N1715" s="1" t="s">
        <v>282</v>
      </c>
      <c r="O1715" s="1" t="str">
        <f>VLOOKUP(RawData[[#This Row],[How many hours of a day you work on Excel]], Time[], 2, FALSE)</f>
        <v>Heavy</v>
      </c>
      <c r="P1715" s="1">
        <v>6</v>
      </c>
    </row>
    <row r="1716" spans="2:16" x14ac:dyDescent="0.2">
      <c r="B1716" s="1" t="s">
        <v>3476</v>
      </c>
      <c r="C1716" s="1">
        <v>41058.513645833336</v>
      </c>
      <c r="D1716" s="10" t="s">
        <v>3477</v>
      </c>
      <c r="E1716" s="1" t="s">
        <v>19</v>
      </c>
      <c r="F1716" s="11">
        <v>300000</v>
      </c>
      <c r="G1716" s="9">
        <f>RawData[[#This Row],[Clean Salary]]*INDEX(Exchange[], MATCH(RawData[[#This Row],[Currency]], Exchange[Code], 0), 4)</f>
        <v>5342.3750062327708</v>
      </c>
      <c r="H1716" s="11">
        <f>IFERROR(RawData[[#This Row],[Salary in USD]]/(INDEX(Exchange[], MATCH(RawData[[#This Row],[Local Currency Unit]], Exchange[Code], 0), 8)), "")</f>
        <v>3297.7623495264015</v>
      </c>
      <c r="I1716" s="1" t="s">
        <v>3478</v>
      </c>
      <c r="J1716" s="1" t="s">
        <v>313</v>
      </c>
      <c r="K1716" s="1" t="s">
        <v>134</v>
      </c>
      <c r="L1716" s="1" t="s">
        <v>19</v>
      </c>
      <c r="M1716" s="1" t="str">
        <f>INDEX(Countries[], MATCH(RawData[[#This Row],[Where do you work]], Countries[Actual], 0), 2)</f>
        <v>India</v>
      </c>
      <c r="N1716" s="1" t="s">
        <v>291</v>
      </c>
      <c r="O1716" s="1" t="str">
        <f>VLOOKUP(RawData[[#This Row],[How many hours of a day you work on Excel]], Time[], 2, FALSE)</f>
        <v>Medium</v>
      </c>
      <c r="P1716" s="1">
        <v>5</v>
      </c>
    </row>
    <row r="1717" spans="2:16" x14ac:dyDescent="0.2">
      <c r="B1717" s="1" t="s">
        <v>3479</v>
      </c>
      <c r="C1717" s="1">
        <v>41058.715185185189</v>
      </c>
      <c r="D1717" s="10">
        <v>300000</v>
      </c>
      <c r="E1717" s="1" t="s">
        <v>19</v>
      </c>
      <c r="F1717" s="11">
        <v>300000</v>
      </c>
      <c r="G1717" s="9">
        <f>RawData[[#This Row],[Clean Salary]]*INDEX(Exchange[], MATCH(RawData[[#This Row],[Currency]], Exchange[Code], 0), 4)</f>
        <v>5342.3750062327708</v>
      </c>
      <c r="H1717" s="11">
        <f>IFERROR(RawData[[#This Row],[Salary in USD]]/(INDEX(Exchange[], MATCH(RawData[[#This Row],[Local Currency Unit]], Exchange[Code], 0), 8)), "")</f>
        <v>3297.7623495264015</v>
      </c>
      <c r="I1717" s="1" t="s">
        <v>3480</v>
      </c>
      <c r="J1717" s="1" t="s">
        <v>290</v>
      </c>
      <c r="K1717" s="1" t="s">
        <v>134</v>
      </c>
      <c r="L1717" s="1" t="s">
        <v>19</v>
      </c>
      <c r="M1717" s="1" t="str">
        <f>INDEX(Countries[], MATCH(RawData[[#This Row],[Where do you work]], Countries[Actual], 0), 2)</f>
        <v>India</v>
      </c>
      <c r="N1717" s="1" t="s">
        <v>294</v>
      </c>
      <c r="O1717" s="1" t="str">
        <f>VLOOKUP(RawData[[#This Row],[How many hours of a day you work on Excel]], Time[], 2, FALSE)</f>
        <v>Very Heavy</v>
      </c>
      <c r="P1717" s="1">
        <v>3</v>
      </c>
    </row>
    <row r="1718" spans="2:16" x14ac:dyDescent="0.2">
      <c r="B1718" s="1" t="s">
        <v>3481</v>
      </c>
      <c r="C1718" s="1">
        <v>41059.48877314815</v>
      </c>
      <c r="D1718" s="10">
        <v>300000</v>
      </c>
      <c r="E1718" s="1" t="s">
        <v>19</v>
      </c>
      <c r="F1718" s="11">
        <v>300000</v>
      </c>
      <c r="G1718" s="9">
        <f>RawData[[#This Row],[Clean Salary]]*INDEX(Exchange[], MATCH(RawData[[#This Row],[Currency]], Exchange[Code], 0), 4)</f>
        <v>5342.3750062327708</v>
      </c>
      <c r="H1718" s="11">
        <f>IFERROR(RawData[[#This Row],[Salary in USD]]/(INDEX(Exchange[], MATCH(RawData[[#This Row],[Local Currency Unit]], Exchange[Code], 0), 8)), "")</f>
        <v>3297.7623495264015</v>
      </c>
      <c r="I1718" s="1" t="s">
        <v>1382</v>
      </c>
      <c r="J1718" s="1" t="s">
        <v>316</v>
      </c>
      <c r="K1718" s="1" t="s">
        <v>134</v>
      </c>
      <c r="L1718" s="1" t="s">
        <v>19</v>
      </c>
      <c r="M1718" s="1" t="str">
        <f>INDEX(Countries[], MATCH(RawData[[#This Row],[Where do you work]], Countries[Actual], 0), 2)</f>
        <v>India</v>
      </c>
      <c r="N1718" s="1" t="s">
        <v>282</v>
      </c>
      <c r="O1718" s="1" t="str">
        <f>VLOOKUP(RawData[[#This Row],[How many hours of a day you work on Excel]], Time[], 2, FALSE)</f>
        <v>Heavy</v>
      </c>
      <c r="P1718" s="1">
        <v>4</v>
      </c>
    </row>
    <row r="1719" spans="2:16" x14ac:dyDescent="0.2">
      <c r="B1719" s="1" t="s">
        <v>3482</v>
      </c>
      <c r="C1719" s="1">
        <v>41064.540347222224</v>
      </c>
      <c r="D1719" s="10">
        <v>300000</v>
      </c>
      <c r="E1719" s="1" t="s">
        <v>19</v>
      </c>
      <c r="F1719" s="11">
        <v>300000</v>
      </c>
      <c r="G1719" s="9">
        <f>RawData[[#This Row],[Clean Salary]]*INDEX(Exchange[], MATCH(RawData[[#This Row],[Currency]], Exchange[Code], 0), 4)</f>
        <v>5342.3750062327708</v>
      </c>
      <c r="H1719" s="11">
        <f>IFERROR(RawData[[#This Row],[Salary in USD]]/(INDEX(Exchange[], MATCH(RawData[[#This Row],[Local Currency Unit]], Exchange[Code], 0), 8)), "")</f>
        <v>3297.7623495264015</v>
      </c>
      <c r="I1719" s="1" t="s">
        <v>3483</v>
      </c>
      <c r="J1719" s="1" t="s">
        <v>290</v>
      </c>
      <c r="K1719" s="1" t="s">
        <v>134</v>
      </c>
      <c r="L1719" s="1" t="s">
        <v>19</v>
      </c>
      <c r="M1719" s="1" t="str">
        <f>INDEX(Countries[], MATCH(RawData[[#This Row],[Where do you work]], Countries[Actual], 0), 2)</f>
        <v>India</v>
      </c>
      <c r="N1719" s="1" t="s">
        <v>282</v>
      </c>
      <c r="O1719" s="1" t="str">
        <f>VLOOKUP(RawData[[#This Row],[How many hours of a day you work on Excel]], Time[], 2, FALSE)</f>
        <v>Heavy</v>
      </c>
      <c r="P1719" s="1">
        <v>8</v>
      </c>
    </row>
    <row r="1720" spans="2:16" x14ac:dyDescent="0.2">
      <c r="B1720" s="1" t="s">
        <v>3917</v>
      </c>
      <c r="C1720" s="1">
        <v>41069.500914351855</v>
      </c>
      <c r="D1720" s="10">
        <v>444</v>
      </c>
      <c r="E1720" s="1" t="s">
        <v>322</v>
      </c>
      <c r="F1720" s="11">
        <v>5320</v>
      </c>
      <c r="G1720" s="9">
        <f>RawData[[#This Row],[Clean Salary]]*INDEX(Exchange[], MATCH(RawData[[#This Row],[Currency]], Exchange[Code], 0), 4)</f>
        <v>5320</v>
      </c>
      <c r="H1720" s="11">
        <f>IFERROR(RawData[[#This Row],[Salary in USD]]/(INDEX(Exchange[], MATCH(RawData[[#This Row],[Local Currency Unit]], Exchange[Code], 0), 8)), "")</f>
        <v>3283.9506172839506</v>
      </c>
      <c r="I1720" s="1" t="s">
        <v>3918</v>
      </c>
      <c r="J1720" s="1" t="s">
        <v>281</v>
      </c>
      <c r="K1720" s="1" t="s">
        <v>134</v>
      </c>
      <c r="L1720" s="1" t="s">
        <v>19</v>
      </c>
      <c r="M1720" s="1" t="str">
        <f>INDEX(Countries[], MATCH(RawData[[#This Row],[Where do you work]], Countries[Actual], 0), 2)</f>
        <v>India</v>
      </c>
      <c r="N1720" s="1" t="s">
        <v>291</v>
      </c>
      <c r="O1720" s="1" t="str">
        <f>VLOOKUP(RawData[[#This Row],[How many hours of a day you work on Excel]], Time[], 2, FALSE)</f>
        <v>Medium</v>
      </c>
      <c r="P1720" s="1">
        <v>5</v>
      </c>
    </row>
    <row r="1721" spans="2:16" x14ac:dyDescent="0.2">
      <c r="B1721" s="1" t="s">
        <v>3803</v>
      </c>
      <c r="C1721" s="1">
        <v>41055.498877314814</v>
      </c>
      <c r="D1721" s="10">
        <v>8000</v>
      </c>
      <c r="E1721" s="1" t="s">
        <v>322</v>
      </c>
      <c r="F1721" s="11">
        <v>8000</v>
      </c>
      <c r="G1721" s="9">
        <f>RawData[[#This Row],[Clean Salary]]*INDEX(Exchange[], MATCH(RawData[[#This Row],[Currency]], Exchange[Code], 0), 4)</f>
        <v>8000</v>
      </c>
      <c r="H1721" s="11">
        <f>IFERROR(RawData[[#This Row],[Salary in USD]]/(INDEX(Exchange[], MATCH(RawData[[#This Row],[Local Currency Unit]], Exchange[Code], 0), 8)), "")</f>
        <v>3252.0325203252032</v>
      </c>
      <c r="I1721" s="1" t="s">
        <v>3804</v>
      </c>
      <c r="J1721" s="1" t="s">
        <v>281</v>
      </c>
      <c r="K1721" s="1" t="s">
        <v>256</v>
      </c>
      <c r="L1721" s="1" t="s">
        <v>48</v>
      </c>
      <c r="M1721" s="1" t="str">
        <f>INDEX(Countries[], MATCH(RawData[[#This Row],[Where do you work]], Countries[Actual], 0), 2)</f>
        <v>Thailand</v>
      </c>
      <c r="N1721" s="1" t="s">
        <v>294</v>
      </c>
      <c r="O1721" s="1" t="str">
        <f>VLOOKUP(RawData[[#This Row],[How many hours of a day you work on Excel]], Time[], 2, FALSE)</f>
        <v>Very Heavy</v>
      </c>
      <c r="P1721" s="1">
        <v>1</v>
      </c>
    </row>
    <row r="1722" spans="2:16" x14ac:dyDescent="0.2">
      <c r="B1722" s="1" t="s">
        <v>3276</v>
      </c>
      <c r="C1722" s="1">
        <v>41055.229305555556</v>
      </c>
      <c r="D1722" s="10">
        <v>1500</v>
      </c>
      <c r="E1722" s="1" t="s">
        <v>322</v>
      </c>
      <c r="F1722" s="11">
        <v>18000</v>
      </c>
      <c r="G1722" s="9">
        <f>RawData[[#This Row],[Clean Salary]]*INDEX(Exchange[], MATCH(RawData[[#This Row],[Currency]], Exchange[Code], 0), 4)</f>
        <v>18000</v>
      </c>
      <c r="H1722" s="11">
        <f>IFERROR(RawData[[#This Row],[Salary in USD]]/(INDEX(Exchange[], MATCH(RawData[[#This Row],[Local Currency Unit]], Exchange[Code], 0), 8)), "")</f>
        <v>3169.0140845070423</v>
      </c>
      <c r="I1722" s="1" t="s">
        <v>305</v>
      </c>
      <c r="J1722" s="1" t="s">
        <v>305</v>
      </c>
      <c r="K1722" s="1" t="s">
        <v>141</v>
      </c>
      <c r="L1722" s="1" t="s">
        <v>5</v>
      </c>
      <c r="M1722" s="1" t="str">
        <f>INDEX(Countries[], MATCH(RawData[[#This Row],[Where do you work]], Countries[Actual], 0), 2)</f>
        <v>Brazil</v>
      </c>
      <c r="N1722" s="1" t="s">
        <v>282</v>
      </c>
      <c r="O1722" s="1" t="str">
        <f>VLOOKUP(RawData[[#This Row],[How many hours of a day you work on Excel]], Time[], 2, FALSE)</f>
        <v>Heavy</v>
      </c>
    </row>
    <row r="1723" spans="2:16" x14ac:dyDescent="0.2">
      <c r="B1723" s="1" t="s">
        <v>3435</v>
      </c>
      <c r="C1723" s="1">
        <v>41054.155509259261</v>
      </c>
      <c r="D1723" s="10">
        <v>14000</v>
      </c>
      <c r="E1723" s="1" t="s">
        <v>322</v>
      </c>
      <c r="F1723" s="11">
        <v>14000</v>
      </c>
      <c r="G1723" s="9">
        <f>RawData[[#This Row],[Clean Salary]]*INDEX(Exchange[], MATCH(RawData[[#This Row],[Currency]], Exchange[Code], 0), 4)</f>
        <v>14000</v>
      </c>
      <c r="H1723" s="11">
        <f>IFERROR(RawData[[#This Row],[Salary in USD]]/(INDEX(Exchange[], MATCH(RawData[[#This Row],[Local Currency Unit]], Exchange[Code], 0), 8)), "")</f>
        <v>3160.270880361174</v>
      </c>
      <c r="I1723" s="1" t="s">
        <v>3436</v>
      </c>
      <c r="J1723" s="1" t="s">
        <v>305</v>
      </c>
      <c r="K1723" s="1" t="s">
        <v>161</v>
      </c>
      <c r="L1723" s="1" t="s">
        <v>15</v>
      </c>
      <c r="M1723" s="1" t="str">
        <f>INDEX(Countries[], MATCH(RawData[[#This Row],[Where do you work]], Countries[Actual], 0), 2)</f>
        <v>Hungary</v>
      </c>
      <c r="N1723" s="1" t="s">
        <v>282</v>
      </c>
      <c r="O1723" s="1" t="str">
        <f>VLOOKUP(RawData[[#This Row],[How many hours of a day you work on Excel]], Time[], 2, FALSE)</f>
        <v>Heavy</v>
      </c>
    </row>
    <row r="1724" spans="2:16" x14ac:dyDescent="0.2">
      <c r="B1724" s="1" t="s">
        <v>3925</v>
      </c>
      <c r="C1724" s="1">
        <v>41057.615763888891</v>
      </c>
      <c r="D1724" s="10">
        <v>5100</v>
      </c>
      <c r="E1724" s="1" t="s">
        <v>322</v>
      </c>
      <c r="F1724" s="11">
        <v>5100</v>
      </c>
      <c r="G1724" s="9">
        <f>RawData[[#This Row],[Clean Salary]]*INDEX(Exchange[], MATCH(RawData[[#This Row],[Currency]], Exchange[Code], 0), 4)</f>
        <v>5100</v>
      </c>
      <c r="H1724" s="11">
        <f>IFERROR(RawData[[#This Row],[Salary in USD]]/(INDEX(Exchange[], MATCH(RawData[[#This Row],[Local Currency Unit]], Exchange[Code], 0), 8)), "")</f>
        <v>3148.1481481481478</v>
      </c>
      <c r="I1724" s="1" t="s">
        <v>767</v>
      </c>
      <c r="J1724" s="1" t="s">
        <v>313</v>
      </c>
      <c r="K1724" s="1" t="s">
        <v>134</v>
      </c>
      <c r="L1724" s="1" t="s">
        <v>19</v>
      </c>
      <c r="M1724" s="1" t="str">
        <f>INDEX(Countries[], MATCH(RawData[[#This Row],[Where do you work]], Countries[Actual], 0), 2)</f>
        <v>India</v>
      </c>
      <c r="N1724" s="1" t="s">
        <v>294</v>
      </c>
      <c r="O1724" s="1" t="str">
        <f>VLOOKUP(RawData[[#This Row],[How many hours of a day you work on Excel]], Time[], 2, FALSE)</f>
        <v>Very Heavy</v>
      </c>
      <c r="P1724" s="1">
        <v>8</v>
      </c>
    </row>
    <row r="1725" spans="2:16" x14ac:dyDescent="0.2">
      <c r="B1725" s="1" t="s">
        <v>3928</v>
      </c>
      <c r="C1725" s="1">
        <v>41055.11824074074</v>
      </c>
      <c r="D1725" s="10" t="s">
        <v>3929</v>
      </c>
      <c r="E1725" s="1" t="s">
        <v>322</v>
      </c>
      <c r="F1725" s="11">
        <v>5000</v>
      </c>
      <c r="G1725" s="9">
        <f>RawData[[#This Row],[Clean Salary]]*INDEX(Exchange[], MATCH(RawData[[#This Row],[Currency]], Exchange[Code], 0), 4)</f>
        <v>5000</v>
      </c>
      <c r="H1725" s="11">
        <f>IFERROR(RawData[[#This Row],[Salary in USD]]/(INDEX(Exchange[], MATCH(RawData[[#This Row],[Local Currency Unit]], Exchange[Code], 0), 8)), "")</f>
        <v>3086.4197530864194</v>
      </c>
      <c r="I1725" s="1" t="s">
        <v>3798</v>
      </c>
      <c r="J1725" s="1" t="s">
        <v>313</v>
      </c>
      <c r="K1725" s="1" t="s">
        <v>134</v>
      </c>
      <c r="L1725" s="1" t="s">
        <v>19</v>
      </c>
      <c r="M1725" s="1" t="str">
        <f>INDEX(Countries[], MATCH(RawData[[#This Row],[Where do you work]], Countries[Actual], 0), 2)</f>
        <v>India</v>
      </c>
      <c r="N1725" s="1" t="s">
        <v>282</v>
      </c>
      <c r="O1725" s="1" t="str">
        <f>VLOOKUP(RawData[[#This Row],[How many hours of a day you work on Excel]], Time[], 2, FALSE)</f>
        <v>Heavy</v>
      </c>
    </row>
    <row r="1726" spans="2:16" x14ac:dyDescent="0.2">
      <c r="B1726" s="1" t="s">
        <v>3930</v>
      </c>
      <c r="C1726" s="1">
        <v>41056.044976851852</v>
      </c>
      <c r="D1726" s="10">
        <v>5000</v>
      </c>
      <c r="E1726" s="1" t="s">
        <v>322</v>
      </c>
      <c r="F1726" s="11">
        <v>5000</v>
      </c>
      <c r="G1726" s="9">
        <f>RawData[[#This Row],[Clean Salary]]*INDEX(Exchange[], MATCH(RawData[[#This Row],[Currency]], Exchange[Code], 0), 4)</f>
        <v>5000</v>
      </c>
      <c r="H1726" s="11">
        <f>IFERROR(RawData[[#This Row],[Salary in USD]]/(INDEX(Exchange[], MATCH(RawData[[#This Row],[Local Currency Unit]], Exchange[Code], 0), 8)), "")</f>
        <v>3086.4197530864194</v>
      </c>
      <c r="I1726" s="1" t="s">
        <v>3931</v>
      </c>
      <c r="J1726" s="1" t="s">
        <v>281</v>
      </c>
      <c r="K1726" s="1" t="s">
        <v>134</v>
      </c>
      <c r="L1726" s="1" t="s">
        <v>19</v>
      </c>
      <c r="M1726" s="1" t="str">
        <f>INDEX(Countries[], MATCH(RawData[[#This Row],[Where do you work]], Countries[Actual], 0), 2)</f>
        <v>India</v>
      </c>
      <c r="N1726" s="1" t="s">
        <v>282</v>
      </c>
      <c r="O1726" s="1" t="str">
        <f>VLOOKUP(RawData[[#This Row],[How many hours of a day you work on Excel]], Time[], 2, FALSE)</f>
        <v>Heavy</v>
      </c>
      <c r="P1726" s="1">
        <v>1</v>
      </c>
    </row>
    <row r="1727" spans="2:16" x14ac:dyDescent="0.2">
      <c r="B1727" s="1" t="s">
        <v>3934</v>
      </c>
      <c r="C1727" s="1">
        <v>41059.893101851849</v>
      </c>
      <c r="D1727" s="10">
        <v>5000</v>
      </c>
      <c r="E1727" s="1" t="s">
        <v>322</v>
      </c>
      <c r="F1727" s="11">
        <v>5000</v>
      </c>
      <c r="G1727" s="9">
        <f>RawData[[#This Row],[Clean Salary]]*INDEX(Exchange[], MATCH(RawData[[#This Row],[Currency]], Exchange[Code], 0), 4)</f>
        <v>5000</v>
      </c>
      <c r="H1727" s="11">
        <f>IFERROR(RawData[[#This Row],[Salary in USD]]/(INDEX(Exchange[], MATCH(RawData[[#This Row],[Local Currency Unit]], Exchange[Code], 0), 8)), "")</f>
        <v>3086.4197530864194</v>
      </c>
      <c r="I1727" s="1" t="s">
        <v>3935</v>
      </c>
      <c r="J1727" s="1" t="s">
        <v>281</v>
      </c>
      <c r="K1727" s="1" t="s">
        <v>134</v>
      </c>
      <c r="L1727" s="1" t="s">
        <v>19</v>
      </c>
      <c r="M1727" s="1" t="str">
        <f>INDEX(Countries[], MATCH(RawData[[#This Row],[Where do you work]], Countries[Actual], 0), 2)</f>
        <v>India</v>
      </c>
      <c r="N1727" s="1" t="s">
        <v>294</v>
      </c>
      <c r="O1727" s="1" t="str">
        <f>VLOOKUP(RawData[[#This Row],[How many hours of a day you work on Excel]], Time[], 2, FALSE)</f>
        <v>Very Heavy</v>
      </c>
      <c r="P1727" s="1">
        <v>4</v>
      </c>
    </row>
    <row r="1728" spans="2:16" x14ac:dyDescent="0.2">
      <c r="B1728" s="1" t="s">
        <v>3936</v>
      </c>
      <c r="C1728" s="1">
        <v>41077.533935185187</v>
      </c>
      <c r="D1728" s="10">
        <v>5000</v>
      </c>
      <c r="E1728" s="1" t="s">
        <v>322</v>
      </c>
      <c r="F1728" s="11">
        <v>5000</v>
      </c>
      <c r="G1728" s="9">
        <f>RawData[[#This Row],[Clean Salary]]*INDEX(Exchange[], MATCH(RawData[[#This Row],[Currency]], Exchange[Code], 0), 4)</f>
        <v>5000</v>
      </c>
      <c r="H1728" s="11">
        <f>IFERROR(RawData[[#This Row],[Salary in USD]]/(INDEX(Exchange[], MATCH(RawData[[#This Row],[Local Currency Unit]], Exchange[Code], 0), 8)), "")</f>
        <v>3086.4197530864194</v>
      </c>
      <c r="I1728" s="1" t="s">
        <v>2882</v>
      </c>
      <c r="J1728" s="1" t="s">
        <v>290</v>
      </c>
      <c r="K1728" s="1" t="s">
        <v>134</v>
      </c>
      <c r="L1728" s="1" t="s">
        <v>19</v>
      </c>
      <c r="M1728" s="1" t="str">
        <f>INDEX(Countries[], MATCH(RawData[[#This Row],[Where do you work]], Countries[Actual], 0), 2)</f>
        <v>India</v>
      </c>
      <c r="N1728" s="1" t="s">
        <v>291</v>
      </c>
      <c r="O1728" s="1" t="str">
        <f>VLOOKUP(RawData[[#This Row],[How many hours of a day you work on Excel]], Time[], 2, FALSE)</f>
        <v>Medium</v>
      </c>
      <c r="P1728" s="1">
        <v>10</v>
      </c>
    </row>
    <row r="1729" spans="2:16" x14ac:dyDescent="0.2">
      <c r="B1729" s="1" t="s">
        <v>3937</v>
      </c>
      <c r="C1729" s="1">
        <v>41078.346539351849</v>
      </c>
      <c r="D1729" s="10">
        <v>5000</v>
      </c>
      <c r="E1729" s="1" t="s">
        <v>322</v>
      </c>
      <c r="F1729" s="11">
        <v>5000</v>
      </c>
      <c r="G1729" s="9">
        <f>RawData[[#This Row],[Clean Salary]]*INDEX(Exchange[], MATCH(RawData[[#This Row],[Currency]], Exchange[Code], 0), 4)</f>
        <v>5000</v>
      </c>
      <c r="H1729" s="11">
        <f>IFERROR(RawData[[#This Row],[Salary in USD]]/(INDEX(Exchange[], MATCH(RawData[[#This Row],[Local Currency Unit]], Exchange[Code], 0), 8)), "")</f>
        <v>3086.4197530864194</v>
      </c>
      <c r="I1729" s="1" t="s">
        <v>3938</v>
      </c>
      <c r="J1729" s="1" t="s">
        <v>290</v>
      </c>
      <c r="K1729" s="1" t="s">
        <v>134</v>
      </c>
      <c r="L1729" s="1" t="s">
        <v>19</v>
      </c>
      <c r="M1729" s="1" t="str">
        <f>INDEX(Countries[], MATCH(RawData[[#This Row],[Where do you work]], Countries[Actual], 0), 2)</f>
        <v>India</v>
      </c>
      <c r="N1729" s="1" t="s">
        <v>294</v>
      </c>
      <c r="O1729" s="1" t="str">
        <f>VLOOKUP(RawData[[#This Row],[How many hours of a day you work on Excel]], Time[], 2, FALSE)</f>
        <v>Very Heavy</v>
      </c>
      <c r="P1729" s="1">
        <v>2</v>
      </c>
    </row>
    <row r="1730" spans="2:16" x14ac:dyDescent="0.2">
      <c r="B1730" s="1" t="s">
        <v>3939</v>
      </c>
      <c r="C1730" s="1">
        <v>41079.946469907409</v>
      </c>
      <c r="D1730" s="10">
        <v>5000</v>
      </c>
      <c r="E1730" s="1" t="s">
        <v>322</v>
      </c>
      <c r="F1730" s="11">
        <v>5000</v>
      </c>
      <c r="G1730" s="9">
        <f>RawData[[#This Row],[Clean Salary]]*INDEX(Exchange[], MATCH(RawData[[#This Row],[Currency]], Exchange[Code], 0), 4)</f>
        <v>5000</v>
      </c>
      <c r="H1730" s="11">
        <f>IFERROR(RawData[[#This Row],[Salary in USD]]/(INDEX(Exchange[], MATCH(RawData[[#This Row],[Local Currency Unit]], Exchange[Code], 0), 8)), "")</f>
        <v>3086.4197530864194</v>
      </c>
      <c r="I1730" s="1" t="s">
        <v>3940</v>
      </c>
      <c r="J1730" s="1" t="s">
        <v>631</v>
      </c>
      <c r="K1730" s="1" t="s">
        <v>134</v>
      </c>
      <c r="L1730" s="1" t="s">
        <v>19</v>
      </c>
      <c r="M1730" s="1" t="str">
        <f>INDEX(Countries[], MATCH(RawData[[#This Row],[Where do you work]], Countries[Actual], 0), 2)</f>
        <v>India</v>
      </c>
      <c r="N1730" s="1" t="s">
        <v>282</v>
      </c>
      <c r="O1730" s="1" t="str">
        <f>VLOOKUP(RawData[[#This Row],[How many hours of a day you work on Excel]], Time[], 2, FALSE)</f>
        <v>Heavy</v>
      </c>
      <c r="P1730" s="1">
        <v>3</v>
      </c>
    </row>
    <row r="1731" spans="2:16" x14ac:dyDescent="0.2">
      <c r="B1731" s="1" t="s">
        <v>3505</v>
      </c>
      <c r="C1731" s="1">
        <v>41072.908263888887</v>
      </c>
      <c r="D1731" s="10">
        <v>280000</v>
      </c>
      <c r="E1731" s="1" t="s">
        <v>19</v>
      </c>
      <c r="F1731" s="11">
        <v>280000</v>
      </c>
      <c r="G1731" s="9">
        <f>RawData[[#This Row],[Clean Salary]]*INDEX(Exchange[], MATCH(RawData[[#This Row],[Currency]], Exchange[Code], 0), 4)</f>
        <v>4986.216672483919</v>
      </c>
      <c r="H1731" s="11">
        <f>IFERROR(RawData[[#This Row],[Salary in USD]]/(INDEX(Exchange[], MATCH(RawData[[#This Row],[Local Currency Unit]], Exchange[Code], 0), 8)), "")</f>
        <v>3077.911526224641</v>
      </c>
      <c r="I1731" s="1" t="s">
        <v>3506</v>
      </c>
      <c r="J1731" s="1" t="s">
        <v>290</v>
      </c>
      <c r="K1731" s="1" t="s">
        <v>134</v>
      </c>
      <c r="L1731" s="1" t="s">
        <v>19</v>
      </c>
      <c r="M1731" s="1" t="str">
        <f>INDEX(Countries[], MATCH(RawData[[#This Row],[Where do you work]], Countries[Actual], 0), 2)</f>
        <v>India</v>
      </c>
      <c r="N1731" s="1" t="s">
        <v>294</v>
      </c>
      <c r="O1731" s="1" t="str">
        <f>VLOOKUP(RawData[[#This Row],[How many hours of a day you work on Excel]], Time[], 2, FALSE)</f>
        <v>Very Heavy</v>
      </c>
      <c r="P1731" s="1">
        <v>8</v>
      </c>
    </row>
    <row r="1732" spans="2:16" x14ac:dyDescent="0.2">
      <c r="B1732" s="1" t="s">
        <v>3507</v>
      </c>
      <c r="C1732" s="1">
        <v>41055.567939814813</v>
      </c>
      <c r="D1732" s="10">
        <v>278400</v>
      </c>
      <c r="E1732" s="1" t="s">
        <v>19</v>
      </c>
      <c r="F1732" s="11">
        <v>278400</v>
      </c>
      <c r="G1732" s="9">
        <f>RawData[[#This Row],[Clean Salary]]*INDEX(Exchange[], MATCH(RawData[[#This Row],[Currency]], Exchange[Code], 0), 4)</f>
        <v>4957.7240057840108</v>
      </c>
      <c r="H1732" s="11">
        <f>IFERROR(RawData[[#This Row],[Salary in USD]]/(INDEX(Exchange[], MATCH(RawData[[#This Row],[Local Currency Unit]], Exchange[Code], 0), 8)), "")</f>
        <v>3060.3234603605001</v>
      </c>
      <c r="I1732" s="1" t="s">
        <v>3119</v>
      </c>
      <c r="J1732" s="1" t="s">
        <v>281</v>
      </c>
      <c r="K1732" s="1" t="s">
        <v>134</v>
      </c>
      <c r="L1732" s="1" t="s">
        <v>19</v>
      </c>
      <c r="M1732" s="1" t="str">
        <f>INDEX(Countries[], MATCH(RawData[[#This Row],[Where do you work]], Countries[Actual], 0), 2)</f>
        <v>India</v>
      </c>
      <c r="N1732" s="1" t="s">
        <v>282</v>
      </c>
      <c r="O1732" s="1" t="str">
        <f>VLOOKUP(RawData[[#This Row],[How many hours of a day you work on Excel]], Time[], 2, FALSE)</f>
        <v>Heavy</v>
      </c>
      <c r="P1732" s="1">
        <v>5</v>
      </c>
    </row>
    <row r="1733" spans="2:16" x14ac:dyDescent="0.2">
      <c r="B1733" s="1" t="s">
        <v>3508</v>
      </c>
      <c r="C1733" s="1">
        <v>41059.958148148151</v>
      </c>
      <c r="D1733" s="10" t="s">
        <v>3509</v>
      </c>
      <c r="E1733" s="1" t="s">
        <v>19</v>
      </c>
      <c r="F1733" s="11">
        <v>278000</v>
      </c>
      <c r="G1733" s="9">
        <f>RawData[[#This Row],[Clean Salary]]*INDEX(Exchange[], MATCH(RawData[[#This Row],[Currency]], Exchange[Code], 0), 4)</f>
        <v>4950.6008391090336</v>
      </c>
      <c r="H1733" s="11">
        <f>IFERROR(RawData[[#This Row],[Salary in USD]]/(INDEX(Exchange[], MATCH(RawData[[#This Row],[Local Currency Unit]], Exchange[Code], 0), 8)), "")</f>
        <v>3055.9264438944651</v>
      </c>
      <c r="I1733" s="1" t="s">
        <v>767</v>
      </c>
      <c r="J1733" s="1" t="s">
        <v>313</v>
      </c>
      <c r="K1733" s="1" t="s">
        <v>134</v>
      </c>
      <c r="L1733" s="1" t="s">
        <v>19</v>
      </c>
      <c r="M1733" s="1" t="str">
        <f>INDEX(Countries[], MATCH(RawData[[#This Row],[Where do you work]], Countries[Actual], 0), 2)</f>
        <v>India</v>
      </c>
      <c r="N1733" s="1" t="s">
        <v>294</v>
      </c>
      <c r="O1733" s="1" t="str">
        <f>VLOOKUP(RawData[[#This Row],[How many hours of a day you work on Excel]], Time[], 2, FALSE)</f>
        <v>Very Heavy</v>
      </c>
      <c r="P1733" s="1">
        <v>8</v>
      </c>
    </row>
    <row r="1734" spans="2:16" x14ac:dyDescent="0.2">
      <c r="B1734" s="1" t="s">
        <v>3510</v>
      </c>
      <c r="C1734" s="1">
        <v>41055.047673611109</v>
      </c>
      <c r="D1734" s="10" t="s">
        <v>3511</v>
      </c>
      <c r="E1734" s="1" t="s">
        <v>19</v>
      </c>
      <c r="F1734" s="11">
        <v>276000</v>
      </c>
      <c r="G1734" s="9">
        <f>RawData[[#This Row],[Clean Salary]]*INDEX(Exchange[], MATCH(RawData[[#This Row],[Currency]], Exchange[Code], 0), 4)</f>
        <v>4914.9850057341491</v>
      </c>
      <c r="H1734" s="11">
        <f>IFERROR(RawData[[#This Row],[Salary in USD]]/(INDEX(Exchange[], MATCH(RawData[[#This Row],[Local Currency Unit]], Exchange[Code], 0), 8)), "")</f>
        <v>3033.9413615642893</v>
      </c>
      <c r="I1734" s="1" t="s">
        <v>648</v>
      </c>
      <c r="J1734" s="1" t="s">
        <v>290</v>
      </c>
      <c r="K1734" s="1" t="s">
        <v>134</v>
      </c>
      <c r="L1734" s="1" t="s">
        <v>19</v>
      </c>
      <c r="M1734" s="1" t="str">
        <f>INDEX(Countries[], MATCH(RawData[[#This Row],[Where do you work]], Countries[Actual], 0), 2)</f>
        <v>India</v>
      </c>
      <c r="N1734" s="1" t="s">
        <v>294</v>
      </c>
      <c r="O1734" s="1" t="str">
        <f>VLOOKUP(RawData[[#This Row],[How many hours of a day you work on Excel]], Time[], 2, FALSE)</f>
        <v>Very Heavy</v>
      </c>
    </row>
    <row r="1735" spans="2:16" x14ac:dyDescent="0.2">
      <c r="B1735" s="1" t="s">
        <v>3515</v>
      </c>
      <c r="C1735" s="1">
        <v>41080.019375000003</v>
      </c>
      <c r="D1735" s="10" t="s">
        <v>3516</v>
      </c>
      <c r="E1735" s="1" t="s">
        <v>19</v>
      </c>
      <c r="F1735" s="11">
        <v>276000</v>
      </c>
      <c r="G1735" s="9">
        <f>RawData[[#This Row],[Clean Salary]]*INDEX(Exchange[], MATCH(RawData[[#This Row],[Currency]], Exchange[Code], 0), 4)</f>
        <v>4914.9850057341491</v>
      </c>
      <c r="H1735" s="11">
        <f>IFERROR(RawData[[#This Row],[Salary in USD]]/(INDEX(Exchange[], MATCH(RawData[[#This Row],[Local Currency Unit]], Exchange[Code], 0), 8)), "")</f>
        <v>3033.9413615642893</v>
      </c>
      <c r="I1735" s="1" t="s">
        <v>3517</v>
      </c>
      <c r="J1735" s="1" t="s">
        <v>313</v>
      </c>
      <c r="K1735" s="1" t="s">
        <v>134</v>
      </c>
      <c r="L1735" s="1" t="s">
        <v>19</v>
      </c>
      <c r="M1735" s="1" t="str">
        <f>INDEX(Countries[], MATCH(RawData[[#This Row],[Where do you work]], Countries[Actual], 0), 2)</f>
        <v>India</v>
      </c>
      <c r="N1735" s="1" t="s">
        <v>294</v>
      </c>
      <c r="O1735" s="1" t="str">
        <f>VLOOKUP(RawData[[#This Row],[How many hours of a day you work on Excel]], Time[], 2, FALSE)</f>
        <v>Very Heavy</v>
      </c>
      <c r="P1735" s="1">
        <v>6</v>
      </c>
    </row>
    <row r="1736" spans="2:16" x14ac:dyDescent="0.2">
      <c r="B1736" s="1" t="s">
        <v>3512</v>
      </c>
      <c r="C1736" s="1">
        <v>41055.534814814811</v>
      </c>
      <c r="D1736" s="10" t="s">
        <v>3513</v>
      </c>
      <c r="E1736" s="1" t="s">
        <v>19</v>
      </c>
      <c r="F1736" s="11">
        <v>276000</v>
      </c>
      <c r="G1736" s="9">
        <f>RawData[[#This Row],[Clean Salary]]*INDEX(Exchange[], MATCH(RawData[[#This Row],[Currency]], Exchange[Code], 0), 4)</f>
        <v>4914.9850057341491</v>
      </c>
      <c r="H1736" s="11">
        <f>IFERROR(RawData[[#This Row],[Salary in USD]]/(INDEX(Exchange[], MATCH(RawData[[#This Row],[Local Currency Unit]], Exchange[Code], 0), 8)), "")</f>
        <v>3033.9413615642893</v>
      </c>
      <c r="I1736" s="1" t="s">
        <v>3514</v>
      </c>
      <c r="J1736" s="1" t="s">
        <v>281</v>
      </c>
      <c r="K1736" s="1" t="s">
        <v>138</v>
      </c>
      <c r="L1736" s="1" t="s">
        <v>19</v>
      </c>
      <c r="M1736" s="1" t="str">
        <f>INDEX(Countries[], MATCH(RawData[[#This Row],[Where do you work]], Countries[Actual], 0), 2)</f>
        <v>Pakistan</v>
      </c>
      <c r="N1736" s="1" t="s">
        <v>324</v>
      </c>
      <c r="O1736" s="1" t="str">
        <f>VLOOKUP(RawData[[#This Row],[How many hours of a day you work on Excel]], Time[], 2, FALSE)</f>
        <v>Light</v>
      </c>
      <c r="P1736" s="1">
        <v>3</v>
      </c>
    </row>
    <row r="1737" spans="2:16" x14ac:dyDescent="0.2">
      <c r="B1737" s="1" t="s">
        <v>3518</v>
      </c>
      <c r="C1737" s="1">
        <v>41055.036828703705</v>
      </c>
      <c r="D1737" s="10" t="s">
        <v>3519</v>
      </c>
      <c r="E1737" s="1" t="s">
        <v>19</v>
      </c>
      <c r="F1737" s="11">
        <v>275000</v>
      </c>
      <c r="G1737" s="9">
        <f>RawData[[#This Row],[Clean Salary]]*INDEX(Exchange[], MATCH(RawData[[#This Row],[Currency]], Exchange[Code], 0), 4)</f>
        <v>4897.177089046706</v>
      </c>
      <c r="H1737" s="11">
        <f>IFERROR(RawData[[#This Row],[Salary in USD]]/(INDEX(Exchange[], MATCH(RawData[[#This Row],[Local Currency Unit]], Exchange[Code], 0), 8)), "")</f>
        <v>3022.9488203992009</v>
      </c>
      <c r="I1737" s="1" t="s">
        <v>3520</v>
      </c>
      <c r="J1737" s="1" t="s">
        <v>290</v>
      </c>
      <c r="K1737" s="1" t="s">
        <v>134</v>
      </c>
      <c r="L1737" s="1" t="s">
        <v>19</v>
      </c>
      <c r="M1737" s="1" t="str">
        <f>INDEX(Countries[], MATCH(RawData[[#This Row],[Where do you work]], Countries[Actual], 0), 2)</f>
        <v>India</v>
      </c>
      <c r="N1737" s="1" t="s">
        <v>291</v>
      </c>
      <c r="O1737" s="1" t="str">
        <f>VLOOKUP(RawData[[#This Row],[How many hours of a day you work on Excel]], Time[], 2, FALSE)</f>
        <v>Medium</v>
      </c>
    </row>
    <row r="1738" spans="2:16" x14ac:dyDescent="0.2">
      <c r="B1738" s="1" t="s">
        <v>3521</v>
      </c>
      <c r="C1738" s="1">
        <v>41058.701203703706</v>
      </c>
      <c r="D1738" s="10">
        <v>275000</v>
      </c>
      <c r="E1738" s="1" t="s">
        <v>19</v>
      </c>
      <c r="F1738" s="11">
        <v>275000</v>
      </c>
      <c r="G1738" s="9">
        <f>RawData[[#This Row],[Clean Salary]]*INDEX(Exchange[], MATCH(RawData[[#This Row],[Currency]], Exchange[Code], 0), 4)</f>
        <v>4897.177089046706</v>
      </c>
      <c r="H1738" s="11">
        <f>IFERROR(RawData[[#This Row],[Salary in USD]]/(INDEX(Exchange[], MATCH(RawData[[#This Row],[Local Currency Unit]], Exchange[Code], 0), 8)), "")</f>
        <v>3022.9488203992009</v>
      </c>
      <c r="I1738" s="1" t="s">
        <v>3522</v>
      </c>
      <c r="J1738" s="1" t="s">
        <v>281</v>
      </c>
      <c r="K1738" s="1" t="s">
        <v>134</v>
      </c>
      <c r="L1738" s="1" t="s">
        <v>19</v>
      </c>
      <c r="M1738" s="1" t="str">
        <f>INDEX(Countries[], MATCH(RawData[[#This Row],[Where do you work]], Countries[Actual], 0), 2)</f>
        <v>India</v>
      </c>
      <c r="N1738" s="1" t="s">
        <v>294</v>
      </c>
      <c r="O1738" s="1" t="str">
        <f>VLOOKUP(RawData[[#This Row],[How many hours of a day you work on Excel]], Time[], 2, FALSE)</f>
        <v>Very Heavy</v>
      </c>
      <c r="P1738" s="1">
        <v>4</v>
      </c>
    </row>
    <row r="1739" spans="2:16" x14ac:dyDescent="0.2">
      <c r="B1739" s="1" t="s">
        <v>3749</v>
      </c>
      <c r="C1739" s="1">
        <v>41057.945439814815</v>
      </c>
      <c r="D1739" s="10" t="s">
        <v>3750</v>
      </c>
      <c r="E1739" s="1" t="s">
        <v>322</v>
      </c>
      <c r="F1739" s="11">
        <v>8725</v>
      </c>
      <c r="G1739" s="9">
        <f>RawData[[#This Row],[Clean Salary]]*INDEX(Exchange[], MATCH(RawData[[#This Row],[Currency]], Exchange[Code], 0), 4)</f>
        <v>8725</v>
      </c>
      <c r="H1739" s="11">
        <f>IFERROR(RawData[[#This Row],[Salary in USD]]/(INDEX(Exchange[], MATCH(RawData[[#This Row],[Local Currency Unit]], Exchange[Code], 0), 8)), "")</f>
        <v>3019.0311418685119</v>
      </c>
      <c r="I1739" s="1" t="s">
        <v>2059</v>
      </c>
      <c r="J1739" s="1" t="s">
        <v>281</v>
      </c>
      <c r="K1739" s="1" t="s">
        <v>138</v>
      </c>
      <c r="L1739" s="1" t="s">
        <v>35</v>
      </c>
      <c r="M1739" s="1" t="str">
        <f>INDEX(Countries[], MATCH(RawData[[#This Row],[Where do you work]], Countries[Actual], 0), 2)</f>
        <v>Pakistan</v>
      </c>
      <c r="N1739" s="1" t="s">
        <v>291</v>
      </c>
      <c r="O1739" s="1" t="str">
        <f>VLOOKUP(RawData[[#This Row],[How many hours of a day you work on Excel]], Time[], 2, FALSE)</f>
        <v>Medium</v>
      </c>
      <c r="P1739" s="1">
        <v>18</v>
      </c>
    </row>
    <row r="1740" spans="2:16" x14ac:dyDescent="0.2">
      <c r="B1740" s="1" t="s">
        <v>3524</v>
      </c>
      <c r="C1740" s="1">
        <v>41075.655347222222</v>
      </c>
      <c r="D1740" s="10">
        <v>270000</v>
      </c>
      <c r="E1740" s="1" t="s">
        <v>19</v>
      </c>
      <c r="F1740" s="11">
        <v>270000</v>
      </c>
      <c r="G1740" s="9">
        <f>RawData[[#This Row],[Clean Salary]]*INDEX(Exchange[], MATCH(RawData[[#This Row],[Currency]], Exchange[Code], 0), 4)</f>
        <v>4808.137505609493</v>
      </c>
      <c r="H1740" s="11">
        <f>IFERROR(RawData[[#This Row],[Salary in USD]]/(INDEX(Exchange[], MATCH(RawData[[#This Row],[Local Currency Unit]], Exchange[Code], 0), 8)), "")</f>
        <v>2967.9861145737609</v>
      </c>
      <c r="I1740" s="1" t="s">
        <v>2510</v>
      </c>
      <c r="J1740" s="1" t="s">
        <v>281</v>
      </c>
      <c r="K1740" s="1" t="s">
        <v>134</v>
      </c>
      <c r="L1740" s="1" t="s">
        <v>19</v>
      </c>
      <c r="M1740" s="1" t="str">
        <f>INDEX(Countries[], MATCH(RawData[[#This Row],[Where do you work]], Countries[Actual], 0), 2)</f>
        <v>India</v>
      </c>
      <c r="N1740" s="1" t="s">
        <v>291</v>
      </c>
      <c r="O1740" s="1" t="str">
        <f>VLOOKUP(RawData[[#This Row],[How many hours of a day you work on Excel]], Time[], 2, FALSE)</f>
        <v>Medium</v>
      </c>
      <c r="P1740" s="1">
        <v>5</v>
      </c>
    </row>
    <row r="1741" spans="2:16" x14ac:dyDescent="0.2">
      <c r="B1741" s="1" t="s">
        <v>3944</v>
      </c>
      <c r="C1741" s="1">
        <v>41058.017893518518</v>
      </c>
      <c r="D1741" s="10">
        <v>800</v>
      </c>
      <c r="E1741" s="1" t="s">
        <v>322</v>
      </c>
      <c r="F1741" s="11">
        <v>4800</v>
      </c>
      <c r="G1741" s="9">
        <f>RawData[[#This Row],[Clean Salary]]*INDEX(Exchange[], MATCH(RawData[[#This Row],[Currency]], Exchange[Code], 0), 4)</f>
        <v>4800</v>
      </c>
      <c r="H1741" s="11">
        <f>IFERROR(RawData[[#This Row],[Salary in USD]]/(INDEX(Exchange[], MATCH(RawData[[#This Row],[Local Currency Unit]], Exchange[Code], 0), 8)), "")</f>
        <v>2962.9629629629626</v>
      </c>
      <c r="I1741" s="1" t="s">
        <v>320</v>
      </c>
      <c r="J1741" s="1" t="s">
        <v>290</v>
      </c>
      <c r="K1741" s="1" t="s">
        <v>134</v>
      </c>
      <c r="L1741" s="1" t="s">
        <v>19</v>
      </c>
      <c r="M1741" s="1" t="str">
        <f>INDEX(Countries[], MATCH(RawData[[#This Row],[Where do you work]], Countries[Actual], 0), 2)</f>
        <v>India</v>
      </c>
      <c r="N1741" s="1" t="s">
        <v>282</v>
      </c>
      <c r="O1741" s="1" t="str">
        <f>VLOOKUP(RawData[[#This Row],[How many hours of a day you work on Excel]], Time[], 2, FALSE)</f>
        <v>Heavy</v>
      </c>
      <c r="P1741" s="1">
        <v>5</v>
      </c>
    </row>
    <row r="1742" spans="2:16" x14ac:dyDescent="0.2">
      <c r="B1742" s="1" t="s">
        <v>3945</v>
      </c>
      <c r="C1742" s="1">
        <v>41072.915520833332</v>
      </c>
      <c r="D1742" s="10">
        <v>4800</v>
      </c>
      <c r="E1742" s="1" t="s">
        <v>322</v>
      </c>
      <c r="F1742" s="11">
        <v>4800</v>
      </c>
      <c r="G1742" s="9">
        <f>RawData[[#This Row],[Clean Salary]]*INDEX(Exchange[], MATCH(RawData[[#This Row],[Currency]], Exchange[Code], 0), 4)</f>
        <v>4800</v>
      </c>
      <c r="H1742" s="11">
        <f>IFERROR(RawData[[#This Row],[Salary in USD]]/(INDEX(Exchange[], MATCH(RawData[[#This Row],[Local Currency Unit]], Exchange[Code], 0), 8)), "")</f>
        <v>2962.9629629629626</v>
      </c>
      <c r="I1742" s="1" t="s">
        <v>3946</v>
      </c>
      <c r="J1742" s="1" t="s">
        <v>281</v>
      </c>
      <c r="K1742" s="1" t="s">
        <v>134</v>
      </c>
      <c r="L1742" s="1" t="s">
        <v>19</v>
      </c>
      <c r="M1742" s="1" t="str">
        <f>INDEX(Countries[], MATCH(RawData[[#This Row],[Where do you work]], Countries[Actual], 0), 2)</f>
        <v>India</v>
      </c>
      <c r="N1742" s="1" t="s">
        <v>294</v>
      </c>
      <c r="O1742" s="1" t="str">
        <f>VLOOKUP(RawData[[#This Row],[How many hours of a day you work on Excel]], Time[], 2, FALSE)</f>
        <v>Very Heavy</v>
      </c>
      <c r="P1742" s="1">
        <v>3</v>
      </c>
    </row>
    <row r="1743" spans="2:16" x14ac:dyDescent="0.2">
      <c r="B1743" s="1" t="s">
        <v>3503</v>
      </c>
      <c r="C1743" s="1">
        <v>41064.927777777775</v>
      </c>
      <c r="D1743" s="10">
        <v>13000</v>
      </c>
      <c r="E1743" s="1" t="s">
        <v>322</v>
      </c>
      <c r="F1743" s="11">
        <v>13000</v>
      </c>
      <c r="G1743" s="9">
        <f>RawData[[#This Row],[Clean Salary]]*INDEX(Exchange[], MATCH(RawData[[#This Row],[Currency]], Exchange[Code], 0), 4)</f>
        <v>13000</v>
      </c>
      <c r="H1743" s="11">
        <f>IFERROR(RawData[[#This Row],[Salary in USD]]/(INDEX(Exchange[], MATCH(RawData[[#This Row],[Local Currency Unit]], Exchange[Code], 0), 8)), "")</f>
        <v>2934.5372460496615</v>
      </c>
      <c r="I1743" s="1" t="s">
        <v>3504</v>
      </c>
      <c r="J1743" s="1" t="s">
        <v>290</v>
      </c>
      <c r="K1743" s="1" t="s">
        <v>249</v>
      </c>
      <c r="L1743" s="1" t="s">
        <v>15</v>
      </c>
      <c r="M1743" s="1" t="str">
        <f>INDEX(Countries[], MATCH(RawData[[#This Row],[Where do you work]], Countries[Actual], 0), 2)</f>
        <v>Slovakia</v>
      </c>
      <c r="N1743" s="1" t="s">
        <v>294</v>
      </c>
      <c r="O1743" s="1" t="str">
        <f>VLOOKUP(RawData[[#This Row],[How many hours of a day you work on Excel]], Time[], 2, FALSE)</f>
        <v>Very Heavy</v>
      </c>
      <c r="P1743" s="1">
        <v>6</v>
      </c>
    </row>
    <row r="1744" spans="2:16" x14ac:dyDescent="0.2">
      <c r="B1744" s="1" t="s">
        <v>3525</v>
      </c>
      <c r="C1744" s="1">
        <v>41055.549317129633</v>
      </c>
      <c r="D1744" s="10" t="s">
        <v>3526</v>
      </c>
      <c r="E1744" s="1" t="s">
        <v>19</v>
      </c>
      <c r="F1744" s="11">
        <v>260000</v>
      </c>
      <c r="G1744" s="9">
        <f>RawData[[#This Row],[Clean Salary]]*INDEX(Exchange[], MATCH(RawData[[#This Row],[Currency]], Exchange[Code], 0), 4)</f>
        <v>4630.058338735068</v>
      </c>
      <c r="H1744" s="11">
        <f>IFERROR(RawData[[#This Row],[Salary in USD]]/(INDEX(Exchange[], MATCH(RawData[[#This Row],[Local Currency Unit]], Exchange[Code], 0), 8)), "")</f>
        <v>2858.0607029228813</v>
      </c>
      <c r="I1744" s="1" t="s">
        <v>290</v>
      </c>
      <c r="J1744" s="1" t="s">
        <v>290</v>
      </c>
      <c r="K1744" s="1" t="s">
        <v>134</v>
      </c>
      <c r="L1744" s="1" t="s">
        <v>19</v>
      </c>
      <c r="M1744" s="1" t="str">
        <f>INDEX(Countries[], MATCH(RawData[[#This Row],[Where do you work]], Countries[Actual], 0), 2)</f>
        <v>India</v>
      </c>
      <c r="N1744" s="1" t="s">
        <v>282</v>
      </c>
      <c r="O1744" s="1" t="str">
        <f>VLOOKUP(RawData[[#This Row],[How many hours of a day you work on Excel]], Time[], 2, FALSE)</f>
        <v>Heavy</v>
      </c>
      <c r="P1744" s="1">
        <v>2</v>
      </c>
    </row>
    <row r="1745" spans="2:16" x14ac:dyDescent="0.2">
      <c r="B1745" s="1" t="s">
        <v>3529</v>
      </c>
      <c r="C1745" s="1">
        <v>41054.241574074076</v>
      </c>
      <c r="D1745" s="10">
        <v>1000</v>
      </c>
      <c r="E1745" s="1" t="s">
        <v>322</v>
      </c>
      <c r="F1745" s="11">
        <v>12000</v>
      </c>
      <c r="G1745" s="9">
        <f>RawData[[#This Row],[Clean Salary]]*INDEX(Exchange[], MATCH(RawData[[#This Row],[Currency]], Exchange[Code], 0), 4)</f>
        <v>12000</v>
      </c>
      <c r="H1745" s="11">
        <f>IFERROR(RawData[[#This Row],[Salary in USD]]/(INDEX(Exchange[], MATCH(RawData[[#This Row],[Local Currency Unit]], Exchange[Code], 0), 8)), "")</f>
        <v>2857.1428571428569</v>
      </c>
      <c r="I1745" s="1" t="s">
        <v>3530</v>
      </c>
      <c r="J1745" s="1" t="s">
        <v>342</v>
      </c>
      <c r="K1745" s="1" t="s">
        <v>133</v>
      </c>
      <c r="L1745" s="1" t="s">
        <v>322</v>
      </c>
      <c r="M1745" s="1" t="str">
        <f>INDEX(Countries[], MATCH(RawData[[#This Row],[Where do you work]], Countries[Actual], 0), 2)</f>
        <v>USA</v>
      </c>
      <c r="N1745" s="1" t="s">
        <v>324</v>
      </c>
      <c r="O1745" s="1" t="str">
        <f>VLOOKUP(RawData[[#This Row],[How many hours of a day you work on Excel]], Time[], 2, FALSE)</f>
        <v>Light</v>
      </c>
    </row>
    <row r="1746" spans="2:16" x14ac:dyDescent="0.2">
      <c r="B1746" s="1" t="s">
        <v>3561</v>
      </c>
      <c r="C1746" s="1">
        <v>41065.210462962961</v>
      </c>
      <c r="D1746" s="10">
        <v>1000</v>
      </c>
      <c r="E1746" s="1" t="s">
        <v>322</v>
      </c>
      <c r="F1746" s="11">
        <v>12000</v>
      </c>
      <c r="G1746" s="9">
        <f>RawData[[#This Row],[Clean Salary]]*INDEX(Exchange[], MATCH(RawData[[#This Row],[Currency]], Exchange[Code], 0), 4)</f>
        <v>12000</v>
      </c>
      <c r="H1746" s="11">
        <f>IFERROR(RawData[[#This Row],[Salary in USD]]/(INDEX(Exchange[], MATCH(RawData[[#This Row],[Local Currency Unit]], Exchange[Code], 0), 8)), "")</f>
        <v>2857.1428571428569</v>
      </c>
      <c r="I1746" s="1" t="s">
        <v>3562</v>
      </c>
      <c r="J1746" s="1" t="s">
        <v>290</v>
      </c>
      <c r="K1746" s="1" t="s">
        <v>133</v>
      </c>
      <c r="L1746" s="1" t="s">
        <v>322</v>
      </c>
      <c r="M1746" s="1" t="str">
        <f>INDEX(Countries[], MATCH(RawData[[#This Row],[Where do you work]], Countries[Actual], 0), 2)</f>
        <v>USA</v>
      </c>
      <c r="N1746" s="1" t="s">
        <v>291</v>
      </c>
      <c r="O1746" s="1" t="str">
        <f>VLOOKUP(RawData[[#This Row],[How many hours of a day you work on Excel]], Time[], 2, FALSE)</f>
        <v>Medium</v>
      </c>
      <c r="P1746" s="1">
        <v>1</v>
      </c>
    </row>
    <row r="1747" spans="2:16" x14ac:dyDescent="0.2">
      <c r="B1747" s="1" t="s">
        <v>3565</v>
      </c>
      <c r="C1747" s="1">
        <v>41068.103298611109</v>
      </c>
      <c r="D1747" s="10" t="s">
        <v>3566</v>
      </c>
      <c r="E1747" s="1" t="s">
        <v>19</v>
      </c>
      <c r="F1747" s="11">
        <v>258000</v>
      </c>
      <c r="G1747" s="9">
        <f>RawData[[#This Row],[Clean Salary]]*INDEX(Exchange[], MATCH(RawData[[#This Row],[Currency]], Exchange[Code], 0), 4)</f>
        <v>4594.4425053601826</v>
      </c>
      <c r="H1747" s="11">
        <f>IFERROR(RawData[[#This Row],[Salary in USD]]/(INDEX(Exchange[], MATCH(RawData[[#This Row],[Local Currency Unit]], Exchange[Code], 0), 8)), "")</f>
        <v>2836.075620592705</v>
      </c>
      <c r="I1747" s="1" t="s">
        <v>3567</v>
      </c>
      <c r="J1747" s="1" t="s">
        <v>290</v>
      </c>
      <c r="K1747" s="1" t="s">
        <v>134</v>
      </c>
      <c r="L1747" s="1" t="s">
        <v>19</v>
      </c>
      <c r="M1747" s="1" t="str">
        <f>INDEX(Countries[], MATCH(RawData[[#This Row],[Where do you work]], Countries[Actual], 0), 2)</f>
        <v>India</v>
      </c>
      <c r="N1747" s="1" t="s">
        <v>282</v>
      </c>
      <c r="O1747" s="1" t="str">
        <f>VLOOKUP(RawData[[#This Row],[How many hours of a day you work on Excel]], Time[], 2, FALSE)</f>
        <v>Heavy</v>
      </c>
      <c r="P1747" s="1">
        <v>4</v>
      </c>
    </row>
    <row r="1748" spans="2:16" x14ac:dyDescent="0.2">
      <c r="B1748" s="1" t="s">
        <v>3571</v>
      </c>
      <c r="C1748" s="1">
        <v>41055.780555555553</v>
      </c>
      <c r="D1748" s="10" t="s">
        <v>3572</v>
      </c>
      <c r="E1748" s="1" t="s">
        <v>53</v>
      </c>
      <c r="F1748" s="11">
        <v>33600</v>
      </c>
      <c r="G1748" s="9">
        <f>RawData[[#This Row],[Clean Salary]]*INDEX(Exchange[], MATCH(RawData[[#This Row],[Currency]], Exchange[Code], 0), 4)</f>
        <v>9146.5655463031271</v>
      </c>
      <c r="H1748" s="11">
        <f>IFERROR(RawData[[#This Row],[Salary in USD]]/(INDEX(Exchange[], MATCH(RawData[[#This Row],[Local Currency Unit]], Exchange[Code], 0), 8)), "")</f>
        <v>2797.1148459642591</v>
      </c>
      <c r="I1748" s="1" t="s">
        <v>316</v>
      </c>
      <c r="J1748" s="1" t="s">
        <v>316</v>
      </c>
      <c r="K1748" s="1" t="s">
        <v>166</v>
      </c>
      <c r="L1748" s="1" t="s">
        <v>53</v>
      </c>
      <c r="M1748" s="1" t="str">
        <f>INDEX(Countries[], MATCH(RawData[[#This Row],[Where do you work]], Countries[Actual], 0), 2)</f>
        <v>Dubai</v>
      </c>
      <c r="N1748" s="1" t="s">
        <v>324</v>
      </c>
      <c r="O1748" s="1" t="str">
        <f>VLOOKUP(RawData[[#This Row],[How many hours of a day you work on Excel]], Time[], 2, FALSE)</f>
        <v>Light</v>
      </c>
      <c r="P1748" s="1">
        <v>7</v>
      </c>
    </row>
    <row r="1749" spans="2:16" x14ac:dyDescent="0.2">
      <c r="B1749" s="1" t="s">
        <v>3573</v>
      </c>
      <c r="C1749" s="1">
        <v>41057.573807870373</v>
      </c>
      <c r="D1749" s="10">
        <v>252000</v>
      </c>
      <c r="E1749" s="1" t="s">
        <v>19</v>
      </c>
      <c r="F1749" s="11">
        <v>252000</v>
      </c>
      <c r="G1749" s="9">
        <f>RawData[[#This Row],[Clean Salary]]*INDEX(Exchange[], MATCH(RawData[[#This Row],[Currency]], Exchange[Code], 0), 4)</f>
        <v>4487.5950052355274</v>
      </c>
      <c r="H1749" s="11">
        <f>IFERROR(RawData[[#This Row],[Salary in USD]]/(INDEX(Exchange[], MATCH(RawData[[#This Row],[Local Currency Unit]], Exchange[Code], 0), 8)), "")</f>
        <v>2770.1203736021771</v>
      </c>
      <c r="I1749" s="1" t="s">
        <v>3574</v>
      </c>
      <c r="J1749" s="1" t="s">
        <v>316</v>
      </c>
      <c r="K1749" s="1" t="s">
        <v>134</v>
      </c>
      <c r="L1749" s="1" t="s">
        <v>19</v>
      </c>
      <c r="M1749" s="1" t="str">
        <f>INDEX(Countries[], MATCH(RawData[[#This Row],[Where do you work]], Countries[Actual], 0), 2)</f>
        <v>India</v>
      </c>
      <c r="N1749" s="1" t="s">
        <v>324</v>
      </c>
      <c r="O1749" s="1" t="str">
        <f>VLOOKUP(RawData[[#This Row],[How many hours of a day you work on Excel]], Time[], 2, FALSE)</f>
        <v>Light</v>
      </c>
      <c r="P1749" s="1">
        <v>5</v>
      </c>
    </row>
    <row r="1750" spans="2:16" x14ac:dyDescent="0.2">
      <c r="B1750" s="1" t="s">
        <v>3575</v>
      </c>
      <c r="C1750" s="1">
        <v>41057.72383101852</v>
      </c>
      <c r="D1750" s="10" t="s">
        <v>3576</v>
      </c>
      <c r="E1750" s="1" t="s">
        <v>19</v>
      </c>
      <c r="F1750" s="11">
        <v>252000</v>
      </c>
      <c r="G1750" s="9">
        <f>RawData[[#This Row],[Clean Salary]]*INDEX(Exchange[], MATCH(RawData[[#This Row],[Currency]], Exchange[Code], 0), 4)</f>
        <v>4487.5950052355274</v>
      </c>
      <c r="H1750" s="11">
        <f>IFERROR(RawData[[#This Row],[Salary in USD]]/(INDEX(Exchange[], MATCH(RawData[[#This Row],[Local Currency Unit]], Exchange[Code], 0), 8)), "")</f>
        <v>2770.1203736021771</v>
      </c>
      <c r="I1750" s="1" t="s">
        <v>2774</v>
      </c>
      <c r="J1750" s="1" t="s">
        <v>281</v>
      </c>
      <c r="K1750" s="1" t="s">
        <v>134</v>
      </c>
      <c r="L1750" s="1" t="s">
        <v>19</v>
      </c>
      <c r="M1750" s="1" t="str">
        <f>INDEX(Countries[], MATCH(RawData[[#This Row],[Where do you work]], Countries[Actual], 0), 2)</f>
        <v>India</v>
      </c>
      <c r="N1750" s="1" t="s">
        <v>324</v>
      </c>
      <c r="O1750" s="1" t="str">
        <f>VLOOKUP(RawData[[#This Row],[How many hours of a day you work on Excel]], Time[], 2, FALSE)</f>
        <v>Light</v>
      </c>
      <c r="P1750" s="1">
        <v>16</v>
      </c>
    </row>
    <row r="1751" spans="2:16" x14ac:dyDescent="0.2">
      <c r="B1751" s="1" t="s">
        <v>3577</v>
      </c>
      <c r="C1751" s="1">
        <v>41055.542974537035</v>
      </c>
      <c r="D1751" s="10" t="s">
        <v>3578</v>
      </c>
      <c r="E1751" s="1" t="s">
        <v>19</v>
      </c>
      <c r="F1751" s="11">
        <v>250000</v>
      </c>
      <c r="G1751" s="9">
        <f>RawData[[#This Row],[Clean Salary]]*INDEX(Exchange[], MATCH(RawData[[#This Row],[Currency]], Exchange[Code], 0), 4)</f>
        <v>4451.9791718606421</v>
      </c>
      <c r="H1751" s="11">
        <f>IFERROR(RawData[[#This Row],[Salary in USD]]/(INDEX(Exchange[], MATCH(RawData[[#This Row],[Local Currency Unit]], Exchange[Code], 0), 8)), "")</f>
        <v>2748.1352912720013</v>
      </c>
      <c r="I1751" s="1" t="s">
        <v>3579</v>
      </c>
      <c r="J1751" s="1" t="s">
        <v>281</v>
      </c>
      <c r="K1751" s="1" t="s">
        <v>134</v>
      </c>
      <c r="L1751" s="1" t="s">
        <v>19</v>
      </c>
      <c r="M1751" s="1" t="str">
        <f>INDEX(Countries[], MATCH(RawData[[#This Row],[Where do you work]], Countries[Actual], 0), 2)</f>
        <v>India</v>
      </c>
      <c r="N1751" s="1" t="s">
        <v>291</v>
      </c>
      <c r="O1751" s="1" t="str">
        <f>VLOOKUP(RawData[[#This Row],[How many hours of a day you work on Excel]], Time[], 2, FALSE)</f>
        <v>Medium</v>
      </c>
      <c r="P1751" s="1">
        <v>5</v>
      </c>
    </row>
    <row r="1752" spans="2:16" x14ac:dyDescent="0.2">
      <c r="B1752" s="1" t="s">
        <v>3580</v>
      </c>
      <c r="C1752" s="1">
        <v>41055.562210648146</v>
      </c>
      <c r="D1752" s="10" t="s">
        <v>3581</v>
      </c>
      <c r="E1752" s="1" t="s">
        <v>19</v>
      </c>
      <c r="F1752" s="11">
        <v>250000</v>
      </c>
      <c r="G1752" s="9">
        <f>RawData[[#This Row],[Clean Salary]]*INDEX(Exchange[], MATCH(RawData[[#This Row],[Currency]], Exchange[Code], 0), 4)</f>
        <v>4451.9791718606421</v>
      </c>
      <c r="H1752" s="11">
        <f>IFERROR(RawData[[#This Row],[Salary in USD]]/(INDEX(Exchange[], MATCH(RawData[[#This Row],[Local Currency Unit]], Exchange[Code], 0), 8)), "")</f>
        <v>2748.1352912720013</v>
      </c>
      <c r="I1752" s="1" t="s">
        <v>3582</v>
      </c>
      <c r="J1752" s="1" t="s">
        <v>313</v>
      </c>
      <c r="K1752" s="1" t="s">
        <v>134</v>
      </c>
      <c r="L1752" s="1" t="s">
        <v>19</v>
      </c>
      <c r="M1752" s="1" t="str">
        <f>INDEX(Countries[], MATCH(RawData[[#This Row],[Where do you work]], Countries[Actual], 0), 2)</f>
        <v>India</v>
      </c>
      <c r="N1752" s="1" t="s">
        <v>294</v>
      </c>
      <c r="O1752" s="1" t="str">
        <f>VLOOKUP(RawData[[#This Row],[How many hours of a day you work on Excel]], Time[], 2, FALSE)</f>
        <v>Very Heavy</v>
      </c>
      <c r="P1752" s="1">
        <v>4</v>
      </c>
    </row>
    <row r="1753" spans="2:16" x14ac:dyDescent="0.2">
      <c r="B1753" s="1" t="s">
        <v>3583</v>
      </c>
      <c r="C1753" s="1">
        <v>41055.626168981478</v>
      </c>
      <c r="D1753" s="10" t="s">
        <v>3584</v>
      </c>
      <c r="E1753" s="1" t="s">
        <v>19</v>
      </c>
      <c r="F1753" s="11">
        <v>250000</v>
      </c>
      <c r="G1753" s="9">
        <f>RawData[[#This Row],[Clean Salary]]*INDEX(Exchange[], MATCH(RawData[[#This Row],[Currency]], Exchange[Code], 0), 4)</f>
        <v>4451.9791718606421</v>
      </c>
      <c r="H1753" s="11">
        <f>IFERROR(RawData[[#This Row],[Salary in USD]]/(INDEX(Exchange[], MATCH(RawData[[#This Row],[Local Currency Unit]], Exchange[Code], 0), 8)), "")</f>
        <v>2748.1352912720013</v>
      </c>
      <c r="I1753" s="1" t="s">
        <v>3119</v>
      </c>
      <c r="J1753" s="1" t="s">
        <v>281</v>
      </c>
      <c r="K1753" s="1" t="s">
        <v>134</v>
      </c>
      <c r="L1753" s="1" t="s">
        <v>19</v>
      </c>
      <c r="M1753" s="1" t="str">
        <f>INDEX(Countries[], MATCH(RawData[[#This Row],[Where do you work]], Countries[Actual], 0), 2)</f>
        <v>India</v>
      </c>
      <c r="N1753" s="1" t="s">
        <v>282</v>
      </c>
      <c r="O1753" s="1" t="str">
        <f>VLOOKUP(RawData[[#This Row],[How many hours of a day you work on Excel]], Time[], 2, FALSE)</f>
        <v>Heavy</v>
      </c>
      <c r="P1753" s="1">
        <v>6</v>
      </c>
    </row>
    <row r="1754" spans="2:16" x14ac:dyDescent="0.2">
      <c r="B1754" s="1" t="s">
        <v>3585</v>
      </c>
      <c r="C1754" s="1">
        <v>41057.645416666666</v>
      </c>
      <c r="D1754" s="10" t="s">
        <v>3586</v>
      </c>
      <c r="E1754" s="1" t="s">
        <v>19</v>
      </c>
      <c r="F1754" s="11">
        <v>250000</v>
      </c>
      <c r="G1754" s="9">
        <f>RawData[[#This Row],[Clean Salary]]*INDEX(Exchange[], MATCH(RawData[[#This Row],[Currency]], Exchange[Code], 0), 4)</f>
        <v>4451.9791718606421</v>
      </c>
      <c r="H1754" s="11">
        <f>IFERROR(RawData[[#This Row],[Salary in USD]]/(INDEX(Exchange[], MATCH(RawData[[#This Row],[Local Currency Unit]], Exchange[Code], 0), 8)), "")</f>
        <v>2748.1352912720013</v>
      </c>
      <c r="I1754" s="1" t="s">
        <v>3587</v>
      </c>
      <c r="J1754" s="1" t="s">
        <v>313</v>
      </c>
      <c r="K1754" s="1" t="s">
        <v>134</v>
      </c>
      <c r="L1754" s="1" t="s">
        <v>19</v>
      </c>
      <c r="M1754" s="1" t="str">
        <f>INDEX(Countries[], MATCH(RawData[[#This Row],[Where do you work]], Countries[Actual], 0), 2)</f>
        <v>India</v>
      </c>
      <c r="N1754" s="1" t="s">
        <v>294</v>
      </c>
      <c r="O1754" s="1" t="str">
        <f>VLOOKUP(RawData[[#This Row],[How many hours of a day you work on Excel]], Time[], 2, FALSE)</f>
        <v>Very Heavy</v>
      </c>
      <c r="P1754" s="1">
        <v>3.5</v>
      </c>
    </row>
    <row r="1755" spans="2:16" x14ac:dyDescent="0.2">
      <c r="B1755" s="1" t="s">
        <v>3588</v>
      </c>
      <c r="C1755" s="1">
        <v>41057.65965277778</v>
      </c>
      <c r="D1755" s="10" t="s">
        <v>3584</v>
      </c>
      <c r="E1755" s="1" t="s">
        <v>19</v>
      </c>
      <c r="F1755" s="11">
        <v>250000</v>
      </c>
      <c r="G1755" s="9">
        <f>RawData[[#This Row],[Clean Salary]]*INDEX(Exchange[], MATCH(RawData[[#This Row],[Currency]], Exchange[Code], 0), 4)</f>
        <v>4451.9791718606421</v>
      </c>
      <c r="H1755" s="11">
        <f>IFERROR(RawData[[#This Row],[Salary in USD]]/(INDEX(Exchange[], MATCH(RawData[[#This Row],[Local Currency Unit]], Exchange[Code], 0), 8)), "")</f>
        <v>2748.1352912720013</v>
      </c>
      <c r="I1755" s="1" t="s">
        <v>767</v>
      </c>
      <c r="J1755" s="1" t="s">
        <v>313</v>
      </c>
      <c r="K1755" s="1" t="s">
        <v>134</v>
      </c>
      <c r="L1755" s="1" t="s">
        <v>19</v>
      </c>
      <c r="M1755" s="1" t="str">
        <f>INDEX(Countries[], MATCH(RawData[[#This Row],[Where do you work]], Countries[Actual], 0), 2)</f>
        <v>India</v>
      </c>
      <c r="N1755" s="1" t="s">
        <v>291</v>
      </c>
      <c r="O1755" s="1" t="str">
        <f>VLOOKUP(RawData[[#This Row],[How many hours of a day you work on Excel]], Time[], 2, FALSE)</f>
        <v>Medium</v>
      </c>
      <c r="P1755" s="1">
        <v>3</v>
      </c>
    </row>
    <row r="1756" spans="2:16" x14ac:dyDescent="0.2">
      <c r="B1756" s="1" t="s">
        <v>3589</v>
      </c>
      <c r="C1756" s="1">
        <v>41058.004861111112</v>
      </c>
      <c r="D1756" s="10">
        <v>250000</v>
      </c>
      <c r="E1756" s="1" t="s">
        <v>19</v>
      </c>
      <c r="F1756" s="11">
        <v>250000</v>
      </c>
      <c r="G1756" s="9">
        <f>RawData[[#This Row],[Clean Salary]]*INDEX(Exchange[], MATCH(RawData[[#This Row],[Currency]], Exchange[Code], 0), 4)</f>
        <v>4451.9791718606421</v>
      </c>
      <c r="H1756" s="11">
        <f>IFERROR(RawData[[#This Row],[Salary in USD]]/(INDEX(Exchange[], MATCH(RawData[[#This Row],[Local Currency Unit]], Exchange[Code], 0), 8)), "")</f>
        <v>2748.1352912720013</v>
      </c>
      <c r="I1756" s="1" t="s">
        <v>3590</v>
      </c>
      <c r="J1756" s="1" t="s">
        <v>281</v>
      </c>
      <c r="K1756" s="1" t="s">
        <v>134</v>
      </c>
      <c r="L1756" s="1" t="s">
        <v>19</v>
      </c>
      <c r="M1756" s="1" t="str">
        <f>INDEX(Countries[], MATCH(RawData[[#This Row],[Where do you work]], Countries[Actual], 0), 2)</f>
        <v>India</v>
      </c>
      <c r="N1756" s="1" t="s">
        <v>282</v>
      </c>
      <c r="O1756" s="1" t="str">
        <f>VLOOKUP(RawData[[#This Row],[How many hours of a day you work on Excel]], Time[], 2, FALSE)</f>
        <v>Heavy</v>
      </c>
      <c r="P1756" s="1">
        <v>1</v>
      </c>
    </row>
    <row r="1757" spans="2:16" x14ac:dyDescent="0.2">
      <c r="B1757" s="1" t="s">
        <v>3591</v>
      </c>
      <c r="C1757" s="1">
        <v>41058.795995370368</v>
      </c>
      <c r="D1757" s="10" t="s">
        <v>3592</v>
      </c>
      <c r="E1757" s="1" t="s">
        <v>19</v>
      </c>
      <c r="F1757" s="11">
        <v>250000</v>
      </c>
      <c r="G1757" s="9">
        <f>RawData[[#This Row],[Clean Salary]]*INDEX(Exchange[], MATCH(RawData[[#This Row],[Currency]], Exchange[Code], 0), 4)</f>
        <v>4451.9791718606421</v>
      </c>
      <c r="H1757" s="11">
        <f>IFERROR(RawData[[#This Row],[Salary in USD]]/(INDEX(Exchange[], MATCH(RawData[[#This Row],[Local Currency Unit]], Exchange[Code], 0), 8)), "")</f>
        <v>2748.1352912720013</v>
      </c>
      <c r="I1757" s="1" t="s">
        <v>3593</v>
      </c>
      <c r="J1757" s="1" t="s">
        <v>290</v>
      </c>
      <c r="K1757" s="1" t="s">
        <v>134</v>
      </c>
      <c r="L1757" s="1" t="s">
        <v>19</v>
      </c>
      <c r="M1757" s="1" t="str">
        <f>INDEX(Countries[], MATCH(RawData[[#This Row],[Where do you work]], Countries[Actual], 0), 2)</f>
        <v>India</v>
      </c>
      <c r="N1757" s="1" t="s">
        <v>294</v>
      </c>
      <c r="O1757" s="1" t="str">
        <f>VLOOKUP(RawData[[#This Row],[How many hours of a day you work on Excel]], Time[], 2, FALSE)</f>
        <v>Very Heavy</v>
      </c>
      <c r="P1757" s="1">
        <v>8</v>
      </c>
    </row>
    <row r="1758" spans="2:16" x14ac:dyDescent="0.2">
      <c r="B1758" s="1" t="s">
        <v>3594</v>
      </c>
      <c r="C1758" s="1">
        <v>41058.910243055558</v>
      </c>
      <c r="D1758" s="10" t="s">
        <v>3595</v>
      </c>
      <c r="E1758" s="1" t="s">
        <v>19</v>
      </c>
      <c r="F1758" s="11">
        <v>250000</v>
      </c>
      <c r="G1758" s="9">
        <f>RawData[[#This Row],[Clean Salary]]*INDEX(Exchange[], MATCH(RawData[[#This Row],[Currency]], Exchange[Code], 0), 4)</f>
        <v>4451.9791718606421</v>
      </c>
      <c r="H1758" s="11">
        <f>IFERROR(RawData[[#This Row],[Salary in USD]]/(INDEX(Exchange[], MATCH(RawData[[#This Row],[Local Currency Unit]], Exchange[Code], 0), 8)), "")</f>
        <v>2748.1352912720013</v>
      </c>
      <c r="I1758" s="1" t="s">
        <v>281</v>
      </c>
      <c r="J1758" s="1" t="s">
        <v>281</v>
      </c>
      <c r="K1758" s="1" t="s">
        <v>134</v>
      </c>
      <c r="L1758" s="1" t="s">
        <v>19</v>
      </c>
      <c r="M1758" s="1" t="str">
        <f>INDEX(Countries[], MATCH(RawData[[#This Row],[Where do you work]], Countries[Actual], 0), 2)</f>
        <v>India</v>
      </c>
      <c r="N1758" s="1" t="s">
        <v>324</v>
      </c>
      <c r="O1758" s="1" t="str">
        <f>VLOOKUP(RawData[[#This Row],[How many hours of a day you work on Excel]], Time[], 2, FALSE)</f>
        <v>Light</v>
      </c>
      <c r="P1758" s="1">
        <v>15</v>
      </c>
    </row>
    <row r="1759" spans="2:16" x14ac:dyDescent="0.2">
      <c r="B1759" s="1" t="s">
        <v>3596</v>
      </c>
      <c r="C1759" s="1">
        <v>41059.596608796295</v>
      </c>
      <c r="D1759" s="10" t="s">
        <v>3597</v>
      </c>
      <c r="E1759" s="1" t="s">
        <v>19</v>
      </c>
      <c r="F1759" s="11">
        <v>250000</v>
      </c>
      <c r="G1759" s="9">
        <f>RawData[[#This Row],[Clean Salary]]*INDEX(Exchange[], MATCH(RawData[[#This Row],[Currency]], Exchange[Code], 0), 4)</f>
        <v>4451.9791718606421</v>
      </c>
      <c r="H1759" s="11">
        <f>IFERROR(RawData[[#This Row],[Salary in USD]]/(INDEX(Exchange[], MATCH(RawData[[#This Row],[Local Currency Unit]], Exchange[Code], 0), 8)), "")</f>
        <v>2748.1352912720013</v>
      </c>
      <c r="I1759" s="1" t="s">
        <v>3598</v>
      </c>
      <c r="J1759" s="1" t="s">
        <v>281</v>
      </c>
      <c r="K1759" s="1" t="s">
        <v>134</v>
      </c>
      <c r="L1759" s="1" t="s">
        <v>19</v>
      </c>
      <c r="M1759" s="1" t="str">
        <f>INDEX(Countries[], MATCH(RawData[[#This Row],[Where do you work]], Countries[Actual], 0), 2)</f>
        <v>India</v>
      </c>
      <c r="N1759" s="1" t="s">
        <v>291</v>
      </c>
      <c r="O1759" s="1" t="str">
        <f>VLOOKUP(RawData[[#This Row],[How many hours of a day you work on Excel]], Time[], 2, FALSE)</f>
        <v>Medium</v>
      </c>
      <c r="P1759" s="1">
        <v>15</v>
      </c>
    </row>
    <row r="1760" spans="2:16" x14ac:dyDescent="0.2">
      <c r="B1760" s="1" t="s">
        <v>3599</v>
      </c>
      <c r="C1760" s="1">
        <v>41061.606030092589</v>
      </c>
      <c r="D1760" s="10">
        <v>250000</v>
      </c>
      <c r="E1760" s="1" t="s">
        <v>19</v>
      </c>
      <c r="F1760" s="11">
        <v>250000</v>
      </c>
      <c r="G1760" s="9">
        <f>RawData[[#This Row],[Clean Salary]]*INDEX(Exchange[], MATCH(RawData[[#This Row],[Currency]], Exchange[Code], 0), 4)</f>
        <v>4451.9791718606421</v>
      </c>
      <c r="H1760" s="11">
        <f>IFERROR(RawData[[#This Row],[Salary in USD]]/(INDEX(Exchange[], MATCH(RawData[[#This Row],[Local Currency Unit]], Exchange[Code], 0), 8)), "")</f>
        <v>2748.1352912720013</v>
      </c>
      <c r="I1760" s="1" t="s">
        <v>3600</v>
      </c>
      <c r="J1760" s="1" t="s">
        <v>305</v>
      </c>
      <c r="K1760" s="1" t="s">
        <v>134</v>
      </c>
      <c r="L1760" s="1" t="s">
        <v>19</v>
      </c>
      <c r="M1760" s="1" t="str">
        <f>INDEX(Countries[], MATCH(RawData[[#This Row],[Where do you work]], Countries[Actual], 0), 2)</f>
        <v>India</v>
      </c>
      <c r="N1760" s="1" t="s">
        <v>282</v>
      </c>
      <c r="O1760" s="1" t="str">
        <f>VLOOKUP(RawData[[#This Row],[How many hours of a day you work on Excel]], Time[], 2, FALSE)</f>
        <v>Heavy</v>
      </c>
      <c r="P1760" s="1">
        <v>2.5</v>
      </c>
    </row>
    <row r="1761" spans="2:16" x14ac:dyDescent="0.2">
      <c r="B1761" s="1" t="s">
        <v>3601</v>
      </c>
      <c r="C1761" s="1">
        <v>41079.63585648148</v>
      </c>
      <c r="D1761" s="10">
        <v>250000</v>
      </c>
      <c r="E1761" s="1" t="s">
        <v>19</v>
      </c>
      <c r="F1761" s="11">
        <v>250000</v>
      </c>
      <c r="G1761" s="9">
        <f>RawData[[#This Row],[Clean Salary]]*INDEX(Exchange[], MATCH(RawData[[#This Row],[Currency]], Exchange[Code], 0), 4)</f>
        <v>4451.9791718606421</v>
      </c>
      <c r="H1761" s="11">
        <f>IFERROR(RawData[[#This Row],[Salary in USD]]/(INDEX(Exchange[], MATCH(RawData[[#This Row],[Local Currency Unit]], Exchange[Code], 0), 8)), "")</f>
        <v>2748.1352912720013</v>
      </c>
      <c r="I1761" s="1" t="s">
        <v>3602</v>
      </c>
      <c r="J1761" s="1" t="s">
        <v>313</v>
      </c>
      <c r="K1761" s="1" t="s">
        <v>134</v>
      </c>
      <c r="L1761" s="1" t="s">
        <v>19</v>
      </c>
      <c r="M1761" s="1" t="str">
        <f>INDEX(Countries[], MATCH(RawData[[#This Row],[Where do you work]], Countries[Actual], 0), 2)</f>
        <v>India</v>
      </c>
      <c r="N1761" s="1" t="s">
        <v>282</v>
      </c>
      <c r="O1761" s="1" t="str">
        <f>VLOOKUP(RawData[[#This Row],[How many hours of a day you work on Excel]], Time[], 2, FALSE)</f>
        <v>Heavy</v>
      </c>
      <c r="P1761" s="1">
        <v>3</v>
      </c>
    </row>
    <row r="1762" spans="2:16" x14ac:dyDescent="0.2">
      <c r="B1762" s="1" t="s">
        <v>3603</v>
      </c>
      <c r="C1762" s="1">
        <v>41080.056122685186</v>
      </c>
      <c r="D1762" s="10">
        <v>250000</v>
      </c>
      <c r="E1762" s="1" t="s">
        <v>19</v>
      </c>
      <c r="F1762" s="11">
        <v>250000</v>
      </c>
      <c r="G1762" s="9">
        <f>RawData[[#This Row],[Clean Salary]]*INDEX(Exchange[], MATCH(RawData[[#This Row],[Currency]], Exchange[Code], 0), 4)</f>
        <v>4451.9791718606421</v>
      </c>
      <c r="H1762" s="11">
        <f>IFERROR(RawData[[#This Row],[Salary in USD]]/(INDEX(Exchange[], MATCH(RawData[[#This Row],[Local Currency Unit]], Exchange[Code], 0), 8)), "")</f>
        <v>2748.1352912720013</v>
      </c>
      <c r="I1762" s="1" t="s">
        <v>3604</v>
      </c>
      <c r="J1762" s="1" t="s">
        <v>290</v>
      </c>
      <c r="K1762" s="1" t="s">
        <v>134</v>
      </c>
      <c r="L1762" s="1" t="s">
        <v>19</v>
      </c>
      <c r="M1762" s="1" t="str">
        <f>INDEX(Countries[], MATCH(RawData[[#This Row],[Where do you work]], Countries[Actual], 0), 2)</f>
        <v>India</v>
      </c>
      <c r="N1762" s="1" t="s">
        <v>401</v>
      </c>
      <c r="O1762" s="1" t="str">
        <f>VLOOKUP(RawData[[#This Row],[How many hours of a day you work on Excel]], Time[], 2, FALSE)</f>
        <v>None</v>
      </c>
      <c r="P1762" s="1">
        <v>1.6</v>
      </c>
    </row>
    <row r="1763" spans="2:16" x14ac:dyDescent="0.2">
      <c r="B1763" s="1" t="s">
        <v>3375</v>
      </c>
      <c r="C1763" s="1">
        <v>41055.251354166663</v>
      </c>
      <c r="D1763" s="10">
        <v>1300</v>
      </c>
      <c r="E1763" s="1" t="s">
        <v>322</v>
      </c>
      <c r="F1763" s="11">
        <v>15600</v>
      </c>
      <c r="G1763" s="9">
        <f>RawData[[#This Row],[Clean Salary]]*INDEX(Exchange[], MATCH(RawData[[#This Row],[Currency]], Exchange[Code], 0), 4)</f>
        <v>15600</v>
      </c>
      <c r="H1763" s="11">
        <f>IFERROR(RawData[[#This Row],[Salary in USD]]/(INDEX(Exchange[], MATCH(RawData[[#This Row],[Local Currency Unit]], Exchange[Code], 0), 8)), "")</f>
        <v>2746.4788732394368</v>
      </c>
      <c r="I1763" s="1" t="s">
        <v>3376</v>
      </c>
      <c r="J1763" s="1" t="s">
        <v>298</v>
      </c>
      <c r="K1763" s="1" t="s">
        <v>201</v>
      </c>
      <c r="L1763" s="1" t="s">
        <v>5</v>
      </c>
      <c r="M1763" s="1" t="str">
        <f>INDEX(Countries[], MATCH(RawData[[#This Row],[Where do you work]], Countries[Actual], 0), 2)</f>
        <v>Brazil</v>
      </c>
      <c r="N1763" s="1" t="s">
        <v>282</v>
      </c>
      <c r="O1763" s="1" t="str">
        <f>VLOOKUP(RawData[[#This Row],[How many hours of a day you work on Excel]], Time[], 2, FALSE)</f>
        <v>Heavy</v>
      </c>
      <c r="P1763" s="1">
        <v>20</v>
      </c>
    </row>
    <row r="1764" spans="2:16" x14ac:dyDescent="0.2">
      <c r="B1764" s="1" t="s">
        <v>3538</v>
      </c>
      <c r="C1764" s="1">
        <v>41055.136782407404</v>
      </c>
      <c r="D1764" s="10">
        <v>12000</v>
      </c>
      <c r="E1764" s="1" t="s">
        <v>322</v>
      </c>
      <c r="F1764" s="11">
        <v>12000</v>
      </c>
      <c r="G1764" s="9">
        <f>RawData[[#This Row],[Clean Salary]]*INDEX(Exchange[], MATCH(RawData[[#This Row],[Currency]], Exchange[Code], 0), 4)</f>
        <v>12000</v>
      </c>
      <c r="H1764" s="11">
        <f>IFERROR(RawData[[#This Row],[Salary in USD]]/(INDEX(Exchange[], MATCH(RawData[[#This Row],[Local Currency Unit]], Exchange[Code], 0), 8)), "")</f>
        <v>2708.8036117381494</v>
      </c>
      <c r="I1764" s="1" t="s">
        <v>3539</v>
      </c>
      <c r="J1764" s="1" t="s">
        <v>290</v>
      </c>
      <c r="K1764" s="1" t="s">
        <v>214</v>
      </c>
      <c r="L1764" s="1" t="s">
        <v>15</v>
      </c>
      <c r="M1764" s="1" t="str">
        <f>INDEX(Countries[], MATCH(RawData[[#This Row],[Where do you work]], Countries[Actual], 0), 2)</f>
        <v>Estonia</v>
      </c>
      <c r="N1764" s="1" t="s">
        <v>294</v>
      </c>
      <c r="O1764" s="1" t="str">
        <f>VLOOKUP(RawData[[#This Row],[How many hours of a day you work on Excel]], Time[], 2, FALSE)</f>
        <v>Very Heavy</v>
      </c>
    </row>
    <row r="1765" spans="2:16" x14ac:dyDescent="0.2">
      <c r="B1765" s="1" t="s">
        <v>3546</v>
      </c>
      <c r="C1765" s="1">
        <v>41056.1716087963</v>
      </c>
      <c r="D1765" s="10">
        <v>12000</v>
      </c>
      <c r="E1765" s="1" t="s">
        <v>322</v>
      </c>
      <c r="F1765" s="11">
        <v>12000</v>
      </c>
      <c r="G1765" s="9">
        <f>RawData[[#This Row],[Clean Salary]]*INDEX(Exchange[], MATCH(RawData[[#This Row],[Currency]], Exchange[Code], 0), 4)</f>
        <v>12000</v>
      </c>
      <c r="H1765" s="11">
        <f>IFERROR(RawData[[#This Row],[Salary in USD]]/(INDEX(Exchange[], MATCH(RawData[[#This Row],[Local Currency Unit]], Exchange[Code], 0), 8)), "")</f>
        <v>2708.8036117381494</v>
      </c>
      <c r="I1765" s="1" t="s">
        <v>3547</v>
      </c>
      <c r="J1765" s="1" t="s">
        <v>342</v>
      </c>
      <c r="K1765" s="1" t="s">
        <v>148</v>
      </c>
      <c r="L1765" s="1" t="s">
        <v>15</v>
      </c>
      <c r="M1765" s="1" t="str">
        <f>INDEX(Countries[], MATCH(RawData[[#This Row],[Where do you work]], Countries[Actual], 0), 2)</f>
        <v>Spain</v>
      </c>
      <c r="N1765" s="1" t="s">
        <v>291</v>
      </c>
      <c r="O1765" s="1" t="str">
        <f>VLOOKUP(RawData[[#This Row],[How many hours of a day you work on Excel]], Time[], 2, FALSE)</f>
        <v>Medium</v>
      </c>
      <c r="P1765" s="1">
        <v>15</v>
      </c>
    </row>
    <row r="1766" spans="2:16" x14ac:dyDescent="0.2">
      <c r="B1766" s="1" t="s">
        <v>3956</v>
      </c>
      <c r="C1766" s="1">
        <v>41059.485335648147</v>
      </c>
      <c r="D1766" s="10">
        <v>363</v>
      </c>
      <c r="E1766" s="1" t="s">
        <v>322</v>
      </c>
      <c r="F1766" s="11">
        <v>4356</v>
      </c>
      <c r="G1766" s="9">
        <f>RawData[[#This Row],[Clean Salary]]*INDEX(Exchange[], MATCH(RawData[[#This Row],[Currency]], Exchange[Code], 0), 4)</f>
        <v>4356</v>
      </c>
      <c r="H1766" s="11">
        <f>IFERROR(RawData[[#This Row],[Salary in USD]]/(INDEX(Exchange[], MATCH(RawData[[#This Row],[Local Currency Unit]], Exchange[Code], 0), 8)), "")</f>
        <v>2688.8888888888887</v>
      </c>
      <c r="I1766" s="1" t="s">
        <v>356</v>
      </c>
      <c r="J1766" s="1" t="s">
        <v>290</v>
      </c>
      <c r="K1766" s="1" t="s">
        <v>134</v>
      </c>
      <c r="L1766" s="1" t="s">
        <v>19</v>
      </c>
      <c r="M1766" s="1" t="str">
        <f>INDEX(Countries[], MATCH(RawData[[#This Row],[Where do you work]], Countries[Actual], 0), 2)</f>
        <v>India</v>
      </c>
      <c r="N1766" s="1" t="s">
        <v>282</v>
      </c>
      <c r="O1766" s="1" t="str">
        <f>VLOOKUP(RawData[[#This Row],[How many hours of a day you work on Excel]], Time[], 2, FALSE)</f>
        <v>Heavy</v>
      </c>
      <c r="P1766" s="1">
        <v>5</v>
      </c>
    </row>
    <row r="1767" spans="2:16" x14ac:dyDescent="0.2">
      <c r="B1767" s="1" t="s">
        <v>3957</v>
      </c>
      <c r="C1767" s="1">
        <v>41054.257152777776</v>
      </c>
      <c r="D1767" s="10">
        <v>4320</v>
      </c>
      <c r="E1767" s="1" t="s">
        <v>322</v>
      </c>
      <c r="F1767" s="11">
        <v>4320</v>
      </c>
      <c r="G1767" s="9">
        <f>RawData[[#This Row],[Clean Salary]]*INDEX(Exchange[], MATCH(RawData[[#This Row],[Currency]], Exchange[Code], 0), 4)</f>
        <v>4320</v>
      </c>
      <c r="H1767" s="11">
        <f>IFERROR(RawData[[#This Row],[Salary in USD]]/(INDEX(Exchange[], MATCH(RawData[[#This Row],[Local Currency Unit]], Exchange[Code], 0), 8)), "")</f>
        <v>2666.6666666666665</v>
      </c>
      <c r="I1767" s="1" t="s">
        <v>3958</v>
      </c>
      <c r="J1767" s="1" t="s">
        <v>316</v>
      </c>
      <c r="K1767" s="1" t="s">
        <v>134</v>
      </c>
      <c r="L1767" s="1" t="s">
        <v>19</v>
      </c>
      <c r="M1767" s="1" t="str">
        <f>INDEX(Countries[], MATCH(RawData[[#This Row],[Where do you work]], Countries[Actual], 0), 2)</f>
        <v>India</v>
      </c>
      <c r="N1767" s="1" t="s">
        <v>291</v>
      </c>
      <c r="O1767" s="1" t="str">
        <f>VLOOKUP(RawData[[#This Row],[How many hours of a day you work on Excel]], Time[], 2, FALSE)</f>
        <v>Medium</v>
      </c>
    </row>
    <row r="1768" spans="2:16" x14ac:dyDescent="0.2">
      <c r="B1768" s="1" t="s">
        <v>3607</v>
      </c>
      <c r="C1768" s="1">
        <v>41057.732129629629</v>
      </c>
      <c r="D1768" s="10">
        <v>242304</v>
      </c>
      <c r="E1768" s="1" t="s">
        <v>19</v>
      </c>
      <c r="F1768" s="11">
        <v>242304</v>
      </c>
      <c r="G1768" s="9">
        <f>RawData[[#This Row],[Clean Salary]]*INDEX(Exchange[], MATCH(RawData[[#This Row],[Currency]], Exchange[Code], 0), 4)</f>
        <v>4314.929445034084</v>
      </c>
      <c r="H1768" s="11">
        <f>IFERROR(RawData[[#This Row],[Salary in USD]]/(INDEX(Exchange[], MATCH(RawData[[#This Row],[Local Currency Unit]], Exchange[Code], 0), 8)), "")</f>
        <v>2663.5366944654838</v>
      </c>
      <c r="I1768" s="1" t="s">
        <v>1382</v>
      </c>
      <c r="J1768" s="1" t="s">
        <v>316</v>
      </c>
      <c r="K1768" s="1" t="s">
        <v>134</v>
      </c>
      <c r="L1768" s="1" t="s">
        <v>19</v>
      </c>
      <c r="M1768" s="1" t="str">
        <f>INDEX(Countries[], MATCH(RawData[[#This Row],[Where do you work]], Countries[Actual], 0), 2)</f>
        <v>India</v>
      </c>
      <c r="N1768" s="1" t="s">
        <v>282</v>
      </c>
      <c r="O1768" s="1" t="str">
        <f>VLOOKUP(RawData[[#This Row],[How many hours of a day you work on Excel]], Time[], 2, FALSE)</f>
        <v>Heavy</v>
      </c>
      <c r="P1768" s="1">
        <v>7</v>
      </c>
    </row>
    <row r="1769" spans="2:16" x14ac:dyDescent="0.2">
      <c r="B1769" s="1" t="s">
        <v>3959</v>
      </c>
      <c r="C1769" s="1">
        <v>41055.296412037038</v>
      </c>
      <c r="D1769" s="10" t="s">
        <v>3960</v>
      </c>
      <c r="E1769" s="1" t="s">
        <v>322</v>
      </c>
      <c r="F1769" s="11">
        <v>4285</v>
      </c>
      <c r="G1769" s="9">
        <f>RawData[[#This Row],[Clean Salary]]*INDEX(Exchange[], MATCH(RawData[[#This Row],[Currency]], Exchange[Code], 0), 4)</f>
        <v>4285</v>
      </c>
      <c r="H1769" s="11">
        <f>IFERROR(RawData[[#This Row],[Salary in USD]]/(INDEX(Exchange[], MATCH(RawData[[#This Row],[Local Currency Unit]], Exchange[Code], 0), 8)), "")</f>
        <v>2645.0617283950614</v>
      </c>
      <c r="I1769" s="1" t="s">
        <v>3318</v>
      </c>
      <c r="J1769" s="1" t="s">
        <v>290</v>
      </c>
      <c r="K1769" s="1" t="s">
        <v>134</v>
      </c>
      <c r="L1769" s="1" t="s">
        <v>19</v>
      </c>
      <c r="M1769" s="1" t="str">
        <f>INDEX(Countries[], MATCH(RawData[[#This Row],[Where do you work]], Countries[Actual], 0), 2)</f>
        <v>India</v>
      </c>
      <c r="N1769" s="1" t="s">
        <v>294</v>
      </c>
      <c r="O1769" s="1" t="str">
        <f>VLOOKUP(RawData[[#This Row],[How many hours of a day you work on Excel]], Time[], 2, FALSE)</f>
        <v>Very Heavy</v>
      </c>
      <c r="P1769" s="1">
        <v>6</v>
      </c>
    </row>
    <row r="1770" spans="2:16" x14ac:dyDescent="0.2">
      <c r="B1770" s="1" t="s">
        <v>3608</v>
      </c>
      <c r="C1770" s="1">
        <v>41055.100810185184</v>
      </c>
      <c r="D1770" s="10" t="s">
        <v>3609</v>
      </c>
      <c r="E1770" s="1" t="s">
        <v>19</v>
      </c>
      <c r="F1770" s="11">
        <v>240000</v>
      </c>
      <c r="G1770" s="9">
        <f>RawData[[#This Row],[Clean Salary]]*INDEX(Exchange[], MATCH(RawData[[#This Row],[Currency]], Exchange[Code], 0), 4)</f>
        <v>4273.9000049862161</v>
      </c>
      <c r="H1770" s="11">
        <f>IFERROR(RawData[[#This Row],[Salary in USD]]/(INDEX(Exchange[], MATCH(RawData[[#This Row],[Local Currency Unit]], Exchange[Code], 0), 8)), "")</f>
        <v>2638.2098796211208</v>
      </c>
      <c r="I1770" s="1" t="s">
        <v>3610</v>
      </c>
      <c r="J1770" s="1" t="s">
        <v>281</v>
      </c>
      <c r="K1770" s="1" t="s">
        <v>134</v>
      </c>
      <c r="L1770" s="1" t="s">
        <v>19</v>
      </c>
      <c r="M1770" s="1" t="str">
        <f>INDEX(Countries[], MATCH(RawData[[#This Row],[Where do you work]], Countries[Actual], 0), 2)</f>
        <v>India</v>
      </c>
      <c r="N1770" s="1" t="s">
        <v>294</v>
      </c>
      <c r="O1770" s="1" t="str">
        <f>VLOOKUP(RawData[[#This Row],[How many hours of a day you work on Excel]], Time[], 2, FALSE)</f>
        <v>Very Heavy</v>
      </c>
    </row>
    <row r="1771" spans="2:16" x14ac:dyDescent="0.2">
      <c r="B1771" s="1" t="s">
        <v>3611</v>
      </c>
      <c r="C1771" s="1">
        <v>41055.374247685184</v>
      </c>
      <c r="D1771" s="10" t="s">
        <v>3612</v>
      </c>
      <c r="E1771" s="1" t="s">
        <v>19</v>
      </c>
      <c r="F1771" s="11">
        <v>240000</v>
      </c>
      <c r="G1771" s="9">
        <f>RawData[[#This Row],[Clean Salary]]*INDEX(Exchange[], MATCH(RawData[[#This Row],[Currency]], Exchange[Code], 0), 4)</f>
        <v>4273.9000049862161</v>
      </c>
      <c r="H1771" s="11">
        <f>IFERROR(RawData[[#This Row],[Salary in USD]]/(INDEX(Exchange[], MATCH(RawData[[#This Row],[Local Currency Unit]], Exchange[Code], 0), 8)), "")</f>
        <v>2638.2098796211208</v>
      </c>
      <c r="I1771" s="1" t="s">
        <v>3613</v>
      </c>
      <c r="J1771" s="1" t="s">
        <v>290</v>
      </c>
      <c r="K1771" s="1" t="s">
        <v>134</v>
      </c>
      <c r="L1771" s="1" t="s">
        <v>19</v>
      </c>
      <c r="M1771" s="1" t="str">
        <f>INDEX(Countries[], MATCH(RawData[[#This Row],[Where do you work]], Countries[Actual], 0), 2)</f>
        <v>India</v>
      </c>
      <c r="N1771" s="1" t="s">
        <v>291</v>
      </c>
      <c r="O1771" s="1" t="str">
        <f>VLOOKUP(RawData[[#This Row],[How many hours of a day you work on Excel]], Time[], 2, FALSE)</f>
        <v>Medium</v>
      </c>
      <c r="P1771" s="1">
        <v>5</v>
      </c>
    </row>
    <row r="1772" spans="2:16" x14ac:dyDescent="0.2">
      <c r="B1772" s="1" t="s">
        <v>3614</v>
      </c>
      <c r="C1772" s="1">
        <v>41055.690486111111</v>
      </c>
      <c r="D1772" s="10" t="s">
        <v>3615</v>
      </c>
      <c r="E1772" s="1" t="s">
        <v>19</v>
      </c>
      <c r="F1772" s="11">
        <v>240000</v>
      </c>
      <c r="G1772" s="9">
        <f>RawData[[#This Row],[Clean Salary]]*INDEX(Exchange[], MATCH(RawData[[#This Row],[Currency]], Exchange[Code], 0), 4)</f>
        <v>4273.9000049862161</v>
      </c>
      <c r="H1772" s="11">
        <f>IFERROR(RawData[[#This Row],[Salary in USD]]/(INDEX(Exchange[], MATCH(RawData[[#This Row],[Local Currency Unit]], Exchange[Code], 0), 8)), "")</f>
        <v>2638.2098796211208</v>
      </c>
      <c r="I1772" s="1" t="s">
        <v>3616</v>
      </c>
      <c r="J1772" s="1" t="s">
        <v>316</v>
      </c>
      <c r="K1772" s="1" t="s">
        <v>134</v>
      </c>
      <c r="L1772" s="1" t="s">
        <v>19</v>
      </c>
      <c r="M1772" s="1" t="str">
        <f>INDEX(Countries[], MATCH(RawData[[#This Row],[Where do you work]], Countries[Actual], 0), 2)</f>
        <v>India</v>
      </c>
      <c r="N1772" s="1" t="s">
        <v>282</v>
      </c>
      <c r="O1772" s="1" t="str">
        <f>VLOOKUP(RawData[[#This Row],[How many hours of a day you work on Excel]], Time[], 2, FALSE)</f>
        <v>Heavy</v>
      </c>
      <c r="P1772" s="1">
        <v>8</v>
      </c>
    </row>
    <row r="1773" spans="2:16" x14ac:dyDescent="0.2">
      <c r="B1773" s="1" t="s">
        <v>3617</v>
      </c>
      <c r="C1773" s="1">
        <v>41055.710717592592</v>
      </c>
      <c r="D1773" s="10" t="s">
        <v>3618</v>
      </c>
      <c r="E1773" s="1" t="s">
        <v>19</v>
      </c>
      <c r="F1773" s="11">
        <v>240000</v>
      </c>
      <c r="G1773" s="9">
        <f>RawData[[#This Row],[Clean Salary]]*INDEX(Exchange[], MATCH(RawData[[#This Row],[Currency]], Exchange[Code], 0), 4)</f>
        <v>4273.9000049862161</v>
      </c>
      <c r="H1773" s="11">
        <f>IFERROR(RawData[[#This Row],[Salary in USD]]/(INDEX(Exchange[], MATCH(RawData[[#This Row],[Local Currency Unit]], Exchange[Code], 0), 8)), "")</f>
        <v>2638.2098796211208</v>
      </c>
      <c r="I1773" s="1" t="s">
        <v>3619</v>
      </c>
      <c r="J1773" s="1" t="s">
        <v>290</v>
      </c>
      <c r="K1773" s="1" t="s">
        <v>134</v>
      </c>
      <c r="L1773" s="1" t="s">
        <v>19</v>
      </c>
      <c r="M1773" s="1" t="str">
        <f>INDEX(Countries[], MATCH(RawData[[#This Row],[Where do you work]], Countries[Actual], 0), 2)</f>
        <v>India</v>
      </c>
      <c r="N1773" s="1" t="s">
        <v>291</v>
      </c>
      <c r="O1773" s="1" t="str">
        <f>VLOOKUP(RawData[[#This Row],[How many hours of a day you work on Excel]], Time[], 2, FALSE)</f>
        <v>Medium</v>
      </c>
      <c r="P1773" s="1">
        <v>20</v>
      </c>
    </row>
    <row r="1774" spans="2:16" x14ac:dyDescent="0.2">
      <c r="B1774" s="1" t="s">
        <v>3620</v>
      </c>
      <c r="C1774" s="1">
        <v>41055.815416666665</v>
      </c>
      <c r="D1774" s="10">
        <v>240000</v>
      </c>
      <c r="E1774" s="1" t="s">
        <v>19</v>
      </c>
      <c r="F1774" s="11">
        <v>240000</v>
      </c>
      <c r="G1774" s="9">
        <f>RawData[[#This Row],[Clean Salary]]*INDEX(Exchange[], MATCH(RawData[[#This Row],[Currency]], Exchange[Code], 0), 4)</f>
        <v>4273.9000049862161</v>
      </c>
      <c r="H1774" s="11">
        <f>IFERROR(RawData[[#This Row],[Salary in USD]]/(INDEX(Exchange[], MATCH(RawData[[#This Row],[Local Currency Unit]], Exchange[Code], 0), 8)), "")</f>
        <v>2638.2098796211208</v>
      </c>
      <c r="I1774" s="1" t="s">
        <v>290</v>
      </c>
      <c r="J1774" s="1" t="s">
        <v>290</v>
      </c>
      <c r="K1774" s="1" t="s">
        <v>134</v>
      </c>
      <c r="L1774" s="1" t="s">
        <v>19</v>
      </c>
      <c r="M1774" s="1" t="str">
        <f>INDEX(Countries[], MATCH(RawData[[#This Row],[Where do you work]], Countries[Actual], 0), 2)</f>
        <v>India</v>
      </c>
      <c r="N1774" s="1" t="s">
        <v>294</v>
      </c>
      <c r="O1774" s="1" t="str">
        <f>VLOOKUP(RawData[[#This Row],[How many hours of a day you work on Excel]], Time[], 2, FALSE)</f>
        <v>Very Heavy</v>
      </c>
      <c r="P1774" s="1">
        <v>4</v>
      </c>
    </row>
    <row r="1775" spans="2:16" x14ac:dyDescent="0.2">
      <c r="B1775" s="1" t="s">
        <v>3621</v>
      </c>
      <c r="C1775" s="1">
        <v>41055.92287037037</v>
      </c>
      <c r="D1775" s="10" t="s">
        <v>3622</v>
      </c>
      <c r="E1775" s="1" t="s">
        <v>19</v>
      </c>
      <c r="F1775" s="11">
        <v>240000</v>
      </c>
      <c r="G1775" s="9">
        <f>RawData[[#This Row],[Clean Salary]]*INDEX(Exchange[], MATCH(RawData[[#This Row],[Currency]], Exchange[Code], 0), 4)</f>
        <v>4273.9000049862161</v>
      </c>
      <c r="H1775" s="11">
        <f>IFERROR(RawData[[#This Row],[Salary in USD]]/(INDEX(Exchange[], MATCH(RawData[[#This Row],[Local Currency Unit]], Exchange[Code], 0), 8)), "")</f>
        <v>2638.2098796211208</v>
      </c>
      <c r="I1775" s="1" t="s">
        <v>318</v>
      </c>
      <c r="J1775" s="1" t="s">
        <v>281</v>
      </c>
      <c r="K1775" s="1" t="s">
        <v>134</v>
      </c>
      <c r="L1775" s="1" t="s">
        <v>19</v>
      </c>
      <c r="M1775" s="1" t="str">
        <f>INDEX(Countries[], MATCH(RawData[[#This Row],[Where do you work]], Countries[Actual], 0), 2)</f>
        <v>India</v>
      </c>
      <c r="N1775" s="1" t="s">
        <v>291</v>
      </c>
      <c r="O1775" s="1" t="str">
        <f>VLOOKUP(RawData[[#This Row],[How many hours of a day you work on Excel]], Time[], 2, FALSE)</f>
        <v>Medium</v>
      </c>
      <c r="P1775" s="1">
        <v>3</v>
      </c>
    </row>
    <row r="1776" spans="2:16" x14ac:dyDescent="0.2">
      <c r="B1776" s="1" t="s">
        <v>3623</v>
      </c>
      <c r="C1776" s="1">
        <v>41057.659282407411</v>
      </c>
      <c r="D1776" s="10">
        <v>240000</v>
      </c>
      <c r="E1776" s="1" t="s">
        <v>19</v>
      </c>
      <c r="F1776" s="11">
        <v>240000</v>
      </c>
      <c r="G1776" s="9">
        <f>RawData[[#This Row],[Clean Salary]]*INDEX(Exchange[], MATCH(RawData[[#This Row],[Currency]], Exchange[Code], 0), 4)</f>
        <v>4273.9000049862161</v>
      </c>
      <c r="H1776" s="11">
        <f>IFERROR(RawData[[#This Row],[Salary in USD]]/(INDEX(Exchange[], MATCH(RawData[[#This Row],[Local Currency Unit]], Exchange[Code], 0), 8)), "")</f>
        <v>2638.2098796211208</v>
      </c>
      <c r="I1776" s="1" t="s">
        <v>2635</v>
      </c>
      <c r="J1776" s="1" t="s">
        <v>290</v>
      </c>
      <c r="K1776" s="1" t="s">
        <v>134</v>
      </c>
      <c r="L1776" s="1" t="s">
        <v>19</v>
      </c>
      <c r="M1776" s="1" t="str">
        <f>INDEX(Countries[], MATCH(RawData[[#This Row],[Where do you work]], Countries[Actual], 0), 2)</f>
        <v>India</v>
      </c>
      <c r="N1776" s="1" t="s">
        <v>291</v>
      </c>
      <c r="O1776" s="1" t="str">
        <f>VLOOKUP(RawData[[#This Row],[How many hours of a day you work on Excel]], Time[], 2, FALSE)</f>
        <v>Medium</v>
      </c>
      <c r="P1776" s="1">
        <v>3</v>
      </c>
    </row>
    <row r="1777" spans="2:16" x14ac:dyDescent="0.2">
      <c r="B1777" s="1" t="s">
        <v>3624</v>
      </c>
      <c r="C1777" s="1">
        <v>41057.674212962964</v>
      </c>
      <c r="D1777" s="10" t="s">
        <v>3612</v>
      </c>
      <c r="E1777" s="1" t="s">
        <v>19</v>
      </c>
      <c r="F1777" s="11">
        <v>240000</v>
      </c>
      <c r="G1777" s="9">
        <f>RawData[[#This Row],[Clean Salary]]*INDEX(Exchange[], MATCH(RawData[[#This Row],[Currency]], Exchange[Code], 0), 4)</f>
        <v>4273.9000049862161</v>
      </c>
      <c r="H1777" s="11">
        <f>IFERROR(RawData[[#This Row],[Salary in USD]]/(INDEX(Exchange[], MATCH(RawData[[#This Row],[Local Currency Unit]], Exchange[Code], 0), 8)), "")</f>
        <v>2638.2098796211208</v>
      </c>
      <c r="I1777" s="1" t="s">
        <v>316</v>
      </c>
      <c r="J1777" s="1" t="s">
        <v>316</v>
      </c>
      <c r="K1777" s="1" t="s">
        <v>134</v>
      </c>
      <c r="L1777" s="1" t="s">
        <v>19</v>
      </c>
      <c r="M1777" s="1" t="str">
        <f>INDEX(Countries[], MATCH(RawData[[#This Row],[Where do you work]], Countries[Actual], 0), 2)</f>
        <v>India</v>
      </c>
      <c r="N1777" s="1" t="s">
        <v>294</v>
      </c>
      <c r="O1777" s="1" t="str">
        <f>VLOOKUP(RawData[[#This Row],[How many hours of a day you work on Excel]], Time[], 2, FALSE)</f>
        <v>Very Heavy</v>
      </c>
      <c r="P1777" s="1">
        <v>20</v>
      </c>
    </row>
    <row r="1778" spans="2:16" x14ac:dyDescent="0.2">
      <c r="B1778" s="1" t="s">
        <v>3625</v>
      </c>
      <c r="C1778" s="1">
        <v>41064.601215277777</v>
      </c>
      <c r="D1778" s="10" t="s">
        <v>3626</v>
      </c>
      <c r="E1778" s="1" t="s">
        <v>19</v>
      </c>
      <c r="F1778" s="11">
        <v>240000</v>
      </c>
      <c r="G1778" s="9">
        <f>RawData[[#This Row],[Clean Salary]]*INDEX(Exchange[], MATCH(RawData[[#This Row],[Currency]], Exchange[Code], 0), 4)</f>
        <v>4273.9000049862161</v>
      </c>
      <c r="H1778" s="11">
        <f>IFERROR(RawData[[#This Row],[Salary in USD]]/(INDEX(Exchange[], MATCH(RawData[[#This Row],[Local Currency Unit]], Exchange[Code], 0), 8)), "")</f>
        <v>2638.2098796211208</v>
      </c>
      <c r="I1778" s="1" t="s">
        <v>3627</v>
      </c>
      <c r="J1778" s="1" t="s">
        <v>298</v>
      </c>
      <c r="K1778" s="1" t="s">
        <v>134</v>
      </c>
      <c r="L1778" s="1" t="s">
        <v>19</v>
      </c>
      <c r="M1778" s="1" t="str">
        <f>INDEX(Countries[], MATCH(RawData[[#This Row],[Where do you work]], Countries[Actual], 0), 2)</f>
        <v>India</v>
      </c>
      <c r="N1778" s="1" t="s">
        <v>291</v>
      </c>
      <c r="O1778" s="1" t="str">
        <f>VLOOKUP(RawData[[#This Row],[How many hours of a day you work on Excel]], Time[], 2, FALSE)</f>
        <v>Medium</v>
      </c>
      <c r="P1778" s="1">
        <v>15</v>
      </c>
    </row>
    <row r="1779" spans="2:16" x14ac:dyDescent="0.2">
      <c r="B1779" s="1" t="s">
        <v>3638</v>
      </c>
      <c r="C1779" s="1">
        <v>41058.774421296293</v>
      </c>
      <c r="D1779" s="10" t="s">
        <v>3639</v>
      </c>
      <c r="E1779" s="1" t="s">
        <v>15</v>
      </c>
      <c r="F1779" s="11">
        <v>9067</v>
      </c>
      <c r="G1779" s="9">
        <f>RawData[[#This Row],[Clean Salary]]*INDEX(Exchange[], MATCH(RawData[[#This Row],[Currency]], Exchange[Code], 0), 4)</f>
        <v>11518.711713336908</v>
      </c>
      <c r="H1779" s="11">
        <f>IFERROR(RawData[[#This Row],[Salary in USD]]/(INDEX(Exchange[], MATCH(RawData[[#This Row],[Local Currency Unit]], Exchange[Code], 0), 8)), "")</f>
        <v>2600.1606576381287</v>
      </c>
      <c r="I1779" s="1" t="s">
        <v>2460</v>
      </c>
      <c r="J1779" s="1" t="s">
        <v>290</v>
      </c>
      <c r="K1779" s="1" t="s">
        <v>161</v>
      </c>
      <c r="L1779" s="1" t="s">
        <v>15</v>
      </c>
      <c r="M1779" s="1" t="str">
        <f>INDEX(Countries[], MATCH(RawData[[#This Row],[Where do you work]], Countries[Actual], 0), 2)</f>
        <v>Hungary</v>
      </c>
      <c r="N1779" s="1" t="s">
        <v>291</v>
      </c>
      <c r="O1779" s="1" t="str">
        <f>VLOOKUP(RawData[[#This Row],[How many hours of a day you work on Excel]], Time[], 2, FALSE)</f>
        <v>Medium</v>
      </c>
      <c r="P1779" s="1">
        <v>3</v>
      </c>
    </row>
    <row r="1780" spans="2:16" x14ac:dyDescent="0.2">
      <c r="B1780" s="1" t="s">
        <v>3961</v>
      </c>
      <c r="C1780" s="1">
        <v>41055.464895833335</v>
      </c>
      <c r="D1780" s="10">
        <v>4200</v>
      </c>
      <c r="E1780" s="1" t="s">
        <v>322</v>
      </c>
      <c r="F1780" s="11">
        <v>4200</v>
      </c>
      <c r="G1780" s="9">
        <f>RawData[[#This Row],[Clean Salary]]*INDEX(Exchange[], MATCH(RawData[[#This Row],[Currency]], Exchange[Code], 0), 4)</f>
        <v>4200</v>
      </c>
      <c r="H1780" s="11">
        <f>IFERROR(RawData[[#This Row],[Salary in USD]]/(INDEX(Exchange[], MATCH(RawData[[#This Row],[Local Currency Unit]], Exchange[Code], 0), 8)), "")</f>
        <v>2592.5925925925926</v>
      </c>
      <c r="I1780" s="1" t="s">
        <v>767</v>
      </c>
      <c r="J1780" s="1" t="s">
        <v>313</v>
      </c>
      <c r="K1780" s="1" t="s">
        <v>134</v>
      </c>
      <c r="L1780" s="1" t="s">
        <v>19</v>
      </c>
      <c r="M1780" s="1" t="str">
        <f>INDEX(Countries[], MATCH(RawData[[#This Row],[Where do you work]], Countries[Actual], 0), 2)</f>
        <v>India</v>
      </c>
      <c r="N1780" s="1" t="s">
        <v>294</v>
      </c>
      <c r="O1780" s="1" t="str">
        <f>VLOOKUP(RawData[[#This Row],[How many hours of a day you work on Excel]], Time[], 2, FALSE)</f>
        <v>Very Heavy</v>
      </c>
      <c r="P1780" s="1">
        <v>4</v>
      </c>
    </row>
    <row r="1781" spans="2:16" x14ac:dyDescent="0.2">
      <c r="B1781" s="1" t="s">
        <v>3642</v>
      </c>
      <c r="C1781" s="1">
        <v>41055.036458333336</v>
      </c>
      <c r="D1781" s="10">
        <v>233000</v>
      </c>
      <c r="E1781" s="1" t="s">
        <v>19</v>
      </c>
      <c r="F1781" s="11">
        <v>233000</v>
      </c>
      <c r="G1781" s="9">
        <f>RawData[[#This Row],[Clean Salary]]*INDEX(Exchange[], MATCH(RawData[[#This Row],[Currency]], Exchange[Code], 0), 4)</f>
        <v>4149.2445881741187</v>
      </c>
      <c r="H1781" s="11">
        <f>IFERROR(RawData[[#This Row],[Salary in USD]]/(INDEX(Exchange[], MATCH(RawData[[#This Row],[Local Currency Unit]], Exchange[Code], 0), 8)), "")</f>
        <v>2561.2620914655054</v>
      </c>
      <c r="I1781" s="1" t="s">
        <v>3643</v>
      </c>
      <c r="J1781" s="1" t="s">
        <v>281</v>
      </c>
      <c r="K1781" s="1" t="s">
        <v>134</v>
      </c>
      <c r="L1781" s="1" t="s">
        <v>19</v>
      </c>
      <c r="M1781" s="1" t="str">
        <f>INDEX(Countries[], MATCH(RawData[[#This Row],[Where do you work]], Countries[Actual], 0), 2)</f>
        <v>India</v>
      </c>
      <c r="N1781" s="1" t="s">
        <v>294</v>
      </c>
      <c r="O1781" s="1" t="str">
        <f>VLOOKUP(RawData[[#This Row],[How many hours of a day you work on Excel]], Time[], 2, FALSE)</f>
        <v>Very Heavy</v>
      </c>
    </row>
    <row r="1782" spans="2:16" x14ac:dyDescent="0.2">
      <c r="B1782" s="1" t="s">
        <v>3644</v>
      </c>
      <c r="C1782" s="1">
        <v>41055.533553240741</v>
      </c>
      <c r="D1782" s="10" t="s">
        <v>3645</v>
      </c>
      <c r="E1782" s="1" t="s">
        <v>19</v>
      </c>
      <c r="F1782" s="11">
        <v>230000</v>
      </c>
      <c r="G1782" s="9">
        <f>RawData[[#This Row],[Clean Salary]]*INDEX(Exchange[], MATCH(RawData[[#This Row],[Currency]], Exchange[Code], 0), 4)</f>
        <v>4095.8208381117906</v>
      </c>
      <c r="H1782" s="11">
        <f>IFERROR(RawData[[#This Row],[Salary in USD]]/(INDEX(Exchange[], MATCH(RawData[[#This Row],[Local Currency Unit]], Exchange[Code], 0), 8)), "")</f>
        <v>2528.2844679702412</v>
      </c>
      <c r="I1782" s="1" t="s">
        <v>767</v>
      </c>
      <c r="J1782" s="1" t="s">
        <v>313</v>
      </c>
      <c r="K1782" s="1" t="s">
        <v>134</v>
      </c>
      <c r="L1782" s="1" t="s">
        <v>19</v>
      </c>
      <c r="M1782" s="1" t="str">
        <f>INDEX(Countries[], MATCH(RawData[[#This Row],[Where do you work]], Countries[Actual], 0), 2)</f>
        <v>India</v>
      </c>
      <c r="N1782" s="1" t="s">
        <v>294</v>
      </c>
      <c r="O1782" s="1" t="str">
        <f>VLOOKUP(RawData[[#This Row],[How many hours of a day you work on Excel]], Time[], 2, FALSE)</f>
        <v>Very Heavy</v>
      </c>
      <c r="P1782" s="1">
        <v>3</v>
      </c>
    </row>
    <row r="1783" spans="2:16" x14ac:dyDescent="0.2">
      <c r="B1783" s="1" t="s">
        <v>3646</v>
      </c>
      <c r="C1783" s="1">
        <v>41059.709143518521</v>
      </c>
      <c r="D1783" s="10">
        <v>230000</v>
      </c>
      <c r="E1783" s="1" t="s">
        <v>19</v>
      </c>
      <c r="F1783" s="11">
        <v>230000</v>
      </c>
      <c r="G1783" s="9">
        <f>RawData[[#This Row],[Clean Salary]]*INDEX(Exchange[], MATCH(RawData[[#This Row],[Currency]], Exchange[Code], 0), 4)</f>
        <v>4095.8208381117906</v>
      </c>
      <c r="H1783" s="11">
        <f>IFERROR(RawData[[#This Row],[Salary in USD]]/(INDEX(Exchange[], MATCH(RawData[[#This Row],[Local Currency Unit]], Exchange[Code], 0), 8)), "")</f>
        <v>2528.2844679702412</v>
      </c>
      <c r="I1783" s="1" t="s">
        <v>3647</v>
      </c>
      <c r="J1783" s="1" t="s">
        <v>290</v>
      </c>
      <c r="K1783" s="1" t="s">
        <v>134</v>
      </c>
      <c r="L1783" s="1" t="s">
        <v>19</v>
      </c>
      <c r="M1783" s="1" t="str">
        <f>INDEX(Countries[], MATCH(RawData[[#This Row],[Where do you work]], Countries[Actual], 0), 2)</f>
        <v>India</v>
      </c>
      <c r="N1783" s="1" t="s">
        <v>282</v>
      </c>
      <c r="O1783" s="1" t="str">
        <f>VLOOKUP(RawData[[#This Row],[How many hours of a day you work on Excel]], Time[], 2, FALSE)</f>
        <v>Heavy</v>
      </c>
      <c r="P1783" s="1">
        <v>1.6</v>
      </c>
    </row>
    <row r="1784" spans="2:16" x14ac:dyDescent="0.2">
      <c r="B1784" s="1" t="s">
        <v>3648</v>
      </c>
      <c r="C1784" s="1">
        <v>41055.71025462963</v>
      </c>
      <c r="D1784" s="10" t="s">
        <v>3649</v>
      </c>
      <c r="E1784" s="1" t="s">
        <v>19</v>
      </c>
      <c r="F1784" s="11">
        <v>225000</v>
      </c>
      <c r="G1784" s="9">
        <f>RawData[[#This Row],[Clean Salary]]*INDEX(Exchange[], MATCH(RawData[[#This Row],[Currency]], Exchange[Code], 0), 4)</f>
        <v>4006.7812546745777</v>
      </c>
      <c r="H1784" s="11">
        <f>IFERROR(RawData[[#This Row],[Salary in USD]]/(INDEX(Exchange[], MATCH(RawData[[#This Row],[Local Currency Unit]], Exchange[Code], 0), 8)), "")</f>
        <v>2473.3217621448007</v>
      </c>
      <c r="I1784" s="1" t="s">
        <v>767</v>
      </c>
      <c r="J1784" s="1" t="s">
        <v>313</v>
      </c>
      <c r="K1784" s="1" t="s">
        <v>134</v>
      </c>
      <c r="L1784" s="1" t="s">
        <v>19</v>
      </c>
      <c r="M1784" s="1" t="str">
        <f>INDEX(Countries[], MATCH(RawData[[#This Row],[Where do you work]], Countries[Actual], 0), 2)</f>
        <v>India</v>
      </c>
      <c r="N1784" s="1" t="s">
        <v>294</v>
      </c>
      <c r="O1784" s="1" t="str">
        <f>VLOOKUP(RawData[[#This Row],[How many hours of a day you work on Excel]], Time[], 2, FALSE)</f>
        <v>Very Heavy</v>
      </c>
      <c r="P1784" s="1">
        <v>5.5</v>
      </c>
    </row>
    <row r="1785" spans="2:16" x14ac:dyDescent="0.2">
      <c r="B1785" s="1" t="s">
        <v>3964</v>
      </c>
      <c r="C1785" s="1">
        <v>41055.460972222223</v>
      </c>
      <c r="D1785" s="10">
        <v>4000</v>
      </c>
      <c r="E1785" s="1" t="s">
        <v>322</v>
      </c>
      <c r="F1785" s="11">
        <v>4000</v>
      </c>
      <c r="G1785" s="9">
        <f>RawData[[#This Row],[Clean Salary]]*INDEX(Exchange[], MATCH(RawData[[#This Row],[Currency]], Exchange[Code], 0), 4)</f>
        <v>4000</v>
      </c>
      <c r="H1785" s="11">
        <f>IFERROR(RawData[[#This Row],[Salary in USD]]/(INDEX(Exchange[], MATCH(RawData[[#This Row],[Local Currency Unit]], Exchange[Code], 0), 8)), "")</f>
        <v>2469.1358024691358</v>
      </c>
      <c r="I1785" s="1" t="s">
        <v>767</v>
      </c>
      <c r="J1785" s="1" t="s">
        <v>313</v>
      </c>
      <c r="K1785" s="1" t="s">
        <v>134</v>
      </c>
      <c r="L1785" s="1" t="s">
        <v>19</v>
      </c>
      <c r="M1785" s="1" t="str">
        <f>INDEX(Countries[], MATCH(RawData[[#This Row],[Where do you work]], Countries[Actual], 0), 2)</f>
        <v>India</v>
      </c>
      <c r="N1785" s="1" t="s">
        <v>294</v>
      </c>
      <c r="O1785" s="1" t="str">
        <f>VLOOKUP(RawData[[#This Row],[How many hours of a day you work on Excel]], Time[], 2, FALSE)</f>
        <v>Very Heavy</v>
      </c>
      <c r="P1785" s="1">
        <v>6</v>
      </c>
    </row>
    <row r="1786" spans="2:16" x14ac:dyDescent="0.2">
      <c r="B1786" s="1" t="s">
        <v>3965</v>
      </c>
      <c r="C1786" s="1">
        <v>41055.496724537035</v>
      </c>
      <c r="D1786" s="10">
        <v>4000</v>
      </c>
      <c r="E1786" s="1" t="s">
        <v>322</v>
      </c>
      <c r="F1786" s="11">
        <v>4000</v>
      </c>
      <c r="G1786" s="9">
        <f>RawData[[#This Row],[Clean Salary]]*INDEX(Exchange[], MATCH(RawData[[#This Row],[Currency]], Exchange[Code], 0), 4)</f>
        <v>4000</v>
      </c>
      <c r="H1786" s="11">
        <f>IFERROR(RawData[[#This Row],[Salary in USD]]/(INDEX(Exchange[], MATCH(RawData[[#This Row],[Local Currency Unit]], Exchange[Code], 0), 8)), "")</f>
        <v>2469.1358024691358</v>
      </c>
      <c r="I1786" s="1" t="s">
        <v>767</v>
      </c>
      <c r="J1786" s="1" t="s">
        <v>313</v>
      </c>
      <c r="K1786" s="1" t="s">
        <v>134</v>
      </c>
      <c r="L1786" s="1" t="s">
        <v>19</v>
      </c>
      <c r="M1786" s="1" t="str">
        <f>INDEX(Countries[], MATCH(RawData[[#This Row],[Where do you work]], Countries[Actual], 0), 2)</f>
        <v>India</v>
      </c>
      <c r="N1786" s="1" t="s">
        <v>294</v>
      </c>
      <c r="O1786" s="1" t="str">
        <f>VLOOKUP(RawData[[#This Row],[How many hours of a day you work on Excel]], Time[], 2, FALSE)</f>
        <v>Very Heavy</v>
      </c>
      <c r="P1786" s="1">
        <v>4</v>
      </c>
    </row>
    <row r="1787" spans="2:16" x14ac:dyDescent="0.2">
      <c r="B1787" s="1" t="s">
        <v>3966</v>
      </c>
      <c r="C1787" s="1">
        <v>41055.513807870368</v>
      </c>
      <c r="D1787" s="10">
        <v>4000</v>
      </c>
      <c r="E1787" s="1" t="s">
        <v>322</v>
      </c>
      <c r="F1787" s="11">
        <v>4000</v>
      </c>
      <c r="G1787" s="9">
        <f>RawData[[#This Row],[Clean Salary]]*INDEX(Exchange[], MATCH(RawData[[#This Row],[Currency]], Exchange[Code], 0), 4)</f>
        <v>4000</v>
      </c>
      <c r="H1787" s="11">
        <f>IFERROR(RawData[[#This Row],[Salary in USD]]/(INDEX(Exchange[], MATCH(RawData[[#This Row],[Local Currency Unit]], Exchange[Code], 0), 8)), "")</f>
        <v>2469.1358024691358</v>
      </c>
      <c r="I1787" s="1" t="s">
        <v>3632</v>
      </c>
      <c r="J1787" s="1" t="s">
        <v>281</v>
      </c>
      <c r="K1787" s="1" t="s">
        <v>134</v>
      </c>
      <c r="L1787" s="1" t="s">
        <v>19</v>
      </c>
      <c r="M1787" s="1" t="str">
        <f>INDEX(Countries[], MATCH(RawData[[#This Row],[Where do you work]], Countries[Actual], 0), 2)</f>
        <v>India</v>
      </c>
      <c r="N1787" s="1" t="s">
        <v>294</v>
      </c>
      <c r="O1787" s="1" t="str">
        <f>VLOOKUP(RawData[[#This Row],[How many hours of a day you work on Excel]], Time[], 2, FALSE)</f>
        <v>Very Heavy</v>
      </c>
      <c r="P1787" s="1">
        <v>8</v>
      </c>
    </row>
    <row r="1788" spans="2:16" x14ac:dyDescent="0.2">
      <c r="B1788" s="1" t="s">
        <v>3967</v>
      </c>
      <c r="C1788" s="1">
        <v>41059.760740740741</v>
      </c>
      <c r="D1788" s="10">
        <v>4000</v>
      </c>
      <c r="E1788" s="1" t="s">
        <v>322</v>
      </c>
      <c r="F1788" s="11">
        <v>4000</v>
      </c>
      <c r="G1788" s="9">
        <f>RawData[[#This Row],[Clean Salary]]*INDEX(Exchange[], MATCH(RawData[[#This Row],[Currency]], Exchange[Code], 0), 4)</f>
        <v>4000</v>
      </c>
      <c r="H1788" s="11">
        <f>IFERROR(RawData[[#This Row],[Salary in USD]]/(INDEX(Exchange[], MATCH(RawData[[#This Row],[Local Currency Unit]], Exchange[Code], 0), 8)), "")</f>
        <v>2469.1358024691358</v>
      </c>
      <c r="I1788" s="1" t="s">
        <v>3968</v>
      </c>
      <c r="J1788" s="1" t="s">
        <v>290</v>
      </c>
      <c r="K1788" s="1" t="s">
        <v>134</v>
      </c>
      <c r="L1788" s="1" t="s">
        <v>19</v>
      </c>
      <c r="M1788" s="1" t="str">
        <f>INDEX(Countries[], MATCH(RawData[[#This Row],[Where do you work]], Countries[Actual], 0), 2)</f>
        <v>India</v>
      </c>
      <c r="N1788" s="1" t="s">
        <v>294</v>
      </c>
      <c r="O1788" s="1" t="str">
        <f>VLOOKUP(RawData[[#This Row],[How many hours of a day you work on Excel]], Time[], 2, FALSE)</f>
        <v>Very Heavy</v>
      </c>
      <c r="P1788" s="1">
        <v>6</v>
      </c>
    </row>
    <row r="1789" spans="2:16" x14ac:dyDescent="0.2">
      <c r="B1789" s="1" t="s">
        <v>3969</v>
      </c>
      <c r="C1789" s="1">
        <v>41079.527268518519</v>
      </c>
      <c r="D1789" s="10">
        <v>4000</v>
      </c>
      <c r="E1789" s="1" t="s">
        <v>322</v>
      </c>
      <c r="F1789" s="11">
        <v>4000</v>
      </c>
      <c r="G1789" s="9">
        <f>RawData[[#This Row],[Clean Salary]]*INDEX(Exchange[], MATCH(RawData[[#This Row],[Currency]], Exchange[Code], 0), 4)</f>
        <v>4000</v>
      </c>
      <c r="H1789" s="11">
        <f>IFERROR(RawData[[#This Row],[Salary in USD]]/(INDEX(Exchange[], MATCH(RawData[[#This Row],[Local Currency Unit]], Exchange[Code], 0), 8)), "")</f>
        <v>2469.1358024691358</v>
      </c>
      <c r="I1789" s="1" t="s">
        <v>3970</v>
      </c>
      <c r="J1789" s="1" t="s">
        <v>290</v>
      </c>
      <c r="K1789" s="1" t="s">
        <v>134</v>
      </c>
      <c r="L1789" s="1" t="s">
        <v>19</v>
      </c>
      <c r="M1789" s="1" t="str">
        <f>INDEX(Countries[], MATCH(RawData[[#This Row],[Where do you work]], Countries[Actual], 0), 2)</f>
        <v>India</v>
      </c>
      <c r="N1789" s="1" t="s">
        <v>291</v>
      </c>
      <c r="O1789" s="1" t="str">
        <f>VLOOKUP(RawData[[#This Row],[How many hours of a day you work on Excel]], Time[], 2, FALSE)</f>
        <v>Medium</v>
      </c>
      <c r="P1789" s="1">
        <v>4</v>
      </c>
    </row>
    <row r="1790" spans="2:16" x14ac:dyDescent="0.2">
      <c r="B1790" s="1" t="s">
        <v>3437</v>
      </c>
      <c r="C1790" s="1">
        <v>41055.052025462966</v>
      </c>
      <c r="D1790" s="10">
        <v>14000</v>
      </c>
      <c r="E1790" s="1" t="s">
        <v>322</v>
      </c>
      <c r="F1790" s="11">
        <v>14000</v>
      </c>
      <c r="G1790" s="9">
        <f>RawData[[#This Row],[Clean Salary]]*INDEX(Exchange[], MATCH(RawData[[#This Row],[Currency]], Exchange[Code], 0), 4)</f>
        <v>14000</v>
      </c>
      <c r="H1790" s="11">
        <f>IFERROR(RawData[[#This Row],[Salary in USD]]/(INDEX(Exchange[], MATCH(RawData[[#This Row],[Local Currency Unit]], Exchange[Code], 0), 8)), "")</f>
        <v>2464.7887323943664</v>
      </c>
      <c r="I1790" s="1" t="s">
        <v>3438</v>
      </c>
      <c r="J1790" s="1" t="s">
        <v>290</v>
      </c>
      <c r="K1790" s="1" t="s">
        <v>141</v>
      </c>
      <c r="L1790" s="1" t="s">
        <v>5</v>
      </c>
      <c r="M1790" s="1" t="str">
        <f>INDEX(Countries[], MATCH(RawData[[#This Row],[Where do you work]], Countries[Actual], 0), 2)</f>
        <v>Brazil</v>
      </c>
      <c r="N1790" s="1" t="s">
        <v>324</v>
      </c>
      <c r="O1790" s="1" t="str">
        <f>VLOOKUP(RawData[[#This Row],[How many hours of a day you work on Excel]], Time[], 2, FALSE)</f>
        <v>Light</v>
      </c>
    </row>
    <row r="1791" spans="2:16" x14ac:dyDescent="0.2">
      <c r="B1791" s="1" t="s">
        <v>3651</v>
      </c>
      <c r="C1791" s="1">
        <v>41055.545173611114</v>
      </c>
      <c r="D1791" s="10" t="s">
        <v>3652</v>
      </c>
      <c r="E1791" s="1" t="s">
        <v>19</v>
      </c>
      <c r="F1791" s="11">
        <v>220000</v>
      </c>
      <c r="G1791" s="9">
        <f>RawData[[#This Row],[Clean Salary]]*INDEX(Exchange[], MATCH(RawData[[#This Row],[Currency]], Exchange[Code], 0), 4)</f>
        <v>3917.7416712373652</v>
      </c>
      <c r="H1791" s="11">
        <f>IFERROR(RawData[[#This Row],[Salary in USD]]/(INDEX(Exchange[], MATCH(RawData[[#This Row],[Local Currency Unit]], Exchange[Code], 0), 8)), "")</f>
        <v>2418.3590563193611</v>
      </c>
      <c r="I1791" s="1" t="s">
        <v>3653</v>
      </c>
      <c r="J1791" s="1" t="s">
        <v>290</v>
      </c>
      <c r="K1791" s="1" t="s">
        <v>134</v>
      </c>
      <c r="L1791" s="1" t="s">
        <v>19</v>
      </c>
      <c r="M1791" s="1" t="str">
        <f>INDEX(Countries[], MATCH(RawData[[#This Row],[Where do you work]], Countries[Actual], 0), 2)</f>
        <v>India</v>
      </c>
      <c r="N1791" s="1" t="s">
        <v>291</v>
      </c>
      <c r="O1791" s="1" t="str">
        <f>VLOOKUP(RawData[[#This Row],[How many hours of a day you work on Excel]], Time[], 2, FALSE)</f>
        <v>Medium</v>
      </c>
      <c r="P1791" s="1">
        <v>3</v>
      </c>
    </row>
    <row r="1792" spans="2:16" x14ac:dyDescent="0.2">
      <c r="B1792" s="1" t="s">
        <v>3654</v>
      </c>
      <c r="C1792" s="1">
        <v>41055.763761574075</v>
      </c>
      <c r="D1792" s="10" t="s">
        <v>3655</v>
      </c>
      <c r="E1792" s="1" t="s">
        <v>19</v>
      </c>
      <c r="F1792" s="11">
        <v>220000</v>
      </c>
      <c r="G1792" s="9">
        <f>RawData[[#This Row],[Clean Salary]]*INDEX(Exchange[], MATCH(RawData[[#This Row],[Currency]], Exchange[Code], 0), 4)</f>
        <v>3917.7416712373652</v>
      </c>
      <c r="H1792" s="11">
        <f>IFERROR(RawData[[#This Row],[Salary in USD]]/(INDEX(Exchange[], MATCH(RawData[[#This Row],[Local Currency Unit]], Exchange[Code], 0), 8)), "")</f>
        <v>2418.3590563193611</v>
      </c>
      <c r="I1792" s="1" t="s">
        <v>3656</v>
      </c>
      <c r="J1792" s="1" t="s">
        <v>305</v>
      </c>
      <c r="K1792" s="1" t="s">
        <v>134</v>
      </c>
      <c r="L1792" s="1" t="s">
        <v>19</v>
      </c>
      <c r="M1792" s="1" t="str">
        <f>INDEX(Countries[], MATCH(RawData[[#This Row],[Where do you work]], Countries[Actual], 0), 2)</f>
        <v>India</v>
      </c>
      <c r="N1792" s="1" t="s">
        <v>282</v>
      </c>
      <c r="O1792" s="1" t="str">
        <f>VLOOKUP(RawData[[#This Row],[How many hours of a day you work on Excel]], Time[], 2, FALSE)</f>
        <v>Heavy</v>
      </c>
      <c r="P1792" s="1">
        <v>2</v>
      </c>
    </row>
    <row r="1793" spans="2:16" x14ac:dyDescent="0.2">
      <c r="B1793" s="1" t="s">
        <v>3677</v>
      </c>
      <c r="C1793" s="1">
        <v>41066.311666666668</v>
      </c>
      <c r="D1793" s="10">
        <v>10000</v>
      </c>
      <c r="E1793" s="1" t="s">
        <v>322</v>
      </c>
      <c r="F1793" s="11">
        <v>10000</v>
      </c>
      <c r="G1793" s="9">
        <f>RawData[[#This Row],[Clean Salary]]*INDEX(Exchange[], MATCH(RawData[[#This Row],[Currency]], Exchange[Code], 0), 4)</f>
        <v>10000</v>
      </c>
      <c r="H1793" s="11">
        <f>IFERROR(RawData[[#This Row],[Salary in USD]]/(INDEX(Exchange[], MATCH(RawData[[#This Row],[Local Currency Unit]], Exchange[Code], 0), 8)), "")</f>
        <v>2380.9523809523807</v>
      </c>
      <c r="I1793" s="1" t="s">
        <v>3678</v>
      </c>
      <c r="J1793" s="1" t="s">
        <v>290</v>
      </c>
      <c r="K1793" s="1" t="s">
        <v>133</v>
      </c>
      <c r="L1793" s="1" t="s">
        <v>322</v>
      </c>
      <c r="M1793" s="1" t="str">
        <f>INDEX(Countries[], MATCH(RawData[[#This Row],[Where do you work]], Countries[Actual], 0), 2)</f>
        <v>USA</v>
      </c>
      <c r="N1793" s="1" t="s">
        <v>282</v>
      </c>
      <c r="O1793" s="1" t="str">
        <f>VLOOKUP(RawData[[#This Row],[How many hours of a day you work on Excel]], Time[], 2, FALSE)</f>
        <v>Heavy</v>
      </c>
      <c r="P1793" s="1">
        <v>2</v>
      </c>
    </row>
    <row r="1794" spans="2:16" x14ac:dyDescent="0.2">
      <c r="B1794" s="1" t="s">
        <v>3971</v>
      </c>
      <c r="C1794" s="1">
        <v>41055.069178240738</v>
      </c>
      <c r="D1794" s="10" t="s">
        <v>3972</v>
      </c>
      <c r="E1794" s="1" t="s">
        <v>322</v>
      </c>
      <c r="F1794" s="11">
        <v>3800</v>
      </c>
      <c r="G1794" s="9">
        <f>RawData[[#This Row],[Clean Salary]]*INDEX(Exchange[], MATCH(RawData[[#This Row],[Currency]], Exchange[Code], 0), 4)</f>
        <v>3800</v>
      </c>
      <c r="H1794" s="11">
        <f>IFERROR(RawData[[#This Row],[Salary in USD]]/(INDEX(Exchange[], MATCH(RawData[[#This Row],[Local Currency Unit]], Exchange[Code], 0), 8)), "")</f>
        <v>2345.679012345679</v>
      </c>
      <c r="I1794" s="1" t="s">
        <v>3789</v>
      </c>
      <c r="J1794" s="1" t="s">
        <v>313</v>
      </c>
      <c r="K1794" s="1" t="s">
        <v>134</v>
      </c>
      <c r="L1794" s="1" t="s">
        <v>19</v>
      </c>
      <c r="M1794" s="1" t="str">
        <f>INDEX(Countries[], MATCH(RawData[[#This Row],[Where do you work]], Countries[Actual], 0), 2)</f>
        <v>India</v>
      </c>
      <c r="N1794" s="1" t="s">
        <v>282</v>
      </c>
      <c r="O1794" s="1" t="str">
        <f>VLOOKUP(RawData[[#This Row],[How many hours of a day you work on Excel]], Time[], 2, FALSE)</f>
        <v>Heavy</v>
      </c>
    </row>
    <row r="1795" spans="2:16" x14ac:dyDescent="0.2">
      <c r="B1795" s="1" t="s">
        <v>3681</v>
      </c>
      <c r="C1795" s="1">
        <v>41057.545590277776</v>
      </c>
      <c r="D1795" s="10">
        <v>210000</v>
      </c>
      <c r="E1795" s="1" t="s">
        <v>19</v>
      </c>
      <c r="F1795" s="11">
        <v>210000</v>
      </c>
      <c r="G1795" s="9">
        <f>RawData[[#This Row],[Clean Salary]]*INDEX(Exchange[], MATCH(RawData[[#This Row],[Currency]], Exchange[Code], 0), 4)</f>
        <v>3739.6625043629392</v>
      </c>
      <c r="H1795" s="11">
        <f>IFERROR(RawData[[#This Row],[Salary in USD]]/(INDEX(Exchange[], MATCH(RawData[[#This Row],[Local Currency Unit]], Exchange[Code], 0), 8)), "")</f>
        <v>2308.4336446684811</v>
      </c>
      <c r="I1795" s="1" t="s">
        <v>3582</v>
      </c>
      <c r="J1795" s="1" t="s">
        <v>313</v>
      </c>
      <c r="K1795" s="1" t="s">
        <v>134</v>
      </c>
      <c r="L1795" s="1" t="s">
        <v>19</v>
      </c>
      <c r="M1795" s="1" t="str">
        <f>INDEX(Countries[], MATCH(RawData[[#This Row],[Where do you work]], Countries[Actual], 0), 2)</f>
        <v>India</v>
      </c>
      <c r="N1795" s="1" t="s">
        <v>294</v>
      </c>
      <c r="O1795" s="1" t="str">
        <f>VLOOKUP(RawData[[#This Row],[How many hours of a day you work on Excel]], Time[], 2, FALSE)</f>
        <v>Very Heavy</v>
      </c>
      <c r="P1795" s="1">
        <v>3.5</v>
      </c>
    </row>
    <row r="1796" spans="2:16" x14ac:dyDescent="0.2">
      <c r="B1796" s="1" t="s">
        <v>3682</v>
      </c>
      <c r="C1796" s="1">
        <v>41057.735254629632</v>
      </c>
      <c r="D1796" s="10">
        <v>210000</v>
      </c>
      <c r="E1796" s="1" t="s">
        <v>19</v>
      </c>
      <c r="F1796" s="11">
        <v>210000</v>
      </c>
      <c r="G1796" s="9">
        <f>RawData[[#This Row],[Clean Salary]]*INDEX(Exchange[], MATCH(RawData[[#This Row],[Currency]], Exchange[Code], 0), 4)</f>
        <v>3739.6625043629392</v>
      </c>
      <c r="H1796" s="11">
        <f>IFERROR(RawData[[#This Row],[Salary in USD]]/(INDEX(Exchange[], MATCH(RawData[[#This Row],[Local Currency Unit]], Exchange[Code], 0), 8)), "")</f>
        <v>2308.4336446684811</v>
      </c>
      <c r="I1796" s="1" t="s">
        <v>3683</v>
      </c>
      <c r="J1796" s="1" t="s">
        <v>290</v>
      </c>
      <c r="K1796" s="1" t="s">
        <v>134</v>
      </c>
      <c r="L1796" s="1" t="s">
        <v>19</v>
      </c>
      <c r="M1796" s="1" t="str">
        <f>INDEX(Countries[], MATCH(RawData[[#This Row],[Where do you work]], Countries[Actual], 0), 2)</f>
        <v>India</v>
      </c>
      <c r="N1796" s="1" t="s">
        <v>294</v>
      </c>
      <c r="O1796" s="1" t="str">
        <f>VLOOKUP(RawData[[#This Row],[How many hours of a day you work on Excel]], Time[], 2, FALSE)</f>
        <v>Very Heavy</v>
      </c>
      <c r="P1796" s="1">
        <v>1</v>
      </c>
    </row>
    <row r="1797" spans="2:16" x14ac:dyDescent="0.2">
      <c r="B1797" s="1" t="s">
        <v>3684</v>
      </c>
      <c r="C1797" s="1">
        <v>41058.621863425928</v>
      </c>
      <c r="D1797" s="10" t="s">
        <v>3685</v>
      </c>
      <c r="E1797" s="1" t="s">
        <v>19</v>
      </c>
      <c r="F1797" s="11">
        <v>210000</v>
      </c>
      <c r="G1797" s="9">
        <f>RawData[[#This Row],[Clean Salary]]*INDEX(Exchange[], MATCH(RawData[[#This Row],[Currency]], Exchange[Code], 0), 4)</f>
        <v>3739.6625043629392</v>
      </c>
      <c r="H1797" s="11">
        <f>IFERROR(RawData[[#This Row],[Salary in USD]]/(INDEX(Exchange[], MATCH(RawData[[#This Row],[Local Currency Unit]], Exchange[Code], 0), 8)), "")</f>
        <v>2308.4336446684811</v>
      </c>
      <c r="I1797" s="1" t="s">
        <v>3686</v>
      </c>
      <c r="J1797" s="1" t="s">
        <v>313</v>
      </c>
      <c r="K1797" s="1" t="s">
        <v>134</v>
      </c>
      <c r="L1797" s="1" t="s">
        <v>19</v>
      </c>
      <c r="M1797" s="1" t="str">
        <f>INDEX(Countries[], MATCH(RawData[[#This Row],[Where do you work]], Countries[Actual], 0), 2)</f>
        <v>India</v>
      </c>
      <c r="N1797" s="1" t="s">
        <v>324</v>
      </c>
      <c r="O1797" s="1" t="str">
        <f>VLOOKUP(RawData[[#This Row],[How many hours of a day you work on Excel]], Time[], 2, FALSE)</f>
        <v>Light</v>
      </c>
      <c r="P1797" s="1">
        <v>4.5</v>
      </c>
    </row>
    <row r="1798" spans="2:16" x14ac:dyDescent="0.2">
      <c r="B1798" s="1" t="s">
        <v>3500</v>
      </c>
      <c r="C1798" s="1">
        <v>41062.466180555559</v>
      </c>
      <c r="D1798" s="10" t="s">
        <v>3501</v>
      </c>
      <c r="E1798" s="1" t="s">
        <v>322</v>
      </c>
      <c r="F1798" s="11">
        <v>13000</v>
      </c>
      <c r="G1798" s="9">
        <f>RawData[[#This Row],[Clean Salary]]*INDEX(Exchange[], MATCH(RawData[[#This Row],[Currency]], Exchange[Code], 0), 4)</f>
        <v>13000</v>
      </c>
      <c r="H1798" s="11">
        <f>IFERROR(RawData[[#This Row],[Salary in USD]]/(INDEX(Exchange[], MATCH(RawData[[#This Row],[Local Currency Unit]], Exchange[Code], 0), 8)), "")</f>
        <v>2288.7323943661972</v>
      </c>
      <c r="I1798" s="1" t="s">
        <v>3502</v>
      </c>
      <c r="J1798" s="1" t="s">
        <v>290</v>
      </c>
      <c r="K1798" s="1" t="s">
        <v>141</v>
      </c>
      <c r="L1798" s="1" t="s">
        <v>5</v>
      </c>
      <c r="M1798" s="1" t="str">
        <f>INDEX(Countries[], MATCH(RawData[[#This Row],[Where do you work]], Countries[Actual], 0), 2)</f>
        <v>Brazil</v>
      </c>
      <c r="N1798" s="1" t="s">
        <v>294</v>
      </c>
      <c r="O1798" s="1" t="str">
        <f>VLOOKUP(RawData[[#This Row],[How many hours of a day you work on Excel]], Time[], 2, FALSE)</f>
        <v>Very Heavy</v>
      </c>
      <c r="P1798" s="1">
        <v>4</v>
      </c>
    </row>
    <row r="1799" spans="2:16" x14ac:dyDescent="0.2">
      <c r="B1799" s="1" t="s">
        <v>3689</v>
      </c>
      <c r="C1799" s="1">
        <v>41055.740972222222</v>
      </c>
      <c r="D1799" s="10">
        <v>205000</v>
      </c>
      <c r="E1799" s="1" t="s">
        <v>19</v>
      </c>
      <c r="F1799" s="11">
        <v>205000</v>
      </c>
      <c r="G1799" s="9">
        <f>RawData[[#This Row],[Clean Salary]]*INDEX(Exchange[], MATCH(RawData[[#This Row],[Currency]], Exchange[Code], 0), 4)</f>
        <v>3650.6229209257262</v>
      </c>
      <c r="H1799" s="11">
        <f>IFERROR(RawData[[#This Row],[Salary in USD]]/(INDEX(Exchange[], MATCH(RawData[[#This Row],[Local Currency Unit]], Exchange[Code], 0), 8)), "")</f>
        <v>2253.4709388430406</v>
      </c>
      <c r="I1799" s="1" t="s">
        <v>3690</v>
      </c>
      <c r="J1799" s="1" t="s">
        <v>316</v>
      </c>
      <c r="K1799" s="1" t="s">
        <v>134</v>
      </c>
      <c r="L1799" s="1" t="s">
        <v>19</v>
      </c>
      <c r="M1799" s="1" t="str">
        <f>INDEX(Countries[], MATCH(RawData[[#This Row],[Where do you work]], Countries[Actual], 0), 2)</f>
        <v>India</v>
      </c>
      <c r="N1799" s="1" t="s">
        <v>294</v>
      </c>
      <c r="O1799" s="1" t="str">
        <f>VLOOKUP(RawData[[#This Row],[How many hours of a day you work on Excel]], Time[], 2, FALSE)</f>
        <v>Very Heavy</v>
      </c>
      <c r="P1799" s="1">
        <v>10</v>
      </c>
    </row>
    <row r="1800" spans="2:16" x14ac:dyDescent="0.2">
      <c r="B1800" s="1" t="s">
        <v>3691</v>
      </c>
      <c r="C1800" s="1">
        <v>41057.40351851852</v>
      </c>
      <c r="D1800" s="10">
        <v>204000</v>
      </c>
      <c r="E1800" s="1" t="s">
        <v>19</v>
      </c>
      <c r="F1800" s="11">
        <v>204000</v>
      </c>
      <c r="G1800" s="9">
        <f>RawData[[#This Row],[Clean Salary]]*INDEX(Exchange[], MATCH(RawData[[#This Row],[Currency]], Exchange[Code], 0), 4)</f>
        <v>3632.815004238284</v>
      </c>
      <c r="H1800" s="11">
        <f>IFERROR(RawData[[#This Row],[Salary in USD]]/(INDEX(Exchange[], MATCH(RawData[[#This Row],[Local Currency Unit]], Exchange[Code], 0), 8)), "")</f>
        <v>2242.4783976779531</v>
      </c>
      <c r="I1800" s="1" t="s">
        <v>3692</v>
      </c>
      <c r="J1800" s="1" t="s">
        <v>281</v>
      </c>
      <c r="K1800" s="1" t="s">
        <v>134</v>
      </c>
      <c r="L1800" s="1" t="s">
        <v>19</v>
      </c>
      <c r="M1800" s="1" t="str">
        <f>INDEX(Countries[], MATCH(RawData[[#This Row],[Where do you work]], Countries[Actual], 0), 2)</f>
        <v>India</v>
      </c>
      <c r="N1800" s="1" t="s">
        <v>282</v>
      </c>
      <c r="O1800" s="1" t="str">
        <f>VLOOKUP(RawData[[#This Row],[How many hours of a day you work on Excel]], Time[], 2, FALSE)</f>
        <v>Heavy</v>
      </c>
      <c r="P1800" s="1">
        <v>0</v>
      </c>
    </row>
    <row r="1801" spans="2:16" x14ac:dyDescent="0.2">
      <c r="B1801" s="1" t="s">
        <v>3693</v>
      </c>
      <c r="C1801" s="1">
        <v>41058.684895833336</v>
      </c>
      <c r="D1801" s="10" t="s">
        <v>3694</v>
      </c>
      <c r="E1801" s="1" t="s">
        <v>19</v>
      </c>
      <c r="F1801" s="11">
        <v>204000</v>
      </c>
      <c r="G1801" s="9">
        <f>RawData[[#This Row],[Clean Salary]]*INDEX(Exchange[], MATCH(RawData[[#This Row],[Currency]], Exchange[Code], 0), 4)</f>
        <v>3632.815004238284</v>
      </c>
      <c r="H1801" s="11">
        <f>IFERROR(RawData[[#This Row],[Salary in USD]]/(INDEX(Exchange[], MATCH(RawData[[#This Row],[Local Currency Unit]], Exchange[Code], 0), 8)), "")</f>
        <v>2242.4783976779531</v>
      </c>
      <c r="I1801" s="1" t="s">
        <v>3695</v>
      </c>
      <c r="J1801" s="1" t="s">
        <v>313</v>
      </c>
      <c r="K1801" s="1" t="s">
        <v>134</v>
      </c>
      <c r="L1801" s="1" t="s">
        <v>19</v>
      </c>
      <c r="M1801" s="1" t="str">
        <f>INDEX(Countries[], MATCH(RawData[[#This Row],[Where do you work]], Countries[Actual], 0), 2)</f>
        <v>India</v>
      </c>
      <c r="N1801" s="1" t="s">
        <v>294</v>
      </c>
      <c r="O1801" s="1" t="str">
        <f>VLOOKUP(RawData[[#This Row],[How many hours of a day you work on Excel]], Time[], 2, FALSE)</f>
        <v>Very Heavy</v>
      </c>
      <c r="P1801" s="1">
        <v>2</v>
      </c>
    </row>
    <row r="1802" spans="2:16" x14ac:dyDescent="0.2">
      <c r="B1802" s="1" t="s">
        <v>3973</v>
      </c>
      <c r="C1802" s="1">
        <v>41071.895474537036</v>
      </c>
      <c r="D1802" s="10">
        <v>300</v>
      </c>
      <c r="E1802" s="1" t="s">
        <v>322</v>
      </c>
      <c r="F1802" s="11">
        <v>3600</v>
      </c>
      <c r="G1802" s="9">
        <f>RawData[[#This Row],[Clean Salary]]*INDEX(Exchange[], MATCH(RawData[[#This Row],[Currency]], Exchange[Code], 0), 4)</f>
        <v>3600</v>
      </c>
      <c r="H1802" s="11">
        <f>IFERROR(RawData[[#This Row],[Salary in USD]]/(INDEX(Exchange[], MATCH(RawData[[#This Row],[Local Currency Unit]], Exchange[Code], 0), 8)), "")</f>
        <v>2222.2222222222222</v>
      </c>
      <c r="I1802" s="1" t="s">
        <v>290</v>
      </c>
      <c r="J1802" s="1" t="s">
        <v>290</v>
      </c>
      <c r="K1802" s="1" t="s">
        <v>134</v>
      </c>
      <c r="L1802" s="1" t="s">
        <v>19</v>
      </c>
      <c r="M1802" s="1" t="str">
        <f>INDEX(Countries[], MATCH(RawData[[#This Row],[Where do you work]], Countries[Actual], 0), 2)</f>
        <v>India</v>
      </c>
      <c r="N1802" s="1" t="s">
        <v>282</v>
      </c>
      <c r="O1802" s="1" t="str">
        <f>VLOOKUP(RawData[[#This Row],[How many hours of a day you work on Excel]], Time[], 2, FALSE)</f>
        <v>Heavy</v>
      </c>
      <c r="P1802" s="1">
        <v>1</v>
      </c>
    </row>
    <row r="1803" spans="2:16" x14ac:dyDescent="0.2">
      <c r="B1803" s="1" t="s">
        <v>3696</v>
      </c>
      <c r="C1803" s="1">
        <v>41055.227511574078</v>
      </c>
      <c r="D1803" s="10" t="s">
        <v>3697</v>
      </c>
      <c r="E1803" s="1" t="s">
        <v>35</v>
      </c>
      <c r="F1803" s="11">
        <v>600000</v>
      </c>
      <c r="G1803" s="9">
        <f>RawData[[#This Row],[Clean Salary]]*INDEX(Exchange[], MATCH(RawData[[#This Row],[Currency]], Exchange[Code], 0), 4)</f>
        <v>6368.453230079479</v>
      </c>
      <c r="H1803" s="11">
        <f>IFERROR(RawData[[#This Row],[Salary in USD]]/(INDEX(Exchange[], MATCH(RawData[[#This Row],[Local Currency Unit]], Exchange[Code], 0), 8)), "")</f>
        <v>2203.6170346295776</v>
      </c>
      <c r="I1803" s="1" t="s">
        <v>1210</v>
      </c>
      <c r="J1803" s="1" t="s">
        <v>342</v>
      </c>
      <c r="K1803" s="1" t="s">
        <v>138</v>
      </c>
      <c r="L1803" s="1" t="s">
        <v>35</v>
      </c>
      <c r="M1803" s="1" t="str">
        <f>INDEX(Countries[], MATCH(RawData[[#This Row],[Where do you work]], Countries[Actual], 0), 2)</f>
        <v>Pakistan</v>
      </c>
      <c r="N1803" s="1" t="s">
        <v>282</v>
      </c>
      <c r="O1803" s="1" t="str">
        <f>VLOOKUP(RawData[[#This Row],[How many hours of a day you work on Excel]], Time[], 2, FALSE)</f>
        <v>Heavy</v>
      </c>
    </row>
    <row r="1804" spans="2:16" x14ac:dyDescent="0.2">
      <c r="B1804" s="1" t="s">
        <v>3698</v>
      </c>
      <c r="C1804" s="1">
        <v>41055.040925925925</v>
      </c>
      <c r="D1804" s="10">
        <v>200000</v>
      </c>
      <c r="E1804" s="1" t="s">
        <v>19</v>
      </c>
      <c r="F1804" s="11">
        <v>200000</v>
      </c>
      <c r="G1804" s="9">
        <f>RawData[[#This Row],[Clean Salary]]*INDEX(Exchange[], MATCH(RawData[[#This Row],[Currency]], Exchange[Code], 0), 4)</f>
        <v>3561.5833374885137</v>
      </c>
      <c r="H1804" s="11">
        <f>IFERROR(RawData[[#This Row],[Salary in USD]]/(INDEX(Exchange[], MATCH(RawData[[#This Row],[Local Currency Unit]], Exchange[Code], 0), 8)), "")</f>
        <v>2198.508233017601</v>
      </c>
      <c r="I1804" s="1" t="s">
        <v>3699</v>
      </c>
      <c r="J1804" s="1" t="s">
        <v>290</v>
      </c>
      <c r="K1804" s="1" t="s">
        <v>134</v>
      </c>
      <c r="L1804" s="1" t="s">
        <v>19</v>
      </c>
      <c r="M1804" s="1" t="str">
        <f>INDEX(Countries[], MATCH(RawData[[#This Row],[Where do you work]], Countries[Actual], 0), 2)</f>
        <v>India</v>
      </c>
      <c r="N1804" s="1" t="s">
        <v>324</v>
      </c>
      <c r="O1804" s="1" t="str">
        <f>VLOOKUP(RawData[[#This Row],[How many hours of a day you work on Excel]], Time[], 2, FALSE)</f>
        <v>Light</v>
      </c>
    </row>
    <row r="1805" spans="2:16" x14ac:dyDescent="0.2">
      <c r="B1805" s="1" t="s">
        <v>3700</v>
      </c>
      <c r="C1805" s="1">
        <v>41055.096666666665</v>
      </c>
      <c r="D1805" s="10" t="s">
        <v>3701</v>
      </c>
      <c r="E1805" s="1" t="s">
        <v>19</v>
      </c>
      <c r="F1805" s="11">
        <v>200000</v>
      </c>
      <c r="G1805" s="9">
        <f>RawData[[#This Row],[Clean Salary]]*INDEX(Exchange[], MATCH(RawData[[#This Row],[Currency]], Exchange[Code], 0), 4)</f>
        <v>3561.5833374885137</v>
      </c>
      <c r="H1805" s="11">
        <f>IFERROR(RawData[[#This Row],[Salary in USD]]/(INDEX(Exchange[], MATCH(RawData[[#This Row],[Local Currency Unit]], Exchange[Code], 0), 8)), "")</f>
        <v>2198.508233017601</v>
      </c>
      <c r="I1805" s="1" t="s">
        <v>342</v>
      </c>
      <c r="J1805" s="1" t="s">
        <v>342</v>
      </c>
      <c r="K1805" s="1" t="s">
        <v>134</v>
      </c>
      <c r="L1805" s="1" t="s">
        <v>19</v>
      </c>
      <c r="M1805" s="1" t="str">
        <f>INDEX(Countries[], MATCH(RawData[[#This Row],[Where do you work]], Countries[Actual], 0), 2)</f>
        <v>India</v>
      </c>
      <c r="N1805" s="1" t="s">
        <v>324</v>
      </c>
      <c r="O1805" s="1" t="str">
        <f>VLOOKUP(RawData[[#This Row],[How many hours of a day you work on Excel]], Time[], 2, FALSE)</f>
        <v>Light</v>
      </c>
    </row>
    <row r="1806" spans="2:16" x14ac:dyDescent="0.2">
      <c r="B1806" s="1" t="s">
        <v>3702</v>
      </c>
      <c r="C1806" s="1">
        <v>41055.159270833334</v>
      </c>
      <c r="D1806" s="10" t="s">
        <v>3703</v>
      </c>
      <c r="E1806" s="1" t="s">
        <v>19</v>
      </c>
      <c r="F1806" s="11">
        <v>200000</v>
      </c>
      <c r="G1806" s="9">
        <f>RawData[[#This Row],[Clean Salary]]*INDEX(Exchange[], MATCH(RawData[[#This Row],[Currency]], Exchange[Code], 0), 4)</f>
        <v>3561.5833374885137</v>
      </c>
      <c r="H1806" s="11">
        <f>IFERROR(RawData[[#This Row],[Salary in USD]]/(INDEX(Exchange[], MATCH(RawData[[#This Row],[Local Currency Unit]], Exchange[Code], 0), 8)), "")</f>
        <v>2198.508233017601</v>
      </c>
      <c r="I1806" s="1" t="s">
        <v>3704</v>
      </c>
      <c r="J1806" s="1" t="s">
        <v>290</v>
      </c>
      <c r="K1806" s="1" t="s">
        <v>134</v>
      </c>
      <c r="L1806" s="1" t="s">
        <v>19</v>
      </c>
      <c r="M1806" s="1" t="str">
        <f>INDEX(Countries[], MATCH(RawData[[#This Row],[Where do you work]], Countries[Actual], 0), 2)</f>
        <v>India</v>
      </c>
      <c r="N1806" s="1" t="s">
        <v>291</v>
      </c>
      <c r="O1806" s="1" t="str">
        <f>VLOOKUP(RawData[[#This Row],[How many hours of a day you work on Excel]], Time[], 2, FALSE)</f>
        <v>Medium</v>
      </c>
    </row>
    <row r="1807" spans="2:16" x14ac:dyDescent="0.2">
      <c r="B1807" s="1" t="s">
        <v>3705</v>
      </c>
      <c r="C1807" s="1">
        <v>41055.48337962963</v>
      </c>
      <c r="D1807" s="10" t="s">
        <v>3706</v>
      </c>
      <c r="E1807" s="1" t="s">
        <v>19</v>
      </c>
      <c r="F1807" s="11">
        <v>200000</v>
      </c>
      <c r="G1807" s="9">
        <f>RawData[[#This Row],[Clean Salary]]*INDEX(Exchange[], MATCH(RawData[[#This Row],[Currency]], Exchange[Code], 0), 4)</f>
        <v>3561.5833374885137</v>
      </c>
      <c r="H1807" s="11">
        <f>IFERROR(RawData[[#This Row],[Salary in USD]]/(INDEX(Exchange[], MATCH(RawData[[#This Row],[Local Currency Unit]], Exchange[Code], 0), 8)), "")</f>
        <v>2198.508233017601</v>
      </c>
      <c r="I1807" s="1" t="s">
        <v>3707</v>
      </c>
      <c r="J1807" s="1" t="s">
        <v>316</v>
      </c>
      <c r="K1807" s="1" t="s">
        <v>134</v>
      </c>
      <c r="L1807" s="1" t="s">
        <v>19</v>
      </c>
      <c r="M1807" s="1" t="str">
        <f>INDEX(Countries[], MATCH(RawData[[#This Row],[Where do you work]], Countries[Actual], 0), 2)</f>
        <v>India</v>
      </c>
      <c r="N1807" s="1" t="s">
        <v>282</v>
      </c>
      <c r="O1807" s="1" t="str">
        <f>VLOOKUP(RawData[[#This Row],[How many hours of a day you work on Excel]], Time[], 2, FALSE)</f>
        <v>Heavy</v>
      </c>
      <c r="P1807" s="1">
        <v>3</v>
      </c>
    </row>
    <row r="1808" spans="2:16" x14ac:dyDescent="0.2">
      <c r="B1808" s="1" t="s">
        <v>3708</v>
      </c>
      <c r="C1808" s="1">
        <v>41055.524791666663</v>
      </c>
      <c r="D1808" s="10" t="s">
        <v>3709</v>
      </c>
      <c r="E1808" s="1" t="s">
        <v>19</v>
      </c>
      <c r="F1808" s="11">
        <v>200000</v>
      </c>
      <c r="G1808" s="9">
        <f>RawData[[#This Row],[Clean Salary]]*INDEX(Exchange[], MATCH(RawData[[#This Row],[Currency]], Exchange[Code], 0), 4)</f>
        <v>3561.5833374885137</v>
      </c>
      <c r="H1808" s="11">
        <f>IFERROR(RawData[[#This Row],[Salary in USD]]/(INDEX(Exchange[], MATCH(RawData[[#This Row],[Local Currency Unit]], Exchange[Code], 0), 8)), "")</f>
        <v>2198.508233017601</v>
      </c>
      <c r="I1808" s="1" t="s">
        <v>3602</v>
      </c>
      <c r="J1808" s="1" t="s">
        <v>313</v>
      </c>
      <c r="K1808" s="1" t="s">
        <v>134</v>
      </c>
      <c r="L1808" s="1" t="s">
        <v>19</v>
      </c>
      <c r="M1808" s="1" t="str">
        <f>INDEX(Countries[], MATCH(RawData[[#This Row],[Where do you work]], Countries[Actual], 0), 2)</f>
        <v>India</v>
      </c>
      <c r="N1808" s="1" t="s">
        <v>294</v>
      </c>
      <c r="O1808" s="1" t="str">
        <f>VLOOKUP(RawData[[#This Row],[How many hours of a day you work on Excel]], Time[], 2, FALSE)</f>
        <v>Very Heavy</v>
      </c>
      <c r="P1808" s="1">
        <v>3</v>
      </c>
    </row>
    <row r="1809" spans="2:16" x14ac:dyDescent="0.2">
      <c r="B1809" s="1" t="s">
        <v>3710</v>
      </c>
      <c r="C1809" s="1">
        <v>41056.037037037036</v>
      </c>
      <c r="D1809" s="10" t="s">
        <v>3711</v>
      </c>
      <c r="E1809" s="1" t="s">
        <v>19</v>
      </c>
      <c r="F1809" s="11">
        <v>200000</v>
      </c>
      <c r="G1809" s="9">
        <f>RawData[[#This Row],[Clean Salary]]*INDEX(Exchange[], MATCH(RawData[[#This Row],[Currency]], Exchange[Code], 0), 4)</f>
        <v>3561.5833374885137</v>
      </c>
      <c r="H1809" s="11">
        <f>IFERROR(RawData[[#This Row],[Salary in USD]]/(INDEX(Exchange[], MATCH(RawData[[#This Row],[Local Currency Unit]], Exchange[Code], 0), 8)), "")</f>
        <v>2198.508233017601</v>
      </c>
      <c r="I1809" s="1" t="s">
        <v>3712</v>
      </c>
      <c r="J1809" s="1" t="s">
        <v>313</v>
      </c>
      <c r="K1809" s="1" t="s">
        <v>134</v>
      </c>
      <c r="L1809" s="1" t="s">
        <v>19</v>
      </c>
      <c r="M1809" s="1" t="str">
        <f>INDEX(Countries[], MATCH(RawData[[#This Row],[Where do you work]], Countries[Actual], 0), 2)</f>
        <v>India</v>
      </c>
      <c r="N1809" s="1" t="s">
        <v>282</v>
      </c>
      <c r="O1809" s="1" t="str">
        <f>VLOOKUP(RawData[[#This Row],[How many hours of a day you work on Excel]], Time[], 2, FALSE)</f>
        <v>Heavy</v>
      </c>
      <c r="P1809" s="1">
        <v>1</v>
      </c>
    </row>
    <row r="1810" spans="2:16" x14ac:dyDescent="0.2">
      <c r="B1810" s="1" t="s">
        <v>3713</v>
      </c>
      <c r="C1810" s="1">
        <v>41056.057013888887</v>
      </c>
      <c r="D1810" s="10" t="s">
        <v>3714</v>
      </c>
      <c r="E1810" s="1" t="s">
        <v>19</v>
      </c>
      <c r="F1810" s="11">
        <v>200000</v>
      </c>
      <c r="G1810" s="9">
        <f>RawData[[#This Row],[Clean Salary]]*INDEX(Exchange[], MATCH(RawData[[#This Row],[Currency]], Exchange[Code], 0), 4)</f>
        <v>3561.5833374885137</v>
      </c>
      <c r="H1810" s="11">
        <f>IFERROR(RawData[[#This Row],[Salary in USD]]/(INDEX(Exchange[], MATCH(RawData[[#This Row],[Local Currency Unit]], Exchange[Code], 0), 8)), "")</f>
        <v>2198.508233017601</v>
      </c>
      <c r="I1810" s="1" t="s">
        <v>696</v>
      </c>
      <c r="J1810" s="1" t="s">
        <v>290</v>
      </c>
      <c r="K1810" s="1" t="s">
        <v>134</v>
      </c>
      <c r="L1810" s="1" t="s">
        <v>19</v>
      </c>
      <c r="M1810" s="1" t="str">
        <f>INDEX(Countries[], MATCH(RawData[[#This Row],[Where do you work]], Countries[Actual], 0), 2)</f>
        <v>India</v>
      </c>
      <c r="N1810" s="1" t="s">
        <v>282</v>
      </c>
      <c r="O1810" s="1" t="str">
        <f>VLOOKUP(RawData[[#This Row],[How many hours of a day you work on Excel]], Time[], 2, FALSE)</f>
        <v>Heavy</v>
      </c>
      <c r="P1810" s="1">
        <v>2</v>
      </c>
    </row>
    <row r="1811" spans="2:16" x14ac:dyDescent="0.2">
      <c r="B1811" s="1" t="s">
        <v>3715</v>
      </c>
      <c r="C1811" s="1">
        <v>41057.571238425924</v>
      </c>
      <c r="D1811" s="10" t="s">
        <v>3716</v>
      </c>
      <c r="E1811" s="1" t="s">
        <v>19</v>
      </c>
      <c r="F1811" s="11">
        <v>200000</v>
      </c>
      <c r="G1811" s="9">
        <f>RawData[[#This Row],[Clean Salary]]*INDEX(Exchange[], MATCH(RawData[[#This Row],[Currency]], Exchange[Code], 0), 4)</f>
        <v>3561.5833374885137</v>
      </c>
      <c r="H1811" s="11">
        <f>IFERROR(RawData[[#This Row],[Salary in USD]]/(INDEX(Exchange[], MATCH(RawData[[#This Row],[Local Currency Unit]], Exchange[Code], 0), 8)), "")</f>
        <v>2198.508233017601</v>
      </c>
      <c r="I1811" s="1" t="s">
        <v>3717</v>
      </c>
      <c r="J1811" s="1" t="s">
        <v>281</v>
      </c>
      <c r="K1811" s="1" t="s">
        <v>134</v>
      </c>
      <c r="L1811" s="1" t="s">
        <v>19</v>
      </c>
      <c r="M1811" s="1" t="str">
        <f>INDEX(Countries[], MATCH(RawData[[#This Row],[Where do you work]], Countries[Actual], 0), 2)</f>
        <v>India</v>
      </c>
      <c r="N1811" s="1" t="s">
        <v>294</v>
      </c>
      <c r="O1811" s="1" t="str">
        <f>VLOOKUP(RawData[[#This Row],[How many hours of a day you work on Excel]], Time[], 2, FALSE)</f>
        <v>Very Heavy</v>
      </c>
      <c r="P1811" s="1">
        <v>8</v>
      </c>
    </row>
    <row r="1812" spans="2:16" x14ac:dyDescent="0.2">
      <c r="B1812" s="1" t="s">
        <v>3718</v>
      </c>
      <c r="C1812" s="1">
        <v>41057.614189814813</v>
      </c>
      <c r="D1812" s="10" t="s">
        <v>3719</v>
      </c>
      <c r="E1812" s="1" t="s">
        <v>19</v>
      </c>
      <c r="F1812" s="11">
        <v>200000</v>
      </c>
      <c r="G1812" s="9">
        <f>RawData[[#This Row],[Clean Salary]]*INDEX(Exchange[], MATCH(RawData[[#This Row],[Currency]], Exchange[Code], 0), 4)</f>
        <v>3561.5833374885137</v>
      </c>
      <c r="H1812" s="11">
        <f>IFERROR(RawData[[#This Row],[Salary in USD]]/(INDEX(Exchange[], MATCH(RawData[[#This Row],[Local Currency Unit]], Exchange[Code], 0), 8)), "")</f>
        <v>2198.508233017601</v>
      </c>
      <c r="I1812" s="1" t="s">
        <v>3720</v>
      </c>
      <c r="J1812" s="1" t="s">
        <v>281</v>
      </c>
      <c r="K1812" s="1" t="s">
        <v>134</v>
      </c>
      <c r="L1812" s="1" t="s">
        <v>19</v>
      </c>
      <c r="M1812" s="1" t="str">
        <f>INDEX(Countries[], MATCH(RawData[[#This Row],[Where do you work]], Countries[Actual], 0), 2)</f>
        <v>India</v>
      </c>
      <c r="N1812" s="1" t="s">
        <v>291</v>
      </c>
      <c r="O1812" s="1" t="str">
        <f>VLOOKUP(RawData[[#This Row],[How many hours of a day you work on Excel]], Time[], 2, FALSE)</f>
        <v>Medium</v>
      </c>
      <c r="P1812" s="1">
        <v>5</v>
      </c>
    </row>
    <row r="1813" spans="2:16" x14ac:dyDescent="0.2">
      <c r="B1813" s="1" t="s">
        <v>3721</v>
      </c>
      <c r="C1813" s="1">
        <v>41057.614629629628</v>
      </c>
      <c r="D1813" s="10" t="s">
        <v>3722</v>
      </c>
      <c r="E1813" s="1" t="s">
        <v>19</v>
      </c>
      <c r="F1813" s="11">
        <v>200000</v>
      </c>
      <c r="G1813" s="9">
        <f>RawData[[#This Row],[Clean Salary]]*INDEX(Exchange[], MATCH(RawData[[#This Row],[Currency]], Exchange[Code], 0), 4)</f>
        <v>3561.5833374885137</v>
      </c>
      <c r="H1813" s="11">
        <f>IFERROR(RawData[[#This Row],[Salary in USD]]/(INDEX(Exchange[], MATCH(RawData[[#This Row],[Local Currency Unit]], Exchange[Code], 0), 8)), "")</f>
        <v>2198.508233017601</v>
      </c>
      <c r="I1813" s="1" t="s">
        <v>767</v>
      </c>
      <c r="J1813" s="1" t="s">
        <v>313</v>
      </c>
      <c r="K1813" s="1" t="s">
        <v>134</v>
      </c>
      <c r="L1813" s="1" t="s">
        <v>19</v>
      </c>
      <c r="M1813" s="1" t="str">
        <f>INDEX(Countries[], MATCH(RawData[[#This Row],[Where do you work]], Countries[Actual], 0), 2)</f>
        <v>India</v>
      </c>
      <c r="N1813" s="1" t="s">
        <v>282</v>
      </c>
      <c r="O1813" s="1" t="str">
        <f>VLOOKUP(RawData[[#This Row],[How many hours of a day you work on Excel]], Time[], 2, FALSE)</f>
        <v>Heavy</v>
      </c>
      <c r="P1813" s="1">
        <v>3</v>
      </c>
    </row>
    <row r="1814" spans="2:16" x14ac:dyDescent="0.2">
      <c r="B1814" s="1" t="s">
        <v>3723</v>
      </c>
      <c r="C1814" s="1">
        <v>41057.795393518521</v>
      </c>
      <c r="D1814" s="10" t="s">
        <v>3724</v>
      </c>
      <c r="E1814" s="1" t="s">
        <v>19</v>
      </c>
      <c r="F1814" s="11">
        <v>200000</v>
      </c>
      <c r="G1814" s="9">
        <f>RawData[[#This Row],[Clean Salary]]*INDEX(Exchange[], MATCH(RawData[[#This Row],[Currency]], Exchange[Code], 0), 4)</f>
        <v>3561.5833374885137</v>
      </c>
      <c r="H1814" s="11">
        <f>IFERROR(RawData[[#This Row],[Salary in USD]]/(INDEX(Exchange[], MATCH(RawData[[#This Row],[Local Currency Unit]], Exchange[Code], 0), 8)), "")</f>
        <v>2198.508233017601</v>
      </c>
      <c r="I1814" s="1" t="s">
        <v>3725</v>
      </c>
      <c r="J1814" s="1" t="s">
        <v>313</v>
      </c>
      <c r="K1814" s="1" t="s">
        <v>134</v>
      </c>
      <c r="L1814" s="1" t="s">
        <v>19</v>
      </c>
      <c r="M1814" s="1" t="str">
        <f>INDEX(Countries[], MATCH(RawData[[#This Row],[Where do you work]], Countries[Actual], 0), 2)</f>
        <v>India</v>
      </c>
      <c r="N1814" s="1" t="s">
        <v>294</v>
      </c>
      <c r="O1814" s="1" t="str">
        <f>VLOOKUP(RawData[[#This Row],[How many hours of a day you work on Excel]], Time[], 2, FALSE)</f>
        <v>Very Heavy</v>
      </c>
      <c r="P1814" s="1">
        <v>5</v>
      </c>
    </row>
    <row r="1815" spans="2:16" x14ac:dyDescent="0.2">
      <c r="B1815" s="1" t="s">
        <v>3726</v>
      </c>
      <c r="C1815" s="1">
        <v>41057.950370370374</v>
      </c>
      <c r="D1815" s="10" t="s">
        <v>3727</v>
      </c>
      <c r="E1815" s="1" t="s">
        <v>19</v>
      </c>
      <c r="F1815" s="11">
        <v>200000</v>
      </c>
      <c r="G1815" s="9">
        <f>RawData[[#This Row],[Clean Salary]]*INDEX(Exchange[], MATCH(RawData[[#This Row],[Currency]], Exchange[Code], 0), 4)</f>
        <v>3561.5833374885137</v>
      </c>
      <c r="H1815" s="11">
        <f>IFERROR(RawData[[#This Row],[Salary in USD]]/(INDEX(Exchange[], MATCH(RawData[[#This Row],[Local Currency Unit]], Exchange[Code], 0), 8)), "")</f>
        <v>2198.508233017601</v>
      </c>
      <c r="I1815" s="1" t="s">
        <v>445</v>
      </c>
      <c r="J1815" s="1" t="s">
        <v>290</v>
      </c>
      <c r="K1815" s="1" t="s">
        <v>134</v>
      </c>
      <c r="L1815" s="1" t="s">
        <v>19</v>
      </c>
      <c r="M1815" s="1" t="str">
        <f>INDEX(Countries[], MATCH(RawData[[#This Row],[Where do you work]], Countries[Actual], 0), 2)</f>
        <v>India</v>
      </c>
      <c r="N1815" s="1" t="s">
        <v>324</v>
      </c>
      <c r="O1815" s="1" t="str">
        <f>VLOOKUP(RawData[[#This Row],[How many hours of a day you work on Excel]], Time[], 2, FALSE)</f>
        <v>Light</v>
      </c>
      <c r="P1815" s="1">
        <v>6</v>
      </c>
    </row>
    <row r="1816" spans="2:16" x14ac:dyDescent="0.2">
      <c r="B1816" s="1" t="s">
        <v>3728</v>
      </c>
      <c r="C1816" s="1">
        <v>41058.62703703704</v>
      </c>
      <c r="D1816" s="10" t="s">
        <v>3729</v>
      </c>
      <c r="E1816" s="1" t="s">
        <v>19</v>
      </c>
      <c r="F1816" s="11">
        <v>200000</v>
      </c>
      <c r="G1816" s="9">
        <f>RawData[[#This Row],[Clean Salary]]*INDEX(Exchange[], MATCH(RawData[[#This Row],[Currency]], Exchange[Code], 0), 4)</f>
        <v>3561.5833374885137</v>
      </c>
      <c r="H1816" s="11">
        <f>IFERROR(RawData[[#This Row],[Salary in USD]]/(INDEX(Exchange[], MATCH(RawData[[#This Row],[Local Currency Unit]], Exchange[Code], 0), 8)), "")</f>
        <v>2198.508233017601</v>
      </c>
      <c r="I1816" s="1" t="s">
        <v>334</v>
      </c>
      <c r="J1816" s="1" t="s">
        <v>313</v>
      </c>
      <c r="K1816" s="1" t="s">
        <v>134</v>
      </c>
      <c r="L1816" s="1" t="s">
        <v>19</v>
      </c>
      <c r="M1816" s="1" t="str">
        <f>INDEX(Countries[], MATCH(RawData[[#This Row],[Where do you work]], Countries[Actual], 0), 2)</f>
        <v>India</v>
      </c>
      <c r="N1816" s="1" t="s">
        <v>291</v>
      </c>
      <c r="O1816" s="1" t="str">
        <f>VLOOKUP(RawData[[#This Row],[How many hours of a day you work on Excel]], Time[], 2, FALSE)</f>
        <v>Medium</v>
      </c>
      <c r="P1816" s="1">
        <v>3</v>
      </c>
    </row>
    <row r="1817" spans="2:16" x14ac:dyDescent="0.2">
      <c r="B1817" s="1" t="s">
        <v>3730</v>
      </c>
      <c r="C1817" s="1">
        <v>41059.675393518519</v>
      </c>
      <c r="D1817" s="10" t="s">
        <v>3706</v>
      </c>
      <c r="E1817" s="1" t="s">
        <v>19</v>
      </c>
      <c r="F1817" s="11">
        <v>200000</v>
      </c>
      <c r="G1817" s="9">
        <f>RawData[[#This Row],[Clean Salary]]*INDEX(Exchange[], MATCH(RawData[[#This Row],[Currency]], Exchange[Code], 0), 4)</f>
        <v>3561.5833374885137</v>
      </c>
      <c r="H1817" s="11">
        <f>IFERROR(RawData[[#This Row],[Salary in USD]]/(INDEX(Exchange[], MATCH(RawData[[#This Row],[Local Currency Unit]], Exchange[Code], 0), 8)), "")</f>
        <v>2198.508233017601</v>
      </c>
      <c r="I1817" s="1" t="s">
        <v>2635</v>
      </c>
      <c r="J1817" s="1" t="s">
        <v>290</v>
      </c>
      <c r="K1817" s="1" t="s">
        <v>134</v>
      </c>
      <c r="L1817" s="1" t="s">
        <v>19</v>
      </c>
      <c r="M1817" s="1" t="str">
        <f>INDEX(Countries[], MATCH(RawData[[#This Row],[Where do you work]], Countries[Actual], 0), 2)</f>
        <v>India</v>
      </c>
      <c r="N1817" s="1" t="s">
        <v>282</v>
      </c>
      <c r="O1817" s="1" t="str">
        <f>VLOOKUP(RawData[[#This Row],[How many hours of a day you work on Excel]], Time[], 2, FALSE)</f>
        <v>Heavy</v>
      </c>
      <c r="P1817" s="1">
        <v>11</v>
      </c>
    </row>
    <row r="1818" spans="2:16" x14ac:dyDescent="0.2">
      <c r="B1818" s="1" t="s">
        <v>3731</v>
      </c>
      <c r="C1818" s="1">
        <v>41060.464328703703</v>
      </c>
      <c r="D1818" s="10" t="s">
        <v>3732</v>
      </c>
      <c r="E1818" s="1" t="s">
        <v>19</v>
      </c>
      <c r="F1818" s="11">
        <v>200000</v>
      </c>
      <c r="G1818" s="9">
        <f>RawData[[#This Row],[Clean Salary]]*INDEX(Exchange[], MATCH(RawData[[#This Row],[Currency]], Exchange[Code], 0), 4)</f>
        <v>3561.5833374885137</v>
      </c>
      <c r="H1818" s="11">
        <f>IFERROR(RawData[[#This Row],[Salary in USD]]/(INDEX(Exchange[], MATCH(RawData[[#This Row],[Local Currency Unit]], Exchange[Code], 0), 8)), "")</f>
        <v>2198.508233017601</v>
      </c>
      <c r="I1818" s="1" t="s">
        <v>3733</v>
      </c>
      <c r="J1818" s="1" t="s">
        <v>316</v>
      </c>
      <c r="K1818" s="1" t="s">
        <v>134</v>
      </c>
      <c r="L1818" s="1" t="s">
        <v>19</v>
      </c>
      <c r="M1818" s="1" t="str">
        <f>INDEX(Countries[], MATCH(RawData[[#This Row],[Where do you work]], Countries[Actual], 0), 2)</f>
        <v>India</v>
      </c>
      <c r="N1818" s="1" t="s">
        <v>294</v>
      </c>
      <c r="O1818" s="1" t="str">
        <f>VLOOKUP(RawData[[#This Row],[How many hours of a day you work on Excel]], Time[], 2, FALSE)</f>
        <v>Very Heavy</v>
      </c>
      <c r="P1818" s="1">
        <v>3</v>
      </c>
    </row>
    <row r="1819" spans="2:16" x14ac:dyDescent="0.2">
      <c r="B1819" s="1" t="s">
        <v>3734</v>
      </c>
      <c r="C1819" s="1">
        <v>41065.772210648145</v>
      </c>
      <c r="D1819" s="10" t="s">
        <v>3735</v>
      </c>
      <c r="E1819" s="1" t="s">
        <v>19</v>
      </c>
      <c r="F1819" s="11">
        <v>200000</v>
      </c>
      <c r="G1819" s="9">
        <f>RawData[[#This Row],[Clean Salary]]*INDEX(Exchange[], MATCH(RawData[[#This Row],[Currency]], Exchange[Code], 0), 4)</f>
        <v>3561.5833374885137</v>
      </c>
      <c r="H1819" s="11">
        <f>IFERROR(RawData[[#This Row],[Salary in USD]]/(INDEX(Exchange[], MATCH(RawData[[#This Row],[Local Currency Unit]], Exchange[Code], 0), 8)), "")</f>
        <v>2198.508233017601</v>
      </c>
      <c r="I1819" s="1" t="s">
        <v>2635</v>
      </c>
      <c r="J1819" s="1" t="s">
        <v>290</v>
      </c>
      <c r="K1819" s="1" t="s">
        <v>134</v>
      </c>
      <c r="L1819" s="1" t="s">
        <v>19</v>
      </c>
      <c r="M1819" s="1" t="str">
        <f>INDEX(Countries[], MATCH(RawData[[#This Row],[Where do you work]], Countries[Actual], 0), 2)</f>
        <v>India</v>
      </c>
      <c r="N1819" s="1" t="s">
        <v>324</v>
      </c>
      <c r="O1819" s="1" t="str">
        <f>VLOOKUP(RawData[[#This Row],[How many hours of a day you work on Excel]], Time[], 2, FALSE)</f>
        <v>Light</v>
      </c>
      <c r="P1819" s="1">
        <v>16</v>
      </c>
    </row>
    <row r="1820" spans="2:16" x14ac:dyDescent="0.2">
      <c r="B1820" s="1" t="s">
        <v>3740</v>
      </c>
      <c r="C1820" s="1">
        <v>41061.234398148146</v>
      </c>
      <c r="D1820" s="10">
        <v>240000</v>
      </c>
      <c r="E1820" s="1" t="s">
        <v>36</v>
      </c>
      <c r="F1820" s="11">
        <v>240000</v>
      </c>
      <c r="G1820" s="9">
        <f>RawData[[#This Row],[Clean Salary]]*INDEX(Exchange[], MATCH(RawData[[#This Row],[Currency]], Exchange[Code], 0), 4)</f>
        <v>5689.2125418690484</v>
      </c>
      <c r="H1820" s="11">
        <f>IFERROR(RawData[[#This Row],[Salary in USD]]/(INDEX(Exchange[], MATCH(RawData[[#This Row],[Local Currency Unit]], Exchange[Code], 0), 8)), "")</f>
        <v>2122.8405006974058</v>
      </c>
      <c r="I1820" s="1" t="s">
        <v>3741</v>
      </c>
      <c r="J1820" s="1" t="s">
        <v>281</v>
      </c>
      <c r="K1820" s="1" t="s">
        <v>145</v>
      </c>
      <c r="L1820" s="1" t="s">
        <v>36</v>
      </c>
      <c r="M1820" s="1" t="str">
        <f>INDEX(Countries[], MATCH(RawData[[#This Row],[Where do you work]], Countries[Actual], 0), 2)</f>
        <v>Philippines</v>
      </c>
      <c r="N1820" s="1" t="s">
        <v>282</v>
      </c>
      <c r="O1820" s="1" t="str">
        <f>VLOOKUP(RawData[[#This Row],[How many hours of a day you work on Excel]], Time[], 2, FALSE)</f>
        <v>Heavy</v>
      </c>
      <c r="P1820" s="1">
        <v>15</v>
      </c>
    </row>
    <row r="1821" spans="2:16" x14ac:dyDescent="0.2">
      <c r="B1821" s="1" t="s">
        <v>3540</v>
      </c>
      <c r="C1821" s="1">
        <v>41055.178703703707</v>
      </c>
      <c r="D1821" s="10">
        <v>12000</v>
      </c>
      <c r="E1821" s="1" t="s">
        <v>322</v>
      </c>
      <c r="F1821" s="11">
        <v>12000</v>
      </c>
      <c r="G1821" s="9">
        <f>RawData[[#This Row],[Clean Salary]]*INDEX(Exchange[], MATCH(RawData[[#This Row],[Currency]], Exchange[Code], 0), 4)</f>
        <v>12000</v>
      </c>
      <c r="H1821" s="11">
        <f>IFERROR(RawData[[#This Row],[Salary in USD]]/(INDEX(Exchange[], MATCH(RawData[[#This Row],[Local Currency Unit]], Exchange[Code], 0), 8)), "")</f>
        <v>2112.6760563380285</v>
      </c>
      <c r="I1821" s="1" t="s">
        <v>3260</v>
      </c>
      <c r="J1821" s="1" t="s">
        <v>290</v>
      </c>
      <c r="K1821" s="1" t="s">
        <v>141</v>
      </c>
      <c r="L1821" s="1" t="s">
        <v>5</v>
      </c>
      <c r="M1821" s="1" t="str">
        <f>INDEX(Countries[], MATCH(RawData[[#This Row],[Where do you work]], Countries[Actual], 0), 2)</f>
        <v>Brazil</v>
      </c>
      <c r="N1821" s="1" t="s">
        <v>294</v>
      </c>
      <c r="O1821" s="1" t="str">
        <f>VLOOKUP(RawData[[#This Row],[How many hours of a day you work on Excel]], Time[], 2, FALSE)</f>
        <v>Very Heavy</v>
      </c>
    </row>
    <row r="1822" spans="2:16" x14ac:dyDescent="0.2">
      <c r="B1822" s="1" t="s">
        <v>3742</v>
      </c>
      <c r="C1822" s="1">
        <v>41055.03701388889</v>
      </c>
      <c r="D1822" s="10" t="s">
        <v>3743</v>
      </c>
      <c r="E1822" s="1" t="s">
        <v>19</v>
      </c>
      <c r="F1822" s="11">
        <v>192000</v>
      </c>
      <c r="G1822" s="9">
        <f>RawData[[#This Row],[Clean Salary]]*INDEX(Exchange[], MATCH(RawData[[#This Row],[Currency]], Exchange[Code], 0), 4)</f>
        <v>3419.1200039889732</v>
      </c>
      <c r="H1822" s="11">
        <f>IFERROR(RawData[[#This Row],[Salary in USD]]/(INDEX(Exchange[], MATCH(RawData[[#This Row],[Local Currency Unit]], Exchange[Code], 0), 8)), "")</f>
        <v>2110.5679036968968</v>
      </c>
      <c r="I1822" s="1" t="s">
        <v>3744</v>
      </c>
      <c r="J1822" s="1" t="s">
        <v>290</v>
      </c>
      <c r="K1822" s="1" t="s">
        <v>134</v>
      </c>
      <c r="L1822" s="1" t="s">
        <v>19</v>
      </c>
      <c r="M1822" s="1" t="str">
        <f>INDEX(Countries[], MATCH(RawData[[#This Row],[Where do you work]], Countries[Actual], 0), 2)</f>
        <v>India</v>
      </c>
      <c r="N1822" s="1" t="s">
        <v>294</v>
      </c>
      <c r="O1822" s="1" t="str">
        <f>VLOOKUP(RawData[[#This Row],[How many hours of a day you work on Excel]], Time[], 2, FALSE)</f>
        <v>Very Heavy</v>
      </c>
    </row>
    <row r="1823" spans="2:16" x14ac:dyDescent="0.2">
      <c r="B1823" s="1" t="s">
        <v>3745</v>
      </c>
      <c r="C1823" s="1">
        <v>41065.295277777775</v>
      </c>
      <c r="D1823" s="10" t="s">
        <v>3746</v>
      </c>
      <c r="E1823" s="1" t="s">
        <v>19</v>
      </c>
      <c r="F1823" s="11">
        <v>192000</v>
      </c>
      <c r="G1823" s="9">
        <f>RawData[[#This Row],[Clean Salary]]*INDEX(Exchange[], MATCH(RawData[[#This Row],[Currency]], Exchange[Code], 0), 4)</f>
        <v>3419.1200039889732</v>
      </c>
      <c r="H1823" s="11">
        <f>IFERROR(RawData[[#This Row],[Salary in USD]]/(INDEX(Exchange[], MATCH(RawData[[#This Row],[Local Currency Unit]], Exchange[Code], 0), 8)), "")</f>
        <v>2110.5679036968968</v>
      </c>
      <c r="I1823" s="1" t="s">
        <v>2145</v>
      </c>
      <c r="J1823" s="1" t="s">
        <v>290</v>
      </c>
      <c r="K1823" s="1" t="s">
        <v>134</v>
      </c>
      <c r="L1823" s="1" t="s">
        <v>19</v>
      </c>
      <c r="M1823" s="1" t="str">
        <f>INDEX(Countries[], MATCH(RawData[[#This Row],[Where do you work]], Countries[Actual], 0), 2)</f>
        <v>India</v>
      </c>
      <c r="N1823" s="1" t="s">
        <v>282</v>
      </c>
      <c r="O1823" s="1" t="str">
        <f>VLOOKUP(RawData[[#This Row],[How many hours of a day you work on Excel]], Time[], 2, FALSE)</f>
        <v>Heavy</v>
      </c>
      <c r="P1823" s="1">
        <v>5</v>
      </c>
    </row>
    <row r="1824" spans="2:16" x14ac:dyDescent="0.2">
      <c r="B1824" s="1" t="s">
        <v>3979</v>
      </c>
      <c r="C1824" s="1">
        <v>41064.086030092592</v>
      </c>
      <c r="D1824" s="10" t="s">
        <v>3980</v>
      </c>
      <c r="E1824" s="1" t="s">
        <v>322</v>
      </c>
      <c r="F1824" s="11">
        <v>3360</v>
      </c>
      <c r="G1824" s="9">
        <f>RawData[[#This Row],[Clean Salary]]*INDEX(Exchange[], MATCH(RawData[[#This Row],[Currency]], Exchange[Code], 0), 4)</f>
        <v>3360</v>
      </c>
      <c r="H1824" s="11">
        <f>IFERROR(RawData[[#This Row],[Salary in USD]]/(INDEX(Exchange[], MATCH(RawData[[#This Row],[Local Currency Unit]], Exchange[Code], 0), 8)), "")</f>
        <v>2074.0740740740739</v>
      </c>
      <c r="I1824" s="1" t="s">
        <v>3981</v>
      </c>
      <c r="J1824" s="1" t="s">
        <v>290</v>
      </c>
      <c r="K1824" s="1" t="s">
        <v>134</v>
      </c>
      <c r="L1824" s="1" t="s">
        <v>19</v>
      </c>
      <c r="M1824" s="1" t="str">
        <f>INDEX(Countries[], MATCH(RawData[[#This Row],[Where do you work]], Countries[Actual], 0), 2)</f>
        <v>India</v>
      </c>
      <c r="N1824" s="1" t="s">
        <v>324</v>
      </c>
      <c r="O1824" s="1" t="str">
        <f>VLOOKUP(RawData[[#This Row],[How many hours of a day you work on Excel]], Time[], 2, FALSE)</f>
        <v>Light</v>
      </c>
      <c r="P1824" s="1">
        <v>3</v>
      </c>
    </row>
    <row r="1825" spans="2:16" x14ac:dyDescent="0.2">
      <c r="B1825" s="1" t="s">
        <v>3753</v>
      </c>
      <c r="C1825" s="1">
        <v>41058.187615740739</v>
      </c>
      <c r="D1825" s="10" t="s">
        <v>3754</v>
      </c>
      <c r="E1825" s="1" t="s">
        <v>20</v>
      </c>
      <c r="F1825" s="11">
        <v>48000000</v>
      </c>
      <c r="G1825" s="9">
        <f>RawData[[#This Row],[Clean Salary]]*INDEX(Exchange[], MATCH(RawData[[#This Row],[Currency]], Exchange[Code], 0), 4)</f>
        <v>5082.6943786459069</v>
      </c>
      <c r="H1825" s="11">
        <f>IFERROR(RawData[[#This Row],[Salary in USD]]/(INDEX(Exchange[], MATCH(RawData[[#This Row],[Local Currency Unit]], Exchange[Code], 0), 8)), "")</f>
        <v>2066.1359262788242</v>
      </c>
      <c r="I1825" s="1" t="s">
        <v>3755</v>
      </c>
      <c r="J1825" s="1" t="s">
        <v>290</v>
      </c>
      <c r="K1825" s="1" t="s">
        <v>152</v>
      </c>
      <c r="L1825" s="1" t="s">
        <v>20</v>
      </c>
      <c r="M1825" s="1" t="str">
        <f>INDEX(Countries[], MATCH(RawData[[#This Row],[Where do you work]], Countries[Actual], 0), 2)</f>
        <v>Indonesia</v>
      </c>
      <c r="N1825" s="1" t="s">
        <v>324</v>
      </c>
      <c r="O1825" s="1" t="str">
        <f>VLOOKUP(RawData[[#This Row],[How many hours of a day you work on Excel]], Time[], 2, FALSE)</f>
        <v>Light</v>
      </c>
      <c r="P1825" s="1">
        <v>2</v>
      </c>
    </row>
    <row r="1826" spans="2:16" x14ac:dyDescent="0.2">
      <c r="B1826" s="1" t="s">
        <v>3605</v>
      </c>
      <c r="C1826" s="1">
        <v>41055.069502314815</v>
      </c>
      <c r="D1826" s="10">
        <v>950</v>
      </c>
      <c r="E1826" s="1" t="s">
        <v>322</v>
      </c>
      <c r="F1826" s="11">
        <v>11400</v>
      </c>
      <c r="G1826" s="9">
        <f>RawData[[#This Row],[Clean Salary]]*INDEX(Exchange[], MATCH(RawData[[#This Row],[Currency]], Exchange[Code], 0), 4)</f>
        <v>11400</v>
      </c>
      <c r="H1826" s="11">
        <f>IFERROR(RawData[[#This Row],[Salary in USD]]/(INDEX(Exchange[], MATCH(RawData[[#This Row],[Local Currency Unit]], Exchange[Code], 0), 8)), "")</f>
        <v>2007.0422535211269</v>
      </c>
      <c r="I1826" s="1" t="s">
        <v>3606</v>
      </c>
      <c r="J1826" s="1" t="s">
        <v>342</v>
      </c>
      <c r="K1826" s="1" t="s">
        <v>141</v>
      </c>
      <c r="L1826" s="1" t="s">
        <v>5</v>
      </c>
      <c r="M1826" s="1" t="str">
        <f>INDEX(Countries[], MATCH(RawData[[#This Row],[Where do you work]], Countries[Actual], 0), 2)</f>
        <v>Brazil</v>
      </c>
      <c r="N1826" s="1" t="s">
        <v>282</v>
      </c>
      <c r="O1826" s="1" t="str">
        <f>VLOOKUP(RawData[[#This Row],[How many hours of a day you work on Excel]], Time[], 2, FALSE)</f>
        <v>Heavy</v>
      </c>
    </row>
    <row r="1827" spans="2:16" x14ac:dyDescent="0.2">
      <c r="B1827" s="1" t="s">
        <v>3770</v>
      </c>
      <c r="C1827" s="1">
        <v>41055.033888888887</v>
      </c>
      <c r="D1827" s="10">
        <v>180000</v>
      </c>
      <c r="E1827" s="1" t="s">
        <v>19</v>
      </c>
      <c r="F1827" s="11">
        <v>180000</v>
      </c>
      <c r="G1827" s="9">
        <f>RawData[[#This Row],[Clean Salary]]*INDEX(Exchange[], MATCH(RawData[[#This Row],[Currency]], Exchange[Code], 0), 4)</f>
        <v>3205.4250037396623</v>
      </c>
      <c r="H1827" s="11">
        <f>IFERROR(RawData[[#This Row],[Salary in USD]]/(INDEX(Exchange[], MATCH(RawData[[#This Row],[Local Currency Unit]], Exchange[Code], 0), 8)), "")</f>
        <v>1978.6574097158409</v>
      </c>
      <c r="I1827" s="1" t="s">
        <v>3039</v>
      </c>
      <c r="J1827" s="1" t="s">
        <v>290</v>
      </c>
      <c r="K1827" s="1" t="s">
        <v>134</v>
      </c>
      <c r="L1827" s="1" t="s">
        <v>19</v>
      </c>
      <c r="M1827" s="1" t="str">
        <f>INDEX(Countries[], MATCH(RawData[[#This Row],[Where do you work]], Countries[Actual], 0), 2)</f>
        <v>India</v>
      </c>
      <c r="N1827" s="1" t="s">
        <v>282</v>
      </c>
      <c r="O1827" s="1" t="str">
        <f>VLOOKUP(RawData[[#This Row],[How many hours of a day you work on Excel]], Time[], 2, FALSE)</f>
        <v>Heavy</v>
      </c>
    </row>
    <row r="1828" spans="2:16" x14ac:dyDescent="0.2">
      <c r="B1828" s="1" t="s">
        <v>3771</v>
      </c>
      <c r="C1828" s="1">
        <v>41055.034432870372</v>
      </c>
      <c r="D1828" s="10">
        <v>180000</v>
      </c>
      <c r="E1828" s="1" t="s">
        <v>19</v>
      </c>
      <c r="F1828" s="11">
        <v>180000</v>
      </c>
      <c r="G1828" s="9">
        <f>RawData[[#This Row],[Clean Salary]]*INDEX(Exchange[], MATCH(RawData[[#This Row],[Currency]], Exchange[Code], 0), 4)</f>
        <v>3205.4250037396623</v>
      </c>
      <c r="H1828" s="11">
        <f>IFERROR(RawData[[#This Row],[Salary in USD]]/(INDEX(Exchange[], MATCH(RawData[[#This Row],[Local Currency Unit]], Exchange[Code], 0), 8)), "")</f>
        <v>1978.6574097158409</v>
      </c>
      <c r="I1828" s="1" t="s">
        <v>3039</v>
      </c>
      <c r="J1828" s="1" t="s">
        <v>290</v>
      </c>
      <c r="K1828" s="1" t="s">
        <v>134</v>
      </c>
      <c r="L1828" s="1" t="s">
        <v>19</v>
      </c>
      <c r="M1828" s="1" t="str">
        <f>INDEX(Countries[], MATCH(RawData[[#This Row],[Where do you work]], Countries[Actual], 0), 2)</f>
        <v>India</v>
      </c>
      <c r="N1828" s="1" t="s">
        <v>282</v>
      </c>
      <c r="O1828" s="1" t="str">
        <f>VLOOKUP(RawData[[#This Row],[How many hours of a day you work on Excel]], Time[], 2, FALSE)</f>
        <v>Heavy</v>
      </c>
    </row>
    <row r="1829" spans="2:16" x14ac:dyDescent="0.2">
      <c r="B1829" s="1" t="s">
        <v>3772</v>
      </c>
      <c r="C1829" s="1">
        <v>41055.055289351854</v>
      </c>
      <c r="D1829" s="10" t="s">
        <v>3773</v>
      </c>
      <c r="E1829" s="1" t="s">
        <v>19</v>
      </c>
      <c r="F1829" s="11">
        <v>180000</v>
      </c>
      <c r="G1829" s="9">
        <f>RawData[[#This Row],[Clean Salary]]*INDEX(Exchange[], MATCH(RawData[[#This Row],[Currency]], Exchange[Code], 0), 4)</f>
        <v>3205.4250037396623</v>
      </c>
      <c r="H1829" s="11">
        <f>IFERROR(RawData[[#This Row],[Salary in USD]]/(INDEX(Exchange[], MATCH(RawData[[#This Row],[Local Currency Unit]], Exchange[Code], 0), 8)), "")</f>
        <v>1978.6574097158409</v>
      </c>
      <c r="I1829" s="1" t="s">
        <v>3774</v>
      </c>
      <c r="J1829" s="1" t="s">
        <v>281</v>
      </c>
      <c r="K1829" s="1" t="s">
        <v>134</v>
      </c>
      <c r="L1829" s="1" t="s">
        <v>19</v>
      </c>
      <c r="M1829" s="1" t="str">
        <f>INDEX(Countries[], MATCH(RawData[[#This Row],[Where do you work]], Countries[Actual], 0), 2)</f>
        <v>India</v>
      </c>
      <c r="N1829" s="1" t="s">
        <v>282</v>
      </c>
      <c r="O1829" s="1" t="str">
        <f>VLOOKUP(RawData[[#This Row],[How many hours of a day you work on Excel]], Time[], 2, FALSE)</f>
        <v>Heavy</v>
      </c>
    </row>
    <row r="1830" spans="2:16" x14ac:dyDescent="0.2">
      <c r="B1830" s="1" t="s">
        <v>3775</v>
      </c>
      <c r="C1830" s="1">
        <v>41055.571076388886</v>
      </c>
      <c r="D1830" s="10">
        <v>180000</v>
      </c>
      <c r="E1830" s="1" t="s">
        <v>19</v>
      </c>
      <c r="F1830" s="11">
        <v>180000</v>
      </c>
      <c r="G1830" s="9">
        <f>RawData[[#This Row],[Clean Salary]]*INDEX(Exchange[], MATCH(RawData[[#This Row],[Currency]], Exchange[Code], 0), 4)</f>
        <v>3205.4250037396623</v>
      </c>
      <c r="H1830" s="11">
        <f>IFERROR(RawData[[#This Row],[Salary in USD]]/(INDEX(Exchange[], MATCH(RawData[[#This Row],[Local Currency Unit]], Exchange[Code], 0), 8)), "")</f>
        <v>1978.6574097158409</v>
      </c>
      <c r="I1830" s="1" t="s">
        <v>3776</v>
      </c>
      <c r="J1830" s="1" t="s">
        <v>316</v>
      </c>
      <c r="K1830" s="1" t="s">
        <v>134</v>
      </c>
      <c r="L1830" s="1" t="s">
        <v>19</v>
      </c>
      <c r="M1830" s="1" t="str">
        <f>INDEX(Countries[], MATCH(RawData[[#This Row],[Where do you work]], Countries[Actual], 0), 2)</f>
        <v>India</v>
      </c>
      <c r="N1830" s="1" t="s">
        <v>291</v>
      </c>
      <c r="O1830" s="1" t="str">
        <f>VLOOKUP(RawData[[#This Row],[How many hours of a day you work on Excel]], Time[], 2, FALSE)</f>
        <v>Medium</v>
      </c>
      <c r="P1830" s="1">
        <v>14</v>
      </c>
    </row>
    <row r="1831" spans="2:16" x14ac:dyDescent="0.2">
      <c r="B1831" s="1" t="s">
        <v>3777</v>
      </c>
      <c r="C1831" s="1">
        <v>41055.611805555556</v>
      </c>
      <c r="D1831" s="10" t="s">
        <v>3778</v>
      </c>
      <c r="E1831" s="1" t="s">
        <v>19</v>
      </c>
      <c r="F1831" s="11">
        <v>180000</v>
      </c>
      <c r="G1831" s="9">
        <f>RawData[[#This Row],[Clean Salary]]*INDEX(Exchange[], MATCH(RawData[[#This Row],[Currency]], Exchange[Code], 0), 4)</f>
        <v>3205.4250037396623</v>
      </c>
      <c r="H1831" s="11">
        <f>IFERROR(RawData[[#This Row],[Salary in USD]]/(INDEX(Exchange[], MATCH(RawData[[#This Row],[Local Currency Unit]], Exchange[Code], 0), 8)), "")</f>
        <v>1978.6574097158409</v>
      </c>
      <c r="I1831" s="1" t="s">
        <v>3779</v>
      </c>
      <c r="J1831" s="1" t="s">
        <v>281</v>
      </c>
      <c r="K1831" s="1" t="s">
        <v>134</v>
      </c>
      <c r="L1831" s="1" t="s">
        <v>19</v>
      </c>
      <c r="M1831" s="1" t="str">
        <f>INDEX(Countries[], MATCH(RawData[[#This Row],[Where do you work]], Countries[Actual], 0), 2)</f>
        <v>India</v>
      </c>
      <c r="N1831" s="1" t="s">
        <v>294</v>
      </c>
      <c r="O1831" s="1" t="str">
        <f>VLOOKUP(RawData[[#This Row],[How many hours of a day you work on Excel]], Time[], 2, FALSE)</f>
        <v>Very Heavy</v>
      </c>
      <c r="P1831" s="1">
        <v>7</v>
      </c>
    </row>
    <row r="1832" spans="2:16" x14ac:dyDescent="0.2">
      <c r="B1832" s="1" t="s">
        <v>3780</v>
      </c>
      <c r="C1832" s="1">
        <v>41055.640057870369</v>
      </c>
      <c r="D1832" s="10">
        <v>180000</v>
      </c>
      <c r="E1832" s="1" t="s">
        <v>19</v>
      </c>
      <c r="F1832" s="11">
        <v>180000</v>
      </c>
      <c r="G1832" s="9">
        <f>RawData[[#This Row],[Clean Salary]]*INDEX(Exchange[], MATCH(RawData[[#This Row],[Currency]], Exchange[Code], 0), 4)</f>
        <v>3205.4250037396623</v>
      </c>
      <c r="H1832" s="11">
        <f>IFERROR(RawData[[#This Row],[Salary in USD]]/(INDEX(Exchange[], MATCH(RawData[[#This Row],[Local Currency Unit]], Exchange[Code], 0), 8)), "")</f>
        <v>1978.6574097158409</v>
      </c>
      <c r="I1832" s="1" t="s">
        <v>316</v>
      </c>
      <c r="J1832" s="1" t="s">
        <v>316</v>
      </c>
      <c r="K1832" s="1" t="s">
        <v>134</v>
      </c>
      <c r="L1832" s="1" t="s">
        <v>19</v>
      </c>
      <c r="M1832" s="1" t="str">
        <f>INDEX(Countries[], MATCH(RawData[[#This Row],[Where do you work]], Countries[Actual], 0), 2)</f>
        <v>India</v>
      </c>
      <c r="N1832" s="1" t="s">
        <v>294</v>
      </c>
      <c r="O1832" s="1" t="str">
        <f>VLOOKUP(RawData[[#This Row],[How many hours of a day you work on Excel]], Time[], 2, FALSE)</f>
        <v>Very Heavy</v>
      </c>
      <c r="P1832" s="1">
        <v>4</v>
      </c>
    </row>
    <row r="1833" spans="2:16" x14ac:dyDescent="0.2">
      <c r="B1833" s="1" t="s">
        <v>3781</v>
      </c>
      <c r="C1833" s="1">
        <v>41056.643449074072</v>
      </c>
      <c r="D1833" s="10" t="s">
        <v>3782</v>
      </c>
      <c r="E1833" s="1" t="s">
        <v>19</v>
      </c>
      <c r="F1833" s="11">
        <v>180000</v>
      </c>
      <c r="G1833" s="9">
        <f>RawData[[#This Row],[Clean Salary]]*INDEX(Exchange[], MATCH(RawData[[#This Row],[Currency]], Exchange[Code], 0), 4)</f>
        <v>3205.4250037396623</v>
      </c>
      <c r="H1833" s="11">
        <f>IFERROR(RawData[[#This Row],[Salary in USD]]/(INDEX(Exchange[], MATCH(RawData[[#This Row],[Local Currency Unit]], Exchange[Code], 0), 8)), "")</f>
        <v>1978.6574097158409</v>
      </c>
      <c r="I1833" s="1" t="s">
        <v>2635</v>
      </c>
      <c r="J1833" s="1" t="s">
        <v>290</v>
      </c>
      <c r="K1833" s="1" t="s">
        <v>134</v>
      </c>
      <c r="L1833" s="1" t="s">
        <v>19</v>
      </c>
      <c r="M1833" s="1" t="str">
        <f>INDEX(Countries[], MATCH(RawData[[#This Row],[Where do you work]], Countries[Actual], 0), 2)</f>
        <v>India</v>
      </c>
      <c r="N1833" s="1" t="s">
        <v>291</v>
      </c>
      <c r="O1833" s="1" t="str">
        <f>VLOOKUP(RawData[[#This Row],[How many hours of a day you work on Excel]], Time[], 2, FALSE)</f>
        <v>Medium</v>
      </c>
      <c r="P1833" s="1">
        <v>3.5</v>
      </c>
    </row>
    <row r="1834" spans="2:16" x14ac:dyDescent="0.2">
      <c r="B1834" s="1" t="s">
        <v>3783</v>
      </c>
      <c r="C1834" s="1">
        <v>41056.869386574072</v>
      </c>
      <c r="D1834" s="10">
        <v>180000</v>
      </c>
      <c r="E1834" s="1" t="s">
        <v>19</v>
      </c>
      <c r="F1834" s="11">
        <v>180000</v>
      </c>
      <c r="G1834" s="9">
        <f>RawData[[#This Row],[Clean Salary]]*INDEX(Exchange[], MATCH(RawData[[#This Row],[Currency]], Exchange[Code], 0), 4)</f>
        <v>3205.4250037396623</v>
      </c>
      <c r="H1834" s="11">
        <f>IFERROR(RawData[[#This Row],[Salary in USD]]/(INDEX(Exchange[], MATCH(RawData[[#This Row],[Local Currency Unit]], Exchange[Code], 0), 8)), "")</f>
        <v>1978.6574097158409</v>
      </c>
      <c r="I1834" s="1" t="s">
        <v>3784</v>
      </c>
      <c r="J1834" s="1" t="s">
        <v>313</v>
      </c>
      <c r="K1834" s="1" t="s">
        <v>134</v>
      </c>
      <c r="L1834" s="1" t="s">
        <v>19</v>
      </c>
      <c r="M1834" s="1" t="str">
        <f>INDEX(Countries[], MATCH(RawData[[#This Row],[Where do you work]], Countries[Actual], 0), 2)</f>
        <v>India</v>
      </c>
      <c r="N1834" s="1" t="s">
        <v>294</v>
      </c>
      <c r="O1834" s="1" t="str">
        <f>VLOOKUP(RawData[[#This Row],[How many hours of a day you work on Excel]], Time[], 2, FALSE)</f>
        <v>Very Heavy</v>
      </c>
      <c r="P1834" s="1">
        <v>8</v>
      </c>
    </row>
    <row r="1835" spans="2:16" x14ac:dyDescent="0.2">
      <c r="B1835" s="1" t="s">
        <v>3785</v>
      </c>
      <c r="C1835" s="1">
        <v>41057.435972222222</v>
      </c>
      <c r="D1835" s="10">
        <v>180000</v>
      </c>
      <c r="E1835" s="1" t="s">
        <v>19</v>
      </c>
      <c r="F1835" s="11">
        <v>180000</v>
      </c>
      <c r="G1835" s="9">
        <f>RawData[[#This Row],[Clean Salary]]*INDEX(Exchange[], MATCH(RawData[[#This Row],[Currency]], Exchange[Code], 0), 4)</f>
        <v>3205.4250037396623</v>
      </c>
      <c r="H1835" s="11">
        <f>IFERROR(RawData[[#This Row],[Salary in USD]]/(INDEX(Exchange[], MATCH(RawData[[#This Row],[Local Currency Unit]], Exchange[Code], 0), 8)), "")</f>
        <v>1978.6574097158409</v>
      </c>
      <c r="I1835" s="1" t="s">
        <v>3786</v>
      </c>
      <c r="J1835" s="1" t="s">
        <v>290</v>
      </c>
      <c r="K1835" s="1" t="s">
        <v>3787</v>
      </c>
      <c r="L1835" s="1" t="s">
        <v>19</v>
      </c>
      <c r="M1835" s="1" t="str">
        <f>INDEX(Countries[], MATCH(RawData[[#This Row],[Where do you work]], Countries[Actual], 0), 2)</f>
        <v>India</v>
      </c>
      <c r="N1835" s="1" t="s">
        <v>282</v>
      </c>
      <c r="O1835" s="1" t="str">
        <f>VLOOKUP(RawData[[#This Row],[How many hours of a day you work on Excel]], Time[], 2, FALSE)</f>
        <v>Heavy</v>
      </c>
      <c r="P1835" s="1">
        <v>10</v>
      </c>
    </row>
    <row r="1836" spans="2:16" x14ac:dyDescent="0.2">
      <c r="B1836" s="1" t="s">
        <v>3788</v>
      </c>
      <c r="C1836" s="1">
        <v>41057.571539351855</v>
      </c>
      <c r="D1836" s="10">
        <v>1.8</v>
      </c>
      <c r="E1836" s="1" t="s">
        <v>19</v>
      </c>
      <c r="F1836" s="11">
        <v>180000</v>
      </c>
      <c r="G1836" s="9">
        <f>RawData[[#This Row],[Clean Salary]]*INDEX(Exchange[], MATCH(RawData[[#This Row],[Currency]], Exchange[Code], 0), 4)</f>
        <v>3205.4250037396623</v>
      </c>
      <c r="H1836" s="11">
        <f>IFERROR(RawData[[#This Row],[Salary in USD]]/(INDEX(Exchange[], MATCH(RawData[[#This Row],[Local Currency Unit]], Exchange[Code], 0), 8)), "")</f>
        <v>1978.6574097158409</v>
      </c>
      <c r="I1836" s="1" t="s">
        <v>3789</v>
      </c>
      <c r="J1836" s="1" t="s">
        <v>313</v>
      </c>
      <c r="K1836" s="1" t="s">
        <v>134</v>
      </c>
      <c r="L1836" s="1" t="s">
        <v>19</v>
      </c>
      <c r="M1836" s="1" t="str">
        <f>INDEX(Countries[], MATCH(RawData[[#This Row],[Where do you work]], Countries[Actual], 0), 2)</f>
        <v>India</v>
      </c>
      <c r="N1836" s="1" t="s">
        <v>294</v>
      </c>
      <c r="O1836" s="1" t="str">
        <f>VLOOKUP(RawData[[#This Row],[How many hours of a day you work on Excel]], Time[], 2, FALSE)</f>
        <v>Very Heavy</v>
      </c>
      <c r="P1836" s="1">
        <v>4</v>
      </c>
    </row>
    <row r="1837" spans="2:16" x14ac:dyDescent="0.2">
      <c r="B1837" s="1" t="s">
        <v>3790</v>
      </c>
      <c r="C1837" s="1">
        <v>41057.703622685185</v>
      </c>
      <c r="D1837" s="10" t="s">
        <v>3791</v>
      </c>
      <c r="E1837" s="1" t="s">
        <v>19</v>
      </c>
      <c r="F1837" s="11">
        <v>180000</v>
      </c>
      <c r="G1837" s="9">
        <f>RawData[[#This Row],[Clean Salary]]*INDEX(Exchange[], MATCH(RawData[[#This Row],[Currency]], Exchange[Code], 0), 4)</f>
        <v>3205.4250037396623</v>
      </c>
      <c r="H1837" s="11">
        <f>IFERROR(RawData[[#This Row],[Salary in USD]]/(INDEX(Exchange[], MATCH(RawData[[#This Row],[Local Currency Unit]], Exchange[Code], 0), 8)), "")</f>
        <v>1978.6574097158409</v>
      </c>
      <c r="I1837" s="1" t="s">
        <v>3792</v>
      </c>
      <c r="J1837" s="1" t="s">
        <v>290</v>
      </c>
      <c r="K1837" s="1" t="s">
        <v>134</v>
      </c>
      <c r="L1837" s="1" t="s">
        <v>19</v>
      </c>
      <c r="M1837" s="1" t="str">
        <f>INDEX(Countries[], MATCH(RawData[[#This Row],[Where do you work]], Countries[Actual], 0), 2)</f>
        <v>India</v>
      </c>
      <c r="N1837" s="1" t="s">
        <v>294</v>
      </c>
      <c r="O1837" s="1" t="str">
        <f>VLOOKUP(RawData[[#This Row],[How many hours of a day you work on Excel]], Time[], 2, FALSE)</f>
        <v>Very Heavy</v>
      </c>
      <c r="P1837" s="1">
        <v>3</v>
      </c>
    </row>
    <row r="1838" spans="2:16" x14ac:dyDescent="0.2">
      <c r="B1838" s="1" t="s">
        <v>3793</v>
      </c>
      <c r="C1838" s="1">
        <v>41060.73233796296</v>
      </c>
      <c r="D1838" s="10" t="s">
        <v>3794</v>
      </c>
      <c r="E1838" s="1" t="s">
        <v>19</v>
      </c>
      <c r="F1838" s="11">
        <v>180000</v>
      </c>
      <c r="G1838" s="9">
        <f>RawData[[#This Row],[Clean Salary]]*INDEX(Exchange[], MATCH(RawData[[#This Row],[Currency]], Exchange[Code], 0), 4)</f>
        <v>3205.4250037396623</v>
      </c>
      <c r="H1838" s="11">
        <f>IFERROR(RawData[[#This Row],[Salary in USD]]/(INDEX(Exchange[], MATCH(RawData[[#This Row],[Local Currency Unit]], Exchange[Code], 0), 8)), "")</f>
        <v>1978.6574097158409</v>
      </c>
      <c r="I1838" s="1" t="s">
        <v>3795</v>
      </c>
      <c r="J1838" s="1" t="s">
        <v>281</v>
      </c>
      <c r="K1838" s="1" t="s">
        <v>134</v>
      </c>
      <c r="L1838" s="1" t="s">
        <v>19</v>
      </c>
      <c r="M1838" s="1" t="str">
        <f>INDEX(Countries[], MATCH(RawData[[#This Row],[Where do you work]], Countries[Actual], 0), 2)</f>
        <v>India</v>
      </c>
      <c r="N1838" s="1" t="s">
        <v>282</v>
      </c>
      <c r="O1838" s="1" t="str">
        <f>VLOOKUP(RawData[[#This Row],[How many hours of a day you work on Excel]], Time[], 2, FALSE)</f>
        <v>Heavy</v>
      </c>
      <c r="P1838" s="1">
        <v>5</v>
      </c>
    </row>
    <row r="1839" spans="2:16" x14ac:dyDescent="0.2">
      <c r="B1839" s="1" t="s">
        <v>3796</v>
      </c>
      <c r="C1839" s="1">
        <v>41068.580370370371</v>
      </c>
      <c r="D1839" s="10" t="s">
        <v>3797</v>
      </c>
      <c r="E1839" s="1" t="s">
        <v>19</v>
      </c>
      <c r="F1839" s="11">
        <v>180000</v>
      </c>
      <c r="G1839" s="9">
        <f>RawData[[#This Row],[Clean Salary]]*INDEX(Exchange[], MATCH(RawData[[#This Row],[Currency]], Exchange[Code], 0), 4)</f>
        <v>3205.4250037396623</v>
      </c>
      <c r="H1839" s="11">
        <f>IFERROR(RawData[[#This Row],[Salary in USD]]/(INDEX(Exchange[], MATCH(RawData[[#This Row],[Local Currency Unit]], Exchange[Code], 0), 8)), "")</f>
        <v>1978.6574097158409</v>
      </c>
      <c r="I1839" s="1" t="s">
        <v>3798</v>
      </c>
      <c r="J1839" s="1" t="s">
        <v>313</v>
      </c>
      <c r="K1839" s="1" t="s">
        <v>134</v>
      </c>
      <c r="L1839" s="1" t="s">
        <v>19</v>
      </c>
      <c r="M1839" s="1" t="str">
        <f>INDEX(Countries[], MATCH(RawData[[#This Row],[Where do you work]], Countries[Actual], 0), 2)</f>
        <v>India</v>
      </c>
      <c r="N1839" s="1" t="s">
        <v>282</v>
      </c>
      <c r="O1839" s="1" t="str">
        <f>VLOOKUP(RawData[[#This Row],[How many hours of a day you work on Excel]], Time[], 2, FALSE)</f>
        <v>Heavy</v>
      </c>
      <c r="P1839" s="1">
        <v>2</v>
      </c>
    </row>
    <row r="1840" spans="2:16" x14ac:dyDescent="0.2">
      <c r="B1840" s="1" t="s">
        <v>3799</v>
      </c>
      <c r="C1840" s="1">
        <v>41080.537453703706</v>
      </c>
      <c r="D1840" s="10">
        <v>180000</v>
      </c>
      <c r="E1840" s="1" t="s">
        <v>19</v>
      </c>
      <c r="F1840" s="11">
        <v>180000</v>
      </c>
      <c r="G1840" s="9">
        <f>RawData[[#This Row],[Clean Salary]]*INDEX(Exchange[], MATCH(RawData[[#This Row],[Currency]], Exchange[Code], 0), 4)</f>
        <v>3205.4250037396623</v>
      </c>
      <c r="H1840" s="11">
        <f>IFERROR(RawData[[#This Row],[Salary in USD]]/(INDEX(Exchange[], MATCH(RawData[[#This Row],[Local Currency Unit]], Exchange[Code], 0), 8)), "")</f>
        <v>1978.6574097158409</v>
      </c>
      <c r="I1840" s="1" t="s">
        <v>3800</v>
      </c>
      <c r="J1840" s="1" t="s">
        <v>290</v>
      </c>
      <c r="K1840" s="1" t="s">
        <v>134</v>
      </c>
      <c r="L1840" s="1" t="s">
        <v>19</v>
      </c>
      <c r="M1840" s="1" t="str">
        <f>INDEX(Countries[], MATCH(RawData[[#This Row],[Where do you work]], Countries[Actual], 0), 2)</f>
        <v>India</v>
      </c>
      <c r="N1840" s="1" t="s">
        <v>282</v>
      </c>
      <c r="O1840" s="1" t="str">
        <f>VLOOKUP(RawData[[#This Row],[How many hours of a day you work on Excel]], Time[], 2, FALSE)</f>
        <v>Heavy</v>
      </c>
      <c r="P1840" s="1">
        <v>3</v>
      </c>
    </row>
    <row r="1841" spans="2:16" x14ac:dyDescent="0.2">
      <c r="B1841" s="1" t="s">
        <v>3982</v>
      </c>
      <c r="C1841" s="1">
        <v>41059.782835648148</v>
      </c>
      <c r="D1841" s="10" t="s">
        <v>3983</v>
      </c>
      <c r="E1841" s="1" t="s">
        <v>322</v>
      </c>
      <c r="F1841" s="11">
        <v>3200</v>
      </c>
      <c r="G1841" s="9">
        <f>RawData[[#This Row],[Clean Salary]]*INDEX(Exchange[], MATCH(RawData[[#This Row],[Currency]], Exchange[Code], 0), 4)</f>
        <v>3200</v>
      </c>
      <c r="H1841" s="11">
        <f>IFERROR(RawData[[#This Row],[Salary in USD]]/(INDEX(Exchange[], MATCH(RawData[[#This Row],[Local Currency Unit]], Exchange[Code], 0), 8)), "")</f>
        <v>1975.3086419753085</v>
      </c>
      <c r="I1841" s="1" t="s">
        <v>3984</v>
      </c>
      <c r="J1841" s="1" t="s">
        <v>281</v>
      </c>
      <c r="K1841" s="1" t="s">
        <v>134</v>
      </c>
      <c r="L1841" s="1" t="s">
        <v>19</v>
      </c>
      <c r="M1841" s="1" t="str">
        <f>INDEX(Countries[], MATCH(RawData[[#This Row],[Where do you work]], Countries[Actual], 0), 2)</f>
        <v>India</v>
      </c>
      <c r="N1841" s="1" t="s">
        <v>294</v>
      </c>
      <c r="O1841" s="1" t="str">
        <f>VLOOKUP(RawData[[#This Row],[How many hours of a day you work on Excel]], Time[], 2, FALSE)</f>
        <v>Very Heavy</v>
      </c>
      <c r="P1841" s="1">
        <v>19</v>
      </c>
    </row>
    <row r="1842" spans="2:16" x14ac:dyDescent="0.2">
      <c r="B1842" s="1" t="s">
        <v>3801</v>
      </c>
      <c r="C1842" s="1">
        <v>41057.77375</v>
      </c>
      <c r="D1842" s="10" t="s">
        <v>3802</v>
      </c>
      <c r="E1842" s="1" t="s">
        <v>36</v>
      </c>
      <c r="F1842" s="11">
        <v>216000</v>
      </c>
      <c r="G1842" s="9">
        <f>RawData[[#This Row],[Clean Salary]]*INDEX(Exchange[], MATCH(RawData[[#This Row],[Currency]], Exchange[Code], 0), 4)</f>
        <v>5120.2912876821438</v>
      </c>
      <c r="H1842" s="11">
        <f>IFERROR(RawData[[#This Row],[Salary in USD]]/(INDEX(Exchange[], MATCH(RawData[[#This Row],[Local Currency Unit]], Exchange[Code], 0), 8)), "")</f>
        <v>1910.5564506276655</v>
      </c>
      <c r="I1842" s="1" t="s">
        <v>1584</v>
      </c>
      <c r="J1842" s="1" t="s">
        <v>281</v>
      </c>
      <c r="K1842" s="1" t="s">
        <v>145</v>
      </c>
      <c r="L1842" s="1" t="s">
        <v>36</v>
      </c>
      <c r="M1842" s="1" t="str">
        <f>INDEX(Countries[], MATCH(RawData[[#This Row],[Where do you work]], Countries[Actual], 0), 2)</f>
        <v>Philippines</v>
      </c>
      <c r="N1842" s="1" t="s">
        <v>282</v>
      </c>
      <c r="O1842" s="1" t="str">
        <f>VLOOKUP(RawData[[#This Row],[How many hours of a day you work on Excel]], Time[], 2, FALSE)</f>
        <v>Heavy</v>
      </c>
      <c r="P1842" s="1">
        <v>2</v>
      </c>
    </row>
    <row r="1843" spans="2:16" x14ac:dyDescent="0.2">
      <c r="B1843" s="1" t="s">
        <v>3810</v>
      </c>
      <c r="C1843" s="1">
        <v>41055.914305555554</v>
      </c>
      <c r="D1843" s="10">
        <v>170000</v>
      </c>
      <c r="E1843" s="1" t="s">
        <v>19</v>
      </c>
      <c r="F1843" s="11">
        <v>170000</v>
      </c>
      <c r="G1843" s="9">
        <f>RawData[[#This Row],[Clean Salary]]*INDEX(Exchange[], MATCH(RawData[[#This Row],[Currency]], Exchange[Code], 0), 4)</f>
        <v>3027.3458368652364</v>
      </c>
      <c r="H1843" s="11">
        <f>IFERROR(RawData[[#This Row],[Salary in USD]]/(INDEX(Exchange[], MATCH(RawData[[#This Row],[Local Currency Unit]], Exchange[Code], 0), 8)), "")</f>
        <v>1868.7319980649606</v>
      </c>
      <c r="I1843" s="1" t="s">
        <v>3769</v>
      </c>
      <c r="J1843" s="1" t="s">
        <v>313</v>
      </c>
      <c r="K1843" s="1" t="s">
        <v>134</v>
      </c>
      <c r="L1843" s="1" t="s">
        <v>19</v>
      </c>
      <c r="M1843" s="1" t="str">
        <f>INDEX(Countries[], MATCH(RawData[[#This Row],[Where do you work]], Countries[Actual], 0), 2)</f>
        <v>India</v>
      </c>
      <c r="N1843" s="1" t="s">
        <v>282</v>
      </c>
      <c r="O1843" s="1" t="str">
        <f>VLOOKUP(RawData[[#This Row],[How many hours of a day you work on Excel]], Time[], 2, FALSE)</f>
        <v>Heavy</v>
      </c>
      <c r="P1843" s="1">
        <v>2</v>
      </c>
    </row>
    <row r="1844" spans="2:16" x14ac:dyDescent="0.2">
      <c r="B1844" s="1" t="s">
        <v>3919</v>
      </c>
      <c r="C1844" s="1">
        <v>41058.760335648149</v>
      </c>
      <c r="D1844" s="10" t="s">
        <v>3920</v>
      </c>
      <c r="E1844" s="1" t="s">
        <v>322</v>
      </c>
      <c r="F1844" s="11">
        <v>5300</v>
      </c>
      <c r="G1844" s="9">
        <f>RawData[[#This Row],[Clean Salary]]*INDEX(Exchange[], MATCH(RawData[[#This Row],[Currency]], Exchange[Code], 0), 4)</f>
        <v>5300</v>
      </c>
      <c r="H1844" s="11">
        <f>IFERROR(RawData[[#This Row],[Salary in USD]]/(INDEX(Exchange[], MATCH(RawData[[#This Row],[Local Currency Unit]], Exchange[Code], 0), 8)), "")</f>
        <v>1833.9100346020759</v>
      </c>
      <c r="I1844" s="1" t="s">
        <v>3921</v>
      </c>
      <c r="J1844" s="1" t="s">
        <v>281</v>
      </c>
      <c r="K1844" s="1" t="s">
        <v>138</v>
      </c>
      <c r="L1844" s="1" t="s">
        <v>35</v>
      </c>
      <c r="M1844" s="1" t="str">
        <f>INDEX(Countries[], MATCH(RawData[[#This Row],[Where do you work]], Countries[Actual], 0), 2)</f>
        <v>Pakistan</v>
      </c>
      <c r="N1844" s="1" t="s">
        <v>282</v>
      </c>
      <c r="O1844" s="1" t="str">
        <f>VLOOKUP(RawData[[#This Row],[How many hours of a day you work on Excel]], Time[], 2, FALSE)</f>
        <v>Heavy</v>
      </c>
      <c r="P1844" s="1">
        <v>5</v>
      </c>
    </row>
    <row r="1845" spans="2:16" x14ac:dyDescent="0.2">
      <c r="B1845" s="1" t="s">
        <v>3951</v>
      </c>
      <c r="C1845" s="1">
        <v>41056.371157407404</v>
      </c>
      <c r="D1845" s="10">
        <v>4500</v>
      </c>
      <c r="E1845" s="1" t="s">
        <v>322</v>
      </c>
      <c r="F1845" s="11">
        <v>4500</v>
      </c>
      <c r="G1845" s="9">
        <f>RawData[[#This Row],[Clean Salary]]*INDEX(Exchange[], MATCH(RawData[[#This Row],[Currency]], Exchange[Code], 0), 4)</f>
        <v>4500</v>
      </c>
      <c r="H1845" s="11">
        <f>IFERROR(RawData[[#This Row],[Salary in USD]]/(INDEX(Exchange[], MATCH(RawData[[#This Row],[Local Currency Unit]], Exchange[Code], 0), 8)), "")</f>
        <v>1829.2682926829268</v>
      </c>
      <c r="I1845" s="1" t="s">
        <v>3416</v>
      </c>
      <c r="J1845" s="1" t="s">
        <v>290</v>
      </c>
      <c r="K1845" s="1" t="s">
        <v>751</v>
      </c>
      <c r="L1845" s="1" t="s">
        <v>20</v>
      </c>
      <c r="M1845" s="1" t="str">
        <f>INDEX(Countries[], MATCH(RawData[[#This Row],[Where do you work]], Countries[Actual], 0), 2)</f>
        <v>Indonesia</v>
      </c>
      <c r="N1845" s="1" t="s">
        <v>291</v>
      </c>
      <c r="O1845" s="1" t="str">
        <f>VLOOKUP(RawData[[#This Row],[How many hours of a day you work on Excel]], Time[], 2, FALSE)</f>
        <v>Medium</v>
      </c>
      <c r="P1845" s="1">
        <v>4</v>
      </c>
    </row>
    <row r="1846" spans="2:16" x14ac:dyDescent="0.2">
      <c r="B1846" s="1" t="s">
        <v>3811</v>
      </c>
      <c r="C1846" s="1">
        <v>41055.519571759258</v>
      </c>
      <c r="D1846" s="10" t="s">
        <v>3812</v>
      </c>
      <c r="E1846" s="1" t="s">
        <v>19</v>
      </c>
      <c r="F1846" s="11">
        <v>165000</v>
      </c>
      <c r="G1846" s="9">
        <f>RawData[[#This Row],[Clean Salary]]*INDEX(Exchange[], MATCH(RawData[[#This Row],[Currency]], Exchange[Code], 0), 4)</f>
        <v>2938.3062534280239</v>
      </c>
      <c r="H1846" s="11">
        <f>IFERROR(RawData[[#This Row],[Salary in USD]]/(INDEX(Exchange[], MATCH(RawData[[#This Row],[Local Currency Unit]], Exchange[Code], 0), 8)), "")</f>
        <v>1813.7692922395208</v>
      </c>
      <c r="I1846" s="1" t="s">
        <v>3813</v>
      </c>
      <c r="J1846" s="1" t="s">
        <v>281</v>
      </c>
      <c r="K1846" s="1" t="s">
        <v>134</v>
      </c>
      <c r="L1846" s="1" t="s">
        <v>19</v>
      </c>
      <c r="M1846" s="1" t="str">
        <f>INDEX(Countries[], MATCH(RawData[[#This Row],[Where do you work]], Countries[Actual], 0), 2)</f>
        <v>India</v>
      </c>
      <c r="N1846" s="1" t="s">
        <v>294</v>
      </c>
      <c r="O1846" s="1" t="str">
        <f>VLOOKUP(RawData[[#This Row],[How many hours of a day you work on Excel]], Time[], 2, FALSE)</f>
        <v>Very Heavy</v>
      </c>
      <c r="P1846" s="1">
        <v>11</v>
      </c>
    </row>
    <row r="1847" spans="2:16" x14ac:dyDescent="0.2">
      <c r="B1847" s="1" t="s">
        <v>3667</v>
      </c>
      <c r="C1847" s="1">
        <v>41060.047986111109</v>
      </c>
      <c r="D1847" s="10" t="s">
        <v>3668</v>
      </c>
      <c r="E1847" s="1" t="s">
        <v>322</v>
      </c>
      <c r="F1847" s="11">
        <v>10000</v>
      </c>
      <c r="G1847" s="9">
        <f>RawData[[#This Row],[Clean Salary]]*INDEX(Exchange[], MATCH(RawData[[#This Row],[Currency]], Exchange[Code], 0), 4)</f>
        <v>10000</v>
      </c>
      <c r="H1847" s="11">
        <f>IFERROR(RawData[[#This Row],[Salary in USD]]/(INDEX(Exchange[], MATCH(RawData[[#This Row],[Local Currency Unit]], Exchange[Code], 0), 8)), "")</f>
        <v>1760.5633802816901</v>
      </c>
      <c r="I1847" s="1" t="s">
        <v>2780</v>
      </c>
      <c r="J1847" s="1" t="s">
        <v>290</v>
      </c>
      <c r="K1847" s="1" t="s">
        <v>141</v>
      </c>
      <c r="L1847" s="1" t="s">
        <v>5</v>
      </c>
      <c r="M1847" s="1" t="str">
        <f>INDEX(Countries[], MATCH(RawData[[#This Row],[Where do you work]], Countries[Actual], 0), 2)</f>
        <v>Brazil</v>
      </c>
      <c r="N1847" s="1" t="s">
        <v>282</v>
      </c>
      <c r="O1847" s="1" t="str">
        <f>VLOOKUP(RawData[[#This Row],[How many hours of a day you work on Excel]], Time[], 2, FALSE)</f>
        <v>Heavy</v>
      </c>
      <c r="P1847" s="1">
        <v>1</v>
      </c>
    </row>
    <row r="1848" spans="2:16" x14ac:dyDescent="0.2">
      <c r="B1848" s="1" t="s">
        <v>3820</v>
      </c>
      <c r="C1848" s="1">
        <v>41055.458090277774</v>
      </c>
      <c r="D1848" s="10" t="s">
        <v>3821</v>
      </c>
      <c r="E1848" s="1" t="s">
        <v>19</v>
      </c>
      <c r="F1848" s="11">
        <v>160000</v>
      </c>
      <c r="G1848" s="9">
        <f>RawData[[#This Row],[Clean Salary]]*INDEX(Exchange[], MATCH(RawData[[#This Row],[Currency]], Exchange[Code], 0), 4)</f>
        <v>2849.2666699908109</v>
      </c>
      <c r="H1848" s="11">
        <f>IFERROR(RawData[[#This Row],[Salary in USD]]/(INDEX(Exchange[], MATCH(RawData[[#This Row],[Local Currency Unit]], Exchange[Code], 0), 8)), "")</f>
        <v>1758.8065864140806</v>
      </c>
      <c r="I1848" s="1" t="s">
        <v>767</v>
      </c>
      <c r="J1848" s="1" t="s">
        <v>313</v>
      </c>
      <c r="K1848" s="1" t="s">
        <v>134</v>
      </c>
      <c r="L1848" s="1" t="s">
        <v>19</v>
      </c>
      <c r="M1848" s="1" t="str">
        <f>INDEX(Countries[], MATCH(RawData[[#This Row],[Where do you work]], Countries[Actual], 0), 2)</f>
        <v>India</v>
      </c>
      <c r="N1848" s="1" t="s">
        <v>294</v>
      </c>
      <c r="O1848" s="1" t="str">
        <f>VLOOKUP(RawData[[#This Row],[How many hours of a day you work on Excel]], Time[], 2, FALSE)</f>
        <v>Very Heavy</v>
      </c>
      <c r="P1848" s="1">
        <v>3</v>
      </c>
    </row>
    <row r="1849" spans="2:16" x14ac:dyDescent="0.2">
      <c r="B1849" s="1" t="s">
        <v>3926</v>
      </c>
      <c r="C1849" s="1">
        <v>41055.655925925923</v>
      </c>
      <c r="D1849" s="10">
        <v>5022</v>
      </c>
      <c r="E1849" s="1" t="s">
        <v>322</v>
      </c>
      <c r="F1849" s="11">
        <v>5022</v>
      </c>
      <c r="G1849" s="9">
        <f>RawData[[#This Row],[Clean Salary]]*INDEX(Exchange[], MATCH(RawData[[#This Row],[Currency]], Exchange[Code], 0), 4)</f>
        <v>5022</v>
      </c>
      <c r="H1849" s="11">
        <f>IFERROR(RawData[[#This Row],[Salary in USD]]/(INDEX(Exchange[], MATCH(RawData[[#This Row],[Local Currency Unit]], Exchange[Code], 0), 8)), "")</f>
        <v>1737.7162629757784</v>
      </c>
      <c r="I1849" s="1" t="s">
        <v>3927</v>
      </c>
      <c r="J1849" s="1" t="s">
        <v>290</v>
      </c>
      <c r="K1849" s="1" t="s">
        <v>138</v>
      </c>
      <c r="L1849" s="1" t="s">
        <v>35</v>
      </c>
      <c r="M1849" s="1" t="str">
        <f>INDEX(Countries[], MATCH(RawData[[#This Row],[Where do you work]], Countries[Actual], 0), 2)</f>
        <v>Pakistan</v>
      </c>
      <c r="N1849" s="1" t="s">
        <v>282</v>
      </c>
      <c r="O1849" s="1" t="str">
        <f>VLOOKUP(RawData[[#This Row],[How many hours of a day you work on Excel]], Time[], 2, FALSE)</f>
        <v>Heavy</v>
      </c>
      <c r="P1849" s="1">
        <v>15</v>
      </c>
    </row>
    <row r="1850" spans="2:16" x14ac:dyDescent="0.2">
      <c r="B1850" s="1" t="s">
        <v>3832</v>
      </c>
      <c r="C1850" s="1">
        <v>41057.542847222219</v>
      </c>
      <c r="D1850" s="10" t="s">
        <v>3833</v>
      </c>
      <c r="E1850" s="1" t="s">
        <v>35</v>
      </c>
      <c r="F1850" s="11">
        <v>456000</v>
      </c>
      <c r="G1850" s="9">
        <f>RawData[[#This Row],[Clean Salary]]*INDEX(Exchange[], MATCH(RawData[[#This Row],[Currency]], Exchange[Code], 0), 4)</f>
        <v>4840.0244548604041</v>
      </c>
      <c r="H1850" s="11">
        <f>IFERROR(RawData[[#This Row],[Salary in USD]]/(INDEX(Exchange[], MATCH(RawData[[#This Row],[Local Currency Unit]], Exchange[Code], 0), 8)), "")</f>
        <v>1674.7489463184788</v>
      </c>
      <c r="I1850" s="1" t="s">
        <v>3834</v>
      </c>
      <c r="J1850" s="1" t="s">
        <v>281</v>
      </c>
      <c r="K1850" s="1" t="s">
        <v>138</v>
      </c>
      <c r="L1850" s="1" t="s">
        <v>35</v>
      </c>
      <c r="M1850" s="1" t="str">
        <f>INDEX(Countries[], MATCH(RawData[[#This Row],[Where do you work]], Countries[Actual], 0), 2)</f>
        <v>Pakistan</v>
      </c>
      <c r="N1850" s="1" t="s">
        <v>282</v>
      </c>
      <c r="O1850" s="1" t="str">
        <f>VLOOKUP(RawData[[#This Row],[How many hours of a day you work on Excel]], Time[], 2, FALSE)</f>
        <v>Heavy</v>
      </c>
      <c r="P1850" s="1">
        <v>2</v>
      </c>
    </row>
    <row r="1851" spans="2:16" x14ac:dyDescent="0.2">
      <c r="B1851" s="1" t="s">
        <v>3835</v>
      </c>
      <c r="C1851" s="1">
        <v>41056.944884259261</v>
      </c>
      <c r="D1851" s="10" t="s">
        <v>3836</v>
      </c>
      <c r="E1851" s="1" t="s">
        <v>5</v>
      </c>
      <c r="F1851" s="11">
        <v>19200</v>
      </c>
      <c r="G1851" s="9">
        <f>RawData[[#This Row],[Clean Salary]]*INDEX(Exchange[], MATCH(RawData[[#This Row],[Currency]], Exchange[Code], 0), 4)</f>
        <v>9490.1984044603923</v>
      </c>
      <c r="H1851" s="11">
        <f>IFERROR(RawData[[#This Row],[Salary in USD]]/(INDEX(Exchange[], MATCH(RawData[[#This Row],[Local Currency Unit]], Exchange[Code], 0), 8)), "")</f>
        <v>1670.8095782500691</v>
      </c>
      <c r="I1851" s="1" t="s">
        <v>3837</v>
      </c>
      <c r="J1851" s="1" t="s">
        <v>290</v>
      </c>
      <c r="K1851" s="1" t="s">
        <v>141</v>
      </c>
      <c r="L1851" s="1" t="s">
        <v>5</v>
      </c>
      <c r="M1851" s="1" t="str">
        <f>INDEX(Countries[], MATCH(RawData[[#This Row],[Where do you work]], Countries[Actual], 0), 2)</f>
        <v>Brazil</v>
      </c>
      <c r="N1851" s="1" t="s">
        <v>294</v>
      </c>
      <c r="O1851" s="1" t="str">
        <f>VLOOKUP(RawData[[#This Row],[How many hours of a day you work on Excel]], Time[], 2, FALSE)</f>
        <v>Very Heavy</v>
      </c>
      <c r="P1851" s="1">
        <v>8</v>
      </c>
    </row>
    <row r="1852" spans="2:16" x14ac:dyDescent="0.2">
      <c r="B1852" s="1" t="s">
        <v>3843</v>
      </c>
      <c r="C1852" s="1">
        <v>41057.753622685188</v>
      </c>
      <c r="D1852" s="10">
        <v>150252</v>
      </c>
      <c r="E1852" s="1" t="s">
        <v>19</v>
      </c>
      <c r="F1852" s="11">
        <v>150252</v>
      </c>
      <c r="G1852" s="9">
        <f>RawData[[#This Row],[Clean Salary]]*INDEX(Exchange[], MATCH(RawData[[#This Row],[Currency]], Exchange[Code], 0), 4)</f>
        <v>2675.675098121621</v>
      </c>
      <c r="H1852" s="11">
        <f>IFERROR(RawData[[#This Row],[Salary in USD]]/(INDEX(Exchange[], MATCH(RawData[[#This Row],[Local Currency Unit]], Exchange[Code], 0), 8)), "")</f>
        <v>1651.6512951368029</v>
      </c>
      <c r="I1852" s="1" t="s">
        <v>3844</v>
      </c>
      <c r="J1852" s="1" t="s">
        <v>281</v>
      </c>
      <c r="K1852" s="1" t="s">
        <v>134</v>
      </c>
      <c r="L1852" s="1" t="s">
        <v>19</v>
      </c>
      <c r="M1852" s="1" t="str">
        <f>INDEX(Countries[], MATCH(RawData[[#This Row],[Where do you work]], Countries[Actual], 0), 2)</f>
        <v>India</v>
      </c>
      <c r="N1852" s="1" t="s">
        <v>291</v>
      </c>
      <c r="O1852" s="1" t="str">
        <f>VLOOKUP(RawData[[#This Row],[How many hours of a day you work on Excel]], Time[], 2, FALSE)</f>
        <v>Medium</v>
      </c>
      <c r="P1852" s="1">
        <v>5</v>
      </c>
    </row>
    <row r="1853" spans="2:16" x14ac:dyDescent="0.2">
      <c r="B1853" s="1" t="s">
        <v>3845</v>
      </c>
      <c r="C1853" s="1">
        <v>41055.503877314812</v>
      </c>
      <c r="D1853" s="10">
        <v>150000</v>
      </c>
      <c r="E1853" s="1" t="s">
        <v>19</v>
      </c>
      <c r="F1853" s="11">
        <v>150000</v>
      </c>
      <c r="G1853" s="9">
        <f>RawData[[#This Row],[Clean Salary]]*INDEX(Exchange[], MATCH(RawData[[#This Row],[Currency]], Exchange[Code], 0), 4)</f>
        <v>2671.1875031163854</v>
      </c>
      <c r="H1853" s="11">
        <f>IFERROR(RawData[[#This Row],[Salary in USD]]/(INDEX(Exchange[], MATCH(RawData[[#This Row],[Local Currency Unit]], Exchange[Code], 0), 8)), "")</f>
        <v>1648.8811747632008</v>
      </c>
      <c r="I1853" s="1" t="s">
        <v>2635</v>
      </c>
      <c r="J1853" s="1" t="s">
        <v>281</v>
      </c>
      <c r="K1853" s="1" t="s">
        <v>134</v>
      </c>
      <c r="L1853" s="1" t="s">
        <v>19</v>
      </c>
      <c r="M1853" s="1" t="str">
        <f>INDEX(Countries[], MATCH(RawData[[#This Row],[Where do you work]], Countries[Actual], 0), 2)</f>
        <v>India</v>
      </c>
      <c r="N1853" s="1" t="s">
        <v>291</v>
      </c>
      <c r="O1853" s="1" t="str">
        <f>VLOOKUP(RawData[[#This Row],[How many hours of a day you work on Excel]], Time[], 2, FALSE)</f>
        <v>Medium</v>
      </c>
      <c r="P1853" s="1">
        <v>5</v>
      </c>
    </row>
    <row r="1854" spans="2:16" x14ac:dyDescent="0.2">
      <c r="B1854" s="1" t="s">
        <v>3846</v>
      </c>
      <c r="C1854" s="1">
        <v>41055.563425925924</v>
      </c>
      <c r="D1854" s="10" t="s">
        <v>3847</v>
      </c>
      <c r="E1854" s="1" t="s">
        <v>19</v>
      </c>
      <c r="F1854" s="11">
        <v>150000</v>
      </c>
      <c r="G1854" s="9">
        <f>RawData[[#This Row],[Clean Salary]]*INDEX(Exchange[], MATCH(RawData[[#This Row],[Currency]], Exchange[Code], 0), 4)</f>
        <v>2671.1875031163854</v>
      </c>
      <c r="H1854" s="11">
        <f>IFERROR(RawData[[#This Row],[Salary in USD]]/(INDEX(Exchange[], MATCH(RawData[[#This Row],[Local Currency Unit]], Exchange[Code], 0), 8)), "")</f>
        <v>1648.8811747632008</v>
      </c>
      <c r="I1854" s="1" t="s">
        <v>3848</v>
      </c>
      <c r="J1854" s="1" t="s">
        <v>329</v>
      </c>
      <c r="K1854" s="1" t="s">
        <v>134</v>
      </c>
      <c r="L1854" s="1" t="s">
        <v>19</v>
      </c>
      <c r="M1854" s="1" t="str">
        <f>INDEX(Countries[], MATCH(RawData[[#This Row],[Where do you work]], Countries[Actual], 0), 2)</f>
        <v>India</v>
      </c>
      <c r="N1854" s="1" t="s">
        <v>282</v>
      </c>
      <c r="O1854" s="1" t="str">
        <f>VLOOKUP(RawData[[#This Row],[How many hours of a day you work on Excel]], Time[], 2, FALSE)</f>
        <v>Heavy</v>
      </c>
      <c r="P1854" s="1">
        <v>4.5</v>
      </c>
    </row>
    <row r="1855" spans="2:16" x14ac:dyDescent="0.2">
      <c r="B1855" s="1" t="s">
        <v>3849</v>
      </c>
      <c r="C1855" s="1">
        <v>41055.855208333334</v>
      </c>
      <c r="D1855" s="10" t="s">
        <v>3850</v>
      </c>
      <c r="E1855" s="1" t="s">
        <v>19</v>
      </c>
      <c r="F1855" s="11">
        <v>150000</v>
      </c>
      <c r="G1855" s="9">
        <f>RawData[[#This Row],[Clean Salary]]*INDEX(Exchange[], MATCH(RawData[[#This Row],[Currency]], Exchange[Code], 0), 4)</f>
        <v>2671.1875031163854</v>
      </c>
      <c r="H1855" s="11">
        <f>IFERROR(RawData[[#This Row],[Salary in USD]]/(INDEX(Exchange[], MATCH(RawData[[#This Row],[Local Currency Unit]], Exchange[Code], 0), 8)), "")</f>
        <v>1648.8811747632008</v>
      </c>
      <c r="I1855" s="1" t="s">
        <v>3851</v>
      </c>
      <c r="J1855" s="1" t="s">
        <v>290</v>
      </c>
      <c r="K1855" s="1" t="s">
        <v>134</v>
      </c>
      <c r="L1855" s="1" t="s">
        <v>19</v>
      </c>
      <c r="M1855" s="1" t="str">
        <f>INDEX(Countries[], MATCH(RawData[[#This Row],[Where do you work]], Countries[Actual], 0), 2)</f>
        <v>India</v>
      </c>
      <c r="N1855" s="1" t="s">
        <v>282</v>
      </c>
      <c r="O1855" s="1" t="str">
        <f>VLOOKUP(RawData[[#This Row],[How many hours of a day you work on Excel]], Time[], 2, FALSE)</f>
        <v>Heavy</v>
      </c>
      <c r="P1855" s="1">
        <v>2</v>
      </c>
    </row>
    <row r="1856" spans="2:16" x14ac:dyDescent="0.2">
      <c r="B1856" s="1" t="s">
        <v>3852</v>
      </c>
      <c r="C1856" s="1">
        <v>41066.838692129626</v>
      </c>
      <c r="D1856" s="10" t="s">
        <v>3853</v>
      </c>
      <c r="E1856" s="1" t="s">
        <v>19</v>
      </c>
      <c r="F1856" s="11">
        <v>150000</v>
      </c>
      <c r="G1856" s="9">
        <f>RawData[[#This Row],[Clean Salary]]*INDEX(Exchange[], MATCH(RawData[[#This Row],[Currency]], Exchange[Code], 0), 4)</f>
        <v>2671.1875031163854</v>
      </c>
      <c r="H1856" s="11">
        <f>IFERROR(RawData[[#This Row],[Salary in USD]]/(INDEX(Exchange[], MATCH(RawData[[#This Row],[Local Currency Unit]], Exchange[Code], 0), 8)), "")</f>
        <v>1648.8811747632008</v>
      </c>
      <c r="I1856" s="1" t="s">
        <v>767</v>
      </c>
      <c r="J1856" s="1" t="s">
        <v>313</v>
      </c>
      <c r="K1856" s="1" t="s">
        <v>134</v>
      </c>
      <c r="L1856" s="1" t="s">
        <v>19</v>
      </c>
      <c r="M1856" s="1" t="str">
        <f>INDEX(Countries[], MATCH(RawData[[#This Row],[Where do you work]], Countries[Actual], 0), 2)</f>
        <v>India</v>
      </c>
      <c r="N1856" s="1" t="s">
        <v>294</v>
      </c>
      <c r="O1856" s="1" t="str">
        <f>VLOOKUP(RawData[[#This Row],[How many hours of a day you work on Excel]], Time[], 2, FALSE)</f>
        <v>Very Heavy</v>
      </c>
      <c r="P1856" s="1">
        <v>3</v>
      </c>
    </row>
    <row r="1857" spans="2:16" x14ac:dyDescent="0.2">
      <c r="B1857" s="1" t="s">
        <v>3854</v>
      </c>
      <c r="C1857" s="1">
        <v>41071.133090277777</v>
      </c>
      <c r="D1857" s="10">
        <v>150000</v>
      </c>
      <c r="E1857" s="1" t="s">
        <v>19</v>
      </c>
      <c r="F1857" s="11">
        <v>150000</v>
      </c>
      <c r="G1857" s="9">
        <f>RawData[[#This Row],[Clean Salary]]*INDEX(Exchange[], MATCH(RawData[[#This Row],[Currency]], Exchange[Code], 0), 4)</f>
        <v>2671.1875031163854</v>
      </c>
      <c r="H1857" s="11">
        <f>IFERROR(RawData[[#This Row],[Salary in USD]]/(INDEX(Exchange[], MATCH(RawData[[#This Row],[Local Currency Unit]], Exchange[Code], 0), 8)), "")</f>
        <v>1648.8811747632008</v>
      </c>
      <c r="I1857" s="1" t="s">
        <v>933</v>
      </c>
      <c r="J1857" s="1" t="s">
        <v>305</v>
      </c>
      <c r="K1857" s="1" t="s">
        <v>134</v>
      </c>
      <c r="L1857" s="1" t="s">
        <v>19</v>
      </c>
      <c r="M1857" s="1" t="str">
        <f>INDEX(Countries[], MATCH(RawData[[#This Row],[Where do you work]], Countries[Actual], 0), 2)</f>
        <v>India</v>
      </c>
      <c r="N1857" s="1" t="s">
        <v>291</v>
      </c>
      <c r="O1857" s="1" t="str">
        <f>VLOOKUP(RawData[[#This Row],[How many hours of a day you work on Excel]], Time[], 2, FALSE)</f>
        <v>Medium</v>
      </c>
      <c r="P1857" s="1">
        <v>1</v>
      </c>
    </row>
    <row r="1858" spans="2:16" x14ac:dyDescent="0.2">
      <c r="B1858" s="1" t="s">
        <v>3858</v>
      </c>
      <c r="C1858" s="1">
        <v>41055.027708333335</v>
      </c>
      <c r="D1858" s="10" t="s">
        <v>3859</v>
      </c>
      <c r="E1858" s="1" t="s">
        <v>19</v>
      </c>
      <c r="F1858" s="11">
        <v>144000</v>
      </c>
      <c r="G1858" s="9">
        <f>RawData[[#This Row],[Clean Salary]]*INDEX(Exchange[], MATCH(RawData[[#This Row],[Currency]], Exchange[Code], 0), 4)</f>
        <v>2564.3400029917298</v>
      </c>
      <c r="H1858" s="11">
        <f>IFERROR(RawData[[#This Row],[Salary in USD]]/(INDEX(Exchange[], MATCH(RawData[[#This Row],[Local Currency Unit]], Exchange[Code], 0), 8)), "")</f>
        <v>1582.9259277726726</v>
      </c>
      <c r="I1858" s="1" t="s">
        <v>3860</v>
      </c>
      <c r="J1858" s="1" t="s">
        <v>342</v>
      </c>
      <c r="K1858" s="1" t="s">
        <v>134</v>
      </c>
      <c r="L1858" s="1" t="s">
        <v>19</v>
      </c>
      <c r="M1858" s="1" t="str">
        <f>INDEX(Countries[], MATCH(RawData[[#This Row],[Where do you work]], Countries[Actual], 0), 2)</f>
        <v>India</v>
      </c>
      <c r="N1858" s="1" t="s">
        <v>324</v>
      </c>
      <c r="O1858" s="1" t="str">
        <f>VLOOKUP(RawData[[#This Row],[How many hours of a day you work on Excel]], Time[], 2, FALSE)</f>
        <v>Light</v>
      </c>
    </row>
    <row r="1859" spans="2:16" x14ac:dyDescent="0.2">
      <c r="B1859" s="1" t="s">
        <v>3861</v>
      </c>
      <c r="C1859" s="1">
        <v>41055.553888888891</v>
      </c>
      <c r="D1859" s="10" t="s">
        <v>3862</v>
      </c>
      <c r="E1859" s="1" t="s">
        <v>19</v>
      </c>
      <c r="F1859" s="11">
        <v>144000</v>
      </c>
      <c r="G1859" s="9">
        <f>RawData[[#This Row],[Clean Salary]]*INDEX(Exchange[], MATCH(RawData[[#This Row],[Currency]], Exchange[Code], 0), 4)</f>
        <v>2564.3400029917298</v>
      </c>
      <c r="H1859" s="11">
        <f>IFERROR(RawData[[#This Row],[Salary in USD]]/(INDEX(Exchange[], MATCH(RawData[[#This Row],[Local Currency Unit]], Exchange[Code], 0), 8)), "")</f>
        <v>1582.9259277726726</v>
      </c>
      <c r="I1859" s="1" t="s">
        <v>3042</v>
      </c>
      <c r="J1859" s="1" t="s">
        <v>281</v>
      </c>
      <c r="K1859" s="1" t="s">
        <v>134</v>
      </c>
      <c r="L1859" s="1" t="s">
        <v>19</v>
      </c>
      <c r="M1859" s="1" t="str">
        <f>INDEX(Countries[], MATCH(RawData[[#This Row],[Where do you work]], Countries[Actual], 0), 2)</f>
        <v>India</v>
      </c>
      <c r="N1859" s="1" t="s">
        <v>291</v>
      </c>
      <c r="O1859" s="1" t="str">
        <f>VLOOKUP(RawData[[#This Row],[How many hours of a day you work on Excel]], Time[], 2, FALSE)</f>
        <v>Medium</v>
      </c>
      <c r="P1859" s="1">
        <v>7</v>
      </c>
    </row>
    <row r="1860" spans="2:16" x14ac:dyDescent="0.2">
      <c r="B1860" s="1" t="s">
        <v>3863</v>
      </c>
      <c r="C1860" s="1">
        <v>41055.937048611115</v>
      </c>
      <c r="D1860" s="10">
        <v>144000</v>
      </c>
      <c r="E1860" s="1" t="s">
        <v>19</v>
      </c>
      <c r="F1860" s="11">
        <v>144000</v>
      </c>
      <c r="G1860" s="9">
        <f>RawData[[#This Row],[Clean Salary]]*INDEX(Exchange[], MATCH(RawData[[#This Row],[Currency]], Exchange[Code], 0), 4)</f>
        <v>2564.3400029917298</v>
      </c>
      <c r="H1860" s="11">
        <f>IFERROR(RawData[[#This Row],[Salary in USD]]/(INDEX(Exchange[], MATCH(RawData[[#This Row],[Local Currency Unit]], Exchange[Code], 0), 8)), "")</f>
        <v>1582.9259277726726</v>
      </c>
      <c r="I1860" s="1" t="s">
        <v>3864</v>
      </c>
      <c r="J1860" s="1" t="s">
        <v>290</v>
      </c>
      <c r="K1860" s="1" t="s">
        <v>134</v>
      </c>
      <c r="L1860" s="1" t="s">
        <v>19</v>
      </c>
      <c r="M1860" s="1" t="str">
        <f>INDEX(Countries[], MATCH(RawData[[#This Row],[Where do you work]], Countries[Actual], 0), 2)</f>
        <v>India</v>
      </c>
      <c r="N1860" s="1" t="s">
        <v>294</v>
      </c>
      <c r="O1860" s="1" t="str">
        <f>VLOOKUP(RawData[[#This Row],[How many hours of a day you work on Excel]], Time[], 2, FALSE)</f>
        <v>Very Heavy</v>
      </c>
      <c r="P1860" s="1">
        <v>1</v>
      </c>
    </row>
    <row r="1861" spans="2:16" x14ac:dyDescent="0.2">
      <c r="B1861" s="1" t="s">
        <v>3865</v>
      </c>
      <c r="C1861" s="1">
        <v>41056.50267361111</v>
      </c>
      <c r="D1861" s="10">
        <v>144000</v>
      </c>
      <c r="E1861" s="1" t="s">
        <v>19</v>
      </c>
      <c r="F1861" s="11">
        <v>144000</v>
      </c>
      <c r="G1861" s="9">
        <f>RawData[[#This Row],[Clean Salary]]*INDEX(Exchange[], MATCH(RawData[[#This Row],[Currency]], Exchange[Code], 0), 4)</f>
        <v>2564.3400029917298</v>
      </c>
      <c r="H1861" s="11">
        <f>IFERROR(RawData[[#This Row],[Salary in USD]]/(INDEX(Exchange[], MATCH(RawData[[#This Row],[Local Currency Unit]], Exchange[Code], 0), 8)), "")</f>
        <v>1582.9259277726726</v>
      </c>
      <c r="I1861" s="1" t="s">
        <v>3866</v>
      </c>
      <c r="J1861" s="1" t="s">
        <v>290</v>
      </c>
      <c r="K1861" s="1" t="s">
        <v>134</v>
      </c>
      <c r="L1861" s="1" t="s">
        <v>19</v>
      </c>
      <c r="M1861" s="1" t="str">
        <f>INDEX(Countries[], MATCH(RawData[[#This Row],[Where do you work]], Countries[Actual], 0), 2)</f>
        <v>India</v>
      </c>
      <c r="N1861" s="1" t="s">
        <v>282</v>
      </c>
      <c r="O1861" s="1" t="str">
        <f>VLOOKUP(RawData[[#This Row],[How many hours of a day you work on Excel]], Time[], 2, FALSE)</f>
        <v>Heavy</v>
      </c>
      <c r="P1861" s="1">
        <v>1</v>
      </c>
    </row>
    <row r="1862" spans="2:16" x14ac:dyDescent="0.2">
      <c r="B1862" s="1" t="s">
        <v>3867</v>
      </c>
      <c r="C1862" s="1">
        <v>41056.863344907404</v>
      </c>
      <c r="D1862" s="10" t="s">
        <v>3862</v>
      </c>
      <c r="E1862" s="1" t="s">
        <v>19</v>
      </c>
      <c r="F1862" s="11">
        <v>144000</v>
      </c>
      <c r="G1862" s="9">
        <f>RawData[[#This Row],[Clean Salary]]*INDEX(Exchange[], MATCH(RawData[[#This Row],[Currency]], Exchange[Code], 0), 4)</f>
        <v>2564.3400029917298</v>
      </c>
      <c r="H1862" s="11">
        <f>IFERROR(RawData[[#This Row],[Salary in USD]]/(INDEX(Exchange[], MATCH(RawData[[#This Row],[Local Currency Unit]], Exchange[Code], 0), 8)), "")</f>
        <v>1582.9259277726726</v>
      </c>
      <c r="I1862" s="1" t="s">
        <v>3868</v>
      </c>
      <c r="J1862" s="1" t="s">
        <v>298</v>
      </c>
      <c r="K1862" s="1" t="s">
        <v>134</v>
      </c>
      <c r="L1862" s="1" t="s">
        <v>19</v>
      </c>
      <c r="M1862" s="1" t="str">
        <f>INDEX(Countries[], MATCH(RawData[[#This Row],[Where do you work]], Countries[Actual], 0), 2)</f>
        <v>India</v>
      </c>
      <c r="N1862" s="1" t="s">
        <v>282</v>
      </c>
      <c r="O1862" s="1" t="str">
        <f>VLOOKUP(RawData[[#This Row],[How many hours of a day you work on Excel]], Time[], 2, FALSE)</f>
        <v>Heavy</v>
      </c>
      <c r="P1862" s="1">
        <v>4</v>
      </c>
    </row>
    <row r="1863" spans="2:16" x14ac:dyDescent="0.2">
      <c r="B1863" s="1" t="s">
        <v>3952</v>
      </c>
      <c r="C1863" s="1">
        <v>41061.618530092594</v>
      </c>
      <c r="D1863" s="10">
        <v>4500</v>
      </c>
      <c r="E1863" s="1" t="s">
        <v>322</v>
      </c>
      <c r="F1863" s="11">
        <v>4500</v>
      </c>
      <c r="G1863" s="9">
        <f>RawData[[#This Row],[Clean Salary]]*INDEX(Exchange[], MATCH(RawData[[#This Row],[Currency]], Exchange[Code], 0), 4)</f>
        <v>4500</v>
      </c>
      <c r="H1863" s="11">
        <f>IFERROR(RawData[[#This Row],[Salary in USD]]/(INDEX(Exchange[], MATCH(RawData[[#This Row],[Local Currency Unit]], Exchange[Code], 0), 8)), "")</f>
        <v>1557.0934256055364</v>
      </c>
      <c r="I1863" s="1" t="s">
        <v>3953</v>
      </c>
      <c r="J1863" s="1" t="s">
        <v>290</v>
      </c>
      <c r="K1863" s="1" t="s">
        <v>138</v>
      </c>
      <c r="L1863" s="1" t="s">
        <v>35</v>
      </c>
      <c r="M1863" s="1" t="str">
        <f>INDEX(Countries[], MATCH(RawData[[#This Row],[Where do you work]], Countries[Actual], 0), 2)</f>
        <v>Pakistan</v>
      </c>
      <c r="N1863" s="1" t="s">
        <v>282</v>
      </c>
      <c r="O1863" s="1" t="str">
        <f>VLOOKUP(RawData[[#This Row],[How many hours of a day you work on Excel]], Time[], 2, FALSE)</f>
        <v>Heavy</v>
      </c>
      <c r="P1863" s="1">
        <v>6</v>
      </c>
    </row>
    <row r="1864" spans="2:16" x14ac:dyDescent="0.2">
      <c r="B1864" s="1" t="s">
        <v>3874</v>
      </c>
      <c r="C1864" s="1">
        <v>41056.560636574075</v>
      </c>
      <c r="D1864" s="10" t="s">
        <v>3875</v>
      </c>
      <c r="E1864" s="1" t="s">
        <v>35</v>
      </c>
      <c r="F1864" s="11">
        <v>420000</v>
      </c>
      <c r="G1864" s="9">
        <f>RawData[[#This Row],[Clean Salary]]*INDEX(Exchange[], MATCH(RawData[[#This Row],[Currency]], Exchange[Code], 0), 4)</f>
        <v>4457.9172610556352</v>
      </c>
      <c r="H1864" s="11">
        <f>IFERROR(RawData[[#This Row],[Salary in USD]]/(INDEX(Exchange[], MATCH(RawData[[#This Row],[Local Currency Unit]], Exchange[Code], 0), 8)), "")</f>
        <v>1542.5319242407043</v>
      </c>
      <c r="I1864" s="1" t="s">
        <v>2452</v>
      </c>
      <c r="J1864" s="1" t="s">
        <v>281</v>
      </c>
      <c r="K1864" s="1" t="s">
        <v>138</v>
      </c>
      <c r="L1864" s="1" t="s">
        <v>35</v>
      </c>
      <c r="M1864" s="1" t="str">
        <f>INDEX(Countries[], MATCH(RawData[[#This Row],[Where do you work]], Countries[Actual], 0), 2)</f>
        <v>Pakistan</v>
      </c>
      <c r="N1864" s="1" t="s">
        <v>294</v>
      </c>
      <c r="O1864" s="1" t="str">
        <f>VLOOKUP(RawData[[#This Row],[How many hours of a day you work on Excel]], Time[], 2, FALSE)</f>
        <v>Very Heavy</v>
      </c>
      <c r="P1864" s="1">
        <v>4</v>
      </c>
    </row>
    <row r="1865" spans="2:16" x14ac:dyDescent="0.2">
      <c r="B1865" s="1" t="s">
        <v>3876</v>
      </c>
      <c r="C1865" s="1">
        <v>41057.64875</v>
      </c>
      <c r="D1865" s="10">
        <v>140000</v>
      </c>
      <c r="E1865" s="1" t="s">
        <v>19</v>
      </c>
      <c r="F1865" s="11">
        <v>140000</v>
      </c>
      <c r="G1865" s="9">
        <f>RawData[[#This Row],[Clean Salary]]*INDEX(Exchange[], MATCH(RawData[[#This Row],[Currency]], Exchange[Code], 0), 4)</f>
        <v>2493.1083362419595</v>
      </c>
      <c r="H1865" s="11">
        <f>IFERROR(RawData[[#This Row],[Salary in USD]]/(INDEX(Exchange[], MATCH(RawData[[#This Row],[Local Currency Unit]], Exchange[Code], 0), 8)), "")</f>
        <v>1538.9557631123205</v>
      </c>
      <c r="I1865" s="1" t="s">
        <v>316</v>
      </c>
      <c r="J1865" s="1" t="s">
        <v>316</v>
      </c>
      <c r="K1865" s="1" t="s">
        <v>134</v>
      </c>
      <c r="L1865" s="1" t="s">
        <v>19</v>
      </c>
      <c r="M1865" s="1" t="str">
        <f>INDEX(Countries[], MATCH(RawData[[#This Row],[Where do you work]], Countries[Actual], 0), 2)</f>
        <v>India</v>
      </c>
      <c r="N1865" s="1" t="s">
        <v>282</v>
      </c>
      <c r="O1865" s="1" t="str">
        <f>VLOOKUP(RawData[[#This Row],[How many hours of a day you work on Excel]], Time[], 2, FALSE)</f>
        <v>Heavy</v>
      </c>
      <c r="P1865" s="1">
        <v>4</v>
      </c>
    </row>
    <row r="1866" spans="2:16" x14ac:dyDescent="0.2">
      <c r="B1866" s="1" t="s">
        <v>3877</v>
      </c>
      <c r="C1866" s="1">
        <v>41070.03502314815</v>
      </c>
      <c r="D1866" s="10" t="s">
        <v>3878</v>
      </c>
      <c r="E1866" s="1" t="s">
        <v>19</v>
      </c>
      <c r="F1866" s="11">
        <v>140000</v>
      </c>
      <c r="G1866" s="9">
        <f>RawData[[#This Row],[Clean Salary]]*INDEX(Exchange[], MATCH(RawData[[#This Row],[Currency]], Exchange[Code], 0), 4)</f>
        <v>2493.1083362419595</v>
      </c>
      <c r="H1866" s="11">
        <f>IFERROR(RawData[[#This Row],[Salary in USD]]/(INDEX(Exchange[], MATCH(RawData[[#This Row],[Local Currency Unit]], Exchange[Code], 0), 8)), "")</f>
        <v>1538.9557631123205</v>
      </c>
      <c r="I1866" s="1" t="s">
        <v>3879</v>
      </c>
      <c r="J1866" s="1" t="s">
        <v>631</v>
      </c>
      <c r="K1866" s="1" t="s">
        <v>134</v>
      </c>
      <c r="L1866" s="1" t="s">
        <v>19</v>
      </c>
      <c r="M1866" s="1" t="str">
        <f>INDEX(Countries[], MATCH(RawData[[#This Row],[Where do you work]], Countries[Actual], 0), 2)</f>
        <v>India</v>
      </c>
      <c r="N1866" s="1" t="s">
        <v>282</v>
      </c>
      <c r="O1866" s="1" t="str">
        <f>VLOOKUP(RawData[[#This Row],[How many hours of a day you work on Excel]], Time[], 2, FALSE)</f>
        <v>Heavy</v>
      </c>
      <c r="P1866" s="1">
        <v>5</v>
      </c>
    </row>
    <row r="1867" spans="2:16" x14ac:dyDescent="0.2">
      <c r="B1867" s="1" t="s">
        <v>3962</v>
      </c>
      <c r="C1867" s="1">
        <v>41063.602418981478</v>
      </c>
      <c r="D1867" s="10">
        <v>4019</v>
      </c>
      <c r="E1867" s="1" t="s">
        <v>322</v>
      </c>
      <c r="F1867" s="11">
        <v>4019</v>
      </c>
      <c r="G1867" s="9">
        <f>RawData[[#This Row],[Clean Salary]]*INDEX(Exchange[], MATCH(RawData[[#This Row],[Currency]], Exchange[Code], 0), 4)</f>
        <v>4019</v>
      </c>
      <c r="H1867" s="11">
        <f>IFERROR(RawData[[#This Row],[Salary in USD]]/(INDEX(Exchange[], MATCH(RawData[[#This Row],[Local Currency Unit]], Exchange[Code], 0), 8)), "")</f>
        <v>1499.6268656716418</v>
      </c>
      <c r="I1867" s="1" t="s">
        <v>3963</v>
      </c>
      <c r="J1867" s="1" t="s">
        <v>286</v>
      </c>
      <c r="K1867" s="1" t="s">
        <v>145</v>
      </c>
      <c r="L1867" s="1" t="s">
        <v>36</v>
      </c>
      <c r="M1867" s="1" t="str">
        <f>INDEX(Countries[], MATCH(RawData[[#This Row],[Where do you work]], Countries[Actual], 0), 2)</f>
        <v>Philippines</v>
      </c>
      <c r="N1867" s="1" t="s">
        <v>291</v>
      </c>
      <c r="O1867" s="1" t="str">
        <f>VLOOKUP(RawData[[#This Row],[How many hours of a day you work on Excel]], Time[], 2, FALSE)</f>
        <v>Medium</v>
      </c>
      <c r="P1867" s="1">
        <v>3</v>
      </c>
    </row>
    <row r="1868" spans="2:16" x14ac:dyDescent="0.2">
      <c r="B1868" s="1" t="s">
        <v>3880</v>
      </c>
      <c r="C1868" s="1">
        <v>41056.625717592593</v>
      </c>
      <c r="D1868" s="10" t="s">
        <v>3881</v>
      </c>
      <c r="E1868" s="1" t="s">
        <v>36</v>
      </c>
      <c r="F1868" s="11">
        <v>168000</v>
      </c>
      <c r="G1868" s="9">
        <f>RawData[[#This Row],[Clean Salary]]*INDEX(Exchange[], MATCH(RawData[[#This Row],[Currency]], Exchange[Code], 0), 4)</f>
        <v>3982.448779308334</v>
      </c>
      <c r="H1868" s="11">
        <f>IFERROR(RawData[[#This Row],[Salary in USD]]/(INDEX(Exchange[], MATCH(RawData[[#This Row],[Local Currency Unit]], Exchange[Code], 0), 8)), "")</f>
        <v>1485.9883504881843</v>
      </c>
      <c r="I1868" s="1" t="s">
        <v>3882</v>
      </c>
      <c r="J1868" s="1" t="s">
        <v>290</v>
      </c>
      <c r="K1868" s="1" t="s">
        <v>145</v>
      </c>
      <c r="L1868" s="1" t="s">
        <v>36</v>
      </c>
      <c r="M1868" s="1" t="str">
        <f>INDEX(Countries[], MATCH(RawData[[#This Row],[Where do you work]], Countries[Actual], 0), 2)</f>
        <v>Philippines</v>
      </c>
      <c r="N1868" s="1" t="s">
        <v>282</v>
      </c>
      <c r="O1868" s="1" t="str">
        <f>VLOOKUP(RawData[[#This Row],[How many hours of a day you work on Excel]], Time[], 2, FALSE)</f>
        <v>Heavy</v>
      </c>
      <c r="P1868" s="1">
        <v>10</v>
      </c>
    </row>
    <row r="1869" spans="2:16" x14ac:dyDescent="0.2">
      <c r="B1869" s="1" t="s">
        <v>4006</v>
      </c>
      <c r="C1869" s="1">
        <v>41071.746087962965</v>
      </c>
      <c r="D1869" s="10">
        <v>200</v>
      </c>
      <c r="E1869" s="1" t="s">
        <v>322</v>
      </c>
      <c r="F1869" s="11">
        <v>2400</v>
      </c>
      <c r="G1869" s="9">
        <f>RawData[[#This Row],[Clean Salary]]*INDEX(Exchange[], MATCH(RawData[[#This Row],[Currency]], Exchange[Code], 0), 4)</f>
        <v>2400</v>
      </c>
      <c r="H1869" s="11">
        <f>IFERROR(RawData[[#This Row],[Salary in USD]]/(INDEX(Exchange[], MATCH(RawData[[#This Row],[Local Currency Unit]], Exchange[Code], 0), 8)), "")</f>
        <v>1481.4814814814813</v>
      </c>
      <c r="I1869" s="1" t="s">
        <v>4007</v>
      </c>
      <c r="J1869" s="1" t="s">
        <v>290</v>
      </c>
      <c r="K1869" s="1" t="s">
        <v>134</v>
      </c>
      <c r="L1869" s="1" t="s">
        <v>19</v>
      </c>
      <c r="M1869" s="1" t="str">
        <f>INDEX(Countries[], MATCH(RawData[[#This Row],[Where do you work]], Countries[Actual], 0), 2)</f>
        <v>India</v>
      </c>
      <c r="N1869" s="1" t="s">
        <v>291</v>
      </c>
      <c r="O1869" s="1" t="str">
        <f>VLOOKUP(RawData[[#This Row],[How many hours of a day you work on Excel]], Time[], 2, FALSE)</f>
        <v>Medium</v>
      </c>
      <c r="P1869" s="1">
        <v>3</v>
      </c>
    </row>
    <row r="1870" spans="2:16" x14ac:dyDescent="0.2">
      <c r="B1870" s="1" t="s">
        <v>3902</v>
      </c>
      <c r="C1870" s="1">
        <v>41055.13417824074</v>
      </c>
      <c r="D1870" s="10">
        <v>125000</v>
      </c>
      <c r="E1870" s="1" t="s">
        <v>19</v>
      </c>
      <c r="F1870" s="11">
        <v>125000</v>
      </c>
      <c r="G1870" s="9">
        <f>RawData[[#This Row],[Clean Salary]]*INDEX(Exchange[], MATCH(RawData[[#This Row],[Currency]], Exchange[Code], 0), 4)</f>
        <v>2225.989585930321</v>
      </c>
      <c r="H1870" s="11">
        <f>IFERROR(RawData[[#This Row],[Salary in USD]]/(INDEX(Exchange[], MATCH(RawData[[#This Row],[Local Currency Unit]], Exchange[Code], 0), 8)), "")</f>
        <v>1374.0676456360006</v>
      </c>
      <c r="I1870" s="1" t="s">
        <v>2575</v>
      </c>
      <c r="J1870" s="1" t="s">
        <v>290</v>
      </c>
      <c r="K1870" s="1" t="s">
        <v>134</v>
      </c>
      <c r="L1870" s="1" t="s">
        <v>19</v>
      </c>
      <c r="M1870" s="1" t="str">
        <f>INDEX(Countries[], MATCH(RawData[[#This Row],[Where do you work]], Countries[Actual], 0), 2)</f>
        <v>India</v>
      </c>
      <c r="N1870" s="1" t="s">
        <v>282</v>
      </c>
      <c r="O1870" s="1" t="str">
        <f>VLOOKUP(RawData[[#This Row],[How many hours of a day you work on Excel]], Time[], 2, FALSE)</f>
        <v>Heavy</v>
      </c>
    </row>
    <row r="1871" spans="2:16" x14ac:dyDescent="0.2">
      <c r="B1871" s="1" t="s">
        <v>3903</v>
      </c>
      <c r="C1871" s="1">
        <v>41063.735578703701</v>
      </c>
      <c r="D1871" s="10" t="s">
        <v>3904</v>
      </c>
      <c r="E1871" s="1" t="s">
        <v>19</v>
      </c>
      <c r="F1871" s="11">
        <v>125000</v>
      </c>
      <c r="G1871" s="9">
        <f>RawData[[#This Row],[Clean Salary]]*INDEX(Exchange[], MATCH(RawData[[#This Row],[Currency]], Exchange[Code], 0), 4)</f>
        <v>2225.989585930321</v>
      </c>
      <c r="H1871" s="11">
        <f>IFERROR(RawData[[#This Row],[Salary in USD]]/(INDEX(Exchange[], MATCH(RawData[[#This Row],[Local Currency Unit]], Exchange[Code], 0), 8)), "")</f>
        <v>1374.0676456360006</v>
      </c>
      <c r="I1871" s="1" t="s">
        <v>3905</v>
      </c>
      <c r="J1871" s="1" t="s">
        <v>290</v>
      </c>
      <c r="K1871" s="1" t="s">
        <v>134</v>
      </c>
      <c r="L1871" s="1" t="s">
        <v>19</v>
      </c>
      <c r="M1871" s="1" t="str">
        <f>INDEX(Countries[], MATCH(RawData[[#This Row],[Where do you work]], Countries[Actual], 0), 2)</f>
        <v>India</v>
      </c>
      <c r="N1871" s="1" t="s">
        <v>291</v>
      </c>
      <c r="O1871" s="1" t="str">
        <f>VLOOKUP(RawData[[#This Row],[How many hours of a day you work on Excel]], Time[], 2, FALSE)</f>
        <v>Medium</v>
      </c>
      <c r="P1871" s="1">
        <v>4</v>
      </c>
    </row>
    <row r="1872" spans="2:16" x14ac:dyDescent="0.2">
      <c r="B1872" s="1" t="s">
        <v>3906</v>
      </c>
      <c r="C1872" s="1">
        <v>41055.550555555557</v>
      </c>
      <c r="D1872" s="10" t="s">
        <v>3907</v>
      </c>
      <c r="E1872" s="1" t="s">
        <v>19</v>
      </c>
      <c r="F1872" s="11">
        <v>120000</v>
      </c>
      <c r="G1872" s="9">
        <f>RawData[[#This Row],[Clean Salary]]*INDEX(Exchange[], MATCH(RawData[[#This Row],[Currency]], Exchange[Code], 0), 4)</f>
        <v>2136.9500024931081</v>
      </c>
      <c r="H1872" s="11">
        <f>IFERROR(RawData[[#This Row],[Salary in USD]]/(INDEX(Exchange[], MATCH(RawData[[#This Row],[Local Currency Unit]], Exchange[Code], 0), 8)), "")</f>
        <v>1319.1049398105604</v>
      </c>
      <c r="I1872" s="1" t="s">
        <v>682</v>
      </c>
      <c r="J1872" s="1" t="s">
        <v>290</v>
      </c>
      <c r="K1872" s="1" t="s">
        <v>134</v>
      </c>
      <c r="L1872" s="1" t="s">
        <v>19</v>
      </c>
      <c r="M1872" s="1" t="str">
        <f>INDEX(Countries[], MATCH(RawData[[#This Row],[Where do you work]], Countries[Actual], 0), 2)</f>
        <v>India</v>
      </c>
      <c r="N1872" s="1" t="s">
        <v>291</v>
      </c>
      <c r="O1872" s="1" t="str">
        <f>VLOOKUP(RawData[[#This Row],[How many hours of a day you work on Excel]], Time[], 2, FALSE)</f>
        <v>Medium</v>
      </c>
      <c r="P1872" s="1">
        <v>3</v>
      </c>
    </row>
    <row r="1873" spans="2:16" x14ac:dyDescent="0.2">
      <c r="B1873" s="1" t="s">
        <v>3908</v>
      </c>
      <c r="C1873" s="1">
        <v>41055.586516203701</v>
      </c>
      <c r="D1873" s="10" t="s">
        <v>3909</v>
      </c>
      <c r="E1873" s="1" t="s">
        <v>19</v>
      </c>
      <c r="F1873" s="11">
        <v>120000</v>
      </c>
      <c r="G1873" s="9">
        <f>RawData[[#This Row],[Clean Salary]]*INDEX(Exchange[], MATCH(RawData[[#This Row],[Currency]], Exchange[Code], 0), 4)</f>
        <v>2136.9500024931081</v>
      </c>
      <c r="H1873" s="11">
        <f>IFERROR(RawData[[#This Row],[Salary in USD]]/(INDEX(Exchange[], MATCH(RawData[[#This Row],[Local Currency Unit]], Exchange[Code], 0), 8)), "")</f>
        <v>1319.1049398105604</v>
      </c>
      <c r="I1873" s="1" t="s">
        <v>2446</v>
      </c>
      <c r="J1873" s="1" t="s">
        <v>290</v>
      </c>
      <c r="K1873" s="1" t="s">
        <v>134</v>
      </c>
      <c r="L1873" s="1" t="s">
        <v>19</v>
      </c>
      <c r="M1873" s="1" t="str">
        <f>INDEX(Countries[], MATCH(RawData[[#This Row],[Where do you work]], Countries[Actual], 0), 2)</f>
        <v>India</v>
      </c>
      <c r="N1873" s="1" t="s">
        <v>324</v>
      </c>
      <c r="O1873" s="1" t="str">
        <f>VLOOKUP(RawData[[#This Row],[How many hours of a day you work on Excel]], Time[], 2, FALSE)</f>
        <v>Light</v>
      </c>
      <c r="P1873" s="1">
        <v>0</v>
      </c>
    </row>
    <row r="1874" spans="2:16" x14ac:dyDescent="0.2">
      <c r="B1874" s="1" t="s">
        <v>3910</v>
      </c>
      <c r="C1874" s="1">
        <v>41055.715509259258</v>
      </c>
      <c r="D1874" s="10">
        <v>120000</v>
      </c>
      <c r="E1874" s="1" t="s">
        <v>19</v>
      </c>
      <c r="F1874" s="11">
        <v>120000</v>
      </c>
      <c r="G1874" s="9">
        <f>RawData[[#This Row],[Clean Salary]]*INDEX(Exchange[], MATCH(RawData[[#This Row],[Currency]], Exchange[Code], 0), 4)</f>
        <v>2136.9500024931081</v>
      </c>
      <c r="H1874" s="11">
        <f>IFERROR(RawData[[#This Row],[Salary in USD]]/(INDEX(Exchange[], MATCH(RawData[[#This Row],[Local Currency Unit]], Exchange[Code], 0), 8)), "")</f>
        <v>1319.1049398105604</v>
      </c>
      <c r="I1874" s="1" t="s">
        <v>3911</v>
      </c>
      <c r="J1874" s="1" t="s">
        <v>316</v>
      </c>
      <c r="K1874" s="1" t="s">
        <v>134</v>
      </c>
      <c r="L1874" s="1" t="s">
        <v>19</v>
      </c>
      <c r="M1874" s="1" t="str">
        <f>INDEX(Countries[], MATCH(RawData[[#This Row],[Where do you work]], Countries[Actual], 0), 2)</f>
        <v>India</v>
      </c>
      <c r="N1874" s="1" t="s">
        <v>291</v>
      </c>
      <c r="O1874" s="1" t="str">
        <f>VLOOKUP(RawData[[#This Row],[How many hours of a day you work on Excel]], Time[], 2, FALSE)</f>
        <v>Medium</v>
      </c>
      <c r="P1874" s="1">
        <v>2</v>
      </c>
    </row>
    <row r="1875" spans="2:16" x14ac:dyDescent="0.2">
      <c r="B1875" s="1" t="s">
        <v>3912</v>
      </c>
      <c r="C1875" s="1">
        <v>41056.616215277776</v>
      </c>
      <c r="D1875" s="10">
        <v>120000</v>
      </c>
      <c r="E1875" s="1" t="s">
        <v>19</v>
      </c>
      <c r="F1875" s="11">
        <v>120000</v>
      </c>
      <c r="G1875" s="9">
        <f>RawData[[#This Row],[Clean Salary]]*INDEX(Exchange[], MATCH(RawData[[#This Row],[Currency]], Exchange[Code], 0), 4)</f>
        <v>2136.9500024931081</v>
      </c>
      <c r="H1875" s="11">
        <f>IFERROR(RawData[[#This Row],[Salary in USD]]/(INDEX(Exchange[], MATCH(RawData[[#This Row],[Local Currency Unit]], Exchange[Code], 0), 8)), "")</f>
        <v>1319.1049398105604</v>
      </c>
      <c r="I1875" s="1" t="s">
        <v>3913</v>
      </c>
      <c r="J1875" s="1" t="s">
        <v>281</v>
      </c>
      <c r="K1875" s="1" t="s">
        <v>134</v>
      </c>
      <c r="L1875" s="1" t="s">
        <v>19</v>
      </c>
      <c r="M1875" s="1" t="str">
        <f>INDEX(Countries[], MATCH(RawData[[#This Row],[Where do you work]], Countries[Actual], 0), 2)</f>
        <v>India</v>
      </c>
      <c r="N1875" s="1" t="s">
        <v>282</v>
      </c>
      <c r="O1875" s="1" t="str">
        <f>VLOOKUP(RawData[[#This Row],[How many hours of a day you work on Excel]], Time[], 2, FALSE)</f>
        <v>Heavy</v>
      </c>
      <c r="P1875" s="1">
        <v>5</v>
      </c>
    </row>
    <row r="1876" spans="2:16" x14ac:dyDescent="0.2">
      <c r="B1876" s="1" t="s">
        <v>3914</v>
      </c>
      <c r="C1876" s="1">
        <v>41057.532870370371</v>
      </c>
      <c r="D1876" s="10">
        <v>120000</v>
      </c>
      <c r="E1876" s="1" t="s">
        <v>19</v>
      </c>
      <c r="F1876" s="11">
        <v>120000</v>
      </c>
      <c r="G1876" s="9">
        <f>RawData[[#This Row],[Clean Salary]]*INDEX(Exchange[], MATCH(RawData[[#This Row],[Currency]], Exchange[Code], 0), 4)</f>
        <v>2136.9500024931081</v>
      </c>
      <c r="H1876" s="11">
        <f>IFERROR(RawData[[#This Row],[Salary in USD]]/(INDEX(Exchange[], MATCH(RawData[[#This Row],[Local Currency Unit]], Exchange[Code], 0), 8)), "")</f>
        <v>1319.1049398105604</v>
      </c>
      <c r="I1876" s="1" t="s">
        <v>3915</v>
      </c>
      <c r="J1876" s="1" t="s">
        <v>290</v>
      </c>
      <c r="K1876" s="1" t="s">
        <v>134</v>
      </c>
      <c r="L1876" s="1" t="s">
        <v>19</v>
      </c>
      <c r="M1876" s="1" t="str">
        <f>INDEX(Countries[], MATCH(RawData[[#This Row],[Where do you work]], Countries[Actual], 0), 2)</f>
        <v>India</v>
      </c>
      <c r="N1876" s="1" t="s">
        <v>291</v>
      </c>
      <c r="O1876" s="1" t="str">
        <f>VLOOKUP(RawData[[#This Row],[How many hours of a day you work on Excel]], Time[], 2, FALSE)</f>
        <v>Medium</v>
      </c>
      <c r="P1876" s="1">
        <v>3.5</v>
      </c>
    </row>
    <row r="1877" spans="2:16" x14ac:dyDescent="0.2">
      <c r="B1877" s="1" t="s">
        <v>3974</v>
      </c>
      <c r="C1877" s="1">
        <v>41057.686400462961</v>
      </c>
      <c r="D1877" s="10">
        <v>3500</v>
      </c>
      <c r="E1877" s="1" t="s">
        <v>322</v>
      </c>
      <c r="F1877" s="11">
        <v>3500</v>
      </c>
      <c r="G1877" s="9">
        <f>RawData[[#This Row],[Clean Salary]]*INDEX(Exchange[], MATCH(RawData[[#This Row],[Currency]], Exchange[Code], 0), 4)</f>
        <v>3500</v>
      </c>
      <c r="H1877" s="11">
        <f>IFERROR(RawData[[#This Row],[Salary in USD]]/(INDEX(Exchange[], MATCH(RawData[[#This Row],[Local Currency Unit]], Exchange[Code], 0), 8)), "")</f>
        <v>1211.0726643598616</v>
      </c>
      <c r="I1877" s="1" t="s">
        <v>3975</v>
      </c>
      <c r="J1877" s="1" t="s">
        <v>281</v>
      </c>
      <c r="K1877" s="1" t="s">
        <v>3976</v>
      </c>
      <c r="L1877" s="1" t="s">
        <v>35</v>
      </c>
      <c r="M1877" s="1" t="str">
        <f>INDEX(Countries[], MATCH(RawData[[#This Row],[Where do you work]], Countries[Actual], 0), 2)</f>
        <v>Pakistan</v>
      </c>
      <c r="N1877" s="1" t="s">
        <v>282</v>
      </c>
      <c r="O1877" s="1" t="str">
        <f>VLOOKUP(RawData[[#This Row],[How many hours of a day you work on Excel]], Time[], 2, FALSE)</f>
        <v>Heavy</v>
      </c>
      <c r="P1877" s="1">
        <v>4</v>
      </c>
    </row>
    <row r="1878" spans="2:16" x14ac:dyDescent="0.2">
      <c r="B1878" s="1" t="s">
        <v>3977</v>
      </c>
      <c r="C1878" s="1">
        <v>41056.988437499997</v>
      </c>
      <c r="D1878" s="10">
        <v>290</v>
      </c>
      <c r="E1878" s="1" t="s">
        <v>322</v>
      </c>
      <c r="F1878" s="11">
        <v>3480</v>
      </c>
      <c r="G1878" s="9">
        <f>RawData[[#This Row],[Clean Salary]]*INDEX(Exchange[], MATCH(RawData[[#This Row],[Currency]], Exchange[Code], 0), 4)</f>
        <v>3480</v>
      </c>
      <c r="H1878" s="11">
        <f>IFERROR(RawData[[#This Row],[Salary in USD]]/(INDEX(Exchange[], MATCH(RawData[[#This Row],[Local Currency Unit]], Exchange[Code], 0), 8)), "")</f>
        <v>1204.1522491349481</v>
      </c>
      <c r="I1878" s="1" t="s">
        <v>3978</v>
      </c>
      <c r="J1878" s="1" t="s">
        <v>281</v>
      </c>
      <c r="K1878" s="1" t="s">
        <v>138</v>
      </c>
      <c r="L1878" s="1" t="s">
        <v>35</v>
      </c>
      <c r="M1878" s="1" t="str">
        <f>INDEX(Countries[], MATCH(RawData[[#This Row],[Where do you work]], Countries[Actual], 0), 2)</f>
        <v>Pakistan</v>
      </c>
      <c r="N1878" s="1" t="s">
        <v>294</v>
      </c>
      <c r="O1878" s="1" t="str">
        <f>VLOOKUP(RawData[[#This Row],[How many hours of a day you work on Excel]], Time[], 2, FALSE)</f>
        <v>Very Heavy</v>
      </c>
      <c r="P1878" s="1">
        <v>6</v>
      </c>
    </row>
    <row r="1879" spans="2:16" x14ac:dyDescent="0.2">
      <c r="B1879" s="1" t="s">
        <v>3994</v>
      </c>
      <c r="C1879" s="1">
        <v>41058.638020833336</v>
      </c>
      <c r="D1879" s="10">
        <v>250</v>
      </c>
      <c r="E1879" s="1" t="s">
        <v>322</v>
      </c>
      <c r="F1879" s="11">
        <v>3000</v>
      </c>
      <c r="G1879" s="9">
        <f>RawData[[#This Row],[Clean Salary]]*INDEX(Exchange[], MATCH(RawData[[#This Row],[Currency]], Exchange[Code], 0), 4)</f>
        <v>3000</v>
      </c>
      <c r="H1879" s="11">
        <f>IFERROR(RawData[[#This Row],[Salary in USD]]/(INDEX(Exchange[], MATCH(RawData[[#This Row],[Local Currency Unit]], Exchange[Code], 0), 8)), "")</f>
        <v>1176.4705882352941</v>
      </c>
      <c r="I1879" s="1" t="s">
        <v>3995</v>
      </c>
      <c r="J1879" s="1" t="s">
        <v>316</v>
      </c>
      <c r="K1879" s="1" t="s">
        <v>3996</v>
      </c>
      <c r="L1879" s="1" t="s">
        <v>44</v>
      </c>
      <c r="M1879" s="1" t="str">
        <f>INDEX(Countries[], MATCH(RawData[[#This Row],[Where do you work]], Countries[Actual], 0), 2)</f>
        <v>Sri Lanka</v>
      </c>
      <c r="N1879" s="1" t="s">
        <v>282</v>
      </c>
      <c r="O1879" s="1" t="str">
        <f>VLOOKUP(RawData[[#This Row],[How many hours of a day you work on Excel]], Time[], 2, FALSE)</f>
        <v>Heavy</v>
      </c>
      <c r="P1879" s="1">
        <v>2</v>
      </c>
    </row>
    <row r="1880" spans="2:16" x14ac:dyDescent="0.2">
      <c r="B1880" s="1" t="s">
        <v>3947</v>
      </c>
      <c r="C1880" s="1">
        <v>41057.522361111114</v>
      </c>
      <c r="D1880" s="10">
        <v>300000</v>
      </c>
      <c r="E1880" s="1" t="s">
        <v>35</v>
      </c>
      <c r="F1880" s="11">
        <v>300000</v>
      </c>
      <c r="G1880" s="9">
        <f>RawData[[#This Row],[Clean Salary]]*INDEX(Exchange[], MATCH(RawData[[#This Row],[Currency]], Exchange[Code], 0), 4)</f>
        <v>3184.2266150397395</v>
      </c>
      <c r="H1880" s="11">
        <f>IFERROR(RawData[[#This Row],[Salary in USD]]/(INDEX(Exchange[], MATCH(RawData[[#This Row],[Local Currency Unit]], Exchange[Code], 0), 8)), "")</f>
        <v>1101.8085173147888</v>
      </c>
      <c r="I1880" s="1" t="s">
        <v>3072</v>
      </c>
      <c r="J1880" s="1" t="s">
        <v>281</v>
      </c>
      <c r="K1880" s="1" t="s">
        <v>138</v>
      </c>
      <c r="L1880" s="1" t="s">
        <v>35</v>
      </c>
      <c r="M1880" s="1" t="str">
        <f>INDEX(Countries[], MATCH(RawData[[#This Row],[Where do you work]], Countries[Actual], 0), 2)</f>
        <v>Pakistan</v>
      </c>
      <c r="N1880" s="1" t="s">
        <v>282</v>
      </c>
      <c r="O1880" s="1" t="str">
        <f>VLOOKUP(RawData[[#This Row],[How many hours of a day you work on Excel]], Time[], 2, FALSE)</f>
        <v>Heavy</v>
      </c>
      <c r="P1880" s="1">
        <v>4</v>
      </c>
    </row>
    <row r="1881" spans="2:16" x14ac:dyDescent="0.2">
      <c r="B1881" s="1" t="s">
        <v>3993</v>
      </c>
      <c r="C1881" s="1">
        <v>41056.151064814818</v>
      </c>
      <c r="D1881" s="10" t="s">
        <v>3991</v>
      </c>
      <c r="E1881" s="1" t="s">
        <v>322</v>
      </c>
      <c r="F1881" s="11">
        <v>3000</v>
      </c>
      <c r="G1881" s="9">
        <f>RawData[[#This Row],[Clean Salary]]*INDEX(Exchange[], MATCH(RawData[[#This Row],[Currency]], Exchange[Code], 0), 4)</f>
        <v>3000</v>
      </c>
      <c r="H1881" s="11">
        <f>IFERROR(RawData[[#This Row],[Salary in USD]]/(INDEX(Exchange[], MATCH(RawData[[#This Row],[Local Currency Unit]], Exchange[Code], 0), 8)), "")</f>
        <v>1038.0622837370242</v>
      </c>
      <c r="I1881" s="1" t="s">
        <v>1570</v>
      </c>
      <c r="J1881" s="1" t="s">
        <v>290</v>
      </c>
      <c r="K1881" s="1" t="s">
        <v>138</v>
      </c>
      <c r="L1881" s="1" t="s">
        <v>35</v>
      </c>
      <c r="M1881" s="1" t="str">
        <f>INDEX(Countries[], MATCH(RawData[[#This Row],[Where do you work]], Countries[Actual], 0), 2)</f>
        <v>Pakistan</v>
      </c>
      <c r="N1881" s="1" t="s">
        <v>291</v>
      </c>
      <c r="O1881" s="1" t="str">
        <f>VLOOKUP(RawData[[#This Row],[How many hours of a day you work on Excel]], Time[], 2, FALSE)</f>
        <v>Medium</v>
      </c>
      <c r="P1881" s="1">
        <v>2</v>
      </c>
    </row>
    <row r="1882" spans="2:16" x14ac:dyDescent="0.2">
      <c r="B1882" s="1" t="s">
        <v>4005</v>
      </c>
      <c r="C1882" s="1">
        <v>41057.583981481483</v>
      </c>
      <c r="D1882" s="10">
        <v>194</v>
      </c>
      <c r="E1882" s="1" t="s">
        <v>322</v>
      </c>
      <c r="F1882" s="11">
        <v>2400</v>
      </c>
      <c r="G1882" s="9">
        <f>RawData[[#This Row],[Clean Salary]]*INDEX(Exchange[], MATCH(RawData[[#This Row],[Currency]], Exchange[Code], 0), 4)</f>
        <v>2400</v>
      </c>
      <c r="H1882" s="11">
        <f>IFERROR(RawData[[#This Row],[Salary in USD]]/(INDEX(Exchange[], MATCH(RawData[[#This Row],[Local Currency Unit]], Exchange[Code], 0), 8)), "")</f>
        <v>830.4498269896194</v>
      </c>
      <c r="I1882" s="1" t="s">
        <v>3989</v>
      </c>
      <c r="J1882" s="1" t="s">
        <v>316</v>
      </c>
      <c r="K1882" s="1" t="s">
        <v>138</v>
      </c>
      <c r="L1882" s="1" t="s">
        <v>35</v>
      </c>
      <c r="M1882" s="1" t="str">
        <f>INDEX(Countries[], MATCH(RawData[[#This Row],[Where do you work]], Countries[Actual], 0), 2)</f>
        <v>Pakistan</v>
      </c>
      <c r="N1882" s="1" t="s">
        <v>291</v>
      </c>
      <c r="O1882" s="1" t="str">
        <f>VLOOKUP(RawData[[#This Row],[How many hours of a day you work on Excel]], Time[], 2, FALSE)</f>
        <v>Medium</v>
      </c>
      <c r="P1882" s="1">
        <v>15</v>
      </c>
    </row>
    <row r="1883" spans="2:16" x14ac:dyDescent="0.2">
      <c r="B1883" s="1" t="s">
        <v>3948</v>
      </c>
      <c r="C1883" s="1">
        <v>41055.062175925923</v>
      </c>
      <c r="D1883" s="10" t="s">
        <v>3949</v>
      </c>
      <c r="E1883" s="1" t="s">
        <v>322</v>
      </c>
      <c r="F1883" s="11">
        <v>4545</v>
      </c>
      <c r="G1883" s="9">
        <f>RawData[[#This Row],[Clean Salary]]*INDEX(Exchange[], MATCH(RawData[[#This Row],[Currency]], Exchange[Code], 0), 4)</f>
        <v>4545</v>
      </c>
      <c r="H1883" s="11">
        <f>IFERROR(RawData[[#This Row],[Salary in USD]]/(INDEX(Exchange[], MATCH(RawData[[#This Row],[Local Currency Unit]], Exchange[Code], 0), 8)), "")</f>
        <v>800.17605633802816</v>
      </c>
      <c r="I1883" s="1" t="s">
        <v>3950</v>
      </c>
      <c r="J1883" s="1" t="s">
        <v>290</v>
      </c>
      <c r="K1883" s="1" t="s">
        <v>170</v>
      </c>
      <c r="L1883" s="1" t="s">
        <v>5</v>
      </c>
      <c r="M1883" s="1" t="str">
        <f>INDEX(Countries[], MATCH(RawData[[#This Row],[Where do you work]], Countries[Actual], 0), 2)</f>
        <v>Brazil</v>
      </c>
      <c r="N1883" s="1" t="s">
        <v>294</v>
      </c>
      <c r="O1883" s="1" t="str">
        <f>VLOOKUP(RawData[[#This Row],[How many hours of a day you work on Excel]], Time[], 2, FALSE)</f>
        <v>Very Heavy</v>
      </c>
    </row>
    <row r="1884" spans="2:16" x14ac:dyDescent="0.2">
      <c r="B1884" s="1" t="s">
        <v>3985</v>
      </c>
      <c r="C1884" s="1">
        <v>41055.623437499999</v>
      </c>
      <c r="D1884" s="10" t="s">
        <v>3986</v>
      </c>
      <c r="E1884" s="1" t="s">
        <v>35</v>
      </c>
      <c r="F1884" s="11">
        <v>204000</v>
      </c>
      <c r="G1884" s="9">
        <f>RawData[[#This Row],[Clean Salary]]*INDEX(Exchange[], MATCH(RawData[[#This Row],[Currency]], Exchange[Code], 0), 4)</f>
        <v>2165.2740982270229</v>
      </c>
      <c r="H1884" s="11">
        <f>IFERROR(RawData[[#This Row],[Salary in USD]]/(INDEX(Exchange[], MATCH(RawData[[#This Row],[Local Currency Unit]], Exchange[Code], 0), 8)), "")</f>
        <v>749.22979177405637</v>
      </c>
      <c r="I1884" s="1" t="s">
        <v>3987</v>
      </c>
      <c r="J1884" s="1" t="s">
        <v>281</v>
      </c>
      <c r="K1884" s="1" t="s">
        <v>138</v>
      </c>
      <c r="L1884" s="1" t="s">
        <v>35</v>
      </c>
      <c r="M1884" s="1" t="str">
        <f>INDEX(Countries[], MATCH(RawData[[#This Row],[Where do you work]], Countries[Actual], 0), 2)</f>
        <v>Pakistan</v>
      </c>
      <c r="N1884" s="1" t="s">
        <v>294</v>
      </c>
      <c r="O1884" s="1" t="str">
        <f>VLOOKUP(RawData[[#This Row],[How many hours of a day you work on Excel]], Time[], 2, FALSE)</f>
        <v>Very Heavy</v>
      </c>
      <c r="P1884" s="1">
        <v>2</v>
      </c>
    </row>
    <row r="1885" spans="2:16" x14ac:dyDescent="0.2">
      <c r="B1885" s="1" t="s">
        <v>3988</v>
      </c>
      <c r="C1885" s="1">
        <v>41055.51898148148</v>
      </c>
      <c r="D1885" s="10">
        <v>200000</v>
      </c>
      <c r="E1885" s="1" t="s">
        <v>35</v>
      </c>
      <c r="F1885" s="11">
        <v>200000</v>
      </c>
      <c r="G1885" s="9">
        <f>RawData[[#This Row],[Clean Salary]]*INDEX(Exchange[], MATCH(RawData[[#This Row],[Currency]], Exchange[Code], 0), 4)</f>
        <v>2122.8177433598262</v>
      </c>
      <c r="H1885" s="11">
        <f>IFERROR(RawData[[#This Row],[Salary in USD]]/(INDEX(Exchange[], MATCH(RawData[[#This Row],[Local Currency Unit]], Exchange[Code], 0), 8)), "")</f>
        <v>734.53901154319237</v>
      </c>
      <c r="I1885" s="1" t="s">
        <v>3989</v>
      </c>
      <c r="J1885" s="1" t="s">
        <v>316</v>
      </c>
      <c r="K1885" s="1" t="s">
        <v>138</v>
      </c>
      <c r="L1885" s="1" t="s">
        <v>35</v>
      </c>
      <c r="M1885" s="1" t="str">
        <f>INDEX(Countries[], MATCH(RawData[[#This Row],[Where do you work]], Countries[Actual], 0), 2)</f>
        <v>Pakistan</v>
      </c>
      <c r="N1885" s="1" t="s">
        <v>291</v>
      </c>
      <c r="O1885" s="1" t="str">
        <f>VLOOKUP(RawData[[#This Row],[How many hours of a day you work on Excel]], Time[], 2, FALSE)</f>
        <v>Medium</v>
      </c>
      <c r="P1885" s="1">
        <v>2</v>
      </c>
    </row>
    <row r="1886" spans="2:16" x14ac:dyDescent="0.2">
      <c r="B1886" s="1" t="s">
        <v>3998</v>
      </c>
      <c r="C1886" s="1">
        <v>41057.484224537038</v>
      </c>
      <c r="D1886" s="10" t="s">
        <v>3999</v>
      </c>
      <c r="E1886" s="1" t="s">
        <v>44</v>
      </c>
      <c r="F1886" s="11">
        <v>240000</v>
      </c>
      <c r="G1886" s="9">
        <f>RawData[[#This Row],[Clean Salary]]*INDEX(Exchange[], MATCH(RawData[[#This Row],[Currency]], Exchange[Code], 0), 4)</f>
        <v>1805.7739622442759</v>
      </c>
      <c r="H1886" s="11">
        <f>IFERROR(RawData[[#This Row],[Salary in USD]]/(INDEX(Exchange[], MATCH(RawData[[#This Row],[Local Currency Unit]], Exchange[Code], 0), 8)), "")</f>
        <v>708.14665186050047</v>
      </c>
      <c r="I1886" s="1" t="s">
        <v>1766</v>
      </c>
      <c r="J1886" s="1" t="s">
        <v>281</v>
      </c>
      <c r="K1886" s="1" t="s">
        <v>167</v>
      </c>
      <c r="L1886" s="1" t="s">
        <v>44</v>
      </c>
      <c r="M1886" s="1" t="str">
        <f>INDEX(Countries[], MATCH(RawData[[#This Row],[Where do you work]], Countries[Actual], 0), 2)</f>
        <v>Sri Lanka</v>
      </c>
      <c r="N1886" s="1" t="s">
        <v>282</v>
      </c>
      <c r="O1886" s="1" t="str">
        <f>VLOOKUP(RawData[[#This Row],[How many hours of a day you work on Excel]], Time[], 2, FALSE)</f>
        <v>Heavy</v>
      </c>
      <c r="P1886" s="1">
        <v>3</v>
      </c>
    </row>
    <row r="1887" spans="2:16" x14ac:dyDescent="0.2">
      <c r="B1887" s="1" t="s">
        <v>4000</v>
      </c>
      <c r="C1887" s="1">
        <v>41055.801145833335</v>
      </c>
      <c r="D1887" s="10" t="s">
        <v>4001</v>
      </c>
      <c r="E1887" s="1" t="s">
        <v>35</v>
      </c>
      <c r="F1887" s="11">
        <v>180000</v>
      </c>
      <c r="G1887" s="9">
        <f>RawData[[#This Row],[Clean Salary]]*INDEX(Exchange[], MATCH(RawData[[#This Row],[Currency]], Exchange[Code], 0), 4)</f>
        <v>1910.5359690238436</v>
      </c>
      <c r="H1887" s="11">
        <f>IFERROR(RawData[[#This Row],[Salary in USD]]/(INDEX(Exchange[], MATCH(RawData[[#This Row],[Local Currency Unit]], Exchange[Code], 0), 8)), "")</f>
        <v>661.0851103888732</v>
      </c>
      <c r="I1887" s="1" t="s">
        <v>4002</v>
      </c>
      <c r="J1887" s="1" t="s">
        <v>313</v>
      </c>
      <c r="K1887" s="1" t="s">
        <v>138</v>
      </c>
      <c r="L1887" s="1" t="s">
        <v>35</v>
      </c>
      <c r="M1887" s="1" t="str">
        <f>INDEX(Countries[], MATCH(RawData[[#This Row],[Where do you work]], Countries[Actual], 0), 2)</f>
        <v>Pakistan</v>
      </c>
      <c r="N1887" s="1" t="s">
        <v>294</v>
      </c>
      <c r="O1887" s="1" t="str">
        <f>VLOOKUP(RawData[[#This Row],[How many hours of a day you work on Excel]], Time[], 2, FALSE)</f>
        <v>Very Heavy</v>
      </c>
      <c r="P1887" s="1">
        <v>7</v>
      </c>
    </row>
    <row r="1888" spans="2:16" x14ac:dyDescent="0.2">
      <c r="B1888" s="1" t="s">
        <v>4003</v>
      </c>
      <c r="C1888" s="1">
        <v>41057.863553240742</v>
      </c>
      <c r="D1888" s="10">
        <v>168000</v>
      </c>
      <c r="E1888" s="1" t="s">
        <v>35</v>
      </c>
      <c r="F1888" s="11">
        <v>168000</v>
      </c>
      <c r="G1888" s="9">
        <f>RawData[[#This Row],[Clean Salary]]*INDEX(Exchange[], MATCH(RawData[[#This Row],[Currency]], Exchange[Code], 0), 4)</f>
        <v>1783.166904422254</v>
      </c>
      <c r="H1888" s="11">
        <f>IFERROR(RawData[[#This Row],[Salary in USD]]/(INDEX(Exchange[], MATCH(RawData[[#This Row],[Local Currency Unit]], Exchange[Code], 0), 8)), "")</f>
        <v>617.01276969628168</v>
      </c>
      <c r="I1888" s="1" t="s">
        <v>4004</v>
      </c>
      <c r="J1888" s="1" t="s">
        <v>316</v>
      </c>
      <c r="K1888" s="1" t="s">
        <v>138</v>
      </c>
      <c r="L1888" s="1" t="s">
        <v>35</v>
      </c>
      <c r="M1888" s="1" t="str">
        <f>INDEX(Countries[], MATCH(RawData[[#This Row],[Where do you work]], Countries[Actual], 0), 2)</f>
        <v>Pakistan</v>
      </c>
      <c r="N1888" s="1" t="s">
        <v>282</v>
      </c>
      <c r="O1888" s="1" t="str">
        <f>VLOOKUP(RawData[[#This Row],[How many hours of a day you work on Excel]], Time[], 2, FALSE)</f>
        <v>Heavy</v>
      </c>
      <c r="P1888" s="1">
        <v>10</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0000"/>
  </sheetPr>
  <dimension ref="B1:AT1892"/>
  <sheetViews>
    <sheetView topLeftCell="AL1" workbookViewId="0">
      <pane ySplit="9" topLeftCell="A10" activePane="bottomLeft" state="frozen"/>
      <selection pane="bottomLeft" activeCell="AT13" sqref="AT13"/>
    </sheetView>
  </sheetViews>
  <sheetFormatPr defaultRowHeight="12.75" x14ac:dyDescent="0.25"/>
  <cols>
    <col min="1" max="1" width="3.140625" style="5" customWidth="1"/>
    <col min="2" max="2" width="20" style="5" customWidth="1"/>
    <col min="3" max="3" width="9.85546875" style="5" bestFit="1" customWidth="1"/>
    <col min="4" max="4" width="13.42578125" style="5" bestFit="1" customWidth="1"/>
    <col min="5" max="5" width="12.7109375" style="5" bestFit="1" customWidth="1"/>
    <col min="6" max="6" width="13.7109375" style="5" customWidth="1"/>
    <col min="7" max="7" width="12.7109375" style="20" customWidth="1"/>
    <col min="8" max="9" width="12.7109375" style="5" customWidth="1"/>
    <col min="10" max="10" width="13.42578125" style="5" customWidth="1"/>
    <col min="11" max="12" width="12.7109375" style="5" customWidth="1"/>
    <col min="13" max="13" width="10.28515625" style="5" customWidth="1"/>
    <col min="14" max="14" width="12.7109375" style="5" customWidth="1"/>
    <col min="15" max="15" width="24" style="5" bestFit="1" customWidth="1"/>
    <col min="16" max="16" width="19.140625" style="5" bestFit="1" customWidth="1"/>
    <col min="17" max="17" width="19.140625" style="5" customWidth="1"/>
    <col min="18" max="18" width="13.140625" style="5" customWidth="1"/>
    <col min="19" max="19" width="11.42578125" style="5" bestFit="1" customWidth="1"/>
    <col min="20" max="20" width="9.140625" style="5"/>
    <col min="21" max="21" width="27.140625" style="5" customWidth="1"/>
    <col min="22" max="22" width="5.140625" style="5" customWidth="1"/>
    <col min="23" max="23" width="10.85546875" style="5" customWidth="1"/>
    <col min="24" max="24" width="11.7109375" style="5" customWidth="1"/>
    <col min="25" max="26" width="9.140625" style="5"/>
    <col min="27" max="27" width="13.42578125" style="20" customWidth="1"/>
    <col min="28" max="28" width="16.5703125" style="5" customWidth="1"/>
    <col min="29" max="30" width="9.140625" style="5"/>
    <col min="31" max="31" width="11" style="5" customWidth="1"/>
    <col min="32" max="32" width="9.140625" style="5"/>
    <col min="33" max="34" width="11.85546875" style="5" customWidth="1"/>
    <col min="35" max="35" width="10.85546875" style="5" bestFit="1" customWidth="1"/>
    <col min="36" max="36" width="9.140625" style="5"/>
    <col min="37" max="37" width="12.28515625" style="5" customWidth="1"/>
    <col min="38" max="39" width="11.85546875" style="5" customWidth="1"/>
    <col min="40" max="41" width="9.140625" style="5"/>
    <col min="42" max="43" width="10.85546875" style="20" bestFit="1" customWidth="1"/>
    <col min="44" max="16384" width="9.140625" style="5"/>
  </cols>
  <sheetData>
    <row r="1" spans="2:46" s="2" customFormat="1" ht="26.25" customHeight="1" x14ac:dyDescent="0.25">
      <c r="B1" s="2" t="s">
        <v>127</v>
      </c>
      <c r="G1" s="18"/>
      <c r="AA1" s="18"/>
      <c r="AP1" s="18"/>
      <c r="AQ1" s="18"/>
    </row>
    <row r="4" spans="2:46" x14ac:dyDescent="0.2">
      <c r="F4" s="35"/>
      <c r="AG4" s="20">
        <f>AllRegionsSelected</f>
        <v>3</v>
      </c>
      <c r="AH4" s="102">
        <f>AllJobsSelected</f>
        <v>2</v>
      </c>
    </row>
    <row r="5" spans="2:46" s="6" customFormat="1" x14ac:dyDescent="0.25">
      <c r="B5" s="6" t="s">
        <v>126</v>
      </c>
      <c r="G5" s="19"/>
      <c r="O5" s="6" t="s">
        <v>265</v>
      </c>
      <c r="U5" s="6" t="s">
        <v>4073</v>
      </c>
      <c r="X5" s="6" t="s">
        <v>4113</v>
      </c>
      <c r="AA5" s="36" t="s">
        <v>4087</v>
      </c>
      <c r="AD5" s="6" t="s">
        <v>4096</v>
      </c>
      <c r="AP5" s="19"/>
      <c r="AQ5" s="19"/>
    </row>
    <row r="7" spans="2:46" x14ac:dyDescent="0.25">
      <c r="B7" s="5" t="s">
        <v>0</v>
      </c>
      <c r="C7" s="5" t="s">
        <v>1</v>
      </c>
      <c r="J7" s="29" t="s">
        <v>4110</v>
      </c>
      <c r="O7" s="5" t="s">
        <v>266</v>
      </c>
    </row>
    <row r="8" spans="2:46" x14ac:dyDescent="0.25">
      <c r="AG8" s="5" t="s">
        <v>4221</v>
      </c>
      <c r="AK8" s="5" t="s">
        <v>4222</v>
      </c>
      <c r="AO8" s="5" t="s">
        <v>4237</v>
      </c>
    </row>
    <row r="9" spans="2:46" s="7" customFormat="1" ht="58.5" customHeight="1" x14ac:dyDescent="0.2">
      <c r="B9" s="7" t="s">
        <v>125</v>
      </c>
      <c r="C9" s="7" t="s">
        <v>124</v>
      </c>
      <c r="D9" s="7" t="s">
        <v>130</v>
      </c>
      <c r="E9" s="7" t="s">
        <v>129</v>
      </c>
      <c r="F9" s="14" t="s">
        <v>4013</v>
      </c>
      <c r="G9" s="21" t="s">
        <v>4014</v>
      </c>
      <c r="H9" s="14" t="s">
        <v>4015</v>
      </c>
      <c r="I9" s="14" t="s">
        <v>4107</v>
      </c>
      <c r="J9" s="28" t="s">
        <v>4106</v>
      </c>
      <c r="K9" s="14" t="s">
        <v>4016</v>
      </c>
      <c r="L9" s="14" t="s">
        <v>4109</v>
      </c>
      <c r="M9" s="14" t="s">
        <v>4017</v>
      </c>
      <c r="O9" s="7" t="s">
        <v>131</v>
      </c>
      <c r="P9" s="7" t="s">
        <v>132</v>
      </c>
      <c r="Q9" s="7" t="s">
        <v>4102</v>
      </c>
      <c r="R9" s="7" t="s">
        <v>4011</v>
      </c>
      <c r="T9" s="7" t="s">
        <v>4073</v>
      </c>
      <c r="U9" s="7" t="s">
        <v>4074</v>
      </c>
      <c r="W9" s="7" t="s">
        <v>4113</v>
      </c>
      <c r="X9" s="7" t="s">
        <v>4114</v>
      </c>
      <c r="Z9" s="34" t="s">
        <v>124</v>
      </c>
      <c r="AA9" s="7" t="s">
        <v>4086</v>
      </c>
      <c r="AC9" s="7" t="s">
        <v>124</v>
      </c>
      <c r="AD9" s="7" t="s">
        <v>128</v>
      </c>
      <c r="AH9" s="1" t="s">
        <v>4213</v>
      </c>
      <c r="AI9" s="1" t="s">
        <v>4219</v>
      </c>
      <c r="AL9" s="1" t="s">
        <v>4213</v>
      </c>
      <c r="AM9" s="1" t="s">
        <v>4219</v>
      </c>
      <c r="AP9" s="102" t="s">
        <v>4213</v>
      </c>
      <c r="AQ9" s="102" t="s">
        <v>4219</v>
      </c>
      <c r="AT9" s="7" t="s">
        <v>4243</v>
      </c>
    </row>
    <row r="10" spans="2:46" x14ac:dyDescent="0.25">
      <c r="B10" s="5" t="s">
        <v>74</v>
      </c>
      <c r="C10" s="5" t="s">
        <v>2</v>
      </c>
      <c r="D10" s="5">
        <v>4.4927299999999999</v>
      </c>
      <c r="E10" s="8">
        <f>1/Exchange[[#This Row],[US$1 in Local]]</f>
        <v>0.22258181551083639</v>
      </c>
      <c r="F10" s="17" t="s">
        <v>4020</v>
      </c>
      <c r="G10" s="22">
        <v>20</v>
      </c>
      <c r="H10" s="16">
        <v>4.3099999999999996</v>
      </c>
      <c r="I10" s="8">
        <v>4.6399999999999997</v>
      </c>
      <c r="J10" s="8">
        <v>4.4516363102167285</v>
      </c>
      <c r="K10" s="15">
        <v>134.49275362318838</v>
      </c>
      <c r="L10" s="16">
        <v>4.7699999999999996</v>
      </c>
      <c r="M10" s="16">
        <v>10</v>
      </c>
      <c r="N10" s="8"/>
      <c r="O10" s="5" t="s">
        <v>152</v>
      </c>
      <c r="P10" s="5" t="s">
        <v>152</v>
      </c>
      <c r="Q10" s="5" t="str">
        <f>INDEX(Table11[], MATCH(Countries[[#This Row],[Clean]], Table11[Clean Range], 0), 3)</f>
        <v>Australasia</v>
      </c>
      <c r="R10" s="5">
        <f>COUNTIFS(RawData[Clean Country], Countries[[#This Row],[Clean]])</f>
        <v>8</v>
      </c>
      <c r="T10" s="5" t="s">
        <v>401</v>
      </c>
      <c r="U10" s="5" t="s">
        <v>4081</v>
      </c>
      <c r="W10" s="5">
        <v>0</v>
      </c>
      <c r="X10" s="5" t="s">
        <v>4115</v>
      </c>
      <c r="Z10" s="20">
        <v>1</v>
      </c>
      <c r="AA10" s="5" t="s">
        <v>4085</v>
      </c>
      <c r="AC10" s="5">
        <v>1</v>
      </c>
      <c r="AD10" s="5" t="s">
        <v>4094</v>
      </c>
      <c r="AG10" s="5" t="s">
        <v>4220</v>
      </c>
      <c r="AH10" s="5">
        <f>COUNTA(Data[Clean Country])</f>
        <v>1874</v>
      </c>
      <c r="AI10" s="5">
        <f>COUNTIFS(Data[Job Type], SelJobType)</f>
        <v>737</v>
      </c>
      <c r="AK10" s="5" t="s">
        <v>4220</v>
      </c>
      <c r="AL10" s="88">
        <f>GETPIVOTDATA("Average of Salary in USD",Pivot!$A$3)</f>
        <v>49156.474354817925</v>
      </c>
      <c r="AM10" s="88">
        <f>GETPIVOTDATA("Average of Salary in USD",Pivot!$A$3,"Job Type",SelJobType)</f>
        <v>46176.801908160211</v>
      </c>
      <c r="AO10" s="5" t="s">
        <v>4220</v>
      </c>
      <c r="AP10" s="109">
        <f>GETPIVOTDATA("Average of Salary in Big Macs",Pivot!$A$3)</f>
        <v>13706.507741794323</v>
      </c>
      <c r="AQ10" s="109">
        <f>GETPIVOTDATA("Average of Salary in Big Macs",Pivot!$A$3,"Job Type",SelJobType)</f>
        <v>12343.459557278182</v>
      </c>
      <c r="AT10" s="5" t="s">
        <v>4244</v>
      </c>
    </row>
    <row r="11" spans="2:46" x14ac:dyDescent="0.25">
      <c r="B11" s="5" t="s">
        <v>75</v>
      </c>
      <c r="C11" s="5" t="s">
        <v>3</v>
      </c>
      <c r="D11" s="5">
        <v>0.98047899999999999</v>
      </c>
      <c r="E11" s="8">
        <f>1/Exchange[[#This Row],[US$1 in Local]]</f>
        <v>1.0199096564026358</v>
      </c>
      <c r="F11" s="17" t="s">
        <v>4021</v>
      </c>
      <c r="G11" s="22">
        <v>4.8</v>
      </c>
      <c r="H11" s="16">
        <v>0.97</v>
      </c>
      <c r="I11" s="8">
        <v>4.9400000000000004</v>
      </c>
      <c r="J11" s="8">
        <v>4.8955663507326523</v>
      </c>
      <c r="K11" s="15">
        <v>143.18840579710147</v>
      </c>
      <c r="L11" s="16">
        <v>1.1399999999999999</v>
      </c>
      <c r="M11" s="16">
        <v>18</v>
      </c>
      <c r="N11" s="8"/>
      <c r="O11" s="5" t="s">
        <v>223</v>
      </c>
      <c r="P11" s="5" t="s">
        <v>152</v>
      </c>
      <c r="Q11" s="5" t="str">
        <f>INDEX(Table11[], MATCH(Countries[[#This Row],[Clean]], Table11[Clean Range], 0), 3)</f>
        <v>Australasia</v>
      </c>
      <c r="R11" s="5">
        <f>COUNTIFS(RawData[Clean Country], Countries[[#This Row],[Clean]])</f>
        <v>8</v>
      </c>
      <c r="T11" s="5" t="s">
        <v>324</v>
      </c>
      <c r="U11" s="5" t="s">
        <v>4075</v>
      </c>
      <c r="W11" s="5">
        <v>5</v>
      </c>
      <c r="X11" s="5" t="s">
        <v>4116</v>
      </c>
      <c r="Z11" s="20">
        <v>2</v>
      </c>
      <c r="AA11" s="5" t="s">
        <v>316</v>
      </c>
      <c r="AC11" s="5">
        <v>2</v>
      </c>
      <c r="AD11" s="5" t="s">
        <v>4095</v>
      </c>
      <c r="AG11" s="5" t="s">
        <v>4210</v>
      </c>
      <c r="AH11" s="5">
        <f>COUNTIFS(Data[Region], SelRegion)</f>
        <v>0</v>
      </c>
      <c r="AI11" s="5">
        <f>COUNTIFS(Data[Job Type], SelJobType, Data[Region], SelRegion)</f>
        <v>0</v>
      </c>
      <c r="AK11" s="5" t="s">
        <v>4210</v>
      </c>
      <c r="AL11" s="88">
        <f ca="1">GETPIVOTDATA("Average of Salary in USD",Pivot!$A$3,"Region",ConsRegion)</f>
        <v>63044.53725996257</v>
      </c>
      <c r="AM11" s="88">
        <f ca="1">GETPIVOTDATA("Average of Salary in USD",Pivot!$A$3,"Job Type",SelJobType,"Region",ConsRegion)</f>
        <v>53237.579795562706</v>
      </c>
      <c r="AO11" s="5" t="s">
        <v>4210</v>
      </c>
      <c r="AP11" s="109">
        <f ca="1">GETPIVOTDATA("Average of Salary in Big Macs",Pivot!$A$3,"Region",ConsRegion)</f>
        <v>15827.810267005603</v>
      </c>
      <c r="AQ11" s="109">
        <f ca="1">GETPIVOTDATA("Average of Salary in Big Macs",Pivot!$A$3,"Job Type",SelJobType,"Region",ConsRegion)</f>
        <v>13459.394294016611</v>
      </c>
      <c r="AT11" s="5" t="s">
        <v>4245</v>
      </c>
    </row>
    <row r="12" spans="2:46" x14ac:dyDescent="0.25">
      <c r="B12" s="5" t="s">
        <v>76</v>
      </c>
      <c r="C12" s="5" t="s">
        <v>4</v>
      </c>
      <c r="D12" s="5">
        <v>7.6569700000000003</v>
      </c>
      <c r="E12" s="8">
        <f>1/Exchange[[#This Row],[US$1 in Local]]</f>
        <v>0.13059996317081038</v>
      </c>
      <c r="F12" s="17"/>
      <c r="G12" s="22"/>
      <c r="H12" s="16"/>
      <c r="I12" s="8"/>
      <c r="J12" s="8"/>
      <c r="K12" s="15"/>
      <c r="L12" s="16"/>
      <c r="M12" s="16"/>
      <c r="N12" s="8"/>
      <c r="O12" s="5" t="s">
        <v>153</v>
      </c>
      <c r="P12" s="5" t="s">
        <v>1929</v>
      </c>
      <c r="Q12" s="5" t="str">
        <f>INDEX(Table11[], MATCH(Countries[[#This Row],[Clean]], Table11[Clean Range], 0), 3)</f>
        <v>Australasia</v>
      </c>
      <c r="R12" s="5">
        <f>COUNTIFS(RawData[Clean Country], Countries[[#This Row],[Clean]])</f>
        <v>8</v>
      </c>
      <c r="T12" s="5" t="s">
        <v>291</v>
      </c>
      <c r="U12" s="5" t="s">
        <v>4076</v>
      </c>
      <c r="W12" s="5">
        <v>10</v>
      </c>
      <c r="X12" s="5" t="s">
        <v>4117</v>
      </c>
      <c r="Z12" s="20">
        <v>3</v>
      </c>
      <c r="AA12" s="5" t="s">
        <v>290</v>
      </c>
      <c r="AG12" s="5" t="s">
        <v>4145</v>
      </c>
      <c r="AH12" s="5">
        <f ca="1">COUNTIFS(Data[Clean Country], SelCountry)</f>
        <v>153</v>
      </c>
      <c r="AI12" s="5">
        <f ca="1">COUNTIFS(Data[Job Type], SelJobType, Data[Clean Country], SelCountry)</f>
        <v>57</v>
      </c>
      <c r="AK12" s="5" t="s">
        <v>4145</v>
      </c>
      <c r="AL12" s="88">
        <f ca="1">GETPIVOTDATA("Average of Salary in USD",Pivot!$A$3,"Clean Country",SelCountry)</f>
        <v>66569.100897846802</v>
      </c>
      <c r="AM12" s="88">
        <f ca="1">GETPIVOTDATA("Average of Salary in USD",Pivot!$A$3,"Job Type",SelJobType,"Clean Country",SelCountry)</f>
        <v>55495.229229136581</v>
      </c>
      <c r="AO12" s="5" t="s">
        <v>4145</v>
      </c>
      <c r="AP12" s="109">
        <f ca="1">GETPIVOTDATA("Average of Salary in Big Macs",Pivot!$A$3,"Clean Country",SelCountry)</f>
        <v>17426.466203624819</v>
      </c>
      <c r="AQ12" s="109">
        <f ca="1">GETPIVOTDATA("Average of Salary in Big Macs",Pivot!$A$3,"Job Type",SelJobType,"Clean Country",SelCountry)</f>
        <v>14527.54691862214</v>
      </c>
      <c r="AT12" s="5" t="s">
        <v>4246</v>
      </c>
    </row>
    <row r="13" spans="2:46" x14ac:dyDescent="0.25">
      <c r="B13" s="5" t="s">
        <v>77</v>
      </c>
      <c r="C13" s="5" t="s">
        <v>5</v>
      </c>
      <c r="D13" s="5">
        <v>2.0231400000000002</v>
      </c>
      <c r="E13" s="8">
        <f>1/Exchange[[#This Row],[US$1 in Local]]</f>
        <v>0.49428116689897877</v>
      </c>
      <c r="F13" s="17" t="s">
        <v>4022</v>
      </c>
      <c r="G13" s="22">
        <v>10.25</v>
      </c>
      <c r="H13" s="16">
        <v>1.81</v>
      </c>
      <c r="I13" s="8">
        <v>5.68</v>
      </c>
      <c r="J13" s="8">
        <v>5.0663819607145326</v>
      </c>
      <c r="K13" s="15">
        <v>164.63768115942028</v>
      </c>
      <c r="L13" s="16">
        <v>2.44</v>
      </c>
      <c r="M13" s="16">
        <v>35</v>
      </c>
      <c r="N13" s="8"/>
      <c r="O13" s="5" t="s">
        <v>236</v>
      </c>
      <c r="P13" s="5" t="s">
        <v>1929</v>
      </c>
      <c r="Q13" s="5" t="str">
        <f>INDEX(Table11[], MATCH(Countries[[#This Row],[Clean]], Table11[Clean Range], 0), 3)</f>
        <v>Australasia</v>
      </c>
      <c r="R13" s="5">
        <f>COUNTIFS(RawData[Clean Country], Countries[[#This Row],[Clean]])</f>
        <v>8</v>
      </c>
      <c r="T13" s="5" t="s">
        <v>282</v>
      </c>
      <c r="U13" s="5" t="s">
        <v>4077</v>
      </c>
      <c r="W13" s="5">
        <v>20</v>
      </c>
      <c r="X13" s="5" t="s">
        <v>4118</v>
      </c>
      <c r="Z13" s="20">
        <v>4</v>
      </c>
      <c r="AA13" s="5" t="s">
        <v>342</v>
      </c>
      <c r="AD13" s="26" t="s">
        <v>4097</v>
      </c>
    </row>
    <row r="14" spans="2:46" x14ac:dyDescent="0.25">
      <c r="B14" s="5" t="s">
        <v>78</v>
      </c>
      <c r="C14" s="5" t="s">
        <v>6</v>
      </c>
      <c r="D14" s="5">
        <v>0.63444599999999995</v>
      </c>
      <c r="E14" s="8">
        <f>1/Exchange[[#This Row],[US$1 in Local]]</f>
        <v>1.5761782720672841</v>
      </c>
      <c r="F14" s="17">
        <v>2.4900000000000002</v>
      </c>
      <c r="G14" s="22">
        <v>2.4900000000000002</v>
      </c>
      <c r="H14" s="16">
        <v>1.54</v>
      </c>
      <c r="I14" s="8">
        <v>3.82</v>
      </c>
      <c r="J14" s="8">
        <v>3.9246838974475375</v>
      </c>
      <c r="K14" s="15">
        <v>110.72463768115941</v>
      </c>
      <c r="L14" s="16">
        <v>1.69</v>
      </c>
      <c r="M14" s="16">
        <v>-9</v>
      </c>
      <c r="N14" s="8"/>
      <c r="O14" s="5" t="s">
        <v>145</v>
      </c>
      <c r="P14" s="5" t="s">
        <v>145</v>
      </c>
      <c r="Q14" s="5" t="str">
        <f>INDEX(Table11[], MATCH(Countries[[#This Row],[Clean]], Table11[Clean Range], 0), 3)</f>
        <v>Australasia</v>
      </c>
      <c r="R14" s="5">
        <f>COUNTIFS(RawData[Clean Country], Countries[[#This Row],[Clean]])</f>
        <v>11</v>
      </c>
      <c r="T14" s="5" t="s">
        <v>294</v>
      </c>
      <c r="U14" s="5" t="s">
        <v>4082</v>
      </c>
      <c r="Z14" s="20">
        <v>5</v>
      </c>
      <c r="AA14" s="5" t="s">
        <v>298</v>
      </c>
      <c r="AN14" s="5" t="s">
        <v>4173</v>
      </c>
    </row>
    <row r="15" spans="2:46" x14ac:dyDescent="0.25">
      <c r="B15" s="5" t="s">
        <v>79</v>
      </c>
      <c r="C15" s="5" t="s">
        <v>7</v>
      </c>
      <c r="D15" s="5">
        <v>1.2686999999999999</v>
      </c>
      <c r="E15" s="8">
        <f>1/Exchange[[#This Row],[US$1 in Local]]</f>
        <v>0.78820840230156852</v>
      </c>
      <c r="F15" s="17"/>
      <c r="G15" s="22"/>
      <c r="H15" s="16"/>
      <c r="I15" s="8"/>
      <c r="J15" s="8"/>
      <c r="K15" s="15"/>
      <c r="L15" s="16"/>
      <c r="M15" s="16"/>
      <c r="N15" s="8"/>
      <c r="O15" s="5" t="s">
        <v>144</v>
      </c>
      <c r="P15" s="5" t="s">
        <v>144</v>
      </c>
      <c r="Q15" s="5" t="str">
        <f>INDEX(Table11[], MATCH(Countries[[#This Row],[Clean]], Table11[Clean Range], 0), 3)</f>
        <v>Australasia</v>
      </c>
      <c r="R15" s="5">
        <f>COUNTIFS(RawData[Clean Country], Countries[[#This Row],[Clean]])</f>
        <v>13</v>
      </c>
      <c r="Z15" s="20">
        <v>6</v>
      </c>
      <c r="AA15" s="5" t="s">
        <v>329</v>
      </c>
      <c r="AC15" s="5">
        <v>1</v>
      </c>
      <c r="AD15" s="5" t="str">
        <f>VLOOKUP(SelUnitCode, Units[], 2, FALSE)</f>
        <v>US Dollars</v>
      </c>
      <c r="AK15" s="5" t="s">
        <v>4232</v>
      </c>
      <c r="AL15" s="106" t="str">
        <f ca="1">IF(SelCountryCode*SelRegionCode=1, "", IF(SingleAverage=0,"",IF((SingleAverage-AL10)/AL10&gt;0,"+"&amp;TEXT((SingleAverage-AL10)/AL10,"0%"),(SingleAverage-AL10)/AL10)))</f>
        <v>+13%</v>
      </c>
      <c r="AM15" s="106" t="str">
        <f ca="1">IF(SelCountryCode*SelRegionCode=1, "", IF(SingleAverage=0,"",IF((SingleAverage-AM10)/AM10&gt;0,"+"&amp;TEXT((SingleAverage-AM10)/AM10,"0%"),(SingleAverage-AM10)/AM10)))</f>
        <v>+20%</v>
      </c>
      <c r="AN15" s="106" t="str">
        <f ca="1">CHOOSE(AllJobsSelected, AL15, AM15)</f>
        <v>+20%</v>
      </c>
      <c r="AO15" s="5" t="s">
        <v>4233</v>
      </c>
    </row>
    <row r="16" spans="2:46" x14ac:dyDescent="0.25">
      <c r="B16" s="5" t="s">
        <v>80</v>
      </c>
      <c r="C16" s="5" t="s">
        <v>8</v>
      </c>
      <c r="D16" s="5">
        <v>1.53952</v>
      </c>
      <c r="E16" s="8">
        <f>1/Exchange[[#This Row],[US$1 in Local]]</f>
        <v>0.64955310746206607</v>
      </c>
      <c r="F16" s="17"/>
      <c r="G16" s="22"/>
      <c r="H16" s="16"/>
      <c r="I16" s="8"/>
      <c r="J16" s="8"/>
      <c r="K16" s="15"/>
      <c r="L16" s="16"/>
      <c r="M16" s="16"/>
      <c r="N16" s="8"/>
      <c r="O16" s="5" t="s">
        <v>136</v>
      </c>
      <c r="P16" s="5" t="s">
        <v>136</v>
      </c>
      <c r="Q16" s="5" t="str">
        <f>INDEX(Table11[], MATCH(Countries[[#This Row],[Clean]], Table11[Clean Range], 0), 3)</f>
        <v>Australasia</v>
      </c>
      <c r="R16" s="5">
        <f>COUNTIFS(RawData[Clean Country], Countries[[#This Row],[Clean]])</f>
        <v>81</v>
      </c>
      <c r="Z16" s="20">
        <v>7</v>
      </c>
      <c r="AA16" s="5" t="s">
        <v>305</v>
      </c>
      <c r="AC16" s="26" t="s">
        <v>4098</v>
      </c>
      <c r="AD16" s="26" t="s">
        <v>4099</v>
      </c>
      <c r="AG16" s="20" t="s">
        <v>4221</v>
      </c>
      <c r="AH16" s="20" t="s">
        <v>4222</v>
      </c>
      <c r="AI16" s="5" t="s">
        <v>4238</v>
      </c>
      <c r="AK16" s="5" t="s">
        <v>4232</v>
      </c>
      <c r="AL16" s="106">
        <f ca="1">IF(SelCountryCode=1, "", IF(SingleAverage=0,"",IF((SingleAverage-AL11)/AL11&gt;0,"+"&amp;TEXT((SingleAverage-AL11)/AL11,"0%"),(SingleAverage-AL11)/AL11)))</f>
        <v>-0.11974563314973043</v>
      </c>
      <c r="AM16" s="106" t="str">
        <f ca="1">IF(SelCountryCode=1, "", IF(SingleAverage=0,"",IF((SingleAverage-AM11)/AM11&gt;0,"+"&amp;TEXT((SingleAverage-AM11)/AM11,"0%"),(SingleAverage-AM11)/AM11)))</f>
        <v>+4%</v>
      </c>
      <c r="AN16" s="106" t="str">
        <f ca="1">CHOOSE(AllJobsSelected, AL16, AM16)</f>
        <v>+4%</v>
      </c>
      <c r="AO16" s="5" t="s">
        <v>4234</v>
      </c>
    </row>
    <row r="17" spans="2:35" x14ac:dyDescent="0.25">
      <c r="B17" s="5" t="s">
        <v>81</v>
      </c>
      <c r="C17" s="5" t="s">
        <v>9</v>
      </c>
      <c r="D17" s="5">
        <v>1.01692</v>
      </c>
      <c r="E17" s="8">
        <f>1/Exchange[[#This Row],[US$1 in Local]]</f>
        <v>0.98336152303032687</v>
      </c>
      <c r="F17" s="17" t="s">
        <v>4023</v>
      </c>
      <c r="G17" s="22">
        <v>4.7300000000000004</v>
      </c>
      <c r="H17" s="16">
        <v>1.02</v>
      </c>
      <c r="I17" s="8">
        <v>4.63</v>
      </c>
      <c r="J17" s="8">
        <v>4.6513000039334464</v>
      </c>
      <c r="K17" s="15">
        <v>134.20289855072463</v>
      </c>
      <c r="L17" s="16">
        <v>1.1299999999999999</v>
      </c>
      <c r="M17" s="16">
        <v>10</v>
      </c>
      <c r="N17" s="8"/>
      <c r="O17" s="5" t="s">
        <v>238</v>
      </c>
      <c r="P17" s="5" t="s">
        <v>146</v>
      </c>
      <c r="Q17" s="5" t="str">
        <f>INDEX(Table11[], MATCH(Countries[[#This Row],[Clean]], Table11[Clean Range], 0), 3)</f>
        <v>Australasia</v>
      </c>
      <c r="R17" s="5">
        <f>COUNTIFS(RawData[Clean Country], Countries[[#This Row],[Clean]])</f>
        <v>15</v>
      </c>
      <c r="Z17" s="20">
        <v>8</v>
      </c>
      <c r="AA17" s="5" t="s">
        <v>281</v>
      </c>
      <c r="AD17" s="5" t="str">
        <f>"Wage expressed in "&amp;SelUnit</f>
        <v>Wage expressed in US Dollars</v>
      </c>
      <c r="AG17" s="20">
        <f ca="1">INDEX($AH$10:$AI$12, AllRegionsSelected, AllJobsSelected)</f>
        <v>57</v>
      </c>
      <c r="AH17" s="105">
        <f ca="1">INDEX($AL$10:$AM$12, AllRegionsSelected, AllJobsSelected)</f>
        <v>55495.229229136581</v>
      </c>
      <c r="AI17" s="112">
        <f ca="1">INDEX($AP$10:$AQ$12, AllRegionsSelected, AllJobsSelected)</f>
        <v>14527.54691862214</v>
      </c>
    </row>
    <row r="18" spans="2:35" x14ac:dyDescent="0.25">
      <c r="B18" s="5" t="s">
        <v>82</v>
      </c>
      <c r="C18" s="5" t="s">
        <v>10</v>
      </c>
      <c r="D18" s="5">
        <v>497.26799999999997</v>
      </c>
      <c r="E18" s="8">
        <f>1/Exchange[[#This Row],[US$1 in Local]]</f>
        <v>2.0109880386431464E-3</v>
      </c>
      <c r="F18" s="17" t="s">
        <v>4024</v>
      </c>
      <c r="G18" s="22">
        <v>2050</v>
      </c>
      <c r="H18" s="16">
        <v>506</v>
      </c>
      <c r="I18" s="8">
        <v>4.05</v>
      </c>
      <c r="J18" s="8">
        <v>4.1225254792184503</v>
      </c>
      <c r="K18" s="15">
        <v>117.39130434782608</v>
      </c>
      <c r="L18" s="16">
        <v>488</v>
      </c>
      <c r="M18" s="16">
        <v>-3</v>
      </c>
      <c r="N18" s="8"/>
      <c r="O18" s="5" t="s">
        <v>146</v>
      </c>
      <c r="P18" s="5" t="s">
        <v>146</v>
      </c>
      <c r="Q18" s="5" t="str">
        <f>INDEX(Table11[], MATCH(Countries[[#This Row],[Clean]], Table11[Clean Range], 0), 3)</f>
        <v>Australasia</v>
      </c>
      <c r="R18" s="5">
        <f>COUNTIFS(RawData[Clean Country], Countries[[#This Row],[Clean]])</f>
        <v>15</v>
      </c>
      <c r="Z18" s="20">
        <v>9</v>
      </c>
      <c r="AA18" s="5" t="s">
        <v>631</v>
      </c>
      <c r="AD18" s="26" t="s">
        <v>4225</v>
      </c>
    </row>
    <row r="19" spans="2:35" ht="15" x14ac:dyDescent="0.25">
      <c r="B19" s="5" t="s">
        <v>83</v>
      </c>
      <c r="C19" s="5" t="s">
        <v>11</v>
      </c>
      <c r="D19" s="5">
        <v>6.3609099999999996</v>
      </c>
      <c r="E19" s="8">
        <f>1/Exchange[[#This Row],[US$1 in Local]]</f>
        <v>0.15721021048875083</v>
      </c>
      <c r="F19" s="17" t="s">
        <v>4025</v>
      </c>
      <c r="G19" s="22">
        <v>15.4</v>
      </c>
      <c r="H19" s="16">
        <v>6.32</v>
      </c>
      <c r="I19" s="8">
        <v>2.44</v>
      </c>
      <c r="J19" s="8">
        <v>2.4210372415267627</v>
      </c>
      <c r="K19" s="15">
        <v>70.724637681159422</v>
      </c>
      <c r="L19" s="16">
        <v>3.67</v>
      </c>
      <c r="M19" s="16">
        <v>-42</v>
      </c>
      <c r="N19" s="8"/>
      <c r="O19" s="5" t="s">
        <v>239</v>
      </c>
      <c r="P19" s="5" t="s">
        <v>146</v>
      </c>
      <c r="Q19" s="5" t="str">
        <f>INDEX(Table11[], MATCH(Countries[[#This Row],[Clean]], Table11[Clean Range], 0), 3)</f>
        <v>Australasia</v>
      </c>
      <c r="R19" s="5">
        <f>COUNTIFS(RawData[Clean Country], Countries[[#This Row],[Clean]])</f>
        <v>15</v>
      </c>
      <c r="T19"/>
      <c r="U19"/>
      <c r="Z19" s="20">
        <v>10</v>
      </c>
      <c r="AA19" s="5" t="s">
        <v>313</v>
      </c>
    </row>
    <row r="20" spans="2:35" ht="15" x14ac:dyDescent="0.25">
      <c r="B20" s="5" t="s">
        <v>84</v>
      </c>
      <c r="C20" s="5" t="s">
        <v>12</v>
      </c>
      <c r="D20" s="5">
        <v>1769.79</v>
      </c>
      <c r="E20" s="8">
        <f>1/Exchange[[#This Row],[US$1 in Local]]</f>
        <v>5.6503878991292751E-4</v>
      </c>
      <c r="F20" s="17" t="s">
        <v>4026</v>
      </c>
      <c r="G20" s="22">
        <v>8400</v>
      </c>
      <c r="H20" s="16">
        <v>1852</v>
      </c>
      <c r="I20" s="8">
        <v>4.54</v>
      </c>
      <c r="J20" s="8">
        <v>4.7463258352685909</v>
      </c>
      <c r="K20" s="15">
        <v>131.59420289855072</v>
      </c>
      <c r="L20" s="16">
        <v>2001</v>
      </c>
      <c r="M20" s="16">
        <v>8</v>
      </c>
      <c r="N20" s="8"/>
      <c r="O20" s="5" t="s">
        <v>177</v>
      </c>
      <c r="P20" s="5" t="s">
        <v>146</v>
      </c>
      <c r="Q20" s="5" t="str">
        <f>INDEX(Table11[], MATCH(Countries[[#This Row],[Clean]], Table11[Clean Range], 0), 3)</f>
        <v>Australasia</v>
      </c>
      <c r="R20" s="5">
        <f>COUNTIFS(RawData[Clean Country], Countries[[#This Row],[Clean]])</f>
        <v>15</v>
      </c>
      <c r="T20"/>
      <c r="U20"/>
      <c r="Z20" s="20">
        <v>11</v>
      </c>
      <c r="AA20" s="5" t="s">
        <v>286</v>
      </c>
      <c r="AG20" s="5" t="s">
        <v>4223</v>
      </c>
    </row>
    <row r="21" spans="2:35" ht="15" x14ac:dyDescent="0.25">
      <c r="B21" s="5" t="s">
        <v>85</v>
      </c>
      <c r="C21" s="5" t="s">
        <v>13</v>
      </c>
      <c r="D21" s="5">
        <v>5.9367099999999997</v>
      </c>
      <c r="E21" s="8">
        <f>1/Exchange[[#This Row],[US$1 in Local]]</f>
        <v>0.16844346447780001</v>
      </c>
      <c r="F21" s="17"/>
      <c r="G21" s="22"/>
      <c r="H21" s="16"/>
      <c r="I21" s="8"/>
      <c r="J21" s="8"/>
      <c r="K21" s="15"/>
      <c r="L21" s="16"/>
      <c r="M21" s="16"/>
      <c r="N21" s="8"/>
      <c r="O21" s="5" t="s">
        <v>193</v>
      </c>
      <c r="P21" s="5" t="s">
        <v>193</v>
      </c>
      <c r="Q21" s="5" t="str">
        <f>INDEX(Table11[], MATCH(Countries[[#This Row],[Clean]], Table11[Clean Range], 0), 3)</f>
        <v>Central America</v>
      </c>
      <c r="R21" s="5">
        <f>COUNTIFS(RawData[Clean Country], Countries[[#This Row],[Clean]])</f>
        <v>1</v>
      </c>
      <c r="T21"/>
      <c r="U21"/>
      <c r="Z21" s="20"/>
      <c r="AA21"/>
      <c r="AG21" s="5" t="b">
        <v>1</v>
      </c>
    </row>
    <row r="22" spans="2:35" ht="15" x14ac:dyDescent="0.25">
      <c r="B22" s="5" t="s">
        <v>86</v>
      </c>
      <c r="C22" s="5" t="s">
        <v>14</v>
      </c>
      <c r="D22" s="5">
        <v>5.8512300000000002</v>
      </c>
      <c r="E22" s="8">
        <f>1/Exchange[[#This Row],[US$1 in Local]]</f>
        <v>0.17090423722875361</v>
      </c>
      <c r="F22" s="17" t="s">
        <v>4029</v>
      </c>
      <c r="G22" s="22">
        <v>31.5</v>
      </c>
      <c r="H22" s="16">
        <v>5.86</v>
      </c>
      <c r="I22" s="8">
        <v>5.37</v>
      </c>
      <c r="J22" s="8">
        <v>5.3834834727057386</v>
      </c>
      <c r="K22" s="15">
        <v>155.65217391304347</v>
      </c>
      <c r="L22" s="16">
        <v>7.5</v>
      </c>
      <c r="M22" s="16">
        <v>28</v>
      </c>
      <c r="N22" s="8"/>
      <c r="O22" s="5" t="s">
        <v>198</v>
      </c>
      <c r="P22" s="5" t="s">
        <v>198</v>
      </c>
      <c r="Q22" s="5" t="str">
        <f>INDEX(Table11[], MATCH(Countries[[#This Row],[Clean]], Table11[Clean Range], 0), 3)</f>
        <v>Central America</v>
      </c>
      <c r="R22" s="5">
        <f>COUNTIFS(RawData[Clean Country], Countries[[#This Row],[Clean]])</f>
        <v>1</v>
      </c>
      <c r="T22"/>
      <c r="U22"/>
      <c r="Z22" s="20"/>
      <c r="AA22"/>
      <c r="AG22" s="26" t="s">
        <v>4224</v>
      </c>
    </row>
    <row r="23" spans="2:35" ht="15" x14ac:dyDescent="0.25">
      <c r="B23" s="5" t="s">
        <v>87</v>
      </c>
      <c r="C23" s="5" t="s">
        <v>15</v>
      </c>
      <c r="D23" s="5">
        <v>0.78715400000000002</v>
      </c>
      <c r="E23" s="8">
        <f>1/Exchange[[#This Row],[US$1 in Local]]</f>
        <v>1.2703994389916078</v>
      </c>
      <c r="F23" s="17">
        <v>3.49</v>
      </c>
      <c r="G23" s="22">
        <v>3.49</v>
      </c>
      <c r="H23" s="16">
        <v>1.27</v>
      </c>
      <c r="I23" s="8">
        <v>4.43</v>
      </c>
      <c r="J23" s="8">
        <v>4.4336940420807114</v>
      </c>
      <c r="K23" s="15">
        <v>128.40579710144928</v>
      </c>
      <c r="L23" s="16">
        <v>1.2</v>
      </c>
      <c r="M23" s="16">
        <v>6</v>
      </c>
      <c r="N23" s="8"/>
      <c r="O23" s="5" t="s">
        <v>207</v>
      </c>
      <c r="P23" s="5" t="s">
        <v>207</v>
      </c>
      <c r="Q23" s="5" t="str">
        <f>INDEX(Table11[], MATCH(Countries[[#This Row],[Clean]], Table11[Clean Range], 0), 3)</f>
        <v>Central America</v>
      </c>
      <c r="R23" s="5">
        <f>COUNTIFS(RawData[Clean Country], Countries[[#This Row],[Clean]])</f>
        <v>1</v>
      </c>
      <c r="T23"/>
      <c r="U23"/>
      <c r="Z23" s="20"/>
      <c r="AA23" s="25" t="s">
        <v>4088</v>
      </c>
    </row>
    <row r="24" spans="2:35" ht="15" x14ac:dyDescent="0.25">
      <c r="B24" s="5" t="s">
        <v>88</v>
      </c>
      <c r="C24" s="5" t="s">
        <v>16</v>
      </c>
      <c r="D24" s="5">
        <v>7.7588900000000001</v>
      </c>
      <c r="E24" s="8">
        <f>1/Exchange[[#This Row],[US$1 in Local]]</f>
        <v>0.12888441516763352</v>
      </c>
      <c r="F24" s="17" t="s">
        <v>4031</v>
      </c>
      <c r="G24" s="22">
        <v>16.5</v>
      </c>
      <c r="H24" s="16">
        <v>7.77</v>
      </c>
      <c r="I24" s="8">
        <v>2.12</v>
      </c>
      <c r="J24" s="8">
        <v>2.1265928502659528</v>
      </c>
      <c r="K24" s="15">
        <v>61.449275362318836</v>
      </c>
      <c r="L24" s="16">
        <v>3.93</v>
      </c>
      <c r="M24" s="16">
        <v>-49</v>
      </c>
      <c r="N24" s="8"/>
      <c r="O24" s="5" t="s">
        <v>165</v>
      </c>
      <c r="P24" s="5" t="s">
        <v>165</v>
      </c>
      <c r="Q24" s="5" t="str">
        <f>INDEX(Table11[], MATCH(Countries[[#This Row],[Clean]], Table11[Clean Range], 0), 3)</f>
        <v>Central America</v>
      </c>
      <c r="R24" s="5">
        <f>COUNTIFS(RawData[Clean Country], Countries[[#This Row],[Clean]])</f>
        <v>5</v>
      </c>
      <c r="T24"/>
      <c r="U24"/>
      <c r="Z24" s="20"/>
      <c r="AA24"/>
    </row>
    <row r="25" spans="2:35" ht="15" x14ac:dyDescent="0.25">
      <c r="B25" s="5" t="s">
        <v>89</v>
      </c>
      <c r="C25" s="5" t="s">
        <v>17</v>
      </c>
      <c r="D25" s="5">
        <v>225.874</v>
      </c>
      <c r="E25" s="8">
        <f>1/Exchange[[#This Row],[US$1 in Local]]</f>
        <v>4.4272470492398418E-3</v>
      </c>
      <c r="F25" s="17" t="s">
        <v>4032</v>
      </c>
      <c r="G25" s="22">
        <v>645</v>
      </c>
      <c r="H25" s="16">
        <v>246</v>
      </c>
      <c r="I25" s="8">
        <v>2.63</v>
      </c>
      <c r="J25" s="8">
        <v>2.8555743467596981</v>
      </c>
      <c r="K25" s="15">
        <v>76.231884057971016</v>
      </c>
      <c r="L25" s="16">
        <v>153.66999999999999</v>
      </c>
      <c r="M25" s="16">
        <v>-37</v>
      </c>
      <c r="N25" s="8"/>
      <c r="O25" s="5" t="s">
        <v>208</v>
      </c>
      <c r="P25" s="5" t="s">
        <v>165</v>
      </c>
      <c r="Q25" s="5" t="str">
        <f>INDEX(Table11[], MATCH(Countries[[#This Row],[Clean]], Table11[Clean Range], 0), 3)</f>
        <v>Central America</v>
      </c>
      <c r="R25" s="5">
        <f>COUNTIFS(RawData[Clean Country], Countries[[#This Row],[Clean]])</f>
        <v>5</v>
      </c>
      <c r="T25"/>
      <c r="U25"/>
      <c r="Z25" s="20">
        <v>3</v>
      </c>
      <c r="AA25" t="str">
        <f>VLOOKUP(SelJobTypeCode, JobTypes[], 2, FALSE)</f>
        <v>Analyst</v>
      </c>
    </row>
    <row r="26" spans="2:35" ht="15" x14ac:dyDescent="0.25">
      <c r="B26" s="5" t="s">
        <v>90</v>
      </c>
      <c r="C26" s="5" t="s">
        <v>18</v>
      </c>
      <c r="D26" s="5">
        <v>124.697</v>
      </c>
      <c r="E26" s="8">
        <f>1/Exchange[[#This Row],[US$1 in Local]]</f>
        <v>8.0194391204279174E-3</v>
      </c>
      <c r="F26" s="17"/>
      <c r="G26" s="22"/>
      <c r="H26" s="16"/>
      <c r="I26" s="8"/>
      <c r="J26" s="8"/>
      <c r="K26" s="15"/>
      <c r="L26" s="16"/>
      <c r="M26" s="16"/>
      <c r="N26" s="8"/>
      <c r="O26" s="5" t="s">
        <v>209</v>
      </c>
      <c r="P26" s="5" t="s">
        <v>209</v>
      </c>
      <c r="Q26" s="5" t="str">
        <f>INDEX(Table11[], MATCH(Countries[[#This Row],[Clean]], Table11[Clean Range], 0), 3)</f>
        <v>Central America</v>
      </c>
      <c r="R26" s="5">
        <f>COUNTIFS(RawData[Clean Country], Countries[[#This Row],[Clean]])</f>
        <v>1</v>
      </c>
      <c r="T26"/>
      <c r="U26"/>
      <c r="Z26" s="35" t="s">
        <v>4090</v>
      </c>
      <c r="AA26" s="25" t="s">
        <v>4089</v>
      </c>
    </row>
    <row r="27" spans="2:35" ht="15" x14ac:dyDescent="0.25">
      <c r="B27" s="5" t="s">
        <v>91</v>
      </c>
      <c r="C27" s="5" t="s">
        <v>19</v>
      </c>
      <c r="D27" s="5">
        <v>56.154800000000002</v>
      </c>
      <c r="E27" s="8">
        <f>1/Exchange[[#This Row],[US$1 in Local]]</f>
        <v>1.7807916687442568E-2</v>
      </c>
      <c r="F27" s="17" t="s">
        <v>4033</v>
      </c>
      <c r="G27" s="22">
        <v>84</v>
      </c>
      <c r="H27" s="16">
        <v>51.9</v>
      </c>
      <c r="I27" s="8">
        <v>1.62</v>
      </c>
      <c r="J27" s="8">
        <v>1.4958650017451758</v>
      </c>
      <c r="K27" s="15">
        <v>46.95652173913043</v>
      </c>
      <c r="L27" s="16">
        <v>20.010000000000002</v>
      </c>
      <c r="M27" s="16">
        <v>-61</v>
      </c>
      <c r="N27" s="8"/>
      <c r="O27" s="5" t="s">
        <v>213</v>
      </c>
      <c r="P27" s="5" t="s">
        <v>213</v>
      </c>
      <c r="Q27" s="5" t="str">
        <f>INDEX(Table11[], MATCH(Countries[[#This Row],[Clean]], Table11[Clean Range], 0), 3)</f>
        <v>Central America</v>
      </c>
      <c r="R27" s="5">
        <f>COUNTIFS(RawData[Clean Country], Countries[[#This Row],[Clean]])</f>
        <v>2</v>
      </c>
      <c r="T27"/>
      <c r="U27"/>
      <c r="Z27" s="20"/>
      <c r="AA27"/>
    </row>
    <row r="28" spans="2:35" ht="15" x14ac:dyDescent="0.25">
      <c r="B28" s="5" t="s">
        <v>92</v>
      </c>
      <c r="C28" s="5" t="s">
        <v>20</v>
      </c>
      <c r="D28" s="5">
        <v>9443.81</v>
      </c>
      <c r="E28" s="8">
        <f>1/Exchange[[#This Row],[US$1 in Local]]</f>
        <v>1.0588946622178973E-4</v>
      </c>
      <c r="F28" s="17" t="s">
        <v>4034</v>
      </c>
      <c r="G28" s="22">
        <v>22534</v>
      </c>
      <c r="H28" s="16">
        <v>9160</v>
      </c>
      <c r="I28" s="8">
        <v>2.46</v>
      </c>
      <c r="J28" s="8">
        <v>2.3861132318418097</v>
      </c>
      <c r="K28" s="15">
        <v>71.304347826086953</v>
      </c>
      <c r="L28" s="16">
        <v>5369</v>
      </c>
      <c r="M28" s="16">
        <v>-41</v>
      </c>
      <c r="N28" s="8"/>
      <c r="O28" s="5" t="s">
        <v>220</v>
      </c>
      <c r="P28" s="5" t="s">
        <v>220</v>
      </c>
      <c r="Q28" s="5" t="str">
        <f>INDEX(Table11[], MATCH(Countries[[#This Row],[Clean]], Table11[Clean Range], 0), 3)</f>
        <v>Central America</v>
      </c>
      <c r="R28" s="5">
        <f>COUNTIFS(RawData[Clean Country], Countries[[#This Row],[Clean]])</f>
        <v>1</v>
      </c>
      <c r="T28"/>
      <c r="U28"/>
      <c r="Z28" s="20"/>
      <c r="AA28"/>
    </row>
    <row r="29" spans="2:35" ht="15" x14ac:dyDescent="0.25">
      <c r="B29" s="5" t="s">
        <v>93</v>
      </c>
      <c r="C29" s="5" t="s">
        <v>21</v>
      </c>
      <c r="D29" s="5">
        <v>3.86721</v>
      </c>
      <c r="E29" s="8">
        <f>1/Exchange[[#This Row],[US$1 in Local]]</f>
        <v>0.25858435409507113</v>
      </c>
      <c r="F29" s="17" t="s">
        <v>4035</v>
      </c>
      <c r="G29" s="22">
        <v>15.9</v>
      </c>
      <c r="H29" s="16">
        <v>3.85</v>
      </c>
      <c r="I29" s="8">
        <v>4.13</v>
      </c>
      <c r="J29" s="8">
        <v>4.1114912301116311</v>
      </c>
      <c r="K29" s="15">
        <v>119.71014492753622</v>
      </c>
      <c r="L29" s="16">
        <v>3.79</v>
      </c>
      <c r="M29" s="16">
        <v>-2</v>
      </c>
      <c r="N29" s="8"/>
      <c r="O29" s="5" t="s">
        <v>183</v>
      </c>
      <c r="P29" s="5" t="s">
        <v>151</v>
      </c>
      <c r="Q29" s="5" t="str">
        <f>INDEX(Table11[], MATCH(Countries[[#This Row],[Clean]], Table11[Clean Range], 0), 3)</f>
        <v>Central America</v>
      </c>
      <c r="R29" s="5">
        <f>COUNTIFS(RawData[Clean Country], Countries[[#This Row],[Clean]])</f>
        <v>10</v>
      </c>
      <c r="T29"/>
      <c r="U29"/>
      <c r="Z29" s="20"/>
      <c r="AA29"/>
    </row>
    <row r="30" spans="2:35" ht="15" x14ac:dyDescent="0.25">
      <c r="B30" s="5" t="s">
        <v>94</v>
      </c>
      <c r="C30" s="5" t="s">
        <v>22</v>
      </c>
      <c r="D30" s="5">
        <v>78.904300000000006</v>
      </c>
      <c r="E30" s="8">
        <f>1/Exchange[[#This Row],[US$1 in Local]]</f>
        <v>1.2673580527296991E-2</v>
      </c>
      <c r="F30" s="17" t="s">
        <v>4036</v>
      </c>
      <c r="G30" s="22">
        <v>320</v>
      </c>
      <c r="H30" s="16">
        <v>76.900000000000006</v>
      </c>
      <c r="I30" s="8">
        <v>4.16</v>
      </c>
      <c r="J30" s="8">
        <v>4.0555457687350369</v>
      </c>
      <c r="K30" s="15">
        <v>120.57971014492753</v>
      </c>
      <c r="L30" s="16">
        <v>76.239999999999995</v>
      </c>
      <c r="M30" s="16">
        <v>-1</v>
      </c>
      <c r="N30" s="8"/>
      <c r="O30" s="5" t="s">
        <v>151</v>
      </c>
      <c r="P30" s="5" t="s">
        <v>151</v>
      </c>
      <c r="Q30" s="5" t="str">
        <f>INDEX(Table11[], MATCH(Countries[[#This Row],[Clean]], Table11[Clean Range], 0), 3)</f>
        <v>Central America</v>
      </c>
      <c r="R30" s="5">
        <f>COUNTIFS(RawData[Clean Country], Countries[[#This Row],[Clean]])</f>
        <v>10</v>
      </c>
      <c r="T30"/>
      <c r="U30"/>
      <c r="Z30" s="20"/>
      <c r="AA30"/>
    </row>
    <row r="31" spans="2:35" ht="15" x14ac:dyDescent="0.25">
      <c r="B31" s="5" t="s">
        <v>95</v>
      </c>
      <c r="C31" s="5" t="s">
        <v>23</v>
      </c>
      <c r="D31" s="5">
        <v>148.88</v>
      </c>
      <c r="E31" s="8">
        <f>1/Exchange[[#This Row],[US$1 in Local]]</f>
        <v>6.7168189145620635E-3</v>
      </c>
      <c r="F31" s="17"/>
      <c r="G31" s="22"/>
      <c r="H31" s="16"/>
      <c r="I31" s="8"/>
      <c r="J31" s="8"/>
      <c r="K31" s="15"/>
      <c r="L31" s="16"/>
      <c r="M31" s="16"/>
      <c r="N31" s="8"/>
      <c r="O31" s="5" t="s">
        <v>184</v>
      </c>
      <c r="P31" s="5" t="s">
        <v>184</v>
      </c>
      <c r="Q31" s="5" t="str">
        <f>INDEX(Table11[], MATCH(Countries[[#This Row],[Clean]], Table11[Clean Range], 0), 3)</f>
        <v>Central America</v>
      </c>
      <c r="R31" s="5">
        <f>COUNTIFS(RawData[Clean Country], Countries[[#This Row],[Clean]])</f>
        <v>2</v>
      </c>
      <c r="T31"/>
      <c r="U31"/>
      <c r="Z31" s="20"/>
      <c r="AA31"/>
    </row>
    <row r="32" spans="2:35" ht="15" x14ac:dyDescent="0.25">
      <c r="B32" s="5" t="s">
        <v>96</v>
      </c>
      <c r="C32" s="5" t="s">
        <v>24</v>
      </c>
      <c r="D32" s="5">
        <v>0.27939999999999998</v>
      </c>
      <c r="E32" s="8">
        <f>1/Exchange[[#This Row],[US$1 in Local]]</f>
        <v>3.579098067287044</v>
      </c>
      <c r="F32" s="17"/>
      <c r="G32" s="22"/>
      <c r="H32" s="16"/>
      <c r="I32" s="8"/>
      <c r="J32" s="8"/>
      <c r="K32" s="15"/>
      <c r="L32" s="16"/>
      <c r="M32" s="16"/>
      <c r="N32" s="8"/>
      <c r="O32" s="5" t="s">
        <v>242</v>
      </c>
      <c r="P32" s="5" t="s">
        <v>242</v>
      </c>
      <c r="Q32" s="5" t="str">
        <f>INDEX(Table11[], MATCH(Countries[[#This Row],[Clean]], Table11[Clean Range], 0), 3)</f>
        <v>Central America</v>
      </c>
      <c r="R32" s="5">
        <f>COUNTIFS(RawData[Clean Country], Countries[[#This Row],[Clean]])</f>
        <v>1</v>
      </c>
      <c r="T32"/>
      <c r="U32"/>
      <c r="Z32" s="20"/>
      <c r="AA32"/>
    </row>
    <row r="33" spans="2:27" ht="15" x14ac:dyDescent="0.25">
      <c r="B33" s="5" t="s">
        <v>97</v>
      </c>
      <c r="C33" s="5" t="s">
        <v>25</v>
      </c>
      <c r="D33" s="5">
        <v>0.548489</v>
      </c>
      <c r="E33" s="8">
        <f>1/Exchange[[#This Row],[US$1 in Local]]</f>
        <v>1.8231906200488979</v>
      </c>
      <c r="F33" s="17" t="s">
        <v>4037</v>
      </c>
      <c r="G33" s="22">
        <v>1.65</v>
      </c>
      <c r="H33" s="16">
        <v>0.55000000000000004</v>
      </c>
      <c r="I33" s="8">
        <v>3</v>
      </c>
      <c r="J33" s="8">
        <v>3.0082645230806815</v>
      </c>
      <c r="K33" s="15">
        <v>86.956521739130437</v>
      </c>
      <c r="L33" s="16">
        <v>0.39</v>
      </c>
      <c r="M33" s="16">
        <v>-29</v>
      </c>
      <c r="N33" s="8"/>
      <c r="O33" s="5" t="s">
        <v>245</v>
      </c>
      <c r="P33" s="5" t="s">
        <v>213</v>
      </c>
      <c r="Q33" s="5" t="str">
        <f>INDEX(Table11[], MATCH(Countries[[#This Row],[Clean]], Table11[Clean Range], 0), 3)</f>
        <v>Central America</v>
      </c>
      <c r="R33" s="5">
        <f>COUNTIFS(RawData[Clean Country], Countries[[#This Row],[Clean]])</f>
        <v>2</v>
      </c>
      <c r="T33"/>
      <c r="U33"/>
      <c r="Z33" s="20"/>
      <c r="AA33"/>
    </row>
    <row r="34" spans="2:27" ht="15" x14ac:dyDescent="0.25">
      <c r="B34" s="5" t="s">
        <v>98</v>
      </c>
      <c r="C34" s="5" t="s">
        <v>26</v>
      </c>
      <c r="D34" s="5">
        <v>1.9323999999999999</v>
      </c>
      <c r="E34" s="8">
        <f>1/Exchange[[#This Row],[US$1 in Local]]</f>
        <v>0.51749120264955495</v>
      </c>
      <c r="F34" s="17"/>
      <c r="G34" s="22"/>
      <c r="H34" s="16"/>
      <c r="I34" s="8"/>
      <c r="J34" s="8"/>
      <c r="K34" s="15"/>
      <c r="L34" s="16"/>
      <c r="M34" s="16"/>
      <c r="N34" s="8"/>
      <c r="O34" s="5" t="s">
        <v>194</v>
      </c>
      <c r="P34" s="5" t="s">
        <v>194</v>
      </c>
      <c r="Q34" s="38" t="str">
        <f>INDEX(Table11[], MATCH(Countries[[#This Row],[Clean]], Table11[Clean Range], 0), 3)</f>
        <v>Asia</v>
      </c>
      <c r="R34" s="5">
        <f>COUNTIFS(RawData[Clean Country], Countries[[#This Row],[Clean]])</f>
        <v>1</v>
      </c>
      <c r="T34"/>
      <c r="U34"/>
      <c r="Z34" s="20"/>
      <c r="AA34"/>
    </row>
    <row r="35" spans="2:27" ht="15" x14ac:dyDescent="0.25">
      <c r="B35" s="5" t="s">
        <v>99</v>
      </c>
      <c r="C35" s="5" t="s">
        <v>27</v>
      </c>
      <c r="D35" s="5">
        <v>2.7178800000000001</v>
      </c>
      <c r="E35" s="8">
        <f>1/Exchange[[#This Row],[US$1 in Local]]</f>
        <v>0.36793383077987252</v>
      </c>
      <c r="F35" s="17" t="s">
        <v>4038</v>
      </c>
      <c r="G35" s="22">
        <v>7.8</v>
      </c>
      <c r="H35" s="16">
        <v>2.72</v>
      </c>
      <c r="I35" s="8">
        <v>2.87</v>
      </c>
      <c r="J35" s="8">
        <v>2.8698838800830058</v>
      </c>
      <c r="K35" s="15">
        <v>83.188405797101439</v>
      </c>
      <c r="L35" s="16">
        <v>1.86</v>
      </c>
      <c r="M35" s="16">
        <v>-32</v>
      </c>
      <c r="N35" s="8"/>
      <c r="O35" s="5" t="s">
        <v>256</v>
      </c>
      <c r="P35" s="5" t="s">
        <v>255</v>
      </c>
      <c r="Q35" s="5" t="str">
        <f>INDEX(Table11[], MATCH(Countries[[#This Row],[Clean]], Table11[Clean Range], 0), 3)</f>
        <v>Asia</v>
      </c>
      <c r="R35" s="5">
        <f>COUNTIFS(RawData[Clean Country], Countries[[#This Row],[Clean]])</f>
        <v>2</v>
      </c>
      <c r="T35"/>
      <c r="U35"/>
      <c r="Z35" s="20"/>
      <c r="AA35"/>
    </row>
    <row r="36" spans="2:27" ht="15" x14ac:dyDescent="0.25">
      <c r="B36" s="5" t="s">
        <v>100</v>
      </c>
      <c r="C36" s="5" t="s">
        <v>28</v>
      </c>
      <c r="D36" s="5">
        <v>3.1565599999999998</v>
      </c>
      <c r="E36" s="8">
        <f>1/Exchange[[#This Row],[US$1 in Local]]</f>
        <v>0.31680056770661735</v>
      </c>
      <c r="F36" s="17" t="s">
        <v>4039</v>
      </c>
      <c r="G36" s="22">
        <v>7.35</v>
      </c>
      <c r="H36" s="16">
        <v>3.14</v>
      </c>
      <c r="I36" s="8">
        <v>2.34</v>
      </c>
      <c r="J36" s="8">
        <v>2.3284841726436376</v>
      </c>
      <c r="K36" s="15">
        <v>67.826086956521735</v>
      </c>
      <c r="L36" s="16">
        <v>1.75</v>
      </c>
      <c r="M36" s="16">
        <v>-44</v>
      </c>
      <c r="N36" s="8"/>
      <c r="O36" s="5" t="s">
        <v>180</v>
      </c>
      <c r="P36" s="5" t="s">
        <v>180</v>
      </c>
      <c r="Q36" s="5" t="str">
        <f>INDEX(Table11[], MATCH(Countries[[#This Row],[Clean]], Table11[Clean Range], 0), 3)</f>
        <v>Asia</v>
      </c>
      <c r="R36" s="5">
        <f>COUNTIFS(RawData[Clean Country], Countries[[#This Row],[Clean]])</f>
        <v>2</v>
      </c>
      <c r="T36"/>
      <c r="U36"/>
      <c r="Z36" s="20"/>
      <c r="AA36"/>
    </row>
    <row r="37" spans="2:27" ht="15" x14ac:dyDescent="0.25">
      <c r="B37" s="5" t="s">
        <v>101</v>
      </c>
      <c r="C37" s="5" t="s">
        <v>29</v>
      </c>
      <c r="D37" s="5">
        <v>30.715900000000001</v>
      </c>
      <c r="E37" s="8">
        <f>1/Exchange[[#This Row],[US$1 in Local]]</f>
        <v>3.2556428429575561E-2</v>
      </c>
      <c r="F37" s="17"/>
      <c r="G37" s="22"/>
      <c r="H37" s="16"/>
      <c r="I37" s="8"/>
      <c r="J37" s="8"/>
      <c r="K37" s="15"/>
      <c r="L37" s="16"/>
      <c r="M37" s="16"/>
      <c r="N37" s="8"/>
      <c r="O37" s="5" t="s">
        <v>203</v>
      </c>
      <c r="P37" s="5" t="s">
        <v>203</v>
      </c>
      <c r="Q37" s="5" t="str">
        <f>INDEX(Table11[], MATCH(Countries[[#This Row],[Clean]], Table11[Clean Range], 0), 3)</f>
        <v>Asia</v>
      </c>
      <c r="R37" s="5">
        <f>COUNTIFS(RawData[Clean Country], Countries[[#This Row],[Clean]])</f>
        <v>1</v>
      </c>
      <c r="T37"/>
      <c r="U37"/>
      <c r="Z37" s="20"/>
      <c r="AA37"/>
    </row>
    <row r="38" spans="2:27" ht="15" x14ac:dyDescent="0.25">
      <c r="B38" s="5" t="s">
        <v>102</v>
      </c>
      <c r="C38" s="5" t="s">
        <v>30</v>
      </c>
      <c r="D38" s="5">
        <v>13.6899</v>
      </c>
      <c r="E38" s="8">
        <f>1/Exchange[[#This Row],[US$1 in Local]]</f>
        <v>7.3046552567951561E-2</v>
      </c>
      <c r="F38" s="17" t="s">
        <v>4040</v>
      </c>
      <c r="G38" s="22">
        <v>37</v>
      </c>
      <c r="H38" s="16">
        <v>13.68</v>
      </c>
      <c r="I38" s="8">
        <v>2.7</v>
      </c>
      <c r="J38" s="8">
        <v>2.7027224450142078</v>
      </c>
      <c r="K38" s="15">
        <v>78.260869565217391</v>
      </c>
      <c r="L38" s="16">
        <v>8.82</v>
      </c>
      <c r="M38" s="16">
        <v>-36</v>
      </c>
      <c r="N38" s="8"/>
      <c r="O38" s="5" t="s">
        <v>181</v>
      </c>
      <c r="P38" s="5" t="s">
        <v>3205</v>
      </c>
      <c r="Q38" s="5" t="str">
        <f>INDEX(Table11[], MATCH(Countries[[#This Row],[Clean]], Table11[Clean Range], 0), 3)</f>
        <v>Asia</v>
      </c>
      <c r="R38" s="5">
        <f>COUNTIFS(RawData[Clean Country], Countries[[#This Row],[Clean]])</f>
        <v>2</v>
      </c>
      <c r="T38"/>
      <c r="U38"/>
      <c r="Z38" s="20"/>
      <c r="AA38"/>
    </row>
    <row r="39" spans="2:27" ht="15" x14ac:dyDescent="0.25">
      <c r="B39" s="5" t="s">
        <v>103</v>
      </c>
      <c r="C39" s="5" t="s">
        <v>31</v>
      </c>
      <c r="D39" s="5">
        <v>89.65</v>
      </c>
      <c r="E39" s="8">
        <f>1/Exchange[[#This Row],[US$1 in Local]]</f>
        <v>1.1154489682097044E-2</v>
      </c>
      <c r="F39" s="17"/>
      <c r="G39" s="22"/>
      <c r="H39" s="16"/>
      <c r="I39" s="8"/>
      <c r="J39" s="8"/>
      <c r="K39" s="15"/>
      <c r="L39" s="16"/>
      <c r="M39" s="16"/>
      <c r="N39" s="8"/>
      <c r="O39" s="5" t="s">
        <v>221</v>
      </c>
      <c r="P39" s="5" t="s">
        <v>221</v>
      </c>
      <c r="Q39" s="5" t="str">
        <f>INDEX(Table11[], MATCH(Countries[[#This Row],[Clean]], Table11[Clean Range], 0), 3)</f>
        <v>Asia</v>
      </c>
      <c r="R39" s="5">
        <f>COUNTIFS(RawData[Clean Country], Countries[[#This Row],[Clean]])</f>
        <v>1</v>
      </c>
      <c r="T39"/>
      <c r="U39"/>
      <c r="Z39" s="20"/>
      <c r="AA39"/>
    </row>
    <row r="40" spans="2:27" ht="15" x14ac:dyDescent="0.25">
      <c r="B40" s="5" t="s">
        <v>104</v>
      </c>
      <c r="C40" s="5" t="s">
        <v>32</v>
      </c>
      <c r="D40" s="5">
        <v>1.2537799999999999</v>
      </c>
      <c r="E40" s="8">
        <f>1/Exchange[[#This Row],[US$1 in Local]]</f>
        <v>0.79758809360493876</v>
      </c>
      <c r="F40" s="17" t="s">
        <v>4041</v>
      </c>
      <c r="G40" s="22">
        <v>5.0999999999999996</v>
      </c>
      <c r="H40" s="16">
        <v>1.26</v>
      </c>
      <c r="I40" s="8">
        <v>4.05</v>
      </c>
      <c r="J40" s="8">
        <v>4.067699277385187</v>
      </c>
      <c r="K40" s="15">
        <v>117.39130434782608</v>
      </c>
      <c r="L40" s="16">
        <v>1.22</v>
      </c>
      <c r="M40" s="16">
        <v>-4</v>
      </c>
      <c r="N40" s="8"/>
      <c r="O40" s="5" t="s">
        <v>175</v>
      </c>
      <c r="P40" s="5" t="s">
        <v>175</v>
      </c>
      <c r="Q40" s="5" t="str">
        <f>INDEX(Table11[], MATCH(Countries[[#This Row],[Clean]], Table11[Clean Range], 0), 3)</f>
        <v>Asia</v>
      </c>
      <c r="R40" s="5">
        <f>COUNTIFS(RawData[Clean Country], Countries[[#This Row],[Clean]])</f>
        <v>3</v>
      </c>
      <c r="T40"/>
      <c r="U40"/>
      <c r="Z40" s="20"/>
      <c r="AA40"/>
    </row>
    <row r="41" spans="2:27" ht="15" x14ac:dyDescent="0.25">
      <c r="B41" s="5" t="s">
        <v>105</v>
      </c>
      <c r="C41" s="5" t="s">
        <v>33</v>
      </c>
      <c r="D41" s="5">
        <v>5.9083800000000002</v>
      </c>
      <c r="E41" s="8">
        <f>1/Exchange[[#This Row],[US$1 in Local]]</f>
        <v>0.16925113144381371</v>
      </c>
      <c r="F41" s="17" t="s">
        <v>4042</v>
      </c>
      <c r="G41" s="22">
        <v>41</v>
      </c>
      <c r="H41" s="16">
        <v>6.04</v>
      </c>
      <c r="I41" s="8">
        <v>6.79</v>
      </c>
      <c r="J41" s="8">
        <v>6.9392963891963619</v>
      </c>
      <c r="K41" s="15">
        <v>196.81159420289853</v>
      </c>
      <c r="L41" s="16">
        <v>9.77</v>
      </c>
      <c r="M41" s="16">
        <v>62</v>
      </c>
      <c r="N41" s="8"/>
      <c r="O41" s="5" t="s">
        <v>234</v>
      </c>
      <c r="P41" s="5" t="s">
        <v>234</v>
      </c>
      <c r="Q41" s="5" t="str">
        <f>INDEX(Table11[], MATCH(Countries[[#This Row],[Clean]], Table11[Clean Range], 0), 3)</f>
        <v>Asia</v>
      </c>
      <c r="R41" s="5">
        <f>COUNTIFS(RawData[Clean Country], Countries[[#This Row],[Clean]])</f>
        <v>2</v>
      </c>
      <c r="T41"/>
      <c r="U41"/>
      <c r="Z41" s="20"/>
      <c r="AA41"/>
    </row>
    <row r="42" spans="2:27" ht="15" x14ac:dyDescent="0.25">
      <c r="B42" s="5" t="s">
        <v>106</v>
      </c>
      <c r="C42" s="5" t="s">
        <v>34</v>
      </c>
      <c r="D42" s="5">
        <v>0.38450000000000001</v>
      </c>
      <c r="E42" s="8">
        <f>1/Exchange[[#This Row],[US$1 in Local]]</f>
        <v>2.6007802340702209</v>
      </c>
      <c r="F42" s="17"/>
      <c r="G42" s="22"/>
      <c r="H42" s="16"/>
      <c r="I42" s="8"/>
      <c r="J42" s="8"/>
      <c r="K42" s="15"/>
      <c r="L42" s="16"/>
      <c r="M42" s="16"/>
      <c r="N42" s="8"/>
      <c r="O42" s="5" t="s">
        <v>235</v>
      </c>
      <c r="P42" s="5" t="s">
        <v>234</v>
      </c>
      <c r="Q42" s="5" t="str">
        <f>INDEX(Table11[], MATCH(Countries[[#This Row],[Clean]], Table11[Clean Range], 0), 3)</f>
        <v>Asia</v>
      </c>
      <c r="R42" s="5">
        <f>COUNTIFS(RawData[Clean Country], Countries[[#This Row],[Clean]])</f>
        <v>2</v>
      </c>
      <c r="T42"/>
      <c r="U42"/>
      <c r="Z42" s="20"/>
      <c r="AA42"/>
    </row>
    <row r="43" spans="2:27" ht="15" x14ac:dyDescent="0.25">
      <c r="B43" s="5" t="s">
        <v>107</v>
      </c>
      <c r="C43" s="5" t="s">
        <v>35</v>
      </c>
      <c r="D43" s="5">
        <v>94.214399999999998</v>
      </c>
      <c r="E43" s="8">
        <f>1/Exchange[[#This Row],[US$1 in Local]]</f>
        <v>1.0614088716799131E-2</v>
      </c>
      <c r="F43" s="17" t="s">
        <v>4043</v>
      </c>
      <c r="G43" s="22">
        <v>260</v>
      </c>
      <c r="H43" s="16">
        <v>90.1</v>
      </c>
      <c r="I43" s="8">
        <v>2.89</v>
      </c>
      <c r="J43" s="8">
        <v>2.7596630663677741</v>
      </c>
      <c r="K43" s="15">
        <v>83.768115942028984</v>
      </c>
      <c r="L43" s="16">
        <v>61.95</v>
      </c>
      <c r="M43" s="16">
        <v>-31</v>
      </c>
      <c r="N43" s="8"/>
      <c r="O43" s="5" t="s">
        <v>167</v>
      </c>
      <c r="P43" s="5" t="s">
        <v>167</v>
      </c>
      <c r="Q43" s="5" t="str">
        <f>INDEX(Table11[], MATCH(Countries[[#This Row],[Clean]], Table11[Clean Range], 0), 3)</f>
        <v>Asia</v>
      </c>
      <c r="R43" s="5">
        <f>COUNTIFS(RawData[Clean Country], Countries[[#This Row],[Clean]])</f>
        <v>5</v>
      </c>
      <c r="T43"/>
      <c r="U43"/>
      <c r="Z43" s="20"/>
      <c r="AA43"/>
    </row>
    <row r="44" spans="2:27" ht="15" x14ac:dyDescent="0.25">
      <c r="B44" s="5" t="s">
        <v>108</v>
      </c>
      <c r="C44" s="5" t="s">
        <v>36</v>
      </c>
      <c r="D44" s="5">
        <v>42.185099999999998</v>
      </c>
      <c r="E44" s="8">
        <f>1/Exchange[[#This Row],[US$1 in Local]]</f>
        <v>2.3705052257787702E-2</v>
      </c>
      <c r="F44" s="17" t="s">
        <v>4045</v>
      </c>
      <c r="G44" s="22">
        <v>118</v>
      </c>
      <c r="H44" s="16">
        <v>44</v>
      </c>
      <c r="I44" s="8">
        <v>2.68</v>
      </c>
      <c r="J44" s="8">
        <v>2.7971961664189489</v>
      </c>
      <c r="K44" s="15">
        <v>77.681159420289845</v>
      </c>
      <c r="L44" s="16">
        <v>28.11</v>
      </c>
      <c r="M44" s="16">
        <v>-36</v>
      </c>
      <c r="N44" s="8"/>
      <c r="O44" s="5" t="s">
        <v>254</v>
      </c>
      <c r="P44" s="5" t="s">
        <v>167</v>
      </c>
      <c r="Q44" s="5" t="str">
        <f>INDEX(Table11[], MATCH(Countries[[#This Row],[Clean]], Table11[Clean Range], 0), 3)</f>
        <v>Asia</v>
      </c>
      <c r="R44" s="5">
        <f>COUNTIFS(RawData[Clean Country], Countries[[#This Row],[Clean]])</f>
        <v>5</v>
      </c>
      <c r="T44"/>
      <c r="U44"/>
      <c r="Z44" s="20"/>
      <c r="AA44"/>
    </row>
    <row r="45" spans="2:27" ht="15" x14ac:dyDescent="0.25">
      <c r="B45" s="5" t="s">
        <v>109</v>
      </c>
      <c r="C45" s="5" t="s">
        <v>37</v>
      </c>
      <c r="D45" s="5">
        <v>3.64</v>
      </c>
      <c r="E45" s="8">
        <f>1/Exchange[[#This Row],[US$1 in Local]]</f>
        <v>0.27472527472527469</v>
      </c>
      <c r="F45" s="17"/>
      <c r="G45" s="22"/>
      <c r="H45" s="16"/>
      <c r="I45" s="8"/>
      <c r="J45" s="8"/>
      <c r="K45" s="15"/>
      <c r="L45" s="16"/>
      <c r="M45" s="16"/>
      <c r="N45" s="8"/>
      <c r="O45" s="5" t="s">
        <v>255</v>
      </c>
      <c r="P45" s="5" t="s">
        <v>255</v>
      </c>
      <c r="Q45" s="5" t="str">
        <f>INDEX(Table11[], MATCH(Countries[[#This Row],[Clean]], Table11[Clean Range], 0), 3)</f>
        <v>Asia</v>
      </c>
      <c r="R45" s="5">
        <f>COUNTIFS(RawData[Clean Country], Countries[[#This Row],[Clean]])</f>
        <v>2</v>
      </c>
      <c r="T45"/>
      <c r="U45"/>
      <c r="Z45" s="20"/>
      <c r="AA45"/>
    </row>
    <row r="46" spans="2:27" ht="15" x14ac:dyDescent="0.25">
      <c r="B46" s="5" t="s">
        <v>110</v>
      </c>
      <c r="C46" s="5" t="s">
        <v>38</v>
      </c>
      <c r="D46" s="5">
        <v>3.5135399999999999</v>
      </c>
      <c r="E46" s="8">
        <f>1/Exchange[[#This Row],[US$1 in Local]]</f>
        <v>0.28461323906942854</v>
      </c>
      <c r="F46" s="17"/>
      <c r="G46" s="22"/>
      <c r="H46" s="16"/>
      <c r="I46" s="8"/>
      <c r="J46" s="8"/>
      <c r="K46" s="15"/>
      <c r="L46" s="16"/>
      <c r="M46" s="16"/>
      <c r="N46" s="8"/>
      <c r="O46" s="5" t="s">
        <v>262</v>
      </c>
      <c r="P46" s="5" t="s">
        <v>262</v>
      </c>
      <c r="Q46" s="5" t="str">
        <f>INDEX(Table11[], MATCH(Countries[[#This Row],[Clean]], Table11[Clean Range], 0), 3)</f>
        <v>Asia</v>
      </c>
      <c r="R46" s="5">
        <f>COUNTIFS(RawData[Clean Country], Countries[[#This Row],[Clean]])</f>
        <v>1</v>
      </c>
      <c r="T46"/>
      <c r="U46"/>
      <c r="Z46" s="20"/>
      <c r="AA46"/>
    </row>
    <row r="47" spans="2:27" ht="15" x14ac:dyDescent="0.25">
      <c r="B47" s="5" t="s">
        <v>111</v>
      </c>
      <c r="C47" s="5" t="s">
        <v>39</v>
      </c>
      <c r="D47" s="5">
        <v>32.5458</v>
      </c>
      <c r="E47" s="8">
        <f>1/Exchange[[#This Row],[US$1 in Local]]</f>
        <v>3.072593084207486E-2</v>
      </c>
      <c r="F47" s="17" t="s">
        <v>4047</v>
      </c>
      <c r="G47" s="22">
        <v>81</v>
      </c>
      <c r="H47" s="16">
        <v>31.8</v>
      </c>
      <c r="I47" s="8">
        <v>2.5499999999999998</v>
      </c>
      <c r="J47" s="8">
        <v>2.4888003982080638</v>
      </c>
      <c r="K47" s="15">
        <v>73.91304347826086</v>
      </c>
      <c r="L47" s="16">
        <v>19.3</v>
      </c>
      <c r="M47" s="16">
        <v>-39</v>
      </c>
      <c r="N47" s="8"/>
      <c r="O47" s="5" t="s">
        <v>263</v>
      </c>
      <c r="P47" s="5" t="s">
        <v>263</v>
      </c>
      <c r="Q47" s="5" t="str">
        <f>INDEX(Table11[], MATCH(Countries[[#This Row],[Clean]], Table11[Clean Range], 0), 3)</f>
        <v>Asia</v>
      </c>
      <c r="R47" s="5">
        <f>COUNTIFS(RawData[Clean Country], Countries[[#This Row],[Clean]])</f>
        <v>1</v>
      </c>
      <c r="T47"/>
      <c r="U47"/>
      <c r="Z47" s="20"/>
      <c r="AA47"/>
    </row>
    <row r="48" spans="2:27" ht="15" x14ac:dyDescent="0.25">
      <c r="B48" s="5" t="s">
        <v>112</v>
      </c>
      <c r="C48" s="5" t="s">
        <v>40</v>
      </c>
      <c r="D48" s="5">
        <v>3.75</v>
      </c>
      <c r="E48" s="8">
        <f>1/Exchange[[#This Row],[US$1 in Local]]</f>
        <v>0.26666666666666666</v>
      </c>
      <c r="F48" s="17" t="s">
        <v>4048</v>
      </c>
      <c r="G48" s="22">
        <v>10</v>
      </c>
      <c r="H48" s="16">
        <v>3.75</v>
      </c>
      <c r="I48" s="8">
        <v>2.67</v>
      </c>
      <c r="J48" s="8">
        <v>2.6666666666666665</v>
      </c>
      <c r="K48" s="15">
        <v>77.391304347826079</v>
      </c>
      <c r="L48" s="16">
        <v>2.38</v>
      </c>
      <c r="M48" s="16">
        <v>-36</v>
      </c>
      <c r="N48" s="8"/>
      <c r="O48" s="5" t="s">
        <v>134</v>
      </c>
      <c r="P48" s="5" t="s">
        <v>134</v>
      </c>
      <c r="Q48" s="5" t="str">
        <f>INDEX(Table11[], MATCH(Countries[[#This Row],[Clean]], Table11[Clean Range], 0), 3)</f>
        <v>Asia</v>
      </c>
      <c r="R48" s="5">
        <f>COUNTIFS(RawData[Clean Country], Countries[[#This Row],[Clean]])</f>
        <v>565</v>
      </c>
      <c r="T48"/>
      <c r="U48"/>
      <c r="Z48" s="20"/>
      <c r="AA48"/>
    </row>
    <row r="49" spans="2:27" ht="15" x14ac:dyDescent="0.25">
      <c r="B49" s="5" t="s">
        <v>113</v>
      </c>
      <c r="C49" s="5" t="s">
        <v>41</v>
      </c>
      <c r="D49" s="5">
        <v>1.2677099999999999</v>
      </c>
      <c r="E49" s="8">
        <f>1/Exchange[[#This Row],[US$1 in Local]]</f>
        <v>0.78882394238429931</v>
      </c>
      <c r="F49" s="17" t="s">
        <v>4049</v>
      </c>
      <c r="G49" s="22">
        <v>4.8499999999999996</v>
      </c>
      <c r="H49" s="16">
        <v>1.29</v>
      </c>
      <c r="I49" s="8">
        <v>3.75</v>
      </c>
      <c r="J49" s="8">
        <v>3.8257961205638513</v>
      </c>
      <c r="K49" s="15">
        <v>108.69565217391303</v>
      </c>
      <c r="L49" s="16">
        <v>1.1599999999999999</v>
      </c>
      <c r="M49" s="16">
        <v>-11</v>
      </c>
      <c r="N49" s="8"/>
      <c r="O49" s="5" t="s">
        <v>138</v>
      </c>
      <c r="P49" s="5" t="s">
        <v>138</v>
      </c>
      <c r="Q49" s="5" t="str">
        <f>INDEX(Table11[], MATCH(Countries[[#This Row],[Clean]], Table11[Clean Range], 0), 3)</f>
        <v>Asia</v>
      </c>
      <c r="R49" s="5">
        <f>COUNTIFS(RawData[Clean Country], Countries[[#This Row],[Clean]])</f>
        <v>29</v>
      </c>
      <c r="T49"/>
      <c r="U49"/>
      <c r="Z49" s="20"/>
      <c r="AA49"/>
    </row>
    <row r="50" spans="2:27" ht="15" x14ac:dyDescent="0.25">
      <c r="B50" s="5" t="s">
        <v>114</v>
      </c>
      <c r="C50" s="5" t="s">
        <v>42</v>
      </c>
      <c r="D50" s="5">
        <v>8.2019800000000007</v>
      </c>
      <c r="E50" s="8">
        <f>1/Exchange[[#This Row],[US$1 in Local]]</f>
        <v>0.12192177986291114</v>
      </c>
      <c r="F50" s="17" t="s">
        <v>4050</v>
      </c>
      <c r="G50" s="22">
        <v>19.95</v>
      </c>
      <c r="H50" s="16">
        <v>8.1300000000000008</v>
      </c>
      <c r="I50" s="8">
        <v>2.4500000000000002</v>
      </c>
      <c r="J50" s="8">
        <v>2.4323395082650769</v>
      </c>
      <c r="K50" s="15">
        <v>71.014492753623188</v>
      </c>
      <c r="L50" s="16">
        <v>4.75</v>
      </c>
      <c r="M50" s="16">
        <v>-42</v>
      </c>
      <c r="N50" s="8"/>
      <c r="O50" s="5" t="s">
        <v>241</v>
      </c>
      <c r="P50" s="5" t="s">
        <v>138</v>
      </c>
      <c r="Q50" s="5" t="str">
        <f>INDEX(Table11[], MATCH(Countries[[#This Row],[Clean]], Table11[Clean Range], 0), 3)</f>
        <v>Asia</v>
      </c>
      <c r="R50" s="5">
        <f>COUNTIFS(RawData[Clean Country], Countries[[#This Row],[Clean]])</f>
        <v>29</v>
      </c>
      <c r="T50"/>
      <c r="U50"/>
      <c r="Z50" s="20"/>
      <c r="AA50"/>
    </row>
    <row r="51" spans="2:27" ht="15" x14ac:dyDescent="0.25">
      <c r="B51" s="5" t="s">
        <v>115</v>
      </c>
      <c r="C51" s="5" t="s">
        <v>43</v>
      </c>
      <c r="D51" s="5">
        <v>1151.0899999999999</v>
      </c>
      <c r="E51" s="8">
        <f>1/Exchange[[#This Row],[US$1 in Local]]</f>
        <v>8.6874180124925078E-4</v>
      </c>
      <c r="F51" s="17" t="s">
        <v>4051</v>
      </c>
      <c r="G51" s="22">
        <v>3700</v>
      </c>
      <c r="H51" s="16">
        <v>1159</v>
      </c>
      <c r="I51" s="8">
        <v>3.19</v>
      </c>
      <c r="J51" s="8">
        <v>3.214344664622228</v>
      </c>
      <c r="K51" s="15">
        <v>92.463768115942031</v>
      </c>
      <c r="L51" s="16">
        <v>882</v>
      </c>
      <c r="M51" s="16">
        <v>-24</v>
      </c>
      <c r="N51" s="8"/>
      <c r="O51" s="5" t="s">
        <v>189</v>
      </c>
      <c r="P51" s="5" t="s">
        <v>189</v>
      </c>
      <c r="Q51" s="5" t="str">
        <f>INDEX(Table11[], MATCH(Countries[[#This Row],[Clean]], Table11[Clean Range], 0), 3)</f>
        <v>Europe</v>
      </c>
      <c r="R51" s="5">
        <f>COUNTIFS(RawData[Clean Country], Countries[[#This Row],[Clean]])</f>
        <v>1</v>
      </c>
      <c r="T51"/>
      <c r="U51"/>
      <c r="Z51" s="20"/>
      <c r="AA51"/>
    </row>
    <row r="52" spans="2:27" ht="15" x14ac:dyDescent="0.25">
      <c r="B52" s="5" t="s">
        <v>116</v>
      </c>
      <c r="C52" s="5" t="s">
        <v>44</v>
      </c>
      <c r="D52" s="5">
        <v>132.90700000000001</v>
      </c>
      <c r="E52" s="8">
        <f>1/Exchange[[#This Row],[US$1 in Local]]</f>
        <v>7.5240581760178168E-3</v>
      </c>
      <c r="F52" s="17" t="s">
        <v>4052</v>
      </c>
      <c r="G52" s="22">
        <v>290</v>
      </c>
      <c r="H52" s="16">
        <v>113.9</v>
      </c>
      <c r="I52" s="8">
        <v>2.5499999999999998</v>
      </c>
      <c r="J52" s="8">
        <v>2.1819768710451668</v>
      </c>
      <c r="K52" s="15">
        <v>73.91304347826086</v>
      </c>
      <c r="L52" s="16">
        <v>69.09</v>
      </c>
      <c r="M52" s="16">
        <v>-39</v>
      </c>
      <c r="N52" s="8"/>
      <c r="O52" s="5" t="s">
        <v>197</v>
      </c>
      <c r="P52" s="5" t="s">
        <v>197</v>
      </c>
      <c r="Q52" s="5" t="str">
        <f>INDEX(Table11[], MATCH(Countries[[#This Row],[Clean]], Table11[Clean Range], 0), 3)</f>
        <v>Europe</v>
      </c>
      <c r="R52" s="5">
        <f>COUNTIFS(RawData[Clean Country], Countries[[#This Row],[Clean]])</f>
        <v>1</v>
      </c>
      <c r="T52"/>
      <c r="U52"/>
      <c r="Z52" s="20"/>
      <c r="AA52"/>
    </row>
    <row r="53" spans="2:27" ht="15" x14ac:dyDescent="0.25">
      <c r="B53" s="5" t="s">
        <v>117</v>
      </c>
      <c r="C53" s="5" t="s">
        <v>45</v>
      </c>
      <c r="D53" s="5">
        <v>6.9611099999999997</v>
      </c>
      <c r="E53" s="8">
        <f>1/Exchange[[#This Row],[US$1 in Local]]</f>
        <v>0.14365525038391866</v>
      </c>
      <c r="F53" s="17" t="s">
        <v>4053</v>
      </c>
      <c r="G53" s="22">
        <v>41</v>
      </c>
      <c r="H53" s="16">
        <v>6.93</v>
      </c>
      <c r="I53" s="8">
        <v>5.91</v>
      </c>
      <c r="J53" s="8">
        <v>5.8898652657406654</v>
      </c>
      <c r="K53" s="15">
        <v>171.30434782608694</v>
      </c>
      <c r="L53" s="16">
        <v>9.77</v>
      </c>
      <c r="M53" s="16">
        <v>41</v>
      </c>
      <c r="N53" s="8"/>
      <c r="O53" s="5" t="s">
        <v>202</v>
      </c>
      <c r="P53" s="5" t="s">
        <v>202</v>
      </c>
      <c r="Q53" s="5" t="str">
        <f>INDEX(Table11[], MATCH(Countries[[#This Row],[Clean]], Table11[Clean Range], 0), 3)</f>
        <v>Europe</v>
      </c>
      <c r="R53" s="5">
        <f>COUNTIFS(RawData[Clean Country], Countries[[#This Row],[Clean]])</f>
        <v>1</v>
      </c>
      <c r="T53"/>
      <c r="U53"/>
      <c r="Z53" s="20"/>
      <c r="AA53"/>
    </row>
    <row r="54" spans="2:27" ht="15" x14ac:dyDescent="0.25">
      <c r="B54" s="5" t="s">
        <v>118</v>
      </c>
      <c r="C54" s="5" t="s">
        <v>46</v>
      </c>
      <c r="D54" s="5">
        <v>0.94529300000000005</v>
      </c>
      <c r="E54" s="8">
        <f>1/Exchange[[#This Row],[US$1 in Local]]</f>
        <v>1.0578730615798488</v>
      </c>
      <c r="F54" s="17" t="s">
        <v>4054</v>
      </c>
      <c r="G54" s="22">
        <v>6.5</v>
      </c>
      <c r="H54" s="16">
        <v>0.96</v>
      </c>
      <c r="I54" s="8">
        <v>6.81</v>
      </c>
      <c r="J54" s="8">
        <v>6.8761749002690165</v>
      </c>
      <c r="K54" s="15">
        <v>197.39130434782606</v>
      </c>
      <c r="L54" s="16">
        <v>1.55</v>
      </c>
      <c r="M54" s="16">
        <v>62</v>
      </c>
      <c r="N54" s="8"/>
      <c r="O54" s="5" t="s">
        <v>182</v>
      </c>
      <c r="P54" s="5" t="s">
        <v>182</v>
      </c>
      <c r="Q54" s="5" t="str">
        <f>INDEX(Table11[], MATCH(Countries[[#This Row],[Clean]], Table11[Clean Range], 0), 3)</f>
        <v>Europe</v>
      </c>
      <c r="R54" s="5">
        <f>COUNTIFS(RawData[Clean Country], Countries[[#This Row],[Clean]])</f>
        <v>3</v>
      </c>
      <c r="T54"/>
      <c r="U54"/>
      <c r="Z54" s="20"/>
      <c r="AA54"/>
    </row>
    <row r="55" spans="2:27" ht="15" x14ac:dyDescent="0.25">
      <c r="B55" s="5" t="s">
        <v>119</v>
      </c>
      <c r="C55" s="5" t="s">
        <v>47</v>
      </c>
      <c r="D55" s="5">
        <v>29.859400000000001</v>
      </c>
      <c r="E55" s="8">
        <f>1/Exchange[[#This Row],[US$1 in Local]]</f>
        <v>3.3490291164591381E-2</v>
      </c>
      <c r="F55" s="17" t="s">
        <v>4055</v>
      </c>
      <c r="G55" s="22">
        <v>75</v>
      </c>
      <c r="H55" s="16">
        <v>30</v>
      </c>
      <c r="I55" s="8">
        <v>2.5</v>
      </c>
      <c r="J55" s="8">
        <v>2.5117718373443538</v>
      </c>
      <c r="K55" s="15">
        <v>72.463768115942031</v>
      </c>
      <c r="L55" s="16">
        <v>17.87</v>
      </c>
      <c r="M55" s="16">
        <v>-40</v>
      </c>
      <c r="N55" s="8"/>
      <c r="O55" s="5" t="s">
        <v>211</v>
      </c>
      <c r="P55" s="5" t="s">
        <v>211</v>
      </c>
      <c r="Q55" s="5" t="str">
        <f>INDEX(Table11[], MATCH(Countries[[#This Row],[Clean]], Table11[Clean Range], 0), 3)</f>
        <v>Europe</v>
      </c>
      <c r="R55" s="5">
        <f>COUNTIFS(RawData[Clean Country], Countries[[#This Row],[Clean]])</f>
        <v>1</v>
      </c>
      <c r="T55"/>
      <c r="U55"/>
      <c r="Z55" s="20"/>
      <c r="AA55"/>
    </row>
    <row r="56" spans="2:27" ht="15" x14ac:dyDescent="0.25">
      <c r="B56" s="5" t="s">
        <v>120</v>
      </c>
      <c r="C56" s="5" t="s">
        <v>48</v>
      </c>
      <c r="D56" s="5">
        <v>31.500299999999999</v>
      </c>
      <c r="E56" s="8">
        <f>1/Exchange[[#This Row],[US$1 in Local]]</f>
        <v>3.174572940575169E-2</v>
      </c>
      <c r="F56" s="17" t="s">
        <v>4056</v>
      </c>
      <c r="G56" s="22">
        <v>78</v>
      </c>
      <c r="H56" s="16">
        <v>31.8</v>
      </c>
      <c r="I56" s="8">
        <v>2.46</v>
      </c>
      <c r="J56" s="8">
        <v>2.4761668936486321</v>
      </c>
      <c r="K56" s="15">
        <v>71.304347826086953</v>
      </c>
      <c r="L56" s="16">
        <v>18.579999999999998</v>
      </c>
      <c r="M56" s="16">
        <v>-41</v>
      </c>
      <c r="N56" s="8"/>
      <c r="O56" s="5" t="s">
        <v>214</v>
      </c>
      <c r="P56" s="5" t="s">
        <v>214</v>
      </c>
      <c r="Q56" s="5" t="str">
        <f>INDEX(Table11[], MATCH(Countries[[#This Row],[Clean]], Table11[Clean Range], 0), 3)</f>
        <v>Europe</v>
      </c>
      <c r="R56" s="5">
        <f>COUNTIFS(RawData[Clean Country], Countries[[#This Row],[Clean]])</f>
        <v>1</v>
      </c>
      <c r="T56"/>
      <c r="U56"/>
      <c r="Z56" s="20"/>
      <c r="AA56"/>
    </row>
    <row r="57" spans="2:27" ht="15" x14ac:dyDescent="0.25">
      <c r="B57" s="5" t="s">
        <v>121</v>
      </c>
      <c r="C57" s="5" t="s">
        <v>49</v>
      </c>
      <c r="D57" s="5">
        <v>6.3912199999999997</v>
      </c>
      <c r="E57" s="8">
        <f>1/Exchange[[#This Row],[US$1 in Local]]</f>
        <v>0.15646464994163869</v>
      </c>
      <c r="F57" s="17"/>
      <c r="G57" s="22"/>
      <c r="H57" s="16"/>
      <c r="I57" s="8"/>
      <c r="J57" s="8"/>
      <c r="K57" s="15"/>
      <c r="L57" s="16"/>
      <c r="M57" s="16"/>
      <c r="N57" s="8"/>
      <c r="O57" s="5" t="s">
        <v>210</v>
      </c>
      <c r="P57" s="5" t="s">
        <v>182</v>
      </c>
      <c r="Q57" s="5" t="str">
        <f>INDEX(Table11[], MATCH(Countries[[#This Row],[Clean]], Table11[Clean Range], 0), 3)</f>
        <v>Europe</v>
      </c>
      <c r="R57" s="5">
        <f>COUNTIFS(RawData[Clean Country], Countries[[#This Row],[Clean]])</f>
        <v>3</v>
      </c>
      <c r="T57"/>
      <c r="U57"/>
      <c r="Z57" s="20"/>
      <c r="AA57"/>
    </row>
    <row r="58" spans="2:27" ht="15" x14ac:dyDescent="0.25">
      <c r="B58" s="5" t="s">
        <v>122</v>
      </c>
      <c r="C58" s="5" t="s">
        <v>50</v>
      </c>
      <c r="D58" s="5">
        <v>1.79447</v>
      </c>
      <c r="E58" s="8">
        <f>1/Exchange[[#This Row],[US$1 in Local]]</f>
        <v>0.55726760547682608</v>
      </c>
      <c r="F58" s="17" t="s">
        <v>4057</v>
      </c>
      <c r="G58" s="22">
        <v>6.6</v>
      </c>
      <c r="H58" s="16">
        <v>1.86</v>
      </c>
      <c r="I58" s="8">
        <v>3.54</v>
      </c>
      <c r="J58" s="8">
        <v>3.6779661961470516</v>
      </c>
      <c r="K58" s="15">
        <v>102.60869565217391</v>
      </c>
      <c r="L58" s="16">
        <v>1.57</v>
      </c>
      <c r="M58" s="16">
        <v>-16</v>
      </c>
      <c r="N58" s="8"/>
      <c r="O58" s="5" t="s">
        <v>161</v>
      </c>
      <c r="P58" s="5" t="s">
        <v>161</v>
      </c>
      <c r="Q58" s="5" t="str">
        <f>INDEX(Table11[], MATCH(Countries[[#This Row],[Clean]], Table11[Clean Range], 0), 3)</f>
        <v>Europe</v>
      </c>
      <c r="R58" s="5">
        <f>COUNTIFS(RawData[Clean Country], Countries[[#This Row],[Clean]])</f>
        <v>5</v>
      </c>
      <c r="T58"/>
      <c r="U58"/>
      <c r="Z58" s="20"/>
      <c r="AA58"/>
    </row>
    <row r="59" spans="2:27" ht="15" x14ac:dyDescent="0.25">
      <c r="B59" s="5" t="s">
        <v>123</v>
      </c>
      <c r="C59" s="5" t="s">
        <v>51</v>
      </c>
      <c r="D59" s="5">
        <v>4.2940199999999997</v>
      </c>
      <c r="E59" s="8">
        <f>1/Exchange[[#This Row],[US$1 in Local]]</f>
        <v>0.23288200800182582</v>
      </c>
      <c r="F59" s="17"/>
      <c r="G59" s="22"/>
      <c r="H59" s="16"/>
      <c r="I59" s="8"/>
      <c r="J59" s="8"/>
      <c r="K59" s="15"/>
      <c r="L59" s="16"/>
      <c r="M59" s="16"/>
      <c r="N59" s="8"/>
      <c r="O59" s="5" t="s">
        <v>228</v>
      </c>
      <c r="P59" s="5" t="s">
        <v>228</v>
      </c>
      <c r="Q59" s="5" t="str">
        <f>INDEX(Table11[], MATCH(Countries[[#This Row],[Clean]], Table11[Clean Range], 0), 3)</f>
        <v>Europe</v>
      </c>
      <c r="R59" s="5">
        <f>COUNTIFS(RawData[Clean Country], Countries[[#This Row],[Clean]])</f>
        <v>1</v>
      </c>
      <c r="T59"/>
      <c r="U59"/>
      <c r="Z59" s="20"/>
      <c r="AA59"/>
    </row>
    <row r="60" spans="2:27" ht="15" x14ac:dyDescent="0.25">
      <c r="B60" s="5" t="s">
        <v>52</v>
      </c>
      <c r="C60" s="5" t="s">
        <v>53</v>
      </c>
      <c r="D60" s="5">
        <v>3.6735099999999998</v>
      </c>
      <c r="E60" s="8">
        <f>1/Exchange[[#This Row],[US$1 in Local]]</f>
        <v>0.27221921268759308</v>
      </c>
      <c r="F60" s="17" t="s">
        <v>4058</v>
      </c>
      <c r="G60" s="22">
        <v>12</v>
      </c>
      <c r="H60" s="16">
        <v>3.67</v>
      </c>
      <c r="I60" s="8">
        <v>3.27</v>
      </c>
      <c r="J60" s="8">
        <v>3.266630552251117</v>
      </c>
      <c r="K60" s="15">
        <v>94.782608695652172</v>
      </c>
      <c r="L60" s="16">
        <v>2.86</v>
      </c>
      <c r="M60" s="16">
        <v>-22</v>
      </c>
      <c r="N60" s="8"/>
      <c r="O60" s="5" t="s">
        <v>231</v>
      </c>
      <c r="P60" s="5" t="s">
        <v>231</v>
      </c>
      <c r="Q60" s="5" t="str">
        <f>INDEX(Table11[], MATCH(Countries[[#This Row],[Clean]], Table11[Clean Range], 0), 3)</f>
        <v>Europe</v>
      </c>
      <c r="R60" s="5">
        <f>COUNTIFS(RawData[Clean Country], Countries[[#This Row],[Clean]])</f>
        <v>1</v>
      </c>
      <c r="T60"/>
      <c r="U60"/>
      <c r="Z60" s="20"/>
      <c r="AA60"/>
    </row>
    <row r="61" spans="2:27" ht="15" x14ac:dyDescent="0.25">
      <c r="B61" s="5" t="s">
        <v>54</v>
      </c>
      <c r="C61" s="5" t="s">
        <v>55</v>
      </c>
      <c r="D61" s="5">
        <v>81.827399999999997</v>
      </c>
      <c r="E61" s="8">
        <f>1/Exchange[[#This Row],[US$1 in Local]]</f>
        <v>1.2220845340313881E-2</v>
      </c>
      <c r="F61" s="17"/>
      <c r="G61" s="22"/>
      <c r="H61" s="16"/>
      <c r="I61" s="8"/>
      <c r="J61" s="8"/>
      <c r="K61" s="15"/>
      <c r="L61" s="16"/>
      <c r="M61" s="16"/>
      <c r="N61" s="8"/>
      <c r="O61" s="5" t="s">
        <v>157</v>
      </c>
      <c r="P61" s="5" t="s">
        <v>157</v>
      </c>
      <c r="Q61" s="5" t="str">
        <f>INDEX(Table11[], MATCH(Countries[[#This Row],[Clean]], Table11[Clean Range], 0), 3)</f>
        <v>Europe</v>
      </c>
      <c r="R61" s="5">
        <f>COUNTIFS(RawData[Clean Country], Countries[[#This Row],[Clean]])</f>
        <v>6</v>
      </c>
      <c r="T61"/>
      <c r="U61"/>
      <c r="Z61" s="20"/>
      <c r="AA61"/>
    </row>
    <row r="62" spans="2:27" ht="15" x14ac:dyDescent="0.25">
      <c r="B62" s="5" t="s">
        <v>56</v>
      </c>
      <c r="C62" s="5" t="s">
        <v>57</v>
      </c>
      <c r="D62" s="5">
        <v>498.05</v>
      </c>
      <c r="E62" s="8">
        <f>1/Exchange[[#This Row],[US$1 in Local]]</f>
        <v>2.0078305391024996E-3</v>
      </c>
      <c r="F62" s="17" t="s">
        <v>4027</v>
      </c>
      <c r="G62" s="22">
        <v>2050</v>
      </c>
      <c r="H62" s="16">
        <v>510</v>
      </c>
      <c r="I62" s="8">
        <v>4.0199999999999996</v>
      </c>
      <c r="J62" s="8">
        <v>4.1160526051601245</v>
      </c>
      <c r="K62" s="15">
        <v>116.52173913043477</v>
      </c>
      <c r="L62" s="16">
        <v>488</v>
      </c>
      <c r="M62" s="16">
        <v>-4</v>
      </c>
      <c r="N62" s="8"/>
      <c r="O62" s="5" t="s">
        <v>158</v>
      </c>
      <c r="P62" s="5" t="s">
        <v>158</v>
      </c>
      <c r="Q62" s="5" t="str">
        <f>INDEX(Table11[], MATCH(Countries[[#This Row],[Clean]], Table11[Clean Range], 0), 3)</f>
        <v>Europe</v>
      </c>
      <c r="R62" s="5">
        <f>COUNTIFS(RawData[Clean Country], Countries[[#This Row],[Clean]])</f>
        <v>6</v>
      </c>
      <c r="T62"/>
      <c r="U62"/>
      <c r="Z62" s="20"/>
      <c r="AA62"/>
    </row>
    <row r="63" spans="2:27" ht="15" x14ac:dyDescent="0.25">
      <c r="B63" s="5" t="s">
        <v>58</v>
      </c>
      <c r="C63" s="5" t="s">
        <v>59</v>
      </c>
      <c r="D63" s="5">
        <v>6.0510000000000002</v>
      </c>
      <c r="E63" s="8">
        <f>1/Exchange[[#This Row],[US$1 in Local]]</f>
        <v>0.16526194017517765</v>
      </c>
      <c r="F63" s="17" t="s">
        <v>4030</v>
      </c>
      <c r="G63" s="22">
        <v>15.5</v>
      </c>
      <c r="H63" s="16">
        <v>6.04</v>
      </c>
      <c r="I63" s="8">
        <v>2.57</v>
      </c>
      <c r="J63" s="8">
        <v>2.5615600727152534</v>
      </c>
      <c r="K63" s="15">
        <v>74.492753623188406</v>
      </c>
      <c r="L63" s="16">
        <v>3.69</v>
      </c>
      <c r="M63" s="16">
        <v>-39</v>
      </c>
      <c r="N63" s="8"/>
      <c r="O63" s="5" t="s">
        <v>249</v>
      </c>
      <c r="P63" s="5" t="s">
        <v>249</v>
      </c>
      <c r="Q63" s="5" t="str">
        <f>INDEX(Table11[], MATCH(Countries[[#This Row],[Clean]], Table11[Clean Range], 0), 3)</f>
        <v>Europe</v>
      </c>
      <c r="R63" s="5">
        <f>COUNTIFS(RawData[Clean Country], Countries[[#This Row],[Clean]])</f>
        <v>1</v>
      </c>
      <c r="T63"/>
      <c r="U63"/>
      <c r="Z63" s="20"/>
      <c r="AA63"/>
    </row>
    <row r="64" spans="2:27" ht="15" x14ac:dyDescent="0.25">
      <c r="B64" s="5" t="s">
        <v>60</v>
      </c>
      <c r="C64" s="5" t="s">
        <v>61</v>
      </c>
      <c r="D64" s="5">
        <v>162.25</v>
      </c>
      <c r="E64" s="8">
        <f>1/Exchange[[#This Row],[US$1 in Local]]</f>
        <v>6.1633281972265025E-3</v>
      </c>
      <c r="F64" s="17"/>
      <c r="G64" s="22"/>
      <c r="H64" s="16"/>
      <c r="I64" s="8"/>
      <c r="J64" s="8"/>
      <c r="K64" s="15"/>
      <c r="L64" s="16"/>
      <c r="M64" s="16"/>
      <c r="N64" s="8"/>
      <c r="O64" s="5" t="s">
        <v>250</v>
      </c>
      <c r="P64" s="5" t="s">
        <v>250</v>
      </c>
      <c r="Q64" s="5" t="str">
        <f>INDEX(Table11[], MATCH(Countries[[#This Row],[Clean]], Table11[Clean Range], 0), 3)</f>
        <v>Europe</v>
      </c>
      <c r="R64" s="5">
        <f>COUNTIFS(RawData[Clean Country], Countries[[#This Row],[Clean]])</f>
        <v>1</v>
      </c>
      <c r="T64"/>
      <c r="U64"/>
      <c r="Z64" s="20"/>
      <c r="AA64"/>
    </row>
    <row r="65" spans="2:27" ht="15" x14ac:dyDescent="0.25">
      <c r="B65" s="5" t="s">
        <v>62</v>
      </c>
      <c r="C65" s="5" t="s">
        <v>63</v>
      </c>
      <c r="D65" s="5">
        <v>38.950000000000003</v>
      </c>
      <c r="E65" s="8">
        <f>1/Exchange[[#This Row],[US$1 in Local]]</f>
        <v>2.5673940949935813E-2</v>
      </c>
      <c r="F65" s="17"/>
      <c r="G65" s="22"/>
      <c r="H65" s="16"/>
      <c r="I65" s="8"/>
      <c r="J65" s="8"/>
      <c r="K65" s="15"/>
      <c r="L65" s="16"/>
      <c r="M65" s="16"/>
      <c r="N65" s="8"/>
      <c r="O65" s="5" t="s">
        <v>169</v>
      </c>
      <c r="P65" s="5" t="s">
        <v>169</v>
      </c>
      <c r="Q65" s="5" t="str">
        <f>INDEX(Table11[], MATCH(Countries[[#This Row],[Clean]], Table11[Clean Range], 0), 3)</f>
        <v>Europe</v>
      </c>
      <c r="R65" s="5">
        <f>COUNTIFS(RawData[Clean Country], Countries[[#This Row],[Clean]])</f>
        <v>4</v>
      </c>
      <c r="T65"/>
      <c r="U65"/>
      <c r="Z65" s="20"/>
      <c r="AA65"/>
    </row>
    <row r="66" spans="2:27" ht="15" x14ac:dyDescent="0.25">
      <c r="B66" s="5" t="s">
        <v>64</v>
      </c>
      <c r="C66" s="5" t="s">
        <v>65</v>
      </c>
      <c r="D66" s="5">
        <v>3.3298399999999999</v>
      </c>
      <c r="E66" s="8">
        <f>1/Exchange[[#This Row],[US$1 in Local]]</f>
        <v>0.30031472983686902</v>
      </c>
      <c r="F66" s="17" t="s">
        <v>4046</v>
      </c>
      <c r="G66" s="22">
        <v>9.1</v>
      </c>
      <c r="H66" s="16">
        <v>3.52</v>
      </c>
      <c r="I66" s="8">
        <v>2.58</v>
      </c>
      <c r="J66" s="8">
        <v>2.7328640415155081</v>
      </c>
      <c r="K66" s="15">
        <v>74.782608695652172</v>
      </c>
      <c r="L66" s="16">
        <v>2.17</v>
      </c>
      <c r="M66" s="16">
        <v>-38</v>
      </c>
      <c r="N66" s="8"/>
      <c r="O66" s="5" t="s">
        <v>205</v>
      </c>
      <c r="P66" s="5" t="s">
        <v>171</v>
      </c>
      <c r="Q66" s="5" t="str">
        <f>INDEX(Table11[], MATCH(Countries[[#This Row],[Clean]], Table11[Clean Range], 0), 3)</f>
        <v>Europe</v>
      </c>
      <c r="R66" s="5">
        <f>COUNTIFS(RawData[Clean Country], Countries[[#This Row],[Clean]])</f>
        <v>7</v>
      </c>
      <c r="T66"/>
      <c r="U66"/>
      <c r="Z66" s="20"/>
      <c r="AA66"/>
    </row>
    <row r="67" spans="2:27" ht="15" x14ac:dyDescent="0.25">
      <c r="B67" s="5" t="s">
        <v>66</v>
      </c>
      <c r="C67" s="5" t="s">
        <v>67</v>
      </c>
      <c r="D67" s="5">
        <v>83.5</v>
      </c>
      <c r="E67" s="8">
        <f>1/Exchange[[#This Row],[US$1 in Local]]</f>
        <v>1.1976047904191617E-2</v>
      </c>
      <c r="F67" s="17"/>
      <c r="G67" s="22"/>
      <c r="H67" s="16"/>
      <c r="I67" s="8"/>
      <c r="J67" s="8"/>
      <c r="K67" s="15"/>
      <c r="L67" s="16"/>
      <c r="M67" s="16"/>
      <c r="N67" s="8"/>
      <c r="O67" s="5" t="s">
        <v>206</v>
      </c>
      <c r="P67" s="5" t="s">
        <v>171</v>
      </c>
      <c r="Q67" s="5" t="str">
        <f>INDEX(Table11[], MATCH(Countries[[#This Row],[Clean]], Table11[Clean Range], 0), 3)</f>
        <v>Europe</v>
      </c>
      <c r="R67" s="5">
        <f>COUNTIFS(RawData[Clean Country], Countries[[#This Row],[Clean]])</f>
        <v>7</v>
      </c>
      <c r="T67"/>
      <c r="U67"/>
      <c r="Z67" s="20"/>
      <c r="AA67"/>
    </row>
    <row r="68" spans="2:27" ht="15" x14ac:dyDescent="0.25">
      <c r="B68" s="5" t="s">
        <v>68</v>
      </c>
      <c r="C68" s="5" t="s">
        <v>69</v>
      </c>
      <c r="D68" s="5">
        <v>1322</v>
      </c>
      <c r="E68" s="8">
        <f>1/Exchange[[#This Row],[US$1 in Local]]</f>
        <v>7.5642965204236008E-4</v>
      </c>
      <c r="F68" s="17"/>
      <c r="G68" s="22"/>
      <c r="H68" s="16"/>
      <c r="I68" s="8"/>
      <c r="J68" s="8"/>
      <c r="K68" s="15"/>
      <c r="L68" s="16"/>
      <c r="M68" s="16"/>
      <c r="N68" s="8"/>
      <c r="O68" s="5" t="s">
        <v>217</v>
      </c>
      <c r="P68" s="5" t="s">
        <v>171</v>
      </c>
      <c r="Q68" s="5" t="str">
        <f>INDEX(Table11[], MATCH(Countries[[#This Row],[Clean]], Table11[Clean Range], 0), 3)</f>
        <v>Europe</v>
      </c>
      <c r="R68" s="5">
        <f>COUNTIFS(RawData[Clean Country], Countries[[#This Row],[Clean]])</f>
        <v>7</v>
      </c>
      <c r="T68"/>
      <c r="U68"/>
      <c r="Z68" s="20"/>
      <c r="AA68"/>
    </row>
    <row r="69" spans="2:27" ht="15" x14ac:dyDescent="0.25">
      <c r="B69" s="5" t="s">
        <v>70</v>
      </c>
      <c r="C69" s="5" t="s">
        <v>71</v>
      </c>
      <c r="D69" s="5">
        <v>8.73</v>
      </c>
      <c r="E69" s="8">
        <f>1/Exchange[[#This Row],[US$1 in Local]]</f>
        <v>0.11454753722794959</v>
      </c>
      <c r="F69" s="17"/>
      <c r="G69" s="22"/>
      <c r="H69" s="16"/>
      <c r="I69" s="8"/>
      <c r="J69" s="8"/>
      <c r="K69" s="15"/>
      <c r="L69" s="16"/>
      <c r="M69" s="16"/>
      <c r="N69" s="8"/>
      <c r="O69" s="5" t="s">
        <v>171</v>
      </c>
      <c r="P69" s="5" t="s">
        <v>171</v>
      </c>
      <c r="Q69" s="5" t="str">
        <f>INDEX(Table11[], MATCH(Countries[[#This Row],[Clean]], Table11[Clean Range], 0), 3)</f>
        <v>Europe</v>
      </c>
      <c r="R69" s="5">
        <f>COUNTIFS(RawData[Clean Country], Countries[[#This Row],[Clean]])</f>
        <v>7</v>
      </c>
      <c r="T69"/>
      <c r="U69"/>
      <c r="Z69" s="20"/>
      <c r="AA69"/>
    </row>
    <row r="70" spans="2:27" ht="15" x14ac:dyDescent="0.25">
      <c r="B70" s="5" t="s">
        <v>72</v>
      </c>
      <c r="C70" s="5" t="s">
        <v>73</v>
      </c>
      <c r="D70" s="5">
        <v>17.68</v>
      </c>
      <c r="E70" s="8">
        <f>1/Exchange[[#This Row],[US$1 in Local]]</f>
        <v>5.6561085972850679E-2</v>
      </c>
      <c r="F70" s="17"/>
      <c r="G70" s="22"/>
      <c r="H70" s="16"/>
      <c r="I70" s="8"/>
      <c r="J70" s="8"/>
      <c r="K70" s="15"/>
      <c r="L70" s="16"/>
      <c r="M70" s="16"/>
      <c r="N70" s="8"/>
      <c r="O70" s="5" t="s">
        <v>173</v>
      </c>
      <c r="P70" s="5" t="s">
        <v>173</v>
      </c>
      <c r="Q70" s="5" t="str">
        <f>INDEX(Table11[], MATCH(Countries[[#This Row],[Clean]], Table11[Clean Range], 0), 3)</f>
        <v>Europe</v>
      </c>
      <c r="R70" s="5">
        <f>COUNTIFS(RawData[Clean Country], Countries[[#This Row],[Clean]])</f>
        <v>3</v>
      </c>
      <c r="T70"/>
      <c r="U70"/>
      <c r="Z70" s="20"/>
      <c r="AA70"/>
    </row>
    <row r="71" spans="2:27" ht="15" x14ac:dyDescent="0.25">
      <c r="B71" s="5" t="s">
        <v>4008</v>
      </c>
      <c r="C71" s="5" t="s">
        <v>322</v>
      </c>
      <c r="D71" s="5">
        <v>1</v>
      </c>
      <c r="E71" s="8">
        <f>1/Exchange[[#This Row],[US$1 in Local]]</f>
        <v>1</v>
      </c>
      <c r="F71" s="17" t="s">
        <v>4018</v>
      </c>
      <c r="G71" s="22">
        <v>4.2</v>
      </c>
      <c r="H71" s="16">
        <v>1</v>
      </c>
      <c r="I71" s="8">
        <v>4.2</v>
      </c>
      <c r="J71" s="8">
        <v>4.2</v>
      </c>
      <c r="K71" s="15">
        <v>121.73913043478261</v>
      </c>
      <c r="L71" s="16">
        <v>1</v>
      </c>
      <c r="M71" s="16" t="s">
        <v>4019</v>
      </c>
      <c r="N71" s="8"/>
      <c r="O71" s="5" t="s">
        <v>216</v>
      </c>
      <c r="P71" s="5" t="s">
        <v>171</v>
      </c>
      <c r="Q71" s="5" t="str">
        <f>INDEX(Table11[], MATCH(Countries[[#This Row],[Clean]], Table11[Clean Range], 0), 3)</f>
        <v>Europe</v>
      </c>
      <c r="R71" s="5">
        <f>COUNTIFS(RawData[Clean Country], Countries[[#This Row],[Clean]])</f>
        <v>7</v>
      </c>
      <c r="T71"/>
      <c r="U71"/>
      <c r="Z71" s="20"/>
      <c r="AA71"/>
    </row>
    <row r="72" spans="2:27" ht="15" x14ac:dyDescent="0.25">
      <c r="B72" s="5" t="s">
        <v>4065</v>
      </c>
      <c r="C72" s="5" t="s">
        <v>4064</v>
      </c>
      <c r="E72" s="8" t="e">
        <f>1/Exchange[[#This Row],[US$1 in Local]]</f>
        <v>#DIV/0!</v>
      </c>
      <c r="F72" s="17" t="s">
        <v>4028</v>
      </c>
      <c r="G72" s="22">
        <v>70.22</v>
      </c>
      <c r="H72" s="16">
        <v>20.399999999999999</v>
      </c>
      <c r="I72" s="8">
        <v>3.45</v>
      </c>
      <c r="J72" s="8" t="s">
        <v>4108</v>
      </c>
      <c r="K72" s="15">
        <v>100</v>
      </c>
      <c r="L72" s="16">
        <v>16.73</v>
      </c>
      <c r="M72" s="16">
        <v>-18</v>
      </c>
      <c r="O72" s="5" t="s">
        <v>172</v>
      </c>
      <c r="P72" s="5" t="s">
        <v>172</v>
      </c>
      <c r="Q72" s="5" t="str">
        <f>INDEX(Table11[], MATCH(Countries[[#This Row],[Clean]], Table11[Clean Range], 0), 3)</f>
        <v>Europe</v>
      </c>
      <c r="R72" s="5">
        <f>COUNTIFS(RawData[Clean Country], Countries[[#This Row],[Clean]])</f>
        <v>3</v>
      </c>
      <c r="T72"/>
      <c r="U72"/>
      <c r="Z72" s="20"/>
      <c r="AA72"/>
    </row>
    <row r="73" spans="2:27" ht="15" x14ac:dyDescent="0.25">
      <c r="B73" s="5" t="s">
        <v>4067</v>
      </c>
      <c r="C73" s="5" t="s">
        <v>4066</v>
      </c>
      <c r="E73" s="8" t="e">
        <f>1/Exchange[[#This Row],[US$1 in Local]]</f>
        <v>#DIV/0!</v>
      </c>
      <c r="F73" s="17" t="s">
        <v>4044</v>
      </c>
      <c r="G73" s="22">
        <v>10</v>
      </c>
      <c r="H73" s="16">
        <v>2.69</v>
      </c>
      <c r="I73" s="8">
        <v>3.71</v>
      </c>
      <c r="J73" s="8" t="s">
        <v>4108</v>
      </c>
      <c r="K73" s="15">
        <v>107.53623188405797</v>
      </c>
      <c r="L73" s="16">
        <v>2.38</v>
      </c>
      <c r="M73" s="16">
        <v>-12</v>
      </c>
      <c r="O73" s="5" t="s">
        <v>154</v>
      </c>
      <c r="P73" s="5" t="s">
        <v>154</v>
      </c>
      <c r="Q73" s="5" t="str">
        <f>INDEX(Table11[], MATCH(Countries[[#This Row],[Clean]], Table11[Clean Range], 0), 3)</f>
        <v>Europe</v>
      </c>
      <c r="R73" s="5">
        <f>COUNTIFS(RawData[Clean Country], Countries[[#This Row],[Clean]])</f>
        <v>7</v>
      </c>
      <c r="T73"/>
      <c r="U73"/>
      <c r="Z73" s="20"/>
      <c r="AA73"/>
    </row>
    <row r="74" spans="2:27" ht="15" x14ac:dyDescent="0.25">
      <c r="B74" s="5" t="s">
        <v>4069</v>
      </c>
      <c r="C74" s="5" t="s">
        <v>4068</v>
      </c>
      <c r="E74" s="8" t="e">
        <f>1/Exchange[[#This Row],[US$1 in Local]]</f>
        <v>#DIV/0!</v>
      </c>
      <c r="F74" s="17" t="s">
        <v>4059</v>
      </c>
      <c r="G74" s="22">
        <v>17</v>
      </c>
      <c r="H74" s="16">
        <v>8.0399999999999991</v>
      </c>
      <c r="I74" s="8">
        <v>2.11</v>
      </c>
      <c r="J74" s="8" t="s">
        <v>4108</v>
      </c>
      <c r="K74" s="15">
        <v>61.159420289855071</v>
      </c>
      <c r="L74" s="16">
        <v>4.05</v>
      </c>
      <c r="M74" s="16">
        <v>-50</v>
      </c>
      <c r="O74" s="5" t="s">
        <v>185</v>
      </c>
      <c r="P74" s="5" t="s">
        <v>185</v>
      </c>
      <c r="Q74" s="5" t="str">
        <f>INDEX(Table11[], MATCH(Countries[[#This Row],[Clean]], Table11[Clean Range], 0), 3)</f>
        <v>Europe</v>
      </c>
      <c r="R74" s="5">
        <f>COUNTIFS(RawData[Clean Country], Countries[[#This Row],[Clean]])</f>
        <v>2</v>
      </c>
      <c r="T74"/>
      <c r="U74"/>
      <c r="Z74" s="20"/>
      <c r="AA74"/>
    </row>
    <row r="75" spans="2:27" ht="15" x14ac:dyDescent="0.25">
      <c r="B75" s="5" t="s">
        <v>4071</v>
      </c>
      <c r="C75" s="5" t="s">
        <v>4070</v>
      </c>
      <c r="E75" s="8" t="e">
        <f>1/Exchange[[#This Row],[US$1 in Local]]</f>
        <v>#DIV/0!</v>
      </c>
      <c r="F75" s="17" t="s">
        <v>4060</v>
      </c>
      <c r="G75" s="22">
        <v>90</v>
      </c>
      <c r="H75" s="16">
        <v>19.45</v>
      </c>
      <c r="I75" s="8">
        <v>4.63</v>
      </c>
      <c r="J75" s="8" t="s">
        <v>4108</v>
      </c>
      <c r="K75" s="15">
        <v>134.20289855072463</v>
      </c>
      <c r="L75" s="16">
        <v>21.44</v>
      </c>
      <c r="M75" s="16">
        <v>10</v>
      </c>
      <c r="O75" s="5" t="s">
        <v>135</v>
      </c>
      <c r="P75" s="5" t="s">
        <v>135</v>
      </c>
      <c r="Q75" s="5" t="str">
        <f>INDEX(Table11[], MATCH(Countries[[#This Row],[Clean]], Table11[Clean Range], 0), 3)</f>
        <v>Europe</v>
      </c>
      <c r="R75" s="5">
        <f>COUNTIFS(RawData[Clean Country], Countries[[#This Row],[Clean]])</f>
        <v>154</v>
      </c>
      <c r="T75"/>
      <c r="U75"/>
      <c r="Z75" s="20"/>
      <c r="AA75"/>
    </row>
    <row r="76" spans="2:27" ht="15" x14ac:dyDescent="0.25">
      <c r="O76" s="5" t="s">
        <v>195</v>
      </c>
      <c r="P76" s="5" t="s">
        <v>195</v>
      </c>
      <c r="Q76" s="5" t="str">
        <f>INDEX(Table11[], MATCH(Countries[[#This Row],[Clean]], Table11[Clean Range], 0), 3)</f>
        <v>Europe</v>
      </c>
      <c r="R76" s="5">
        <f>COUNTIFS(RawData[Clean Country], Countries[[#This Row],[Clean]])</f>
        <v>1</v>
      </c>
      <c r="T76"/>
      <c r="U76"/>
      <c r="Z76" s="20"/>
      <c r="AA76"/>
    </row>
    <row r="77" spans="2:27" ht="15" x14ac:dyDescent="0.25">
      <c r="O77" s="5" t="s">
        <v>164</v>
      </c>
      <c r="P77" s="5" t="s">
        <v>164</v>
      </c>
      <c r="Q77" s="5" t="str">
        <f>INDEX(Table11[], MATCH(Countries[[#This Row],[Clean]], Table11[Clean Range], 0), 3)</f>
        <v>Europe</v>
      </c>
      <c r="R77" s="5">
        <f>COUNTIFS(RawData[Clean Country], Countries[[#This Row],[Clean]])</f>
        <v>4</v>
      </c>
      <c r="T77"/>
      <c r="U77"/>
      <c r="Z77" s="20"/>
      <c r="AA77"/>
    </row>
    <row r="78" spans="2:27" ht="15" x14ac:dyDescent="0.25">
      <c r="O78" s="5" t="s">
        <v>159</v>
      </c>
      <c r="P78" s="5" t="s">
        <v>159</v>
      </c>
      <c r="Q78" s="5" t="str">
        <f>INDEX(Table11[], MATCH(Countries[[#This Row],[Clean]], Table11[Clean Range], 0), 3)</f>
        <v>Europe</v>
      </c>
      <c r="R78" s="5">
        <f>COUNTIFS(RawData[Clean Country], Countries[[#This Row],[Clean]])</f>
        <v>6</v>
      </c>
      <c r="T78"/>
      <c r="U78"/>
      <c r="Z78" s="20"/>
      <c r="AA78"/>
    </row>
    <row r="79" spans="2:27" ht="15" x14ac:dyDescent="0.25">
      <c r="O79" s="5" t="s">
        <v>212</v>
      </c>
      <c r="P79" s="5" t="s">
        <v>159</v>
      </c>
      <c r="Q79" s="5" t="str">
        <f>INDEX(Table11[], MATCH(Countries[[#This Row],[Clean]], Table11[Clean Range], 0), 3)</f>
        <v>Europe</v>
      </c>
      <c r="R79" s="5">
        <f>COUNTIFS(RawData[Clean Country], Countries[[#This Row],[Clean]])</f>
        <v>6</v>
      </c>
      <c r="T79"/>
      <c r="U79"/>
      <c r="Z79" s="20"/>
      <c r="AA79"/>
    </row>
    <row r="80" spans="2:27" ht="15" x14ac:dyDescent="0.25">
      <c r="O80" s="5" t="s">
        <v>218</v>
      </c>
      <c r="P80" s="5" t="s">
        <v>160</v>
      </c>
      <c r="Q80" s="5" t="str">
        <f>INDEX(Table11[], MATCH(Countries[[#This Row],[Clean]], Table11[Clean Range], 0), 3)</f>
        <v>Europe</v>
      </c>
      <c r="R80" s="5">
        <f>COUNTIFS(RawData[Clean Country], Countries[[#This Row],[Clean]])</f>
        <v>6</v>
      </c>
      <c r="T80"/>
      <c r="U80"/>
      <c r="Z80" s="20"/>
      <c r="AA80"/>
    </row>
    <row r="81" spans="15:27" ht="15" x14ac:dyDescent="0.25">
      <c r="O81" s="5" t="s">
        <v>160</v>
      </c>
      <c r="P81" s="5" t="s">
        <v>160</v>
      </c>
      <c r="Q81" s="5" t="str">
        <f>INDEX(Table11[], MATCH(Countries[[#This Row],[Clean]], Table11[Clean Range], 0), 3)</f>
        <v>Europe</v>
      </c>
      <c r="R81" s="5">
        <f>COUNTIFS(RawData[Clean Country], Countries[[#This Row],[Clean]])</f>
        <v>6</v>
      </c>
      <c r="T81"/>
      <c r="U81"/>
      <c r="Z81" s="20"/>
      <c r="AA81"/>
    </row>
    <row r="82" spans="15:27" ht="15" x14ac:dyDescent="0.25">
      <c r="O82" s="5" t="s">
        <v>139</v>
      </c>
      <c r="P82" s="5" t="s">
        <v>139</v>
      </c>
      <c r="Q82" s="5" t="str">
        <f>INDEX(Table11[], MATCH(Countries[[#This Row],[Clean]], Table11[Clean Range], 0), 3)</f>
        <v>Europe</v>
      </c>
      <c r="R82" s="5">
        <f>COUNTIFS(RawData[Clean Country], Countries[[#This Row],[Clean]])</f>
        <v>17</v>
      </c>
      <c r="T82"/>
      <c r="U82"/>
      <c r="Z82" s="20"/>
      <c r="AA82"/>
    </row>
    <row r="83" spans="15:27" ht="15" x14ac:dyDescent="0.25">
      <c r="O83" s="5" t="s">
        <v>162</v>
      </c>
      <c r="P83" s="5" t="s">
        <v>162</v>
      </c>
      <c r="Q83" s="5" t="str">
        <f>INDEX(Table11[], MATCH(Countries[[#This Row],[Clean]], Table11[Clean Range], 0), 3)</f>
        <v>Europe</v>
      </c>
      <c r="R83" s="5">
        <f>COUNTIFS(RawData[Clean Country], Countries[[#This Row],[Clean]])</f>
        <v>5</v>
      </c>
      <c r="T83"/>
      <c r="U83"/>
      <c r="Z83" s="20"/>
      <c r="AA83"/>
    </row>
    <row r="84" spans="15:27" ht="15" x14ac:dyDescent="0.25">
      <c r="O84" s="5" t="s">
        <v>155</v>
      </c>
      <c r="P84" s="5" t="s">
        <v>1235</v>
      </c>
      <c r="Q84" s="5" t="str">
        <f>INDEX(Table11[], MATCH(Countries[[#This Row],[Clean]], Table11[Clean Range], 0), 3)</f>
        <v>Europe</v>
      </c>
      <c r="R84" s="5">
        <f>COUNTIFS(RawData[Clean Country], Countries[[#This Row],[Clean]])</f>
        <v>6</v>
      </c>
      <c r="T84"/>
      <c r="U84"/>
      <c r="Z84" s="20"/>
      <c r="AA84"/>
    </row>
    <row r="85" spans="15:27" ht="15" x14ac:dyDescent="0.25">
      <c r="O85" s="5" t="s">
        <v>142</v>
      </c>
      <c r="P85" s="5" t="s">
        <v>142</v>
      </c>
      <c r="Q85" s="5" t="str">
        <f>INDEX(Table11[], MATCH(Countries[[#This Row],[Clean]], Table11[Clean Range], 0), 3)</f>
        <v>Europe</v>
      </c>
      <c r="R85" s="5">
        <f>COUNTIFS(RawData[Clean Country], Countries[[#This Row],[Clean]])</f>
        <v>23</v>
      </c>
      <c r="T85"/>
      <c r="U85"/>
      <c r="Z85" s="20"/>
      <c r="AA85"/>
    </row>
    <row r="86" spans="15:27" ht="15" x14ac:dyDescent="0.25">
      <c r="O86" s="5" t="s">
        <v>237</v>
      </c>
      <c r="P86" s="5" t="s">
        <v>142</v>
      </c>
      <c r="Q86" s="5" t="str">
        <f>INDEX(Table11[], MATCH(Countries[[#This Row],[Clean]], Table11[Clean Range], 0), 3)</f>
        <v>Europe</v>
      </c>
      <c r="R86" s="5">
        <f>COUNTIFS(RawData[Clean Country], Countries[[#This Row],[Clean]])</f>
        <v>23</v>
      </c>
      <c r="T86"/>
      <c r="U86"/>
      <c r="Z86" s="20"/>
      <c r="AA86"/>
    </row>
    <row r="87" spans="15:27" ht="15" x14ac:dyDescent="0.25">
      <c r="O87" s="5" t="s">
        <v>147</v>
      </c>
      <c r="P87" s="5" t="s">
        <v>147</v>
      </c>
      <c r="Q87" s="5" t="str">
        <f>INDEX(Table11[], MATCH(Countries[[#This Row],[Clean]], Table11[Clean Range], 0), 3)</f>
        <v>Europe</v>
      </c>
      <c r="R87" s="5">
        <f>COUNTIFS(RawData[Clean Country], Countries[[#This Row],[Clean]])</f>
        <v>10</v>
      </c>
      <c r="T87"/>
      <c r="U87"/>
      <c r="Z87" s="20"/>
      <c r="AA87"/>
    </row>
    <row r="88" spans="15:27" ht="15" x14ac:dyDescent="0.25">
      <c r="O88" s="5" t="s">
        <v>148</v>
      </c>
      <c r="P88" s="5" t="s">
        <v>148</v>
      </c>
      <c r="Q88" s="5" t="str">
        <f>INDEX(Table11[], MATCH(Countries[[#This Row],[Clean]], Table11[Clean Range], 0), 3)</f>
        <v>Europe</v>
      </c>
      <c r="R88" s="5">
        <f>COUNTIFS(RawData[Clean Country], Countries[[#This Row],[Clean]])</f>
        <v>10</v>
      </c>
      <c r="T88"/>
      <c r="U88"/>
      <c r="Z88" s="20"/>
      <c r="AA88"/>
    </row>
    <row r="89" spans="15:27" ht="15" x14ac:dyDescent="0.25">
      <c r="O89" s="5" t="s">
        <v>168</v>
      </c>
      <c r="P89" s="5" t="s">
        <v>168</v>
      </c>
      <c r="Q89" s="5" t="str">
        <f>INDEX(Table11[], MATCH(Countries[[#This Row],[Clean]], Table11[Clean Range], 0), 3)</f>
        <v>Europe</v>
      </c>
      <c r="R89" s="5">
        <f>COUNTIFS(RawData[Clean Country], Countries[[#This Row],[Clean]])</f>
        <v>4</v>
      </c>
      <c r="T89"/>
      <c r="U89"/>
      <c r="Z89" s="20"/>
      <c r="AA89"/>
    </row>
    <row r="90" spans="15:27" ht="15" x14ac:dyDescent="0.25">
      <c r="O90" s="5" t="s">
        <v>156</v>
      </c>
      <c r="P90" s="5" t="s">
        <v>142</v>
      </c>
      <c r="Q90" s="5" t="str">
        <f>INDEX(Table11[], MATCH(Countries[[#This Row],[Clean]], Table11[Clean Range], 0), 3)</f>
        <v>Europe</v>
      </c>
      <c r="R90" s="5">
        <f>COUNTIFS(RawData[Clean Country], Countries[[#This Row],[Clean]])</f>
        <v>23</v>
      </c>
      <c r="T90"/>
      <c r="U90"/>
      <c r="Z90" s="20"/>
      <c r="AA90"/>
    </row>
    <row r="91" spans="15:27" ht="15" x14ac:dyDescent="0.25">
      <c r="O91" s="5" t="s">
        <v>190</v>
      </c>
      <c r="P91" s="5" t="s">
        <v>4101</v>
      </c>
      <c r="Q91" s="5" t="str">
        <f>INDEX(Table11[], MATCH(Countries[[#This Row],[Clean]], Table11[Clean Range], 0), 3)</f>
        <v>Middle East</v>
      </c>
      <c r="R91" s="5">
        <f>COUNTIFS(RawData[Clean Country], Countries[[#This Row],[Clean]])</f>
        <v>1</v>
      </c>
      <c r="T91"/>
      <c r="U91"/>
      <c r="Z91" s="20"/>
      <c r="AA91"/>
    </row>
    <row r="92" spans="15:27" ht="15" x14ac:dyDescent="0.25">
      <c r="O92" s="5" t="s">
        <v>166</v>
      </c>
      <c r="P92" s="5" t="s">
        <v>166</v>
      </c>
      <c r="Q92" s="5" t="str">
        <f>INDEX(Table11[], MATCH(Countries[[#This Row],[Clean]], Table11[Clean Range], 0), 3)</f>
        <v>Middle East</v>
      </c>
      <c r="R92" s="5">
        <f>COUNTIFS(RawData[Clean Country], Countries[[#This Row],[Clean]])</f>
        <v>4</v>
      </c>
      <c r="T92"/>
      <c r="U92"/>
      <c r="Z92" s="20"/>
      <c r="AA92"/>
    </row>
    <row r="93" spans="15:27" ht="15" x14ac:dyDescent="0.25">
      <c r="O93" s="5" t="s">
        <v>174</v>
      </c>
      <c r="P93" s="5" t="s">
        <v>2761</v>
      </c>
      <c r="Q93" s="5" t="str">
        <f>INDEX(Table11[], MATCH(Countries[[#This Row],[Clean]], Table11[Clean Range], 0), 3)</f>
        <v>Middle East</v>
      </c>
      <c r="R93" s="5">
        <f>COUNTIFS(RawData[Clean Country], Countries[[#This Row],[Clean]])</f>
        <v>3</v>
      </c>
      <c r="T93"/>
      <c r="U93"/>
      <c r="Z93" s="20"/>
      <c r="AA93"/>
    </row>
    <row r="94" spans="15:27" ht="15" x14ac:dyDescent="0.25">
      <c r="O94" s="5" t="s">
        <v>163</v>
      </c>
      <c r="P94" s="5" t="s">
        <v>163</v>
      </c>
      <c r="Q94" s="5" t="str">
        <f>INDEX(Table11[], MATCH(Countries[[#This Row],[Clean]], Table11[Clean Range], 0), 3)</f>
        <v>Middle East</v>
      </c>
      <c r="R94" s="5">
        <f>COUNTIFS(RawData[Clean Country], Countries[[#This Row],[Clean]])</f>
        <v>5</v>
      </c>
      <c r="T94"/>
      <c r="U94"/>
      <c r="Z94" s="20"/>
      <c r="AA94"/>
    </row>
    <row r="95" spans="15:27" ht="15" x14ac:dyDescent="0.25">
      <c r="O95" s="5" t="s">
        <v>247</v>
      </c>
      <c r="P95" s="5" t="s">
        <v>150</v>
      </c>
      <c r="Q95" s="5" t="str">
        <f>INDEX(Table11[], MATCH(Countries[[#This Row],[Clean]], Table11[Clean Range], 0), 3)</f>
        <v>Middle East</v>
      </c>
      <c r="R95" s="5">
        <f>COUNTIFS(RawData[Clean Country], Countries[[#This Row],[Clean]])</f>
        <v>11</v>
      </c>
      <c r="T95"/>
      <c r="U95"/>
      <c r="Z95" s="20"/>
      <c r="AA95"/>
    </row>
    <row r="96" spans="15:27" ht="15" x14ac:dyDescent="0.25">
      <c r="O96" s="5" t="s">
        <v>176</v>
      </c>
      <c r="P96" s="5" t="s">
        <v>176</v>
      </c>
      <c r="Q96" s="5" t="str">
        <f>INDEX(Table11[], MATCH(Countries[[#This Row],[Clean]], Table11[Clean Range], 0), 3)</f>
        <v>Middle East</v>
      </c>
      <c r="R96" s="5">
        <f>COUNTIFS(RawData[Clean Country], Countries[[#This Row],[Clean]])</f>
        <v>3</v>
      </c>
      <c r="T96"/>
      <c r="U96"/>
      <c r="Z96" s="20"/>
      <c r="AA96"/>
    </row>
    <row r="97" spans="15:27" ht="15" x14ac:dyDescent="0.25">
      <c r="O97" s="5" t="s">
        <v>224</v>
      </c>
      <c r="P97" s="5" t="s">
        <v>224</v>
      </c>
      <c r="Q97" s="5" t="e">
        <f>INDEX(Table11[], MATCH(Countries[[#This Row],[Clean]], Table11[Clean Range], 0), 3)</f>
        <v>#N/A</v>
      </c>
      <c r="R97" s="5">
        <f>COUNTIFS(RawData[Clean Country], Countries[[#This Row],[Clean]])</f>
        <v>1</v>
      </c>
      <c r="T97"/>
      <c r="U97"/>
      <c r="Z97" s="20"/>
      <c r="AA97"/>
    </row>
    <row r="98" spans="15:27" ht="15" x14ac:dyDescent="0.25">
      <c r="O98" s="5" t="s">
        <v>227</v>
      </c>
      <c r="P98" s="5" t="s">
        <v>227</v>
      </c>
      <c r="Q98" s="5" t="str">
        <f>INDEX(Table11[], MATCH(Countries[[#This Row],[Clean]], Table11[Clean Range], 0), 3)</f>
        <v>Middle East</v>
      </c>
      <c r="R98" s="5">
        <f>COUNTIFS(RawData[Clean Country], Countries[[#This Row],[Clean]])</f>
        <v>1</v>
      </c>
      <c r="T98"/>
      <c r="U98"/>
      <c r="Z98" s="20"/>
      <c r="AA98"/>
    </row>
    <row r="99" spans="15:27" ht="15" x14ac:dyDescent="0.25">
      <c r="O99" s="5" t="s">
        <v>240</v>
      </c>
      <c r="P99" s="5" t="s">
        <v>240</v>
      </c>
      <c r="Q99" s="5" t="str">
        <f>INDEX(Table11[], MATCH(Countries[[#This Row],[Clean]], Table11[Clean Range], 0), 3)</f>
        <v>Middle East</v>
      </c>
      <c r="R99" s="5">
        <f>COUNTIFS(RawData[Clean Country], Countries[[#This Row],[Clean]])</f>
        <v>1</v>
      </c>
      <c r="T99"/>
      <c r="U99"/>
      <c r="Z99" s="20"/>
      <c r="AA99"/>
    </row>
    <row r="100" spans="15:27" ht="15" x14ac:dyDescent="0.25">
      <c r="O100" s="5" t="s">
        <v>179</v>
      </c>
      <c r="P100" s="5" t="s">
        <v>179</v>
      </c>
      <c r="Q100" s="5" t="str">
        <f>INDEX(Table11[], MATCH(Countries[[#This Row],[Clean]], Table11[Clean Range], 0), 3)</f>
        <v>Middle East</v>
      </c>
      <c r="R100" s="5">
        <f>COUNTIFS(RawData[Clean Country], Countries[[#This Row],[Clean]])</f>
        <v>3</v>
      </c>
      <c r="T100"/>
      <c r="U100"/>
      <c r="Z100" s="20"/>
      <c r="AA100"/>
    </row>
    <row r="101" spans="15:27" ht="15" x14ac:dyDescent="0.25">
      <c r="O101" s="5" t="s">
        <v>246</v>
      </c>
      <c r="P101" s="5" t="s">
        <v>150</v>
      </c>
      <c r="Q101" s="5" t="str">
        <f>INDEX(Table11[], MATCH(Countries[[#This Row],[Clean]], Table11[Clean Range], 0), 3)</f>
        <v>Middle East</v>
      </c>
      <c r="R101" s="5">
        <f>COUNTIFS(RawData[Clean Country], Countries[[#This Row],[Clean]])</f>
        <v>11</v>
      </c>
      <c r="T101"/>
      <c r="U101"/>
      <c r="Z101" s="20"/>
      <c r="AA101"/>
    </row>
    <row r="102" spans="15:27" ht="15" x14ac:dyDescent="0.25">
      <c r="O102" s="5" t="s">
        <v>150</v>
      </c>
      <c r="P102" s="5" t="s">
        <v>150</v>
      </c>
      <c r="Q102" s="5" t="str">
        <f>INDEX(Table11[], MATCH(Countries[[#This Row],[Clean]], Table11[Clean Range], 0), 3)</f>
        <v>Middle East</v>
      </c>
      <c r="R102" s="5">
        <f>COUNTIFS(RawData[Clean Country], Countries[[#This Row],[Clean]])</f>
        <v>11</v>
      </c>
      <c r="T102"/>
      <c r="U102"/>
      <c r="Z102" s="20"/>
      <c r="AA102"/>
    </row>
    <row r="103" spans="15:27" ht="15" x14ac:dyDescent="0.25">
      <c r="O103" s="5" t="s">
        <v>186</v>
      </c>
      <c r="P103" s="5" t="s">
        <v>186</v>
      </c>
      <c r="Q103" s="5" t="str">
        <f>INDEX(Table11[], MATCH(Countries[[#This Row],[Clean]], Table11[Clean Range], 0), 3)</f>
        <v>Middle East</v>
      </c>
      <c r="R103" s="5">
        <f>COUNTIFS(RawData[Clean Country], Countries[[#This Row],[Clean]])</f>
        <v>2</v>
      </c>
      <c r="T103"/>
      <c r="U103"/>
      <c r="Z103" s="20"/>
      <c r="AA103"/>
    </row>
    <row r="104" spans="15:27" ht="15" x14ac:dyDescent="0.25">
      <c r="O104" s="5" t="s">
        <v>143</v>
      </c>
      <c r="P104" s="5" t="s">
        <v>143</v>
      </c>
      <c r="Q104" s="5" t="str">
        <f>INDEX(Table11[], MATCH(Countries[[#This Row],[Clean]], Table11[Clean Range], 0), 3)</f>
        <v>Middle East</v>
      </c>
      <c r="R104" s="5">
        <f>COUNTIFS(RawData[Clean Country], Countries[[#This Row],[Clean]])</f>
        <v>19</v>
      </c>
      <c r="T104"/>
      <c r="U104"/>
      <c r="Z104" s="20"/>
      <c r="AA104"/>
    </row>
    <row r="105" spans="15:27" ht="15" x14ac:dyDescent="0.25">
      <c r="O105" s="5" t="s">
        <v>187</v>
      </c>
      <c r="P105" s="5" t="s">
        <v>143</v>
      </c>
      <c r="Q105" s="5" t="str">
        <f>INDEX(Table11[], MATCH(Countries[[#This Row],[Clean]], Table11[Clean Range], 0), 3)</f>
        <v>Middle East</v>
      </c>
      <c r="R105" s="5">
        <f>COUNTIFS(RawData[Clean Country], Countries[[#This Row],[Clean]])</f>
        <v>19</v>
      </c>
      <c r="T105"/>
      <c r="U105"/>
      <c r="Z105" s="20"/>
      <c r="AA105"/>
    </row>
    <row r="106" spans="15:27" ht="15" x14ac:dyDescent="0.25">
      <c r="O106" s="5" t="s">
        <v>258</v>
      </c>
      <c r="P106" s="5" t="s">
        <v>143</v>
      </c>
      <c r="Q106" s="5" t="str">
        <f>INDEX(Table11[], MATCH(Countries[[#This Row],[Clean]], Table11[Clean Range], 0), 3)</f>
        <v>Middle East</v>
      </c>
      <c r="R106" s="5">
        <f>COUNTIFS(RawData[Clean Country], Countries[[#This Row],[Clean]])</f>
        <v>19</v>
      </c>
      <c r="T106"/>
      <c r="U106"/>
      <c r="Z106" s="20"/>
      <c r="AA106"/>
    </row>
    <row r="107" spans="15:27" ht="15" x14ac:dyDescent="0.25">
      <c r="O107" s="5" t="s">
        <v>222</v>
      </c>
      <c r="P107" s="5" t="s">
        <v>222</v>
      </c>
      <c r="Q107" s="5" t="str">
        <f>INDEX(Table11[], MATCH(Countries[[#This Row],[Clean]], Table11[Clean Range], 0), 3)</f>
        <v>Europe</v>
      </c>
      <c r="R107" s="5">
        <f>COUNTIFS(RawData[Clean Country], Countries[[#This Row],[Clean]])</f>
        <v>1</v>
      </c>
      <c r="T107"/>
      <c r="U107"/>
      <c r="Z107" s="20"/>
      <c r="AA107"/>
    </row>
    <row r="108" spans="15:27" ht="15" x14ac:dyDescent="0.25">
      <c r="O108" s="5" t="s">
        <v>59</v>
      </c>
      <c r="P108" s="5" t="s">
        <v>59</v>
      </c>
      <c r="Q108" s="5" t="str">
        <f>INDEX(Table11[], MATCH(Countries[[#This Row],[Clean]], Table11[Clean Range], 0), 3)</f>
        <v>Africa</v>
      </c>
      <c r="R108" s="5">
        <f>COUNTIFS(RawData[Clean Country], Countries[[#This Row],[Clean]])</f>
        <v>1</v>
      </c>
      <c r="T108"/>
      <c r="U108"/>
      <c r="Z108" s="20"/>
      <c r="AA108"/>
    </row>
    <row r="109" spans="15:27" ht="15" x14ac:dyDescent="0.25">
      <c r="O109" s="5" t="s">
        <v>215</v>
      </c>
      <c r="P109" s="5" t="s">
        <v>215</v>
      </c>
      <c r="Q109" s="5" t="str">
        <f>INDEX(Table11[], MATCH(Countries[[#This Row],[Clean]], Table11[Clean Range], 0), 3)</f>
        <v>Africa</v>
      </c>
      <c r="R109" s="5">
        <f>COUNTIFS(RawData[Clean Country], Countries[[#This Row],[Clean]])</f>
        <v>1</v>
      </c>
      <c r="T109"/>
      <c r="U109"/>
      <c r="Z109" s="20"/>
      <c r="AA109"/>
    </row>
    <row r="110" spans="15:27" ht="15" x14ac:dyDescent="0.25">
      <c r="O110" s="5" t="s">
        <v>219</v>
      </c>
      <c r="P110" s="5" t="s">
        <v>219</v>
      </c>
      <c r="Q110" s="5" t="str">
        <f>INDEX(Table11[], MATCH(Countries[[#This Row],[Clean]], Table11[Clean Range], 0), 3)</f>
        <v>Africa</v>
      </c>
      <c r="R110" s="5">
        <f>COUNTIFS(RawData[Clean Country], Countries[[#This Row],[Clean]])</f>
        <v>1</v>
      </c>
      <c r="T110"/>
      <c r="U110"/>
      <c r="Z110" s="20"/>
      <c r="AA110"/>
    </row>
    <row r="111" spans="15:27" ht="15" x14ac:dyDescent="0.25">
      <c r="O111" s="5" t="s">
        <v>67</v>
      </c>
      <c r="P111" s="5" t="s">
        <v>67</v>
      </c>
      <c r="Q111" s="5" t="str">
        <f>INDEX(Table11[], MATCH(Countries[[#This Row],[Clean]], Table11[Clean Range], 0), 3)</f>
        <v>Africa</v>
      </c>
      <c r="R111" s="5">
        <f>COUNTIFS(RawData[Clean Country], Countries[[#This Row],[Clean]])</f>
        <v>1</v>
      </c>
      <c r="T111"/>
      <c r="U111"/>
      <c r="Z111" s="20"/>
      <c r="AA111"/>
    </row>
    <row r="112" spans="15:27" ht="15" x14ac:dyDescent="0.25">
      <c r="O112" s="5" t="s">
        <v>232</v>
      </c>
      <c r="P112" s="5" t="s">
        <v>232</v>
      </c>
      <c r="Q112" s="5" t="str">
        <f>INDEX(Table11[], MATCH(Countries[[#This Row],[Clean]], Table11[Clean Range], 0), 3)</f>
        <v>Africa</v>
      </c>
      <c r="R112" s="5">
        <f>COUNTIFS(RawData[Clean Country], Countries[[#This Row],[Clean]])</f>
        <v>1</v>
      </c>
      <c r="T112"/>
      <c r="U112"/>
      <c r="Z112" s="20"/>
      <c r="AA112"/>
    </row>
    <row r="113" spans="15:27" ht="15" x14ac:dyDescent="0.25">
      <c r="O113" s="5" t="s">
        <v>178</v>
      </c>
      <c r="P113" s="5" t="s">
        <v>178</v>
      </c>
      <c r="Q113" s="5" t="str">
        <f>INDEX(Table11[], MATCH(Countries[[#This Row],[Clean]], Table11[Clean Range], 0), 3)</f>
        <v>Africa</v>
      </c>
      <c r="R113" s="5">
        <f>COUNTIFS(RawData[Clean Country], Countries[[#This Row],[Clean]])</f>
        <v>3</v>
      </c>
      <c r="T113"/>
      <c r="U113"/>
      <c r="Z113" s="20"/>
      <c r="AA113"/>
    </row>
    <row r="114" spans="15:27" ht="15" x14ac:dyDescent="0.25">
      <c r="O114" s="5" t="s">
        <v>251</v>
      </c>
      <c r="P114" s="5" t="s">
        <v>251</v>
      </c>
      <c r="Q114" s="5" t="str">
        <f>INDEX(Table11[], MATCH(Countries[[#This Row],[Clean]], Table11[Clean Range], 0), 3)</f>
        <v>Africa</v>
      </c>
      <c r="R114" s="5">
        <f>COUNTIFS(RawData[Clean Country], Countries[[#This Row],[Clean]])</f>
        <v>1</v>
      </c>
      <c r="T114"/>
      <c r="U114"/>
      <c r="Z114" s="20"/>
      <c r="AA114"/>
    </row>
    <row r="115" spans="15:27" ht="15" x14ac:dyDescent="0.25">
      <c r="O115" s="5" t="s">
        <v>257</v>
      </c>
      <c r="P115" s="5" t="s">
        <v>257</v>
      </c>
      <c r="Q115" s="5" t="str">
        <f>INDEX(Table11[], MATCH(Countries[[#This Row],[Clean]], Table11[Clean Range], 0), 3)</f>
        <v>Africa</v>
      </c>
      <c r="R115" s="5">
        <f>COUNTIFS(RawData[Clean Country], Countries[[#This Row],[Clean]])</f>
        <v>1</v>
      </c>
      <c r="T115"/>
      <c r="U115"/>
      <c r="Z115" s="20"/>
      <c r="AA115"/>
    </row>
    <row r="116" spans="15:27" ht="15" x14ac:dyDescent="0.25">
      <c r="O116" s="5" t="s">
        <v>259</v>
      </c>
      <c r="P116" s="5" t="s">
        <v>259</v>
      </c>
      <c r="Q116" s="5" t="str">
        <f>INDEX(Table11[], MATCH(Countries[[#This Row],[Clean]], Table11[Clean Range], 0), 3)</f>
        <v>Africa</v>
      </c>
      <c r="R116" s="5">
        <f>COUNTIFS(RawData[Clean Country], Countries[[#This Row],[Clean]])</f>
        <v>1</v>
      </c>
      <c r="T116"/>
      <c r="U116"/>
      <c r="Z116" s="20"/>
      <c r="AA116"/>
    </row>
    <row r="117" spans="15:27" ht="15" x14ac:dyDescent="0.25">
      <c r="O117" s="5" t="s">
        <v>204</v>
      </c>
      <c r="P117" s="5" t="s">
        <v>137</v>
      </c>
      <c r="Q117" s="5" t="str">
        <f>INDEX(Table11[], MATCH(Countries[[#This Row],[Clean]], Table11[Clean Range], 0), 3)</f>
        <v>North America</v>
      </c>
      <c r="R117" s="5">
        <f>COUNTIFS(RawData[Clean Country], Countries[[#This Row],[Clean]])</f>
        <v>58</v>
      </c>
      <c r="T117"/>
      <c r="U117"/>
      <c r="Z117" s="20"/>
      <c r="AA117"/>
    </row>
    <row r="118" spans="15:27" ht="15" x14ac:dyDescent="0.25">
      <c r="O118" s="5" t="s">
        <v>137</v>
      </c>
      <c r="P118" s="5" t="s">
        <v>137</v>
      </c>
      <c r="Q118" s="5" t="str">
        <f>INDEX(Table11[], MATCH(Countries[[#This Row],[Clean]], Table11[Clean Range], 0), 3)</f>
        <v>North America</v>
      </c>
      <c r="R118" s="5">
        <f>COUNTIFS(RawData[Clean Country], Countries[[#This Row],[Clean]])</f>
        <v>58</v>
      </c>
      <c r="T118"/>
      <c r="U118"/>
      <c r="Z118" s="20"/>
      <c r="AA118"/>
    </row>
    <row r="119" spans="15:27" ht="15" x14ac:dyDescent="0.25">
      <c r="O119" s="5" t="s">
        <v>261</v>
      </c>
      <c r="P119" s="5" t="s">
        <v>133</v>
      </c>
      <c r="Q119" s="5" t="str">
        <f>INDEX(Table11[], MATCH(Countries[[#This Row],[Clean]], Table11[Clean Range], 0), 3)</f>
        <v>North America</v>
      </c>
      <c r="R119" s="5">
        <f>COUNTIFS(RawData[Clean Country], Countries[[#This Row],[Clean]])</f>
        <v>617</v>
      </c>
      <c r="T119"/>
      <c r="U119"/>
      <c r="Z119" s="20"/>
      <c r="AA119"/>
    </row>
    <row r="120" spans="15:27" ht="15" x14ac:dyDescent="0.25">
      <c r="O120" s="5" t="s">
        <v>133</v>
      </c>
      <c r="P120" s="5" t="s">
        <v>133</v>
      </c>
      <c r="Q120" s="5" t="str">
        <f>INDEX(Table11[], MATCH(Countries[[#This Row],[Clean]], Table11[Clean Range], 0), 3)</f>
        <v>North America</v>
      </c>
      <c r="R120" s="5">
        <f>COUNTIFS(RawData[Clean Country], Countries[[#This Row],[Clean]])</f>
        <v>617</v>
      </c>
      <c r="T120"/>
      <c r="U120"/>
      <c r="Z120" s="20"/>
      <c r="AA120"/>
    </row>
    <row r="121" spans="15:27" ht="15" x14ac:dyDescent="0.25">
      <c r="O121" s="5" t="s">
        <v>226</v>
      </c>
      <c r="P121" s="5" t="s">
        <v>226</v>
      </c>
      <c r="Q121" s="5" t="str">
        <f>INDEX(Table11[], MATCH(Countries[[#This Row],[Clean]], Table11[Clean Range], 0), 3)</f>
        <v>Africa</v>
      </c>
      <c r="R121" s="5">
        <f>COUNTIFS(RawData[Clean Country], Countries[[#This Row],[Clean]])</f>
        <v>1</v>
      </c>
      <c r="T121"/>
      <c r="U121"/>
      <c r="Z121" s="20"/>
      <c r="AA121"/>
    </row>
    <row r="122" spans="15:27" ht="15" x14ac:dyDescent="0.25">
      <c r="O122" s="5" t="s">
        <v>191</v>
      </c>
      <c r="P122" s="5" t="s">
        <v>191</v>
      </c>
      <c r="Q122" s="5" t="str">
        <f>INDEX(Table11[], MATCH(Countries[[#This Row],[Clean]], Table11[Clean Range], 0), 3)</f>
        <v>South America</v>
      </c>
      <c r="R122" s="5">
        <f>COUNTIFS(RawData[Clean Country], Countries[[#This Row],[Clean]])</f>
        <v>1</v>
      </c>
      <c r="T122"/>
      <c r="U122"/>
      <c r="Z122" s="20"/>
      <c r="AA122"/>
    </row>
    <row r="123" spans="15:27" ht="15" x14ac:dyDescent="0.25">
      <c r="O123" s="5" t="s">
        <v>200</v>
      </c>
      <c r="P123" s="5" t="s">
        <v>200</v>
      </c>
      <c r="Q123" s="5" t="str">
        <f>INDEX(Table11[], MATCH(Countries[[#This Row],[Clean]], Table11[Clean Range], 0), 3)</f>
        <v>South America</v>
      </c>
      <c r="R123" s="5">
        <f>COUNTIFS(RawData[Clean Country], Countries[[#This Row],[Clean]])</f>
        <v>1</v>
      </c>
      <c r="T123"/>
      <c r="U123"/>
      <c r="Z123" s="20"/>
      <c r="AA123"/>
    </row>
    <row r="124" spans="15:27" ht="15" x14ac:dyDescent="0.25">
      <c r="O124" s="5" t="s">
        <v>201</v>
      </c>
      <c r="P124" s="5" t="s">
        <v>141</v>
      </c>
      <c r="Q124" s="5" t="str">
        <f>INDEX(Table11[], MATCH(Countries[[#This Row],[Clean]], Table11[Clean Range], 0), 3)</f>
        <v>South America</v>
      </c>
      <c r="R124" s="5">
        <f>COUNTIFS(RawData[Clean Country], Countries[[#This Row],[Clean]])</f>
        <v>20</v>
      </c>
      <c r="T124"/>
      <c r="U124"/>
      <c r="Z124" s="20"/>
      <c r="AA124"/>
    </row>
    <row r="125" spans="15:27" ht="15" x14ac:dyDescent="0.25">
      <c r="O125" s="5" t="s">
        <v>170</v>
      </c>
      <c r="P125" s="5" t="s">
        <v>141</v>
      </c>
      <c r="Q125" s="5" t="str">
        <f>INDEX(Table11[], MATCH(Countries[[#This Row],[Clean]], Table11[Clean Range], 0), 3)</f>
        <v>South America</v>
      </c>
      <c r="R125" s="5">
        <f>COUNTIFS(RawData[Clean Country], Countries[[#This Row],[Clean]])</f>
        <v>20</v>
      </c>
      <c r="T125"/>
      <c r="U125"/>
      <c r="Z125" s="20"/>
      <c r="AA125"/>
    </row>
    <row r="126" spans="15:27" ht="15" x14ac:dyDescent="0.25">
      <c r="O126" s="5" t="s">
        <v>141</v>
      </c>
      <c r="P126" s="5" t="s">
        <v>141</v>
      </c>
      <c r="Q126" s="5" t="str">
        <f>INDEX(Table11[], MATCH(Countries[[#This Row],[Clean]], Table11[Clean Range], 0), 3)</f>
        <v>South America</v>
      </c>
      <c r="R126" s="5">
        <f>COUNTIFS(RawData[Clean Country], Countries[[#This Row],[Clean]])</f>
        <v>20</v>
      </c>
      <c r="T126"/>
      <c r="U126"/>
      <c r="Z126" s="20"/>
      <c r="AA126"/>
    </row>
    <row r="127" spans="15:27" ht="15" x14ac:dyDescent="0.25">
      <c r="O127" s="5" t="s">
        <v>225</v>
      </c>
      <c r="P127" s="5" t="s">
        <v>225</v>
      </c>
      <c r="Q127" s="5" t="str">
        <f>INDEX(Table11[], MATCH(Countries[[#This Row],[Clean]], Table11[Clean Range], 0), 3)</f>
        <v>South America</v>
      </c>
      <c r="R127" s="5">
        <f>COUNTIFS(RawData[Clean Country], Countries[[#This Row],[Clean]])</f>
        <v>1</v>
      </c>
      <c r="T127"/>
      <c r="U127"/>
      <c r="Z127" s="20"/>
      <c r="AA127"/>
    </row>
    <row r="128" spans="15:27" ht="15" x14ac:dyDescent="0.25">
      <c r="O128" s="5" t="s">
        <v>243</v>
      </c>
      <c r="P128" s="5" t="s">
        <v>243</v>
      </c>
      <c r="Q128" s="5" t="str">
        <f>INDEX(Table11[], MATCH(Countries[[#This Row],[Clean]], Table11[Clean Range], 0), 3)</f>
        <v>South America</v>
      </c>
      <c r="R128" s="5">
        <f>COUNTIFS(RawData[Clean Country], Countries[[#This Row],[Clean]])</f>
        <v>1</v>
      </c>
      <c r="T128"/>
      <c r="U128"/>
      <c r="Z128" s="20"/>
      <c r="AA128"/>
    </row>
    <row r="129" spans="15:28" ht="15" x14ac:dyDescent="0.25">
      <c r="O129" s="5" t="s">
        <v>260</v>
      </c>
      <c r="P129" s="5" t="s">
        <v>260</v>
      </c>
      <c r="Q129" s="5" t="str">
        <f>INDEX(Table11[], MATCH(Countries[[#This Row],[Clean]], Table11[Clean Range], 0), 3)</f>
        <v>South America</v>
      </c>
      <c r="R129" s="5">
        <f>COUNTIFS(RawData[Clean Country], Countries[[#This Row],[Clean]])</f>
        <v>1</v>
      </c>
      <c r="T129"/>
      <c r="U129"/>
      <c r="Z129" s="20"/>
      <c r="AA129"/>
    </row>
    <row r="130" spans="15:28" ht="15" x14ac:dyDescent="0.25">
      <c r="O130" s="5" t="s">
        <v>229</v>
      </c>
      <c r="P130" s="5" t="s">
        <v>229</v>
      </c>
      <c r="Q130" s="5" t="str">
        <f>INDEX(Table11[], MATCH(Countries[[#This Row],[Clean]], Table11[Clean Range], 0), 3)</f>
        <v>Africa</v>
      </c>
      <c r="R130" s="5">
        <f>COUNTIFS(RawData[Clean Country], Countries[[#This Row],[Clean]])</f>
        <v>1</v>
      </c>
      <c r="T130"/>
      <c r="U130"/>
      <c r="Z130" s="20"/>
      <c r="AA130"/>
    </row>
    <row r="131" spans="15:28" ht="15" x14ac:dyDescent="0.25">
      <c r="O131" s="5" t="s">
        <v>233</v>
      </c>
      <c r="P131" s="5" t="s">
        <v>4100</v>
      </c>
      <c r="Q131" s="5" t="str">
        <f>INDEX(Table11[], MATCH(Countries[[#This Row],[Clean]], Table11[Clean Range], 0), 3)</f>
        <v>Africa</v>
      </c>
      <c r="R131" s="5">
        <f>COUNTIFS(RawData[Clean Country], Countries[[#This Row],[Clean]])</f>
        <v>1</v>
      </c>
      <c r="T131"/>
      <c r="U131"/>
      <c r="Z131" s="20"/>
      <c r="AA131"/>
    </row>
    <row r="132" spans="15:28" ht="15" x14ac:dyDescent="0.25">
      <c r="O132" s="5" t="s">
        <v>253</v>
      </c>
      <c r="P132" s="5" t="s">
        <v>140</v>
      </c>
      <c r="Q132" s="5" t="str">
        <f>INDEX(Table11[], MATCH(Countries[[#This Row],[Clean]], Table11[Clean Range], 0), 3)</f>
        <v>Africa</v>
      </c>
      <c r="R132" s="5">
        <f>COUNTIFS(RawData[Clean Country], Countries[[#This Row],[Clean]])</f>
        <v>19</v>
      </c>
      <c r="T132"/>
      <c r="U132"/>
      <c r="Z132" s="20"/>
      <c r="AA132"/>
    </row>
    <row r="133" spans="15:28" ht="15" x14ac:dyDescent="0.25">
      <c r="O133" s="5" t="s">
        <v>140</v>
      </c>
      <c r="P133" s="5" t="s">
        <v>140</v>
      </c>
      <c r="Q133" s="5" t="str">
        <f>INDEX(Table11[], MATCH(Countries[[#This Row],[Clean]], Table11[Clean Range], 0), 3)</f>
        <v>Africa</v>
      </c>
      <c r="R133" s="5">
        <f>COUNTIFS(RawData[Clean Country], Countries[[#This Row],[Clean]])</f>
        <v>19</v>
      </c>
      <c r="T133"/>
      <c r="U133"/>
      <c r="Z133" s="20"/>
      <c r="AA133"/>
    </row>
    <row r="134" spans="15:28" ht="15" x14ac:dyDescent="0.25">
      <c r="O134" s="5" t="s">
        <v>252</v>
      </c>
      <c r="P134" s="5" t="s">
        <v>140</v>
      </c>
      <c r="Q134" s="5" t="str">
        <f>INDEX(Table11[], MATCH(Countries[[#This Row],[Clean]], Table11[Clean Range], 0), 3)</f>
        <v>Africa</v>
      </c>
      <c r="R134" s="5">
        <f>COUNTIFS(RawData[Clean Country], Countries[[#This Row],[Clean]])</f>
        <v>19</v>
      </c>
      <c r="T134"/>
      <c r="U134"/>
      <c r="Z134" s="20"/>
      <c r="AA134"/>
    </row>
    <row r="135" spans="15:28" ht="15" x14ac:dyDescent="0.25">
      <c r="O135" s="5" t="s">
        <v>188</v>
      </c>
      <c r="P135" s="5" t="s">
        <v>188</v>
      </c>
      <c r="Q135" s="5" t="str">
        <f>INDEX(Table11[], MATCH(Countries[[#This Row],[Clean]], Table11[Clean Range], 0), 3)</f>
        <v>Africa</v>
      </c>
      <c r="R135" s="5">
        <f>COUNTIFS(RawData[Clean Country], Countries[[#This Row],[Clean]])</f>
        <v>2</v>
      </c>
      <c r="T135"/>
      <c r="U135"/>
      <c r="Z135" s="20"/>
      <c r="AA135"/>
    </row>
    <row r="136" spans="15:28" ht="15" x14ac:dyDescent="0.25">
      <c r="O136" s="5" t="s">
        <v>264</v>
      </c>
      <c r="P136" s="5" t="s">
        <v>264</v>
      </c>
      <c r="Q136" s="5" t="str">
        <f>INDEX(Table11[], MATCH(Countries[[#This Row],[Clean]], Table11[Clean Range], 0), 3)</f>
        <v>Africa</v>
      </c>
      <c r="R136" s="5">
        <f>COUNTIFS(RawData[Clean Country], Countries[[#This Row],[Clean]])</f>
        <v>1</v>
      </c>
      <c r="T136"/>
      <c r="U136"/>
      <c r="Z136" s="20"/>
      <c r="AA136"/>
    </row>
    <row r="137" spans="15:28" ht="15" x14ac:dyDescent="0.25">
      <c r="O137" s="5" t="s">
        <v>192</v>
      </c>
      <c r="P137" s="5" t="s">
        <v>192</v>
      </c>
      <c r="Q137" s="5" t="str">
        <f>INDEX(Table11[], MATCH(Countries[[#This Row],[Clean]], Table11[Clean Range], 0), 3)</f>
        <v>Asia</v>
      </c>
      <c r="R137" s="5">
        <f>COUNTIFS(RawData[Clean Country], Countries[[#This Row],[Clean]])</f>
        <v>1</v>
      </c>
      <c r="T137"/>
      <c r="U137"/>
      <c r="Z137" s="20"/>
      <c r="AA137"/>
    </row>
    <row r="138" spans="15:28" ht="15" x14ac:dyDescent="0.25">
      <c r="O138" s="5" t="s">
        <v>196</v>
      </c>
      <c r="P138" s="5" t="s">
        <v>196</v>
      </c>
      <c r="Q138" s="5" t="str">
        <f>INDEX(Table11[], MATCH(Countries[[#This Row],[Clean]], Table11[Clean Range], 0), 3)</f>
        <v>Asia</v>
      </c>
      <c r="R138" s="5">
        <f>COUNTIFS(RawData[Clean Country], Countries[[#This Row],[Clean]])</f>
        <v>1</v>
      </c>
      <c r="T138"/>
      <c r="U138"/>
      <c r="Z138" s="20"/>
      <c r="AA138"/>
    </row>
    <row r="139" spans="15:28" ht="15" x14ac:dyDescent="0.25">
      <c r="O139" s="5" t="s">
        <v>199</v>
      </c>
      <c r="P139" s="5" t="s">
        <v>199</v>
      </c>
      <c r="Q139" s="5" t="str">
        <f>INDEX(Table11[], MATCH(Countries[[#This Row],[Clean]], Table11[Clean Range], 0), 3)</f>
        <v>Asia</v>
      </c>
      <c r="R139" s="5">
        <f>COUNTIFS(RawData[Clean Country], Countries[[#This Row],[Clean]])</f>
        <v>1</v>
      </c>
      <c r="T139"/>
      <c r="U139"/>
      <c r="Z139" s="20"/>
      <c r="AA139"/>
    </row>
    <row r="140" spans="15:28" ht="15" x14ac:dyDescent="0.25">
      <c r="O140" s="5" t="s">
        <v>230</v>
      </c>
      <c r="P140" s="5" t="s">
        <v>230</v>
      </c>
      <c r="Q140" s="5" t="str">
        <f>INDEX(Table11[], MATCH(Countries[[#This Row],[Clean]], Table11[Clean Range], 0), 3)</f>
        <v>Asia</v>
      </c>
      <c r="R140" s="5">
        <f>COUNTIFS(RawData[Clean Country], Countries[[#This Row],[Clean]])</f>
        <v>1</v>
      </c>
      <c r="T140"/>
      <c r="U140"/>
      <c r="Z140" s="20"/>
      <c r="AA140"/>
    </row>
    <row r="141" spans="15:28" ht="15" x14ac:dyDescent="0.25">
      <c r="O141" s="5" t="s">
        <v>244</v>
      </c>
      <c r="P141" s="5" t="s">
        <v>244</v>
      </c>
      <c r="Q141" s="5" t="str">
        <f>INDEX(Table11[], MATCH(Countries[[#This Row],[Clean]], Table11[Clean Range], 0), 3)</f>
        <v>Asia</v>
      </c>
      <c r="R141" s="5">
        <f>COUNTIFS(RawData[Clean Country], Countries[[#This Row],[Clean]])</f>
        <v>1</v>
      </c>
      <c r="T141"/>
      <c r="U141"/>
      <c r="Z141" s="20"/>
      <c r="AA141"/>
    </row>
    <row r="142" spans="15:28" ht="15" x14ac:dyDescent="0.25">
      <c r="O142" s="5" t="s">
        <v>149</v>
      </c>
      <c r="P142" s="5" t="s">
        <v>149</v>
      </c>
      <c r="Q142" s="5" t="str">
        <f>INDEX(Table11[], MATCH(Countries[[#This Row],[Clean]], Table11[Clean Range], 0), 3)</f>
        <v>Asia</v>
      </c>
      <c r="R142" s="5">
        <f>COUNTIFS(RawData[Clean Country], Countries[[#This Row],[Clean]])</f>
        <v>9</v>
      </c>
      <c r="T142"/>
      <c r="U142"/>
      <c r="Z142" s="20"/>
      <c r="AA142"/>
    </row>
    <row r="143" spans="15:28" ht="15" x14ac:dyDescent="0.25">
      <c r="T143"/>
      <c r="U143"/>
      <c r="Z143" s="20"/>
      <c r="AA143"/>
    </row>
    <row r="144" spans="15:28" ht="15" x14ac:dyDescent="0.25">
      <c r="U144"/>
      <c r="V144"/>
      <c r="AB144"/>
    </row>
    <row r="145" spans="21:28" ht="15" x14ac:dyDescent="0.25">
      <c r="U145"/>
      <c r="V145"/>
      <c r="AB145"/>
    </row>
    <row r="146" spans="21:28" ht="15" x14ac:dyDescent="0.25">
      <c r="U146"/>
      <c r="V146"/>
      <c r="AB146"/>
    </row>
    <row r="147" spans="21:28" ht="15" x14ac:dyDescent="0.25">
      <c r="U147"/>
      <c r="V147"/>
      <c r="AB147"/>
    </row>
    <row r="148" spans="21:28" ht="15" x14ac:dyDescent="0.25">
      <c r="U148"/>
      <c r="V148"/>
      <c r="AB148"/>
    </row>
    <row r="149" spans="21:28" ht="15" x14ac:dyDescent="0.25">
      <c r="U149"/>
      <c r="V149"/>
      <c r="AB149"/>
    </row>
    <row r="150" spans="21:28" ht="15" x14ac:dyDescent="0.25">
      <c r="U150"/>
      <c r="V150"/>
      <c r="AB150"/>
    </row>
    <row r="151" spans="21:28" ht="15" x14ac:dyDescent="0.25">
      <c r="U151"/>
      <c r="V151"/>
      <c r="AB151"/>
    </row>
    <row r="152" spans="21:28" ht="15" x14ac:dyDescent="0.25">
      <c r="U152"/>
      <c r="V152"/>
      <c r="AB152"/>
    </row>
    <row r="153" spans="21:28" ht="15" x14ac:dyDescent="0.25">
      <c r="U153"/>
      <c r="V153"/>
      <c r="AB153"/>
    </row>
    <row r="154" spans="21:28" ht="15" x14ac:dyDescent="0.25">
      <c r="U154"/>
      <c r="V154"/>
      <c r="AB154"/>
    </row>
    <row r="155" spans="21:28" ht="15" x14ac:dyDescent="0.25">
      <c r="U155"/>
      <c r="V155"/>
      <c r="AB155"/>
    </row>
    <row r="156" spans="21:28" ht="15" x14ac:dyDescent="0.25">
      <c r="U156"/>
      <c r="V156"/>
      <c r="AB156"/>
    </row>
    <row r="157" spans="21:28" ht="15" x14ac:dyDescent="0.25">
      <c r="U157"/>
      <c r="V157"/>
      <c r="AB157"/>
    </row>
    <row r="158" spans="21:28" ht="15" x14ac:dyDescent="0.25">
      <c r="U158"/>
      <c r="V158"/>
      <c r="AB158"/>
    </row>
    <row r="159" spans="21:28" ht="15" x14ac:dyDescent="0.25">
      <c r="U159"/>
      <c r="V159"/>
      <c r="AB159"/>
    </row>
    <row r="160" spans="21:28" ht="15" x14ac:dyDescent="0.25">
      <c r="U160"/>
      <c r="V160"/>
      <c r="AB160"/>
    </row>
    <row r="161" spans="21:28" ht="15" x14ac:dyDescent="0.25">
      <c r="U161"/>
      <c r="V161"/>
      <c r="AB161"/>
    </row>
    <row r="162" spans="21:28" ht="15" x14ac:dyDescent="0.25">
      <c r="U162"/>
      <c r="V162"/>
      <c r="AB162"/>
    </row>
    <row r="163" spans="21:28" ht="15" x14ac:dyDescent="0.25">
      <c r="U163"/>
      <c r="V163"/>
      <c r="AB163"/>
    </row>
    <row r="164" spans="21:28" ht="15" x14ac:dyDescent="0.25">
      <c r="U164"/>
      <c r="V164"/>
      <c r="AB164"/>
    </row>
    <row r="165" spans="21:28" ht="15" x14ac:dyDescent="0.25">
      <c r="U165"/>
      <c r="V165"/>
      <c r="AB165"/>
    </row>
    <row r="166" spans="21:28" ht="15" x14ac:dyDescent="0.25">
      <c r="U166"/>
      <c r="V166"/>
      <c r="AB166"/>
    </row>
    <row r="167" spans="21:28" ht="15" x14ac:dyDescent="0.25">
      <c r="U167"/>
      <c r="V167"/>
      <c r="AB167"/>
    </row>
    <row r="168" spans="21:28" ht="15" x14ac:dyDescent="0.25">
      <c r="U168"/>
      <c r="V168"/>
      <c r="AB168"/>
    </row>
    <row r="169" spans="21:28" ht="15" x14ac:dyDescent="0.25">
      <c r="U169"/>
      <c r="V169"/>
      <c r="AB169"/>
    </row>
    <row r="170" spans="21:28" ht="15" x14ac:dyDescent="0.25">
      <c r="U170"/>
      <c r="V170"/>
      <c r="AB170"/>
    </row>
    <row r="171" spans="21:28" ht="15" x14ac:dyDescent="0.25">
      <c r="U171"/>
      <c r="V171"/>
      <c r="AB171"/>
    </row>
    <row r="172" spans="21:28" ht="15" x14ac:dyDescent="0.25">
      <c r="U172"/>
      <c r="V172"/>
      <c r="AB172"/>
    </row>
    <row r="173" spans="21:28" ht="15" x14ac:dyDescent="0.25">
      <c r="U173"/>
      <c r="V173"/>
      <c r="AB173"/>
    </row>
    <row r="174" spans="21:28" ht="15" x14ac:dyDescent="0.25">
      <c r="U174"/>
      <c r="V174"/>
      <c r="AB174"/>
    </row>
    <row r="175" spans="21:28" ht="15" x14ac:dyDescent="0.25">
      <c r="U175"/>
      <c r="V175"/>
      <c r="AB175"/>
    </row>
    <row r="176" spans="21:28" ht="15" x14ac:dyDescent="0.25">
      <c r="U176"/>
      <c r="V176"/>
      <c r="AB176"/>
    </row>
    <row r="177" spans="21:28" ht="15" x14ac:dyDescent="0.25">
      <c r="U177"/>
      <c r="V177"/>
      <c r="AB177"/>
    </row>
    <row r="178" spans="21:28" ht="15" x14ac:dyDescent="0.25">
      <c r="U178"/>
      <c r="V178"/>
      <c r="AB178"/>
    </row>
    <row r="179" spans="21:28" ht="15" x14ac:dyDescent="0.25">
      <c r="U179"/>
      <c r="V179"/>
      <c r="AB179"/>
    </row>
    <row r="180" spans="21:28" ht="15" x14ac:dyDescent="0.25">
      <c r="U180"/>
      <c r="V180"/>
      <c r="AB180"/>
    </row>
    <row r="181" spans="21:28" ht="15" x14ac:dyDescent="0.25">
      <c r="U181"/>
      <c r="V181"/>
      <c r="AB181"/>
    </row>
    <row r="182" spans="21:28" ht="15" x14ac:dyDescent="0.25">
      <c r="U182"/>
      <c r="V182"/>
      <c r="AB182"/>
    </row>
    <row r="183" spans="21:28" ht="15" x14ac:dyDescent="0.25">
      <c r="U183"/>
      <c r="V183"/>
      <c r="AB183"/>
    </row>
    <row r="184" spans="21:28" ht="15" x14ac:dyDescent="0.25">
      <c r="U184"/>
      <c r="V184"/>
      <c r="AB184"/>
    </row>
    <row r="185" spans="21:28" ht="15" x14ac:dyDescent="0.25">
      <c r="U185"/>
      <c r="V185"/>
      <c r="AB185"/>
    </row>
    <row r="186" spans="21:28" ht="15" x14ac:dyDescent="0.25">
      <c r="U186"/>
      <c r="V186"/>
      <c r="AB186"/>
    </row>
    <row r="187" spans="21:28" ht="15" x14ac:dyDescent="0.25">
      <c r="U187"/>
      <c r="V187"/>
      <c r="AB187"/>
    </row>
    <row r="188" spans="21:28" ht="15" x14ac:dyDescent="0.25">
      <c r="U188"/>
      <c r="V188"/>
      <c r="AB188"/>
    </row>
    <row r="189" spans="21:28" ht="15" x14ac:dyDescent="0.25">
      <c r="U189"/>
      <c r="V189"/>
      <c r="AB189"/>
    </row>
    <row r="190" spans="21:28" ht="15" x14ac:dyDescent="0.25">
      <c r="U190"/>
      <c r="V190"/>
      <c r="AB190"/>
    </row>
    <row r="191" spans="21:28" ht="15" x14ac:dyDescent="0.25">
      <c r="U191"/>
      <c r="V191"/>
      <c r="AB191"/>
    </row>
    <row r="192" spans="21:28" ht="15" x14ac:dyDescent="0.25">
      <c r="U192"/>
      <c r="V192"/>
      <c r="AB192"/>
    </row>
    <row r="193" spans="21:28" ht="15" x14ac:dyDescent="0.25">
      <c r="U193"/>
      <c r="V193"/>
      <c r="AB193"/>
    </row>
    <row r="194" spans="21:28" ht="15" x14ac:dyDescent="0.25">
      <c r="U194"/>
      <c r="V194"/>
      <c r="AB194"/>
    </row>
    <row r="195" spans="21:28" ht="15" x14ac:dyDescent="0.25">
      <c r="U195"/>
      <c r="V195"/>
      <c r="AB195"/>
    </row>
    <row r="196" spans="21:28" ht="15" x14ac:dyDescent="0.25">
      <c r="U196"/>
      <c r="V196"/>
      <c r="AB196"/>
    </row>
    <row r="197" spans="21:28" ht="15" x14ac:dyDescent="0.25">
      <c r="U197"/>
      <c r="V197"/>
      <c r="AB197"/>
    </row>
    <row r="198" spans="21:28" ht="15" x14ac:dyDescent="0.25">
      <c r="U198"/>
      <c r="V198"/>
      <c r="AB198"/>
    </row>
    <row r="199" spans="21:28" ht="15" x14ac:dyDescent="0.25">
      <c r="U199"/>
      <c r="V199"/>
      <c r="AB199"/>
    </row>
    <row r="200" spans="21:28" ht="15" x14ac:dyDescent="0.25">
      <c r="U200"/>
      <c r="V200"/>
      <c r="AB200"/>
    </row>
    <row r="201" spans="21:28" ht="15" x14ac:dyDescent="0.25">
      <c r="U201"/>
      <c r="V201"/>
      <c r="AB201"/>
    </row>
    <row r="202" spans="21:28" ht="15" x14ac:dyDescent="0.25">
      <c r="U202"/>
      <c r="V202"/>
      <c r="AB202"/>
    </row>
    <row r="203" spans="21:28" ht="15" x14ac:dyDescent="0.25">
      <c r="U203"/>
      <c r="V203"/>
      <c r="AB203"/>
    </row>
    <row r="204" spans="21:28" ht="15" x14ac:dyDescent="0.25">
      <c r="U204"/>
      <c r="V204"/>
      <c r="AB204"/>
    </row>
    <row r="205" spans="21:28" ht="15" x14ac:dyDescent="0.25">
      <c r="U205"/>
      <c r="V205"/>
      <c r="AB205"/>
    </row>
    <row r="206" spans="21:28" ht="15" x14ac:dyDescent="0.25">
      <c r="U206"/>
      <c r="V206"/>
      <c r="AB206"/>
    </row>
    <row r="207" spans="21:28" ht="15" x14ac:dyDescent="0.25">
      <c r="U207"/>
      <c r="V207"/>
      <c r="AB207"/>
    </row>
    <row r="208" spans="21:28" ht="15" x14ac:dyDescent="0.25">
      <c r="U208"/>
      <c r="V208"/>
      <c r="AB208"/>
    </row>
    <row r="209" spans="21:28" ht="15" x14ac:dyDescent="0.25">
      <c r="U209"/>
      <c r="V209"/>
      <c r="AB209"/>
    </row>
    <row r="210" spans="21:28" ht="15" x14ac:dyDescent="0.25">
      <c r="U210"/>
      <c r="V210"/>
      <c r="AB210"/>
    </row>
    <row r="211" spans="21:28" ht="15" x14ac:dyDescent="0.25">
      <c r="U211"/>
      <c r="V211"/>
      <c r="AB211"/>
    </row>
    <row r="212" spans="21:28" ht="15" x14ac:dyDescent="0.25">
      <c r="U212"/>
      <c r="V212"/>
      <c r="AB212"/>
    </row>
    <row r="213" spans="21:28" ht="15" x14ac:dyDescent="0.25">
      <c r="U213"/>
      <c r="V213"/>
      <c r="AB213"/>
    </row>
    <row r="214" spans="21:28" ht="15" x14ac:dyDescent="0.25">
      <c r="U214"/>
      <c r="V214"/>
      <c r="AB214"/>
    </row>
    <row r="215" spans="21:28" ht="15" x14ac:dyDescent="0.25">
      <c r="U215"/>
      <c r="V215"/>
      <c r="AB215"/>
    </row>
    <row r="216" spans="21:28" ht="15" x14ac:dyDescent="0.25">
      <c r="U216"/>
      <c r="V216"/>
      <c r="AB216"/>
    </row>
    <row r="217" spans="21:28" ht="15" x14ac:dyDescent="0.25">
      <c r="U217"/>
      <c r="V217"/>
      <c r="AB217"/>
    </row>
    <row r="218" spans="21:28" ht="15" x14ac:dyDescent="0.25">
      <c r="U218"/>
      <c r="V218"/>
      <c r="AB218"/>
    </row>
    <row r="219" spans="21:28" ht="15" x14ac:dyDescent="0.25">
      <c r="U219"/>
      <c r="V219"/>
      <c r="AB219"/>
    </row>
    <row r="220" spans="21:28" ht="15" x14ac:dyDescent="0.25">
      <c r="U220"/>
      <c r="V220"/>
      <c r="AB220"/>
    </row>
    <row r="221" spans="21:28" ht="15" x14ac:dyDescent="0.25">
      <c r="U221"/>
      <c r="V221"/>
      <c r="AB221"/>
    </row>
    <row r="222" spans="21:28" ht="15" x14ac:dyDescent="0.25">
      <c r="U222"/>
      <c r="V222"/>
      <c r="AB222"/>
    </row>
    <row r="223" spans="21:28" ht="15" x14ac:dyDescent="0.25">
      <c r="U223"/>
      <c r="V223"/>
      <c r="AB223"/>
    </row>
    <row r="224" spans="21:28" ht="15" x14ac:dyDescent="0.25">
      <c r="U224"/>
      <c r="V224"/>
      <c r="AB224"/>
    </row>
    <row r="225" spans="21:28" ht="15" x14ac:dyDescent="0.25">
      <c r="U225"/>
      <c r="V225"/>
      <c r="AB225"/>
    </row>
    <row r="226" spans="21:28" ht="15" x14ac:dyDescent="0.25">
      <c r="U226"/>
      <c r="V226"/>
      <c r="AB226"/>
    </row>
    <row r="227" spans="21:28" ht="15" x14ac:dyDescent="0.25">
      <c r="U227"/>
      <c r="V227"/>
      <c r="AB227"/>
    </row>
    <row r="228" spans="21:28" ht="15" x14ac:dyDescent="0.25">
      <c r="U228"/>
      <c r="V228"/>
      <c r="AB228"/>
    </row>
    <row r="229" spans="21:28" ht="15" x14ac:dyDescent="0.25">
      <c r="U229"/>
      <c r="V229"/>
      <c r="AB229"/>
    </row>
    <row r="230" spans="21:28" ht="15" x14ac:dyDescent="0.25">
      <c r="U230"/>
      <c r="V230"/>
      <c r="AB230"/>
    </row>
    <row r="231" spans="21:28" ht="15" x14ac:dyDescent="0.25">
      <c r="U231"/>
      <c r="V231"/>
      <c r="AB231"/>
    </row>
    <row r="232" spans="21:28" ht="15" x14ac:dyDescent="0.25">
      <c r="U232"/>
      <c r="V232"/>
      <c r="AB232"/>
    </row>
    <row r="233" spans="21:28" ht="15" x14ac:dyDescent="0.25">
      <c r="U233"/>
      <c r="V233"/>
      <c r="AB233"/>
    </row>
    <row r="234" spans="21:28" ht="15" x14ac:dyDescent="0.25">
      <c r="U234"/>
      <c r="V234"/>
      <c r="AB234"/>
    </row>
    <row r="235" spans="21:28" ht="15" x14ac:dyDescent="0.25">
      <c r="U235"/>
      <c r="V235"/>
      <c r="AB235"/>
    </row>
    <row r="236" spans="21:28" ht="15" x14ac:dyDescent="0.25">
      <c r="U236"/>
      <c r="V236"/>
      <c r="AB236"/>
    </row>
    <row r="237" spans="21:28" ht="15" x14ac:dyDescent="0.25">
      <c r="U237"/>
      <c r="V237"/>
      <c r="AB237"/>
    </row>
    <row r="238" spans="21:28" ht="15" x14ac:dyDescent="0.25">
      <c r="U238"/>
      <c r="V238"/>
      <c r="AB238"/>
    </row>
    <row r="239" spans="21:28" ht="15" x14ac:dyDescent="0.25">
      <c r="U239"/>
      <c r="V239"/>
      <c r="AB239"/>
    </row>
    <row r="240" spans="21:28" ht="15" x14ac:dyDescent="0.25">
      <c r="U240"/>
      <c r="V240"/>
      <c r="AB240"/>
    </row>
    <row r="241" spans="21:28" ht="15" x14ac:dyDescent="0.25">
      <c r="U241"/>
      <c r="V241"/>
      <c r="AB241"/>
    </row>
    <row r="242" spans="21:28" ht="15" x14ac:dyDescent="0.25">
      <c r="U242"/>
      <c r="V242"/>
      <c r="AB242"/>
    </row>
    <row r="243" spans="21:28" ht="15" x14ac:dyDescent="0.25">
      <c r="U243"/>
      <c r="V243"/>
      <c r="AB243"/>
    </row>
    <row r="244" spans="21:28" ht="15" x14ac:dyDescent="0.25">
      <c r="U244"/>
      <c r="V244"/>
      <c r="AB244"/>
    </row>
    <row r="245" spans="21:28" ht="15" x14ac:dyDescent="0.25">
      <c r="U245"/>
      <c r="V245"/>
      <c r="AB245"/>
    </row>
    <row r="246" spans="21:28" ht="15" x14ac:dyDescent="0.25">
      <c r="U246"/>
      <c r="V246"/>
      <c r="AB246"/>
    </row>
    <row r="247" spans="21:28" ht="15" x14ac:dyDescent="0.25">
      <c r="U247"/>
      <c r="V247"/>
      <c r="AB247"/>
    </row>
    <row r="248" spans="21:28" ht="15" x14ac:dyDescent="0.25">
      <c r="U248"/>
      <c r="V248"/>
      <c r="AB248"/>
    </row>
    <row r="249" spans="21:28" ht="15" x14ac:dyDescent="0.25">
      <c r="U249"/>
      <c r="V249"/>
      <c r="AB249"/>
    </row>
    <row r="250" spans="21:28" ht="15" x14ac:dyDescent="0.25">
      <c r="U250"/>
      <c r="V250"/>
      <c r="AB250"/>
    </row>
    <row r="251" spans="21:28" ht="15" x14ac:dyDescent="0.25">
      <c r="U251"/>
      <c r="V251"/>
      <c r="AB251"/>
    </row>
    <row r="252" spans="21:28" ht="15" x14ac:dyDescent="0.25">
      <c r="U252"/>
      <c r="V252"/>
      <c r="AB252"/>
    </row>
    <row r="253" spans="21:28" ht="15" x14ac:dyDescent="0.25">
      <c r="U253"/>
      <c r="V253"/>
      <c r="AB253"/>
    </row>
    <row r="254" spans="21:28" ht="15" x14ac:dyDescent="0.25">
      <c r="U254"/>
      <c r="V254"/>
      <c r="AB254"/>
    </row>
    <row r="255" spans="21:28" ht="15" x14ac:dyDescent="0.25">
      <c r="U255"/>
      <c r="V255"/>
      <c r="AB255"/>
    </row>
    <row r="256" spans="21:28" ht="15" x14ac:dyDescent="0.25">
      <c r="U256"/>
      <c r="V256"/>
      <c r="AB256"/>
    </row>
    <row r="257" spans="21:28" ht="15" x14ac:dyDescent="0.25">
      <c r="U257"/>
      <c r="V257"/>
      <c r="AB257"/>
    </row>
    <row r="258" spans="21:28" ht="15" x14ac:dyDescent="0.25">
      <c r="U258"/>
      <c r="V258"/>
      <c r="AB258"/>
    </row>
    <row r="259" spans="21:28" ht="15" x14ac:dyDescent="0.25">
      <c r="U259"/>
      <c r="V259"/>
      <c r="AB259"/>
    </row>
    <row r="260" spans="21:28" ht="15" x14ac:dyDescent="0.25">
      <c r="U260"/>
      <c r="V260"/>
      <c r="AB260"/>
    </row>
    <row r="261" spans="21:28" ht="15" x14ac:dyDescent="0.25">
      <c r="U261"/>
      <c r="V261"/>
      <c r="AB261"/>
    </row>
    <row r="262" spans="21:28" ht="15" x14ac:dyDescent="0.25">
      <c r="U262"/>
      <c r="V262"/>
      <c r="AB262"/>
    </row>
    <row r="263" spans="21:28" ht="15" x14ac:dyDescent="0.25">
      <c r="U263"/>
      <c r="V263"/>
      <c r="AB263"/>
    </row>
    <row r="264" spans="21:28" ht="15" x14ac:dyDescent="0.25">
      <c r="U264"/>
      <c r="V264"/>
      <c r="AB264"/>
    </row>
    <row r="265" spans="21:28" ht="15" x14ac:dyDescent="0.25">
      <c r="U265"/>
      <c r="V265"/>
      <c r="AB265"/>
    </row>
    <row r="266" spans="21:28" ht="15" x14ac:dyDescent="0.25">
      <c r="U266"/>
      <c r="V266"/>
      <c r="AB266"/>
    </row>
    <row r="267" spans="21:28" ht="15" x14ac:dyDescent="0.25">
      <c r="U267"/>
      <c r="V267"/>
      <c r="AB267"/>
    </row>
    <row r="268" spans="21:28" ht="15" x14ac:dyDescent="0.25">
      <c r="U268"/>
      <c r="V268"/>
      <c r="AB268"/>
    </row>
    <row r="269" spans="21:28" ht="15" x14ac:dyDescent="0.25">
      <c r="U269"/>
      <c r="V269"/>
      <c r="AB269"/>
    </row>
    <row r="270" spans="21:28" ht="15" x14ac:dyDescent="0.25">
      <c r="U270"/>
      <c r="V270"/>
      <c r="AB270"/>
    </row>
    <row r="271" spans="21:28" ht="15" x14ac:dyDescent="0.25">
      <c r="U271"/>
      <c r="V271"/>
      <c r="AB271"/>
    </row>
    <row r="272" spans="21:28" ht="15" x14ac:dyDescent="0.25">
      <c r="U272"/>
      <c r="V272"/>
      <c r="AB272"/>
    </row>
    <row r="273" spans="21:28" ht="15" x14ac:dyDescent="0.25">
      <c r="U273"/>
      <c r="V273"/>
      <c r="AB273"/>
    </row>
    <row r="274" spans="21:28" ht="15" x14ac:dyDescent="0.25">
      <c r="U274"/>
      <c r="V274"/>
      <c r="AB274"/>
    </row>
    <row r="275" spans="21:28" ht="15" x14ac:dyDescent="0.25">
      <c r="U275"/>
      <c r="V275"/>
      <c r="AB275"/>
    </row>
    <row r="276" spans="21:28" ht="15" x14ac:dyDescent="0.25">
      <c r="U276"/>
      <c r="V276"/>
      <c r="AB276"/>
    </row>
    <row r="277" spans="21:28" ht="15" x14ac:dyDescent="0.25">
      <c r="U277"/>
      <c r="V277"/>
      <c r="AB277"/>
    </row>
    <row r="278" spans="21:28" ht="15" x14ac:dyDescent="0.25">
      <c r="U278"/>
      <c r="V278"/>
      <c r="AB278"/>
    </row>
    <row r="279" spans="21:28" ht="15" x14ac:dyDescent="0.25">
      <c r="U279"/>
      <c r="V279"/>
      <c r="AB279"/>
    </row>
    <row r="280" spans="21:28" ht="15" x14ac:dyDescent="0.25">
      <c r="U280"/>
      <c r="V280"/>
      <c r="AB280"/>
    </row>
    <row r="281" spans="21:28" ht="15" x14ac:dyDescent="0.25">
      <c r="U281"/>
      <c r="V281"/>
      <c r="AB281"/>
    </row>
    <row r="282" spans="21:28" ht="15" x14ac:dyDescent="0.25">
      <c r="U282"/>
      <c r="V282"/>
      <c r="AB282"/>
    </row>
    <row r="283" spans="21:28" ht="15" x14ac:dyDescent="0.25">
      <c r="U283"/>
      <c r="V283"/>
      <c r="AB283"/>
    </row>
    <row r="284" spans="21:28" ht="15" x14ac:dyDescent="0.25">
      <c r="U284"/>
      <c r="V284"/>
      <c r="AB284"/>
    </row>
    <row r="285" spans="21:28" ht="15" x14ac:dyDescent="0.25">
      <c r="U285"/>
      <c r="V285"/>
      <c r="AB285"/>
    </row>
    <row r="286" spans="21:28" ht="15" x14ac:dyDescent="0.25">
      <c r="U286"/>
      <c r="V286"/>
      <c r="AB286"/>
    </row>
    <row r="287" spans="21:28" ht="15" x14ac:dyDescent="0.25">
      <c r="U287"/>
      <c r="V287"/>
      <c r="AB287"/>
    </row>
    <row r="288" spans="21:28" ht="15" x14ac:dyDescent="0.25">
      <c r="U288"/>
      <c r="V288"/>
      <c r="AB288"/>
    </row>
    <row r="289" spans="21:28" ht="15" x14ac:dyDescent="0.25">
      <c r="U289"/>
      <c r="V289"/>
      <c r="AB289"/>
    </row>
    <row r="290" spans="21:28" ht="15" x14ac:dyDescent="0.25">
      <c r="U290"/>
      <c r="V290"/>
      <c r="AB290"/>
    </row>
    <row r="291" spans="21:28" ht="15" x14ac:dyDescent="0.25">
      <c r="U291"/>
      <c r="V291"/>
      <c r="AB291"/>
    </row>
    <row r="292" spans="21:28" ht="15" x14ac:dyDescent="0.25">
      <c r="U292"/>
      <c r="V292"/>
      <c r="AB292"/>
    </row>
    <row r="293" spans="21:28" ht="15" x14ac:dyDescent="0.25">
      <c r="U293"/>
      <c r="V293"/>
      <c r="AB293"/>
    </row>
    <row r="294" spans="21:28" ht="15" x14ac:dyDescent="0.25">
      <c r="U294"/>
      <c r="V294"/>
      <c r="AB294"/>
    </row>
    <row r="295" spans="21:28" ht="15" x14ac:dyDescent="0.25">
      <c r="U295"/>
      <c r="V295"/>
      <c r="AB295"/>
    </row>
    <row r="296" spans="21:28" ht="15" x14ac:dyDescent="0.25">
      <c r="U296"/>
      <c r="V296"/>
      <c r="AB296"/>
    </row>
    <row r="297" spans="21:28" ht="15" x14ac:dyDescent="0.25">
      <c r="U297"/>
      <c r="V297"/>
      <c r="AB297"/>
    </row>
    <row r="298" spans="21:28" ht="15" x14ac:dyDescent="0.25">
      <c r="U298"/>
      <c r="V298"/>
      <c r="AB298"/>
    </row>
    <row r="299" spans="21:28" ht="15" x14ac:dyDescent="0.25">
      <c r="U299"/>
      <c r="V299"/>
      <c r="AB299"/>
    </row>
    <row r="300" spans="21:28" ht="15" x14ac:dyDescent="0.25">
      <c r="U300"/>
      <c r="V300"/>
      <c r="AB300"/>
    </row>
    <row r="301" spans="21:28" ht="15" x14ac:dyDescent="0.25">
      <c r="U301"/>
      <c r="V301"/>
      <c r="AB301"/>
    </row>
    <row r="302" spans="21:28" ht="15" x14ac:dyDescent="0.25">
      <c r="U302"/>
      <c r="V302"/>
      <c r="AB302"/>
    </row>
    <row r="303" spans="21:28" ht="15" x14ac:dyDescent="0.25">
      <c r="U303"/>
      <c r="V303"/>
      <c r="AB303"/>
    </row>
    <row r="304" spans="21:28" ht="15" x14ac:dyDescent="0.25">
      <c r="U304"/>
      <c r="V304"/>
      <c r="AB304"/>
    </row>
    <row r="305" spans="21:28" ht="15" x14ac:dyDescent="0.25">
      <c r="U305"/>
      <c r="V305"/>
      <c r="AB305"/>
    </row>
    <row r="306" spans="21:28" ht="15" x14ac:dyDescent="0.25">
      <c r="U306"/>
      <c r="V306"/>
      <c r="AB306"/>
    </row>
    <row r="307" spans="21:28" ht="15" x14ac:dyDescent="0.25">
      <c r="U307"/>
      <c r="V307"/>
      <c r="AB307"/>
    </row>
    <row r="308" spans="21:28" ht="15" x14ac:dyDescent="0.25">
      <c r="U308"/>
      <c r="V308"/>
      <c r="AB308"/>
    </row>
    <row r="309" spans="21:28" ht="15" x14ac:dyDescent="0.25">
      <c r="U309"/>
      <c r="V309"/>
      <c r="AB309"/>
    </row>
    <row r="310" spans="21:28" ht="15" x14ac:dyDescent="0.25">
      <c r="U310"/>
      <c r="V310"/>
      <c r="AB310"/>
    </row>
    <row r="311" spans="21:28" ht="15" x14ac:dyDescent="0.25">
      <c r="U311"/>
      <c r="V311"/>
      <c r="AB311"/>
    </row>
    <row r="312" spans="21:28" ht="15" x14ac:dyDescent="0.25">
      <c r="U312"/>
      <c r="V312"/>
      <c r="AB312"/>
    </row>
    <row r="313" spans="21:28" ht="15" x14ac:dyDescent="0.25">
      <c r="U313"/>
      <c r="V313"/>
      <c r="AB313"/>
    </row>
    <row r="314" spans="21:28" ht="15" x14ac:dyDescent="0.25">
      <c r="U314"/>
      <c r="V314"/>
      <c r="AB314"/>
    </row>
    <row r="315" spans="21:28" ht="15" x14ac:dyDescent="0.25">
      <c r="U315"/>
      <c r="V315"/>
      <c r="AB315"/>
    </row>
    <row r="316" spans="21:28" ht="15" x14ac:dyDescent="0.25">
      <c r="U316"/>
      <c r="V316"/>
      <c r="AB316"/>
    </row>
    <row r="317" spans="21:28" ht="15" x14ac:dyDescent="0.25">
      <c r="U317"/>
      <c r="V317"/>
      <c r="AB317"/>
    </row>
    <row r="318" spans="21:28" ht="15" x14ac:dyDescent="0.25">
      <c r="U318"/>
      <c r="V318"/>
      <c r="AB318"/>
    </row>
    <row r="319" spans="21:28" ht="15" x14ac:dyDescent="0.25">
      <c r="U319"/>
      <c r="V319"/>
      <c r="AB319"/>
    </row>
    <row r="320" spans="21:28" ht="15" x14ac:dyDescent="0.25">
      <c r="U320"/>
      <c r="V320"/>
      <c r="AB320"/>
    </row>
    <row r="321" spans="21:28" ht="15" x14ac:dyDescent="0.25">
      <c r="U321"/>
      <c r="V321"/>
      <c r="AB321"/>
    </row>
    <row r="322" spans="21:28" ht="15" x14ac:dyDescent="0.25">
      <c r="U322"/>
      <c r="V322"/>
      <c r="AB322"/>
    </row>
    <row r="323" spans="21:28" ht="15" x14ac:dyDescent="0.25">
      <c r="U323"/>
      <c r="V323"/>
      <c r="AB323"/>
    </row>
    <row r="324" spans="21:28" ht="15" x14ac:dyDescent="0.25">
      <c r="U324"/>
      <c r="V324"/>
      <c r="AB324"/>
    </row>
    <row r="325" spans="21:28" ht="15" x14ac:dyDescent="0.25">
      <c r="U325"/>
      <c r="V325"/>
      <c r="AB325"/>
    </row>
    <row r="326" spans="21:28" ht="15" x14ac:dyDescent="0.25">
      <c r="U326"/>
      <c r="V326"/>
      <c r="AB326"/>
    </row>
    <row r="327" spans="21:28" ht="15" x14ac:dyDescent="0.25">
      <c r="U327"/>
      <c r="V327"/>
      <c r="AB327"/>
    </row>
    <row r="328" spans="21:28" ht="15" x14ac:dyDescent="0.25">
      <c r="U328"/>
      <c r="V328"/>
      <c r="AB328"/>
    </row>
    <row r="329" spans="21:28" ht="15" x14ac:dyDescent="0.25">
      <c r="U329"/>
      <c r="V329"/>
      <c r="AB329"/>
    </row>
    <row r="330" spans="21:28" ht="15" x14ac:dyDescent="0.25">
      <c r="U330"/>
      <c r="V330"/>
      <c r="AB330"/>
    </row>
    <row r="331" spans="21:28" ht="15" x14ac:dyDescent="0.25">
      <c r="U331"/>
      <c r="V331"/>
      <c r="AB331"/>
    </row>
    <row r="332" spans="21:28" ht="15" x14ac:dyDescent="0.25">
      <c r="U332"/>
      <c r="V332"/>
      <c r="AB332"/>
    </row>
    <row r="333" spans="21:28" ht="15" x14ac:dyDescent="0.25">
      <c r="U333"/>
      <c r="V333"/>
      <c r="AB333"/>
    </row>
    <row r="334" spans="21:28" ht="15" x14ac:dyDescent="0.25">
      <c r="U334"/>
      <c r="V334"/>
      <c r="AB334"/>
    </row>
    <row r="335" spans="21:28" ht="15" x14ac:dyDescent="0.25">
      <c r="U335"/>
      <c r="V335"/>
      <c r="AB335"/>
    </row>
    <row r="336" spans="21:28" ht="15" x14ac:dyDescent="0.25">
      <c r="U336"/>
      <c r="V336"/>
      <c r="AB336"/>
    </row>
    <row r="337" spans="21:28" ht="15" x14ac:dyDescent="0.25">
      <c r="U337"/>
      <c r="V337"/>
      <c r="AB337"/>
    </row>
    <row r="338" spans="21:28" ht="15" x14ac:dyDescent="0.25">
      <c r="U338"/>
      <c r="V338"/>
      <c r="AB338"/>
    </row>
    <row r="339" spans="21:28" ht="15" x14ac:dyDescent="0.25">
      <c r="U339"/>
      <c r="V339"/>
      <c r="AB339"/>
    </row>
    <row r="340" spans="21:28" ht="15" x14ac:dyDescent="0.25">
      <c r="U340"/>
      <c r="V340"/>
      <c r="AB340"/>
    </row>
    <row r="341" spans="21:28" ht="15" x14ac:dyDescent="0.25">
      <c r="U341"/>
      <c r="V341"/>
      <c r="AB341"/>
    </row>
    <row r="342" spans="21:28" ht="15" x14ac:dyDescent="0.25">
      <c r="U342"/>
      <c r="V342"/>
      <c r="AB342"/>
    </row>
    <row r="343" spans="21:28" ht="15" x14ac:dyDescent="0.25">
      <c r="U343"/>
      <c r="V343"/>
      <c r="AB343"/>
    </row>
    <row r="344" spans="21:28" ht="15" x14ac:dyDescent="0.25">
      <c r="U344"/>
      <c r="V344"/>
      <c r="AB344"/>
    </row>
    <row r="345" spans="21:28" ht="15" x14ac:dyDescent="0.25">
      <c r="U345"/>
      <c r="V345"/>
      <c r="AB345"/>
    </row>
    <row r="346" spans="21:28" ht="15" x14ac:dyDescent="0.25">
      <c r="U346"/>
      <c r="V346"/>
      <c r="AB346"/>
    </row>
    <row r="347" spans="21:28" ht="15" x14ac:dyDescent="0.25">
      <c r="U347"/>
      <c r="V347"/>
      <c r="AB347"/>
    </row>
    <row r="348" spans="21:28" ht="15" x14ac:dyDescent="0.25">
      <c r="U348"/>
      <c r="V348"/>
      <c r="AB348"/>
    </row>
    <row r="349" spans="21:28" ht="15" x14ac:dyDescent="0.25">
      <c r="U349"/>
      <c r="V349"/>
      <c r="AB349"/>
    </row>
    <row r="350" spans="21:28" ht="15" x14ac:dyDescent="0.25">
      <c r="U350"/>
      <c r="V350"/>
      <c r="AB350"/>
    </row>
    <row r="351" spans="21:28" ht="15" x14ac:dyDescent="0.25">
      <c r="U351"/>
      <c r="V351"/>
      <c r="AB351"/>
    </row>
    <row r="352" spans="21:28" ht="15" x14ac:dyDescent="0.25">
      <c r="U352"/>
      <c r="V352"/>
      <c r="AB352"/>
    </row>
    <row r="353" spans="21:28" ht="15" x14ac:dyDescent="0.25">
      <c r="U353"/>
      <c r="V353"/>
      <c r="AB353"/>
    </row>
    <row r="354" spans="21:28" ht="15" x14ac:dyDescent="0.25">
      <c r="U354"/>
      <c r="V354"/>
      <c r="AB354"/>
    </row>
    <row r="355" spans="21:28" ht="15" x14ac:dyDescent="0.25">
      <c r="U355"/>
      <c r="V355"/>
      <c r="AB355"/>
    </row>
    <row r="356" spans="21:28" ht="15" x14ac:dyDescent="0.25">
      <c r="U356"/>
      <c r="V356"/>
      <c r="AB356"/>
    </row>
    <row r="357" spans="21:28" ht="15" x14ac:dyDescent="0.25">
      <c r="U357"/>
      <c r="V357"/>
      <c r="AB357"/>
    </row>
    <row r="358" spans="21:28" ht="15" x14ac:dyDescent="0.25">
      <c r="U358"/>
      <c r="V358"/>
      <c r="AB358"/>
    </row>
    <row r="359" spans="21:28" ht="15" x14ac:dyDescent="0.25">
      <c r="U359"/>
      <c r="V359"/>
      <c r="AB359"/>
    </row>
    <row r="360" spans="21:28" ht="15" x14ac:dyDescent="0.25">
      <c r="U360"/>
      <c r="V360"/>
      <c r="AB360"/>
    </row>
    <row r="361" spans="21:28" ht="15" x14ac:dyDescent="0.25">
      <c r="U361"/>
      <c r="V361"/>
      <c r="AB361"/>
    </row>
    <row r="362" spans="21:28" ht="15" x14ac:dyDescent="0.25">
      <c r="U362"/>
      <c r="V362"/>
      <c r="AB362"/>
    </row>
    <row r="363" spans="21:28" ht="15" x14ac:dyDescent="0.25">
      <c r="U363"/>
      <c r="V363"/>
      <c r="AB363"/>
    </row>
    <row r="364" spans="21:28" ht="15" x14ac:dyDescent="0.25">
      <c r="U364"/>
      <c r="V364"/>
      <c r="AB364"/>
    </row>
    <row r="365" spans="21:28" ht="15" x14ac:dyDescent="0.25">
      <c r="U365"/>
      <c r="V365"/>
      <c r="AB365"/>
    </row>
    <row r="366" spans="21:28" ht="15" x14ac:dyDescent="0.25">
      <c r="U366"/>
      <c r="V366"/>
      <c r="AB366"/>
    </row>
    <row r="367" spans="21:28" ht="15" x14ac:dyDescent="0.25">
      <c r="U367"/>
      <c r="V367"/>
      <c r="AB367"/>
    </row>
    <row r="368" spans="21:28" ht="15" x14ac:dyDescent="0.25">
      <c r="U368"/>
      <c r="V368"/>
      <c r="AB368"/>
    </row>
    <row r="369" spans="21:28" ht="15" x14ac:dyDescent="0.25">
      <c r="U369"/>
      <c r="V369"/>
      <c r="AB369"/>
    </row>
    <row r="370" spans="21:28" ht="15" x14ac:dyDescent="0.25">
      <c r="U370"/>
      <c r="V370"/>
      <c r="AB370"/>
    </row>
    <row r="371" spans="21:28" ht="15" x14ac:dyDescent="0.25">
      <c r="U371"/>
      <c r="V371"/>
      <c r="AB371"/>
    </row>
    <row r="372" spans="21:28" ht="15" x14ac:dyDescent="0.25">
      <c r="U372"/>
      <c r="V372"/>
      <c r="AB372"/>
    </row>
    <row r="373" spans="21:28" ht="15" x14ac:dyDescent="0.25">
      <c r="U373"/>
      <c r="V373"/>
      <c r="AB373"/>
    </row>
    <row r="374" spans="21:28" ht="15" x14ac:dyDescent="0.25">
      <c r="U374"/>
      <c r="V374"/>
      <c r="AB374"/>
    </row>
    <row r="375" spans="21:28" ht="15" x14ac:dyDescent="0.25">
      <c r="U375"/>
      <c r="V375"/>
      <c r="AB375"/>
    </row>
    <row r="376" spans="21:28" ht="15" x14ac:dyDescent="0.25">
      <c r="U376"/>
      <c r="V376"/>
      <c r="AB376"/>
    </row>
    <row r="377" spans="21:28" ht="15" x14ac:dyDescent="0.25">
      <c r="U377"/>
      <c r="V377"/>
      <c r="AB377"/>
    </row>
    <row r="378" spans="21:28" ht="15" x14ac:dyDescent="0.25">
      <c r="U378"/>
      <c r="V378"/>
      <c r="AB378"/>
    </row>
    <row r="379" spans="21:28" ht="15" x14ac:dyDescent="0.25">
      <c r="U379"/>
      <c r="V379"/>
      <c r="AB379"/>
    </row>
    <row r="380" spans="21:28" ht="15" x14ac:dyDescent="0.25">
      <c r="U380"/>
      <c r="V380"/>
      <c r="AB380"/>
    </row>
    <row r="381" spans="21:28" ht="15" x14ac:dyDescent="0.25">
      <c r="U381"/>
      <c r="V381"/>
      <c r="AB381"/>
    </row>
    <row r="382" spans="21:28" ht="15" x14ac:dyDescent="0.25">
      <c r="U382"/>
      <c r="V382"/>
      <c r="AB382"/>
    </row>
    <row r="383" spans="21:28" ht="15" x14ac:dyDescent="0.25">
      <c r="U383"/>
      <c r="V383"/>
      <c r="AB383"/>
    </row>
    <row r="384" spans="21:28" ht="15" x14ac:dyDescent="0.25">
      <c r="U384"/>
      <c r="V384"/>
      <c r="AB384"/>
    </row>
    <row r="385" spans="21:28" ht="15" x14ac:dyDescent="0.25">
      <c r="U385"/>
      <c r="V385"/>
      <c r="AB385"/>
    </row>
    <row r="386" spans="21:28" ht="15" x14ac:dyDescent="0.25">
      <c r="U386"/>
      <c r="V386"/>
      <c r="AB386"/>
    </row>
    <row r="387" spans="21:28" ht="15" x14ac:dyDescent="0.25">
      <c r="U387"/>
      <c r="V387"/>
      <c r="AB387"/>
    </row>
    <row r="388" spans="21:28" ht="15" x14ac:dyDescent="0.25">
      <c r="U388"/>
      <c r="V388"/>
      <c r="AB388"/>
    </row>
    <row r="389" spans="21:28" ht="15" x14ac:dyDescent="0.25">
      <c r="U389"/>
      <c r="V389"/>
      <c r="AB389"/>
    </row>
    <row r="390" spans="21:28" ht="15" x14ac:dyDescent="0.25">
      <c r="U390"/>
      <c r="V390"/>
      <c r="AB390"/>
    </row>
    <row r="391" spans="21:28" ht="15" x14ac:dyDescent="0.25">
      <c r="U391"/>
      <c r="V391"/>
      <c r="AB391"/>
    </row>
    <row r="392" spans="21:28" ht="15" x14ac:dyDescent="0.25">
      <c r="U392"/>
      <c r="V392"/>
      <c r="AB392"/>
    </row>
    <row r="393" spans="21:28" ht="15" x14ac:dyDescent="0.25">
      <c r="U393"/>
      <c r="V393"/>
      <c r="AB393"/>
    </row>
    <row r="394" spans="21:28" ht="15" x14ac:dyDescent="0.25">
      <c r="U394"/>
      <c r="V394"/>
      <c r="AB394"/>
    </row>
    <row r="395" spans="21:28" ht="15" x14ac:dyDescent="0.25">
      <c r="U395"/>
      <c r="V395"/>
      <c r="AB395"/>
    </row>
    <row r="396" spans="21:28" ht="15" x14ac:dyDescent="0.25">
      <c r="U396"/>
      <c r="V396"/>
      <c r="AB396"/>
    </row>
    <row r="397" spans="21:28" ht="15" x14ac:dyDescent="0.25">
      <c r="U397"/>
      <c r="V397"/>
      <c r="AB397"/>
    </row>
    <row r="398" spans="21:28" ht="15" x14ac:dyDescent="0.25">
      <c r="U398"/>
      <c r="V398"/>
      <c r="AB398"/>
    </row>
    <row r="399" spans="21:28" ht="15" x14ac:dyDescent="0.25">
      <c r="U399"/>
      <c r="V399"/>
      <c r="AB399"/>
    </row>
    <row r="400" spans="21:28" ht="15" x14ac:dyDescent="0.25">
      <c r="U400"/>
      <c r="V400"/>
      <c r="AB400"/>
    </row>
    <row r="401" spans="21:28" ht="15" x14ac:dyDescent="0.25">
      <c r="U401"/>
      <c r="V401"/>
      <c r="AB401"/>
    </row>
    <row r="402" spans="21:28" ht="15" x14ac:dyDescent="0.25">
      <c r="U402"/>
      <c r="V402"/>
      <c r="AB402"/>
    </row>
    <row r="403" spans="21:28" ht="15" x14ac:dyDescent="0.25">
      <c r="U403"/>
      <c r="V403"/>
      <c r="AB403"/>
    </row>
    <row r="404" spans="21:28" ht="15" x14ac:dyDescent="0.25">
      <c r="U404"/>
      <c r="V404"/>
      <c r="AB404"/>
    </row>
    <row r="405" spans="21:28" ht="15" x14ac:dyDescent="0.25">
      <c r="U405"/>
      <c r="V405"/>
      <c r="AB405"/>
    </row>
    <row r="406" spans="21:28" ht="15" x14ac:dyDescent="0.25">
      <c r="U406"/>
      <c r="V406"/>
      <c r="AB406"/>
    </row>
    <row r="407" spans="21:28" ht="15" x14ac:dyDescent="0.25">
      <c r="U407"/>
      <c r="V407"/>
      <c r="AB407"/>
    </row>
    <row r="408" spans="21:28" ht="15" x14ac:dyDescent="0.25">
      <c r="U408"/>
      <c r="V408"/>
      <c r="AB408"/>
    </row>
    <row r="409" spans="21:28" ht="15" x14ac:dyDescent="0.25">
      <c r="U409"/>
      <c r="V409"/>
      <c r="AB409"/>
    </row>
    <row r="410" spans="21:28" ht="15" x14ac:dyDescent="0.25">
      <c r="U410"/>
      <c r="V410"/>
      <c r="AB410"/>
    </row>
    <row r="411" spans="21:28" ht="15" x14ac:dyDescent="0.25">
      <c r="U411"/>
      <c r="V411"/>
      <c r="AB411"/>
    </row>
    <row r="412" spans="21:28" ht="15" x14ac:dyDescent="0.25">
      <c r="U412"/>
      <c r="V412"/>
      <c r="AB412"/>
    </row>
    <row r="413" spans="21:28" ht="15" x14ac:dyDescent="0.25">
      <c r="U413"/>
      <c r="V413"/>
      <c r="AB413"/>
    </row>
    <row r="414" spans="21:28" ht="15" x14ac:dyDescent="0.25">
      <c r="U414"/>
      <c r="V414"/>
      <c r="AB414"/>
    </row>
    <row r="415" spans="21:28" ht="15" x14ac:dyDescent="0.25">
      <c r="U415"/>
      <c r="V415"/>
      <c r="AB415"/>
    </row>
    <row r="416" spans="21:28" ht="15" x14ac:dyDescent="0.25">
      <c r="U416"/>
      <c r="V416"/>
      <c r="AB416"/>
    </row>
    <row r="417" spans="21:28" ht="15" x14ac:dyDescent="0.25">
      <c r="U417"/>
      <c r="V417"/>
      <c r="AB417"/>
    </row>
    <row r="418" spans="21:28" ht="15" x14ac:dyDescent="0.25">
      <c r="U418"/>
      <c r="V418"/>
      <c r="AB418"/>
    </row>
    <row r="419" spans="21:28" ht="15" x14ac:dyDescent="0.25">
      <c r="U419"/>
      <c r="V419"/>
      <c r="AB419"/>
    </row>
    <row r="420" spans="21:28" ht="15" x14ac:dyDescent="0.25">
      <c r="U420"/>
      <c r="V420"/>
      <c r="AB420"/>
    </row>
    <row r="421" spans="21:28" ht="15" x14ac:dyDescent="0.25">
      <c r="U421"/>
      <c r="V421"/>
      <c r="AB421"/>
    </row>
    <row r="422" spans="21:28" ht="15" x14ac:dyDescent="0.25">
      <c r="U422"/>
      <c r="V422"/>
      <c r="AB422"/>
    </row>
    <row r="423" spans="21:28" ht="15" x14ac:dyDescent="0.25">
      <c r="U423"/>
      <c r="V423"/>
      <c r="AB423"/>
    </row>
    <row r="424" spans="21:28" ht="15" x14ac:dyDescent="0.25">
      <c r="U424"/>
      <c r="V424"/>
      <c r="AB424"/>
    </row>
    <row r="425" spans="21:28" ht="15" x14ac:dyDescent="0.25">
      <c r="U425"/>
      <c r="V425"/>
      <c r="AB425"/>
    </row>
    <row r="426" spans="21:28" ht="15" x14ac:dyDescent="0.25">
      <c r="U426"/>
      <c r="V426"/>
      <c r="AB426"/>
    </row>
    <row r="427" spans="21:28" ht="15" x14ac:dyDescent="0.25">
      <c r="U427"/>
      <c r="V427"/>
      <c r="AB427"/>
    </row>
    <row r="428" spans="21:28" ht="15" x14ac:dyDescent="0.25">
      <c r="U428"/>
      <c r="V428"/>
      <c r="AB428"/>
    </row>
    <row r="429" spans="21:28" ht="15" x14ac:dyDescent="0.25">
      <c r="U429"/>
      <c r="V429"/>
      <c r="AB429"/>
    </row>
    <row r="430" spans="21:28" ht="15" x14ac:dyDescent="0.25">
      <c r="U430"/>
      <c r="V430"/>
      <c r="AB430"/>
    </row>
    <row r="431" spans="21:28" ht="15" x14ac:dyDescent="0.25">
      <c r="U431"/>
      <c r="V431"/>
      <c r="AB431"/>
    </row>
    <row r="432" spans="21:28" ht="15" x14ac:dyDescent="0.25">
      <c r="U432"/>
      <c r="V432"/>
      <c r="AB432"/>
    </row>
    <row r="433" spans="21:28" ht="15" x14ac:dyDescent="0.25">
      <c r="U433"/>
      <c r="V433"/>
      <c r="AB433"/>
    </row>
    <row r="434" spans="21:28" ht="15" x14ac:dyDescent="0.25">
      <c r="U434"/>
      <c r="V434"/>
      <c r="AB434"/>
    </row>
    <row r="435" spans="21:28" ht="15" x14ac:dyDescent="0.25">
      <c r="U435"/>
      <c r="V435"/>
      <c r="AB435"/>
    </row>
    <row r="436" spans="21:28" ht="15" x14ac:dyDescent="0.25">
      <c r="U436"/>
      <c r="V436"/>
      <c r="AB436"/>
    </row>
    <row r="437" spans="21:28" ht="15" x14ac:dyDescent="0.25">
      <c r="U437"/>
      <c r="V437"/>
      <c r="AB437"/>
    </row>
    <row r="438" spans="21:28" ht="15" x14ac:dyDescent="0.25">
      <c r="U438"/>
      <c r="V438"/>
      <c r="AB438"/>
    </row>
    <row r="439" spans="21:28" ht="15" x14ac:dyDescent="0.25">
      <c r="U439"/>
      <c r="V439"/>
      <c r="AB439"/>
    </row>
    <row r="440" spans="21:28" ht="15" x14ac:dyDescent="0.25">
      <c r="U440"/>
      <c r="V440"/>
      <c r="AB440"/>
    </row>
    <row r="441" spans="21:28" ht="15" x14ac:dyDescent="0.25">
      <c r="U441"/>
      <c r="V441"/>
      <c r="AB441"/>
    </row>
    <row r="442" spans="21:28" ht="15" x14ac:dyDescent="0.25">
      <c r="U442"/>
      <c r="V442"/>
      <c r="AB442"/>
    </row>
    <row r="443" spans="21:28" ht="15" x14ac:dyDescent="0.25">
      <c r="U443"/>
      <c r="V443"/>
      <c r="AB443"/>
    </row>
    <row r="444" spans="21:28" ht="15" x14ac:dyDescent="0.25">
      <c r="U444"/>
      <c r="V444"/>
      <c r="AB444"/>
    </row>
    <row r="445" spans="21:28" ht="15" x14ac:dyDescent="0.25">
      <c r="U445"/>
      <c r="V445"/>
      <c r="AB445"/>
    </row>
    <row r="446" spans="21:28" ht="15" x14ac:dyDescent="0.25">
      <c r="U446"/>
      <c r="V446"/>
      <c r="AB446"/>
    </row>
    <row r="447" spans="21:28" ht="15" x14ac:dyDescent="0.25">
      <c r="U447"/>
      <c r="V447"/>
      <c r="AB447"/>
    </row>
    <row r="448" spans="21:28" ht="15" x14ac:dyDescent="0.25">
      <c r="U448"/>
      <c r="V448"/>
      <c r="AB448"/>
    </row>
    <row r="449" spans="21:28" ht="15" x14ac:dyDescent="0.25">
      <c r="U449"/>
      <c r="V449"/>
      <c r="AB449"/>
    </row>
    <row r="450" spans="21:28" ht="15" x14ac:dyDescent="0.25">
      <c r="U450"/>
      <c r="V450"/>
      <c r="AB450"/>
    </row>
    <row r="451" spans="21:28" ht="15" x14ac:dyDescent="0.25">
      <c r="U451"/>
      <c r="V451"/>
      <c r="AB451"/>
    </row>
    <row r="452" spans="21:28" ht="15" x14ac:dyDescent="0.25">
      <c r="U452"/>
      <c r="V452"/>
      <c r="AB452"/>
    </row>
    <row r="453" spans="21:28" ht="15" x14ac:dyDescent="0.25">
      <c r="U453"/>
      <c r="V453"/>
      <c r="AB453"/>
    </row>
    <row r="454" spans="21:28" ht="15" x14ac:dyDescent="0.25">
      <c r="U454"/>
      <c r="V454"/>
      <c r="AB454"/>
    </row>
    <row r="455" spans="21:28" ht="15" x14ac:dyDescent="0.25">
      <c r="U455"/>
      <c r="V455"/>
      <c r="AB455"/>
    </row>
    <row r="456" spans="21:28" ht="15" x14ac:dyDescent="0.25">
      <c r="U456"/>
      <c r="V456"/>
      <c r="AB456"/>
    </row>
    <row r="457" spans="21:28" ht="15" x14ac:dyDescent="0.25">
      <c r="U457"/>
      <c r="V457"/>
      <c r="AB457"/>
    </row>
    <row r="458" spans="21:28" ht="15" x14ac:dyDescent="0.25">
      <c r="U458"/>
      <c r="V458"/>
      <c r="AB458"/>
    </row>
    <row r="459" spans="21:28" ht="15" x14ac:dyDescent="0.25">
      <c r="U459"/>
      <c r="V459"/>
      <c r="AB459"/>
    </row>
    <row r="460" spans="21:28" ht="15" x14ac:dyDescent="0.25">
      <c r="U460"/>
      <c r="V460"/>
      <c r="AB460"/>
    </row>
    <row r="461" spans="21:28" ht="15" x14ac:dyDescent="0.25">
      <c r="U461"/>
      <c r="V461"/>
      <c r="AB461"/>
    </row>
    <row r="462" spans="21:28" ht="15" x14ac:dyDescent="0.25">
      <c r="U462"/>
      <c r="V462"/>
      <c r="AB462"/>
    </row>
    <row r="463" spans="21:28" ht="15" x14ac:dyDescent="0.25">
      <c r="U463"/>
      <c r="V463"/>
      <c r="AB463"/>
    </row>
    <row r="464" spans="21:28" ht="15" x14ac:dyDescent="0.25">
      <c r="U464"/>
      <c r="V464"/>
      <c r="AB464"/>
    </row>
    <row r="465" spans="21:28" ht="15" x14ac:dyDescent="0.25">
      <c r="U465"/>
      <c r="V465"/>
      <c r="AB465"/>
    </row>
    <row r="466" spans="21:28" ht="15" x14ac:dyDescent="0.25">
      <c r="U466"/>
      <c r="V466"/>
      <c r="AB466"/>
    </row>
    <row r="467" spans="21:28" ht="15" x14ac:dyDescent="0.25">
      <c r="U467"/>
      <c r="V467"/>
      <c r="AB467"/>
    </row>
    <row r="468" spans="21:28" ht="15" x14ac:dyDescent="0.25">
      <c r="U468"/>
      <c r="V468"/>
      <c r="AB468"/>
    </row>
    <row r="469" spans="21:28" ht="15" x14ac:dyDescent="0.25">
      <c r="U469"/>
      <c r="V469"/>
      <c r="AB469"/>
    </row>
    <row r="470" spans="21:28" ht="15" x14ac:dyDescent="0.25">
      <c r="U470"/>
      <c r="V470"/>
      <c r="AB470"/>
    </row>
    <row r="471" spans="21:28" ht="15" x14ac:dyDescent="0.25">
      <c r="U471"/>
      <c r="V471"/>
      <c r="AB471"/>
    </row>
    <row r="472" spans="21:28" ht="15" x14ac:dyDescent="0.25">
      <c r="U472"/>
      <c r="V472"/>
      <c r="AB472"/>
    </row>
    <row r="473" spans="21:28" ht="15" x14ac:dyDescent="0.25">
      <c r="U473"/>
      <c r="V473"/>
      <c r="AB473"/>
    </row>
    <row r="474" spans="21:28" ht="15" x14ac:dyDescent="0.25">
      <c r="U474"/>
      <c r="V474"/>
      <c r="AB474"/>
    </row>
    <row r="475" spans="21:28" ht="15" x14ac:dyDescent="0.25">
      <c r="U475"/>
      <c r="V475"/>
      <c r="AB475"/>
    </row>
    <row r="476" spans="21:28" ht="15" x14ac:dyDescent="0.25">
      <c r="U476"/>
      <c r="V476"/>
      <c r="AB476"/>
    </row>
    <row r="477" spans="21:28" ht="15" x14ac:dyDescent="0.25">
      <c r="U477"/>
      <c r="V477"/>
      <c r="AB477"/>
    </row>
    <row r="478" spans="21:28" ht="15" x14ac:dyDescent="0.25">
      <c r="U478"/>
      <c r="V478"/>
      <c r="AB478"/>
    </row>
    <row r="479" spans="21:28" ht="15" x14ac:dyDescent="0.25">
      <c r="U479"/>
      <c r="V479"/>
      <c r="AB479"/>
    </row>
    <row r="480" spans="21:28" ht="15" x14ac:dyDescent="0.25">
      <c r="U480"/>
      <c r="V480"/>
      <c r="AB480"/>
    </row>
    <row r="481" spans="21:28" ht="15" x14ac:dyDescent="0.25">
      <c r="U481"/>
      <c r="V481"/>
      <c r="AB481"/>
    </row>
    <row r="482" spans="21:28" ht="15" x14ac:dyDescent="0.25">
      <c r="U482"/>
      <c r="V482"/>
      <c r="AB482"/>
    </row>
    <row r="483" spans="21:28" ht="15" x14ac:dyDescent="0.25">
      <c r="U483"/>
      <c r="V483"/>
      <c r="AB483"/>
    </row>
    <row r="484" spans="21:28" ht="15" x14ac:dyDescent="0.25">
      <c r="U484"/>
      <c r="V484"/>
      <c r="AB484"/>
    </row>
    <row r="485" spans="21:28" ht="15" x14ac:dyDescent="0.25">
      <c r="U485"/>
      <c r="V485"/>
      <c r="AB485"/>
    </row>
    <row r="486" spans="21:28" ht="15" x14ac:dyDescent="0.25">
      <c r="U486"/>
      <c r="V486"/>
      <c r="AB486"/>
    </row>
    <row r="487" spans="21:28" ht="15" x14ac:dyDescent="0.25">
      <c r="U487"/>
      <c r="V487"/>
      <c r="AB487"/>
    </row>
    <row r="488" spans="21:28" ht="15" x14ac:dyDescent="0.25">
      <c r="U488"/>
      <c r="V488"/>
      <c r="AB488"/>
    </row>
    <row r="489" spans="21:28" ht="15" x14ac:dyDescent="0.25">
      <c r="U489"/>
      <c r="V489"/>
      <c r="AB489"/>
    </row>
    <row r="490" spans="21:28" ht="15" x14ac:dyDescent="0.25">
      <c r="U490"/>
      <c r="V490"/>
      <c r="AB490"/>
    </row>
    <row r="491" spans="21:28" ht="15" x14ac:dyDescent="0.25">
      <c r="U491"/>
      <c r="V491"/>
      <c r="AB491"/>
    </row>
    <row r="492" spans="21:28" ht="15" x14ac:dyDescent="0.25">
      <c r="U492"/>
      <c r="V492"/>
      <c r="AB492"/>
    </row>
    <row r="493" spans="21:28" ht="15" x14ac:dyDescent="0.25">
      <c r="U493"/>
      <c r="V493"/>
      <c r="AB493"/>
    </row>
    <row r="494" spans="21:28" ht="15" x14ac:dyDescent="0.25">
      <c r="U494"/>
      <c r="V494"/>
      <c r="AB494"/>
    </row>
    <row r="495" spans="21:28" ht="15" x14ac:dyDescent="0.25">
      <c r="U495"/>
      <c r="V495"/>
      <c r="AB495"/>
    </row>
    <row r="496" spans="21:28" ht="15" x14ac:dyDescent="0.25">
      <c r="U496"/>
      <c r="V496"/>
      <c r="AB496"/>
    </row>
    <row r="497" spans="21:28" ht="15" x14ac:dyDescent="0.25">
      <c r="U497"/>
      <c r="V497"/>
      <c r="AB497"/>
    </row>
    <row r="498" spans="21:28" ht="15" x14ac:dyDescent="0.25">
      <c r="U498"/>
      <c r="V498"/>
      <c r="AB498"/>
    </row>
    <row r="499" spans="21:28" ht="15" x14ac:dyDescent="0.25">
      <c r="U499"/>
      <c r="V499"/>
      <c r="AB499"/>
    </row>
    <row r="500" spans="21:28" ht="15" x14ac:dyDescent="0.25">
      <c r="U500"/>
      <c r="V500"/>
      <c r="AB500"/>
    </row>
    <row r="501" spans="21:28" ht="15" x14ac:dyDescent="0.25">
      <c r="U501"/>
      <c r="V501"/>
      <c r="AB501"/>
    </row>
    <row r="502" spans="21:28" ht="15" x14ac:dyDescent="0.25">
      <c r="U502"/>
      <c r="V502"/>
      <c r="AB502"/>
    </row>
    <row r="503" spans="21:28" ht="15" x14ac:dyDescent="0.25">
      <c r="U503"/>
      <c r="V503"/>
      <c r="AB503"/>
    </row>
    <row r="504" spans="21:28" ht="15" x14ac:dyDescent="0.25">
      <c r="U504"/>
      <c r="V504"/>
      <c r="AB504"/>
    </row>
    <row r="505" spans="21:28" ht="15" x14ac:dyDescent="0.25">
      <c r="U505"/>
      <c r="V505"/>
      <c r="AB505"/>
    </row>
    <row r="506" spans="21:28" ht="15" x14ac:dyDescent="0.25">
      <c r="U506"/>
      <c r="V506"/>
      <c r="AB506"/>
    </row>
    <row r="507" spans="21:28" ht="15" x14ac:dyDescent="0.25">
      <c r="U507"/>
      <c r="V507"/>
      <c r="AB507"/>
    </row>
    <row r="508" spans="21:28" ht="15" x14ac:dyDescent="0.25">
      <c r="U508"/>
      <c r="V508"/>
      <c r="AB508"/>
    </row>
    <row r="509" spans="21:28" ht="15" x14ac:dyDescent="0.25">
      <c r="U509"/>
      <c r="V509"/>
      <c r="AB509"/>
    </row>
    <row r="510" spans="21:28" ht="15" x14ac:dyDescent="0.25">
      <c r="U510"/>
      <c r="V510"/>
      <c r="AB510"/>
    </row>
    <row r="511" spans="21:28" ht="15" x14ac:dyDescent="0.25">
      <c r="U511"/>
      <c r="V511"/>
      <c r="AB511"/>
    </row>
    <row r="512" spans="21:28" ht="15" x14ac:dyDescent="0.25">
      <c r="U512"/>
      <c r="V512"/>
      <c r="AB512"/>
    </row>
    <row r="513" spans="21:28" ht="15" x14ac:dyDescent="0.25">
      <c r="U513"/>
      <c r="V513"/>
      <c r="AB513"/>
    </row>
    <row r="514" spans="21:28" ht="15" x14ac:dyDescent="0.25">
      <c r="U514"/>
      <c r="V514"/>
      <c r="AB514"/>
    </row>
    <row r="515" spans="21:28" ht="15" x14ac:dyDescent="0.25">
      <c r="U515"/>
      <c r="V515"/>
      <c r="AB515"/>
    </row>
    <row r="516" spans="21:28" ht="15" x14ac:dyDescent="0.25">
      <c r="U516"/>
      <c r="V516"/>
      <c r="AB516"/>
    </row>
    <row r="517" spans="21:28" ht="15" x14ac:dyDescent="0.25">
      <c r="U517"/>
      <c r="V517"/>
      <c r="AB517"/>
    </row>
    <row r="518" spans="21:28" ht="15" x14ac:dyDescent="0.25">
      <c r="U518"/>
      <c r="V518"/>
      <c r="AB518"/>
    </row>
    <row r="519" spans="21:28" ht="15" x14ac:dyDescent="0.25">
      <c r="U519"/>
      <c r="V519"/>
      <c r="AB519"/>
    </row>
    <row r="520" spans="21:28" ht="15" x14ac:dyDescent="0.25">
      <c r="U520"/>
      <c r="V520"/>
      <c r="AB520"/>
    </row>
    <row r="521" spans="21:28" ht="15" x14ac:dyDescent="0.25">
      <c r="U521"/>
      <c r="V521"/>
      <c r="AB521"/>
    </row>
    <row r="522" spans="21:28" ht="15" x14ac:dyDescent="0.25">
      <c r="U522"/>
      <c r="V522"/>
      <c r="AB522"/>
    </row>
    <row r="523" spans="21:28" ht="15" x14ac:dyDescent="0.25">
      <c r="U523"/>
      <c r="V523"/>
      <c r="AB523"/>
    </row>
    <row r="524" spans="21:28" ht="15" x14ac:dyDescent="0.25">
      <c r="U524"/>
      <c r="V524"/>
      <c r="AB524"/>
    </row>
    <row r="525" spans="21:28" ht="15" x14ac:dyDescent="0.25">
      <c r="U525"/>
      <c r="V525"/>
      <c r="AB525"/>
    </row>
    <row r="526" spans="21:28" ht="15" x14ac:dyDescent="0.25">
      <c r="U526"/>
      <c r="V526"/>
      <c r="AB526"/>
    </row>
    <row r="527" spans="21:28" ht="15" x14ac:dyDescent="0.25">
      <c r="U527"/>
      <c r="V527"/>
      <c r="AB527"/>
    </row>
    <row r="528" spans="21:28" ht="15" x14ac:dyDescent="0.25">
      <c r="U528"/>
      <c r="V528"/>
      <c r="AB528"/>
    </row>
    <row r="529" spans="21:28" ht="15" x14ac:dyDescent="0.25">
      <c r="U529"/>
      <c r="V529"/>
      <c r="AB529"/>
    </row>
    <row r="530" spans="21:28" ht="15" x14ac:dyDescent="0.25">
      <c r="U530"/>
      <c r="V530"/>
      <c r="AB530"/>
    </row>
    <row r="531" spans="21:28" ht="15" x14ac:dyDescent="0.25">
      <c r="U531"/>
      <c r="V531"/>
      <c r="AB531"/>
    </row>
    <row r="532" spans="21:28" ht="15" x14ac:dyDescent="0.25">
      <c r="U532"/>
      <c r="V532"/>
      <c r="AB532"/>
    </row>
    <row r="533" spans="21:28" ht="15" x14ac:dyDescent="0.25">
      <c r="U533"/>
      <c r="V533"/>
      <c r="AB533"/>
    </row>
    <row r="534" spans="21:28" ht="15" x14ac:dyDescent="0.25">
      <c r="U534"/>
      <c r="V534"/>
      <c r="AB534"/>
    </row>
    <row r="535" spans="21:28" ht="15" x14ac:dyDescent="0.25">
      <c r="U535"/>
      <c r="V535"/>
      <c r="AB535"/>
    </row>
    <row r="536" spans="21:28" ht="15" x14ac:dyDescent="0.25">
      <c r="U536"/>
      <c r="V536"/>
      <c r="AB536"/>
    </row>
    <row r="537" spans="21:28" ht="15" x14ac:dyDescent="0.25">
      <c r="U537"/>
      <c r="V537"/>
      <c r="AB537"/>
    </row>
    <row r="538" spans="21:28" ht="15" x14ac:dyDescent="0.25">
      <c r="U538"/>
      <c r="V538"/>
      <c r="AB538"/>
    </row>
    <row r="539" spans="21:28" ht="15" x14ac:dyDescent="0.25">
      <c r="U539"/>
      <c r="V539"/>
      <c r="AB539"/>
    </row>
    <row r="540" spans="21:28" ht="15" x14ac:dyDescent="0.25">
      <c r="U540"/>
      <c r="V540"/>
      <c r="AB540"/>
    </row>
    <row r="541" spans="21:28" ht="15" x14ac:dyDescent="0.25">
      <c r="U541"/>
      <c r="V541"/>
      <c r="AB541"/>
    </row>
    <row r="542" spans="21:28" ht="15" x14ac:dyDescent="0.25">
      <c r="U542"/>
      <c r="V542"/>
      <c r="AB542"/>
    </row>
    <row r="543" spans="21:28" ht="15" x14ac:dyDescent="0.25">
      <c r="U543"/>
      <c r="V543"/>
      <c r="AB543"/>
    </row>
    <row r="544" spans="21:28" ht="15" x14ac:dyDescent="0.25">
      <c r="U544"/>
      <c r="V544"/>
      <c r="AB544"/>
    </row>
    <row r="545" spans="21:28" ht="15" x14ac:dyDescent="0.25">
      <c r="U545"/>
      <c r="V545"/>
      <c r="AB545"/>
    </row>
    <row r="546" spans="21:28" ht="15" x14ac:dyDescent="0.25">
      <c r="U546"/>
      <c r="V546"/>
      <c r="AB546"/>
    </row>
    <row r="547" spans="21:28" ht="15" x14ac:dyDescent="0.25">
      <c r="U547"/>
      <c r="V547"/>
      <c r="AB547"/>
    </row>
    <row r="548" spans="21:28" ht="15" x14ac:dyDescent="0.25">
      <c r="U548"/>
      <c r="V548"/>
      <c r="AB548"/>
    </row>
    <row r="549" spans="21:28" ht="15" x14ac:dyDescent="0.25">
      <c r="U549"/>
      <c r="V549"/>
      <c r="AB549"/>
    </row>
    <row r="550" spans="21:28" ht="15" x14ac:dyDescent="0.25">
      <c r="U550"/>
      <c r="V550"/>
      <c r="AB550"/>
    </row>
    <row r="551" spans="21:28" ht="15" x14ac:dyDescent="0.25">
      <c r="U551"/>
      <c r="V551"/>
      <c r="AB551"/>
    </row>
    <row r="552" spans="21:28" ht="15" x14ac:dyDescent="0.25">
      <c r="U552"/>
      <c r="V552"/>
      <c r="AB552"/>
    </row>
    <row r="553" spans="21:28" ht="15" x14ac:dyDescent="0.25">
      <c r="U553"/>
      <c r="V553"/>
      <c r="AB553"/>
    </row>
    <row r="554" spans="21:28" ht="15" x14ac:dyDescent="0.25">
      <c r="U554"/>
      <c r="V554"/>
      <c r="AB554"/>
    </row>
    <row r="555" spans="21:28" ht="15" x14ac:dyDescent="0.25">
      <c r="U555"/>
      <c r="V555"/>
      <c r="AB555"/>
    </row>
    <row r="556" spans="21:28" ht="15" x14ac:dyDescent="0.25">
      <c r="U556"/>
      <c r="V556"/>
      <c r="AB556"/>
    </row>
    <row r="557" spans="21:28" ht="15" x14ac:dyDescent="0.25">
      <c r="U557"/>
      <c r="V557"/>
      <c r="AB557"/>
    </row>
    <row r="558" spans="21:28" ht="15" x14ac:dyDescent="0.25">
      <c r="U558"/>
      <c r="V558"/>
      <c r="AB558"/>
    </row>
    <row r="559" spans="21:28" ht="15" x14ac:dyDescent="0.25">
      <c r="U559"/>
      <c r="V559"/>
      <c r="AB559"/>
    </row>
    <row r="560" spans="21:28" ht="15" x14ac:dyDescent="0.25">
      <c r="U560"/>
      <c r="V560"/>
      <c r="AB560"/>
    </row>
    <row r="561" spans="21:28" ht="15" x14ac:dyDescent="0.25">
      <c r="U561"/>
      <c r="V561"/>
      <c r="AB561"/>
    </row>
    <row r="562" spans="21:28" ht="15" x14ac:dyDescent="0.25">
      <c r="U562"/>
      <c r="V562"/>
      <c r="AB562"/>
    </row>
    <row r="563" spans="21:28" ht="15" x14ac:dyDescent="0.25">
      <c r="U563"/>
      <c r="V563"/>
      <c r="AB563"/>
    </row>
    <row r="564" spans="21:28" ht="15" x14ac:dyDescent="0.25">
      <c r="U564"/>
      <c r="V564"/>
      <c r="AB564"/>
    </row>
    <row r="565" spans="21:28" ht="15" x14ac:dyDescent="0.25">
      <c r="U565"/>
      <c r="V565"/>
      <c r="AB565"/>
    </row>
    <row r="566" spans="21:28" ht="15" x14ac:dyDescent="0.25">
      <c r="U566"/>
      <c r="V566"/>
      <c r="AB566"/>
    </row>
    <row r="567" spans="21:28" ht="15" x14ac:dyDescent="0.25">
      <c r="U567"/>
      <c r="V567"/>
      <c r="AB567"/>
    </row>
    <row r="568" spans="21:28" ht="15" x14ac:dyDescent="0.25">
      <c r="U568"/>
      <c r="V568"/>
      <c r="AB568"/>
    </row>
    <row r="569" spans="21:28" ht="15" x14ac:dyDescent="0.25">
      <c r="U569"/>
      <c r="V569"/>
      <c r="AB569"/>
    </row>
    <row r="570" spans="21:28" ht="15" x14ac:dyDescent="0.25">
      <c r="U570"/>
      <c r="V570"/>
      <c r="AB570"/>
    </row>
    <row r="571" spans="21:28" ht="15" x14ac:dyDescent="0.25">
      <c r="U571"/>
      <c r="V571"/>
      <c r="AB571"/>
    </row>
    <row r="572" spans="21:28" ht="15" x14ac:dyDescent="0.25">
      <c r="U572"/>
      <c r="V572"/>
      <c r="AB572"/>
    </row>
    <row r="573" spans="21:28" ht="15" x14ac:dyDescent="0.25">
      <c r="U573"/>
      <c r="V573"/>
      <c r="AB573"/>
    </row>
    <row r="574" spans="21:28" ht="15" x14ac:dyDescent="0.25">
      <c r="U574"/>
      <c r="V574"/>
      <c r="AB574"/>
    </row>
    <row r="575" spans="21:28" ht="15" x14ac:dyDescent="0.25">
      <c r="U575"/>
      <c r="V575"/>
      <c r="AB575"/>
    </row>
    <row r="576" spans="21:28" ht="15" x14ac:dyDescent="0.25">
      <c r="U576"/>
      <c r="V576"/>
      <c r="AB576"/>
    </row>
    <row r="577" spans="21:28" ht="15" x14ac:dyDescent="0.25">
      <c r="U577"/>
      <c r="V577"/>
      <c r="AB577"/>
    </row>
    <row r="578" spans="21:28" ht="15" x14ac:dyDescent="0.25">
      <c r="U578"/>
      <c r="V578"/>
      <c r="AB578"/>
    </row>
    <row r="579" spans="21:28" ht="15" x14ac:dyDescent="0.25">
      <c r="U579"/>
      <c r="V579"/>
      <c r="AB579"/>
    </row>
    <row r="580" spans="21:28" ht="15" x14ac:dyDescent="0.25">
      <c r="U580"/>
      <c r="V580"/>
      <c r="AB580"/>
    </row>
    <row r="581" spans="21:28" ht="15" x14ac:dyDescent="0.25">
      <c r="U581"/>
      <c r="V581"/>
      <c r="AB581"/>
    </row>
    <row r="582" spans="21:28" ht="15" x14ac:dyDescent="0.25">
      <c r="U582"/>
      <c r="V582"/>
      <c r="AB582"/>
    </row>
    <row r="583" spans="21:28" ht="15" x14ac:dyDescent="0.25">
      <c r="U583"/>
      <c r="V583"/>
      <c r="AB583"/>
    </row>
    <row r="584" spans="21:28" ht="15" x14ac:dyDescent="0.25">
      <c r="U584"/>
      <c r="V584"/>
      <c r="AB584"/>
    </row>
    <row r="585" spans="21:28" ht="15" x14ac:dyDescent="0.25">
      <c r="U585"/>
      <c r="V585"/>
      <c r="AB585"/>
    </row>
    <row r="586" spans="21:28" ht="15" x14ac:dyDescent="0.25">
      <c r="U586"/>
      <c r="V586"/>
      <c r="AB586"/>
    </row>
    <row r="587" spans="21:28" ht="15" x14ac:dyDescent="0.25">
      <c r="U587"/>
      <c r="V587"/>
      <c r="AB587"/>
    </row>
    <row r="588" spans="21:28" ht="15" x14ac:dyDescent="0.25">
      <c r="U588"/>
      <c r="V588"/>
      <c r="AB588"/>
    </row>
    <row r="589" spans="21:28" ht="15" x14ac:dyDescent="0.25">
      <c r="U589"/>
      <c r="V589"/>
      <c r="AB589"/>
    </row>
    <row r="590" spans="21:28" ht="15" x14ac:dyDescent="0.25">
      <c r="U590"/>
      <c r="V590"/>
      <c r="AB590"/>
    </row>
    <row r="591" spans="21:28" ht="15" x14ac:dyDescent="0.25">
      <c r="U591"/>
      <c r="V591"/>
      <c r="AB591"/>
    </row>
    <row r="592" spans="21:28" ht="15" x14ac:dyDescent="0.25">
      <c r="U592"/>
      <c r="V592"/>
      <c r="AB592"/>
    </row>
    <row r="593" spans="21:28" ht="15" x14ac:dyDescent="0.25">
      <c r="U593"/>
      <c r="V593"/>
      <c r="AB593"/>
    </row>
    <row r="594" spans="21:28" ht="15" x14ac:dyDescent="0.25">
      <c r="U594"/>
      <c r="V594"/>
      <c r="AB594"/>
    </row>
    <row r="595" spans="21:28" ht="15" x14ac:dyDescent="0.25">
      <c r="U595"/>
      <c r="V595"/>
      <c r="AB595"/>
    </row>
    <row r="596" spans="21:28" ht="15" x14ac:dyDescent="0.25">
      <c r="U596"/>
      <c r="V596"/>
      <c r="AB596"/>
    </row>
    <row r="597" spans="21:28" ht="15" x14ac:dyDescent="0.25">
      <c r="U597"/>
      <c r="V597"/>
      <c r="AB597"/>
    </row>
    <row r="598" spans="21:28" ht="15" x14ac:dyDescent="0.25">
      <c r="U598"/>
      <c r="V598"/>
      <c r="AB598"/>
    </row>
    <row r="599" spans="21:28" ht="15" x14ac:dyDescent="0.25">
      <c r="U599"/>
      <c r="V599"/>
      <c r="AB599"/>
    </row>
    <row r="600" spans="21:28" ht="15" x14ac:dyDescent="0.25">
      <c r="U600"/>
      <c r="V600"/>
      <c r="AB600"/>
    </row>
    <row r="601" spans="21:28" ht="15" x14ac:dyDescent="0.25">
      <c r="U601"/>
      <c r="V601"/>
      <c r="AB601"/>
    </row>
    <row r="602" spans="21:28" ht="15" x14ac:dyDescent="0.25">
      <c r="U602"/>
      <c r="V602"/>
      <c r="AB602"/>
    </row>
    <row r="603" spans="21:28" ht="15" x14ac:dyDescent="0.25">
      <c r="U603"/>
      <c r="V603"/>
      <c r="AB603"/>
    </row>
    <row r="604" spans="21:28" ht="15" x14ac:dyDescent="0.25">
      <c r="U604"/>
      <c r="V604"/>
      <c r="AB604"/>
    </row>
    <row r="605" spans="21:28" ht="15" x14ac:dyDescent="0.25">
      <c r="U605"/>
      <c r="V605"/>
      <c r="AB605"/>
    </row>
    <row r="606" spans="21:28" ht="15" x14ac:dyDescent="0.25">
      <c r="U606"/>
      <c r="V606"/>
      <c r="AB606"/>
    </row>
    <row r="607" spans="21:28" ht="15" x14ac:dyDescent="0.25">
      <c r="U607"/>
      <c r="V607"/>
      <c r="AB607"/>
    </row>
    <row r="608" spans="21:28" ht="15" x14ac:dyDescent="0.25">
      <c r="U608"/>
      <c r="V608"/>
      <c r="AB608"/>
    </row>
    <row r="609" spans="21:28" ht="15" x14ac:dyDescent="0.25">
      <c r="U609"/>
      <c r="V609"/>
      <c r="AB609"/>
    </row>
    <row r="610" spans="21:28" ht="15" x14ac:dyDescent="0.25">
      <c r="U610"/>
      <c r="V610"/>
      <c r="AB610"/>
    </row>
    <row r="611" spans="21:28" ht="15" x14ac:dyDescent="0.25">
      <c r="U611"/>
      <c r="V611"/>
      <c r="AB611"/>
    </row>
    <row r="612" spans="21:28" ht="15" x14ac:dyDescent="0.25">
      <c r="U612"/>
      <c r="V612"/>
      <c r="AB612"/>
    </row>
    <row r="613" spans="21:28" ht="15" x14ac:dyDescent="0.25">
      <c r="U613"/>
      <c r="V613"/>
      <c r="AB613"/>
    </row>
    <row r="614" spans="21:28" ht="15" x14ac:dyDescent="0.25">
      <c r="U614"/>
      <c r="V614"/>
      <c r="AB614"/>
    </row>
    <row r="615" spans="21:28" ht="15" x14ac:dyDescent="0.25">
      <c r="U615"/>
      <c r="V615"/>
      <c r="AB615"/>
    </row>
    <row r="616" spans="21:28" ht="15" x14ac:dyDescent="0.25">
      <c r="U616"/>
      <c r="V616"/>
      <c r="AB616"/>
    </row>
    <row r="617" spans="21:28" ht="15" x14ac:dyDescent="0.25">
      <c r="U617"/>
      <c r="V617"/>
      <c r="AB617"/>
    </row>
    <row r="618" spans="21:28" ht="15" x14ac:dyDescent="0.25">
      <c r="U618"/>
      <c r="V618"/>
      <c r="AB618"/>
    </row>
    <row r="619" spans="21:28" ht="15" x14ac:dyDescent="0.25">
      <c r="U619"/>
      <c r="V619"/>
      <c r="AB619"/>
    </row>
    <row r="620" spans="21:28" ht="15" x14ac:dyDescent="0.25">
      <c r="U620"/>
      <c r="V620"/>
      <c r="AB620"/>
    </row>
    <row r="621" spans="21:28" ht="15" x14ac:dyDescent="0.25">
      <c r="U621"/>
      <c r="V621"/>
      <c r="AB621"/>
    </row>
    <row r="622" spans="21:28" ht="15" x14ac:dyDescent="0.25">
      <c r="U622"/>
      <c r="V622"/>
      <c r="AB622"/>
    </row>
    <row r="623" spans="21:28" ht="15" x14ac:dyDescent="0.25">
      <c r="U623"/>
      <c r="V623"/>
      <c r="AB623"/>
    </row>
    <row r="624" spans="21:28" ht="15" x14ac:dyDescent="0.25">
      <c r="U624"/>
      <c r="V624"/>
      <c r="AB624"/>
    </row>
    <row r="625" spans="21:28" ht="15" x14ac:dyDescent="0.25">
      <c r="U625"/>
      <c r="V625"/>
      <c r="AB625"/>
    </row>
    <row r="626" spans="21:28" ht="15" x14ac:dyDescent="0.25">
      <c r="U626"/>
      <c r="V626"/>
      <c r="AB626"/>
    </row>
    <row r="627" spans="21:28" ht="15" x14ac:dyDescent="0.25">
      <c r="U627"/>
      <c r="V627"/>
      <c r="AB627"/>
    </row>
    <row r="628" spans="21:28" ht="15" x14ac:dyDescent="0.25">
      <c r="U628"/>
      <c r="V628"/>
      <c r="AB628"/>
    </row>
    <row r="629" spans="21:28" ht="15" x14ac:dyDescent="0.25">
      <c r="U629"/>
      <c r="V629"/>
      <c r="AB629"/>
    </row>
    <row r="630" spans="21:28" ht="15" x14ac:dyDescent="0.25">
      <c r="U630"/>
      <c r="V630"/>
      <c r="AB630"/>
    </row>
    <row r="631" spans="21:28" ht="15" x14ac:dyDescent="0.25">
      <c r="U631"/>
      <c r="V631"/>
      <c r="AB631"/>
    </row>
    <row r="632" spans="21:28" ht="15" x14ac:dyDescent="0.25">
      <c r="U632"/>
      <c r="V632"/>
      <c r="AB632"/>
    </row>
    <row r="633" spans="21:28" ht="15" x14ac:dyDescent="0.25">
      <c r="U633"/>
      <c r="V633"/>
      <c r="AB633"/>
    </row>
    <row r="634" spans="21:28" ht="15" x14ac:dyDescent="0.25">
      <c r="U634"/>
      <c r="V634"/>
      <c r="AB634"/>
    </row>
    <row r="635" spans="21:28" ht="15" x14ac:dyDescent="0.25">
      <c r="U635"/>
      <c r="V635"/>
      <c r="AB635"/>
    </row>
    <row r="636" spans="21:28" ht="15" x14ac:dyDescent="0.25">
      <c r="U636"/>
      <c r="V636"/>
      <c r="AB636"/>
    </row>
    <row r="637" spans="21:28" ht="15" x14ac:dyDescent="0.25">
      <c r="U637"/>
      <c r="V637"/>
      <c r="AB637"/>
    </row>
    <row r="638" spans="21:28" ht="15" x14ac:dyDescent="0.25">
      <c r="U638"/>
      <c r="V638"/>
      <c r="AB638"/>
    </row>
    <row r="639" spans="21:28" ht="15" x14ac:dyDescent="0.25">
      <c r="U639"/>
      <c r="V639"/>
      <c r="AB639"/>
    </row>
    <row r="640" spans="21:28" ht="15" x14ac:dyDescent="0.25">
      <c r="U640"/>
      <c r="V640"/>
      <c r="AB640"/>
    </row>
    <row r="641" spans="21:28" ht="15" x14ac:dyDescent="0.25">
      <c r="U641"/>
      <c r="V641"/>
      <c r="AB641"/>
    </row>
    <row r="642" spans="21:28" ht="15" x14ac:dyDescent="0.25">
      <c r="U642"/>
      <c r="V642"/>
      <c r="AB642"/>
    </row>
    <row r="643" spans="21:28" ht="15" x14ac:dyDescent="0.25">
      <c r="U643"/>
      <c r="V643"/>
      <c r="AB643"/>
    </row>
    <row r="644" spans="21:28" ht="15" x14ac:dyDescent="0.25">
      <c r="U644"/>
      <c r="V644"/>
      <c r="AB644"/>
    </row>
    <row r="645" spans="21:28" ht="15" x14ac:dyDescent="0.25">
      <c r="U645"/>
      <c r="V645"/>
      <c r="AB645"/>
    </row>
    <row r="646" spans="21:28" ht="15" x14ac:dyDescent="0.25">
      <c r="U646"/>
      <c r="V646"/>
      <c r="AB646"/>
    </row>
    <row r="647" spans="21:28" ht="15" x14ac:dyDescent="0.25">
      <c r="U647"/>
      <c r="V647"/>
      <c r="AB647"/>
    </row>
    <row r="648" spans="21:28" ht="15" x14ac:dyDescent="0.25">
      <c r="U648"/>
      <c r="V648"/>
      <c r="AB648"/>
    </row>
    <row r="649" spans="21:28" ht="15" x14ac:dyDescent="0.25">
      <c r="U649"/>
      <c r="V649"/>
      <c r="AB649"/>
    </row>
    <row r="650" spans="21:28" ht="15" x14ac:dyDescent="0.25">
      <c r="U650"/>
      <c r="V650"/>
      <c r="AB650"/>
    </row>
    <row r="651" spans="21:28" ht="15" x14ac:dyDescent="0.25">
      <c r="U651"/>
      <c r="V651"/>
      <c r="AB651"/>
    </row>
    <row r="652" spans="21:28" ht="15" x14ac:dyDescent="0.25">
      <c r="U652"/>
      <c r="V652"/>
      <c r="AB652"/>
    </row>
    <row r="653" spans="21:28" ht="15" x14ac:dyDescent="0.25">
      <c r="U653"/>
      <c r="V653"/>
      <c r="AB653"/>
    </row>
    <row r="654" spans="21:28" ht="15" x14ac:dyDescent="0.25">
      <c r="U654"/>
      <c r="V654"/>
      <c r="AB654"/>
    </row>
    <row r="655" spans="21:28" ht="15" x14ac:dyDescent="0.25">
      <c r="U655"/>
      <c r="V655"/>
      <c r="AB655"/>
    </row>
    <row r="656" spans="21:28" ht="15" x14ac:dyDescent="0.25">
      <c r="U656"/>
      <c r="V656"/>
      <c r="AB656"/>
    </row>
    <row r="657" spans="21:28" ht="15" x14ac:dyDescent="0.25">
      <c r="U657"/>
      <c r="V657"/>
      <c r="AB657"/>
    </row>
    <row r="658" spans="21:28" ht="15" x14ac:dyDescent="0.25">
      <c r="U658"/>
      <c r="V658"/>
      <c r="AB658"/>
    </row>
    <row r="659" spans="21:28" ht="15" x14ac:dyDescent="0.25">
      <c r="U659"/>
      <c r="V659"/>
      <c r="AB659"/>
    </row>
    <row r="660" spans="21:28" ht="15" x14ac:dyDescent="0.25">
      <c r="U660"/>
      <c r="V660"/>
      <c r="AB660"/>
    </row>
    <row r="661" spans="21:28" ht="15" x14ac:dyDescent="0.25">
      <c r="U661"/>
      <c r="V661"/>
      <c r="AB661"/>
    </row>
    <row r="662" spans="21:28" ht="15" x14ac:dyDescent="0.25">
      <c r="U662"/>
      <c r="V662"/>
      <c r="AB662"/>
    </row>
    <row r="663" spans="21:28" ht="15" x14ac:dyDescent="0.25">
      <c r="U663"/>
      <c r="V663"/>
      <c r="AB663"/>
    </row>
    <row r="664" spans="21:28" ht="15" x14ac:dyDescent="0.25">
      <c r="U664"/>
      <c r="V664"/>
      <c r="AB664"/>
    </row>
    <row r="665" spans="21:28" ht="15" x14ac:dyDescent="0.25">
      <c r="U665"/>
      <c r="V665"/>
      <c r="AB665"/>
    </row>
    <row r="666" spans="21:28" ht="15" x14ac:dyDescent="0.25">
      <c r="U666"/>
      <c r="V666"/>
      <c r="AB666"/>
    </row>
    <row r="667" spans="21:28" ht="15" x14ac:dyDescent="0.25">
      <c r="U667"/>
      <c r="V667"/>
      <c r="AB667"/>
    </row>
    <row r="668" spans="21:28" ht="15" x14ac:dyDescent="0.25">
      <c r="U668"/>
      <c r="V668"/>
      <c r="AB668"/>
    </row>
    <row r="669" spans="21:28" ht="15" x14ac:dyDescent="0.25">
      <c r="U669"/>
      <c r="V669"/>
      <c r="AB669"/>
    </row>
    <row r="670" spans="21:28" ht="15" x14ac:dyDescent="0.25">
      <c r="U670"/>
      <c r="V670"/>
      <c r="AB670"/>
    </row>
    <row r="671" spans="21:28" ht="15" x14ac:dyDescent="0.25">
      <c r="U671"/>
      <c r="V671"/>
      <c r="AB671"/>
    </row>
    <row r="672" spans="21:28" ht="15" x14ac:dyDescent="0.25">
      <c r="U672"/>
      <c r="V672"/>
      <c r="AB672"/>
    </row>
    <row r="673" spans="21:28" ht="15" x14ac:dyDescent="0.25">
      <c r="U673"/>
      <c r="V673"/>
      <c r="AB673"/>
    </row>
    <row r="674" spans="21:28" ht="15" x14ac:dyDescent="0.25">
      <c r="U674"/>
      <c r="V674"/>
      <c r="AB674"/>
    </row>
    <row r="675" spans="21:28" ht="15" x14ac:dyDescent="0.25">
      <c r="U675"/>
      <c r="V675"/>
      <c r="AB675"/>
    </row>
    <row r="676" spans="21:28" ht="15" x14ac:dyDescent="0.25">
      <c r="U676"/>
      <c r="V676"/>
      <c r="AB676"/>
    </row>
    <row r="677" spans="21:28" ht="15" x14ac:dyDescent="0.25">
      <c r="U677"/>
      <c r="V677"/>
      <c r="AB677"/>
    </row>
    <row r="678" spans="21:28" ht="15" x14ac:dyDescent="0.25">
      <c r="U678"/>
      <c r="V678"/>
      <c r="AB678"/>
    </row>
    <row r="679" spans="21:28" ht="15" x14ac:dyDescent="0.25">
      <c r="U679"/>
      <c r="V679"/>
      <c r="AB679"/>
    </row>
    <row r="680" spans="21:28" ht="15" x14ac:dyDescent="0.25">
      <c r="U680"/>
      <c r="V680"/>
      <c r="AB680"/>
    </row>
    <row r="681" spans="21:28" ht="15" x14ac:dyDescent="0.25">
      <c r="U681"/>
      <c r="V681"/>
      <c r="AB681"/>
    </row>
    <row r="682" spans="21:28" ht="15" x14ac:dyDescent="0.25">
      <c r="U682"/>
      <c r="V682"/>
      <c r="AB682"/>
    </row>
    <row r="683" spans="21:28" ht="15" x14ac:dyDescent="0.25">
      <c r="U683"/>
      <c r="V683"/>
      <c r="AB683"/>
    </row>
    <row r="684" spans="21:28" ht="15" x14ac:dyDescent="0.25">
      <c r="U684"/>
      <c r="V684"/>
      <c r="AB684"/>
    </row>
    <row r="685" spans="21:28" ht="15" x14ac:dyDescent="0.25">
      <c r="U685"/>
      <c r="V685"/>
      <c r="AB685"/>
    </row>
    <row r="686" spans="21:28" ht="15" x14ac:dyDescent="0.25">
      <c r="U686"/>
      <c r="V686"/>
      <c r="AB686"/>
    </row>
    <row r="687" spans="21:28" ht="15" x14ac:dyDescent="0.25">
      <c r="U687"/>
      <c r="V687"/>
      <c r="AB687"/>
    </row>
    <row r="688" spans="21:28" ht="15" x14ac:dyDescent="0.25">
      <c r="U688"/>
      <c r="V688"/>
      <c r="AB688"/>
    </row>
    <row r="689" spans="21:28" ht="15" x14ac:dyDescent="0.25">
      <c r="U689"/>
      <c r="V689"/>
      <c r="AB689"/>
    </row>
    <row r="690" spans="21:28" ht="15" x14ac:dyDescent="0.25">
      <c r="U690"/>
      <c r="V690"/>
      <c r="AB690"/>
    </row>
    <row r="691" spans="21:28" ht="15" x14ac:dyDescent="0.25">
      <c r="U691"/>
      <c r="V691"/>
      <c r="AB691"/>
    </row>
    <row r="692" spans="21:28" ht="15" x14ac:dyDescent="0.25">
      <c r="U692"/>
      <c r="V692"/>
      <c r="AB692"/>
    </row>
    <row r="693" spans="21:28" ht="15" x14ac:dyDescent="0.25">
      <c r="U693"/>
      <c r="V693"/>
      <c r="AB693"/>
    </row>
    <row r="694" spans="21:28" ht="15" x14ac:dyDescent="0.25">
      <c r="U694"/>
      <c r="V694"/>
      <c r="AB694"/>
    </row>
    <row r="695" spans="21:28" ht="15" x14ac:dyDescent="0.25">
      <c r="U695"/>
      <c r="V695"/>
      <c r="AB695"/>
    </row>
    <row r="696" spans="21:28" ht="15" x14ac:dyDescent="0.25">
      <c r="U696"/>
      <c r="V696"/>
      <c r="AB696"/>
    </row>
    <row r="697" spans="21:28" ht="15" x14ac:dyDescent="0.25">
      <c r="U697"/>
      <c r="V697"/>
      <c r="AB697"/>
    </row>
    <row r="698" spans="21:28" ht="15" x14ac:dyDescent="0.25">
      <c r="U698"/>
      <c r="V698"/>
      <c r="AB698"/>
    </row>
    <row r="699" spans="21:28" ht="15" x14ac:dyDescent="0.25">
      <c r="U699"/>
      <c r="V699"/>
      <c r="AB699"/>
    </row>
    <row r="700" spans="21:28" ht="15" x14ac:dyDescent="0.25">
      <c r="U700"/>
      <c r="V700"/>
      <c r="AB700"/>
    </row>
    <row r="701" spans="21:28" ht="15" x14ac:dyDescent="0.25">
      <c r="U701"/>
      <c r="V701"/>
      <c r="AB701"/>
    </row>
    <row r="702" spans="21:28" ht="15" x14ac:dyDescent="0.25">
      <c r="U702"/>
      <c r="V702"/>
      <c r="AB702"/>
    </row>
    <row r="703" spans="21:28" ht="15" x14ac:dyDescent="0.25">
      <c r="U703"/>
      <c r="V703"/>
      <c r="AB703"/>
    </row>
    <row r="704" spans="21:28" ht="15" x14ac:dyDescent="0.25">
      <c r="U704"/>
      <c r="V704"/>
      <c r="AB704"/>
    </row>
    <row r="705" spans="21:28" ht="15" x14ac:dyDescent="0.25">
      <c r="U705"/>
      <c r="V705"/>
      <c r="AB705"/>
    </row>
    <row r="706" spans="21:28" ht="15" x14ac:dyDescent="0.25">
      <c r="U706"/>
      <c r="V706"/>
      <c r="AB706"/>
    </row>
    <row r="707" spans="21:28" ht="15" x14ac:dyDescent="0.25">
      <c r="U707"/>
      <c r="V707"/>
      <c r="AB707"/>
    </row>
    <row r="708" spans="21:28" ht="15" x14ac:dyDescent="0.25">
      <c r="U708"/>
      <c r="V708"/>
      <c r="AB708"/>
    </row>
    <row r="709" spans="21:28" ht="15" x14ac:dyDescent="0.25">
      <c r="U709"/>
      <c r="V709"/>
      <c r="AB709"/>
    </row>
    <row r="710" spans="21:28" ht="15" x14ac:dyDescent="0.25">
      <c r="U710"/>
      <c r="V710"/>
      <c r="AB710"/>
    </row>
    <row r="711" spans="21:28" ht="15" x14ac:dyDescent="0.25">
      <c r="U711"/>
      <c r="V711"/>
      <c r="AB711"/>
    </row>
    <row r="712" spans="21:28" ht="15" x14ac:dyDescent="0.25">
      <c r="U712"/>
      <c r="V712"/>
      <c r="AB712"/>
    </row>
    <row r="713" spans="21:28" ht="15" x14ac:dyDescent="0.25">
      <c r="U713"/>
      <c r="V713"/>
      <c r="AB713"/>
    </row>
    <row r="714" spans="21:28" ht="15" x14ac:dyDescent="0.25">
      <c r="U714"/>
      <c r="V714"/>
      <c r="AB714"/>
    </row>
    <row r="715" spans="21:28" ht="15" x14ac:dyDescent="0.25">
      <c r="U715"/>
      <c r="V715"/>
      <c r="AB715"/>
    </row>
    <row r="716" spans="21:28" ht="15" x14ac:dyDescent="0.25">
      <c r="U716"/>
      <c r="V716"/>
      <c r="AB716"/>
    </row>
    <row r="717" spans="21:28" ht="15" x14ac:dyDescent="0.25">
      <c r="U717"/>
      <c r="V717"/>
      <c r="AB717"/>
    </row>
    <row r="718" spans="21:28" ht="15" x14ac:dyDescent="0.25">
      <c r="U718"/>
      <c r="V718"/>
      <c r="AB718"/>
    </row>
    <row r="719" spans="21:28" ht="15" x14ac:dyDescent="0.25">
      <c r="U719"/>
      <c r="V719"/>
      <c r="AB719"/>
    </row>
    <row r="720" spans="21:28" ht="15" x14ac:dyDescent="0.25">
      <c r="U720"/>
      <c r="V720"/>
      <c r="AB720"/>
    </row>
    <row r="721" spans="21:28" ht="15" x14ac:dyDescent="0.25">
      <c r="U721"/>
      <c r="V721"/>
      <c r="AB721"/>
    </row>
    <row r="722" spans="21:28" ht="15" x14ac:dyDescent="0.25">
      <c r="U722"/>
      <c r="V722"/>
      <c r="AB722"/>
    </row>
    <row r="723" spans="21:28" ht="15" x14ac:dyDescent="0.25">
      <c r="U723"/>
      <c r="V723"/>
      <c r="AB723"/>
    </row>
    <row r="724" spans="21:28" ht="15" x14ac:dyDescent="0.25">
      <c r="U724"/>
      <c r="V724"/>
      <c r="AB724"/>
    </row>
    <row r="725" spans="21:28" ht="15" x14ac:dyDescent="0.25">
      <c r="U725"/>
      <c r="V725"/>
      <c r="AB725"/>
    </row>
    <row r="726" spans="21:28" ht="15" x14ac:dyDescent="0.25">
      <c r="U726"/>
      <c r="V726"/>
      <c r="AB726"/>
    </row>
    <row r="727" spans="21:28" ht="15" x14ac:dyDescent="0.25">
      <c r="U727"/>
      <c r="V727"/>
      <c r="AB727"/>
    </row>
    <row r="728" spans="21:28" ht="15" x14ac:dyDescent="0.25">
      <c r="U728"/>
      <c r="V728"/>
      <c r="AB728"/>
    </row>
    <row r="729" spans="21:28" ht="15" x14ac:dyDescent="0.25">
      <c r="U729"/>
      <c r="V729"/>
      <c r="AB729"/>
    </row>
    <row r="730" spans="21:28" ht="15" x14ac:dyDescent="0.25">
      <c r="U730"/>
      <c r="V730"/>
      <c r="AB730"/>
    </row>
    <row r="731" spans="21:28" ht="15" x14ac:dyDescent="0.25">
      <c r="U731"/>
      <c r="V731"/>
      <c r="AB731"/>
    </row>
    <row r="732" spans="21:28" ht="15" x14ac:dyDescent="0.25">
      <c r="U732"/>
      <c r="V732"/>
      <c r="AB732"/>
    </row>
    <row r="733" spans="21:28" ht="15" x14ac:dyDescent="0.25">
      <c r="U733"/>
      <c r="V733"/>
      <c r="AB733"/>
    </row>
    <row r="734" spans="21:28" ht="15" x14ac:dyDescent="0.25">
      <c r="U734"/>
      <c r="V734"/>
      <c r="AB734"/>
    </row>
    <row r="735" spans="21:28" ht="15" x14ac:dyDescent="0.25">
      <c r="U735"/>
      <c r="V735"/>
      <c r="AB735"/>
    </row>
    <row r="736" spans="21:28" ht="15" x14ac:dyDescent="0.25">
      <c r="U736"/>
      <c r="V736"/>
      <c r="AB736"/>
    </row>
    <row r="737" spans="21:28" ht="15" x14ac:dyDescent="0.25">
      <c r="U737"/>
      <c r="V737"/>
      <c r="AB737"/>
    </row>
    <row r="738" spans="21:28" ht="15" x14ac:dyDescent="0.25">
      <c r="U738"/>
      <c r="V738"/>
      <c r="AB738"/>
    </row>
    <row r="739" spans="21:28" ht="15" x14ac:dyDescent="0.25">
      <c r="U739"/>
      <c r="V739"/>
      <c r="AB739"/>
    </row>
    <row r="740" spans="21:28" ht="15" x14ac:dyDescent="0.25">
      <c r="U740"/>
      <c r="V740"/>
      <c r="AB740"/>
    </row>
    <row r="741" spans="21:28" ht="15" x14ac:dyDescent="0.25">
      <c r="U741"/>
      <c r="V741"/>
      <c r="AB741"/>
    </row>
    <row r="742" spans="21:28" ht="15" x14ac:dyDescent="0.25">
      <c r="U742"/>
      <c r="V742"/>
      <c r="AB742"/>
    </row>
    <row r="743" spans="21:28" ht="15" x14ac:dyDescent="0.25">
      <c r="U743"/>
      <c r="V743"/>
      <c r="AB743"/>
    </row>
    <row r="744" spans="21:28" ht="15" x14ac:dyDescent="0.25">
      <c r="U744"/>
      <c r="V744"/>
      <c r="AB744"/>
    </row>
    <row r="745" spans="21:28" ht="15" x14ac:dyDescent="0.25">
      <c r="U745"/>
      <c r="V745"/>
      <c r="AB745"/>
    </row>
    <row r="746" spans="21:28" ht="15" x14ac:dyDescent="0.25">
      <c r="U746"/>
      <c r="V746"/>
      <c r="AB746"/>
    </row>
    <row r="747" spans="21:28" ht="15" x14ac:dyDescent="0.25">
      <c r="U747"/>
      <c r="V747"/>
      <c r="AB747"/>
    </row>
    <row r="748" spans="21:28" ht="15" x14ac:dyDescent="0.25">
      <c r="U748"/>
      <c r="V748"/>
      <c r="AB748"/>
    </row>
    <row r="749" spans="21:28" ht="15" x14ac:dyDescent="0.25">
      <c r="U749"/>
      <c r="V749"/>
      <c r="AB749"/>
    </row>
    <row r="750" spans="21:28" ht="15" x14ac:dyDescent="0.25">
      <c r="U750"/>
      <c r="V750"/>
      <c r="AB750"/>
    </row>
    <row r="751" spans="21:28" ht="15" x14ac:dyDescent="0.25">
      <c r="U751"/>
      <c r="V751"/>
      <c r="AB751"/>
    </row>
    <row r="752" spans="21:28" ht="15" x14ac:dyDescent="0.25">
      <c r="U752"/>
      <c r="V752"/>
      <c r="AB752"/>
    </row>
    <row r="753" spans="21:28" ht="15" x14ac:dyDescent="0.25">
      <c r="U753"/>
      <c r="V753"/>
      <c r="AB753"/>
    </row>
    <row r="754" spans="21:28" ht="15" x14ac:dyDescent="0.25">
      <c r="U754"/>
      <c r="V754"/>
      <c r="AB754"/>
    </row>
    <row r="755" spans="21:28" ht="15" x14ac:dyDescent="0.25">
      <c r="U755"/>
      <c r="V755"/>
      <c r="AB755"/>
    </row>
    <row r="756" spans="21:28" ht="15" x14ac:dyDescent="0.25">
      <c r="U756"/>
      <c r="V756"/>
      <c r="AB756"/>
    </row>
    <row r="757" spans="21:28" ht="15" x14ac:dyDescent="0.25">
      <c r="U757"/>
      <c r="V757"/>
      <c r="AB757"/>
    </row>
    <row r="758" spans="21:28" ht="15" x14ac:dyDescent="0.25">
      <c r="U758"/>
      <c r="V758"/>
      <c r="AB758"/>
    </row>
    <row r="759" spans="21:28" ht="15" x14ac:dyDescent="0.25">
      <c r="U759"/>
      <c r="V759"/>
      <c r="AB759"/>
    </row>
    <row r="760" spans="21:28" ht="15" x14ac:dyDescent="0.25">
      <c r="U760"/>
      <c r="V760"/>
      <c r="AB760"/>
    </row>
    <row r="761" spans="21:28" ht="15" x14ac:dyDescent="0.25">
      <c r="U761"/>
      <c r="V761"/>
      <c r="AB761"/>
    </row>
    <row r="762" spans="21:28" ht="15" x14ac:dyDescent="0.25">
      <c r="U762"/>
      <c r="V762"/>
      <c r="AB762"/>
    </row>
    <row r="763" spans="21:28" ht="15" x14ac:dyDescent="0.25">
      <c r="U763"/>
      <c r="V763"/>
      <c r="AB763"/>
    </row>
    <row r="764" spans="21:28" ht="15" x14ac:dyDescent="0.25">
      <c r="U764"/>
      <c r="V764"/>
      <c r="AB764"/>
    </row>
    <row r="765" spans="21:28" ht="15" x14ac:dyDescent="0.25">
      <c r="U765"/>
      <c r="V765"/>
      <c r="AB765"/>
    </row>
    <row r="766" spans="21:28" ht="15" x14ac:dyDescent="0.25">
      <c r="U766"/>
      <c r="V766"/>
      <c r="AB766"/>
    </row>
    <row r="767" spans="21:28" ht="15" x14ac:dyDescent="0.25">
      <c r="U767"/>
      <c r="V767"/>
      <c r="AB767"/>
    </row>
    <row r="768" spans="21:28" ht="15" x14ac:dyDescent="0.25">
      <c r="U768"/>
      <c r="V768"/>
      <c r="AB768"/>
    </row>
    <row r="769" spans="21:28" ht="15" x14ac:dyDescent="0.25">
      <c r="U769"/>
      <c r="V769"/>
      <c r="AB769"/>
    </row>
    <row r="770" spans="21:28" ht="15" x14ac:dyDescent="0.25">
      <c r="U770"/>
      <c r="V770"/>
      <c r="AB770"/>
    </row>
    <row r="771" spans="21:28" ht="15" x14ac:dyDescent="0.25">
      <c r="U771"/>
      <c r="V771"/>
      <c r="AB771"/>
    </row>
    <row r="772" spans="21:28" ht="15" x14ac:dyDescent="0.25">
      <c r="U772"/>
      <c r="V772"/>
      <c r="AB772"/>
    </row>
    <row r="773" spans="21:28" ht="15" x14ac:dyDescent="0.25">
      <c r="U773"/>
      <c r="V773"/>
      <c r="AB773"/>
    </row>
    <row r="774" spans="21:28" ht="15" x14ac:dyDescent="0.25">
      <c r="U774"/>
      <c r="V774"/>
      <c r="AB774"/>
    </row>
    <row r="775" spans="21:28" ht="15" x14ac:dyDescent="0.25">
      <c r="U775"/>
      <c r="V775"/>
      <c r="AB775"/>
    </row>
    <row r="776" spans="21:28" ht="15" x14ac:dyDescent="0.25">
      <c r="U776"/>
      <c r="V776"/>
      <c r="AB776"/>
    </row>
    <row r="777" spans="21:28" ht="15" x14ac:dyDescent="0.25">
      <c r="U777"/>
      <c r="V777"/>
      <c r="AB777"/>
    </row>
    <row r="778" spans="21:28" ht="15" x14ac:dyDescent="0.25">
      <c r="U778"/>
      <c r="V778"/>
      <c r="AB778"/>
    </row>
    <row r="779" spans="21:28" ht="15" x14ac:dyDescent="0.25">
      <c r="U779"/>
      <c r="V779"/>
      <c r="AB779"/>
    </row>
    <row r="780" spans="21:28" ht="15" x14ac:dyDescent="0.25">
      <c r="U780"/>
      <c r="V780"/>
      <c r="AB780"/>
    </row>
    <row r="781" spans="21:28" ht="15" x14ac:dyDescent="0.25">
      <c r="U781"/>
      <c r="V781"/>
      <c r="AB781"/>
    </row>
    <row r="782" spans="21:28" ht="15" x14ac:dyDescent="0.25">
      <c r="U782"/>
      <c r="V782"/>
      <c r="AB782"/>
    </row>
    <row r="783" spans="21:28" ht="15" x14ac:dyDescent="0.25">
      <c r="U783"/>
      <c r="V783"/>
      <c r="AB783"/>
    </row>
    <row r="784" spans="21:28" ht="15" x14ac:dyDescent="0.25">
      <c r="U784"/>
      <c r="V784"/>
      <c r="AB784"/>
    </row>
    <row r="785" spans="21:28" ht="15" x14ac:dyDescent="0.25">
      <c r="U785"/>
      <c r="V785"/>
      <c r="AB785"/>
    </row>
    <row r="786" spans="21:28" ht="15" x14ac:dyDescent="0.25">
      <c r="U786"/>
      <c r="V786"/>
      <c r="AB786"/>
    </row>
    <row r="787" spans="21:28" ht="15" x14ac:dyDescent="0.25">
      <c r="U787"/>
      <c r="V787"/>
      <c r="AB787"/>
    </row>
    <row r="788" spans="21:28" ht="15" x14ac:dyDescent="0.25">
      <c r="U788"/>
      <c r="V788"/>
      <c r="AB788"/>
    </row>
    <row r="789" spans="21:28" ht="15" x14ac:dyDescent="0.25">
      <c r="U789"/>
      <c r="V789"/>
      <c r="AB789"/>
    </row>
    <row r="790" spans="21:28" ht="15" x14ac:dyDescent="0.25">
      <c r="U790"/>
      <c r="V790"/>
      <c r="AB790"/>
    </row>
    <row r="791" spans="21:28" ht="15" x14ac:dyDescent="0.25">
      <c r="U791"/>
      <c r="V791"/>
      <c r="AB791"/>
    </row>
    <row r="792" spans="21:28" ht="15" x14ac:dyDescent="0.25">
      <c r="U792"/>
      <c r="V792"/>
      <c r="AB792"/>
    </row>
    <row r="793" spans="21:28" ht="15" x14ac:dyDescent="0.25">
      <c r="U793"/>
      <c r="V793"/>
      <c r="AB793"/>
    </row>
    <row r="794" spans="21:28" ht="15" x14ac:dyDescent="0.25">
      <c r="U794"/>
      <c r="V794"/>
      <c r="AB794"/>
    </row>
    <row r="795" spans="21:28" ht="15" x14ac:dyDescent="0.25">
      <c r="U795"/>
      <c r="V795"/>
      <c r="AB795"/>
    </row>
    <row r="796" spans="21:28" ht="15" x14ac:dyDescent="0.25">
      <c r="U796"/>
      <c r="V796"/>
      <c r="AB796"/>
    </row>
    <row r="797" spans="21:28" ht="15" x14ac:dyDescent="0.25">
      <c r="U797"/>
      <c r="V797"/>
      <c r="AB797"/>
    </row>
    <row r="798" spans="21:28" ht="15" x14ac:dyDescent="0.25">
      <c r="U798"/>
      <c r="V798"/>
      <c r="AB798"/>
    </row>
    <row r="799" spans="21:28" ht="15" x14ac:dyDescent="0.25">
      <c r="U799"/>
      <c r="V799"/>
      <c r="AB799"/>
    </row>
    <row r="800" spans="21:28" ht="15" x14ac:dyDescent="0.25">
      <c r="U800"/>
      <c r="V800"/>
      <c r="AB800"/>
    </row>
    <row r="801" spans="21:28" ht="15" x14ac:dyDescent="0.25">
      <c r="U801"/>
      <c r="V801"/>
      <c r="AB801"/>
    </row>
    <row r="802" spans="21:28" ht="15" x14ac:dyDescent="0.25">
      <c r="U802"/>
      <c r="V802"/>
      <c r="AB802"/>
    </row>
    <row r="803" spans="21:28" ht="15" x14ac:dyDescent="0.25">
      <c r="U803"/>
      <c r="V803"/>
      <c r="AB803"/>
    </row>
    <row r="804" spans="21:28" ht="15" x14ac:dyDescent="0.25">
      <c r="U804"/>
      <c r="V804"/>
      <c r="AB804"/>
    </row>
    <row r="805" spans="21:28" ht="15" x14ac:dyDescent="0.25">
      <c r="U805"/>
      <c r="V805"/>
      <c r="AB805"/>
    </row>
    <row r="806" spans="21:28" ht="15" x14ac:dyDescent="0.25">
      <c r="U806"/>
      <c r="V806"/>
      <c r="AB806"/>
    </row>
    <row r="807" spans="21:28" ht="15" x14ac:dyDescent="0.25">
      <c r="U807"/>
      <c r="V807"/>
      <c r="AB807"/>
    </row>
    <row r="808" spans="21:28" ht="15" x14ac:dyDescent="0.25">
      <c r="U808"/>
      <c r="V808"/>
      <c r="AB808"/>
    </row>
    <row r="809" spans="21:28" ht="15" x14ac:dyDescent="0.25">
      <c r="U809"/>
      <c r="V809"/>
      <c r="AB809"/>
    </row>
    <row r="810" spans="21:28" ht="15" x14ac:dyDescent="0.25">
      <c r="U810"/>
      <c r="V810"/>
      <c r="AB810"/>
    </row>
    <row r="811" spans="21:28" ht="15" x14ac:dyDescent="0.25">
      <c r="U811"/>
      <c r="V811"/>
      <c r="AB811"/>
    </row>
    <row r="812" spans="21:28" ht="15" x14ac:dyDescent="0.25">
      <c r="U812"/>
      <c r="V812"/>
      <c r="AB812"/>
    </row>
    <row r="813" spans="21:28" ht="15" x14ac:dyDescent="0.25">
      <c r="U813"/>
      <c r="V813"/>
      <c r="AB813"/>
    </row>
    <row r="814" spans="21:28" ht="15" x14ac:dyDescent="0.25">
      <c r="U814"/>
      <c r="V814"/>
      <c r="AB814"/>
    </row>
    <row r="815" spans="21:28" ht="15" x14ac:dyDescent="0.25">
      <c r="U815"/>
      <c r="V815"/>
      <c r="AB815"/>
    </row>
    <row r="816" spans="21:28" ht="15" x14ac:dyDescent="0.25">
      <c r="U816"/>
      <c r="V816"/>
      <c r="AB816"/>
    </row>
    <row r="817" spans="21:28" ht="15" x14ac:dyDescent="0.25">
      <c r="U817"/>
      <c r="V817"/>
      <c r="AB817"/>
    </row>
    <row r="818" spans="21:28" ht="15" x14ac:dyDescent="0.25">
      <c r="U818"/>
      <c r="V818"/>
      <c r="AB818"/>
    </row>
    <row r="819" spans="21:28" ht="15" x14ac:dyDescent="0.25">
      <c r="U819"/>
      <c r="V819"/>
      <c r="AB819"/>
    </row>
    <row r="820" spans="21:28" ht="15" x14ac:dyDescent="0.25">
      <c r="U820"/>
      <c r="V820"/>
      <c r="AB820"/>
    </row>
    <row r="821" spans="21:28" ht="15" x14ac:dyDescent="0.25">
      <c r="U821"/>
      <c r="V821"/>
      <c r="AB821"/>
    </row>
    <row r="822" spans="21:28" ht="15" x14ac:dyDescent="0.25">
      <c r="U822"/>
      <c r="V822"/>
      <c r="AB822"/>
    </row>
    <row r="823" spans="21:28" ht="15" x14ac:dyDescent="0.25">
      <c r="U823"/>
      <c r="V823"/>
      <c r="AB823"/>
    </row>
    <row r="824" spans="21:28" ht="15" x14ac:dyDescent="0.25">
      <c r="U824"/>
      <c r="V824"/>
      <c r="AB824"/>
    </row>
    <row r="825" spans="21:28" ht="15" x14ac:dyDescent="0.25">
      <c r="U825"/>
      <c r="V825"/>
      <c r="AB825"/>
    </row>
    <row r="826" spans="21:28" ht="15" x14ac:dyDescent="0.25">
      <c r="U826"/>
      <c r="V826"/>
      <c r="AB826"/>
    </row>
    <row r="827" spans="21:28" ht="15" x14ac:dyDescent="0.25">
      <c r="U827"/>
      <c r="V827"/>
      <c r="AB827"/>
    </row>
    <row r="828" spans="21:28" ht="15" x14ac:dyDescent="0.25">
      <c r="U828"/>
      <c r="V828"/>
      <c r="AB828"/>
    </row>
    <row r="829" spans="21:28" ht="15" x14ac:dyDescent="0.25">
      <c r="U829"/>
      <c r="V829"/>
      <c r="AB829"/>
    </row>
    <row r="830" spans="21:28" ht="15" x14ac:dyDescent="0.25">
      <c r="U830"/>
      <c r="V830"/>
      <c r="AB830"/>
    </row>
    <row r="831" spans="21:28" ht="15" x14ac:dyDescent="0.25">
      <c r="U831"/>
      <c r="V831"/>
      <c r="AB831"/>
    </row>
    <row r="832" spans="21:28" ht="15" x14ac:dyDescent="0.25">
      <c r="U832"/>
      <c r="V832"/>
      <c r="AB832"/>
    </row>
    <row r="833" spans="21:28" ht="15" x14ac:dyDescent="0.25">
      <c r="U833"/>
      <c r="V833"/>
      <c r="AB833"/>
    </row>
    <row r="834" spans="21:28" ht="15" x14ac:dyDescent="0.25">
      <c r="U834"/>
      <c r="V834"/>
      <c r="AB834"/>
    </row>
    <row r="835" spans="21:28" ht="15" x14ac:dyDescent="0.25">
      <c r="U835"/>
      <c r="V835"/>
      <c r="AB835"/>
    </row>
    <row r="836" spans="21:28" ht="15" x14ac:dyDescent="0.25">
      <c r="U836"/>
      <c r="V836"/>
      <c r="AB836"/>
    </row>
    <row r="837" spans="21:28" ht="15" x14ac:dyDescent="0.25">
      <c r="U837"/>
      <c r="V837"/>
      <c r="AB837"/>
    </row>
    <row r="838" spans="21:28" ht="15" x14ac:dyDescent="0.25">
      <c r="U838"/>
      <c r="V838"/>
      <c r="AB838"/>
    </row>
    <row r="839" spans="21:28" ht="15" x14ac:dyDescent="0.25">
      <c r="U839"/>
      <c r="V839"/>
      <c r="AB839"/>
    </row>
    <row r="840" spans="21:28" ht="15" x14ac:dyDescent="0.25">
      <c r="U840"/>
      <c r="V840"/>
      <c r="AB840"/>
    </row>
    <row r="841" spans="21:28" ht="15" x14ac:dyDescent="0.25">
      <c r="U841"/>
      <c r="V841"/>
      <c r="AB841"/>
    </row>
    <row r="842" spans="21:28" ht="15" x14ac:dyDescent="0.25">
      <c r="U842"/>
      <c r="V842"/>
      <c r="AB842"/>
    </row>
    <row r="843" spans="21:28" ht="15" x14ac:dyDescent="0.25">
      <c r="U843"/>
      <c r="V843"/>
      <c r="AB843"/>
    </row>
    <row r="844" spans="21:28" ht="15" x14ac:dyDescent="0.25">
      <c r="U844"/>
      <c r="V844"/>
      <c r="AB844"/>
    </row>
    <row r="845" spans="21:28" ht="15" x14ac:dyDescent="0.25">
      <c r="U845"/>
      <c r="V845"/>
      <c r="AB845"/>
    </row>
    <row r="846" spans="21:28" ht="15" x14ac:dyDescent="0.25">
      <c r="U846"/>
      <c r="V846"/>
      <c r="AB846"/>
    </row>
    <row r="847" spans="21:28" ht="15" x14ac:dyDescent="0.25">
      <c r="U847"/>
      <c r="V847"/>
      <c r="AB847"/>
    </row>
    <row r="848" spans="21:28" ht="15" x14ac:dyDescent="0.25">
      <c r="U848"/>
      <c r="V848"/>
      <c r="AB848"/>
    </row>
    <row r="849" spans="21:28" ht="15" x14ac:dyDescent="0.25">
      <c r="U849"/>
      <c r="V849"/>
      <c r="AB849"/>
    </row>
    <row r="850" spans="21:28" ht="15" x14ac:dyDescent="0.25">
      <c r="U850"/>
      <c r="V850"/>
      <c r="AB850"/>
    </row>
    <row r="851" spans="21:28" ht="15" x14ac:dyDescent="0.25">
      <c r="U851"/>
      <c r="V851"/>
      <c r="AB851"/>
    </row>
    <row r="852" spans="21:28" ht="15" x14ac:dyDescent="0.25">
      <c r="U852"/>
      <c r="V852"/>
      <c r="AB852"/>
    </row>
    <row r="853" spans="21:28" ht="15" x14ac:dyDescent="0.25">
      <c r="U853"/>
      <c r="V853"/>
      <c r="AB853"/>
    </row>
    <row r="854" spans="21:28" ht="15" x14ac:dyDescent="0.25">
      <c r="U854"/>
      <c r="V854"/>
      <c r="AB854"/>
    </row>
    <row r="855" spans="21:28" ht="15" x14ac:dyDescent="0.25">
      <c r="U855"/>
      <c r="V855"/>
      <c r="AB855"/>
    </row>
    <row r="856" spans="21:28" ht="15" x14ac:dyDescent="0.25">
      <c r="U856"/>
      <c r="V856"/>
      <c r="AB856"/>
    </row>
    <row r="857" spans="21:28" ht="15" x14ac:dyDescent="0.25">
      <c r="U857"/>
      <c r="V857"/>
      <c r="AB857"/>
    </row>
    <row r="858" spans="21:28" ht="15" x14ac:dyDescent="0.25">
      <c r="U858"/>
      <c r="V858"/>
      <c r="AB858"/>
    </row>
    <row r="859" spans="21:28" ht="15" x14ac:dyDescent="0.25">
      <c r="U859"/>
      <c r="V859"/>
      <c r="AB859"/>
    </row>
    <row r="860" spans="21:28" ht="15" x14ac:dyDescent="0.25">
      <c r="U860"/>
      <c r="V860"/>
      <c r="AB860"/>
    </row>
    <row r="861" spans="21:28" ht="15" x14ac:dyDescent="0.25">
      <c r="U861"/>
      <c r="V861"/>
      <c r="AB861"/>
    </row>
    <row r="862" spans="21:28" ht="15" x14ac:dyDescent="0.25">
      <c r="U862"/>
      <c r="V862"/>
      <c r="AB862"/>
    </row>
    <row r="863" spans="21:28" ht="15" x14ac:dyDescent="0.25">
      <c r="U863"/>
      <c r="V863"/>
      <c r="AB863"/>
    </row>
    <row r="864" spans="21:28" ht="15" x14ac:dyDescent="0.25">
      <c r="U864"/>
      <c r="V864"/>
      <c r="AB864"/>
    </row>
    <row r="865" spans="21:28" ht="15" x14ac:dyDescent="0.25">
      <c r="U865"/>
      <c r="V865"/>
      <c r="AB865"/>
    </row>
    <row r="866" spans="21:28" ht="15" x14ac:dyDescent="0.25">
      <c r="U866"/>
      <c r="V866"/>
      <c r="AB866"/>
    </row>
    <row r="867" spans="21:28" ht="15" x14ac:dyDescent="0.25">
      <c r="U867"/>
      <c r="V867"/>
      <c r="AB867"/>
    </row>
    <row r="868" spans="21:28" ht="15" x14ac:dyDescent="0.25">
      <c r="U868"/>
      <c r="V868"/>
      <c r="AB868"/>
    </row>
    <row r="869" spans="21:28" ht="15" x14ac:dyDescent="0.25">
      <c r="U869"/>
      <c r="V869"/>
      <c r="AB869"/>
    </row>
    <row r="870" spans="21:28" ht="15" x14ac:dyDescent="0.25">
      <c r="U870"/>
      <c r="V870"/>
      <c r="AB870"/>
    </row>
    <row r="871" spans="21:28" ht="15" x14ac:dyDescent="0.25">
      <c r="U871"/>
      <c r="V871"/>
      <c r="AB871"/>
    </row>
    <row r="872" spans="21:28" ht="15" x14ac:dyDescent="0.25">
      <c r="U872"/>
      <c r="V872"/>
      <c r="AB872"/>
    </row>
    <row r="873" spans="21:28" ht="15" x14ac:dyDescent="0.25">
      <c r="U873"/>
      <c r="V873"/>
      <c r="AB873"/>
    </row>
    <row r="874" spans="21:28" ht="15" x14ac:dyDescent="0.25">
      <c r="U874"/>
      <c r="V874"/>
      <c r="AB874"/>
    </row>
    <row r="875" spans="21:28" ht="15" x14ac:dyDescent="0.25">
      <c r="U875"/>
      <c r="V875"/>
      <c r="AB875"/>
    </row>
    <row r="876" spans="21:28" ht="15" x14ac:dyDescent="0.25">
      <c r="U876"/>
      <c r="V876"/>
      <c r="AB876"/>
    </row>
    <row r="877" spans="21:28" ht="15" x14ac:dyDescent="0.25">
      <c r="U877"/>
      <c r="V877"/>
      <c r="AB877"/>
    </row>
    <row r="878" spans="21:28" ht="15" x14ac:dyDescent="0.25">
      <c r="U878"/>
      <c r="V878"/>
      <c r="AB878"/>
    </row>
    <row r="879" spans="21:28" ht="15" x14ac:dyDescent="0.25">
      <c r="U879"/>
      <c r="V879"/>
      <c r="AB879"/>
    </row>
    <row r="880" spans="21:28" ht="15" x14ac:dyDescent="0.25">
      <c r="U880"/>
      <c r="V880"/>
      <c r="AB880"/>
    </row>
    <row r="881" spans="21:28" ht="15" x14ac:dyDescent="0.25">
      <c r="U881"/>
      <c r="V881"/>
      <c r="AB881"/>
    </row>
    <row r="882" spans="21:28" ht="15" x14ac:dyDescent="0.25">
      <c r="U882"/>
      <c r="V882"/>
      <c r="AB882"/>
    </row>
    <row r="883" spans="21:28" ht="15" x14ac:dyDescent="0.25">
      <c r="U883"/>
      <c r="V883"/>
      <c r="AB883"/>
    </row>
    <row r="884" spans="21:28" ht="15" x14ac:dyDescent="0.25">
      <c r="U884"/>
      <c r="V884"/>
      <c r="AB884"/>
    </row>
    <row r="885" spans="21:28" ht="15" x14ac:dyDescent="0.25">
      <c r="U885"/>
      <c r="V885"/>
      <c r="AB885"/>
    </row>
    <row r="886" spans="21:28" ht="15" x14ac:dyDescent="0.25">
      <c r="U886"/>
      <c r="V886"/>
      <c r="AB886"/>
    </row>
    <row r="887" spans="21:28" ht="15" x14ac:dyDescent="0.25">
      <c r="U887"/>
      <c r="V887"/>
      <c r="AB887"/>
    </row>
    <row r="888" spans="21:28" ht="15" x14ac:dyDescent="0.25">
      <c r="U888"/>
      <c r="V888"/>
      <c r="AB888"/>
    </row>
    <row r="889" spans="21:28" ht="15" x14ac:dyDescent="0.25">
      <c r="U889"/>
      <c r="V889"/>
      <c r="AB889"/>
    </row>
    <row r="890" spans="21:28" ht="15" x14ac:dyDescent="0.25">
      <c r="U890"/>
      <c r="V890"/>
      <c r="AB890"/>
    </row>
    <row r="891" spans="21:28" ht="15" x14ac:dyDescent="0.25">
      <c r="U891"/>
      <c r="V891"/>
      <c r="AB891"/>
    </row>
    <row r="892" spans="21:28" ht="15" x14ac:dyDescent="0.25">
      <c r="U892"/>
      <c r="V892"/>
      <c r="AB892"/>
    </row>
    <row r="893" spans="21:28" ht="15" x14ac:dyDescent="0.25">
      <c r="U893"/>
      <c r="V893"/>
      <c r="AB893"/>
    </row>
    <row r="894" spans="21:28" ht="15" x14ac:dyDescent="0.25">
      <c r="U894"/>
      <c r="V894"/>
      <c r="AB894"/>
    </row>
    <row r="895" spans="21:28" ht="15" x14ac:dyDescent="0.25">
      <c r="U895"/>
      <c r="V895"/>
      <c r="AB895"/>
    </row>
    <row r="896" spans="21:28" ht="15" x14ac:dyDescent="0.25">
      <c r="U896"/>
      <c r="V896"/>
      <c r="AB896"/>
    </row>
    <row r="897" spans="21:28" ht="15" x14ac:dyDescent="0.25">
      <c r="U897"/>
      <c r="V897"/>
      <c r="AB897"/>
    </row>
    <row r="898" spans="21:28" ht="15" x14ac:dyDescent="0.25">
      <c r="U898"/>
      <c r="V898"/>
      <c r="AB898"/>
    </row>
    <row r="899" spans="21:28" ht="15" x14ac:dyDescent="0.25">
      <c r="U899"/>
      <c r="V899"/>
      <c r="AB899"/>
    </row>
    <row r="900" spans="21:28" ht="15" x14ac:dyDescent="0.25">
      <c r="U900"/>
      <c r="V900"/>
      <c r="AB900"/>
    </row>
    <row r="901" spans="21:28" ht="15" x14ac:dyDescent="0.25">
      <c r="U901"/>
      <c r="V901"/>
      <c r="AB901"/>
    </row>
    <row r="902" spans="21:28" ht="15" x14ac:dyDescent="0.25">
      <c r="U902"/>
      <c r="V902"/>
      <c r="AB902"/>
    </row>
    <row r="903" spans="21:28" ht="15" x14ac:dyDescent="0.25">
      <c r="U903"/>
      <c r="V903"/>
      <c r="AB903"/>
    </row>
    <row r="904" spans="21:28" ht="15" x14ac:dyDescent="0.25">
      <c r="U904"/>
      <c r="V904"/>
      <c r="AB904"/>
    </row>
    <row r="905" spans="21:28" ht="15" x14ac:dyDescent="0.25">
      <c r="U905"/>
      <c r="V905"/>
      <c r="AB905"/>
    </row>
    <row r="906" spans="21:28" ht="15" x14ac:dyDescent="0.25">
      <c r="U906"/>
      <c r="V906"/>
      <c r="AB906"/>
    </row>
    <row r="907" spans="21:28" ht="15" x14ac:dyDescent="0.25">
      <c r="U907"/>
      <c r="V907"/>
      <c r="AB907"/>
    </row>
    <row r="908" spans="21:28" ht="15" x14ac:dyDescent="0.25">
      <c r="U908"/>
      <c r="V908"/>
      <c r="AB908"/>
    </row>
    <row r="909" spans="21:28" ht="15" x14ac:dyDescent="0.25">
      <c r="U909"/>
      <c r="V909"/>
      <c r="AB909"/>
    </row>
    <row r="910" spans="21:28" ht="15" x14ac:dyDescent="0.25">
      <c r="U910"/>
      <c r="V910"/>
      <c r="AB910"/>
    </row>
    <row r="911" spans="21:28" ht="15" x14ac:dyDescent="0.25">
      <c r="U911"/>
      <c r="V911"/>
      <c r="AB911"/>
    </row>
    <row r="912" spans="21:28" ht="15" x14ac:dyDescent="0.25">
      <c r="U912"/>
      <c r="V912"/>
      <c r="AB912"/>
    </row>
    <row r="913" spans="21:28" ht="15" x14ac:dyDescent="0.25">
      <c r="U913"/>
      <c r="V913"/>
      <c r="AB913"/>
    </row>
    <row r="914" spans="21:28" ht="15" x14ac:dyDescent="0.25">
      <c r="U914"/>
      <c r="V914"/>
      <c r="AB914"/>
    </row>
    <row r="915" spans="21:28" ht="15" x14ac:dyDescent="0.25">
      <c r="U915"/>
      <c r="V915"/>
      <c r="AB915"/>
    </row>
    <row r="916" spans="21:28" ht="15" x14ac:dyDescent="0.25">
      <c r="U916"/>
      <c r="V916"/>
      <c r="AB916"/>
    </row>
    <row r="917" spans="21:28" ht="15" x14ac:dyDescent="0.25">
      <c r="U917"/>
      <c r="V917"/>
      <c r="AB917"/>
    </row>
    <row r="918" spans="21:28" ht="15" x14ac:dyDescent="0.25">
      <c r="U918"/>
      <c r="V918"/>
      <c r="AB918"/>
    </row>
    <row r="919" spans="21:28" ht="15" x14ac:dyDescent="0.25">
      <c r="U919"/>
      <c r="V919"/>
      <c r="AB919"/>
    </row>
    <row r="920" spans="21:28" ht="15" x14ac:dyDescent="0.25">
      <c r="U920"/>
      <c r="V920"/>
      <c r="AB920"/>
    </row>
    <row r="921" spans="21:28" ht="15" x14ac:dyDescent="0.25">
      <c r="U921"/>
      <c r="V921"/>
      <c r="AB921"/>
    </row>
    <row r="922" spans="21:28" ht="15" x14ac:dyDescent="0.25">
      <c r="U922"/>
      <c r="V922"/>
      <c r="AB922"/>
    </row>
    <row r="923" spans="21:28" ht="15" x14ac:dyDescent="0.25">
      <c r="U923"/>
      <c r="V923"/>
      <c r="AB923"/>
    </row>
    <row r="924" spans="21:28" ht="15" x14ac:dyDescent="0.25">
      <c r="U924"/>
      <c r="V924"/>
      <c r="AB924"/>
    </row>
    <row r="925" spans="21:28" ht="15" x14ac:dyDescent="0.25">
      <c r="U925"/>
      <c r="V925"/>
      <c r="AB925"/>
    </row>
    <row r="926" spans="21:28" ht="15" x14ac:dyDescent="0.25">
      <c r="U926"/>
      <c r="V926"/>
      <c r="AB926"/>
    </row>
    <row r="927" spans="21:28" ht="15" x14ac:dyDescent="0.25">
      <c r="U927"/>
      <c r="V927"/>
      <c r="AB927"/>
    </row>
    <row r="928" spans="21:28" ht="15" x14ac:dyDescent="0.25">
      <c r="U928"/>
      <c r="V928"/>
      <c r="AB928"/>
    </row>
    <row r="929" spans="21:28" ht="15" x14ac:dyDescent="0.25">
      <c r="U929"/>
      <c r="V929"/>
      <c r="AB929"/>
    </row>
    <row r="930" spans="21:28" ht="15" x14ac:dyDescent="0.25">
      <c r="U930"/>
      <c r="V930"/>
      <c r="AB930"/>
    </row>
    <row r="931" spans="21:28" ht="15" x14ac:dyDescent="0.25">
      <c r="U931"/>
      <c r="V931"/>
      <c r="AB931"/>
    </row>
    <row r="932" spans="21:28" ht="15" x14ac:dyDescent="0.25">
      <c r="U932"/>
      <c r="V932"/>
      <c r="AB932"/>
    </row>
    <row r="933" spans="21:28" ht="15" x14ac:dyDescent="0.25">
      <c r="U933"/>
      <c r="V933"/>
      <c r="AB933"/>
    </row>
    <row r="934" spans="21:28" ht="15" x14ac:dyDescent="0.25">
      <c r="U934"/>
      <c r="V934"/>
      <c r="AB934"/>
    </row>
    <row r="935" spans="21:28" ht="15" x14ac:dyDescent="0.25">
      <c r="U935"/>
      <c r="V935"/>
      <c r="AB935"/>
    </row>
    <row r="936" spans="21:28" ht="15" x14ac:dyDescent="0.25">
      <c r="U936"/>
      <c r="V936"/>
      <c r="AB936"/>
    </row>
    <row r="937" spans="21:28" ht="15" x14ac:dyDescent="0.25">
      <c r="U937"/>
      <c r="V937"/>
      <c r="AB937"/>
    </row>
    <row r="938" spans="21:28" ht="15" x14ac:dyDescent="0.25">
      <c r="U938"/>
      <c r="V938"/>
      <c r="AB938"/>
    </row>
    <row r="939" spans="21:28" ht="15" x14ac:dyDescent="0.25">
      <c r="U939"/>
      <c r="V939"/>
      <c r="AB939"/>
    </row>
    <row r="940" spans="21:28" ht="15" x14ac:dyDescent="0.25">
      <c r="U940"/>
      <c r="V940"/>
      <c r="AB940"/>
    </row>
    <row r="941" spans="21:28" ht="15" x14ac:dyDescent="0.25">
      <c r="U941"/>
      <c r="V941"/>
      <c r="AB941"/>
    </row>
    <row r="942" spans="21:28" ht="15" x14ac:dyDescent="0.25">
      <c r="U942"/>
      <c r="V942"/>
      <c r="AB942"/>
    </row>
    <row r="943" spans="21:28" ht="15" x14ac:dyDescent="0.25">
      <c r="U943"/>
      <c r="V943"/>
      <c r="AB943"/>
    </row>
    <row r="944" spans="21:28" ht="15" x14ac:dyDescent="0.25">
      <c r="U944"/>
      <c r="V944"/>
      <c r="AB944"/>
    </row>
    <row r="945" spans="21:28" ht="15" x14ac:dyDescent="0.25">
      <c r="U945"/>
      <c r="V945"/>
      <c r="AB945"/>
    </row>
    <row r="946" spans="21:28" ht="15" x14ac:dyDescent="0.25">
      <c r="U946"/>
      <c r="V946"/>
      <c r="AB946"/>
    </row>
    <row r="947" spans="21:28" ht="15" x14ac:dyDescent="0.25">
      <c r="U947"/>
      <c r="V947"/>
      <c r="AB947"/>
    </row>
    <row r="948" spans="21:28" ht="15" x14ac:dyDescent="0.25">
      <c r="U948"/>
      <c r="V948"/>
      <c r="AB948"/>
    </row>
    <row r="949" spans="21:28" ht="15" x14ac:dyDescent="0.25">
      <c r="U949"/>
      <c r="V949"/>
      <c r="AB949"/>
    </row>
    <row r="950" spans="21:28" ht="15" x14ac:dyDescent="0.25">
      <c r="U950"/>
      <c r="V950"/>
      <c r="AB950"/>
    </row>
    <row r="951" spans="21:28" ht="15" x14ac:dyDescent="0.25">
      <c r="U951"/>
      <c r="V951"/>
      <c r="AB951"/>
    </row>
    <row r="952" spans="21:28" ht="15" x14ac:dyDescent="0.25">
      <c r="U952"/>
      <c r="V952"/>
      <c r="AB952"/>
    </row>
    <row r="953" spans="21:28" ht="15" x14ac:dyDescent="0.25">
      <c r="U953"/>
      <c r="V953"/>
      <c r="AB953"/>
    </row>
    <row r="954" spans="21:28" ht="15" x14ac:dyDescent="0.25">
      <c r="U954"/>
      <c r="V954"/>
      <c r="AB954"/>
    </row>
    <row r="955" spans="21:28" ht="15" x14ac:dyDescent="0.25">
      <c r="U955"/>
      <c r="V955"/>
      <c r="AB955"/>
    </row>
    <row r="956" spans="21:28" ht="15" x14ac:dyDescent="0.25">
      <c r="U956"/>
      <c r="V956"/>
      <c r="AB956"/>
    </row>
    <row r="957" spans="21:28" ht="15" x14ac:dyDescent="0.25">
      <c r="U957"/>
      <c r="V957"/>
      <c r="AB957"/>
    </row>
    <row r="958" spans="21:28" ht="15" x14ac:dyDescent="0.25">
      <c r="U958"/>
      <c r="V958"/>
      <c r="AB958"/>
    </row>
    <row r="959" spans="21:28" ht="15" x14ac:dyDescent="0.25">
      <c r="U959"/>
      <c r="V959"/>
      <c r="AB959"/>
    </row>
    <row r="960" spans="21:28" ht="15" x14ac:dyDescent="0.25">
      <c r="U960"/>
      <c r="V960"/>
      <c r="AB960"/>
    </row>
    <row r="961" spans="21:28" ht="15" x14ac:dyDescent="0.25">
      <c r="U961"/>
      <c r="V961"/>
      <c r="AB961"/>
    </row>
    <row r="962" spans="21:28" ht="15" x14ac:dyDescent="0.25">
      <c r="U962"/>
      <c r="V962"/>
      <c r="AB962"/>
    </row>
    <row r="963" spans="21:28" ht="15" x14ac:dyDescent="0.25">
      <c r="U963"/>
      <c r="V963"/>
      <c r="AB963"/>
    </row>
    <row r="964" spans="21:28" ht="15" x14ac:dyDescent="0.25">
      <c r="U964"/>
      <c r="V964"/>
      <c r="AB964"/>
    </row>
    <row r="965" spans="21:28" ht="15" x14ac:dyDescent="0.25">
      <c r="U965"/>
      <c r="V965"/>
      <c r="AB965"/>
    </row>
    <row r="966" spans="21:28" ht="15" x14ac:dyDescent="0.25">
      <c r="U966"/>
      <c r="V966"/>
      <c r="AB966"/>
    </row>
    <row r="967" spans="21:28" ht="15" x14ac:dyDescent="0.25">
      <c r="U967"/>
      <c r="V967"/>
      <c r="AB967"/>
    </row>
    <row r="968" spans="21:28" ht="15" x14ac:dyDescent="0.25">
      <c r="U968"/>
      <c r="V968"/>
      <c r="AB968"/>
    </row>
    <row r="969" spans="21:28" ht="15" x14ac:dyDescent="0.25">
      <c r="U969"/>
      <c r="V969"/>
      <c r="AB969"/>
    </row>
    <row r="970" spans="21:28" ht="15" x14ac:dyDescent="0.25">
      <c r="U970"/>
      <c r="V970"/>
      <c r="AB970"/>
    </row>
    <row r="971" spans="21:28" ht="15" x14ac:dyDescent="0.25">
      <c r="U971"/>
      <c r="V971"/>
      <c r="AB971"/>
    </row>
    <row r="972" spans="21:28" ht="15" x14ac:dyDescent="0.25">
      <c r="U972"/>
      <c r="V972"/>
      <c r="AB972"/>
    </row>
    <row r="973" spans="21:28" ht="15" x14ac:dyDescent="0.25">
      <c r="U973"/>
      <c r="V973"/>
      <c r="AB973"/>
    </row>
    <row r="974" spans="21:28" ht="15" x14ac:dyDescent="0.25">
      <c r="U974"/>
      <c r="V974"/>
      <c r="AB974"/>
    </row>
    <row r="975" spans="21:28" ht="15" x14ac:dyDescent="0.25">
      <c r="U975"/>
      <c r="V975"/>
      <c r="AB975"/>
    </row>
    <row r="976" spans="21:28" ht="15" x14ac:dyDescent="0.25">
      <c r="U976"/>
      <c r="V976"/>
      <c r="AB976"/>
    </row>
    <row r="977" spans="21:28" ht="15" x14ac:dyDescent="0.25">
      <c r="U977"/>
      <c r="V977"/>
      <c r="AB977"/>
    </row>
    <row r="978" spans="21:28" ht="15" x14ac:dyDescent="0.25">
      <c r="U978"/>
      <c r="V978"/>
      <c r="AB978"/>
    </row>
    <row r="979" spans="21:28" ht="15" x14ac:dyDescent="0.25">
      <c r="U979"/>
      <c r="V979"/>
      <c r="AB979"/>
    </row>
    <row r="980" spans="21:28" ht="15" x14ac:dyDescent="0.25">
      <c r="U980"/>
      <c r="V980"/>
      <c r="AB980"/>
    </row>
    <row r="981" spans="21:28" ht="15" x14ac:dyDescent="0.25">
      <c r="U981"/>
      <c r="V981"/>
      <c r="AB981"/>
    </row>
    <row r="982" spans="21:28" ht="15" x14ac:dyDescent="0.25">
      <c r="U982"/>
      <c r="V982"/>
      <c r="AB982"/>
    </row>
    <row r="983" spans="21:28" ht="15" x14ac:dyDescent="0.25">
      <c r="U983"/>
      <c r="V983"/>
      <c r="AB983"/>
    </row>
    <row r="984" spans="21:28" ht="15" x14ac:dyDescent="0.25">
      <c r="U984"/>
      <c r="V984"/>
      <c r="AB984"/>
    </row>
    <row r="985" spans="21:28" ht="15" x14ac:dyDescent="0.25">
      <c r="U985"/>
      <c r="V985"/>
      <c r="AB985"/>
    </row>
    <row r="986" spans="21:28" ht="15" x14ac:dyDescent="0.25">
      <c r="U986"/>
      <c r="V986"/>
      <c r="AB986"/>
    </row>
    <row r="987" spans="21:28" ht="15" x14ac:dyDescent="0.25">
      <c r="U987"/>
      <c r="V987"/>
      <c r="AB987"/>
    </row>
    <row r="988" spans="21:28" ht="15" x14ac:dyDescent="0.25">
      <c r="U988"/>
      <c r="V988"/>
      <c r="AB988"/>
    </row>
    <row r="989" spans="21:28" ht="15" x14ac:dyDescent="0.25">
      <c r="U989"/>
      <c r="V989"/>
      <c r="AB989"/>
    </row>
    <row r="990" spans="21:28" ht="15" x14ac:dyDescent="0.25">
      <c r="U990"/>
      <c r="V990"/>
      <c r="AB990"/>
    </row>
    <row r="991" spans="21:28" ht="15" x14ac:dyDescent="0.25">
      <c r="U991"/>
      <c r="V991"/>
      <c r="AB991"/>
    </row>
    <row r="992" spans="21:28" ht="15" x14ac:dyDescent="0.25">
      <c r="U992"/>
      <c r="V992"/>
      <c r="AB992"/>
    </row>
    <row r="993" spans="21:28" ht="15" x14ac:dyDescent="0.25">
      <c r="U993"/>
      <c r="V993"/>
      <c r="AB993"/>
    </row>
    <row r="994" spans="21:28" ht="15" x14ac:dyDescent="0.25">
      <c r="U994"/>
      <c r="V994"/>
      <c r="AB994"/>
    </row>
    <row r="995" spans="21:28" ht="15" x14ac:dyDescent="0.25">
      <c r="U995"/>
      <c r="V995"/>
      <c r="AB995"/>
    </row>
    <row r="996" spans="21:28" ht="15" x14ac:dyDescent="0.25">
      <c r="U996"/>
      <c r="V996"/>
      <c r="AB996"/>
    </row>
    <row r="997" spans="21:28" ht="15" x14ac:dyDescent="0.25">
      <c r="U997"/>
      <c r="V997"/>
      <c r="AB997"/>
    </row>
    <row r="998" spans="21:28" ht="15" x14ac:dyDescent="0.25">
      <c r="U998"/>
      <c r="V998"/>
      <c r="AB998"/>
    </row>
    <row r="999" spans="21:28" ht="15" x14ac:dyDescent="0.25">
      <c r="U999"/>
      <c r="V999"/>
      <c r="AB999"/>
    </row>
    <row r="1000" spans="21:28" ht="15" x14ac:dyDescent="0.25">
      <c r="U1000"/>
      <c r="V1000"/>
      <c r="AB1000"/>
    </row>
    <row r="1001" spans="21:28" ht="15" x14ac:dyDescent="0.25">
      <c r="U1001"/>
      <c r="V1001"/>
      <c r="AB1001"/>
    </row>
    <row r="1002" spans="21:28" ht="15" x14ac:dyDescent="0.25">
      <c r="U1002"/>
      <c r="V1002"/>
      <c r="AB1002"/>
    </row>
    <row r="1003" spans="21:28" ht="15" x14ac:dyDescent="0.25">
      <c r="U1003"/>
      <c r="V1003"/>
      <c r="AB1003"/>
    </row>
    <row r="1004" spans="21:28" ht="15" x14ac:dyDescent="0.25">
      <c r="U1004"/>
      <c r="V1004"/>
      <c r="AB1004"/>
    </row>
    <row r="1005" spans="21:28" ht="15" x14ac:dyDescent="0.25">
      <c r="U1005"/>
      <c r="V1005"/>
      <c r="AB1005"/>
    </row>
    <row r="1006" spans="21:28" ht="15" x14ac:dyDescent="0.25">
      <c r="U1006"/>
      <c r="V1006"/>
      <c r="AB1006"/>
    </row>
    <row r="1007" spans="21:28" ht="15" x14ac:dyDescent="0.25">
      <c r="U1007"/>
      <c r="V1007"/>
      <c r="AB1007"/>
    </row>
    <row r="1008" spans="21:28" ht="15" x14ac:dyDescent="0.25">
      <c r="U1008"/>
      <c r="V1008"/>
      <c r="AB1008"/>
    </row>
    <row r="1009" spans="21:28" ht="15" x14ac:dyDescent="0.25">
      <c r="U1009"/>
      <c r="V1009"/>
      <c r="AB1009"/>
    </row>
    <row r="1010" spans="21:28" ht="15" x14ac:dyDescent="0.25">
      <c r="U1010"/>
      <c r="V1010"/>
      <c r="AB1010"/>
    </row>
    <row r="1011" spans="21:28" ht="15" x14ac:dyDescent="0.25">
      <c r="U1011"/>
      <c r="V1011"/>
      <c r="AB1011"/>
    </row>
    <row r="1012" spans="21:28" ht="15" x14ac:dyDescent="0.25">
      <c r="U1012"/>
      <c r="V1012"/>
      <c r="AB1012"/>
    </row>
    <row r="1013" spans="21:28" ht="15" x14ac:dyDescent="0.25">
      <c r="U1013"/>
      <c r="V1013"/>
      <c r="AB1013"/>
    </row>
    <row r="1014" spans="21:28" ht="15" x14ac:dyDescent="0.25">
      <c r="U1014"/>
      <c r="V1014"/>
      <c r="AB1014"/>
    </row>
    <row r="1015" spans="21:28" ht="15" x14ac:dyDescent="0.25">
      <c r="U1015"/>
      <c r="V1015"/>
      <c r="AB1015"/>
    </row>
    <row r="1016" spans="21:28" ht="15" x14ac:dyDescent="0.25">
      <c r="U1016"/>
      <c r="V1016"/>
      <c r="AB1016"/>
    </row>
    <row r="1017" spans="21:28" ht="15" x14ac:dyDescent="0.25">
      <c r="U1017"/>
      <c r="V1017"/>
      <c r="AB1017"/>
    </row>
    <row r="1018" spans="21:28" ht="15" x14ac:dyDescent="0.25">
      <c r="U1018"/>
      <c r="V1018"/>
      <c r="AB1018"/>
    </row>
    <row r="1019" spans="21:28" ht="15" x14ac:dyDescent="0.25">
      <c r="U1019"/>
      <c r="V1019"/>
      <c r="AB1019"/>
    </row>
    <row r="1020" spans="21:28" ht="15" x14ac:dyDescent="0.25">
      <c r="U1020"/>
      <c r="V1020"/>
      <c r="AB1020"/>
    </row>
    <row r="1021" spans="21:28" ht="15" x14ac:dyDescent="0.25">
      <c r="U1021"/>
      <c r="V1021"/>
      <c r="AB1021"/>
    </row>
    <row r="1022" spans="21:28" ht="15" x14ac:dyDescent="0.25">
      <c r="U1022"/>
      <c r="V1022"/>
      <c r="AB1022"/>
    </row>
    <row r="1023" spans="21:28" ht="15" x14ac:dyDescent="0.25">
      <c r="U1023"/>
      <c r="V1023"/>
      <c r="AB1023"/>
    </row>
    <row r="1024" spans="21:28" ht="15" x14ac:dyDescent="0.25">
      <c r="U1024"/>
      <c r="V1024"/>
      <c r="AB1024"/>
    </row>
    <row r="1025" spans="21:28" ht="15" x14ac:dyDescent="0.25">
      <c r="U1025"/>
      <c r="V1025"/>
      <c r="AB1025"/>
    </row>
    <row r="1026" spans="21:28" ht="15" x14ac:dyDescent="0.25">
      <c r="U1026"/>
      <c r="V1026"/>
      <c r="AB1026"/>
    </row>
    <row r="1027" spans="21:28" ht="15" x14ac:dyDescent="0.25">
      <c r="U1027"/>
      <c r="V1027"/>
      <c r="AB1027"/>
    </row>
    <row r="1028" spans="21:28" ht="15" x14ac:dyDescent="0.25">
      <c r="U1028"/>
      <c r="V1028"/>
      <c r="AB1028"/>
    </row>
    <row r="1029" spans="21:28" ht="15" x14ac:dyDescent="0.25">
      <c r="U1029"/>
      <c r="V1029"/>
      <c r="AB1029"/>
    </row>
    <row r="1030" spans="21:28" ht="15" x14ac:dyDescent="0.25">
      <c r="U1030"/>
      <c r="V1030"/>
      <c r="AB1030"/>
    </row>
    <row r="1031" spans="21:28" ht="15" x14ac:dyDescent="0.25">
      <c r="U1031"/>
      <c r="V1031"/>
      <c r="AB1031"/>
    </row>
    <row r="1032" spans="21:28" ht="15" x14ac:dyDescent="0.25">
      <c r="U1032"/>
      <c r="V1032"/>
      <c r="AB1032"/>
    </row>
    <row r="1033" spans="21:28" ht="15" x14ac:dyDescent="0.25">
      <c r="U1033"/>
      <c r="V1033"/>
      <c r="AB1033"/>
    </row>
    <row r="1034" spans="21:28" ht="15" x14ac:dyDescent="0.25">
      <c r="U1034"/>
      <c r="V1034"/>
      <c r="AB1034"/>
    </row>
    <row r="1035" spans="21:28" ht="15" x14ac:dyDescent="0.25">
      <c r="U1035"/>
      <c r="V1035"/>
      <c r="AB1035"/>
    </row>
    <row r="1036" spans="21:28" ht="15" x14ac:dyDescent="0.25">
      <c r="U1036"/>
      <c r="V1036"/>
      <c r="AB1036"/>
    </row>
    <row r="1037" spans="21:28" ht="15" x14ac:dyDescent="0.25">
      <c r="U1037"/>
      <c r="V1037"/>
      <c r="AB1037"/>
    </row>
    <row r="1038" spans="21:28" ht="15" x14ac:dyDescent="0.25">
      <c r="U1038"/>
      <c r="V1038"/>
      <c r="AB1038"/>
    </row>
    <row r="1039" spans="21:28" ht="15" x14ac:dyDescent="0.25">
      <c r="U1039"/>
      <c r="V1039"/>
      <c r="AB1039"/>
    </row>
    <row r="1040" spans="21:28" ht="15" x14ac:dyDescent="0.25">
      <c r="U1040"/>
      <c r="V1040"/>
      <c r="AB1040"/>
    </row>
    <row r="1041" spans="21:28" ht="15" x14ac:dyDescent="0.25">
      <c r="U1041"/>
      <c r="V1041"/>
      <c r="AB1041"/>
    </row>
    <row r="1042" spans="21:28" ht="15" x14ac:dyDescent="0.25">
      <c r="U1042"/>
      <c r="V1042"/>
      <c r="AB1042"/>
    </row>
    <row r="1043" spans="21:28" ht="15" x14ac:dyDescent="0.25">
      <c r="U1043"/>
      <c r="V1043"/>
      <c r="AB1043"/>
    </row>
    <row r="1044" spans="21:28" ht="15" x14ac:dyDescent="0.25">
      <c r="U1044"/>
      <c r="V1044"/>
      <c r="AB1044"/>
    </row>
    <row r="1045" spans="21:28" ht="15" x14ac:dyDescent="0.25">
      <c r="U1045"/>
      <c r="V1045"/>
      <c r="AB1045"/>
    </row>
    <row r="1046" spans="21:28" ht="15" x14ac:dyDescent="0.25">
      <c r="U1046"/>
      <c r="V1046"/>
      <c r="AB1046"/>
    </row>
    <row r="1047" spans="21:28" ht="15" x14ac:dyDescent="0.25">
      <c r="U1047"/>
      <c r="V1047"/>
      <c r="AB1047"/>
    </row>
    <row r="1048" spans="21:28" ht="15" x14ac:dyDescent="0.25">
      <c r="U1048"/>
      <c r="V1048"/>
      <c r="AB1048"/>
    </row>
    <row r="1049" spans="21:28" ht="15" x14ac:dyDescent="0.25">
      <c r="U1049"/>
      <c r="V1049"/>
      <c r="AB1049"/>
    </row>
    <row r="1050" spans="21:28" ht="15" x14ac:dyDescent="0.25">
      <c r="U1050"/>
      <c r="V1050"/>
      <c r="AB1050"/>
    </row>
    <row r="1051" spans="21:28" ht="15" x14ac:dyDescent="0.25">
      <c r="U1051"/>
      <c r="V1051"/>
      <c r="AB1051"/>
    </row>
    <row r="1052" spans="21:28" ht="15" x14ac:dyDescent="0.25">
      <c r="U1052"/>
      <c r="V1052"/>
      <c r="AB1052"/>
    </row>
    <row r="1053" spans="21:28" ht="15" x14ac:dyDescent="0.25">
      <c r="U1053"/>
      <c r="V1053"/>
      <c r="AB1053"/>
    </row>
    <row r="1054" spans="21:28" ht="15" x14ac:dyDescent="0.25">
      <c r="U1054"/>
      <c r="V1054"/>
      <c r="AB1054"/>
    </row>
    <row r="1055" spans="21:28" ht="15" x14ac:dyDescent="0.25">
      <c r="U1055"/>
      <c r="V1055"/>
      <c r="AB1055"/>
    </row>
    <row r="1056" spans="21:28" ht="15" x14ac:dyDescent="0.25">
      <c r="U1056"/>
      <c r="V1056"/>
      <c r="AB1056"/>
    </row>
    <row r="1057" spans="21:28" ht="15" x14ac:dyDescent="0.25">
      <c r="U1057"/>
      <c r="V1057"/>
      <c r="AB1057"/>
    </row>
    <row r="1058" spans="21:28" ht="15" x14ac:dyDescent="0.25">
      <c r="U1058"/>
      <c r="V1058"/>
      <c r="AB1058"/>
    </row>
    <row r="1059" spans="21:28" ht="15" x14ac:dyDescent="0.25">
      <c r="U1059"/>
      <c r="V1059"/>
      <c r="AB1059"/>
    </row>
    <row r="1060" spans="21:28" ht="15" x14ac:dyDescent="0.25">
      <c r="U1060"/>
      <c r="V1060"/>
      <c r="AB1060"/>
    </row>
    <row r="1061" spans="21:28" ht="15" x14ac:dyDescent="0.25">
      <c r="U1061"/>
      <c r="V1061"/>
      <c r="AB1061"/>
    </row>
    <row r="1062" spans="21:28" ht="15" x14ac:dyDescent="0.25">
      <c r="U1062"/>
      <c r="V1062"/>
      <c r="AB1062"/>
    </row>
    <row r="1063" spans="21:28" ht="15" x14ac:dyDescent="0.25">
      <c r="U1063"/>
      <c r="V1063"/>
      <c r="AB1063"/>
    </row>
    <row r="1064" spans="21:28" ht="15" x14ac:dyDescent="0.25">
      <c r="U1064"/>
      <c r="V1064"/>
      <c r="AB1064"/>
    </row>
    <row r="1065" spans="21:28" ht="15" x14ac:dyDescent="0.25">
      <c r="U1065"/>
      <c r="V1065"/>
      <c r="AB1065"/>
    </row>
    <row r="1066" spans="21:28" ht="15" x14ac:dyDescent="0.25">
      <c r="U1066"/>
      <c r="V1066"/>
      <c r="AB1066"/>
    </row>
    <row r="1067" spans="21:28" ht="15" x14ac:dyDescent="0.25">
      <c r="U1067"/>
      <c r="V1067"/>
      <c r="AB1067"/>
    </row>
    <row r="1068" spans="21:28" ht="15" x14ac:dyDescent="0.25">
      <c r="U1068"/>
      <c r="V1068"/>
      <c r="AB1068"/>
    </row>
    <row r="1069" spans="21:28" ht="15" x14ac:dyDescent="0.25">
      <c r="U1069"/>
      <c r="V1069"/>
      <c r="AB1069"/>
    </row>
    <row r="1070" spans="21:28" ht="15" x14ac:dyDescent="0.25">
      <c r="U1070"/>
      <c r="V1070"/>
      <c r="AB1070"/>
    </row>
    <row r="1071" spans="21:28" ht="15" x14ac:dyDescent="0.25">
      <c r="U1071"/>
      <c r="V1071"/>
      <c r="AB1071"/>
    </row>
    <row r="1072" spans="21:28" ht="15" x14ac:dyDescent="0.25">
      <c r="U1072"/>
      <c r="V1072"/>
      <c r="AB1072"/>
    </row>
    <row r="1073" spans="21:28" ht="15" x14ac:dyDescent="0.25">
      <c r="U1073"/>
      <c r="V1073"/>
      <c r="AB1073"/>
    </row>
    <row r="1074" spans="21:28" ht="15" x14ac:dyDescent="0.25">
      <c r="U1074"/>
      <c r="V1074"/>
      <c r="AB1074"/>
    </row>
    <row r="1075" spans="21:28" ht="15" x14ac:dyDescent="0.25">
      <c r="U1075"/>
      <c r="V1075"/>
      <c r="AB1075"/>
    </row>
    <row r="1076" spans="21:28" ht="15" x14ac:dyDescent="0.25">
      <c r="U1076"/>
      <c r="V1076"/>
      <c r="AB1076"/>
    </row>
    <row r="1077" spans="21:28" ht="15" x14ac:dyDescent="0.25">
      <c r="U1077"/>
      <c r="V1077"/>
      <c r="AB1077"/>
    </row>
    <row r="1078" spans="21:28" ht="15" x14ac:dyDescent="0.25">
      <c r="U1078"/>
      <c r="V1078"/>
      <c r="AB1078"/>
    </row>
    <row r="1079" spans="21:28" ht="15" x14ac:dyDescent="0.25">
      <c r="U1079"/>
      <c r="V1079"/>
      <c r="AB1079"/>
    </row>
    <row r="1080" spans="21:28" ht="15" x14ac:dyDescent="0.25">
      <c r="U1080"/>
      <c r="V1080"/>
      <c r="AB1080"/>
    </row>
    <row r="1081" spans="21:28" ht="15" x14ac:dyDescent="0.25">
      <c r="U1081"/>
      <c r="V1081"/>
      <c r="AB1081"/>
    </row>
    <row r="1082" spans="21:28" ht="15" x14ac:dyDescent="0.25">
      <c r="U1082"/>
      <c r="V1082"/>
      <c r="AB1082"/>
    </row>
    <row r="1083" spans="21:28" ht="15" x14ac:dyDescent="0.25">
      <c r="U1083"/>
      <c r="V1083"/>
      <c r="AB1083"/>
    </row>
    <row r="1084" spans="21:28" ht="15" x14ac:dyDescent="0.25">
      <c r="U1084"/>
      <c r="V1084"/>
      <c r="AB1084"/>
    </row>
    <row r="1085" spans="21:28" ht="15" x14ac:dyDescent="0.25">
      <c r="U1085"/>
      <c r="V1085"/>
      <c r="AB1085"/>
    </row>
    <row r="1086" spans="21:28" ht="15" x14ac:dyDescent="0.25">
      <c r="U1086"/>
      <c r="V1086"/>
      <c r="AB1086"/>
    </row>
    <row r="1087" spans="21:28" ht="15" x14ac:dyDescent="0.25">
      <c r="U1087"/>
      <c r="V1087"/>
      <c r="AB1087"/>
    </row>
    <row r="1088" spans="21:28" ht="15" x14ac:dyDescent="0.25">
      <c r="U1088"/>
      <c r="V1088"/>
      <c r="AB1088"/>
    </row>
    <row r="1089" spans="21:28" ht="15" x14ac:dyDescent="0.25">
      <c r="U1089"/>
      <c r="V1089"/>
      <c r="AB1089"/>
    </row>
    <row r="1090" spans="21:28" ht="15" x14ac:dyDescent="0.25">
      <c r="U1090"/>
      <c r="V1090"/>
      <c r="AB1090"/>
    </row>
    <row r="1091" spans="21:28" ht="15" x14ac:dyDescent="0.25">
      <c r="U1091"/>
      <c r="V1091"/>
      <c r="AB1091"/>
    </row>
    <row r="1092" spans="21:28" ht="15" x14ac:dyDescent="0.25">
      <c r="U1092"/>
      <c r="V1092"/>
      <c r="AB1092"/>
    </row>
    <row r="1093" spans="21:28" ht="15" x14ac:dyDescent="0.25">
      <c r="U1093"/>
      <c r="V1093"/>
      <c r="AB1093"/>
    </row>
    <row r="1094" spans="21:28" ht="15" x14ac:dyDescent="0.25">
      <c r="U1094"/>
      <c r="V1094"/>
      <c r="AB1094"/>
    </row>
    <row r="1095" spans="21:28" ht="15" x14ac:dyDescent="0.25">
      <c r="U1095"/>
      <c r="V1095"/>
      <c r="AB1095"/>
    </row>
    <row r="1096" spans="21:28" ht="15" x14ac:dyDescent="0.25">
      <c r="U1096"/>
      <c r="V1096"/>
      <c r="AB1096"/>
    </row>
    <row r="1097" spans="21:28" ht="15" x14ac:dyDescent="0.25">
      <c r="U1097"/>
      <c r="V1097"/>
      <c r="AB1097"/>
    </row>
    <row r="1098" spans="21:28" ht="15" x14ac:dyDescent="0.25">
      <c r="U1098"/>
      <c r="V1098"/>
      <c r="AB1098"/>
    </row>
    <row r="1099" spans="21:28" ht="15" x14ac:dyDescent="0.25">
      <c r="U1099"/>
      <c r="V1099"/>
      <c r="AB1099"/>
    </row>
    <row r="1100" spans="21:28" ht="15" x14ac:dyDescent="0.25">
      <c r="U1100"/>
      <c r="V1100"/>
      <c r="AB1100"/>
    </row>
    <row r="1101" spans="21:28" ht="15" x14ac:dyDescent="0.25">
      <c r="U1101"/>
      <c r="V1101"/>
      <c r="AB1101"/>
    </row>
    <row r="1102" spans="21:28" ht="15" x14ac:dyDescent="0.25">
      <c r="U1102"/>
      <c r="V1102"/>
      <c r="AB1102"/>
    </row>
    <row r="1103" spans="21:28" ht="15" x14ac:dyDescent="0.25">
      <c r="U1103"/>
      <c r="V1103"/>
      <c r="AB1103"/>
    </row>
    <row r="1104" spans="21:28" ht="15" x14ac:dyDescent="0.25">
      <c r="U1104"/>
      <c r="V1104"/>
      <c r="AB1104"/>
    </row>
    <row r="1105" spans="21:28" ht="15" x14ac:dyDescent="0.25">
      <c r="U1105"/>
      <c r="V1105"/>
      <c r="AB1105"/>
    </row>
    <row r="1106" spans="21:28" ht="15" x14ac:dyDescent="0.25">
      <c r="U1106"/>
      <c r="V1106"/>
      <c r="AB1106"/>
    </row>
    <row r="1107" spans="21:28" ht="15" x14ac:dyDescent="0.25">
      <c r="U1107"/>
      <c r="V1107"/>
      <c r="AB1107"/>
    </row>
    <row r="1108" spans="21:28" ht="15" x14ac:dyDescent="0.25">
      <c r="U1108"/>
      <c r="V1108"/>
      <c r="AB1108"/>
    </row>
    <row r="1109" spans="21:28" ht="15" x14ac:dyDescent="0.25">
      <c r="U1109"/>
      <c r="V1109"/>
      <c r="AB1109"/>
    </row>
    <row r="1110" spans="21:28" ht="15" x14ac:dyDescent="0.25">
      <c r="U1110"/>
      <c r="V1110"/>
      <c r="AB1110"/>
    </row>
    <row r="1111" spans="21:28" ht="15" x14ac:dyDescent="0.25">
      <c r="U1111"/>
      <c r="V1111"/>
      <c r="AB1111"/>
    </row>
    <row r="1112" spans="21:28" ht="15" x14ac:dyDescent="0.25">
      <c r="U1112"/>
      <c r="V1112"/>
      <c r="AB1112"/>
    </row>
    <row r="1113" spans="21:28" ht="15" x14ac:dyDescent="0.25">
      <c r="U1113"/>
      <c r="V1113"/>
      <c r="AB1113"/>
    </row>
    <row r="1114" spans="21:28" ht="15" x14ac:dyDescent="0.25">
      <c r="U1114"/>
      <c r="V1114"/>
      <c r="AB1114"/>
    </row>
    <row r="1115" spans="21:28" ht="15" x14ac:dyDescent="0.25">
      <c r="U1115"/>
      <c r="V1115"/>
      <c r="AB1115"/>
    </row>
    <row r="1116" spans="21:28" ht="15" x14ac:dyDescent="0.25">
      <c r="U1116"/>
      <c r="V1116"/>
      <c r="AB1116"/>
    </row>
    <row r="1117" spans="21:28" ht="15" x14ac:dyDescent="0.25">
      <c r="U1117"/>
      <c r="V1117"/>
      <c r="AB1117"/>
    </row>
    <row r="1118" spans="21:28" ht="15" x14ac:dyDescent="0.25">
      <c r="U1118"/>
      <c r="V1118"/>
      <c r="AB1118"/>
    </row>
    <row r="1119" spans="21:28" ht="15" x14ac:dyDescent="0.25">
      <c r="U1119"/>
      <c r="V1119"/>
      <c r="AB1119"/>
    </row>
    <row r="1120" spans="21:28" ht="15" x14ac:dyDescent="0.25">
      <c r="U1120"/>
      <c r="V1120"/>
      <c r="AB1120"/>
    </row>
    <row r="1121" spans="21:28" ht="15" x14ac:dyDescent="0.25">
      <c r="U1121"/>
      <c r="V1121"/>
      <c r="AB1121"/>
    </row>
    <row r="1122" spans="21:28" ht="15" x14ac:dyDescent="0.25">
      <c r="U1122"/>
      <c r="V1122"/>
      <c r="AB1122"/>
    </row>
    <row r="1123" spans="21:28" ht="15" x14ac:dyDescent="0.25">
      <c r="U1123"/>
      <c r="V1123"/>
      <c r="AB1123"/>
    </row>
    <row r="1124" spans="21:28" ht="15" x14ac:dyDescent="0.25">
      <c r="U1124"/>
      <c r="V1124"/>
      <c r="AB1124"/>
    </row>
    <row r="1125" spans="21:28" ht="15" x14ac:dyDescent="0.25">
      <c r="U1125"/>
      <c r="V1125"/>
      <c r="AB1125"/>
    </row>
    <row r="1126" spans="21:28" ht="15" x14ac:dyDescent="0.25">
      <c r="U1126"/>
      <c r="V1126"/>
      <c r="AB1126"/>
    </row>
    <row r="1127" spans="21:28" ht="15" x14ac:dyDescent="0.25">
      <c r="U1127"/>
      <c r="V1127"/>
      <c r="AB1127"/>
    </row>
    <row r="1128" spans="21:28" ht="15" x14ac:dyDescent="0.25">
      <c r="U1128"/>
      <c r="V1128"/>
      <c r="AB1128"/>
    </row>
    <row r="1129" spans="21:28" ht="15" x14ac:dyDescent="0.25">
      <c r="U1129"/>
      <c r="V1129"/>
      <c r="AB1129"/>
    </row>
    <row r="1130" spans="21:28" ht="15" x14ac:dyDescent="0.25">
      <c r="U1130"/>
      <c r="V1130"/>
      <c r="AB1130"/>
    </row>
    <row r="1131" spans="21:28" ht="15" x14ac:dyDescent="0.25">
      <c r="U1131"/>
      <c r="V1131"/>
      <c r="AB1131"/>
    </row>
    <row r="1132" spans="21:28" ht="15" x14ac:dyDescent="0.25">
      <c r="U1132"/>
      <c r="V1132"/>
      <c r="AB1132"/>
    </row>
    <row r="1133" spans="21:28" ht="15" x14ac:dyDescent="0.25">
      <c r="U1133"/>
      <c r="V1133"/>
      <c r="AB1133"/>
    </row>
    <row r="1134" spans="21:28" ht="15" x14ac:dyDescent="0.25">
      <c r="U1134"/>
      <c r="V1134"/>
      <c r="AB1134"/>
    </row>
    <row r="1135" spans="21:28" ht="15" x14ac:dyDescent="0.25">
      <c r="U1135"/>
      <c r="V1135"/>
      <c r="AB1135"/>
    </row>
    <row r="1136" spans="21:28" ht="15" x14ac:dyDescent="0.25">
      <c r="U1136"/>
      <c r="V1136"/>
      <c r="AB1136"/>
    </row>
    <row r="1137" spans="21:28" ht="15" x14ac:dyDescent="0.25">
      <c r="U1137"/>
      <c r="V1137"/>
      <c r="AB1137"/>
    </row>
    <row r="1138" spans="21:28" ht="15" x14ac:dyDescent="0.25">
      <c r="U1138"/>
      <c r="V1138"/>
      <c r="AB1138"/>
    </row>
    <row r="1139" spans="21:28" ht="15" x14ac:dyDescent="0.25">
      <c r="U1139"/>
      <c r="V1139"/>
      <c r="AB1139"/>
    </row>
    <row r="1140" spans="21:28" ht="15" x14ac:dyDescent="0.25">
      <c r="U1140"/>
      <c r="V1140"/>
      <c r="AB1140"/>
    </row>
    <row r="1141" spans="21:28" ht="15" x14ac:dyDescent="0.25">
      <c r="U1141"/>
      <c r="V1141"/>
      <c r="AB1141"/>
    </row>
    <row r="1142" spans="21:28" ht="15" x14ac:dyDescent="0.25">
      <c r="U1142"/>
      <c r="V1142"/>
      <c r="AB1142"/>
    </row>
    <row r="1143" spans="21:28" ht="15" x14ac:dyDescent="0.25">
      <c r="U1143"/>
      <c r="V1143"/>
      <c r="AB1143"/>
    </row>
    <row r="1144" spans="21:28" ht="15" x14ac:dyDescent="0.25">
      <c r="U1144"/>
      <c r="V1144"/>
      <c r="AB1144"/>
    </row>
    <row r="1145" spans="21:28" ht="15" x14ac:dyDescent="0.25">
      <c r="U1145"/>
      <c r="V1145"/>
      <c r="AB1145"/>
    </row>
    <row r="1146" spans="21:28" ht="15" x14ac:dyDescent="0.25">
      <c r="U1146"/>
      <c r="V1146"/>
      <c r="AB1146"/>
    </row>
    <row r="1147" spans="21:28" ht="15" x14ac:dyDescent="0.25">
      <c r="U1147"/>
      <c r="V1147"/>
      <c r="AB1147"/>
    </row>
    <row r="1148" spans="21:28" ht="15" x14ac:dyDescent="0.25">
      <c r="U1148"/>
      <c r="V1148"/>
      <c r="AB1148"/>
    </row>
    <row r="1149" spans="21:28" ht="15" x14ac:dyDescent="0.25">
      <c r="U1149"/>
      <c r="V1149"/>
      <c r="AB1149"/>
    </row>
    <row r="1150" spans="21:28" ht="15" x14ac:dyDescent="0.25">
      <c r="U1150"/>
      <c r="V1150"/>
      <c r="AB1150"/>
    </row>
    <row r="1151" spans="21:28" ht="15" x14ac:dyDescent="0.25">
      <c r="U1151"/>
      <c r="V1151"/>
      <c r="AB1151"/>
    </row>
    <row r="1152" spans="21:28" ht="15" x14ac:dyDescent="0.25">
      <c r="U1152"/>
      <c r="V1152"/>
      <c r="AB1152"/>
    </row>
    <row r="1153" spans="21:28" ht="15" x14ac:dyDescent="0.25">
      <c r="U1153"/>
      <c r="V1153"/>
      <c r="AB1153"/>
    </row>
    <row r="1154" spans="21:28" ht="15" x14ac:dyDescent="0.25">
      <c r="U1154"/>
      <c r="V1154"/>
      <c r="AB1154"/>
    </row>
    <row r="1155" spans="21:28" ht="15" x14ac:dyDescent="0.25">
      <c r="U1155"/>
      <c r="V1155"/>
      <c r="AB1155"/>
    </row>
    <row r="1156" spans="21:28" ht="15" x14ac:dyDescent="0.25">
      <c r="U1156"/>
      <c r="V1156"/>
      <c r="AB1156"/>
    </row>
    <row r="1157" spans="21:28" ht="15" x14ac:dyDescent="0.25">
      <c r="U1157"/>
      <c r="V1157"/>
      <c r="AB1157"/>
    </row>
    <row r="1158" spans="21:28" ht="15" x14ac:dyDescent="0.25">
      <c r="U1158"/>
      <c r="V1158"/>
      <c r="AB1158"/>
    </row>
    <row r="1159" spans="21:28" ht="15" x14ac:dyDescent="0.25">
      <c r="U1159"/>
      <c r="V1159"/>
      <c r="AB1159"/>
    </row>
    <row r="1160" spans="21:28" ht="15" x14ac:dyDescent="0.25">
      <c r="U1160"/>
      <c r="V1160"/>
      <c r="AB1160"/>
    </row>
    <row r="1161" spans="21:28" ht="15" x14ac:dyDescent="0.25">
      <c r="U1161"/>
      <c r="V1161"/>
      <c r="AB1161"/>
    </row>
    <row r="1162" spans="21:28" ht="15" x14ac:dyDescent="0.25">
      <c r="U1162"/>
      <c r="V1162"/>
      <c r="AB1162"/>
    </row>
    <row r="1163" spans="21:28" ht="15" x14ac:dyDescent="0.25">
      <c r="U1163"/>
      <c r="V1163"/>
      <c r="AB1163"/>
    </row>
    <row r="1164" spans="21:28" ht="15" x14ac:dyDescent="0.25">
      <c r="U1164"/>
      <c r="V1164"/>
      <c r="AB1164"/>
    </row>
    <row r="1165" spans="21:28" ht="15" x14ac:dyDescent="0.25">
      <c r="U1165"/>
      <c r="V1165"/>
      <c r="AB1165"/>
    </row>
    <row r="1166" spans="21:28" ht="15" x14ac:dyDescent="0.25">
      <c r="U1166"/>
      <c r="V1166"/>
      <c r="AB1166"/>
    </row>
    <row r="1167" spans="21:28" ht="15" x14ac:dyDescent="0.25">
      <c r="U1167"/>
      <c r="V1167"/>
      <c r="AB1167"/>
    </row>
    <row r="1168" spans="21:28" ht="15" x14ac:dyDescent="0.25">
      <c r="U1168"/>
      <c r="V1168"/>
      <c r="AB1168"/>
    </row>
    <row r="1169" spans="21:28" ht="15" x14ac:dyDescent="0.25">
      <c r="U1169"/>
      <c r="V1169"/>
      <c r="AB1169"/>
    </row>
    <row r="1170" spans="21:28" ht="15" x14ac:dyDescent="0.25">
      <c r="U1170"/>
      <c r="V1170"/>
      <c r="AB1170"/>
    </row>
    <row r="1171" spans="21:28" ht="15" x14ac:dyDescent="0.25">
      <c r="U1171"/>
      <c r="V1171"/>
      <c r="AB1171"/>
    </row>
    <row r="1172" spans="21:28" ht="15" x14ac:dyDescent="0.25">
      <c r="U1172"/>
      <c r="V1172"/>
      <c r="AB1172"/>
    </row>
    <row r="1173" spans="21:28" ht="15" x14ac:dyDescent="0.25">
      <c r="U1173"/>
      <c r="V1173"/>
      <c r="AB1173"/>
    </row>
    <row r="1174" spans="21:28" ht="15" x14ac:dyDescent="0.25">
      <c r="U1174"/>
      <c r="V1174"/>
      <c r="AB1174"/>
    </row>
    <row r="1175" spans="21:28" ht="15" x14ac:dyDescent="0.25">
      <c r="U1175"/>
      <c r="V1175"/>
      <c r="AB1175"/>
    </row>
    <row r="1176" spans="21:28" ht="15" x14ac:dyDescent="0.25">
      <c r="U1176"/>
      <c r="V1176"/>
      <c r="AB1176"/>
    </row>
    <row r="1177" spans="21:28" ht="15" x14ac:dyDescent="0.25">
      <c r="U1177"/>
      <c r="V1177"/>
      <c r="AB1177"/>
    </row>
    <row r="1178" spans="21:28" ht="15" x14ac:dyDescent="0.25">
      <c r="U1178"/>
      <c r="V1178"/>
      <c r="AB1178"/>
    </row>
    <row r="1179" spans="21:28" ht="15" x14ac:dyDescent="0.25">
      <c r="U1179"/>
      <c r="V1179"/>
      <c r="AB1179"/>
    </row>
    <row r="1180" spans="21:28" ht="15" x14ac:dyDescent="0.25">
      <c r="U1180"/>
      <c r="V1180"/>
      <c r="AB1180"/>
    </row>
    <row r="1181" spans="21:28" ht="15" x14ac:dyDescent="0.25">
      <c r="U1181"/>
      <c r="V1181"/>
      <c r="AB1181"/>
    </row>
    <row r="1182" spans="21:28" ht="15" x14ac:dyDescent="0.25">
      <c r="U1182"/>
      <c r="V1182"/>
      <c r="AB1182"/>
    </row>
    <row r="1183" spans="21:28" ht="15" x14ac:dyDescent="0.25">
      <c r="U1183"/>
      <c r="V1183"/>
      <c r="AB1183"/>
    </row>
    <row r="1184" spans="21:28" ht="15" x14ac:dyDescent="0.25">
      <c r="U1184"/>
      <c r="V1184"/>
      <c r="AB1184"/>
    </row>
    <row r="1185" spans="21:28" ht="15" x14ac:dyDescent="0.25">
      <c r="U1185"/>
      <c r="V1185"/>
      <c r="AB1185"/>
    </row>
    <row r="1186" spans="21:28" ht="15" x14ac:dyDescent="0.25">
      <c r="U1186"/>
      <c r="V1186"/>
      <c r="AB1186"/>
    </row>
    <row r="1187" spans="21:28" ht="15" x14ac:dyDescent="0.25">
      <c r="U1187"/>
      <c r="V1187"/>
      <c r="AB1187"/>
    </row>
    <row r="1188" spans="21:28" ht="15" x14ac:dyDescent="0.25">
      <c r="U1188"/>
      <c r="V1188"/>
      <c r="AB1188"/>
    </row>
    <row r="1189" spans="21:28" ht="15" x14ac:dyDescent="0.25">
      <c r="U1189"/>
      <c r="V1189"/>
      <c r="AB1189"/>
    </row>
    <row r="1190" spans="21:28" ht="15" x14ac:dyDescent="0.25">
      <c r="U1190"/>
      <c r="V1190"/>
      <c r="AB1190"/>
    </row>
    <row r="1191" spans="21:28" ht="15" x14ac:dyDescent="0.25">
      <c r="U1191"/>
      <c r="V1191"/>
      <c r="AB1191"/>
    </row>
    <row r="1192" spans="21:28" ht="15" x14ac:dyDescent="0.25">
      <c r="U1192"/>
      <c r="V1192"/>
      <c r="AB1192"/>
    </row>
    <row r="1193" spans="21:28" ht="15" x14ac:dyDescent="0.25">
      <c r="U1193"/>
      <c r="V1193"/>
      <c r="AB1193"/>
    </row>
    <row r="1194" spans="21:28" ht="15" x14ac:dyDescent="0.25">
      <c r="U1194"/>
      <c r="V1194"/>
      <c r="AB1194"/>
    </row>
    <row r="1195" spans="21:28" ht="15" x14ac:dyDescent="0.25">
      <c r="U1195"/>
      <c r="V1195"/>
      <c r="AB1195"/>
    </row>
    <row r="1196" spans="21:28" ht="15" x14ac:dyDescent="0.25">
      <c r="U1196"/>
      <c r="V1196"/>
      <c r="AB1196"/>
    </row>
    <row r="1197" spans="21:28" ht="15" x14ac:dyDescent="0.25">
      <c r="U1197"/>
      <c r="V1197"/>
      <c r="AB1197"/>
    </row>
    <row r="1198" spans="21:28" ht="15" x14ac:dyDescent="0.25">
      <c r="U1198"/>
      <c r="V1198"/>
      <c r="AB1198"/>
    </row>
    <row r="1199" spans="21:28" ht="15" x14ac:dyDescent="0.25">
      <c r="U1199"/>
      <c r="V1199"/>
      <c r="AB1199"/>
    </row>
    <row r="1200" spans="21:28" ht="15" x14ac:dyDescent="0.25">
      <c r="U1200"/>
      <c r="V1200"/>
      <c r="AB1200"/>
    </row>
    <row r="1201" spans="21:28" ht="15" x14ac:dyDescent="0.25">
      <c r="U1201"/>
      <c r="V1201"/>
      <c r="AB1201"/>
    </row>
    <row r="1202" spans="21:28" ht="15" x14ac:dyDescent="0.25">
      <c r="U1202"/>
      <c r="V1202"/>
      <c r="AB1202"/>
    </row>
    <row r="1203" spans="21:28" ht="15" x14ac:dyDescent="0.25">
      <c r="U1203"/>
      <c r="V1203"/>
      <c r="AB1203"/>
    </row>
    <row r="1204" spans="21:28" ht="15" x14ac:dyDescent="0.25">
      <c r="U1204"/>
      <c r="V1204"/>
      <c r="AB1204"/>
    </row>
    <row r="1205" spans="21:28" ht="15" x14ac:dyDescent="0.25">
      <c r="U1205"/>
      <c r="V1205"/>
      <c r="AB1205"/>
    </row>
    <row r="1206" spans="21:28" ht="15" x14ac:dyDescent="0.25">
      <c r="U1206"/>
      <c r="V1206"/>
      <c r="AB1206"/>
    </row>
    <row r="1207" spans="21:28" ht="15" x14ac:dyDescent="0.25">
      <c r="U1207"/>
      <c r="V1207"/>
      <c r="AB1207"/>
    </row>
    <row r="1208" spans="21:28" ht="15" x14ac:dyDescent="0.25">
      <c r="U1208"/>
      <c r="V1208"/>
      <c r="AB1208"/>
    </row>
    <row r="1209" spans="21:28" ht="15" x14ac:dyDescent="0.25">
      <c r="U1209"/>
      <c r="V1209"/>
      <c r="AB1209"/>
    </row>
    <row r="1210" spans="21:28" ht="15" x14ac:dyDescent="0.25">
      <c r="U1210"/>
      <c r="V1210"/>
      <c r="AB1210"/>
    </row>
    <row r="1211" spans="21:28" ht="15" x14ac:dyDescent="0.25">
      <c r="U1211"/>
      <c r="V1211"/>
      <c r="AB1211"/>
    </row>
    <row r="1212" spans="21:28" ht="15" x14ac:dyDescent="0.25">
      <c r="U1212"/>
      <c r="V1212"/>
      <c r="AB1212"/>
    </row>
    <row r="1213" spans="21:28" ht="15" x14ac:dyDescent="0.25">
      <c r="U1213"/>
      <c r="V1213"/>
      <c r="AB1213"/>
    </row>
    <row r="1214" spans="21:28" ht="15" x14ac:dyDescent="0.25">
      <c r="U1214"/>
      <c r="V1214"/>
      <c r="AB1214"/>
    </row>
    <row r="1215" spans="21:28" ht="15" x14ac:dyDescent="0.25">
      <c r="U1215"/>
      <c r="V1215"/>
      <c r="AB1215"/>
    </row>
    <row r="1216" spans="21:28" ht="15" x14ac:dyDescent="0.25">
      <c r="U1216"/>
      <c r="V1216"/>
      <c r="AB1216"/>
    </row>
    <row r="1217" spans="21:28" ht="15" x14ac:dyDescent="0.25">
      <c r="U1217"/>
      <c r="V1217"/>
      <c r="AB1217"/>
    </row>
    <row r="1218" spans="21:28" ht="15" x14ac:dyDescent="0.25">
      <c r="U1218"/>
      <c r="V1218"/>
      <c r="AB1218"/>
    </row>
    <row r="1219" spans="21:28" ht="15" x14ac:dyDescent="0.25">
      <c r="U1219"/>
      <c r="V1219"/>
      <c r="AB1219"/>
    </row>
    <row r="1220" spans="21:28" ht="15" x14ac:dyDescent="0.25">
      <c r="U1220"/>
      <c r="V1220"/>
      <c r="AB1220"/>
    </row>
    <row r="1221" spans="21:28" ht="15" x14ac:dyDescent="0.25">
      <c r="U1221"/>
      <c r="V1221"/>
      <c r="AB1221"/>
    </row>
    <row r="1222" spans="21:28" ht="15" x14ac:dyDescent="0.25">
      <c r="U1222"/>
      <c r="V1222"/>
      <c r="AB1222"/>
    </row>
    <row r="1223" spans="21:28" ht="15" x14ac:dyDescent="0.25">
      <c r="U1223"/>
      <c r="V1223"/>
      <c r="AB1223"/>
    </row>
    <row r="1224" spans="21:28" ht="15" x14ac:dyDescent="0.25">
      <c r="U1224"/>
      <c r="V1224"/>
      <c r="AB1224"/>
    </row>
    <row r="1225" spans="21:28" ht="15" x14ac:dyDescent="0.25">
      <c r="U1225"/>
      <c r="V1225"/>
      <c r="AB1225"/>
    </row>
    <row r="1226" spans="21:28" ht="15" x14ac:dyDescent="0.25">
      <c r="U1226"/>
      <c r="V1226"/>
      <c r="AB1226"/>
    </row>
    <row r="1227" spans="21:28" ht="15" x14ac:dyDescent="0.25">
      <c r="U1227"/>
      <c r="V1227"/>
      <c r="AB1227"/>
    </row>
    <row r="1228" spans="21:28" ht="15" x14ac:dyDescent="0.25">
      <c r="U1228"/>
      <c r="V1228"/>
      <c r="AB1228"/>
    </row>
    <row r="1229" spans="21:28" ht="15" x14ac:dyDescent="0.25">
      <c r="U1229"/>
      <c r="V1229"/>
      <c r="AB1229"/>
    </row>
    <row r="1230" spans="21:28" ht="15" x14ac:dyDescent="0.25">
      <c r="U1230"/>
      <c r="V1230"/>
      <c r="AB1230"/>
    </row>
    <row r="1231" spans="21:28" ht="15" x14ac:dyDescent="0.25">
      <c r="U1231"/>
      <c r="V1231"/>
      <c r="AB1231"/>
    </row>
    <row r="1232" spans="21:28" ht="15" x14ac:dyDescent="0.25">
      <c r="U1232"/>
      <c r="V1232"/>
      <c r="AB1232"/>
    </row>
    <row r="1233" spans="21:28" ht="15" x14ac:dyDescent="0.25">
      <c r="U1233"/>
      <c r="V1233"/>
      <c r="AB1233"/>
    </row>
    <row r="1234" spans="21:28" ht="15" x14ac:dyDescent="0.25">
      <c r="U1234"/>
      <c r="V1234"/>
      <c r="AB1234"/>
    </row>
    <row r="1235" spans="21:28" ht="15" x14ac:dyDescent="0.25">
      <c r="U1235"/>
      <c r="V1235"/>
      <c r="AB1235"/>
    </row>
    <row r="1236" spans="21:28" ht="15" x14ac:dyDescent="0.25">
      <c r="U1236"/>
      <c r="V1236"/>
      <c r="AB1236"/>
    </row>
    <row r="1237" spans="21:28" ht="15" x14ac:dyDescent="0.25">
      <c r="U1237"/>
      <c r="V1237"/>
      <c r="AB1237"/>
    </row>
    <row r="1238" spans="21:28" ht="15" x14ac:dyDescent="0.25">
      <c r="U1238"/>
      <c r="V1238"/>
      <c r="AB1238"/>
    </row>
    <row r="1239" spans="21:28" ht="15" x14ac:dyDescent="0.25">
      <c r="U1239"/>
      <c r="V1239"/>
      <c r="AB1239"/>
    </row>
    <row r="1240" spans="21:28" ht="15" x14ac:dyDescent="0.25">
      <c r="U1240"/>
      <c r="V1240"/>
      <c r="AB1240"/>
    </row>
    <row r="1241" spans="21:28" ht="15" x14ac:dyDescent="0.25">
      <c r="U1241"/>
      <c r="V1241"/>
      <c r="AB1241"/>
    </row>
    <row r="1242" spans="21:28" ht="15" x14ac:dyDescent="0.25">
      <c r="U1242"/>
      <c r="V1242"/>
      <c r="AB1242"/>
    </row>
    <row r="1243" spans="21:28" ht="15" x14ac:dyDescent="0.25">
      <c r="U1243"/>
      <c r="V1243"/>
      <c r="AB1243"/>
    </row>
    <row r="1244" spans="21:28" ht="15" x14ac:dyDescent="0.25">
      <c r="U1244"/>
      <c r="V1244"/>
      <c r="AB1244"/>
    </row>
    <row r="1245" spans="21:28" ht="15" x14ac:dyDescent="0.25">
      <c r="U1245"/>
      <c r="V1245"/>
      <c r="AB1245"/>
    </row>
    <row r="1246" spans="21:28" ht="15" x14ac:dyDescent="0.25">
      <c r="U1246"/>
      <c r="V1246"/>
      <c r="AB1246"/>
    </row>
    <row r="1247" spans="21:28" ht="15" x14ac:dyDescent="0.25">
      <c r="U1247"/>
      <c r="V1247"/>
      <c r="AB1247"/>
    </row>
    <row r="1248" spans="21:28" ht="15" x14ac:dyDescent="0.25">
      <c r="U1248"/>
      <c r="V1248"/>
      <c r="AB1248"/>
    </row>
    <row r="1249" spans="21:28" ht="15" x14ac:dyDescent="0.25">
      <c r="U1249"/>
      <c r="V1249"/>
      <c r="AB1249"/>
    </row>
    <row r="1250" spans="21:28" ht="15" x14ac:dyDescent="0.25">
      <c r="U1250"/>
      <c r="V1250"/>
      <c r="AB1250"/>
    </row>
    <row r="1251" spans="21:28" ht="15" x14ac:dyDescent="0.25">
      <c r="U1251"/>
      <c r="V1251"/>
      <c r="AB1251"/>
    </row>
    <row r="1252" spans="21:28" ht="15" x14ac:dyDescent="0.25">
      <c r="U1252"/>
      <c r="V1252"/>
      <c r="AB1252"/>
    </row>
    <row r="1253" spans="21:28" ht="15" x14ac:dyDescent="0.25">
      <c r="U1253"/>
      <c r="V1253"/>
      <c r="AB1253"/>
    </row>
    <row r="1254" spans="21:28" ht="15" x14ac:dyDescent="0.25">
      <c r="U1254"/>
      <c r="V1254"/>
      <c r="AB1254"/>
    </row>
    <row r="1255" spans="21:28" ht="15" x14ac:dyDescent="0.25">
      <c r="U1255"/>
      <c r="V1255"/>
      <c r="AB1255"/>
    </row>
    <row r="1256" spans="21:28" ht="15" x14ac:dyDescent="0.25">
      <c r="U1256"/>
      <c r="V1256"/>
      <c r="AB1256"/>
    </row>
    <row r="1257" spans="21:28" ht="15" x14ac:dyDescent="0.25">
      <c r="U1257"/>
      <c r="V1257"/>
      <c r="AB1257"/>
    </row>
    <row r="1258" spans="21:28" ht="15" x14ac:dyDescent="0.25">
      <c r="U1258"/>
      <c r="V1258"/>
      <c r="AB1258"/>
    </row>
    <row r="1259" spans="21:28" ht="15" x14ac:dyDescent="0.25">
      <c r="U1259"/>
      <c r="V1259"/>
      <c r="AB1259"/>
    </row>
    <row r="1260" spans="21:28" ht="15" x14ac:dyDescent="0.25">
      <c r="U1260"/>
      <c r="V1260"/>
      <c r="AB1260"/>
    </row>
    <row r="1261" spans="21:28" ht="15" x14ac:dyDescent="0.25">
      <c r="U1261"/>
      <c r="V1261"/>
      <c r="AB1261"/>
    </row>
    <row r="1262" spans="21:28" ht="15" x14ac:dyDescent="0.25">
      <c r="U1262"/>
      <c r="V1262"/>
      <c r="AB1262"/>
    </row>
    <row r="1263" spans="21:28" ht="15" x14ac:dyDescent="0.25">
      <c r="U1263"/>
      <c r="V1263"/>
      <c r="AB1263"/>
    </row>
    <row r="1264" spans="21:28" ht="15" x14ac:dyDescent="0.25">
      <c r="U1264"/>
      <c r="V1264"/>
      <c r="AB1264"/>
    </row>
    <row r="1265" spans="21:28" ht="15" x14ac:dyDescent="0.25">
      <c r="U1265"/>
      <c r="V1265"/>
      <c r="AB1265"/>
    </row>
    <row r="1266" spans="21:28" ht="15" x14ac:dyDescent="0.25">
      <c r="U1266"/>
      <c r="V1266"/>
      <c r="AB1266"/>
    </row>
    <row r="1267" spans="21:28" ht="15" x14ac:dyDescent="0.25">
      <c r="U1267"/>
      <c r="V1267"/>
      <c r="AB1267"/>
    </row>
    <row r="1268" spans="21:28" ht="15" x14ac:dyDescent="0.25">
      <c r="U1268"/>
      <c r="V1268"/>
      <c r="AB1268"/>
    </row>
    <row r="1269" spans="21:28" ht="15" x14ac:dyDescent="0.25">
      <c r="U1269"/>
      <c r="V1269"/>
      <c r="AB1269"/>
    </row>
    <row r="1270" spans="21:28" ht="15" x14ac:dyDescent="0.25">
      <c r="U1270"/>
      <c r="V1270"/>
      <c r="AB1270"/>
    </row>
    <row r="1271" spans="21:28" ht="15" x14ac:dyDescent="0.25">
      <c r="U1271"/>
      <c r="V1271"/>
      <c r="AB1271"/>
    </row>
    <row r="1272" spans="21:28" ht="15" x14ac:dyDescent="0.25">
      <c r="U1272"/>
      <c r="V1272"/>
      <c r="AB1272"/>
    </row>
    <row r="1273" spans="21:28" ht="15" x14ac:dyDescent="0.25">
      <c r="U1273"/>
      <c r="V1273"/>
      <c r="AB1273"/>
    </row>
    <row r="1274" spans="21:28" ht="15" x14ac:dyDescent="0.25">
      <c r="U1274"/>
      <c r="V1274"/>
      <c r="AB1274"/>
    </row>
    <row r="1275" spans="21:28" ht="15" x14ac:dyDescent="0.25">
      <c r="U1275"/>
      <c r="V1275"/>
      <c r="AB1275"/>
    </row>
    <row r="1276" spans="21:28" ht="15" x14ac:dyDescent="0.25">
      <c r="U1276"/>
      <c r="V1276"/>
      <c r="AB1276"/>
    </row>
    <row r="1277" spans="21:28" ht="15" x14ac:dyDescent="0.25">
      <c r="U1277"/>
      <c r="V1277"/>
      <c r="AB1277"/>
    </row>
    <row r="1278" spans="21:28" ht="15" x14ac:dyDescent="0.25">
      <c r="U1278"/>
      <c r="V1278"/>
      <c r="AB1278"/>
    </row>
    <row r="1279" spans="21:28" ht="15" x14ac:dyDescent="0.25">
      <c r="U1279"/>
      <c r="V1279"/>
      <c r="AB1279"/>
    </row>
    <row r="1280" spans="21:28" ht="15" x14ac:dyDescent="0.25">
      <c r="U1280"/>
      <c r="V1280"/>
      <c r="AB1280"/>
    </row>
    <row r="1281" spans="21:28" ht="15" x14ac:dyDescent="0.25">
      <c r="U1281"/>
      <c r="V1281"/>
      <c r="AB1281"/>
    </row>
    <row r="1282" spans="21:28" ht="15" x14ac:dyDescent="0.25">
      <c r="U1282"/>
      <c r="V1282"/>
      <c r="AB1282"/>
    </row>
    <row r="1283" spans="21:28" ht="15" x14ac:dyDescent="0.25">
      <c r="U1283"/>
      <c r="V1283"/>
      <c r="AB1283"/>
    </row>
    <row r="1284" spans="21:28" ht="15" x14ac:dyDescent="0.25">
      <c r="U1284"/>
      <c r="V1284"/>
      <c r="AB1284"/>
    </row>
    <row r="1285" spans="21:28" ht="15" x14ac:dyDescent="0.25">
      <c r="U1285"/>
      <c r="V1285"/>
      <c r="AB1285"/>
    </row>
    <row r="1286" spans="21:28" ht="15" x14ac:dyDescent="0.25">
      <c r="U1286"/>
      <c r="V1286"/>
      <c r="AB1286"/>
    </row>
    <row r="1287" spans="21:28" ht="15" x14ac:dyDescent="0.25">
      <c r="U1287"/>
      <c r="V1287"/>
      <c r="AB1287"/>
    </row>
    <row r="1288" spans="21:28" ht="15" x14ac:dyDescent="0.25">
      <c r="U1288"/>
      <c r="V1288"/>
      <c r="AB1288"/>
    </row>
    <row r="1289" spans="21:28" ht="15" x14ac:dyDescent="0.25">
      <c r="U1289"/>
      <c r="V1289"/>
      <c r="AB1289"/>
    </row>
    <row r="1290" spans="21:28" ht="15" x14ac:dyDescent="0.25">
      <c r="U1290"/>
      <c r="V1290"/>
      <c r="AB1290"/>
    </row>
    <row r="1291" spans="21:28" ht="15" x14ac:dyDescent="0.25">
      <c r="U1291"/>
      <c r="V1291"/>
      <c r="AB1291"/>
    </row>
    <row r="1292" spans="21:28" ht="15" x14ac:dyDescent="0.25">
      <c r="U1292"/>
      <c r="V1292"/>
      <c r="AB1292"/>
    </row>
    <row r="1293" spans="21:28" ht="15" x14ac:dyDescent="0.25">
      <c r="U1293"/>
      <c r="V1293"/>
      <c r="AB1293"/>
    </row>
    <row r="1294" spans="21:28" ht="15" x14ac:dyDescent="0.25">
      <c r="U1294"/>
      <c r="V1294"/>
      <c r="AB1294"/>
    </row>
    <row r="1295" spans="21:28" ht="15" x14ac:dyDescent="0.25">
      <c r="U1295"/>
      <c r="V1295"/>
      <c r="AB1295"/>
    </row>
    <row r="1296" spans="21:28" ht="15" x14ac:dyDescent="0.25">
      <c r="U1296"/>
      <c r="V1296"/>
      <c r="AB1296"/>
    </row>
    <row r="1297" spans="21:28" ht="15" x14ac:dyDescent="0.25">
      <c r="U1297"/>
      <c r="V1297"/>
      <c r="AB1297"/>
    </row>
    <row r="1298" spans="21:28" ht="15" x14ac:dyDescent="0.25">
      <c r="U1298"/>
      <c r="V1298"/>
      <c r="AB1298"/>
    </row>
    <row r="1299" spans="21:28" ht="15" x14ac:dyDescent="0.25">
      <c r="U1299"/>
      <c r="V1299"/>
      <c r="AB1299"/>
    </row>
    <row r="1300" spans="21:28" ht="15" x14ac:dyDescent="0.25">
      <c r="U1300"/>
      <c r="V1300"/>
      <c r="AB1300"/>
    </row>
    <row r="1301" spans="21:28" ht="15" x14ac:dyDescent="0.25">
      <c r="U1301"/>
      <c r="V1301"/>
      <c r="AB1301"/>
    </row>
    <row r="1302" spans="21:28" ht="15" x14ac:dyDescent="0.25">
      <c r="U1302"/>
      <c r="V1302"/>
      <c r="AB1302"/>
    </row>
    <row r="1303" spans="21:28" ht="15" x14ac:dyDescent="0.25">
      <c r="U1303"/>
      <c r="V1303"/>
      <c r="AB1303"/>
    </row>
    <row r="1304" spans="21:28" ht="15" x14ac:dyDescent="0.25">
      <c r="U1304"/>
      <c r="V1304"/>
      <c r="AB1304"/>
    </row>
    <row r="1305" spans="21:28" ht="15" x14ac:dyDescent="0.25">
      <c r="U1305"/>
      <c r="V1305"/>
      <c r="AB1305"/>
    </row>
    <row r="1306" spans="21:28" ht="15" x14ac:dyDescent="0.25">
      <c r="U1306"/>
      <c r="V1306"/>
      <c r="AB1306"/>
    </row>
    <row r="1307" spans="21:28" ht="15" x14ac:dyDescent="0.25">
      <c r="U1307"/>
      <c r="V1307"/>
      <c r="AB1307"/>
    </row>
    <row r="1308" spans="21:28" ht="15" x14ac:dyDescent="0.25">
      <c r="U1308"/>
      <c r="V1308"/>
      <c r="AB1308"/>
    </row>
    <row r="1309" spans="21:28" ht="15" x14ac:dyDescent="0.25">
      <c r="U1309"/>
      <c r="V1309"/>
      <c r="AB1309"/>
    </row>
    <row r="1310" spans="21:28" ht="15" x14ac:dyDescent="0.25">
      <c r="U1310"/>
      <c r="V1310"/>
      <c r="AB1310"/>
    </row>
    <row r="1311" spans="21:28" ht="15" x14ac:dyDescent="0.25">
      <c r="U1311"/>
      <c r="V1311"/>
      <c r="AB1311"/>
    </row>
    <row r="1312" spans="21:28" ht="15" x14ac:dyDescent="0.25">
      <c r="U1312"/>
      <c r="V1312"/>
      <c r="AB1312"/>
    </row>
    <row r="1313" spans="21:28" ht="15" x14ac:dyDescent="0.25">
      <c r="U1313"/>
      <c r="V1313"/>
      <c r="AB1313"/>
    </row>
    <row r="1314" spans="21:28" ht="15" x14ac:dyDescent="0.25">
      <c r="U1314"/>
      <c r="V1314"/>
      <c r="AB1314"/>
    </row>
    <row r="1315" spans="21:28" ht="15" x14ac:dyDescent="0.25">
      <c r="U1315"/>
      <c r="V1315"/>
      <c r="AB1315"/>
    </row>
    <row r="1316" spans="21:28" ht="15" x14ac:dyDescent="0.25">
      <c r="U1316"/>
      <c r="V1316"/>
      <c r="AB1316"/>
    </row>
    <row r="1317" spans="21:28" ht="15" x14ac:dyDescent="0.25">
      <c r="U1317"/>
      <c r="V1317"/>
      <c r="AB1317"/>
    </row>
    <row r="1318" spans="21:28" ht="15" x14ac:dyDescent="0.25">
      <c r="U1318"/>
      <c r="V1318"/>
      <c r="AB1318"/>
    </row>
    <row r="1319" spans="21:28" ht="15" x14ac:dyDescent="0.25">
      <c r="U1319"/>
      <c r="V1319"/>
      <c r="AB1319"/>
    </row>
    <row r="1320" spans="21:28" ht="15" x14ac:dyDescent="0.25">
      <c r="U1320"/>
      <c r="V1320"/>
      <c r="AB1320"/>
    </row>
    <row r="1321" spans="21:28" ht="15" x14ac:dyDescent="0.25">
      <c r="U1321"/>
      <c r="V1321"/>
      <c r="AB1321"/>
    </row>
    <row r="1322" spans="21:28" ht="15" x14ac:dyDescent="0.25">
      <c r="U1322"/>
      <c r="V1322"/>
      <c r="AB1322"/>
    </row>
    <row r="1323" spans="21:28" ht="15" x14ac:dyDescent="0.25">
      <c r="U1323"/>
      <c r="V1323"/>
      <c r="AB1323"/>
    </row>
    <row r="1324" spans="21:28" ht="15" x14ac:dyDescent="0.25">
      <c r="U1324"/>
      <c r="V1324"/>
      <c r="AB1324"/>
    </row>
    <row r="1325" spans="21:28" ht="15" x14ac:dyDescent="0.25">
      <c r="U1325"/>
      <c r="V1325"/>
      <c r="AB1325"/>
    </row>
    <row r="1326" spans="21:28" ht="15" x14ac:dyDescent="0.25">
      <c r="U1326"/>
      <c r="V1326"/>
      <c r="AB1326"/>
    </row>
    <row r="1327" spans="21:28" ht="15" x14ac:dyDescent="0.25">
      <c r="U1327"/>
      <c r="V1327"/>
      <c r="AB1327"/>
    </row>
    <row r="1328" spans="21:28" ht="15" x14ac:dyDescent="0.25">
      <c r="U1328"/>
      <c r="V1328"/>
      <c r="AB1328"/>
    </row>
    <row r="1329" spans="21:28" ht="15" x14ac:dyDescent="0.25">
      <c r="U1329"/>
      <c r="V1329"/>
      <c r="AB1329"/>
    </row>
    <row r="1330" spans="21:28" ht="15" x14ac:dyDescent="0.25">
      <c r="U1330"/>
      <c r="V1330"/>
      <c r="AB1330"/>
    </row>
    <row r="1331" spans="21:28" ht="15" x14ac:dyDescent="0.25">
      <c r="U1331"/>
      <c r="V1331"/>
      <c r="AB1331"/>
    </row>
    <row r="1332" spans="21:28" ht="15" x14ac:dyDescent="0.25">
      <c r="U1332"/>
      <c r="V1332"/>
      <c r="AB1332"/>
    </row>
    <row r="1333" spans="21:28" ht="15" x14ac:dyDescent="0.25">
      <c r="U1333"/>
      <c r="V1333"/>
      <c r="AB1333"/>
    </row>
    <row r="1334" spans="21:28" ht="15" x14ac:dyDescent="0.25">
      <c r="U1334"/>
      <c r="V1334"/>
      <c r="AB1334"/>
    </row>
    <row r="1335" spans="21:28" ht="15" x14ac:dyDescent="0.25">
      <c r="U1335"/>
      <c r="V1335"/>
      <c r="AB1335"/>
    </row>
    <row r="1336" spans="21:28" ht="15" x14ac:dyDescent="0.25">
      <c r="U1336"/>
      <c r="V1336"/>
      <c r="AB1336"/>
    </row>
    <row r="1337" spans="21:28" ht="15" x14ac:dyDescent="0.25">
      <c r="U1337"/>
      <c r="V1337"/>
      <c r="AB1337"/>
    </row>
    <row r="1338" spans="21:28" ht="15" x14ac:dyDescent="0.25">
      <c r="U1338"/>
      <c r="V1338"/>
      <c r="AB1338"/>
    </row>
    <row r="1339" spans="21:28" ht="15" x14ac:dyDescent="0.25">
      <c r="U1339"/>
      <c r="V1339"/>
      <c r="AB1339"/>
    </row>
    <row r="1340" spans="21:28" ht="15" x14ac:dyDescent="0.25">
      <c r="U1340"/>
      <c r="V1340"/>
      <c r="AB1340"/>
    </row>
    <row r="1341" spans="21:28" ht="15" x14ac:dyDescent="0.25">
      <c r="U1341"/>
      <c r="V1341"/>
      <c r="AB1341"/>
    </row>
    <row r="1342" spans="21:28" ht="15" x14ac:dyDescent="0.25">
      <c r="U1342"/>
      <c r="V1342"/>
      <c r="AB1342"/>
    </row>
    <row r="1343" spans="21:28" ht="15" x14ac:dyDescent="0.25">
      <c r="U1343"/>
      <c r="V1343"/>
      <c r="AB1343"/>
    </row>
    <row r="1344" spans="21:28" ht="15" x14ac:dyDescent="0.25">
      <c r="U1344"/>
      <c r="V1344"/>
      <c r="AB1344"/>
    </row>
    <row r="1345" spans="21:28" ht="15" x14ac:dyDescent="0.25">
      <c r="U1345"/>
      <c r="V1345"/>
      <c r="AB1345"/>
    </row>
    <row r="1346" spans="21:28" ht="15" x14ac:dyDescent="0.25">
      <c r="U1346"/>
      <c r="V1346"/>
      <c r="AB1346"/>
    </row>
    <row r="1347" spans="21:28" ht="15" x14ac:dyDescent="0.25">
      <c r="U1347"/>
      <c r="V1347"/>
      <c r="AB1347"/>
    </row>
    <row r="1348" spans="21:28" ht="15" x14ac:dyDescent="0.25">
      <c r="U1348"/>
      <c r="V1348"/>
      <c r="AB1348"/>
    </row>
    <row r="1349" spans="21:28" ht="15" x14ac:dyDescent="0.25">
      <c r="U1349"/>
      <c r="V1349"/>
      <c r="AB1349"/>
    </row>
    <row r="1350" spans="21:28" ht="15" x14ac:dyDescent="0.25">
      <c r="U1350"/>
      <c r="V1350"/>
      <c r="AB1350"/>
    </row>
    <row r="1351" spans="21:28" ht="15" x14ac:dyDescent="0.25">
      <c r="U1351"/>
      <c r="V1351"/>
      <c r="AB1351"/>
    </row>
    <row r="1352" spans="21:28" ht="15" x14ac:dyDescent="0.25">
      <c r="U1352"/>
      <c r="V1352"/>
      <c r="AB1352"/>
    </row>
    <row r="1353" spans="21:28" ht="15" x14ac:dyDescent="0.25">
      <c r="U1353"/>
      <c r="V1353"/>
      <c r="AB1353"/>
    </row>
    <row r="1354" spans="21:28" ht="15" x14ac:dyDescent="0.25">
      <c r="U1354"/>
      <c r="V1354"/>
      <c r="AB1354"/>
    </row>
    <row r="1355" spans="21:28" ht="15" x14ac:dyDescent="0.25">
      <c r="U1355"/>
      <c r="V1355"/>
      <c r="AB1355"/>
    </row>
    <row r="1356" spans="21:28" ht="15" x14ac:dyDescent="0.25">
      <c r="U1356"/>
      <c r="V1356"/>
      <c r="AB1356"/>
    </row>
    <row r="1357" spans="21:28" ht="15" x14ac:dyDescent="0.25">
      <c r="U1357"/>
      <c r="V1357"/>
      <c r="AB1357"/>
    </row>
    <row r="1358" spans="21:28" ht="15" x14ac:dyDescent="0.25">
      <c r="U1358"/>
      <c r="V1358"/>
      <c r="AB1358"/>
    </row>
    <row r="1359" spans="21:28" ht="15" x14ac:dyDescent="0.25">
      <c r="U1359"/>
      <c r="V1359"/>
      <c r="AB1359"/>
    </row>
    <row r="1360" spans="21:28" ht="15" x14ac:dyDescent="0.25">
      <c r="U1360"/>
      <c r="V1360"/>
      <c r="AB1360"/>
    </row>
    <row r="1361" spans="21:28" ht="15" x14ac:dyDescent="0.25">
      <c r="U1361"/>
      <c r="V1361"/>
      <c r="AB1361"/>
    </row>
    <row r="1362" spans="21:28" ht="15" x14ac:dyDescent="0.25">
      <c r="U1362"/>
      <c r="V1362"/>
      <c r="AB1362"/>
    </row>
    <row r="1363" spans="21:28" ht="15" x14ac:dyDescent="0.25">
      <c r="U1363"/>
      <c r="V1363"/>
      <c r="AB1363"/>
    </row>
    <row r="1364" spans="21:28" ht="15" x14ac:dyDescent="0.25">
      <c r="U1364"/>
      <c r="V1364"/>
      <c r="AB1364"/>
    </row>
    <row r="1365" spans="21:28" ht="15" x14ac:dyDescent="0.25">
      <c r="U1365"/>
      <c r="V1365"/>
      <c r="AB1365"/>
    </row>
    <row r="1366" spans="21:28" ht="15" x14ac:dyDescent="0.25">
      <c r="U1366"/>
      <c r="V1366"/>
      <c r="AB1366"/>
    </row>
    <row r="1367" spans="21:28" ht="15" x14ac:dyDescent="0.25">
      <c r="U1367"/>
      <c r="V1367"/>
      <c r="AB1367"/>
    </row>
    <row r="1368" spans="21:28" ht="15" x14ac:dyDescent="0.25">
      <c r="U1368"/>
      <c r="V1368"/>
      <c r="AB1368"/>
    </row>
    <row r="1369" spans="21:28" ht="15" x14ac:dyDescent="0.25">
      <c r="U1369"/>
      <c r="V1369"/>
      <c r="AB1369"/>
    </row>
    <row r="1370" spans="21:28" ht="15" x14ac:dyDescent="0.25">
      <c r="U1370"/>
      <c r="V1370"/>
      <c r="AB1370"/>
    </row>
    <row r="1371" spans="21:28" ht="15" x14ac:dyDescent="0.25">
      <c r="U1371"/>
      <c r="V1371"/>
      <c r="AB1371"/>
    </row>
    <row r="1372" spans="21:28" ht="15" x14ac:dyDescent="0.25">
      <c r="U1372"/>
      <c r="V1372"/>
      <c r="AB1372"/>
    </row>
    <row r="1373" spans="21:28" ht="15" x14ac:dyDescent="0.25">
      <c r="U1373"/>
      <c r="V1373"/>
      <c r="AB1373"/>
    </row>
    <row r="1374" spans="21:28" ht="15" x14ac:dyDescent="0.25">
      <c r="U1374"/>
      <c r="V1374"/>
      <c r="AB1374"/>
    </row>
    <row r="1375" spans="21:28" ht="15" x14ac:dyDescent="0.25">
      <c r="U1375"/>
      <c r="V1375"/>
      <c r="AB1375"/>
    </row>
    <row r="1376" spans="21:28" ht="15" x14ac:dyDescent="0.25">
      <c r="U1376"/>
      <c r="V1376"/>
      <c r="AB1376"/>
    </row>
    <row r="1377" spans="21:28" ht="15" x14ac:dyDescent="0.25">
      <c r="U1377"/>
      <c r="V1377"/>
      <c r="AB1377"/>
    </row>
    <row r="1378" spans="21:28" ht="15" x14ac:dyDescent="0.25">
      <c r="U1378"/>
      <c r="V1378"/>
      <c r="AB1378"/>
    </row>
    <row r="1379" spans="21:28" ht="15" x14ac:dyDescent="0.25">
      <c r="U1379"/>
      <c r="V1379"/>
      <c r="AB1379"/>
    </row>
    <row r="1380" spans="21:28" ht="15" x14ac:dyDescent="0.25">
      <c r="U1380"/>
      <c r="V1380"/>
      <c r="AB1380"/>
    </row>
    <row r="1381" spans="21:28" ht="15" x14ac:dyDescent="0.25">
      <c r="U1381"/>
      <c r="V1381"/>
      <c r="AB1381"/>
    </row>
    <row r="1382" spans="21:28" ht="15" x14ac:dyDescent="0.25">
      <c r="U1382"/>
      <c r="V1382"/>
      <c r="AB1382"/>
    </row>
    <row r="1383" spans="21:28" ht="15" x14ac:dyDescent="0.25">
      <c r="U1383"/>
      <c r="V1383"/>
      <c r="AB1383"/>
    </row>
    <row r="1384" spans="21:28" ht="15" x14ac:dyDescent="0.25">
      <c r="U1384"/>
      <c r="V1384"/>
      <c r="AB1384"/>
    </row>
    <row r="1385" spans="21:28" ht="15" x14ac:dyDescent="0.25">
      <c r="U1385"/>
      <c r="V1385"/>
      <c r="AB1385"/>
    </row>
    <row r="1386" spans="21:28" ht="15" x14ac:dyDescent="0.25">
      <c r="U1386"/>
      <c r="V1386"/>
      <c r="AB1386"/>
    </row>
    <row r="1387" spans="21:28" ht="15" x14ac:dyDescent="0.25">
      <c r="U1387"/>
      <c r="V1387"/>
      <c r="AB1387"/>
    </row>
    <row r="1388" spans="21:28" ht="15" x14ac:dyDescent="0.25">
      <c r="U1388"/>
      <c r="V1388"/>
      <c r="AB1388"/>
    </row>
    <row r="1389" spans="21:28" ht="15" x14ac:dyDescent="0.25">
      <c r="U1389"/>
      <c r="V1389"/>
      <c r="AB1389"/>
    </row>
    <row r="1390" spans="21:28" ht="15" x14ac:dyDescent="0.25">
      <c r="U1390"/>
      <c r="V1390"/>
      <c r="AB1390"/>
    </row>
    <row r="1391" spans="21:28" ht="15" x14ac:dyDescent="0.25">
      <c r="U1391"/>
      <c r="V1391"/>
      <c r="AB1391"/>
    </row>
    <row r="1392" spans="21:28" ht="15" x14ac:dyDescent="0.25">
      <c r="U1392"/>
      <c r="V1392"/>
      <c r="AB1392"/>
    </row>
    <row r="1393" spans="21:28" ht="15" x14ac:dyDescent="0.25">
      <c r="U1393"/>
      <c r="V1393"/>
      <c r="AB1393"/>
    </row>
    <row r="1394" spans="21:28" ht="15" x14ac:dyDescent="0.25">
      <c r="U1394"/>
      <c r="V1394"/>
      <c r="AB1394"/>
    </row>
    <row r="1395" spans="21:28" ht="15" x14ac:dyDescent="0.25">
      <c r="U1395"/>
      <c r="V1395"/>
      <c r="AB1395"/>
    </row>
    <row r="1396" spans="21:28" ht="15" x14ac:dyDescent="0.25">
      <c r="U1396"/>
      <c r="V1396"/>
      <c r="AB1396"/>
    </row>
    <row r="1397" spans="21:28" ht="15" x14ac:dyDescent="0.25">
      <c r="U1397"/>
      <c r="V1397"/>
      <c r="AB1397"/>
    </row>
    <row r="1398" spans="21:28" ht="15" x14ac:dyDescent="0.25">
      <c r="U1398"/>
      <c r="V1398"/>
      <c r="AB1398"/>
    </row>
    <row r="1399" spans="21:28" ht="15" x14ac:dyDescent="0.25">
      <c r="U1399"/>
      <c r="V1399"/>
      <c r="AB1399"/>
    </row>
    <row r="1400" spans="21:28" ht="15" x14ac:dyDescent="0.25">
      <c r="U1400"/>
      <c r="V1400"/>
      <c r="AB1400"/>
    </row>
    <row r="1401" spans="21:28" ht="15" x14ac:dyDescent="0.25">
      <c r="U1401"/>
      <c r="V1401"/>
      <c r="AB1401"/>
    </row>
    <row r="1402" spans="21:28" ht="15" x14ac:dyDescent="0.25">
      <c r="U1402"/>
      <c r="V1402"/>
      <c r="AB1402"/>
    </row>
    <row r="1403" spans="21:28" ht="15" x14ac:dyDescent="0.25">
      <c r="U1403"/>
      <c r="V1403"/>
      <c r="AB1403"/>
    </row>
    <row r="1404" spans="21:28" ht="15" x14ac:dyDescent="0.25">
      <c r="U1404"/>
      <c r="V1404"/>
      <c r="AB1404"/>
    </row>
    <row r="1405" spans="21:28" ht="15" x14ac:dyDescent="0.25">
      <c r="U1405"/>
      <c r="V1405"/>
      <c r="AB1405"/>
    </row>
    <row r="1406" spans="21:28" ht="15" x14ac:dyDescent="0.25">
      <c r="U1406"/>
      <c r="V1406"/>
      <c r="AB1406"/>
    </row>
    <row r="1407" spans="21:28" ht="15" x14ac:dyDescent="0.25">
      <c r="U1407"/>
      <c r="V1407"/>
      <c r="AB1407"/>
    </row>
    <row r="1408" spans="21:28" ht="15" x14ac:dyDescent="0.25">
      <c r="U1408"/>
      <c r="V1408"/>
      <c r="AB1408"/>
    </row>
    <row r="1409" spans="21:28" ht="15" x14ac:dyDescent="0.25">
      <c r="U1409"/>
      <c r="V1409"/>
      <c r="AB1409"/>
    </row>
    <row r="1410" spans="21:28" ht="15" x14ac:dyDescent="0.25">
      <c r="U1410"/>
      <c r="V1410"/>
      <c r="AB1410"/>
    </row>
    <row r="1411" spans="21:28" ht="15" x14ac:dyDescent="0.25">
      <c r="U1411"/>
      <c r="V1411"/>
      <c r="AB1411"/>
    </row>
    <row r="1412" spans="21:28" ht="15" x14ac:dyDescent="0.25">
      <c r="U1412"/>
      <c r="V1412"/>
      <c r="AB1412"/>
    </row>
    <row r="1413" spans="21:28" ht="15" x14ac:dyDescent="0.25">
      <c r="U1413"/>
      <c r="V1413"/>
      <c r="AB1413"/>
    </row>
    <row r="1414" spans="21:28" ht="15" x14ac:dyDescent="0.25">
      <c r="U1414"/>
      <c r="V1414"/>
      <c r="AB1414"/>
    </row>
    <row r="1415" spans="21:28" ht="15" x14ac:dyDescent="0.25">
      <c r="U1415"/>
      <c r="V1415"/>
      <c r="AB1415"/>
    </row>
    <row r="1416" spans="21:28" ht="15" x14ac:dyDescent="0.25">
      <c r="U1416"/>
      <c r="V1416"/>
      <c r="AB1416"/>
    </row>
    <row r="1417" spans="21:28" ht="15" x14ac:dyDescent="0.25">
      <c r="U1417"/>
      <c r="V1417"/>
      <c r="AB1417"/>
    </row>
    <row r="1418" spans="21:28" ht="15" x14ac:dyDescent="0.25">
      <c r="U1418"/>
      <c r="V1418"/>
      <c r="AB1418"/>
    </row>
    <row r="1419" spans="21:28" ht="15" x14ac:dyDescent="0.25">
      <c r="U1419"/>
      <c r="V1419"/>
      <c r="AB1419"/>
    </row>
    <row r="1420" spans="21:28" ht="15" x14ac:dyDescent="0.25">
      <c r="U1420"/>
      <c r="V1420"/>
      <c r="AB1420"/>
    </row>
    <row r="1421" spans="21:28" ht="15" x14ac:dyDescent="0.25">
      <c r="U1421"/>
      <c r="V1421"/>
      <c r="AB1421"/>
    </row>
    <row r="1422" spans="21:28" ht="15" x14ac:dyDescent="0.25">
      <c r="U1422"/>
      <c r="V1422"/>
      <c r="AB1422"/>
    </row>
    <row r="1423" spans="21:28" ht="15" x14ac:dyDescent="0.25">
      <c r="U1423"/>
      <c r="V1423"/>
      <c r="AB1423"/>
    </row>
    <row r="1424" spans="21:28" ht="15" x14ac:dyDescent="0.25">
      <c r="U1424"/>
      <c r="V1424"/>
      <c r="AB1424"/>
    </row>
    <row r="1425" spans="21:28" ht="15" x14ac:dyDescent="0.25">
      <c r="U1425"/>
      <c r="V1425"/>
      <c r="AB1425"/>
    </row>
    <row r="1426" spans="21:28" ht="15" x14ac:dyDescent="0.25">
      <c r="U1426"/>
      <c r="V1426"/>
      <c r="AB1426"/>
    </row>
    <row r="1427" spans="21:28" ht="15" x14ac:dyDescent="0.25">
      <c r="U1427"/>
      <c r="V1427"/>
      <c r="AB1427"/>
    </row>
    <row r="1428" spans="21:28" ht="15" x14ac:dyDescent="0.25">
      <c r="U1428"/>
      <c r="V1428"/>
      <c r="AB1428"/>
    </row>
    <row r="1429" spans="21:28" ht="15" x14ac:dyDescent="0.25">
      <c r="U1429"/>
      <c r="V1429"/>
      <c r="AB1429"/>
    </row>
    <row r="1430" spans="21:28" ht="15" x14ac:dyDescent="0.25">
      <c r="U1430"/>
      <c r="V1430"/>
      <c r="AB1430"/>
    </row>
    <row r="1431" spans="21:28" ht="15" x14ac:dyDescent="0.25">
      <c r="U1431"/>
      <c r="V1431"/>
      <c r="AB1431"/>
    </row>
    <row r="1432" spans="21:28" ht="15" x14ac:dyDescent="0.25">
      <c r="U1432"/>
      <c r="V1432"/>
      <c r="AB1432"/>
    </row>
    <row r="1433" spans="21:28" ht="15" x14ac:dyDescent="0.25">
      <c r="U1433"/>
      <c r="V1433"/>
      <c r="AB1433"/>
    </row>
    <row r="1434" spans="21:28" ht="15" x14ac:dyDescent="0.25">
      <c r="U1434"/>
      <c r="V1434"/>
      <c r="AB1434"/>
    </row>
    <row r="1435" spans="21:28" ht="15" x14ac:dyDescent="0.25">
      <c r="U1435"/>
      <c r="V1435"/>
      <c r="AB1435"/>
    </row>
    <row r="1436" spans="21:28" ht="15" x14ac:dyDescent="0.25">
      <c r="U1436"/>
      <c r="V1436"/>
      <c r="AB1436"/>
    </row>
    <row r="1437" spans="21:28" ht="15" x14ac:dyDescent="0.25">
      <c r="U1437"/>
      <c r="V1437"/>
      <c r="AB1437"/>
    </row>
    <row r="1438" spans="21:28" ht="15" x14ac:dyDescent="0.25">
      <c r="U1438"/>
      <c r="V1438"/>
      <c r="AB1438"/>
    </row>
    <row r="1439" spans="21:28" ht="15" x14ac:dyDescent="0.25">
      <c r="U1439"/>
      <c r="V1439"/>
      <c r="AB1439"/>
    </row>
    <row r="1440" spans="21:28" ht="15" x14ac:dyDescent="0.25">
      <c r="U1440"/>
      <c r="V1440"/>
      <c r="AB1440"/>
    </row>
    <row r="1441" spans="21:28" ht="15" x14ac:dyDescent="0.25">
      <c r="U1441"/>
      <c r="V1441"/>
      <c r="AB1441"/>
    </row>
    <row r="1442" spans="21:28" ht="15" x14ac:dyDescent="0.25">
      <c r="U1442"/>
      <c r="V1442"/>
      <c r="AB1442"/>
    </row>
    <row r="1443" spans="21:28" ht="15" x14ac:dyDescent="0.25">
      <c r="U1443"/>
      <c r="V1443"/>
      <c r="AB1443"/>
    </row>
    <row r="1444" spans="21:28" ht="15" x14ac:dyDescent="0.25">
      <c r="U1444"/>
      <c r="V1444"/>
      <c r="AB1444"/>
    </row>
    <row r="1445" spans="21:28" ht="15" x14ac:dyDescent="0.25">
      <c r="U1445"/>
      <c r="V1445"/>
      <c r="AB1445"/>
    </row>
    <row r="1446" spans="21:28" ht="15" x14ac:dyDescent="0.25">
      <c r="U1446"/>
      <c r="V1446"/>
      <c r="AB1446"/>
    </row>
    <row r="1447" spans="21:28" ht="15" x14ac:dyDescent="0.25">
      <c r="U1447"/>
      <c r="V1447"/>
      <c r="AB1447"/>
    </row>
    <row r="1448" spans="21:28" ht="15" x14ac:dyDescent="0.25">
      <c r="U1448"/>
      <c r="V1448"/>
      <c r="AB1448"/>
    </row>
    <row r="1449" spans="21:28" ht="15" x14ac:dyDescent="0.25">
      <c r="U1449"/>
      <c r="V1449"/>
      <c r="AB1449"/>
    </row>
    <row r="1450" spans="21:28" ht="15" x14ac:dyDescent="0.25">
      <c r="U1450"/>
      <c r="V1450"/>
      <c r="AB1450"/>
    </row>
    <row r="1451" spans="21:28" ht="15" x14ac:dyDescent="0.25">
      <c r="U1451"/>
      <c r="V1451"/>
      <c r="AB1451"/>
    </row>
    <row r="1452" spans="21:28" ht="15" x14ac:dyDescent="0.25">
      <c r="U1452"/>
      <c r="V1452"/>
      <c r="AB1452"/>
    </row>
    <row r="1453" spans="21:28" ht="15" x14ac:dyDescent="0.25">
      <c r="U1453"/>
      <c r="V1453"/>
      <c r="AB1453"/>
    </row>
    <row r="1454" spans="21:28" ht="15" x14ac:dyDescent="0.25">
      <c r="U1454"/>
      <c r="V1454"/>
      <c r="AB1454"/>
    </row>
    <row r="1455" spans="21:28" ht="15" x14ac:dyDescent="0.25">
      <c r="U1455"/>
      <c r="V1455"/>
      <c r="AB1455"/>
    </row>
    <row r="1456" spans="21:28" ht="15" x14ac:dyDescent="0.25">
      <c r="U1456"/>
      <c r="V1456"/>
      <c r="AB1456"/>
    </row>
    <row r="1457" spans="21:28" ht="15" x14ac:dyDescent="0.25">
      <c r="U1457"/>
      <c r="V1457"/>
      <c r="AB1457"/>
    </row>
    <row r="1458" spans="21:28" ht="15" x14ac:dyDescent="0.25">
      <c r="U1458"/>
      <c r="V1458"/>
      <c r="AB1458"/>
    </row>
    <row r="1459" spans="21:28" ht="15" x14ac:dyDescent="0.25">
      <c r="U1459"/>
      <c r="V1459"/>
      <c r="AB1459"/>
    </row>
    <row r="1460" spans="21:28" ht="15" x14ac:dyDescent="0.25">
      <c r="U1460"/>
      <c r="V1460"/>
      <c r="AB1460"/>
    </row>
    <row r="1461" spans="21:28" ht="15" x14ac:dyDescent="0.25">
      <c r="U1461"/>
      <c r="V1461"/>
      <c r="AB1461"/>
    </row>
    <row r="1462" spans="21:28" ht="15" x14ac:dyDescent="0.25">
      <c r="U1462"/>
      <c r="V1462"/>
      <c r="AB1462"/>
    </row>
    <row r="1463" spans="21:28" ht="15" x14ac:dyDescent="0.25">
      <c r="U1463"/>
      <c r="V1463"/>
      <c r="AB1463"/>
    </row>
    <row r="1464" spans="21:28" ht="15" x14ac:dyDescent="0.25">
      <c r="U1464"/>
      <c r="V1464"/>
      <c r="AB1464"/>
    </row>
    <row r="1465" spans="21:28" ht="15" x14ac:dyDescent="0.25">
      <c r="U1465"/>
      <c r="V1465"/>
      <c r="AB1465"/>
    </row>
    <row r="1466" spans="21:28" ht="15" x14ac:dyDescent="0.25">
      <c r="U1466"/>
      <c r="V1466"/>
      <c r="AB1466"/>
    </row>
    <row r="1467" spans="21:28" ht="15" x14ac:dyDescent="0.25">
      <c r="U1467"/>
      <c r="V1467"/>
      <c r="AB1467"/>
    </row>
    <row r="1468" spans="21:28" ht="15" x14ac:dyDescent="0.25">
      <c r="U1468"/>
      <c r="V1468"/>
      <c r="AB1468"/>
    </row>
    <row r="1469" spans="21:28" ht="15" x14ac:dyDescent="0.25">
      <c r="U1469"/>
      <c r="V1469"/>
      <c r="AB1469"/>
    </row>
    <row r="1470" spans="21:28" ht="15" x14ac:dyDescent="0.25">
      <c r="U1470"/>
      <c r="V1470"/>
      <c r="AB1470"/>
    </row>
    <row r="1471" spans="21:28" ht="15" x14ac:dyDescent="0.25">
      <c r="U1471"/>
      <c r="V1471"/>
      <c r="AB1471"/>
    </row>
    <row r="1472" spans="21:28" ht="15" x14ac:dyDescent="0.25">
      <c r="U1472"/>
      <c r="V1472"/>
      <c r="AB1472"/>
    </row>
    <row r="1473" spans="21:28" ht="15" x14ac:dyDescent="0.25">
      <c r="U1473"/>
      <c r="V1473"/>
      <c r="AB1473"/>
    </row>
    <row r="1474" spans="21:28" ht="15" x14ac:dyDescent="0.25">
      <c r="U1474"/>
      <c r="V1474"/>
      <c r="AB1474"/>
    </row>
    <row r="1475" spans="21:28" ht="15" x14ac:dyDescent="0.25">
      <c r="U1475"/>
      <c r="V1475"/>
      <c r="AB1475"/>
    </row>
    <row r="1476" spans="21:28" ht="15" x14ac:dyDescent="0.25">
      <c r="U1476"/>
      <c r="V1476"/>
      <c r="AB1476"/>
    </row>
    <row r="1477" spans="21:28" ht="15" x14ac:dyDescent="0.25">
      <c r="U1477"/>
      <c r="V1477"/>
      <c r="AB1477"/>
    </row>
    <row r="1478" spans="21:28" ht="15" x14ac:dyDescent="0.25">
      <c r="U1478"/>
      <c r="V1478"/>
      <c r="AB1478"/>
    </row>
    <row r="1479" spans="21:28" ht="15" x14ac:dyDescent="0.25">
      <c r="U1479"/>
      <c r="V1479"/>
      <c r="AB1479"/>
    </row>
    <row r="1480" spans="21:28" ht="15" x14ac:dyDescent="0.25">
      <c r="U1480"/>
      <c r="V1480"/>
      <c r="AB1480"/>
    </row>
    <row r="1481" spans="21:28" ht="15" x14ac:dyDescent="0.25">
      <c r="U1481"/>
      <c r="V1481"/>
      <c r="AB1481"/>
    </row>
    <row r="1482" spans="21:28" ht="15" x14ac:dyDescent="0.25">
      <c r="U1482"/>
      <c r="V1482"/>
      <c r="AB1482"/>
    </row>
    <row r="1483" spans="21:28" ht="15" x14ac:dyDescent="0.25">
      <c r="U1483"/>
      <c r="V1483"/>
      <c r="AB1483"/>
    </row>
    <row r="1484" spans="21:28" ht="15" x14ac:dyDescent="0.25">
      <c r="U1484"/>
      <c r="V1484"/>
      <c r="AB1484"/>
    </row>
    <row r="1485" spans="21:28" ht="15" x14ac:dyDescent="0.25">
      <c r="U1485"/>
      <c r="V1485"/>
      <c r="AB1485"/>
    </row>
    <row r="1486" spans="21:28" ht="15" x14ac:dyDescent="0.25">
      <c r="U1486"/>
      <c r="V1486"/>
      <c r="AB1486"/>
    </row>
    <row r="1487" spans="21:28" ht="15" x14ac:dyDescent="0.25">
      <c r="U1487"/>
      <c r="V1487"/>
      <c r="AB1487"/>
    </row>
    <row r="1488" spans="21:28" ht="15" x14ac:dyDescent="0.25">
      <c r="U1488"/>
      <c r="V1488"/>
      <c r="AB1488"/>
    </row>
    <row r="1489" spans="21:28" ht="15" x14ac:dyDescent="0.25">
      <c r="U1489"/>
      <c r="V1489"/>
      <c r="AB1489"/>
    </row>
    <row r="1490" spans="21:28" ht="15" x14ac:dyDescent="0.25">
      <c r="U1490"/>
      <c r="V1490"/>
      <c r="AB1490"/>
    </row>
    <row r="1491" spans="21:28" ht="15" x14ac:dyDescent="0.25">
      <c r="U1491"/>
      <c r="V1491"/>
      <c r="AB1491"/>
    </row>
    <row r="1492" spans="21:28" ht="15" x14ac:dyDescent="0.25">
      <c r="U1492"/>
      <c r="V1492"/>
      <c r="AB1492"/>
    </row>
    <row r="1493" spans="21:28" ht="15" x14ac:dyDescent="0.25">
      <c r="U1493"/>
      <c r="V1493"/>
      <c r="AB1493"/>
    </row>
    <row r="1494" spans="21:28" ht="15" x14ac:dyDescent="0.25">
      <c r="U1494"/>
      <c r="V1494"/>
      <c r="AB1494"/>
    </row>
    <row r="1495" spans="21:28" ht="15" x14ac:dyDescent="0.25">
      <c r="U1495"/>
      <c r="V1495"/>
      <c r="AB1495"/>
    </row>
    <row r="1496" spans="21:28" ht="15" x14ac:dyDescent="0.25">
      <c r="U1496"/>
      <c r="V1496"/>
      <c r="AB1496"/>
    </row>
    <row r="1497" spans="21:28" ht="15" x14ac:dyDescent="0.25">
      <c r="U1497"/>
      <c r="V1497"/>
      <c r="AB1497"/>
    </row>
    <row r="1498" spans="21:28" ht="15" x14ac:dyDescent="0.25">
      <c r="U1498"/>
      <c r="V1498"/>
      <c r="AB1498"/>
    </row>
    <row r="1499" spans="21:28" ht="15" x14ac:dyDescent="0.25">
      <c r="U1499"/>
      <c r="V1499"/>
      <c r="AB1499"/>
    </row>
    <row r="1500" spans="21:28" ht="15" x14ac:dyDescent="0.25">
      <c r="U1500"/>
      <c r="V1500"/>
      <c r="AB1500"/>
    </row>
    <row r="1501" spans="21:28" ht="15" x14ac:dyDescent="0.25">
      <c r="U1501"/>
      <c r="V1501"/>
      <c r="AB1501"/>
    </row>
    <row r="1502" spans="21:28" ht="15" x14ac:dyDescent="0.25">
      <c r="U1502"/>
      <c r="V1502"/>
      <c r="AB1502"/>
    </row>
    <row r="1503" spans="21:28" ht="15" x14ac:dyDescent="0.25">
      <c r="U1503"/>
      <c r="V1503"/>
      <c r="AB1503"/>
    </row>
    <row r="1504" spans="21:28" ht="15" x14ac:dyDescent="0.25">
      <c r="U1504"/>
      <c r="V1504"/>
      <c r="AB1504"/>
    </row>
    <row r="1505" spans="21:28" ht="15" x14ac:dyDescent="0.25">
      <c r="U1505"/>
      <c r="V1505"/>
      <c r="AB1505"/>
    </row>
    <row r="1506" spans="21:28" ht="15" x14ac:dyDescent="0.25">
      <c r="U1506"/>
      <c r="V1506"/>
      <c r="AB1506"/>
    </row>
    <row r="1507" spans="21:28" ht="15" x14ac:dyDescent="0.25">
      <c r="U1507"/>
      <c r="V1507"/>
      <c r="AB1507"/>
    </row>
    <row r="1508" spans="21:28" ht="15" x14ac:dyDescent="0.25">
      <c r="U1508"/>
      <c r="V1508"/>
      <c r="AB1508"/>
    </row>
    <row r="1509" spans="21:28" ht="15" x14ac:dyDescent="0.25">
      <c r="U1509"/>
      <c r="V1509"/>
      <c r="AB1509"/>
    </row>
    <row r="1510" spans="21:28" ht="15" x14ac:dyDescent="0.25">
      <c r="U1510"/>
      <c r="V1510"/>
      <c r="AB1510"/>
    </row>
    <row r="1511" spans="21:28" ht="15" x14ac:dyDescent="0.25">
      <c r="U1511"/>
      <c r="V1511"/>
      <c r="AB1511"/>
    </row>
    <row r="1512" spans="21:28" ht="15" x14ac:dyDescent="0.25">
      <c r="U1512"/>
      <c r="V1512"/>
      <c r="AB1512"/>
    </row>
    <row r="1513" spans="21:28" ht="15" x14ac:dyDescent="0.25">
      <c r="U1513"/>
      <c r="V1513"/>
      <c r="AB1513"/>
    </row>
    <row r="1514" spans="21:28" ht="15" x14ac:dyDescent="0.25">
      <c r="U1514"/>
      <c r="V1514"/>
      <c r="AB1514"/>
    </row>
    <row r="1515" spans="21:28" ht="15" x14ac:dyDescent="0.25">
      <c r="U1515"/>
      <c r="V1515"/>
      <c r="AB1515"/>
    </row>
    <row r="1516" spans="21:28" ht="15" x14ac:dyDescent="0.25">
      <c r="U1516"/>
      <c r="V1516"/>
      <c r="AB1516"/>
    </row>
    <row r="1517" spans="21:28" ht="15" x14ac:dyDescent="0.25">
      <c r="U1517"/>
      <c r="V1517"/>
      <c r="AB1517"/>
    </row>
    <row r="1518" spans="21:28" ht="15" x14ac:dyDescent="0.25">
      <c r="U1518"/>
      <c r="V1518"/>
      <c r="AB1518"/>
    </row>
    <row r="1519" spans="21:28" ht="15" x14ac:dyDescent="0.25">
      <c r="U1519"/>
      <c r="V1519"/>
      <c r="AB1519"/>
    </row>
    <row r="1520" spans="21:28" ht="15" x14ac:dyDescent="0.25">
      <c r="U1520"/>
      <c r="V1520"/>
      <c r="AB1520"/>
    </row>
    <row r="1521" spans="21:28" ht="15" x14ac:dyDescent="0.25">
      <c r="U1521"/>
      <c r="V1521"/>
      <c r="AB1521"/>
    </row>
    <row r="1522" spans="21:28" ht="15" x14ac:dyDescent="0.25">
      <c r="U1522"/>
      <c r="V1522"/>
      <c r="AB1522"/>
    </row>
    <row r="1523" spans="21:28" ht="15" x14ac:dyDescent="0.25">
      <c r="U1523"/>
      <c r="V1523"/>
      <c r="AB1523"/>
    </row>
    <row r="1524" spans="21:28" ht="15" x14ac:dyDescent="0.25">
      <c r="U1524"/>
      <c r="V1524"/>
      <c r="AB1524"/>
    </row>
    <row r="1525" spans="21:28" ht="15" x14ac:dyDescent="0.25">
      <c r="U1525"/>
      <c r="V1525"/>
      <c r="AB1525"/>
    </row>
    <row r="1526" spans="21:28" ht="15" x14ac:dyDescent="0.25">
      <c r="U1526"/>
      <c r="V1526"/>
      <c r="AB1526"/>
    </row>
    <row r="1527" spans="21:28" ht="15" x14ac:dyDescent="0.25">
      <c r="U1527"/>
      <c r="V1527"/>
      <c r="AB1527"/>
    </row>
    <row r="1528" spans="21:28" ht="15" x14ac:dyDescent="0.25">
      <c r="U1528"/>
      <c r="V1528"/>
      <c r="AB1528"/>
    </row>
    <row r="1529" spans="21:28" ht="15" x14ac:dyDescent="0.25">
      <c r="U1529"/>
      <c r="V1529"/>
      <c r="AB1529"/>
    </row>
    <row r="1530" spans="21:28" ht="15" x14ac:dyDescent="0.25">
      <c r="U1530"/>
      <c r="V1530"/>
      <c r="AB1530"/>
    </row>
    <row r="1531" spans="21:28" ht="15" x14ac:dyDescent="0.25">
      <c r="U1531"/>
      <c r="V1531"/>
      <c r="AB1531"/>
    </row>
    <row r="1532" spans="21:28" ht="15" x14ac:dyDescent="0.25">
      <c r="U1532"/>
      <c r="V1532"/>
      <c r="AB1532"/>
    </row>
    <row r="1533" spans="21:28" ht="15" x14ac:dyDescent="0.25">
      <c r="U1533"/>
      <c r="V1533"/>
      <c r="AB1533"/>
    </row>
    <row r="1534" spans="21:28" ht="15" x14ac:dyDescent="0.25">
      <c r="U1534"/>
      <c r="V1534"/>
      <c r="AB1534"/>
    </row>
    <row r="1535" spans="21:28" ht="15" x14ac:dyDescent="0.25">
      <c r="U1535"/>
      <c r="V1535"/>
      <c r="AB1535"/>
    </row>
    <row r="1536" spans="21:28" ht="15" x14ac:dyDescent="0.25">
      <c r="U1536"/>
      <c r="V1536"/>
      <c r="AB1536"/>
    </row>
    <row r="1537" spans="21:28" ht="15" x14ac:dyDescent="0.25">
      <c r="U1537"/>
      <c r="V1537"/>
      <c r="AB1537"/>
    </row>
    <row r="1538" spans="21:28" ht="15" x14ac:dyDescent="0.25">
      <c r="U1538"/>
      <c r="V1538"/>
      <c r="AB1538"/>
    </row>
    <row r="1539" spans="21:28" ht="15" x14ac:dyDescent="0.25">
      <c r="U1539"/>
      <c r="V1539"/>
      <c r="AB1539"/>
    </row>
    <row r="1540" spans="21:28" ht="15" x14ac:dyDescent="0.25">
      <c r="U1540"/>
      <c r="V1540"/>
      <c r="AB1540"/>
    </row>
    <row r="1541" spans="21:28" ht="15" x14ac:dyDescent="0.25">
      <c r="U1541"/>
      <c r="V1541"/>
      <c r="AB1541"/>
    </row>
    <row r="1542" spans="21:28" ht="15" x14ac:dyDescent="0.25">
      <c r="U1542"/>
      <c r="V1542"/>
      <c r="AB1542"/>
    </row>
    <row r="1543" spans="21:28" ht="15" x14ac:dyDescent="0.25">
      <c r="U1543"/>
      <c r="V1543"/>
      <c r="AB1543"/>
    </row>
    <row r="1544" spans="21:28" ht="15" x14ac:dyDescent="0.25">
      <c r="U1544"/>
      <c r="V1544"/>
      <c r="AB1544"/>
    </row>
    <row r="1545" spans="21:28" ht="15" x14ac:dyDescent="0.25">
      <c r="U1545"/>
      <c r="V1545"/>
      <c r="AB1545"/>
    </row>
    <row r="1546" spans="21:28" ht="15" x14ac:dyDescent="0.25">
      <c r="U1546"/>
      <c r="V1546"/>
      <c r="AB1546"/>
    </row>
    <row r="1547" spans="21:28" ht="15" x14ac:dyDescent="0.25">
      <c r="U1547"/>
      <c r="V1547"/>
      <c r="AB1547"/>
    </row>
    <row r="1548" spans="21:28" ht="15" x14ac:dyDescent="0.25">
      <c r="U1548"/>
      <c r="V1548"/>
      <c r="AB1548"/>
    </row>
    <row r="1549" spans="21:28" ht="15" x14ac:dyDescent="0.25">
      <c r="U1549"/>
      <c r="V1549"/>
      <c r="AB1549"/>
    </row>
    <row r="1550" spans="21:28" ht="15" x14ac:dyDescent="0.25">
      <c r="U1550"/>
      <c r="V1550"/>
      <c r="AB1550"/>
    </row>
    <row r="1551" spans="21:28" ht="15" x14ac:dyDescent="0.25">
      <c r="U1551"/>
      <c r="V1551"/>
      <c r="AB1551"/>
    </row>
    <row r="1552" spans="21:28" ht="15" x14ac:dyDescent="0.25">
      <c r="U1552"/>
      <c r="V1552"/>
      <c r="AB1552"/>
    </row>
    <row r="1553" spans="21:28" ht="15" x14ac:dyDescent="0.25">
      <c r="U1553"/>
      <c r="V1553"/>
      <c r="AB1553"/>
    </row>
    <row r="1554" spans="21:28" ht="15" x14ac:dyDescent="0.25">
      <c r="U1554"/>
      <c r="V1554"/>
      <c r="AB1554"/>
    </row>
    <row r="1555" spans="21:28" ht="15" x14ac:dyDescent="0.25">
      <c r="U1555"/>
      <c r="V1555"/>
      <c r="AB1555"/>
    </row>
    <row r="1556" spans="21:28" ht="15" x14ac:dyDescent="0.25">
      <c r="U1556"/>
      <c r="V1556"/>
      <c r="AB1556"/>
    </row>
    <row r="1557" spans="21:28" ht="15" x14ac:dyDescent="0.25">
      <c r="U1557"/>
      <c r="V1557"/>
      <c r="AB1557"/>
    </row>
    <row r="1558" spans="21:28" ht="15" x14ac:dyDescent="0.25">
      <c r="U1558"/>
      <c r="V1558"/>
      <c r="AB1558"/>
    </row>
    <row r="1559" spans="21:28" ht="15" x14ac:dyDescent="0.25">
      <c r="U1559"/>
      <c r="V1559"/>
      <c r="AB1559"/>
    </row>
    <row r="1560" spans="21:28" ht="15" x14ac:dyDescent="0.25">
      <c r="U1560"/>
      <c r="V1560"/>
      <c r="AB1560"/>
    </row>
    <row r="1561" spans="21:28" ht="15" x14ac:dyDescent="0.25">
      <c r="U1561"/>
      <c r="V1561"/>
      <c r="AB1561"/>
    </row>
    <row r="1562" spans="21:28" ht="15" x14ac:dyDescent="0.25">
      <c r="U1562"/>
      <c r="V1562"/>
      <c r="AB1562"/>
    </row>
    <row r="1563" spans="21:28" ht="15" x14ac:dyDescent="0.25">
      <c r="U1563"/>
      <c r="V1563"/>
      <c r="AB1563"/>
    </row>
    <row r="1564" spans="21:28" ht="15" x14ac:dyDescent="0.25">
      <c r="U1564"/>
      <c r="V1564"/>
      <c r="AB1564"/>
    </row>
    <row r="1565" spans="21:28" ht="15" x14ac:dyDescent="0.25">
      <c r="U1565"/>
      <c r="V1565"/>
      <c r="AB1565"/>
    </row>
    <row r="1566" spans="21:28" ht="15" x14ac:dyDescent="0.25">
      <c r="U1566"/>
      <c r="V1566"/>
      <c r="AB1566"/>
    </row>
    <row r="1567" spans="21:28" ht="15" x14ac:dyDescent="0.25">
      <c r="U1567"/>
      <c r="V1567"/>
      <c r="AB1567"/>
    </row>
    <row r="1568" spans="21:28" ht="15" x14ac:dyDescent="0.25">
      <c r="U1568"/>
      <c r="V1568"/>
      <c r="AB1568"/>
    </row>
    <row r="1569" spans="21:28" ht="15" x14ac:dyDescent="0.25">
      <c r="U1569"/>
      <c r="V1569"/>
      <c r="AB1569"/>
    </row>
    <row r="1570" spans="21:28" ht="15" x14ac:dyDescent="0.25">
      <c r="U1570"/>
      <c r="V1570"/>
      <c r="AB1570"/>
    </row>
    <row r="1571" spans="21:28" ht="15" x14ac:dyDescent="0.25">
      <c r="U1571"/>
      <c r="V1571"/>
      <c r="AB1571"/>
    </row>
    <row r="1572" spans="21:28" ht="15" x14ac:dyDescent="0.25">
      <c r="U1572"/>
      <c r="V1572"/>
      <c r="AB1572"/>
    </row>
    <row r="1573" spans="21:28" ht="15" x14ac:dyDescent="0.25">
      <c r="U1573"/>
      <c r="V1573"/>
      <c r="AB1573"/>
    </row>
    <row r="1574" spans="21:28" ht="15" x14ac:dyDescent="0.25">
      <c r="U1574"/>
      <c r="V1574"/>
      <c r="AB1574"/>
    </row>
    <row r="1575" spans="21:28" ht="15" x14ac:dyDescent="0.25">
      <c r="U1575"/>
      <c r="V1575"/>
      <c r="AB1575"/>
    </row>
    <row r="1576" spans="21:28" ht="15" x14ac:dyDescent="0.25">
      <c r="U1576"/>
      <c r="V1576"/>
      <c r="AB1576"/>
    </row>
    <row r="1577" spans="21:28" ht="15" x14ac:dyDescent="0.25">
      <c r="U1577"/>
      <c r="V1577"/>
      <c r="AB1577"/>
    </row>
    <row r="1578" spans="21:28" ht="15" x14ac:dyDescent="0.25">
      <c r="U1578"/>
      <c r="V1578"/>
      <c r="AB1578"/>
    </row>
    <row r="1579" spans="21:28" ht="15" x14ac:dyDescent="0.25">
      <c r="U1579"/>
      <c r="V1579"/>
      <c r="AB1579"/>
    </row>
    <row r="1580" spans="21:28" ht="15" x14ac:dyDescent="0.25">
      <c r="U1580"/>
      <c r="V1580"/>
      <c r="AB1580"/>
    </row>
    <row r="1581" spans="21:28" ht="15" x14ac:dyDescent="0.25">
      <c r="U1581"/>
      <c r="V1581"/>
      <c r="AB1581"/>
    </row>
    <row r="1582" spans="21:28" ht="15" x14ac:dyDescent="0.25">
      <c r="U1582"/>
      <c r="V1582"/>
      <c r="AB1582"/>
    </row>
    <row r="1583" spans="21:28" ht="15" x14ac:dyDescent="0.25">
      <c r="U1583"/>
      <c r="V1583"/>
      <c r="AB1583"/>
    </row>
    <row r="1584" spans="21:28" ht="15" x14ac:dyDescent="0.25">
      <c r="U1584"/>
      <c r="V1584"/>
      <c r="AB1584"/>
    </row>
    <row r="1585" spans="21:28" ht="15" x14ac:dyDescent="0.25">
      <c r="U1585"/>
      <c r="V1585"/>
      <c r="AB1585"/>
    </row>
    <row r="1586" spans="21:28" ht="15" x14ac:dyDescent="0.25">
      <c r="U1586"/>
      <c r="V1586"/>
      <c r="AB1586"/>
    </row>
    <row r="1587" spans="21:28" ht="15" x14ac:dyDescent="0.25">
      <c r="U1587"/>
      <c r="V1587"/>
      <c r="AB1587"/>
    </row>
    <row r="1588" spans="21:28" ht="15" x14ac:dyDescent="0.25">
      <c r="U1588"/>
      <c r="V1588"/>
      <c r="AB1588"/>
    </row>
    <row r="1589" spans="21:28" ht="15" x14ac:dyDescent="0.25">
      <c r="U1589"/>
      <c r="V1589"/>
      <c r="AB1589"/>
    </row>
    <row r="1590" spans="21:28" ht="15" x14ac:dyDescent="0.25">
      <c r="U1590"/>
      <c r="V1590"/>
      <c r="AB1590"/>
    </row>
    <row r="1591" spans="21:28" ht="15" x14ac:dyDescent="0.25">
      <c r="U1591"/>
      <c r="V1591"/>
      <c r="AB1591"/>
    </row>
    <row r="1592" spans="21:28" ht="15" x14ac:dyDescent="0.25">
      <c r="U1592"/>
      <c r="V1592"/>
      <c r="AB1592"/>
    </row>
    <row r="1593" spans="21:28" ht="15" x14ac:dyDescent="0.25">
      <c r="U1593"/>
      <c r="V1593"/>
      <c r="AB1593"/>
    </row>
    <row r="1594" spans="21:28" ht="15" x14ac:dyDescent="0.25">
      <c r="U1594"/>
      <c r="V1594"/>
      <c r="AB1594"/>
    </row>
    <row r="1595" spans="21:28" ht="15" x14ac:dyDescent="0.25">
      <c r="U1595"/>
      <c r="V1595"/>
      <c r="AB1595"/>
    </row>
    <row r="1596" spans="21:28" ht="15" x14ac:dyDescent="0.25">
      <c r="U1596"/>
      <c r="V1596"/>
      <c r="AB1596"/>
    </row>
    <row r="1597" spans="21:28" ht="15" x14ac:dyDescent="0.25">
      <c r="U1597"/>
      <c r="V1597"/>
      <c r="AB1597"/>
    </row>
    <row r="1598" spans="21:28" ht="15" x14ac:dyDescent="0.25">
      <c r="U1598"/>
      <c r="V1598"/>
      <c r="AB1598"/>
    </row>
    <row r="1599" spans="21:28" ht="15" x14ac:dyDescent="0.25">
      <c r="U1599"/>
      <c r="V1599"/>
      <c r="AB1599"/>
    </row>
    <row r="1600" spans="21:28" ht="15" x14ac:dyDescent="0.25">
      <c r="U1600"/>
      <c r="V1600"/>
      <c r="AB1600"/>
    </row>
    <row r="1601" spans="21:28" ht="15" x14ac:dyDescent="0.25">
      <c r="U1601"/>
      <c r="V1601"/>
      <c r="AB1601"/>
    </row>
    <row r="1602" spans="21:28" ht="15" x14ac:dyDescent="0.25">
      <c r="U1602"/>
      <c r="V1602"/>
      <c r="AB1602"/>
    </row>
    <row r="1603" spans="21:28" ht="15" x14ac:dyDescent="0.25">
      <c r="U1603"/>
      <c r="V1603"/>
      <c r="AB1603"/>
    </row>
    <row r="1604" spans="21:28" ht="15" x14ac:dyDescent="0.25">
      <c r="U1604"/>
      <c r="V1604"/>
      <c r="AB1604"/>
    </row>
    <row r="1605" spans="21:28" ht="15" x14ac:dyDescent="0.25">
      <c r="U1605"/>
      <c r="V1605"/>
      <c r="AB1605"/>
    </row>
    <row r="1606" spans="21:28" ht="15" x14ac:dyDescent="0.25">
      <c r="U1606"/>
      <c r="V1606"/>
      <c r="AB1606"/>
    </row>
    <row r="1607" spans="21:28" ht="15" x14ac:dyDescent="0.25">
      <c r="U1607"/>
      <c r="V1607"/>
      <c r="AB1607"/>
    </row>
    <row r="1608" spans="21:28" ht="15" x14ac:dyDescent="0.25">
      <c r="U1608"/>
      <c r="V1608"/>
      <c r="AB1608"/>
    </row>
    <row r="1609" spans="21:28" ht="15" x14ac:dyDescent="0.25">
      <c r="U1609"/>
      <c r="V1609"/>
      <c r="AB1609"/>
    </row>
    <row r="1610" spans="21:28" ht="15" x14ac:dyDescent="0.25">
      <c r="U1610"/>
      <c r="V1610"/>
      <c r="AB1610"/>
    </row>
    <row r="1611" spans="21:28" ht="15" x14ac:dyDescent="0.25">
      <c r="U1611"/>
      <c r="V1611"/>
      <c r="AB1611"/>
    </row>
    <row r="1612" spans="21:28" ht="15" x14ac:dyDescent="0.25">
      <c r="U1612"/>
      <c r="V1612"/>
      <c r="AB1612"/>
    </row>
    <row r="1613" spans="21:28" ht="15" x14ac:dyDescent="0.25">
      <c r="U1613"/>
      <c r="V1613"/>
      <c r="AB1613"/>
    </row>
    <row r="1614" spans="21:28" ht="15" x14ac:dyDescent="0.25">
      <c r="U1614"/>
      <c r="V1614"/>
      <c r="AB1614"/>
    </row>
    <row r="1615" spans="21:28" ht="15" x14ac:dyDescent="0.25">
      <c r="U1615"/>
      <c r="V1615"/>
      <c r="AB1615"/>
    </row>
    <row r="1616" spans="21:28" ht="15" x14ac:dyDescent="0.25">
      <c r="U1616"/>
      <c r="V1616"/>
      <c r="AB1616"/>
    </row>
    <row r="1617" spans="21:28" ht="15" x14ac:dyDescent="0.25">
      <c r="U1617"/>
      <c r="V1617"/>
      <c r="AB1617"/>
    </row>
    <row r="1618" spans="21:28" ht="15" x14ac:dyDescent="0.25">
      <c r="U1618"/>
      <c r="V1618"/>
      <c r="AB1618"/>
    </row>
    <row r="1619" spans="21:28" ht="15" x14ac:dyDescent="0.25">
      <c r="U1619"/>
      <c r="V1619"/>
      <c r="AB1619"/>
    </row>
    <row r="1620" spans="21:28" ht="15" x14ac:dyDescent="0.25">
      <c r="U1620"/>
      <c r="V1620"/>
      <c r="AB1620"/>
    </row>
    <row r="1621" spans="21:28" ht="15" x14ac:dyDescent="0.25">
      <c r="U1621"/>
      <c r="V1621"/>
      <c r="AB1621"/>
    </row>
    <row r="1622" spans="21:28" ht="15" x14ac:dyDescent="0.25">
      <c r="U1622"/>
      <c r="V1622"/>
      <c r="AB1622"/>
    </row>
    <row r="1623" spans="21:28" ht="15" x14ac:dyDescent="0.25">
      <c r="U1623"/>
      <c r="V1623"/>
      <c r="AB1623"/>
    </row>
    <row r="1624" spans="21:28" ht="15" x14ac:dyDescent="0.25">
      <c r="U1624"/>
      <c r="V1624"/>
      <c r="AB1624"/>
    </row>
    <row r="1625" spans="21:28" ht="15" x14ac:dyDescent="0.25">
      <c r="U1625"/>
      <c r="V1625"/>
      <c r="AB1625"/>
    </row>
    <row r="1626" spans="21:28" ht="15" x14ac:dyDescent="0.25">
      <c r="U1626"/>
      <c r="V1626"/>
      <c r="AB1626"/>
    </row>
    <row r="1627" spans="21:28" ht="15" x14ac:dyDescent="0.25">
      <c r="U1627"/>
      <c r="V1627"/>
      <c r="AB1627"/>
    </row>
    <row r="1628" spans="21:28" ht="15" x14ac:dyDescent="0.25">
      <c r="U1628"/>
      <c r="V1628"/>
      <c r="AB1628"/>
    </row>
    <row r="1629" spans="21:28" ht="15" x14ac:dyDescent="0.25">
      <c r="U1629"/>
      <c r="V1629"/>
      <c r="AB1629"/>
    </row>
    <row r="1630" spans="21:28" ht="15" x14ac:dyDescent="0.25">
      <c r="U1630"/>
      <c r="V1630"/>
      <c r="AB1630"/>
    </row>
    <row r="1631" spans="21:28" ht="15" x14ac:dyDescent="0.25">
      <c r="U1631"/>
      <c r="V1631"/>
      <c r="AB1631"/>
    </row>
    <row r="1632" spans="21:28" ht="15" x14ac:dyDescent="0.25">
      <c r="U1632"/>
      <c r="V1632"/>
      <c r="AB1632"/>
    </row>
    <row r="1633" spans="21:28" ht="15" x14ac:dyDescent="0.25">
      <c r="U1633"/>
      <c r="V1633"/>
      <c r="AB1633"/>
    </row>
    <row r="1634" spans="21:28" ht="15" x14ac:dyDescent="0.25">
      <c r="U1634"/>
      <c r="V1634"/>
      <c r="AB1634"/>
    </row>
    <row r="1635" spans="21:28" ht="15" x14ac:dyDescent="0.25">
      <c r="U1635"/>
      <c r="V1635"/>
      <c r="AB1635"/>
    </row>
    <row r="1636" spans="21:28" ht="15" x14ac:dyDescent="0.25">
      <c r="U1636"/>
      <c r="V1636"/>
      <c r="AB1636"/>
    </row>
    <row r="1637" spans="21:28" ht="15" x14ac:dyDescent="0.25">
      <c r="U1637"/>
      <c r="V1637"/>
      <c r="AB1637"/>
    </row>
    <row r="1638" spans="21:28" ht="15" x14ac:dyDescent="0.25">
      <c r="U1638"/>
      <c r="V1638"/>
      <c r="AB1638"/>
    </row>
    <row r="1639" spans="21:28" ht="15" x14ac:dyDescent="0.25">
      <c r="U1639"/>
      <c r="V1639"/>
      <c r="AB1639"/>
    </row>
    <row r="1640" spans="21:28" ht="15" x14ac:dyDescent="0.25">
      <c r="U1640"/>
      <c r="V1640"/>
      <c r="AB1640"/>
    </row>
    <row r="1641" spans="21:28" ht="15" x14ac:dyDescent="0.25">
      <c r="U1641"/>
      <c r="V1641"/>
      <c r="AB1641"/>
    </row>
    <row r="1642" spans="21:28" ht="15" x14ac:dyDescent="0.25">
      <c r="U1642"/>
      <c r="V1642"/>
      <c r="AB1642"/>
    </row>
    <row r="1643" spans="21:28" ht="15" x14ac:dyDescent="0.25">
      <c r="U1643"/>
      <c r="V1643"/>
      <c r="AB1643"/>
    </row>
    <row r="1644" spans="21:28" ht="15" x14ac:dyDescent="0.25">
      <c r="U1644"/>
      <c r="V1644"/>
      <c r="AB1644"/>
    </row>
    <row r="1645" spans="21:28" ht="15" x14ac:dyDescent="0.25">
      <c r="U1645"/>
      <c r="V1645"/>
      <c r="AB1645"/>
    </row>
    <row r="1646" spans="21:28" ht="15" x14ac:dyDescent="0.25">
      <c r="U1646"/>
      <c r="V1646"/>
      <c r="AB1646"/>
    </row>
    <row r="1647" spans="21:28" ht="15" x14ac:dyDescent="0.25">
      <c r="U1647"/>
      <c r="V1647"/>
      <c r="AB1647"/>
    </row>
    <row r="1648" spans="21:28" ht="15" x14ac:dyDescent="0.25">
      <c r="U1648"/>
      <c r="V1648"/>
      <c r="AB1648"/>
    </row>
    <row r="1649" spans="21:28" ht="15" x14ac:dyDescent="0.25">
      <c r="U1649"/>
      <c r="V1649"/>
      <c r="AB1649"/>
    </row>
    <row r="1650" spans="21:28" ht="15" x14ac:dyDescent="0.25">
      <c r="U1650"/>
      <c r="V1650"/>
      <c r="AB1650"/>
    </row>
    <row r="1651" spans="21:28" ht="15" x14ac:dyDescent="0.25">
      <c r="U1651"/>
      <c r="V1651"/>
      <c r="AB1651"/>
    </row>
    <row r="1652" spans="21:28" ht="15" x14ac:dyDescent="0.25">
      <c r="U1652"/>
      <c r="V1652"/>
      <c r="AB1652"/>
    </row>
    <row r="1653" spans="21:28" ht="15" x14ac:dyDescent="0.25">
      <c r="U1653"/>
      <c r="V1653"/>
      <c r="AB1653"/>
    </row>
    <row r="1654" spans="21:28" ht="15" x14ac:dyDescent="0.25">
      <c r="U1654"/>
      <c r="V1654"/>
      <c r="AB1654"/>
    </row>
    <row r="1655" spans="21:28" ht="15" x14ac:dyDescent="0.25">
      <c r="U1655"/>
      <c r="V1655"/>
      <c r="AB1655"/>
    </row>
    <row r="1656" spans="21:28" ht="15" x14ac:dyDescent="0.25">
      <c r="U1656"/>
      <c r="V1656"/>
      <c r="AB1656"/>
    </row>
    <row r="1657" spans="21:28" ht="15" x14ac:dyDescent="0.25">
      <c r="U1657"/>
      <c r="V1657"/>
      <c r="AB1657"/>
    </row>
    <row r="1658" spans="21:28" ht="15" x14ac:dyDescent="0.25">
      <c r="U1658"/>
      <c r="V1658"/>
      <c r="AB1658"/>
    </row>
    <row r="1659" spans="21:28" ht="15" x14ac:dyDescent="0.25">
      <c r="U1659"/>
      <c r="V1659"/>
      <c r="AB1659"/>
    </row>
    <row r="1660" spans="21:28" ht="15" x14ac:dyDescent="0.25">
      <c r="U1660"/>
      <c r="V1660"/>
      <c r="AB1660"/>
    </row>
    <row r="1661" spans="21:28" ht="15" x14ac:dyDescent="0.25">
      <c r="U1661"/>
      <c r="V1661"/>
      <c r="AB1661"/>
    </row>
    <row r="1662" spans="21:28" ht="15" x14ac:dyDescent="0.25">
      <c r="U1662"/>
      <c r="V1662"/>
      <c r="AB1662"/>
    </row>
    <row r="1663" spans="21:28" ht="15" x14ac:dyDescent="0.25">
      <c r="U1663"/>
      <c r="V1663"/>
      <c r="AB1663"/>
    </row>
    <row r="1664" spans="21:28" ht="15" x14ac:dyDescent="0.25">
      <c r="U1664"/>
      <c r="V1664"/>
      <c r="AB1664"/>
    </row>
    <row r="1665" spans="21:28" ht="15" x14ac:dyDescent="0.25">
      <c r="U1665"/>
      <c r="V1665"/>
      <c r="AB1665"/>
    </row>
    <row r="1666" spans="21:28" ht="15" x14ac:dyDescent="0.25">
      <c r="U1666"/>
      <c r="V1666"/>
      <c r="AB1666"/>
    </row>
    <row r="1667" spans="21:28" ht="15" x14ac:dyDescent="0.25">
      <c r="U1667"/>
      <c r="V1667"/>
      <c r="AB1667"/>
    </row>
    <row r="1668" spans="21:28" ht="15" x14ac:dyDescent="0.25">
      <c r="U1668"/>
      <c r="V1668"/>
      <c r="AB1668"/>
    </row>
    <row r="1669" spans="21:28" ht="15" x14ac:dyDescent="0.25">
      <c r="U1669"/>
      <c r="V1669"/>
      <c r="AB1669"/>
    </row>
    <row r="1670" spans="21:28" ht="15" x14ac:dyDescent="0.25">
      <c r="U1670"/>
      <c r="V1670"/>
      <c r="AB1670"/>
    </row>
    <row r="1671" spans="21:28" ht="15" x14ac:dyDescent="0.25">
      <c r="U1671"/>
      <c r="V1671"/>
      <c r="AB1671"/>
    </row>
    <row r="1672" spans="21:28" ht="15" x14ac:dyDescent="0.25">
      <c r="U1672"/>
      <c r="V1672"/>
      <c r="AB1672"/>
    </row>
    <row r="1673" spans="21:28" ht="15" x14ac:dyDescent="0.25">
      <c r="U1673"/>
      <c r="V1673"/>
      <c r="AB1673"/>
    </row>
    <row r="1674" spans="21:28" ht="15" x14ac:dyDescent="0.25">
      <c r="U1674"/>
      <c r="V1674"/>
      <c r="AB1674"/>
    </row>
    <row r="1675" spans="21:28" ht="15" x14ac:dyDescent="0.25">
      <c r="U1675"/>
      <c r="V1675"/>
      <c r="AB1675"/>
    </row>
    <row r="1676" spans="21:28" ht="15" x14ac:dyDescent="0.25">
      <c r="U1676"/>
      <c r="V1676"/>
      <c r="AB1676"/>
    </row>
    <row r="1677" spans="21:28" ht="15" x14ac:dyDescent="0.25">
      <c r="U1677"/>
      <c r="V1677"/>
      <c r="AB1677"/>
    </row>
    <row r="1678" spans="21:28" ht="15" x14ac:dyDescent="0.25">
      <c r="U1678"/>
      <c r="V1678"/>
      <c r="AB1678"/>
    </row>
    <row r="1679" spans="21:28" ht="15" x14ac:dyDescent="0.25">
      <c r="U1679"/>
      <c r="V1679"/>
      <c r="AB1679"/>
    </row>
    <row r="1680" spans="21:28" ht="15" x14ac:dyDescent="0.25">
      <c r="U1680"/>
      <c r="V1680"/>
      <c r="AB1680"/>
    </row>
    <row r="1681" spans="21:28" ht="15" x14ac:dyDescent="0.25">
      <c r="U1681"/>
      <c r="V1681"/>
      <c r="AB1681"/>
    </row>
    <row r="1682" spans="21:28" ht="15" x14ac:dyDescent="0.25">
      <c r="U1682"/>
      <c r="V1682"/>
      <c r="AB1682"/>
    </row>
    <row r="1683" spans="21:28" ht="15" x14ac:dyDescent="0.25">
      <c r="U1683"/>
      <c r="V1683"/>
      <c r="AB1683"/>
    </row>
    <row r="1684" spans="21:28" ht="15" x14ac:dyDescent="0.25">
      <c r="U1684"/>
      <c r="V1684"/>
      <c r="AB1684"/>
    </row>
    <row r="1685" spans="21:28" ht="15" x14ac:dyDescent="0.25">
      <c r="U1685"/>
      <c r="V1685"/>
      <c r="AB1685"/>
    </row>
    <row r="1686" spans="21:28" ht="15" x14ac:dyDescent="0.25">
      <c r="U1686"/>
      <c r="V1686"/>
      <c r="AB1686"/>
    </row>
    <row r="1687" spans="21:28" ht="15" x14ac:dyDescent="0.25">
      <c r="U1687"/>
      <c r="V1687"/>
      <c r="AB1687"/>
    </row>
    <row r="1688" spans="21:28" ht="15" x14ac:dyDescent="0.25">
      <c r="U1688"/>
      <c r="V1688"/>
      <c r="AB1688"/>
    </row>
    <row r="1689" spans="21:28" ht="15" x14ac:dyDescent="0.25">
      <c r="U1689"/>
      <c r="V1689"/>
      <c r="AB1689"/>
    </row>
    <row r="1690" spans="21:28" ht="15" x14ac:dyDescent="0.25">
      <c r="U1690"/>
      <c r="V1690"/>
      <c r="AB1690"/>
    </row>
    <row r="1691" spans="21:28" ht="15" x14ac:dyDescent="0.25">
      <c r="U1691"/>
      <c r="V1691"/>
      <c r="AB1691"/>
    </row>
    <row r="1692" spans="21:28" ht="15" x14ac:dyDescent="0.25">
      <c r="U1692"/>
      <c r="V1692"/>
      <c r="AB1692"/>
    </row>
    <row r="1693" spans="21:28" ht="15" x14ac:dyDescent="0.25">
      <c r="U1693"/>
      <c r="V1693"/>
      <c r="AB1693"/>
    </row>
    <row r="1694" spans="21:28" ht="15" x14ac:dyDescent="0.25">
      <c r="U1694"/>
      <c r="V1694"/>
      <c r="AB1694"/>
    </row>
    <row r="1695" spans="21:28" ht="15" x14ac:dyDescent="0.25">
      <c r="U1695"/>
      <c r="V1695"/>
      <c r="AB1695"/>
    </row>
    <row r="1696" spans="21:28" ht="15" x14ac:dyDescent="0.25">
      <c r="U1696"/>
      <c r="V1696"/>
      <c r="AB1696"/>
    </row>
    <row r="1697" spans="21:28" ht="15" x14ac:dyDescent="0.25">
      <c r="U1697"/>
      <c r="V1697"/>
      <c r="AB1697"/>
    </row>
    <row r="1698" spans="21:28" ht="15" x14ac:dyDescent="0.25">
      <c r="U1698"/>
      <c r="V1698"/>
      <c r="AB1698"/>
    </row>
    <row r="1699" spans="21:28" ht="15" x14ac:dyDescent="0.25">
      <c r="U1699"/>
      <c r="V1699"/>
      <c r="AB1699"/>
    </row>
    <row r="1700" spans="21:28" ht="15" x14ac:dyDescent="0.25">
      <c r="U1700"/>
      <c r="V1700"/>
      <c r="AB1700"/>
    </row>
    <row r="1701" spans="21:28" ht="15" x14ac:dyDescent="0.25">
      <c r="U1701"/>
      <c r="V1701"/>
      <c r="AB1701"/>
    </row>
    <row r="1702" spans="21:28" ht="15" x14ac:dyDescent="0.25">
      <c r="U1702"/>
      <c r="V1702"/>
      <c r="AB1702"/>
    </row>
    <row r="1703" spans="21:28" ht="15" x14ac:dyDescent="0.25">
      <c r="U1703"/>
      <c r="V1703"/>
      <c r="AB1703"/>
    </row>
    <row r="1704" spans="21:28" ht="15" x14ac:dyDescent="0.25">
      <c r="U1704"/>
      <c r="V1704"/>
      <c r="AB1704"/>
    </row>
    <row r="1705" spans="21:28" ht="15" x14ac:dyDescent="0.25">
      <c r="U1705"/>
      <c r="V1705"/>
      <c r="AB1705"/>
    </row>
    <row r="1706" spans="21:28" ht="15" x14ac:dyDescent="0.25">
      <c r="U1706"/>
      <c r="V1706"/>
      <c r="AB1706"/>
    </row>
    <row r="1707" spans="21:28" ht="15" x14ac:dyDescent="0.25">
      <c r="U1707"/>
      <c r="V1707"/>
      <c r="AB1707"/>
    </row>
    <row r="1708" spans="21:28" ht="15" x14ac:dyDescent="0.25">
      <c r="U1708"/>
      <c r="V1708"/>
      <c r="AB1708"/>
    </row>
    <row r="1709" spans="21:28" ht="15" x14ac:dyDescent="0.25">
      <c r="U1709"/>
      <c r="V1709"/>
      <c r="AB1709"/>
    </row>
    <row r="1710" spans="21:28" ht="15" x14ac:dyDescent="0.25">
      <c r="U1710"/>
      <c r="V1710"/>
      <c r="AB1710"/>
    </row>
    <row r="1711" spans="21:28" ht="15" x14ac:dyDescent="0.25">
      <c r="U1711"/>
      <c r="V1711"/>
      <c r="AB1711"/>
    </row>
    <row r="1712" spans="21:28" ht="15" x14ac:dyDescent="0.25">
      <c r="U1712"/>
      <c r="V1712"/>
      <c r="AB1712"/>
    </row>
    <row r="1713" spans="21:28" ht="15" x14ac:dyDescent="0.25">
      <c r="U1713"/>
      <c r="V1713"/>
      <c r="AB1713"/>
    </row>
    <row r="1714" spans="21:28" ht="15" x14ac:dyDescent="0.25">
      <c r="U1714"/>
      <c r="V1714"/>
      <c r="AB1714"/>
    </row>
    <row r="1715" spans="21:28" ht="15" x14ac:dyDescent="0.25">
      <c r="U1715"/>
      <c r="V1715"/>
      <c r="AB1715"/>
    </row>
    <row r="1716" spans="21:28" ht="15" x14ac:dyDescent="0.25">
      <c r="U1716"/>
      <c r="V1716"/>
      <c r="AB1716"/>
    </row>
    <row r="1717" spans="21:28" ht="15" x14ac:dyDescent="0.25">
      <c r="U1717"/>
      <c r="V1717"/>
      <c r="AB1717"/>
    </row>
    <row r="1718" spans="21:28" ht="15" x14ac:dyDescent="0.25">
      <c r="U1718"/>
      <c r="V1718"/>
      <c r="AB1718"/>
    </row>
    <row r="1719" spans="21:28" ht="15" x14ac:dyDescent="0.25">
      <c r="U1719"/>
      <c r="V1719"/>
      <c r="AB1719"/>
    </row>
    <row r="1720" spans="21:28" ht="15" x14ac:dyDescent="0.25">
      <c r="U1720"/>
      <c r="V1720"/>
      <c r="AB1720"/>
    </row>
    <row r="1721" spans="21:28" ht="15" x14ac:dyDescent="0.25">
      <c r="U1721"/>
      <c r="V1721"/>
      <c r="AB1721"/>
    </row>
    <row r="1722" spans="21:28" ht="15" x14ac:dyDescent="0.25">
      <c r="U1722"/>
      <c r="V1722"/>
      <c r="AB1722"/>
    </row>
    <row r="1723" spans="21:28" ht="15" x14ac:dyDescent="0.25">
      <c r="U1723"/>
      <c r="V1723"/>
      <c r="AB1723"/>
    </row>
    <row r="1724" spans="21:28" ht="15" x14ac:dyDescent="0.25">
      <c r="U1724"/>
      <c r="V1724"/>
      <c r="AB1724"/>
    </row>
    <row r="1725" spans="21:28" ht="15" x14ac:dyDescent="0.25">
      <c r="U1725"/>
      <c r="V1725"/>
      <c r="AB1725"/>
    </row>
    <row r="1726" spans="21:28" ht="15" x14ac:dyDescent="0.25">
      <c r="U1726"/>
      <c r="V1726"/>
      <c r="AB1726"/>
    </row>
    <row r="1727" spans="21:28" ht="15" x14ac:dyDescent="0.25">
      <c r="U1727"/>
      <c r="V1727"/>
      <c r="AB1727"/>
    </row>
    <row r="1728" spans="21:28" ht="15" x14ac:dyDescent="0.25">
      <c r="U1728"/>
      <c r="V1728"/>
      <c r="AB1728"/>
    </row>
    <row r="1729" spans="21:28" ht="15" x14ac:dyDescent="0.25">
      <c r="U1729"/>
      <c r="V1729"/>
      <c r="AB1729"/>
    </row>
    <row r="1730" spans="21:28" ht="15" x14ac:dyDescent="0.25">
      <c r="U1730"/>
      <c r="V1730"/>
      <c r="AB1730"/>
    </row>
    <row r="1731" spans="21:28" ht="15" x14ac:dyDescent="0.25">
      <c r="U1731"/>
      <c r="V1731"/>
      <c r="AB1731"/>
    </row>
    <row r="1732" spans="21:28" ht="15" x14ac:dyDescent="0.25">
      <c r="U1732"/>
      <c r="V1732"/>
      <c r="AB1732"/>
    </row>
    <row r="1733" spans="21:28" ht="15" x14ac:dyDescent="0.25">
      <c r="U1733"/>
      <c r="V1733"/>
      <c r="AB1733"/>
    </row>
    <row r="1734" spans="21:28" ht="15" x14ac:dyDescent="0.25">
      <c r="U1734"/>
      <c r="V1734"/>
      <c r="AB1734"/>
    </row>
    <row r="1735" spans="21:28" ht="15" x14ac:dyDescent="0.25">
      <c r="U1735"/>
      <c r="V1735"/>
      <c r="AB1735"/>
    </row>
    <row r="1736" spans="21:28" ht="15" x14ac:dyDescent="0.25">
      <c r="U1736"/>
      <c r="V1736"/>
      <c r="AB1736"/>
    </row>
    <row r="1737" spans="21:28" ht="15" x14ac:dyDescent="0.25">
      <c r="U1737"/>
      <c r="V1737"/>
      <c r="AB1737"/>
    </row>
    <row r="1738" spans="21:28" ht="15" x14ac:dyDescent="0.25">
      <c r="U1738"/>
      <c r="V1738"/>
      <c r="AB1738"/>
    </row>
    <row r="1739" spans="21:28" ht="15" x14ac:dyDescent="0.25">
      <c r="U1739"/>
      <c r="V1739"/>
      <c r="AB1739"/>
    </row>
    <row r="1740" spans="21:28" ht="15" x14ac:dyDescent="0.25">
      <c r="U1740"/>
      <c r="V1740"/>
      <c r="AB1740"/>
    </row>
    <row r="1741" spans="21:28" ht="15" x14ac:dyDescent="0.25">
      <c r="U1741"/>
      <c r="V1741"/>
      <c r="AB1741"/>
    </row>
    <row r="1742" spans="21:28" ht="15" x14ac:dyDescent="0.25">
      <c r="U1742"/>
      <c r="V1742"/>
      <c r="AB1742"/>
    </row>
    <row r="1743" spans="21:28" ht="15" x14ac:dyDescent="0.25">
      <c r="U1743"/>
      <c r="V1743"/>
      <c r="AB1743"/>
    </row>
    <row r="1744" spans="21:28" ht="15" x14ac:dyDescent="0.25">
      <c r="U1744"/>
      <c r="V1744"/>
      <c r="AB1744"/>
    </row>
    <row r="1745" spans="21:28" ht="15" x14ac:dyDescent="0.25">
      <c r="U1745"/>
      <c r="V1745"/>
      <c r="AB1745"/>
    </row>
    <row r="1746" spans="21:28" ht="15" x14ac:dyDescent="0.25">
      <c r="U1746"/>
      <c r="V1746"/>
      <c r="AB1746"/>
    </row>
    <row r="1747" spans="21:28" ht="15" x14ac:dyDescent="0.25">
      <c r="U1747"/>
      <c r="V1747"/>
      <c r="AB1747"/>
    </row>
    <row r="1748" spans="21:28" ht="15" x14ac:dyDescent="0.25">
      <c r="U1748"/>
      <c r="V1748"/>
      <c r="AB1748"/>
    </row>
    <row r="1749" spans="21:28" ht="15" x14ac:dyDescent="0.25">
      <c r="U1749"/>
      <c r="V1749"/>
      <c r="AB1749"/>
    </row>
    <row r="1750" spans="21:28" ht="15" x14ac:dyDescent="0.25">
      <c r="U1750"/>
      <c r="V1750"/>
      <c r="AB1750"/>
    </row>
    <row r="1751" spans="21:28" ht="15" x14ac:dyDescent="0.25">
      <c r="U1751"/>
      <c r="V1751"/>
      <c r="AB1751"/>
    </row>
    <row r="1752" spans="21:28" ht="15" x14ac:dyDescent="0.25">
      <c r="U1752"/>
      <c r="V1752"/>
      <c r="AB1752"/>
    </row>
    <row r="1753" spans="21:28" ht="15" x14ac:dyDescent="0.25">
      <c r="U1753"/>
      <c r="V1753"/>
      <c r="AB1753"/>
    </row>
    <row r="1754" spans="21:28" ht="15" x14ac:dyDescent="0.25">
      <c r="U1754"/>
      <c r="V1754"/>
      <c r="AB1754"/>
    </row>
    <row r="1755" spans="21:28" ht="15" x14ac:dyDescent="0.25">
      <c r="U1755"/>
      <c r="V1755"/>
      <c r="AB1755"/>
    </row>
    <row r="1756" spans="21:28" ht="15" x14ac:dyDescent="0.25">
      <c r="U1756"/>
      <c r="V1756"/>
      <c r="AB1756"/>
    </row>
    <row r="1757" spans="21:28" ht="15" x14ac:dyDescent="0.25">
      <c r="U1757"/>
      <c r="V1757"/>
      <c r="AB1757"/>
    </row>
    <row r="1758" spans="21:28" ht="15" x14ac:dyDescent="0.25">
      <c r="U1758"/>
      <c r="V1758"/>
      <c r="AB1758"/>
    </row>
    <row r="1759" spans="21:28" ht="15" x14ac:dyDescent="0.25">
      <c r="U1759"/>
      <c r="V1759"/>
      <c r="AB1759"/>
    </row>
    <row r="1760" spans="21:28" ht="15" x14ac:dyDescent="0.25">
      <c r="U1760"/>
      <c r="V1760"/>
      <c r="AB1760"/>
    </row>
    <row r="1761" spans="21:28" ht="15" x14ac:dyDescent="0.25">
      <c r="U1761"/>
      <c r="V1761"/>
      <c r="AB1761"/>
    </row>
    <row r="1762" spans="21:28" ht="15" x14ac:dyDescent="0.25">
      <c r="U1762"/>
      <c r="V1762"/>
      <c r="AB1762"/>
    </row>
    <row r="1763" spans="21:28" ht="15" x14ac:dyDescent="0.25">
      <c r="U1763"/>
      <c r="V1763"/>
      <c r="AB1763"/>
    </row>
    <row r="1764" spans="21:28" ht="15" x14ac:dyDescent="0.25">
      <c r="U1764"/>
      <c r="V1764"/>
      <c r="AB1764"/>
    </row>
    <row r="1765" spans="21:28" ht="15" x14ac:dyDescent="0.25">
      <c r="U1765"/>
      <c r="V1765"/>
      <c r="AB1765"/>
    </row>
    <row r="1766" spans="21:28" ht="15" x14ac:dyDescent="0.25">
      <c r="U1766"/>
      <c r="V1766"/>
      <c r="AB1766"/>
    </row>
    <row r="1767" spans="21:28" ht="15" x14ac:dyDescent="0.25">
      <c r="U1767"/>
      <c r="V1767"/>
      <c r="AB1767"/>
    </row>
    <row r="1768" spans="21:28" ht="15" x14ac:dyDescent="0.25">
      <c r="U1768"/>
      <c r="V1768"/>
      <c r="AB1768"/>
    </row>
    <row r="1769" spans="21:28" ht="15" x14ac:dyDescent="0.25">
      <c r="U1769"/>
      <c r="V1769"/>
      <c r="AB1769"/>
    </row>
    <row r="1770" spans="21:28" ht="15" x14ac:dyDescent="0.25">
      <c r="U1770"/>
      <c r="V1770"/>
      <c r="AB1770"/>
    </row>
    <row r="1771" spans="21:28" ht="15" x14ac:dyDescent="0.25">
      <c r="U1771"/>
      <c r="V1771"/>
      <c r="AB1771"/>
    </row>
    <row r="1772" spans="21:28" ht="15" x14ac:dyDescent="0.25">
      <c r="U1772"/>
      <c r="V1772"/>
      <c r="AB1772"/>
    </row>
    <row r="1773" spans="21:28" ht="15" x14ac:dyDescent="0.25">
      <c r="U1773"/>
      <c r="V1773"/>
      <c r="AB1773"/>
    </row>
    <row r="1774" spans="21:28" ht="15" x14ac:dyDescent="0.25">
      <c r="U1774"/>
      <c r="V1774"/>
      <c r="AB1774"/>
    </row>
    <row r="1775" spans="21:28" ht="15" x14ac:dyDescent="0.25">
      <c r="U1775"/>
      <c r="V1775"/>
      <c r="AB1775"/>
    </row>
    <row r="1776" spans="21:28" ht="15" x14ac:dyDescent="0.25">
      <c r="U1776"/>
      <c r="V1776"/>
      <c r="AB1776"/>
    </row>
    <row r="1777" spans="21:28" ht="15" x14ac:dyDescent="0.25">
      <c r="U1777"/>
      <c r="V1777"/>
      <c r="AB1777"/>
    </row>
    <row r="1778" spans="21:28" ht="15" x14ac:dyDescent="0.25">
      <c r="U1778"/>
      <c r="V1778"/>
      <c r="AB1778"/>
    </row>
    <row r="1779" spans="21:28" ht="15" x14ac:dyDescent="0.25">
      <c r="U1779"/>
      <c r="V1779"/>
      <c r="AB1779"/>
    </row>
    <row r="1780" spans="21:28" ht="15" x14ac:dyDescent="0.25">
      <c r="U1780"/>
      <c r="V1780"/>
      <c r="AB1780"/>
    </row>
    <row r="1781" spans="21:28" ht="15" x14ac:dyDescent="0.25">
      <c r="U1781"/>
      <c r="V1781"/>
      <c r="AB1781"/>
    </row>
    <row r="1782" spans="21:28" ht="15" x14ac:dyDescent="0.25">
      <c r="U1782"/>
      <c r="V1782"/>
      <c r="AB1782"/>
    </row>
    <row r="1783" spans="21:28" ht="15" x14ac:dyDescent="0.25">
      <c r="U1783"/>
      <c r="V1783"/>
      <c r="AB1783"/>
    </row>
    <row r="1784" spans="21:28" ht="15" x14ac:dyDescent="0.25">
      <c r="U1784"/>
      <c r="V1784"/>
      <c r="AB1784"/>
    </row>
    <row r="1785" spans="21:28" ht="15" x14ac:dyDescent="0.25">
      <c r="U1785"/>
      <c r="V1785"/>
      <c r="AB1785"/>
    </row>
    <row r="1786" spans="21:28" ht="15" x14ac:dyDescent="0.25">
      <c r="U1786"/>
      <c r="V1786"/>
      <c r="AB1786"/>
    </row>
    <row r="1787" spans="21:28" ht="15" x14ac:dyDescent="0.25">
      <c r="U1787"/>
      <c r="V1787"/>
      <c r="AB1787"/>
    </row>
    <row r="1788" spans="21:28" ht="15" x14ac:dyDescent="0.25">
      <c r="U1788"/>
      <c r="V1788"/>
      <c r="AB1788"/>
    </row>
    <row r="1789" spans="21:28" ht="15" x14ac:dyDescent="0.25">
      <c r="U1789"/>
      <c r="V1789"/>
      <c r="AB1789"/>
    </row>
    <row r="1790" spans="21:28" ht="15" x14ac:dyDescent="0.25">
      <c r="U1790"/>
      <c r="V1790"/>
      <c r="AB1790"/>
    </row>
    <row r="1791" spans="21:28" ht="15" x14ac:dyDescent="0.25">
      <c r="U1791"/>
      <c r="V1791"/>
      <c r="AB1791"/>
    </row>
    <row r="1792" spans="21:28" ht="15" x14ac:dyDescent="0.25">
      <c r="U1792"/>
      <c r="V1792"/>
      <c r="AB1792"/>
    </row>
    <row r="1793" spans="21:28" ht="15" x14ac:dyDescent="0.25">
      <c r="U1793"/>
      <c r="V1793"/>
      <c r="AB1793"/>
    </row>
    <row r="1794" spans="21:28" ht="15" x14ac:dyDescent="0.25">
      <c r="U1794"/>
      <c r="V1794"/>
      <c r="AB1794"/>
    </row>
    <row r="1795" spans="21:28" ht="15" x14ac:dyDescent="0.25">
      <c r="U1795"/>
      <c r="V1795"/>
      <c r="AB1795"/>
    </row>
    <row r="1796" spans="21:28" ht="15" x14ac:dyDescent="0.25">
      <c r="U1796"/>
      <c r="V1796"/>
      <c r="AB1796"/>
    </row>
    <row r="1797" spans="21:28" ht="15" x14ac:dyDescent="0.25">
      <c r="U1797"/>
      <c r="V1797"/>
      <c r="AB1797"/>
    </row>
    <row r="1798" spans="21:28" ht="15" x14ac:dyDescent="0.25">
      <c r="U1798"/>
      <c r="V1798"/>
      <c r="AB1798"/>
    </row>
    <row r="1799" spans="21:28" ht="15" x14ac:dyDescent="0.25">
      <c r="U1799"/>
      <c r="V1799"/>
      <c r="AB1799"/>
    </row>
    <row r="1800" spans="21:28" ht="15" x14ac:dyDescent="0.25">
      <c r="U1800"/>
      <c r="V1800"/>
      <c r="AB1800"/>
    </row>
    <row r="1801" spans="21:28" ht="15" x14ac:dyDescent="0.25">
      <c r="U1801"/>
      <c r="V1801"/>
      <c r="AB1801"/>
    </row>
    <row r="1802" spans="21:28" ht="15" x14ac:dyDescent="0.25">
      <c r="U1802"/>
      <c r="V1802"/>
      <c r="AB1802"/>
    </row>
    <row r="1803" spans="21:28" ht="15" x14ac:dyDescent="0.25">
      <c r="U1803"/>
      <c r="V1803"/>
      <c r="AB1803"/>
    </row>
    <row r="1804" spans="21:28" ht="15" x14ac:dyDescent="0.25">
      <c r="U1804"/>
      <c r="V1804"/>
      <c r="AB1804"/>
    </row>
    <row r="1805" spans="21:28" ht="15" x14ac:dyDescent="0.25">
      <c r="U1805"/>
      <c r="V1805"/>
      <c r="AB1805"/>
    </row>
    <row r="1806" spans="21:28" ht="15" x14ac:dyDescent="0.25">
      <c r="U1806"/>
      <c r="V1806"/>
      <c r="AB1806"/>
    </row>
    <row r="1807" spans="21:28" ht="15" x14ac:dyDescent="0.25">
      <c r="U1807"/>
      <c r="V1807"/>
      <c r="AB1807"/>
    </row>
    <row r="1808" spans="21:28" ht="15" x14ac:dyDescent="0.25">
      <c r="U1808"/>
      <c r="V1808"/>
      <c r="AB1808"/>
    </row>
    <row r="1809" spans="21:28" ht="15" x14ac:dyDescent="0.25">
      <c r="U1809"/>
      <c r="V1809"/>
      <c r="AB1809"/>
    </row>
    <row r="1810" spans="21:28" ht="15" x14ac:dyDescent="0.25">
      <c r="U1810"/>
      <c r="V1810"/>
      <c r="AB1810"/>
    </row>
    <row r="1811" spans="21:28" ht="15" x14ac:dyDescent="0.25">
      <c r="U1811"/>
      <c r="V1811"/>
      <c r="AB1811"/>
    </row>
    <row r="1812" spans="21:28" ht="15" x14ac:dyDescent="0.25">
      <c r="U1812"/>
      <c r="V1812"/>
      <c r="AB1812"/>
    </row>
    <row r="1813" spans="21:28" ht="15" x14ac:dyDescent="0.25">
      <c r="U1813"/>
      <c r="V1813"/>
      <c r="AB1813"/>
    </row>
    <row r="1814" spans="21:28" ht="15" x14ac:dyDescent="0.25">
      <c r="U1814"/>
      <c r="V1814"/>
      <c r="AB1814"/>
    </row>
    <row r="1815" spans="21:28" ht="15" x14ac:dyDescent="0.25">
      <c r="U1815"/>
      <c r="V1815"/>
      <c r="AB1815"/>
    </row>
    <row r="1816" spans="21:28" ht="15" x14ac:dyDescent="0.25">
      <c r="U1816"/>
      <c r="V1816"/>
      <c r="AB1816"/>
    </row>
    <row r="1817" spans="21:28" ht="15" x14ac:dyDescent="0.25">
      <c r="U1817"/>
      <c r="V1817"/>
      <c r="AB1817"/>
    </row>
    <row r="1818" spans="21:28" ht="15" x14ac:dyDescent="0.25">
      <c r="U1818"/>
      <c r="V1818"/>
      <c r="AB1818"/>
    </row>
    <row r="1819" spans="21:28" ht="15" x14ac:dyDescent="0.25">
      <c r="U1819"/>
      <c r="V1819"/>
      <c r="AB1819"/>
    </row>
    <row r="1820" spans="21:28" ht="15" x14ac:dyDescent="0.25">
      <c r="U1820"/>
      <c r="V1820"/>
      <c r="AB1820"/>
    </row>
    <row r="1821" spans="21:28" ht="15" x14ac:dyDescent="0.25">
      <c r="U1821"/>
      <c r="V1821"/>
      <c r="AB1821"/>
    </row>
    <row r="1822" spans="21:28" ht="15" x14ac:dyDescent="0.25">
      <c r="U1822"/>
      <c r="V1822"/>
      <c r="AB1822"/>
    </row>
    <row r="1823" spans="21:28" ht="15" x14ac:dyDescent="0.25">
      <c r="U1823"/>
      <c r="V1823"/>
      <c r="AB1823"/>
    </row>
    <row r="1824" spans="21:28" ht="15" x14ac:dyDescent="0.25">
      <c r="U1824"/>
      <c r="V1824"/>
      <c r="AB1824"/>
    </row>
    <row r="1825" spans="21:28" ht="15" x14ac:dyDescent="0.25">
      <c r="U1825"/>
      <c r="V1825"/>
      <c r="AB1825"/>
    </row>
    <row r="1826" spans="21:28" ht="15" x14ac:dyDescent="0.25">
      <c r="U1826"/>
      <c r="V1826"/>
      <c r="AB1826"/>
    </row>
    <row r="1827" spans="21:28" ht="15" x14ac:dyDescent="0.25">
      <c r="U1827"/>
      <c r="V1827"/>
      <c r="AB1827"/>
    </row>
    <row r="1828" spans="21:28" ht="15" x14ac:dyDescent="0.25">
      <c r="U1828"/>
      <c r="V1828"/>
      <c r="AB1828"/>
    </row>
    <row r="1829" spans="21:28" ht="15" x14ac:dyDescent="0.25">
      <c r="U1829"/>
      <c r="V1829"/>
      <c r="AB1829"/>
    </row>
    <row r="1830" spans="21:28" ht="15" x14ac:dyDescent="0.25">
      <c r="U1830"/>
      <c r="V1830"/>
      <c r="AB1830"/>
    </row>
    <row r="1831" spans="21:28" ht="15" x14ac:dyDescent="0.25">
      <c r="U1831"/>
      <c r="V1831"/>
      <c r="AB1831"/>
    </row>
    <row r="1832" spans="21:28" ht="15" x14ac:dyDescent="0.25">
      <c r="U1832"/>
      <c r="V1832"/>
      <c r="AB1832"/>
    </row>
    <row r="1833" spans="21:28" ht="15" x14ac:dyDescent="0.25">
      <c r="U1833"/>
      <c r="V1833"/>
      <c r="AB1833"/>
    </row>
    <row r="1834" spans="21:28" ht="15" x14ac:dyDescent="0.25">
      <c r="U1834"/>
      <c r="V1834"/>
      <c r="AB1834"/>
    </row>
    <row r="1835" spans="21:28" ht="15" x14ac:dyDescent="0.25">
      <c r="U1835"/>
      <c r="V1835"/>
      <c r="AB1835"/>
    </row>
    <row r="1836" spans="21:28" ht="15" x14ac:dyDescent="0.25">
      <c r="U1836"/>
      <c r="V1836"/>
      <c r="AB1836"/>
    </row>
    <row r="1837" spans="21:28" ht="15" x14ac:dyDescent="0.25">
      <c r="U1837"/>
      <c r="V1837"/>
      <c r="AB1837"/>
    </row>
    <row r="1838" spans="21:28" ht="15" x14ac:dyDescent="0.25">
      <c r="U1838"/>
      <c r="V1838"/>
      <c r="AB1838"/>
    </row>
    <row r="1839" spans="21:28" ht="15" x14ac:dyDescent="0.25">
      <c r="U1839"/>
      <c r="V1839"/>
      <c r="AB1839"/>
    </row>
    <row r="1840" spans="21:28" ht="15" x14ac:dyDescent="0.25">
      <c r="U1840"/>
      <c r="V1840"/>
      <c r="AB1840"/>
    </row>
    <row r="1841" spans="21:28" ht="15" x14ac:dyDescent="0.25">
      <c r="U1841"/>
      <c r="V1841"/>
      <c r="AB1841"/>
    </row>
    <row r="1842" spans="21:28" ht="15" x14ac:dyDescent="0.25">
      <c r="U1842"/>
      <c r="V1842"/>
      <c r="AB1842"/>
    </row>
    <row r="1843" spans="21:28" ht="15" x14ac:dyDescent="0.25">
      <c r="U1843"/>
      <c r="V1843"/>
      <c r="AB1843"/>
    </row>
    <row r="1844" spans="21:28" ht="15" x14ac:dyDescent="0.25">
      <c r="U1844"/>
      <c r="V1844"/>
      <c r="AB1844"/>
    </row>
    <row r="1845" spans="21:28" ht="15" x14ac:dyDescent="0.25">
      <c r="U1845"/>
      <c r="V1845"/>
      <c r="AB1845"/>
    </row>
    <row r="1846" spans="21:28" ht="15" x14ac:dyDescent="0.25">
      <c r="U1846"/>
      <c r="V1846"/>
      <c r="AB1846"/>
    </row>
    <row r="1847" spans="21:28" ht="15" x14ac:dyDescent="0.25">
      <c r="U1847"/>
      <c r="V1847"/>
      <c r="AB1847"/>
    </row>
    <row r="1848" spans="21:28" ht="15" x14ac:dyDescent="0.25">
      <c r="U1848"/>
      <c r="V1848"/>
      <c r="AB1848"/>
    </row>
    <row r="1849" spans="21:28" ht="15" x14ac:dyDescent="0.25">
      <c r="U1849"/>
      <c r="V1849"/>
      <c r="AB1849"/>
    </row>
    <row r="1850" spans="21:28" ht="15" x14ac:dyDescent="0.25">
      <c r="U1850"/>
      <c r="V1850"/>
      <c r="AB1850"/>
    </row>
    <row r="1851" spans="21:28" ht="15" x14ac:dyDescent="0.25">
      <c r="U1851"/>
      <c r="V1851"/>
      <c r="AB1851"/>
    </row>
    <row r="1852" spans="21:28" ht="15" x14ac:dyDescent="0.25">
      <c r="U1852"/>
      <c r="V1852"/>
      <c r="AB1852"/>
    </row>
    <row r="1853" spans="21:28" ht="15" x14ac:dyDescent="0.25">
      <c r="U1853"/>
      <c r="V1853"/>
      <c r="AB1853"/>
    </row>
    <row r="1854" spans="21:28" ht="15" x14ac:dyDescent="0.25">
      <c r="U1854"/>
      <c r="V1854"/>
      <c r="AB1854"/>
    </row>
    <row r="1855" spans="21:28" ht="15" x14ac:dyDescent="0.25">
      <c r="U1855"/>
      <c r="V1855"/>
      <c r="AB1855"/>
    </row>
    <row r="1856" spans="21:28" ht="15" x14ac:dyDescent="0.25">
      <c r="U1856"/>
      <c r="V1856"/>
      <c r="AB1856"/>
    </row>
    <row r="1857" spans="21:28" ht="15" x14ac:dyDescent="0.25">
      <c r="U1857"/>
      <c r="V1857"/>
      <c r="AB1857"/>
    </row>
    <row r="1858" spans="21:28" ht="15" x14ac:dyDescent="0.25">
      <c r="U1858"/>
      <c r="V1858"/>
      <c r="AB1858"/>
    </row>
    <row r="1859" spans="21:28" ht="15" x14ac:dyDescent="0.25">
      <c r="U1859"/>
      <c r="V1859"/>
      <c r="AB1859"/>
    </row>
    <row r="1860" spans="21:28" ht="15" x14ac:dyDescent="0.25">
      <c r="U1860"/>
      <c r="V1860"/>
      <c r="AB1860"/>
    </row>
    <row r="1861" spans="21:28" ht="15" x14ac:dyDescent="0.25">
      <c r="U1861"/>
      <c r="V1861"/>
      <c r="AB1861"/>
    </row>
    <row r="1862" spans="21:28" ht="15" x14ac:dyDescent="0.25">
      <c r="U1862"/>
      <c r="V1862"/>
      <c r="AB1862"/>
    </row>
    <row r="1863" spans="21:28" ht="15" x14ac:dyDescent="0.25">
      <c r="U1863"/>
      <c r="V1863"/>
      <c r="AB1863"/>
    </row>
    <row r="1864" spans="21:28" ht="15" x14ac:dyDescent="0.25">
      <c r="U1864"/>
      <c r="V1864"/>
      <c r="AB1864"/>
    </row>
    <row r="1865" spans="21:28" ht="15" x14ac:dyDescent="0.25">
      <c r="U1865"/>
      <c r="V1865"/>
      <c r="AB1865"/>
    </row>
    <row r="1866" spans="21:28" ht="15" x14ac:dyDescent="0.25">
      <c r="U1866"/>
      <c r="V1866"/>
      <c r="AB1866"/>
    </row>
    <row r="1867" spans="21:28" ht="15" x14ac:dyDescent="0.25">
      <c r="U1867"/>
      <c r="V1867"/>
      <c r="AB1867"/>
    </row>
    <row r="1868" spans="21:28" ht="15" x14ac:dyDescent="0.25">
      <c r="U1868"/>
      <c r="V1868"/>
      <c r="AB1868"/>
    </row>
    <row r="1869" spans="21:28" ht="15" x14ac:dyDescent="0.25">
      <c r="U1869"/>
      <c r="V1869"/>
      <c r="AB1869"/>
    </row>
    <row r="1870" spans="21:28" ht="15" x14ac:dyDescent="0.25">
      <c r="U1870"/>
      <c r="V1870"/>
      <c r="AB1870"/>
    </row>
    <row r="1871" spans="21:28" ht="15" x14ac:dyDescent="0.25">
      <c r="U1871"/>
      <c r="V1871"/>
      <c r="AB1871"/>
    </row>
    <row r="1872" spans="21:28" ht="15" x14ac:dyDescent="0.25">
      <c r="U1872"/>
      <c r="V1872"/>
      <c r="AB1872"/>
    </row>
    <row r="1873" spans="21:28" ht="15" x14ac:dyDescent="0.25">
      <c r="U1873"/>
      <c r="V1873"/>
      <c r="AB1873"/>
    </row>
    <row r="1874" spans="21:28" ht="15" x14ac:dyDescent="0.25">
      <c r="U1874"/>
      <c r="V1874"/>
      <c r="AB1874"/>
    </row>
    <row r="1875" spans="21:28" ht="15" x14ac:dyDescent="0.25">
      <c r="U1875"/>
      <c r="V1875"/>
      <c r="AB1875"/>
    </row>
    <row r="1876" spans="21:28" ht="15" x14ac:dyDescent="0.25">
      <c r="U1876"/>
      <c r="V1876"/>
      <c r="AB1876"/>
    </row>
    <row r="1877" spans="21:28" ht="15" x14ac:dyDescent="0.25">
      <c r="U1877"/>
      <c r="V1877"/>
      <c r="AB1877"/>
    </row>
    <row r="1878" spans="21:28" ht="15" x14ac:dyDescent="0.25">
      <c r="U1878"/>
      <c r="V1878"/>
      <c r="AB1878"/>
    </row>
    <row r="1879" spans="21:28" ht="15" x14ac:dyDescent="0.25">
      <c r="U1879"/>
      <c r="V1879"/>
      <c r="AB1879"/>
    </row>
    <row r="1880" spans="21:28" ht="15" x14ac:dyDescent="0.25">
      <c r="U1880"/>
      <c r="V1880"/>
      <c r="AB1880"/>
    </row>
    <row r="1881" spans="21:28" ht="15" x14ac:dyDescent="0.25">
      <c r="U1881"/>
      <c r="V1881"/>
      <c r="AB1881"/>
    </row>
    <row r="1882" spans="21:28" ht="15" x14ac:dyDescent="0.25">
      <c r="U1882"/>
      <c r="V1882"/>
      <c r="AB1882"/>
    </row>
    <row r="1883" spans="21:28" ht="15" x14ac:dyDescent="0.25">
      <c r="U1883"/>
      <c r="V1883"/>
      <c r="AB1883"/>
    </row>
    <row r="1884" spans="21:28" ht="15" x14ac:dyDescent="0.25">
      <c r="U1884"/>
      <c r="V1884"/>
      <c r="AB1884"/>
    </row>
    <row r="1885" spans="21:28" ht="15" x14ac:dyDescent="0.25">
      <c r="U1885"/>
      <c r="V1885"/>
      <c r="AB1885"/>
    </row>
    <row r="1886" spans="21:28" ht="15" x14ac:dyDescent="0.25">
      <c r="U1886"/>
      <c r="V1886"/>
      <c r="AB1886"/>
    </row>
    <row r="1887" spans="21:28" ht="15" x14ac:dyDescent="0.25">
      <c r="U1887"/>
      <c r="V1887"/>
      <c r="AB1887"/>
    </row>
    <row r="1888" spans="21:28" ht="15" x14ac:dyDescent="0.25">
      <c r="U1888"/>
      <c r="V1888"/>
      <c r="AB1888"/>
    </row>
    <row r="1889" spans="21:28" ht="15" x14ac:dyDescent="0.25">
      <c r="U1889"/>
      <c r="V1889"/>
      <c r="AB1889"/>
    </row>
    <row r="1890" spans="21:28" ht="15" x14ac:dyDescent="0.25">
      <c r="U1890"/>
      <c r="V1890"/>
      <c r="AB1890"/>
    </row>
    <row r="1891" spans="21:28" ht="15" x14ac:dyDescent="0.25">
      <c r="U1891"/>
      <c r="V1891"/>
      <c r="AB1891"/>
    </row>
    <row r="1892" spans="21:28" ht="15" x14ac:dyDescent="0.25">
      <c r="U1892"/>
      <c r="V1892"/>
      <c r="AB1892"/>
    </row>
  </sheetData>
  <sortState ref="AA10:AA1892">
    <sortCondition ref="AA10"/>
  </sortState>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7409" r:id="rId3" name="List Box 1">
              <controlPr defaultSize="0" autoLine="0" autoPict="0">
                <anchor moveWithCells="1">
                  <from>
                    <xdr:col>32</xdr:col>
                    <xdr:colOff>476250</xdr:colOff>
                    <xdr:row>26</xdr:row>
                    <xdr:rowOff>66675</xdr:rowOff>
                  </from>
                  <to>
                    <xdr:col>34</xdr:col>
                    <xdr:colOff>485775</xdr:colOff>
                    <xdr:row>32</xdr:row>
                    <xdr:rowOff>19050</xdr:rowOff>
                  </to>
                </anchor>
              </controlPr>
            </control>
          </mc:Choice>
        </mc:AlternateContent>
        <mc:AlternateContent xmlns:mc="http://schemas.openxmlformats.org/markup-compatibility/2006">
          <mc:Choice Requires="x14">
            <control shapeId="17410" r:id="rId4" name="List Box 2">
              <controlPr defaultSize="0" autoLine="0" autoPict="0">
                <anchor moveWithCells="1">
                  <from>
                    <xdr:col>32</xdr:col>
                    <xdr:colOff>476250</xdr:colOff>
                    <xdr:row>32</xdr:row>
                    <xdr:rowOff>152400</xdr:rowOff>
                  </from>
                  <to>
                    <xdr:col>34</xdr:col>
                    <xdr:colOff>457200</xdr:colOff>
                    <xdr:row>39</xdr:row>
                    <xdr:rowOff>95250</xdr:rowOff>
                  </to>
                </anchor>
              </controlPr>
            </control>
          </mc:Choice>
        </mc:AlternateContent>
        <mc:AlternateContent xmlns:mc="http://schemas.openxmlformats.org/markup-compatibility/2006">
          <mc:Choice Requires="x14">
            <control shapeId="17411" r:id="rId5" name="Drop Down 3">
              <controlPr defaultSize="0" autoLine="0" autoPict="0">
                <anchor moveWithCells="1">
                  <from>
                    <xdr:col>33</xdr:col>
                    <xdr:colOff>142875</xdr:colOff>
                    <xdr:row>24</xdr:row>
                    <xdr:rowOff>142875</xdr:rowOff>
                  </from>
                  <to>
                    <xdr:col>34</xdr:col>
                    <xdr:colOff>590550</xdr:colOff>
                    <xdr:row>25</xdr:row>
                    <xdr:rowOff>123825</xdr:rowOff>
                  </to>
                </anchor>
              </controlPr>
            </control>
          </mc:Choice>
        </mc:AlternateContent>
      </controls>
    </mc:Choice>
  </mc:AlternateContent>
  <tableParts count="6">
    <tablePart r:id="rId6"/>
    <tablePart r:id="rId7"/>
    <tablePart r:id="rId8"/>
    <tablePart r:id="rId9"/>
    <tablePart r:id="rId10"/>
    <tablePart r:id="rId1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B1:S1881"/>
  <sheetViews>
    <sheetView topLeftCell="F1" workbookViewId="0">
      <pane ySplit="7" topLeftCell="A751" activePane="bottomLeft" state="frozen"/>
      <selection pane="bottomLeft" activeCell="S756" sqref="S756"/>
    </sheetView>
  </sheetViews>
  <sheetFormatPr defaultRowHeight="12.75" x14ac:dyDescent="0.2"/>
  <cols>
    <col min="1" max="1" width="2.85546875" style="1" customWidth="1"/>
    <col min="2" max="2" width="12" style="1" customWidth="1"/>
    <col min="3" max="3" width="13" style="1" customWidth="1"/>
    <col min="4" max="4" width="23.85546875" style="1" customWidth="1"/>
    <col min="5" max="5" width="13.28515625" style="1" customWidth="1"/>
    <col min="6" max="6" width="11" style="1" customWidth="1"/>
    <col min="7" max="7" width="14.28515625" style="1" bestFit="1" customWidth="1"/>
    <col min="8" max="9" width="12.7109375" style="1" customWidth="1"/>
    <col min="10" max="10" width="25.5703125" style="1" customWidth="1"/>
    <col min="11" max="11" width="16.140625" style="1" customWidth="1"/>
    <col min="12" max="13" width="20.5703125" style="1" customWidth="1"/>
    <col min="14" max="14" width="15.28515625" style="1" customWidth="1"/>
    <col min="15" max="15" width="23" style="1" customWidth="1"/>
    <col min="16" max="16" width="41.42578125" style="1" customWidth="1"/>
    <col min="17" max="17" width="11.140625" style="1" customWidth="1"/>
    <col min="18" max="18" width="20.5703125" style="1" customWidth="1"/>
    <col min="19" max="19" width="11.140625" style="1" bestFit="1" customWidth="1"/>
    <col min="20" max="16384" width="9.140625" style="1"/>
  </cols>
  <sheetData>
    <row r="1" spans="2:19" s="2" customFormat="1" ht="26.25" customHeight="1" x14ac:dyDescent="0.25">
      <c r="B1" s="2" t="s">
        <v>4009</v>
      </c>
    </row>
    <row r="3" spans="2:19" s="3" customFormat="1" x14ac:dyDescent="0.2">
      <c r="B3" s="3" t="s">
        <v>4009</v>
      </c>
      <c r="C3" s="37" t="s">
        <v>4083</v>
      </c>
      <c r="D3" s="37" t="s">
        <v>4123</v>
      </c>
    </row>
    <row r="4" spans="2:19" x14ac:dyDescent="0.2">
      <c r="H4" s="32" t="s">
        <v>4112</v>
      </c>
    </row>
    <row r="5" spans="2:19" x14ac:dyDescent="0.2">
      <c r="H5" s="31">
        <f>AVERAGE(Data[Salary in Big Macs])</f>
        <v>13706.507741794339</v>
      </c>
    </row>
    <row r="7" spans="2:19" s="7" customFormat="1" ht="36.75" customHeight="1" x14ac:dyDescent="0.25">
      <c r="B7" s="7" t="s">
        <v>267</v>
      </c>
      <c r="C7" s="7" t="s">
        <v>268</v>
      </c>
      <c r="D7" s="7" t="s">
        <v>269</v>
      </c>
      <c r="E7" s="7" t="s">
        <v>270</v>
      </c>
      <c r="F7" s="7" t="s">
        <v>4061</v>
      </c>
      <c r="G7" s="7" t="s">
        <v>271</v>
      </c>
      <c r="H7" s="23" t="s">
        <v>4012</v>
      </c>
      <c r="I7" s="23" t="s">
        <v>4111</v>
      </c>
      <c r="J7" s="7" t="s">
        <v>272</v>
      </c>
      <c r="K7" s="7" t="s">
        <v>273</v>
      </c>
      <c r="L7" s="7" t="s">
        <v>274</v>
      </c>
      <c r="M7" s="7" t="s">
        <v>4062</v>
      </c>
      <c r="N7" s="7" t="s">
        <v>4010</v>
      </c>
      <c r="O7" s="23" t="s">
        <v>4102</v>
      </c>
      <c r="P7" s="7" t="s">
        <v>275</v>
      </c>
      <c r="Q7" s="23" t="s">
        <v>4072</v>
      </c>
      <c r="R7" s="7" t="s">
        <v>276</v>
      </c>
      <c r="S7" s="23" t="s">
        <v>4113</v>
      </c>
    </row>
    <row r="8" spans="2:19" x14ac:dyDescent="0.2">
      <c r="B8" s="1" t="s">
        <v>3134</v>
      </c>
      <c r="C8" s="1">
        <v>41056.980902777781</v>
      </c>
      <c r="D8" s="10">
        <v>20571</v>
      </c>
      <c r="E8" s="1" t="s">
        <v>322</v>
      </c>
      <c r="F8" s="11">
        <v>20571</v>
      </c>
      <c r="G8" s="9">
        <f>Data[[#This Row],[Clean Salary]]*INDEX(Exchange[], MATCH(Data[[#This Row],[Currency]], Exchange[Code], 0), 4)</f>
        <v>20571</v>
      </c>
      <c r="H8" s="11" t="str">
        <f>IFERROR(Data[[#This Row],[Salary in USD]]/(INDEX(Exchange[], MATCH(Data[[#This Row],[Local Currency Unit]], Exchange[Code], 0), 8)), "")</f>
        <v/>
      </c>
      <c r="I8" s="30" t="e">
        <f>100*(Data[[#This Row],[Salary in Big Macs]]/$H$5)</f>
        <v>#VALUE!</v>
      </c>
      <c r="J8" s="1" t="s">
        <v>336</v>
      </c>
      <c r="K8" s="1" t="s">
        <v>329</v>
      </c>
      <c r="L8" s="1" t="s">
        <v>189</v>
      </c>
      <c r="N8" s="1" t="str">
        <f>INDEX(Countries[], MATCH(Data[[#This Row],[Where do you work]], Countries[Actual], 0), 2)</f>
        <v>Albania</v>
      </c>
      <c r="O8" s="1" t="str">
        <f>VLOOKUP(Data[[#This Row],[Where do you work]], Countries[], 3, FALSE)</f>
        <v>Europe</v>
      </c>
      <c r="P8" s="1" t="s">
        <v>282</v>
      </c>
      <c r="Q8" s="1" t="str">
        <f>VLOOKUP(Data[[#This Row],[How many hours of a day you work on Excel]], Time[], 2, FALSE)</f>
        <v>Heavy</v>
      </c>
      <c r="R8" s="1">
        <v>8</v>
      </c>
      <c r="S8" s="33" t="str">
        <f>VLOOKUP(Data[[#This Row],[Years of Experience]], Experience[], 2, TRUE)</f>
        <v>5 - 10 Years</v>
      </c>
    </row>
    <row r="9" spans="2:19" x14ac:dyDescent="0.2">
      <c r="B9" s="1" t="s">
        <v>3097</v>
      </c>
      <c r="C9" s="1">
        <v>41055.028333333335</v>
      </c>
      <c r="D9" s="10">
        <v>21000</v>
      </c>
      <c r="E9" s="1" t="s">
        <v>322</v>
      </c>
      <c r="F9" s="11">
        <v>21000</v>
      </c>
      <c r="G9" s="9">
        <f>Data[[#This Row],[Clean Salary]]*INDEX(Exchange[], MATCH(Data[[#This Row],[Currency]], Exchange[Code], 0), 4)</f>
        <v>21000</v>
      </c>
      <c r="H9" s="11" t="str">
        <f>IFERROR(Data[[#This Row],[Salary in USD]]/(INDEX(Exchange[], MATCH(Data[[#This Row],[Local Currency Unit]], Exchange[Code], 0), 8)), "")</f>
        <v/>
      </c>
      <c r="I9" s="30" t="e">
        <f>100*(Data[[#This Row],[Salary in Big Macs]]/$H$5)</f>
        <v>#VALUE!</v>
      </c>
      <c r="J9" s="1" t="s">
        <v>3098</v>
      </c>
      <c r="K9" s="1" t="s">
        <v>290</v>
      </c>
      <c r="L9" s="1" t="s">
        <v>190</v>
      </c>
      <c r="N9" s="1" t="str">
        <f>INDEX(Countries[], MATCH(Data[[#This Row],[Where do you work]], Countries[Actual], 0), 2)</f>
        <v>Arabian Gulf</v>
      </c>
      <c r="O9" s="1" t="str">
        <f>VLOOKUP(Data[[#This Row],[Where do you work]], Countries[], 3, FALSE)</f>
        <v>Middle East</v>
      </c>
      <c r="P9" s="1" t="s">
        <v>324</v>
      </c>
      <c r="Q9" s="1" t="str">
        <f>VLOOKUP(Data[[#This Row],[How many hours of a day you work on Excel]], Time[], 2, FALSE)</f>
        <v>Light</v>
      </c>
      <c r="S9" s="33" t="str">
        <f>VLOOKUP(Data[[#This Row],[Years of Experience]], Experience[], 2, TRUE)</f>
        <v>0 - 5 Years</v>
      </c>
    </row>
    <row r="10" spans="2:19" x14ac:dyDescent="0.2">
      <c r="B10" s="1" t="s">
        <v>2978</v>
      </c>
      <c r="C10" s="1">
        <v>41057.957824074074</v>
      </c>
      <c r="D10" s="10">
        <v>2000</v>
      </c>
      <c r="E10" s="1" t="s">
        <v>322</v>
      </c>
      <c r="F10" s="11">
        <v>24000</v>
      </c>
      <c r="G10" s="9">
        <f>Data[[#This Row],[Clean Salary]]*INDEX(Exchange[], MATCH(Data[[#This Row],[Currency]], Exchange[Code], 0), 4)</f>
        <v>24000</v>
      </c>
      <c r="H10" s="11">
        <f>IFERROR(Data[[#This Row],[Salary in USD]]/(INDEX(Exchange[], MATCH(Data[[#This Row],[Local Currency Unit]], Exchange[Code], 0), 8)), "")</f>
        <v>5172.4137931034484</v>
      </c>
      <c r="I10" s="30">
        <f>100*(Data[[#This Row],[Salary in Big Macs]]/$H$5)</f>
        <v>37.736919502343781</v>
      </c>
      <c r="J10" s="1" t="s">
        <v>2979</v>
      </c>
      <c r="K10" s="1" t="s">
        <v>281</v>
      </c>
      <c r="L10" s="1" t="s">
        <v>191</v>
      </c>
      <c r="M10" s="1" t="s">
        <v>2</v>
      </c>
      <c r="N10" s="1" t="str">
        <f>INDEX(Countries[], MATCH(Data[[#This Row],[Where do you work]], Countries[Actual], 0), 2)</f>
        <v>Argentina</v>
      </c>
      <c r="O10" s="1" t="str">
        <f>VLOOKUP(Data[[#This Row],[Where do you work]], Countries[], 3, FALSE)</f>
        <v>South America</v>
      </c>
      <c r="P10" s="1" t="s">
        <v>282</v>
      </c>
      <c r="Q10" s="1" t="str">
        <f>VLOOKUP(Data[[#This Row],[How many hours of a day you work on Excel]], Time[], 2, FALSE)</f>
        <v>Heavy</v>
      </c>
      <c r="R10" s="1">
        <v>21</v>
      </c>
      <c r="S10" s="33" t="str">
        <f>VLOOKUP(Data[[#This Row],[Years of Experience]], Experience[], 2, TRUE)</f>
        <v>20+ Years</v>
      </c>
    </row>
    <row r="11" spans="2:19" x14ac:dyDescent="0.2">
      <c r="B11" s="1" t="s">
        <v>3896</v>
      </c>
      <c r="C11" s="1">
        <v>41067.587939814817</v>
      </c>
      <c r="D11" s="10" t="s">
        <v>3897</v>
      </c>
      <c r="E11" s="1" t="s">
        <v>322</v>
      </c>
      <c r="F11" s="11">
        <v>6000</v>
      </c>
      <c r="G11" s="9">
        <f>Data[[#This Row],[Clean Salary]]*INDEX(Exchange[], MATCH(Data[[#This Row],[Currency]], Exchange[Code], 0), 4)</f>
        <v>6000</v>
      </c>
      <c r="H11" s="11" t="str">
        <f>IFERROR(Data[[#This Row],[Salary in USD]]/(INDEX(Exchange[], MATCH(Data[[#This Row],[Local Currency Unit]], Exchange[Code], 0), 8)), "")</f>
        <v/>
      </c>
      <c r="I11" s="30" t="e">
        <f>100*(Data[[#This Row],[Salary in Big Macs]]/$H$5)</f>
        <v>#VALUE!</v>
      </c>
      <c r="J11" s="1" t="s">
        <v>3898</v>
      </c>
      <c r="K11" s="1" t="s">
        <v>313</v>
      </c>
      <c r="L11" s="1" t="s">
        <v>192</v>
      </c>
      <c r="N11" s="1" t="str">
        <f>INDEX(Countries[], MATCH(Data[[#This Row],[Where do you work]], Countries[Actual], 0), 2)</f>
        <v>Armenia</v>
      </c>
      <c r="O11" s="1" t="str">
        <f>VLOOKUP(Data[[#This Row],[Where do you work]], Countries[], 3, FALSE)</f>
        <v>Asia</v>
      </c>
      <c r="P11" s="1" t="s">
        <v>294</v>
      </c>
      <c r="Q11" s="1" t="str">
        <f>VLOOKUP(Data[[#This Row],[How many hours of a day you work on Excel]], Time[], 2, FALSE)</f>
        <v>Very Heavy</v>
      </c>
      <c r="R11" s="1">
        <v>5</v>
      </c>
      <c r="S11" s="33" t="str">
        <f>VLOOKUP(Data[[#This Row],[Years of Experience]], Experience[], 2, TRUE)</f>
        <v>5 - 10 Years</v>
      </c>
    </row>
    <row r="12" spans="2:19" x14ac:dyDescent="0.2">
      <c r="B12" s="1" t="s">
        <v>3932</v>
      </c>
      <c r="C12" s="1">
        <v>41056.175046296295</v>
      </c>
      <c r="D12" s="10">
        <v>5000</v>
      </c>
      <c r="E12" s="1" t="s">
        <v>322</v>
      </c>
      <c r="F12" s="11">
        <v>5000</v>
      </c>
      <c r="G12" s="9">
        <f>Data[[#This Row],[Clean Salary]]*INDEX(Exchange[], MATCH(Data[[#This Row],[Currency]], Exchange[Code], 0), 4)</f>
        <v>5000</v>
      </c>
      <c r="H12" s="11" t="str">
        <f>IFERROR(Data[[#This Row],[Salary in USD]]/(INDEX(Exchange[], MATCH(Data[[#This Row],[Local Currency Unit]], Exchange[Code], 0), 8)), "")</f>
        <v/>
      </c>
      <c r="I12" s="30" t="e">
        <f>100*(Data[[#This Row],[Salary in Big Macs]]/$H$5)</f>
        <v>#VALUE!</v>
      </c>
      <c r="J12" s="1" t="s">
        <v>3933</v>
      </c>
      <c r="K12" s="1" t="s">
        <v>342</v>
      </c>
      <c r="L12" s="1" t="s">
        <v>193</v>
      </c>
      <c r="N12" s="1" t="str">
        <f>INDEX(Countries[], MATCH(Data[[#This Row],[Where do you work]], Countries[Actual], 0), 2)</f>
        <v>Aruba</v>
      </c>
      <c r="O12" s="1" t="str">
        <f>VLOOKUP(Data[[#This Row],[Where do you work]], Countries[], 3, FALSE)</f>
        <v>Central America</v>
      </c>
      <c r="P12" s="1" t="s">
        <v>324</v>
      </c>
      <c r="Q12" s="1" t="str">
        <f>VLOOKUP(Data[[#This Row],[How many hours of a day you work on Excel]], Time[], 2, FALSE)</f>
        <v>Light</v>
      </c>
      <c r="R12" s="1">
        <v>13</v>
      </c>
      <c r="S12" s="33" t="str">
        <f>VLOOKUP(Data[[#This Row],[Years of Experience]], Experience[], 2, TRUE)</f>
        <v>10 - 20 Years</v>
      </c>
    </row>
    <row r="13" spans="2:19" x14ac:dyDescent="0.2">
      <c r="B13" s="1" t="s">
        <v>3550</v>
      </c>
      <c r="C13" s="1">
        <v>41057.40289351852</v>
      </c>
      <c r="D13" s="10" t="s">
        <v>3551</v>
      </c>
      <c r="E13" s="1" t="s">
        <v>322</v>
      </c>
      <c r="F13" s="11">
        <v>12000</v>
      </c>
      <c r="G13" s="9">
        <f>Data[[#This Row],[Clean Salary]]*INDEX(Exchange[], MATCH(Data[[#This Row],[Currency]], Exchange[Code], 0), 4)</f>
        <v>12000</v>
      </c>
      <c r="H13" s="11" t="str">
        <f>IFERROR(Data[[#This Row],[Salary in USD]]/(INDEX(Exchange[], MATCH(Data[[#This Row],[Local Currency Unit]], Exchange[Code], 0), 8)), "")</f>
        <v/>
      </c>
      <c r="I13" s="30" t="e">
        <f>100*(Data[[#This Row],[Salary in Big Macs]]/$H$5)</f>
        <v>#VALUE!</v>
      </c>
      <c r="J13" s="1" t="s">
        <v>281</v>
      </c>
      <c r="K13" s="1" t="s">
        <v>281</v>
      </c>
      <c r="L13" s="1" t="s">
        <v>194</v>
      </c>
      <c r="N13" s="1" t="str">
        <f>INDEX(Countries[], MATCH(Data[[#This Row],[Where do you work]], Countries[Actual], 0), 2)</f>
        <v>Asia</v>
      </c>
      <c r="O13" s="1" t="str">
        <f>VLOOKUP(Data[[#This Row],[Where do you work]], Countries[], 3, FALSE)</f>
        <v>Asia</v>
      </c>
      <c r="P13" s="1" t="s">
        <v>294</v>
      </c>
      <c r="Q13" s="1" t="str">
        <f>VLOOKUP(Data[[#This Row],[How many hours of a day you work on Excel]], Time[], 2, FALSE)</f>
        <v>Very Heavy</v>
      </c>
      <c r="R13" s="1">
        <v>3</v>
      </c>
      <c r="S13" s="33" t="str">
        <f>VLOOKUP(Data[[#This Row],[Years of Experience]], Experience[], 2, TRUE)</f>
        <v>0 - 5 Years</v>
      </c>
    </row>
    <row r="14" spans="2:19" x14ac:dyDescent="0.2">
      <c r="B14" s="1" t="s">
        <v>582</v>
      </c>
      <c r="C14" s="1">
        <v>41055.314108796294</v>
      </c>
      <c r="D14" s="10">
        <v>130000</v>
      </c>
      <c r="E14" s="1" t="s">
        <v>3</v>
      </c>
      <c r="F14" s="11">
        <v>130000</v>
      </c>
      <c r="G14" s="9">
        <f>Data[[#This Row],[Clean Salary]]*INDEX(Exchange[], MATCH(Data[[#This Row],[Currency]], Exchange[Code], 0), 4)</f>
        <v>132588.25533234264</v>
      </c>
      <c r="H14" s="11">
        <f>IFERROR(Data[[#This Row],[Salary in USD]]/(INDEX(Exchange[], MATCH(Data[[#This Row],[Local Currency Unit]], Exchange[Code], 0), 8)), "")</f>
        <v>26839.727800069359</v>
      </c>
      <c r="I14" s="30">
        <f>100*(Data[[#This Row],[Salary in Big Macs]]/$H$5)</f>
        <v>195.81740517483362</v>
      </c>
      <c r="J14" s="1" t="s">
        <v>316</v>
      </c>
      <c r="K14" s="1" t="s">
        <v>316</v>
      </c>
      <c r="L14" s="1" t="s">
        <v>136</v>
      </c>
      <c r="M14" s="1" t="s">
        <v>3</v>
      </c>
      <c r="N14" s="1" t="str">
        <f>INDEX(Countries[], MATCH(Data[[#This Row],[Where do you work]], Countries[Actual], 0), 2)</f>
        <v>Australia</v>
      </c>
      <c r="O14" s="1" t="str">
        <f>VLOOKUP(Data[[#This Row],[Where do you work]], Countries[], 3, FALSE)</f>
        <v>Australasia</v>
      </c>
      <c r="P14" s="1" t="s">
        <v>291</v>
      </c>
      <c r="Q14" s="1" t="str">
        <f>VLOOKUP(Data[[#This Row],[How many hours of a day you work on Excel]], Time[], 2, FALSE)</f>
        <v>Medium</v>
      </c>
      <c r="R14" s="1">
        <v>27</v>
      </c>
      <c r="S14" s="33" t="str">
        <f>VLOOKUP(Data[[#This Row],[Years of Experience]], Experience[], 2, TRUE)</f>
        <v>20+ Years</v>
      </c>
    </row>
    <row r="15" spans="2:19" x14ac:dyDescent="0.2">
      <c r="B15" s="1" t="s">
        <v>1214</v>
      </c>
      <c r="C15" s="1">
        <v>41061.369803240741</v>
      </c>
      <c r="D15" s="10">
        <v>85000</v>
      </c>
      <c r="E15" s="1" t="s">
        <v>3</v>
      </c>
      <c r="F15" s="11">
        <v>85000</v>
      </c>
      <c r="G15" s="9">
        <f>Data[[#This Row],[Clean Salary]]*INDEX(Exchange[], MATCH(Data[[#This Row],[Currency]], Exchange[Code], 0), 4)</f>
        <v>86692.320794224041</v>
      </c>
      <c r="H15" s="11">
        <f>IFERROR(Data[[#This Row],[Salary in USD]]/(INDEX(Exchange[], MATCH(Data[[#This Row],[Local Currency Unit]], Exchange[Code], 0), 8)), "")</f>
        <v>17549.052792353043</v>
      </c>
      <c r="I15" s="30">
        <f>100*(Data[[#This Row],[Salary in Big Macs]]/$H$5)</f>
        <v>128.03445722969892</v>
      </c>
      <c r="J15" s="1" t="s">
        <v>1215</v>
      </c>
      <c r="K15" s="1" t="s">
        <v>290</v>
      </c>
      <c r="L15" s="1" t="s">
        <v>136</v>
      </c>
      <c r="M15" s="1" t="s">
        <v>3</v>
      </c>
      <c r="N15" s="1" t="str">
        <f>INDEX(Countries[], MATCH(Data[[#This Row],[Where do you work]], Countries[Actual], 0), 2)</f>
        <v>Australia</v>
      </c>
      <c r="O15" s="1" t="str">
        <f>VLOOKUP(Data[[#This Row],[Where do you work]], Countries[], 3, FALSE)</f>
        <v>Australasia</v>
      </c>
      <c r="P15" s="1" t="s">
        <v>282</v>
      </c>
      <c r="Q15" s="1" t="str">
        <f>VLOOKUP(Data[[#This Row],[How many hours of a day you work on Excel]], Time[], 2, FALSE)</f>
        <v>Heavy</v>
      </c>
      <c r="R15" s="1">
        <v>30</v>
      </c>
      <c r="S15" s="33" t="str">
        <f>VLOOKUP(Data[[#This Row],[Years of Experience]], Experience[], 2, TRUE)</f>
        <v>20+ Years</v>
      </c>
    </row>
    <row r="16" spans="2:19" x14ac:dyDescent="0.2">
      <c r="B16" s="1" t="s">
        <v>1880</v>
      </c>
      <c r="C16" s="1">
        <v>41055.219375000001</v>
      </c>
      <c r="D16" s="10">
        <v>60000</v>
      </c>
      <c r="E16" s="1" t="s">
        <v>3</v>
      </c>
      <c r="F16" s="11">
        <v>60000</v>
      </c>
      <c r="G16" s="9">
        <f>Data[[#This Row],[Clean Salary]]*INDEX(Exchange[], MATCH(Data[[#This Row],[Currency]], Exchange[Code], 0), 4)</f>
        <v>61194.579384158147</v>
      </c>
      <c r="H16" s="11">
        <f>IFERROR(Data[[#This Row],[Salary in USD]]/(INDEX(Exchange[], MATCH(Data[[#This Row],[Local Currency Unit]], Exchange[Code], 0), 8)), "")</f>
        <v>12387.56667695509</v>
      </c>
      <c r="I16" s="30">
        <f>100*(Data[[#This Row],[Salary in Big Macs]]/$H$5)</f>
        <v>90.377263926846297</v>
      </c>
      <c r="J16" s="1" t="s">
        <v>290</v>
      </c>
      <c r="K16" s="1" t="s">
        <v>290</v>
      </c>
      <c r="L16" s="1" t="s">
        <v>136</v>
      </c>
      <c r="M16" s="1" t="s">
        <v>3</v>
      </c>
      <c r="N16" s="1" t="str">
        <f>INDEX(Countries[], MATCH(Data[[#This Row],[Where do you work]], Countries[Actual], 0), 2)</f>
        <v>Australia</v>
      </c>
      <c r="O16" s="1" t="str">
        <f>VLOOKUP(Data[[#This Row],[Where do you work]], Countries[], 3, FALSE)</f>
        <v>Australasia</v>
      </c>
      <c r="P16" s="1" t="s">
        <v>291</v>
      </c>
      <c r="Q16" s="1" t="str">
        <f>VLOOKUP(Data[[#This Row],[How many hours of a day you work on Excel]], Time[], 2, FALSE)</f>
        <v>Medium</v>
      </c>
      <c r="S16" s="33" t="str">
        <f>VLOOKUP(Data[[#This Row],[Years of Experience]], Experience[], 2, TRUE)</f>
        <v>0 - 5 Years</v>
      </c>
    </row>
    <row r="17" spans="2:19" x14ac:dyDescent="0.2">
      <c r="B17" s="1" t="s">
        <v>773</v>
      </c>
      <c r="C17" s="1">
        <v>41058.361967592595</v>
      </c>
      <c r="D17" s="10">
        <v>110000</v>
      </c>
      <c r="E17" s="1" t="s">
        <v>3</v>
      </c>
      <c r="F17" s="11">
        <v>110000</v>
      </c>
      <c r="G17" s="9">
        <f>Data[[#This Row],[Clean Salary]]*INDEX(Exchange[], MATCH(Data[[#This Row],[Currency]], Exchange[Code], 0), 4)</f>
        <v>112190.06220428993</v>
      </c>
      <c r="H17" s="11">
        <f>IFERROR(Data[[#This Row],[Salary in USD]]/(INDEX(Exchange[], MATCH(Data[[#This Row],[Local Currency Unit]], Exchange[Code], 0), 8)), "")</f>
        <v>22710.538907750997</v>
      </c>
      <c r="I17" s="30">
        <f>100*(Data[[#This Row],[Salary in Big Macs]]/$H$5)</f>
        <v>165.69165053255153</v>
      </c>
      <c r="J17" s="1" t="s">
        <v>290</v>
      </c>
      <c r="K17" s="1" t="s">
        <v>290</v>
      </c>
      <c r="L17" s="1" t="s">
        <v>136</v>
      </c>
      <c r="M17" s="1" t="s">
        <v>3</v>
      </c>
      <c r="N17" s="1" t="str">
        <f>INDEX(Countries[], MATCH(Data[[#This Row],[Where do you work]], Countries[Actual], 0), 2)</f>
        <v>Australia</v>
      </c>
      <c r="O17" s="1" t="str">
        <f>VLOOKUP(Data[[#This Row],[Where do you work]], Countries[], 3, FALSE)</f>
        <v>Australasia</v>
      </c>
      <c r="P17" s="1" t="s">
        <v>291</v>
      </c>
      <c r="Q17" s="1" t="str">
        <f>VLOOKUP(Data[[#This Row],[How many hours of a day you work on Excel]], Time[], 2, FALSE)</f>
        <v>Medium</v>
      </c>
      <c r="R17" s="1">
        <v>7</v>
      </c>
      <c r="S17" s="33" t="str">
        <f>VLOOKUP(Data[[#This Row],[Years of Experience]], Experience[], 2, TRUE)</f>
        <v>5 - 10 Years</v>
      </c>
    </row>
    <row r="18" spans="2:19" x14ac:dyDescent="0.2">
      <c r="B18" s="1" t="s">
        <v>662</v>
      </c>
      <c r="C18" s="1">
        <v>41057.361956018518</v>
      </c>
      <c r="D18" s="10">
        <v>120000</v>
      </c>
      <c r="E18" s="1" t="s">
        <v>3</v>
      </c>
      <c r="F18" s="11">
        <v>120000</v>
      </c>
      <c r="G18" s="9">
        <f>Data[[#This Row],[Clean Salary]]*INDEX(Exchange[], MATCH(Data[[#This Row],[Currency]], Exchange[Code], 0), 4)</f>
        <v>122389.15876831629</v>
      </c>
      <c r="H18" s="11">
        <f>IFERROR(Data[[#This Row],[Salary in USD]]/(INDEX(Exchange[], MATCH(Data[[#This Row],[Local Currency Unit]], Exchange[Code], 0), 8)), "")</f>
        <v>24775.13335391018</v>
      </c>
      <c r="I18" s="30">
        <f>100*(Data[[#This Row],[Salary in Big Macs]]/$H$5)</f>
        <v>180.75452785369259</v>
      </c>
      <c r="J18" s="1" t="s">
        <v>648</v>
      </c>
      <c r="K18" s="1" t="s">
        <v>290</v>
      </c>
      <c r="L18" s="1" t="s">
        <v>136</v>
      </c>
      <c r="M18" s="1" t="s">
        <v>3</v>
      </c>
      <c r="N18" s="1" t="str">
        <f>INDEX(Countries[], MATCH(Data[[#This Row],[Where do you work]], Countries[Actual], 0), 2)</f>
        <v>Australia</v>
      </c>
      <c r="O18" s="1" t="str">
        <f>VLOOKUP(Data[[#This Row],[Where do you work]], Countries[], 3, FALSE)</f>
        <v>Australasia</v>
      </c>
      <c r="P18" s="1" t="s">
        <v>282</v>
      </c>
      <c r="Q18" s="1" t="str">
        <f>VLOOKUP(Data[[#This Row],[How many hours of a day you work on Excel]], Time[], 2, FALSE)</f>
        <v>Heavy</v>
      </c>
      <c r="R18" s="1">
        <v>2</v>
      </c>
      <c r="S18" s="33" t="str">
        <f>VLOOKUP(Data[[#This Row],[Years of Experience]], Experience[], 2, TRUE)</f>
        <v>0 - 5 Years</v>
      </c>
    </row>
    <row r="19" spans="2:19" x14ac:dyDescent="0.2">
      <c r="B19" s="1" t="s">
        <v>492</v>
      </c>
      <c r="C19" s="1">
        <v>41058.136134259257</v>
      </c>
      <c r="D19" s="10">
        <v>150000</v>
      </c>
      <c r="E19" s="1" t="s">
        <v>3</v>
      </c>
      <c r="F19" s="11">
        <v>150000</v>
      </c>
      <c r="G19" s="9">
        <f>Data[[#This Row],[Clean Salary]]*INDEX(Exchange[], MATCH(Data[[#This Row],[Currency]], Exchange[Code], 0), 4)</f>
        <v>152986.44846039536</v>
      </c>
      <c r="H19" s="11">
        <f>IFERROR(Data[[#This Row],[Salary in USD]]/(INDEX(Exchange[], MATCH(Data[[#This Row],[Local Currency Unit]], Exchange[Code], 0), 8)), "")</f>
        <v>30968.916692387724</v>
      </c>
      <c r="I19" s="30">
        <f>100*(Data[[#This Row],[Salary in Big Macs]]/$H$5)</f>
        <v>225.94315981711571</v>
      </c>
      <c r="J19" s="1" t="s">
        <v>290</v>
      </c>
      <c r="K19" s="1" t="s">
        <v>290</v>
      </c>
      <c r="L19" s="1" t="s">
        <v>136</v>
      </c>
      <c r="M19" s="1" t="s">
        <v>3</v>
      </c>
      <c r="N19" s="1" t="str">
        <f>INDEX(Countries[], MATCH(Data[[#This Row],[Where do you work]], Countries[Actual], 0), 2)</f>
        <v>Australia</v>
      </c>
      <c r="O19" s="1" t="str">
        <f>VLOOKUP(Data[[#This Row],[Where do you work]], Countries[], 3, FALSE)</f>
        <v>Australasia</v>
      </c>
      <c r="P19" s="1" t="s">
        <v>291</v>
      </c>
      <c r="Q19" s="1" t="str">
        <f>VLOOKUP(Data[[#This Row],[How many hours of a day you work on Excel]], Time[], 2, FALSE)</f>
        <v>Medium</v>
      </c>
      <c r="R19" s="1">
        <v>10</v>
      </c>
      <c r="S19" s="33" t="str">
        <f>VLOOKUP(Data[[#This Row],[Years of Experience]], Experience[], 2, TRUE)</f>
        <v>10 - 20 Years</v>
      </c>
    </row>
    <row r="20" spans="2:19" x14ac:dyDescent="0.2">
      <c r="B20" s="1" t="s">
        <v>1533</v>
      </c>
      <c r="C20" s="1">
        <v>41059.404178240744</v>
      </c>
      <c r="D20" s="10">
        <v>70000</v>
      </c>
      <c r="E20" s="1" t="s">
        <v>3</v>
      </c>
      <c r="F20" s="11">
        <v>70000</v>
      </c>
      <c r="G20" s="9">
        <f>Data[[#This Row],[Clean Salary]]*INDEX(Exchange[], MATCH(Data[[#This Row],[Currency]], Exchange[Code], 0), 4)</f>
        <v>71393.675948184507</v>
      </c>
      <c r="H20" s="11">
        <f>IFERROR(Data[[#This Row],[Salary in USD]]/(INDEX(Exchange[], MATCH(Data[[#This Row],[Local Currency Unit]], Exchange[Code], 0), 8)), "")</f>
        <v>14452.161123114272</v>
      </c>
      <c r="I20" s="30">
        <f>100*(Data[[#This Row],[Salary in Big Macs]]/$H$5)</f>
        <v>105.44014124798736</v>
      </c>
      <c r="J20" s="1" t="s">
        <v>1512</v>
      </c>
      <c r="K20" s="1" t="s">
        <v>316</v>
      </c>
      <c r="L20" s="1" t="s">
        <v>136</v>
      </c>
      <c r="M20" s="1" t="s">
        <v>3</v>
      </c>
      <c r="N20" s="1" t="str">
        <f>INDEX(Countries[], MATCH(Data[[#This Row],[Where do you work]], Countries[Actual], 0), 2)</f>
        <v>Australia</v>
      </c>
      <c r="O20" s="1" t="str">
        <f>VLOOKUP(Data[[#This Row],[Where do you work]], Countries[], 3, FALSE)</f>
        <v>Australasia</v>
      </c>
      <c r="P20" s="1" t="s">
        <v>291</v>
      </c>
      <c r="Q20" s="1" t="str">
        <f>VLOOKUP(Data[[#This Row],[How many hours of a day you work on Excel]], Time[], 2, FALSE)</f>
        <v>Medium</v>
      </c>
      <c r="R20" s="1">
        <v>5</v>
      </c>
      <c r="S20" s="33" t="str">
        <f>VLOOKUP(Data[[#This Row],[Years of Experience]], Experience[], 2, TRUE)</f>
        <v>5 - 10 Years</v>
      </c>
    </row>
    <row r="21" spans="2:19" x14ac:dyDescent="0.2">
      <c r="B21" s="1" t="s">
        <v>2198</v>
      </c>
      <c r="C21" s="1">
        <v>41057.286168981482</v>
      </c>
      <c r="D21" s="10">
        <v>45616</v>
      </c>
      <c r="E21" s="1" t="s">
        <v>322</v>
      </c>
      <c r="F21" s="11">
        <v>45616</v>
      </c>
      <c r="G21" s="9">
        <f>Data[[#This Row],[Clean Salary]]*INDEX(Exchange[], MATCH(Data[[#This Row],[Currency]], Exchange[Code], 0), 4)</f>
        <v>45616</v>
      </c>
      <c r="H21" s="11">
        <f>IFERROR(Data[[#This Row],[Salary in USD]]/(INDEX(Exchange[], MATCH(Data[[#This Row],[Local Currency Unit]], Exchange[Code], 0), 8)), "")</f>
        <v>9234.0080971659918</v>
      </c>
      <c r="I21" s="30">
        <f>100*(Data[[#This Row],[Salary in Big Macs]]/$H$5)</f>
        <v>67.369517247703783</v>
      </c>
      <c r="J21" s="1" t="s">
        <v>2199</v>
      </c>
      <c r="K21" s="1" t="s">
        <v>290</v>
      </c>
      <c r="L21" s="1" t="s">
        <v>136</v>
      </c>
      <c r="M21" s="1" t="s">
        <v>3</v>
      </c>
      <c r="N21" s="1" t="str">
        <f>INDEX(Countries[], MATCH(Data[[#This Row],[Where do you work]], Countries[Actual], 0), 2)</f>
        <v>Australia</v>
      </c>
      <c r="O21" s="1" t="str">
        <f>VLOOKUP(Data[[#This Row],[Where do you work]], Countries[], 3, FALSE)</f>
        <v>Australasia</v>
      </c>
      <c r="P21" s="1" t="s">
        <v>282</v>
      </c>
      <c r="Q21" s="1" t="str">
        <f>VLOOKUP(Data[[#This Row],[How many hours of a day you work on Excel]], Time[], 2, FALSE)</f>
        <v>Heavy</v>
      </c>
      <c r="R21" s="1">
        <v>1.5</v>
      </c>
      <c r="S21" s="33" t="str">
        <f>VLOOKUP(Data[[#This Row],[Years of Experience]], Experience[], 2, TRUE)</f>
        <v>0 - 5 Years</v>
      </c>
    </row>
    <row r="22" spans="2:19" x14ac:dyDescent="0.2">
      <c r="B22" s="1" t="s">
        <v>2295</v>
      </c>
      <c r="C22" s="1">
        <v>41057.598229166666</v>
      </c>
      <c r="D22" s="10">
        <v>50000</v>
      </c>
      <c r="E22" s="1" t="s">
        <v>3</v>
      </c>
      <c r="F22" s="11">
        <v>50000</v>
      </c>
      <c r="G22" s="9">
        <f>Data[[#This Row],[Clean Salary]]*INDEX(Exchange[], MATCH(Data[[#This Row],[Currency]], Exchange[Code], 0), 4)</f>
        <v>50995.482820131787</v>
      </c>
      <c r="H22" s="11">
        <f>IFERROR(Data[[#This Row],[Salary in USD]]/(INDEX(Exchange[], MATCH(Data[[#This Row],[Local Currency Unit]], Exchange[Code], 0), 8)), "")</f>
        <v>10322.972230795907</v>
      </c>
      <c r="I22" s="30">
        <f>100*(Data[[#This Row],[Salary in Big Macs]]/$H$5)</f>
        <v>75.314386605705238</v>
      </c>
      <c r="J22" s="1" t="s">
        <v>2296</v>
      </c>
      <c r="K22" s="1" t="s">
        <v>290</v>
      </c>
      <c r="L22" s="1" t="s">
        <v>136</v>
      </c>
      <c r="M22" s="1" t="s">
        <v>3</v>
      </c>
      <c r="N22" s="1" t="str">
        <f>INDEX(Countries[], MATCH(Data[[#This Row],[Where do you work]], Countries[Actual], 0), 2)</f>
        <v>Australia</v>
      </c>
      <c r="O22" s="1" t="str">
        <f>VLOOKUP(Data[[#This Row],[Where do you work]], Countries[], 3, FALSE)</f>
        <v>Australasia</v>
      </c>
      <c r="P22" s="1" t="s">
        <v>282</v>
      </c>
      <c r="Q22" s="1" t="str">
        <f>VLOOKUP(Data[[#This Row],[How many hours of a day you work on Excel]], Time[], 2, FALSE)</f>
        <v>Heavy</v>
      </c>
      <c r="R22" s="1">
        <v>4</v>
      </c>
      <c r="S22" s="33" t="str">
        <f>VLOOKUP(Data[[#This Row],[Years of Experience]], Experience[], 2, TRUE)</f>
        <v>0 - 5 Years</v>
      </c>
    </row>
    <row r="23" spans="2:19" x14ac:dyDescent="0.2">
      <c r="B23" s="1" t="s">
        <v>1308</v>
      </c>
      <c r="C23" s="1">
        <v>41057.222696759258</v>
      </c>
      <c r="D23" s="10">
        <v>80000</v>
      </c>
      <c r="E23" s="1" t="s">
        <v>3</v>
      </c>
      <c r="F23" s="11">
        <v>80000</v>
      </c>
      <c r="G23" s="9">
        <f>Data[[#This Row],[Clean Salary]]*INDEX(Exchange[], MATCH(Data[[#This Row],[Currency]], Exchange[Code], 0), 4)</f>
        <v>81592.772512210868</v>
      </c>
      <c r="H23" s="11">
        <f>IFERROR(Data[[#This Row],[Salary in USD]]/(INDEX(Exchange[], MATCH(Data[[#This Row],[Local Currency Unit]], Exchange[Code], 0), 8)), "")</f>
        <v>16516.755569273453</v>
      </c>
      <c r="I23" s="30">
        <f>100*(Data[[#This Row],[Salary in Big Macs]]/$H$5)</f>
        <v>120.5030185691284</v>
      </c>
      <c r="J23" s="1" t="s">
        <v>1309</v>
      </c>
      <c r="K23" s="1" t="s">
        <v>281</v>
      </c>
      <c r="L23" s="1" t="s">
        <v>136</v>
      </c>
      <c r="M23" s="1" t="s">
        <v>3</v>
      </c>
      <c r="N23" s="1" t="str">
        <f>INDEX(Countries[], MATCH(Data[[#This Row],[Where do you work]], Countries[Actual], 0), 2)</f>
        <v>Australia</v>
      </c>
      <c r="O23" s="1" t="str">
        <f>VLOOKUP(Data[[#This Row],[Where do you work]], Countries[], 3, FALSE)</f>
        <v>Australasia</v>
      </c>
      <c r="P23" s="1" t="s">
        <v>282</v>
      </c>
      <c r="Q23" s="1" t="str">
        <f>VLOOKUP(Data[[#This Row],[How many hours of a day you work on Excel]], Time[], 2, FALSE)</f>
        <v>Heavy</v>
      </c>
      <c r="R23" s="1">
        <v>25</v>
      </c>
      <c r="S23" s="33" t="str">
        <f>VLOOKUP(Data[[#This Row],[Years of Experience]], Experience[], 2, TRUE)</f>
        <v>20+ Years</v>
      </c>
    </row>
    <row r="24" spans="2:19" x14ac:dyDescent="0.2">
      <c r="B24" s="1" t="s">
        <v>493</v>
      </c>
      <c r="C24" s="1">
        <v>41058.774664351855</v>
      </c>
      <c r="D24" s="10" t="s">
        <v>494</v>
      </c>
      <c r="E24" s="1" t="s">
        <v>3</v>
      </c>
      <c r="F24" s="11">
        <v>150000</v>
      </c>
      <c r="G24" s="9">
        <f>Data[[#This Row],[Clean Salary]]*INDEX(Exchange[], MATCH(Data[[#This Row],[Currency]], Exchange[Code], 0), 4)</f>
        <v>152986.44846039536</v>
      </c>
      <c r="H24" s="11">
        <f>IFERROR(Data[[#This Row],[Salary in USD]]/(INDEX(Exchange[], MATCH(Data[[#This Row],[Local Currency Unit]], Exchange[Code], 0), 8)), "")</f>
        <v>30968.916692387724</v>
      </c>
      <c r="I24" s="30">
        <f>100*(Data[[#This Row],[Salary in Big Macs]]/$H$5)</f>
        <v>225.94315981711571</v>
      </c>
      <c r="J24" s="1" t="s">
        <v>495</v>
      </c>
      <c r="K24" s="1" t="s">
        <v>290</v>
      </c>
      <c r="L24" s="1" t="s">
        <v>136</v>
      </c>
      <c r="M24" s="1" t="s">
        <v>3</v>
      </c>
      <c r="N24" s="1" t="str">
        <f>INDEX(Countries[], MATCH(Data[[#This Row],[Where do you work]], Countries[Actual], 0), 2)</f>
        <v>Australia</v>
      </c>
      <c r="O24" s="1" t="str">
        <f>VLOOKUP(Data[[#This Row],[Where do you work]], Countries[], 3, FALSE)</f>
        <v>Australasia</v>
      </c>
      <c r="P24" s="1" t="s">
        <v>324</v>
      </c>
      <c r="Q24" s="1" t="str">
        <f>VLOOKUP(Data[[#This Row],[How many hours of a day you work on Excel]], Time[], 2, FALSE)</f>
        <v>Light</v>
      </c>
      <c r="R24" s="1">
        <v>5.5</v>
      </c>
      <c r="S24" s="33" t="str">
        <f>VLOOKUP(Data[[#This Row],[Years of Experience]], Experience[], 2, TRUE)</f>
        <v>5 - 10 Years</v>
      </c>
    </row>
    <row r="25" spans="2:19" x14ac:dyDescent="0.2">
      <c r="B25" s="1" t="s">
        <v>1881</v>
      </c>
      <c r="C25" s="1">
        <v>41067.840752314813</v>
      </c>
      <c r="D25" s="10">
        <v>60000</v>
      </c>
      <c r="E25" s="1" t="s">
        <v>3</v>
      </c>
      <c r="F25" s="11">
        <v>60000</v>
      </c>
      <c r="G25" s="9">
        <f>Data[[#This Row],[Clean Salary]]*INDEX(Exchange[], MATCH(Data[[#This Row],[Currency]], Exchange[Code], 0), 4)</f>
        <v>61194.579384158147</v>
      </c>
      <c r="H25" s="11">
        <f>IFERROR(Data[[#This Row],[Salary in USD]]/(INDEX(Exchange[], MATCH(Data[[#This Row],[Local Currency Unit]], Exchange[Code], 0), 8)), "")</f>
        <v>12387.56667695509</v>
      </c>
      <c r="I25" s="30">
        <f>100*(Data[[#This Row],[Salary in Big Macs]]/$H$5)</f>
        <v>90.377263926846297</v>
      </c>
      <c r="J25" s="1" t="s">
        <v>657</v>
      </c>
      <c r="K25" s="1" t="s">
        <v>290</v>
      </c>
      <c r="L25" s="1" t="s">
        <v>136</v>
      </c>
      <c r="M25" s="1" t="s">
        <v>3</v>
      </c>
      <c r="N25" s="1" t="str">
        <f>INDEX(Countries[], MATCH(Data[[#This Row],[Where do you work]], Countries[Actual], 0), 2)</f>
        <v>Australia</v>
      </c>
      <c r="O25" s="1" t="str">
        <f>VLOOKUP(Data[[#This Row],[Where do you work]], Countries[], 3, FALSE)</f>
        <v>Australasia</v>
      </c>
      <c r="P25" s="1" t="s">
        <v>291</v>
      </c>
      <c r="Q25" s="1" t="str">
        <f>VLOOKUP(Data[[#This Row],[How many hours of a day you work on Excel]], Time[], 2, FALSE)</f>
        <v>Medium</v>
      </c>
      <c r="R25" s="1">
        <v>3</v>
      </c>
      <c r="S25" s="33" t="str">
        <f>VLOOKUP(Data[[#This Row],[Years of Experience]], Experience[], 2, TRUE)</f>
        <v>0 - 5 Years</v>
      </c>
    </row>
    <row r="26" spans="2:19" x14ac:dyDescent="0.2">
      <c r="B26" s="1" t="s">
        <v>1838</v>
      </c>
      <c r="C26" s="1">
        <v>41057.319004629629</v>
      </c>
      <c r="D26" s="10">
        <v>62000</v>
      </c>
      <c r="E26" s="1" t="s">
        <v>3</v>
      </c>
      <c r="F26" s="11">
        <v>62000</v>
      </c>
      <c r="G26" s="9">
        <f>Data[[#This Row],[Clean Salary]]*INDEX(Exchange[], MATCH(Data[[#This Row],[Currency]], Exchange[Code], 0), 4)</f>
        <v>63234.398696963413</v>
      </c>
      <c r="H26" s="11">
        <f>IFERROR(Data[[#This Row],[Salary in USD]]/(INDEX(Exchange[], MATCH(Data[[#This Row],[Local Currency Unit]], Exchange[Code], 0), 8)), "")</f>
        <v>12800.485566186924</v>
      </c>
      <c r="I26" s="30">
        <f>100*(Data[[#This Row],[Salary in Big Macs]]/$H$5)</f>
        <v>93.389839391074489</v>
      </c>
      <c r="J26" s="1" t="s">
        <v>356</v>
      </c>
      <c r="K26" s="1" t="s">
        <v>290</v>
      </c>
      <c r="L26" s="1" t="s">
        <v>136</v>
      </c>
      <c r="M26" s="1" t="s">
        <v>3</v>
      </c>
      <c r="N26" s="1" t="str">
        <f>INDEX(Countries[], MATCH(Data[[#This Row],[Where do you work]], Countries[Actual], 0), 2)</f>
        <v>Australia</v>
      </c>
      <c r="O26" s="1" t="str">
        <f>VLOOKUP(Data[[#This Row],[Where do you work]], Countries[], 3, FALSE)</f>
        <v>Australasia</v>
      </c>
      <c r="P26" s="1" t="s">
        <v>282</v>
      </c>
      <c r="Q26" s="1" t="str">
        <f>VLOOKUP(Data[[#This Row],[How many hours of a day you work on Excel]], Time[], 2, FALSE)</f>
        <v>Heavy</v>
      </c>
      <c r="R26" s="1">
        <v>3</v>
      </c>
      <c r="S26" s="33" t="str">
        <f>VLOOKUP(Data[[#This Row],[Years of Experience]], Experience[], 2, TRUE)</f>
        <v>0 - 5 Years</v>
      </c>
    </row>
    <row r="27" spans="2:19" x14ac:dyDescent="0.2">
      <c r="B27" s="1" t="s">
        <v>1206</v>
      </c>
      <c r="C27" s="1">
        <v>41055.228310185186</v>
      </c>
      <c r="D27" s="10">
        <v>85000</v>
      </c>
      <c r="E27" s="1" t="s">
        <v>3</v>
      </c>
      <c r="F27" s="11">
        <v>85000</v>
      </c>
      <c r="G27" s="9">
        <f>Data[[#This Row],[Clean Salary]]*INDEX(Exchange[], MATCH(Data[[#This Row],[Currency]], Exchange[Code], 0), 4)</f>
        <v>86692.320794224041</v>
      </c>
      <c r="H27" s="11">
        <f>IFERROR(Data[[#This Row],[Salary in USD]]/(INDEX(Exchange[], MATCH(Data[[#This Row],[Local Currency Unit]], Exchange[Code], 0), 8)), "")</f>
        <v>17549.052792353043</v>
      </c>
      <c r="I27" s="30">
        <f>100*(Data[[#This Row],[Salary in Big Macs]]/$H$5)</f>
        <v>128.03445722969892</v>
      </c>
      <c r="J27" s="1" t="s">
        <v>1207</v>
      </c>
      <c r="K27" s="1" t="s">
        <v>290</v>
      </c>
      <c r="L27" s="1" t="s">
        <v>136</v>
      </c>
      <c r="M27" s="1" t="s">
        <v>3</v>
      </c>
      <c r="N27" s="1" t="str">
        <f>INDEX(Countries[], MATCH(Data[[#This Row],[Where do you work]], Countries[Actual], 0), 2)</f>
        <v>Australia</v>
      </c>
      <c r="O27" s="1" t="str">
        <f>VLOOKUP(Data[[#This Row],[Where do you work]], Countries[], 3, FALSE)</f>
        <v>Australasia</v>
      </c>
      <c r="P27" s="1" t="s">
        <v>282</v>
      </c>
      <c r="Q27" s="1" t="str">
        <f>VLOOKUP(Data[[#This Row],[How many hours of a day you work on Excel]], Time[], 2, FALSE)</f>
        <v>Heavy</v>
      </c>
      <c r="S27" s="33" t="str">
        <f>VLOOKUP(Data[[#This Row],[Years of Experience]], Experience[], 2, TRUE)</f>
        <v>0 - 5 Years</v>
      </c>
    </row>
    <row r="28" spans="2:19" x14ac:dyDescent="0.2">
      <c r="B28" s="1" t="s">
        <v>1096</v>
      </c>
      <c r="C28" s="1">
        <v>41058.361828703702</v>
      </c>
      <c r="D28" s="10">
        <v>90000</v>
      </c>
      <c r="E28" s="1" t="s">
        <v>3</v>
      </c>
      <c r="F28" s="11">
        <v>90000</v>
      </c>
      <c r="G28" s="9">
        <f>Data[[#This Row],[Clean Salary]]*INDEX(Exchange[], MATCH(Data[[#This Row],[Currency]], Exchange[Code], 0), 4)</f>
        <v>91791.869076237213</v>
      </c>
      <c r="H28" s="11">
        <f>IFERROR(Data[[#This Row],[Salary in USD]]/(INDEX(Exchange[], MATCH(Data[[#This Row],[Local Currency Unit]], Exchange[Code], 0), 8)), "")</f>
        <v>18581.350015432632</v>
      </c>
      <c r="I28" s="30">
        <f>100*(Data[[#This Row],[Salary in Big Macs]]/$H$5)</f>
        <v>135.56589589026942</v>
      </c>
      <c r="J28" s="1" t="s">
        <v>356</v>
      </c>
      <c r="K28" s="1" t="s">
        <v>290</v>
      </c>
      <c r="L28" s="1" t="s">
        <v>136</v>
      </c>
      <c r="M28" s="1" t="s">
        <v>3</v>
      </c>
      <c r="N28" s="1" t="str">
        <f>INDEX(Countries[], MATCH(Data[[#This Row],[Where do you work]], Countries[Actual], 0), 2)</f>
        <v>Australia</v>
      </c>
      <c r="O28" s="1" t="str">
        <f>VLOOKUP(Data[[#This Row],[Where do you work]], Countries[], 3, FALSE)</f>
        <v>Australasia</v>
      </c>
      <c r="P28" s="1" t="s">
        <v>282</v>
      </c>
      <c r="Q28" s="1" t="str">
        <f>VLOOKUP(Data[[#This Row],[How many hours of a day you work on Excel]], Time[], 2, FALSE)</f>
        <v>Heavy</v>
      </c>
      <c r="R28" s="1">
        <v>5</v>
      </c>
      <c r="S28" s="33" t="str">
        <f>VLOOKUP(Data[[#This Row],[Years of Experience]], Experience[], 2, TRUE)</f>
        <v>5 - 10 Years</v>
      </c>
    </row>
    <row r="29" spans="2:19" x14ac:dyDescent="0.2">
      <c r="B29" s="1" t="s">
        <v>787</v>
      </c>
      <c r="C29" s="1">
        <v>41055.28197916667</v>
      </c>
      <c r="D29" s="10" t="s">
        <v>788</v>
      </c>
      <c r="E29" s="1" t="s">
        <v>322</v>
      </c>
      <c r="F29" s="11">
        <v>95000</v>
      </c>
      <c r="G29" s="9">
        <f>Data[[#This Row],[Clean Salary]]*INDEX(Exchange[], MATCH(Data[[#This Row],[Currency]], Exchange[Code], 0), 4)</f>
        <v>95000</v>
      </c>
      <c r="H29" s="11">
        <f>IFERROR(Data[[#This Row],[Salary in USD]]/(INDEX(Exchange[], MATCH(Data[[#This Row],[Local Currency Unit]], Exchange[Code], 0), 8)), "")</f>
        <v>19230.76923076923</v>
      </c>
      <c r="I29" s="30">
        <f>100*(Data[[#This Row],[Salary in Big Macs]]/$H$5)</f>
        <v>140.30393148307303</v>
      </c>
      <c r="J29" s="1" t="s">
        <v>356</v>
      </c>
      <c r="K29" s="1" t="s">
        <v>290</v>
      </c>
      <c r="L29" s="1" t="s">
        <v>136</v>
      </c>
      <c r="M29" s="1" t="s">
        <v>3</v>
      </c>
      <c r="N29" s="1" t="str">
        <f>INDEX(Countries[], MATCH(Data[[#This Row],[Where do you work]], Countries[Actual], 0), 2)</f>
        <v>Australia</v>
      </c>
      <c r="O29" s="1" t="str">
        <f>VLOOKUP(Data[[#This Row],[Where do you work]], Countries[], 3, FALSE)</f>
        <v>Australasia</v>
      </c>
      <c r="P29" s="1" t="s">
        <v>291</v>
      </c>
      <c r="Q29" s="1" t="str">
        <f>VLOOKUP(Data[[#This Row],[How many hours of a day you work on Excel]], Time[], 2, FALSE)</f>
        <v>Medium</v>
      </c>
      <c r="R29" s="1">
        <v>11</v>
      </c>
      <c r="S29" s="33" t="str">
        <f>VLOOKUP(Data[[#This Row],[Years of Experience]], Experience[], 2, TRUE)</f>
        <v>10 - 20 Years</v>
      </c>
    </row>
    <row r="30" spans="2:19" x14ac:dyDescent="0.2">
      <c r="B30" s="1" t="s">
        <v>1006</v>
      </c>
      <c r="C30" s="1">
        <v>41057.351886574077</v>
      </c>
      <c r="D30" s="10">
        <v>94000</v>
      </c>
      <c r="E30" s="1" t="s">
        <v>3</v>
      </c>
      <c r="F30" s="11">
        <v>94000</v>
      </c>
      <c r="G30" s="9">
        <f>Data[[#This Row],[Clean Salary]]*INDEX(Exchange[], MATCH(Data[[#This Row],[Currency]], Exchange[Code], 0), 4)</f>
        <v>95871.50770184776</v>
      </c>
      <c r="H30" s="11">
        <f>IFERROR(Data[[#This Row],[Salary in USD]]/(INDEX(Exchange[], MATCH(Data[[#This Row],[Local Currency Unit]], Exchange[Code], 0), 8)), "")</f>
        <v>19407.187793896308</v>
      </c>
      <c r="I30" s="30">
        <f>100*(Data[[#This Row],[Salary in Big Macs]]/$H$5)</f>
        <v>141.59104681872586</v>
      </c>
      <c r="J30" s="1" t="s">
        <v>356</v>
      </c>
      <c r="K30" s="1" t="s">
        <v>290</v>
      </c>
      <c r="L30" s="1" t="s">
        <v>136</v>
      </c>
      <c r="M30" s="1" t="s">
        <v>3</v>
      </c>
      <c r="N30" s="1" t="str">
        <f>INDEX(Countries[], MATCH(Data[[#This Row],[Where do you work]], Countries[Actual], 0), 2)</f>
        <v>Australia</v>
      </c>
      <c r="O30" s="1" t="str">
        <f>VLOOKUP(Data[[#This Row],[Where do you work]], Countries[], 3, FALSE)</f>
        <v>Australasia</v>
      </c>
      <c r="P30" s="1" t="s">
        <v>291</v>
      </c>
      <c r="Q30" s="1" t="str">
        <f>VLOOKUP(Data[[#This Row],[How many hours of a day you work on Excel]], Time[], 2, FALSE)</f>
        <v>Medium</v>
      </c>
      <c r="R30" s="1">
        <v>2.5</v>
      </c>
      <c r="S30" s="33" t="str">
        <f>VLOOKUP(Data[[#This Row],[Years of Experience]], Experience[], 2, TRUE)</f>
        <v>0 - 5 Years</v>
      </c>
    </row>
    <row r="31" spans="2:19" x14ac:dyDescent="0.2">
      <c r="B31" s="1" t="s">
        <v>895</v>
      </c>
      <c r="C31" s="1">
        <v>41055.462326388886</v>
      </c>
      <c r="D31" s="10">
        <v>100000</v>
      </c>
      <c r="E31" s="1" t="s">
        <v>3</v>
      </c>
      <c r="F31" s="11">
        <v>100000</v>
      </c>
      <c r="G31" s="9">
        <f>Data[[#This Row],[Clean Salary]]*INDEX(Exchange[], MATCH(Data[[#This Row],[Currency]], Exchange[Code], 0), 4)</f>
        <v>101990.96564026357</v>
      </c>
      <c r="H31" s="11">
        <f>IFERROR(Data[[#This Row],[Salary in USD]]/(INDEX(Exchange[], MATCH(Data[[#This Row],[Local Currency Unit]], Exchange[Code], 0), 8)), "")</f>
        <v>20645.944461591815</v>
      </c>
      <c r="I31" s="30">
        <f>100*(Data[[#This Row],[Salary in Big Macs]]/$H$5)</f>
        <v>150.62877321141048</v>
      </c>
      <c r="J31" s="1" t="s">
        <v>356</v>
      </c>
      <c r="K31" s="1" t="s">
        <v>290</v>
      </c>
      <c r="L31" s="1" t="s">
        <v>136</v>
      </c>
      <c r="M31" s="1" t="s">
        <v>3</v>
      </c>
      <c r="N31" s="1" t="str">
        <f>INDEX(Countries[], MATCH(Data[[#This Row],[Where do you work]], Countries[Actual], 0), 2)</f>
        <v>Australia</v>
      </c>
      <c r="O31" s="1" t="str">
        <f>VLOOKUP(Data[[#This Row],[Where do you work]], Countries[], 3, FALSE)</f>
        <v>Australasia</v>
      </c>
      <c r="P31" s="1" t="s">
        <v>294</v>
      </c>
      <c r="Q31" s="1" t="str">
        <f>VLOOKUP(Data[[#This Row],[How many hours of a day you work on Excel]], Time[], 2, FALSE)</f>
        <v>Very Heavy</v>
      </c>
      <c r="R31" s="1">
        <v>1</v>
      </c>
      <c r="S31" s="33" t="str">
        <f>VLOOKUP(Data[[#This Row],[Years of Experience]], Experience[], 2, TRUE)</f>
        <v>0 - 5 Years</v>
      </c>
    </row>
    <row r="32" spans="2:19" x14ac:dyDescent="0.2">
      <c r="B32" s="1" t="s">
        <v>440</v>
      </c>
      <c r="C32" s="1">
        <v>41057.445925925924</v>
      </c>
      <c r="D32" s="10">
        <v>170000</v>
      </c>
      <c r="E32" s="1" t="s">
        <v>3</v>
      </c>
      <c r="F32" s="11">
        <v>170000</v>
      </c>
      <c r="G32" s="9">
        <f>Data[[#This Row],[Clean Salary]]*INDEX(Exchange[], MATCH(Data[[#This Row],[Currency]], Exchange[Code], 0), 4)</f>
        <v>173384.64158844808</v>
      </c>
      <c r="H32" s="11">
        <f>IFERROR(Data[[#This Row],[Salary in USD]]/(INDEX(Exchange[], MATCH(Data[[#This Row],[Local Currency Unit]], Exchange[Code], 0), 8)), "")</f>
        <v>35098.105584706085</v>
      </c>
      <c r="I32" s="30">
        <f>100*(Data[[#This Row],[Salary in Big Macs]]/$H$5)</f>
        <v>256.06891445939783</v>
      </c>
      <c r="J32" s="1" t="s">
        <v>441</v>
      </c>
      <c r="K32" s="1" t="s">
        <v>342</v>
      </c>
      <c r="L32" s="1" t="s">
        <v>136</v>
      </c>
      <c r="M32" s="1" t="s">
        <v>3</v>
      </c>
      <c r="N32" s="1" t="str">
        <f>INDEX(Countries[], MATCH(Data[[#This Row],[Where do you work]], Countries[Actual], 0), 2)</f>
        <v>Australia</v>
      </c>
      <c r="O32" s="1" t="str">
        <f>VLOOKUP(Data[[#This Row],[Where do you work]], Countries[], 3, FALSE)</f>
        <v>Australasia</v>
      </c>
      <c r="P32" s="1" t="s">
        <v>291</v>
      </c>
      <c r="Q32" s="1" t="str">
        <f>VLOOKUP(Data[[#This Row],[How many hours of a day you work on Excel]], Time[], 2, FALSE)</f>
        <v>Medium</v>
      </c>
      <c r="R32" s="1">
        <v>8</v>
      </c>
      <c r="S32" s="33" t="str">
        <f>VLOOKUP(Data[[#This Row],[Years of Experience]], Experience[], 2, TRUE)</f>
        <v>5 - 10 Years</v>
      </c>
    </row>
    <row r="33" spans="2:19" x14ac:dyDescent="0.2">
      <c r="B33" s="1" t="s">
        <v>1530</v>
      </c>
      <c r="C33" s="1">
        <v>41057.335532407407</v>
      </c>
      <c r="D33" s="10" t="s">
        <v>1531</v>
      </c>
      <c r="E33" s="1" t="s">
        <v>3</v>
      </c>
      <c r="F33" s="11">
        <v>70000</v>
      </c>
      <c r="G33" s="9">
        <f>Data[[#This Row],[Clean Salary]]*INDEX(Exchange[], MATCH(Data[[#This Row],[Currency]], Exchange[Code], 0), 4)</f>
        <v>71393.675948184507</v>
      </c>
      <c r="H33" s="11">
        <f>IFERROR(Data[[#This Row],[Salary in USD]]/(INDEX(Exchange[], MATCH(Data[[#This Row],[Local Currency Unit]], Exchange[Code], 0), 8)), "")</f>
        <v>14452.161123114272</v>
      </c>
      <c r="I33" s="30">
        <f>100*(Data[[#This Row],[Salary in Big Macs]]/$H$5)</f>
        <v>105.44014124798736</v>
      </c>
      <c r="J33" s="1" t="s">
        <v>639</v>
      </c>
      <c r="K33" s="1" t="s">
        <v>281</v>
      </c>
      <c r="L33" s="1" t="s">
        <v>136</v>
      </c>
      <c r="M33" s="1" t="s">
        <v>3</v>
      </c>
      <c r="N33" s="1" t="str">
        <f>INDEX(Countries[], MATCH(Data[[#This Row],[Where do you work]], Countries[Actual], 0), 2)</f>
        <v>Australia</v>
      </c>
      <c r="O33" s="1" t="str">
        <f>VLOOKUP(Data[[#This Row],[Where do you work]], Countries[], 3, FALSE)</f>
        <v>Australasia</v>
      </c>
      <c r="P33" s="1" t="s">
        <v>282</v>
      </c>
      <c r="Q33" s="1" t="str">
        <f>VLOOKUP(Data[[#This Row],[How many hours of a day you work on Excel]], Time[], 2, FALSE)</f>
        <v>Heavy</v>
      </c>
      <c r="R33" s="1">
        <v>7</v>
      </c>
      <c r="S33" s="33" t="str">
        <f>VLOOKUP(Data[[#This Row],[Years of Experience]], Experience[], 2, TRUE)</f>
        <v>5 - 10 Years</v>
      </c>
    </row>
    <row r="34" spans="2:19" x14ac:dyDescent="0.2">
      <c r="B34" s="1" t="s">
        <v>1723</v>
      </c>
      <c r="C34" s="1">
        <v>41057.267777777779</v>
      </c>
      <c r="D34" s="10" t="s">
        <v>1724</v>
      </c>
      <c r="E34" s="1" t="s">
        <v>3</v>
      </c>
      <c r="F34" s="11">
        <v>65000</v>
      </c>
      <c r="G34" s="9">
        <f>Data[[#This Row],[Clean Salary]]*INDEX(Exchange[], MATCH(Data[[#This Row],[Currency]], Exchange[Code], 0), 4)</f>
        <v>66294.12766617132</v>
      </c>
      <c r="H34" s="11">
        <f>IFERROR(Data[[#This Row],[Salary in USD]]/(INDEX(Exchange[], MATCH(Data[[#This Row],[Local Currency Unit]], Exchange[Code], 0), 8)), "")</f>
        <v>13419.863900034679</v>
      </c>
      <c r="I34" s="30">
        <f>100*(Data[[#This Row],[Salary in Big Macs]]/$H$5)</f>
        <v>97.908702587416812</v>
      </c>
      <c r="J34" s="1" t="s">
        <v>1725</v>
      </c>
      <c r="K34" s="1" t="s">
        <v>281</v>
      </c>
      <c r="L34" s="1" t="s">
        <v>136</v>
      </c>
      <c r="M34" s="1" t="s">
        <v>3</v>
      </c>
      <c r="N34" s="1" t="str">
        <f>INDEX(Countries[], MATCH(Data[[#This Row],[Where do you work]], Countries[Actual], 0), 2)</f>
        <v>Australia</v>
      </c>
      <c r="O34" s="1" t="str">
        <f>VLOOKUP(Data[[#This Row],[Where do you work]], Countries[], 3, FALSE)</f>
        <v>Australasia</v>
      </c>
      <c r="P34" s="1" t="s">
        <v>291</v>
      </c>
      <c r="Q34" s="1" t="str">
        <f>VLOOKUP(Data[[#This Row],[How many hours of a day you work on Excel]], Time[], 2, FALSE)</f>
        <v>Medium</v>
      </c>
      <c r="R34" s="1">
        <v>5</v>
      </c>
      <c r="S34" s="33" t="str">
        <f>VLOOKUP(Data[[#This Row],[Years of Experience]], Experience[], 2, TRUE)</f>
        <v>5 - 10 Years</v>
      </c>
    </row>
    <row r="35" spans="2:19" x14ac:dyDescent="0.2">
      <c r="B35" s="1" t="s">
        <v>1529</v>
      </c>
      <c r="C35" s="1">
        <v>41054.221388888887</v>
      </c>
      <c r="D35" s="10">
        <v>70000</v>
      </c>
      <c r="E35" s="1" t="s">
        <v>3</v>
      </c>
      <c r="F35" s="11">
        <v>70000</v>
      </c>
      <c r="G35" s="9">
        <f>Data[[#This Row],[Clean Salary]]*INDEX(Exchange[], MATCH(Data[[#This Row],[Currency]], Exchange[Code], 0), 4)</f>
        <v>71393.675948184507</v>
      </c>
      <c r="H35" s="11">
        <f>IFERROR(Data[[#This Row],[Salary in USD]]/(INDEX(Exchange[], MATCH(Data[[#This Row],[Local Currency Unit]], Exchange[Code], 0), 8)), "")</f>
        <v>14452.161123114272</v>
      </c>
      <c r="I35" s="30">
        <f>100*(Data[[#This Row],[Salary in Big Macs]]/$H$5)</f>
        <v>105.44014124798736</v>
      </c>
      <c r="J35" s="1" t="s">
        <v>341</v>
      </c>
      <c r="K35" s="1" t="s">
        <v>342</v>
      </c>
      <c r="L35" s="1" t="s">
        <v>136</v>
      </c>
      <c r="M35" s="1" t="s">
        <v>3</v>
      </c>
      <c r="N35" s="1" t="str">
        <f>INDEX(Countries[], MATCH(Data[[#This Row],[Where do you work]], Countries[Actual], 0), 2)</f>
        <v>Australia</v>
      </c>
      <c r="O35" s="1" t="str">
        <f>VLOOKUP(Data[[#This Row],[Where do you work]], Countries[], 3, FALSE)</f>
        <v>Australasia</v>
      </c>
      <c r="P35" s="1" t="s">
        <v>291</v>
      </c>
      <c r="Q35" s="1" t="str">
        <f>VLOOKUP(Data[[#This Row],[How many hours of a day you work on Excel]], Time[], 2, FALSE)</f>
        <v>Medium</v>
      </c>
      <c r="S35" s="33" t="str">
        <f>VLOOKUP(Data[[#This Row],[Years of Experience]], Experience[], 2, TRUE)</f>
        <v>0 - 5 Years</v>
      </c>
    </row>
    <row r="36" spans="2:19" x14ac:dyDescent="0.2">
      <c r="B36" s="1" t="s">
        <v>1223</v>
      </c>
      <c r="C36" s="1">
        <v>41064.563090277778</v>
      </c>
      <c r="D36" s="10">
        <v>84000</v>
      </c>
      <c r="E36" s="1" t="s">
        <v>3</v>
      </c>
      <c r="F36" s="11">
        <v>84000</v>
      </c>
      <c r="G36" s="9">
        <f>Data[[#This Row],[Clean Salary]]*INDEX(Exchange[], MATCH(Data[[#This Row],[Currency]], Exchange[Code], 0), 4)</f>
        <v>85672.4111378214</v>
      </c>
      <c r="H36" s="11">
        <f>IFERROR(Data[[#This Row],[Salary in USD]]/(INDEX(Exchange[], MATCH(Data[[#This Row],[Local Currency Unit]], Exchange[Code], 0), 8)), "")</f>
        <v>17342.593347737125</v>
      </c>
      <c r="I36" s="30">
        <f>100*(Data[[#This Row],[Salary in Big Macs]]/$H$5)</f>
        <v>126.52816949758481</v>
      </c>
      <c r="J36" s="1" t="s">
        <v>341</v>
      </c>
      <c r="K36" s="1" t="s">
        <v>342</v>
      </c>
      <c r="L36" s="1" t="s">
        <v>136</v>
      </c>
      <c r="M36" s="1" t="s">
        <v>3</v>
      </c>
      <c r="N36" s="1" t="str">
        <f>INDEX(Countries[], MATCH(Data[[#This Row],[Where do you work]], Countries[Actual], 0), 2)</f>
        <v>Australia</v>
      </c>
      <c r="O36" s="1" t="str">
        <f>VLOOKUP(Data[[#This Row],[Where do you work]], Countries[], 3, FALSE)</f>
        <v>Australasia</v>
      </c>
      <c r="P36" s="1" t="s">
        <v>282</v>
      </c>
      <c r="Q36" s="1" t="str">
        <f>VLOOKUP(Data[[#This Row],[How many hours of a day you work on Excel]], Time[], 2, FALSE)</f>
        <v>Heavy</v>
      </c>
      <c r="R36" s="1">
        <v>6</v>
      </c>
      <c r="S36" s="33" t="str">
        <f>VLOOKUP(Data[[#This Row],[Years of Experience]], Experience[], 2, TRUE)</f>
        <v>5 - 10 Years</v>
      </c>
    </row>
    <row r="37" spans="2:19" x14ac:dyDescent="0.2">
      <c r="B37" s="1" t="s">
        <v>900</v>
      </c>
      <c r="C37" s="1">
        <v>41058.39271990741</v>
      </c>
      <c r="D37" s="10">
        <v>100000</v>
      </c>
      <c r="E37" s="1" t="s">
        <v>3</v>
      </c>
      <c r="F37" s="11">
        <v>100000</v>
      </c>
      <c r="G37" s="9">
        <f>Data[[#This Row],[Clean Salary]]*INDEX(Exchange[], MATCH(Data[[#This Row],[Currency]], Exchange[Code], 0), 4)</f>
        <v>101990.96564026357</v>
      </c>
      <c r="H37" s="11">
        <f>IFERROR(Data[[#This Row],[Salary in USD]]/(INDEX(Exchange[], MATCH(Data[[#This Row],[Local Currency Unit]], Exchange[Code], 0), 8)), "")</f>
        <v>20645.944461591815</v>
      </c>
      <c r="I37" s="30">
        <f>100*(Data[[#This Row],[Salary in Big Macs]]/$H$5)</f>
        <v>150.62877321141048</v>
      </c>
      <c r="J37" s="1" t="s">
        <v>901</v>
      </c>
      <c r="K37" s="1" t="s">
        <v>342</v>
      </c>
      <c r="L37" s="1" t="s">
        <v>136</v>
      </c>
      <c r="M37" s="1" t="s">
        <v>3</v>
      </c>
      <c r="N37" s="1" t="str">
        <f>INDEX(Countries[], MATCH(Data[[#This Row],[Where do you work]], Countries[Actual], 0), 2)</f>
        <v>Australia</v>
      </c>
      <c r="O37" s="1" t="str">
        <f>VLOOKUP(Data[[#This Row],[Where do you work]], Countries[], 3, FALSE)</f>
        <v>Australasia</v>
      </c>
      <c r="P37" s="1" t="s">
        <v>282</v>
      </c>
      <c r="Q37" s="1" t="str">
        <f>VLOOKUP(Data[[#This Row],[How many hours of a day you work on Excel]], Time[], 2, FALSE)</f>
        <v>Heavy</v>
      </c>
      <c r="R37" s="1">
        <v>15</v>
      </c>
      <c r="S37" s="33" t="str">
        <f>VLOOKUP(Data[[#This Row],[Years of Experience]], Experience[], 2, TRUE)</f>
        <v>10 - 20 Years</v>
      </c>
    </row>
    <row r="38" spans="2:19" x14ac:dyDescent="0.2">
      <c r="B38" s="1" t="s">
        <v>873</v>
      </c>
      <c r="C38" s="1">
        <v>41055.325335648151</v>
      </c>
      <c r="D38" s="10">
        <v>102000</v>
      </c>
      <c r="E38" s="1" t="s">
        <v>3</v>
      </c>
      <c r="F38" s="11">
        <v>102000</v>
      </c>
      <c r="G38" s="9">
        <f>Data[[#This Row],[Clean Salary]]*INDEX(Exchange[], MATCH(Data[[#This Row],[Currency]], Exchange[Code], 0), 4)</f>
        <v>104030.78495306884</v>
      </c>
      <c r="H38" s="11">
        <f>IFERROR(Data[[#This Row],[Salary in USD]]/(INDEX(Exchange[], MATCH(Data[[#This Row],[Local Currency Unit]], Exchange[Code], 0), 8)), "")</f>
        <v>21058.863350823649</v>
      </c>
      <c r="I38" s="30">
        <f>100*(Data[[#This Row],[Salary in Big Macs]]/$H$5)</f>
        <v>153.64134867563868</v>
      </c>
      <c r="J38" s="1" t="s">
        <v>874</v>
      </c>
      <c r="K38" s="1" t="s">
        <v>281</v>
      </c>
      <c r="L38" s="1" t="s">
        <v>136</v>
      </c>
      <c r="M38" s="1" t="s">
        <v>3</v>
      </c>
      <c r="N38" s="1" t="str">
        <f>INDEX(Countries[], MATCH(Data[[#This Row],[Where do you work]], Countries[Actual], 0), 2)</f>
        <v>Australia</v>
      </c>
      <c r="O38" s="1" t="str">
        <f>VLOOKUP(Data[[#This Row],[Where do you work]], Countries[], 3, FALSE)</f>
        <v>Australasia</v>
      </c>
      <c r="P38" s="1" t="s">
        <v>324</v>
      </c>
      <c r="Q38" s="1" t="str">
        <f>VLOOKUP(Data[[#This Row],[How many hours of a day you work on Excel]], Time[], 2, FALSE)</f>
        <v>Light</v>
      </c>
      <c r="R38" s="1">
        <v>10</v>
      </c>
      <c r="S38" s="33" t="str">
        <f>VLOOKUP(Data[[#This Row],[Years of Experience]], Experience[], 2, TRUE)</f>
        <v>10 - 20 Years</v>
      </c>
    </row>
    <row r="39" spans="2:19" x14ac:dyDescent="0.2">
      <c r="B39" s="1" t="s">
        <v>1349</v>
      </c>
      <c r="C39" s="1">
        <v>41055.480462962965</v>
      </c>
      <c r="D39" s="10">
        <v>78000</v>
      </c>
      <c r="E39" s="1" t="s">
        <v>3</v>
      </c>
      <c r="F39" s="11">
        <v>78000</v>
      </c>
      <c r="G39" s="9">
        <f>Data[[#This Row],[Clean Salary]]*INDEX(Exchange[], MATCH(Data[[#This Row],[Currency]], Exchange[Code], 0), 4)</f>
        <v>79552.953199405587</v>
      </c>
      <c r="H39" s="11">
        <f>IFERROR(Data[[#This Row],[Salary in USD]]/(INDEX(Exchange[], MATCH(Data[[#This Row],[Local Currency Unit]], Exchange[Code], 0), 8)), "")</f>
        <v>16103.836680041615</v>
      </c>
      <c r="I39" s="30">
        <f>100*(Data[[#This Row],[Salary in Big Macs]]/$H$5)</f>
        <v>117.49044310490018</v>
      </c>
      <c r="J39" s="1" t="s">
        <v>1350</v>
      </c>
      <c r="K39" s="1" t="s">
        <v>316</v>
      </c>
      <c r="L39" s="1" t="s">
        <v>136</v>
      </c>
      <c r="M39" s="1" t="s">
        <v>3</v>
      </c>
      <c r="N39" s="1" t="str">
        <f>INDEX(Countries[], MATCH(Data[[#This Row],[Where do you work]], Countries[Actual], 0), 2)</f>
        <v>Australia</v>
      </c>
      <c r="O39" s="1" t="str">
        <f>VLOOKUP(Data[[#This Row],[Where do you work]], Countries[], 3, FALSE)</f>
        <v>Australasia</v>
      </c>
      <c r="P39" s="1" t="s">
        <v>294</v>
      </c>
      <c r="Q39" s="1" t="str">
        <f>VLOOKUP(Data[[#This Row],[How many hours of a day you work on Excel]], Time[], 2, FALSE)</f>
        <v>Very Heavy</v>
      </c>
      <c r="R39" s="1">
        <v>4</v>
      </c>
      <c r="S39" s="33" t="str">
        <f>VLOOKUP(Data[[#This Row],[Years of Experience]], Experience[], 2, TRUE)</f>
        <v>0 - 5 Years</v>
      </c>
    </row>
    <row r="40" spans="2:19" x14ac:dyDescent="0.2">
      <c r="B40" s="1" t="s">
        <v>389</v>
      </c>
      <c r="C40" s="1">
        <v>41057.311192129629</v>
      </c>
      <c r="D40" s="10" t="s">
        <v>390</v>
      </c>
      <c r="E40" s="1" t="s">
        <v>3</v>
      </c>
      <c r="F40" s="11">
        <v>200000</v>
      </c>
      <c r="G40" s="9">
        <f>Data[[#This Row],[Clean Salary]]*INDEX(Exchange[], MATCH(Data[[#This Row],[Currency]], Exchange[Code], 0), 4)</f>
        <v>203981.93128052715</v>
      </c>
      <c r="H40" s="11">
        <f>IFERROR(Data[[#This Row],[Salary in USD]]/(INDEX(Exchange[], MATCH(Data[[#This Row],[Local Currency Unit]], Exchange[Code], 0), 8)), "")</f>
        <v>41291.888923183629</v>
      </c>
      <c r="I40" s="30">
        <f>100*(Data[[#This Row],[Salary in Big Macs]]/$H$5)</f>
        <v>301.25754642282095</v>
      </c>
      <c r="J40" s="1" t="s">
        <v>391</v>
      </c>
      <c r="K40" s="1" t="s">
        <v>281</v>
      </c>
      <c r="L40" s="1" t="s">
        <v>136</v>
      </c>
      <c r="M40" s="1" t="s">
        <v>3</v>
      </c>
      <c r="N40" s="1" t="str">
        <f>INDEX(Countries[], MATCH(Data[[#This Row],[Where do you work]], Countries[Actual], 0), 2)</f>
        <v>Australia</v>
      </c>
      <c r="O40" s="1" t="str">
        <f>VLOOKUP(Data[[#This Row],[Where do you work]], Countries[], 3, FALSE)</f>
        <v>Australasia</v>
      </c>
      <c r="P40" s="1" t="s">
        <v>282</v>
      </c>
      <c r="Q40" s="1" t="str">
        <f>VLOOKUP(Data[[#This Row],[How many hours of a day you work on Excel]], Time[], 2, FALSE)</f>
        <v>Heavy</v>
      </c>
      <c r="R40" s="1">
        <v>15</v>
      </c>
      <c r="S40" s="33" t="str">
        <f>VLOOKUP(Data[[#This Row],[Years of Experience]], Experience[], 2, TRUE)</f>
        <v>10 - 20 Years</v>
      </c>
    </row>
    <row r="41" spans="2:19" x14ac:dyDescent="0.2">
      <c r="B41" s="1" t="s">
        <v>3155</v>
      </c>
      <c r="C41" s="1">
        <v>41057.307719907411</v>
      </c>
      <c r="D41" s="10">
        <v>20000</v>
      </c>
      <c r="E41" s="1" t="s">
        <v>322</v>
      </c>
      <c r="F41" s="11">
        <v>20000</v>
      </c>
      <c r="G41" s="9">
        <f>Data[[#This Row],[Clean Salary]]*INDEX(Exchange[], MATCH(Data[[#This Row],[Currency]], Exchange[Code], 0), 4)</f>
        <v>20000</v>
      </c>
      <c r="H41" s="11">
        <f>IFERROR(Data[[#This Row],[Salary in USD]]/(INDEX(Exchange[], MATCH(Data[[#This Row],[Local Currency Unit]], Exchange[Code], 0), 8)), "")</f>
        <v>4048.5829959514167</v>
      </c>
      <c r="I41" s="30">
        <f>100*(Data[[#This Row],[Salary in Big Macs]]/$H$5)</f>
        <v>29.537669785910108</v>
      </c>
      <c r="J41" s="1" t="s">
        <v>1181</v>
      </c>
      <c r="K41" s="1" t="s">
        <v>290</v>
      </c>
      <c r="L41" s="1" t="s">
        <v>136</v>
      </c>
      <c r="M41" s="1" t="s">
        <v>3</v>
      </c>
      <c r="N41" s="1" t="str">
        <f>INDEX(Countries[], MATCH(Data[[#This Row],[Where do you work]], Countries[Actual], 0), 2)</f>
        <v>Australia</v>
      </c>
      <c r="O41" s="1" t="str">
        <f>VLOOKUP(Data[[#This Row],[Where do you work]], Countries[], 3, FALSE)</f>
        <v>Australasia</v>
      </c>
      <c r="P41" s="1" t="s">
        <v>291</v>
      </c>
      <c r="Q41" s="1" t="str">
        <f>VLOOKUP(Data[[#This Row],[How many hours of a day you work on Excel]], Time[], 2, FALSE)</f>
        <v>Medium</v>
      </c>
      <c r="R41" s="1">
        <v>2</v>
      </c>
      <c r="S41" s="33" t="str">
        <f>VLOOKUP(Data[[#This Row],[Years of Experience]], Experience[], 2, TRUE)</f>
        <v>0 - 5 Years</v>
      </c>
    </row>
    <row r="42" spans="2:19" x14ac:dyDescent="0.2">
      <c r="B42" s="1" t="s">
        <v>1726</v>
      </c>
      <c r="C42" s="1">
        <v>41057.314918981479</v>
      </c>
      <c r="D42" s="10">
        <v>65000</v>
      </c>
      <c r="E42" s="1" t="s">
        <v>3</v>
      </c>
      <c r="F42" s="11">
        <v>65000</v>
      </c>
      <c r="G42" s="9">
        <f>Data[[#This Row],[Clean Salary]]*INDEX(Exchange[], MATCH(Data[[#This Row],[Currency]], Exchange[Code], 0), 4)</f>
        <v>66294.12766617132</v>
      </c>
      <c r="H42" s="11">
        <f>IFERROR(Data[[#This Row],[Salary in USD]]/(INDEX(Exchange[], MATCH(Data[[#This Row],[Local Currency Unit]], Exchange[Code], 0), 8)), "")</f>
        <v>13419.863900034679</v>
      </c>
      <c r="I42" s="30">
        <f>100*(Data[[#This Row],[Salary in Big Macs]]/$H$5)</f>
        <v>97.908702587416812</v>
      </c>
      <c r="J42" s="1" t="s">
        <v>682</v>
      </c>
      <c r="K42" s="1" t="s">
        <v>290</v>
      </c>
      <c r="L42" s="1" t="s">
        <v>136</v>
      </c>
      <c r="M42" s="1" t="s">
        <v>3</v>
      </c>
      <c r="N42" s="1" t="str">
        <f>INDEX(Countries[], MATCH(Data[[#This Row],[Where do you work]], Countries[Actual], 0), 2)</f>
        <v>Australia</v>
      </c>
      <c r="O42" s="1" t="str">
        <f>VLOOKUP(Data[[#This Row],[Where do you work]], Countries[], 3, FALSE)</f>
        <v>Australasia</v>
      </c>
      <c r="P42" s="1" t="s">
        <v>282</v>
      </c>
      <c r="Q42" s="1" t="str">
        <f>VLOOKUP(Data[[#This Row],[How many hours of a day you work on Excel]], Time[], 2, FALSE)</f>
        <v>Heavy</v>
      </c>
      <c r="R42" s="1">
        <v>4</v>
      </c>
      <c r="S42" s="33" t="str">
        <f>VLOOKUP(Data[[#This Row],[Years of Experience]], Experience[], 2, TRUE)</f>
        <v>0 - 5 Years</v>
      </c>
    </row>
    <row r="43" spans="2:19" x14ac:dyDescent="0.2">
      <c r="B43" s="1" t="s">
        <v>1180</v>
      </c>
      <c r="C43" s="1">
        <v>41059.563599537039</v>
      </c>
      <c r="D43" s="10">
        <v>86000</v>
      </c>
      <c r="E43" s="1" t="s">
        <v>3</v>
      </c>
      <c r="F43" s="11">
        <v>86000</v>
      </c>
      <c r="G43" s="9">
        <f>Data[[#This Row],[Clean Salary]]*INDEX(Exchange[], MATCH(Data[[#This Row],[Currency]], Exchange[Code], 0), 4)</f>
        <v>87712.230450626681</v>
      </c>
      <c r="H43" s="11">
        <f>IFERROR(Data[[#This Row],[Salary in USD]]/(INDEX(Exchange[], MATCH(Data[[#This Row],[Local Currency Unit]], Exchange[Code], 0), 8)), "")</f>
        <v>17755.512236968963</v>
      </c>
      <c r="I43" s="30">
        <f>100*(Data[[#This Row],[Salary in Big Macs]]/$H$5)</f>
        <v>129.54074496181303</v>
      </c>
      <c r="J43" s="1" t="s">
        <v>1181</v>
      </c>
      <c r="K43" s="1" t="s">
        <v>290</v>
      </c>
      <c r="L43" s="1" t="s">
        <v>136</v>
      </c>
      <c r="M43" s="1" t="s">
        <v>3</v>
      </c>
      <c r="N43" s="1" t="str">
        <f>INDEX(Countries[], MATCH(Data[[#This Row],[Where do you work]], Countries[Actual], 0), 2)</f>
        <v>Australia</v>
      </c>
      <c r="O43" s="1" t="str">
        <f>VLOOKUP(Data[[#This Row],[Where do you work]], Countries[], 3, FALSE)</f>
        <v>Australasia</v>
      </c>
      <c r="P43" s="1" t="s">
        <v>282</v>
      </c>
      <c r="Q43" s="1" t="str">
        <f>VLOOKUP(Data[[#This Row],[How many hours of a day you work on Excel]], Time[], 2, FALSE)</f>
        <v>Heavy</v>
      </c>
      <c r="R43" s="1">
        <v>10</v>
      </c>
      <c r="S43" s="33" t="str">
        <f>VLOOKUP(Data[[#This Row],[Years of Experience]], Experience[], 2, TRUE)</f>
        <v>10 - 20 Years</v>
      </c>
    </row>
    <row r="44" spans="2:19" x14ac:dyDescent="0.2">
      <c r="B44" s="1" t="s">
        <v>988</v>
      </c>
      <c r="C44" s="1">
        <v>41055.730509259258</v>
      </c>
      <c r="D44" s="10" t="s">
        <v>989</v>
      </c>
      <c r="E44" s="1" t="s">
        <v>3</v>
      </c>
      <c r="F44" s="11">
        <v>95000</v>
      </c>
      <c r="G44" s="9">
        <f>Data[[#This Row],[Clean Salary]]*INDEX(Exchange[], MATCH(Data[[#This Row],[Currency]], Exchange[Code], 0), 4)</f>
        <v>96891.417358250401</v>
      </c>
      <c r="H44" s="11">
        <f>IFERROR(Data[[#This Row],[Salary in USD]]/(INDEX(Exchange[], MATCH(Data[[#This Row],[Local Currency Unit]], Exchange[Code], 0), 8)), "")</f>
        <v>19613.647238512225</v>
      </c>
      <c r="I44" s="30">
        <f>100*(Data[[#This Row],[Salary in Big Macs]]/$H$5)</f>
        <v>143.09733455083995</v>
      </c>
      <c r="J44" s="1" t="s">
        <v>990</v>
      </c>
      <c r="K44" s="1" t="s">
        <v>290</v>
      </c>
      <c r="L44" s="1" t="s">
        <v>136</v>
      </c>
      <c r="M44" s="1" t="s">
        <v>3</v>
      </c>
      <c r="N44" s="1" t="str">
        <f>INDEX(Countries[], MATCH(Data[[#This Row],[Where do you work]], Countries[Actual], 0), 2)</f>
        <v>Australia</v>
      </c>
      <c r="O44" s="1" t="str">
        <f>VLOOKUP(Data[[#This Row],[Where do you work]], Countries[], 3, FALSE)</f>
        <v>Australasia</v>
      </c>
      <c r="P44" s="1" t="s">
        <v>291</v>
      </c>
      <c r="Q44" s="1" t="str">
        <f>VLOOKUP(Data[[#This Row],[How many hours of a day you work on Excel]], Time[], 2, FALSE)</f>
        <v>Medium</v>
      </c>
      <c r="R44" s="1">
        <v>11</v>
      </c>
      <c r="S44" s="33" t="str">
        <f>VLOOKUP(Data[[#This Row],[Years of Experience]], Experience[], 2, TRUE)</f>
        <v>10 - 20 Years</v>
      </c>
    </row>
    <row r="45" spans="2:19" x14ac:dyDescent="0.2">
      <c r="B45" s="1" t="s">
        <v>1211</v>
      </c>
      <c r="C45" s="1">
        <v>41060.559594907405</v>
      </c>
      <c r="D45" s="10" t="s">
        <v>1212</v>
      </c>
      <c r="E45" s="1" t="s">
        <v>3</v>
      </c>
      <c r="F45" s="11">
        <v>85000</v>
      </c>
      <c r="G45" s="9">
        <f>Data[[#This Row],[Clean Salary]]*INDEX(Exchange[], MATCH(Data[[#This Row],[Currency]], Exchange[Code], 0), 4)</f>
        <v>86692.320794224041</v>
      </c>
      <c r="H45" s="11">
        <f>IFERROR(Data[[#This Row],[Salary in USD]]/(INDEX(Exchange[], MATCH(Data[[#This Row],[Local Currency Unit]], Exchange[Code], 0), 8)), "")</f>
        <v>17549.052792353043</v>
      </c>
      <c r="I45" s="30">
        <f>100*(Data[[#This Row],[Salary in Big Macs]]/$H$5)</f>
        <v>128.03445722969892</v>
      </c>
      <c r="J45" s="1" t="s">
        <v>1213</v>
      </c>
      <c r="K45" s="1" t="s">
        <v>290</v>
      </c>
      <c r="L45" s="1" t="s">
        <v>136</v>
      </c>
      <c r="M45" s="1" t="s">
        <v>3</v>
      </c>
      <c r="N45" s="1" t="str">
        <f>INDEX(Countries[], MATCH(Data[[#This Row],[Where do you work]], Countries[Actual], 0), 2)</f>
        <v>Australia</v>
      </c>
      <c r="O45" s="1" t="str">
        <f>VLOOKUP(Data[[#This Row],[Where do you work]], Countries[], 3, FALSE)</f>
        <v>Australasia</v>
      </c>
      <c r="P45" s="1" t="s">
        <v>324</v>
      </c>
      <c r="Q45" s="1" t="str">
        <f>VLOOKUP(Data[[#This Row],[How many hours of a day you work on Excel]], Time[], 2, FALSE)</f>
        <v>Light</v>
      </c>
      <c r="R45" s="1">
        <v>5</v>
      </c>
      <c r="S45" s="33" t="str">
        <f>VLOOKUP(Data[[#This Row],[Years of Experience]], Experience[], 2, TRUE)</f>
        <v>5 - 10 Years</v>
      </c>
    </row>
    <row r="46" spans="2:19" x14ac:dyDescent="0.2">
      <c r="B46" s="1" t="s">
        <v>1532</v>
      </c>
      <c r="C46" s="1">
        <v>41057.481307870374</v>
      </c>
      <c r="D46" s="10" t="s">
        <v>1531</v>
      </c>
      <c r="E46" s="1" t="s">
        <v>3</v>
      </c>
      <c r="F46" s="11">
        <v>70000</v>
      </c>
      <c r="G46" s="9">
        <f>Data[[#This Row],[Clean Salary]]*INDEX(Exchange[], MATCH(Data[[#This Row],[Currency]], Exchange[Code], 0), 4)</f>
        <v>71393.675948184507</v>
      </c>
      <c r="H46" s="11">
        <f>IFERROR(Data[[#This Row],[Salary in USD]]/(INDEX(Exchange[], MATCH(Data[[#This Row],[Local Currency Unit]], Exchange[Code], 0), 8)), "")</f>
        <v>14452.161123114272</v>
      </c>
      <c r="I46" s="30">
        <f>100*(Data[[#This Row],[Salary in Big Macs]]/$H$5)</f>
        <v>105.44014124798736</v>
      </c>
      <c r="J46" s="1" t="s">
        <v>418</v>
      </c>
      <c r="K46" s="1" t="s">
        <v>329</v>
      </c>
      <c r="L46" s="1" t="s">
        <v>136</v>
      </c>
      <c r="M46" s="1" t="s">
        <v>3</v>
      </c>
      <c r="N46" s="1" t="str">
        <f>INDEX(Countries[], MATCH(Data[[#This Row],[Where do you work]], Countries[Actual], 0), 2)</f>
        <v>Australia</v>
      </c>
      <c r="O46" s="1" t="str">
        <f>VLOOKUP(Data[[#This Row],[Where do you work]], Countries[], 3, FALSE)</f>
        <v>Australasia</v>
      </c>
      <c r="P46" s="1" t="s">
        <v>294</v>
      </c>
      <c r="Q46" s="1" t="str">
        <f>VLOOKUP(Data[[#This Row],[How many hours of a day you work on Excel]], Time[], 2, FALSE)</f>
        <v>Very Heavy</v>
      </c>
      <c r="R46" s="1">
        <v>2</v>
      </c>
      <c r="S46" s="33" t="str">
        <f>VLOOKUP(Data[[#This Row],[Years of Experience]], Experience[], 2, TRUE)</f>
        <v>0 - 5 Years</v>
      </c>
    </row>
    <row r="47" spans="2:19" x14ac:dyDescent="0.2">
      <c r="B47" s="1" t="s">
        <v>622</v>
      </c>
      <c r="C47" s="1">
        <v>41057.312303240738</v>
      </c>
      <c r="D47" s="10">
        <v>125000</v>
      </c>
      <c r="E47" s="1" t="s">
        <v>3</v>
      </c>
      <c r="F47" s="11">
        <v>125000</v>
      </c>
      <c r="G47" s="9">
        <f>Data[[#This Row],[Clean Salary]]*INDEX(Exchange[], MATCH(Data[[#This Row],[Currency]], Exchange[Code], 0), 4)</f>
        <v>127488.70705032947</v>
      </c>
      <c r="H47" s="11">
        <f>IFERROR(Data[[#This Row],[Salary in USD]]/(INDEX(Exchange[], MATCH(Data[[#This Row],[Local Currency Unit]], Exchange[Code], 0), 8)), "")</f>
        <v>25807.430576989769</v>
      </c>
      <c r="I47" s="30">
        <f>100*(Data[[#This Row],[Salary in Big Macs]]/$H$5)</f>
        <v>188.28596651426309</v>
      </c>
      <c r="J47" s="1" t="s">
        <v>623</v>
      </c>
      <c r="K47" s="1" t="s">
        <v>329</v>
      </c>
      <c r="L47" s="1" t="s">
        <v>136</v>
      </c>
      <c r="M47" s="1" t="s">
        <v>3</v>
      </c>
      <c r="N47" s="1" t="str">
        <f>INDEX(Countries[], MATCH(Data[[#This Row],[Where do you work]], Countries[Actual], 0), 2)</f>
        <v>Australia</v>
      </c>
      <c r="O47" s="1" t="str">
        <f>VLOOKUP(Data[[#This Row],[Where do you work]], Countries[], 3, FALSE)</f>
        <v>Australasia</v>
      </c>
      <c r="P47" s="1" t="s">
        <v>282</v>
      </c>
      <c r="Q47" s="1" t="str">
        <f>VLOOKUP(Data[[#This Row],[How many hours of a day you work on Excel]], Time[], 2, FALSE)</f>
        <v>Heavy</v>
      </c>
      <c r="R47" s="1">
        <v>15</v>
      </c>
      <c r="S47" s="33" t="str">
        <f>VLOOKUP(Data[[#This Row],[Years of Experience]], Experience[], 2, TRUE)</f>
        <v>10 - 20 Years</v>
      </c>
    </row>
    <row r="48" spans="2:19" x14ac:dyDescent="0.2">
      <c r="B48" s="1" t="s">
        <v>2317</v>
      </c>
      <c r="C48" s="1">
        <v>41058.590601851851</v>
      </c>
      <c r="D48" s="10" t="s">
        <v>2318</v>
      </c>
      <c r="E48" s="1" t="s">
        <v>3</v>
      </c>
      <c r="F48" s="11">
        <v>49000</v>
      </c>
      <c r="G48" s="9">
        <f>Data[[#This Row],[Clean Salary]]*INDEX(Exchange[], MATCH(Data[[#This Row],[Currency]], Exchange[Code], 0), 4)</f>
        <v>49975.573163729154</v>
      </c>
      <c r="H48" s="11">
        <f>IFERROR(Data[[#This Row],[Salary in USD]]/(INDEX(Exchange[], MATCH(Data[[#This Row],[Local Currency Unit]], Exchange[Code], 0), 8)), "")</f>
        <v>10116.51278617999</v>
      </c>
      <c r="I48" s="30">
        <f>100*(Data[[#This Row],[Salary in Big Macs]]/$H$5)</f>
        <v>73.808098873591149</v>
      </c>
      <c r="J48" s="1" t="s">
        <v>2319</v>
      </c>
      <c r="K48" s="1" t="s">
        <v>298</v>
      </c>
      <c r="L48" s="1" t="s">
        <v>136</v>
      </c>
      <c r="M48" s="1" t="s">
        <v>3</v>
      </c>
      <c r="N48" s="1" t="str">
        <f>INDEX(Countries[], MATCH(Data[[#This Row],[Where do you work]], Countries[Actual], 0), 2)</f>
        <v>Australia</v>
      </c>
      <c r="O48" s="1" t="str">
        <f>VLOOKUP(Data[[#This Row],[Where do you work]], Countries[], 3, FALSE)</f>
        <v>Australasia</v>
      </c>
      <c r="P48" s="1" t="s">
        <v>282</v>
      </c>
      <c r="Q48" s="1" t="str">
        <f>VLOOKUP(Data[[#This Row],[How many hours of a day you work on Excel]], Time[], 2, FALSE)</f>
        <v>Heavy</v>
      </c>
      <c r="R48" s="1">
        <v>30</v>
      </c>
      <c r="S48" s="33" t="str">
        <f>VLOOKUP(Data[[#This Row],[Years of Experience]], Experience[], 2, TRUE)</f>
        <v>20+ Years</v>
      </c>
    </row>
    <row r="49" spans="2:19" x14ac:dyDescent="0.2">
      <c r="B49" s="1" t="s">
        <v>446</v>
      </c>
      <c r="C49" s="1">
        <v>41059.863043981481</v>
      </c>
      <c r="D49" s="10" t="s">
        <v>447</v>
      </c>
      <c r="E49" s="1" t="s">
        <v>3</v>
      </c>
      <c r="F49" s="11">
        <v>165000</v>
      </c>
      <c r="G49" s="9">
        <f>Data[[#This Row],[Clean Salary]]*INDEX(Exchange[], MATCH(Data[[#This Row],[Currency]], Exchange[Code], 0), 4)</f>
        <v>168285.09330643489</v>
      </c>
      <c r="H49" s="11">
        <f>IFERROR(Data[[#This Row],[Salary in USD]]/(INDEX(Exchange[], MATCH(Data[[#This Row],[Local Currency Unit]], Exchange[Code], 0), 8)), "")</f>
        <v>34065.808361626492</v>
      </c>
      <c r="I49" s="30">
        <f>100*(Data[[#This Row],[Salary in Big Macs]]/$H$5)</f>
        <v>248.53747579882727</v>
      </c>
      <c r="J49" s="1" t="s">
        <v>305</v>
      </c>
      <c r="K49" s="1" t="s">
        <v>305</v>
      </c>
      <c r="L49" s="1" t="s">
        <v>136</v>
      </c>
      <c r="M49" s="1" t="s">
        <v>3</v>
      </c>
      <c r="N49" s="1" t="str">
        <f>INDEX(Countries[], MATCH(Data[[#This Row],[Where do you work]], Countries[Actual], 0), 2)</f>
        <v>Australia</v>
      </c>
      <c r="O49" s="1" t="str">
        <f>VLOOKUP(Data[[#This Row],[Where do you work]], Countries[], 3, FALSE)</f>
        <v>Australasia</v>
      </c>
      <c r="P49" s="1" t="s">
        <v>291</v>
      </c>
      <c r="Q49" s="1" t="str">
        <f>VLOOKUP(Data[[#This Row],[How many hours of a day you work on Excel]], Time[], 2, FALSE)</f>
        <v>Medium</v>
      </c>
      <c r="R49" s="1">
        <v>17</v>
      </c>
      <c r="S49" s="33" t="str">
        <f>VLOOKUP(Data[[#This Row],[Years of Experience]], Experience[], 2, TRUE)</f>
        <v>10 - 20 Years</v>
      </c>
    </row>
    <row r="50" spans="2:19" x14ac:dyDescent="0.2">
      <c r="B50" s="1" t="s">
        <v>1073</v>
      </c>
      <c r="C50" s="1">
        <v>41057.383645833332</v>
      </c>
      <c r="D50" s="10">
        <v>92000</v>
      </c>
      <c r="E50" s="1" t="s">
        <v>3</v>
      </c>
      <c r="F50" s="11">
        <v>92000</v>
      </c>
      <c r="G50" s="9">
        <f>Data[[#This Row],[Clean Salary]]*INDEX(Exchange[], MATCH(Data[[#This Row],[Currency]], Exchange[Code], 0), 4)</f>
        <v>93831.688389042494</v>
      </c>
      <c r="H50" s="11">
        <f>IFERROR(Data[[#This Row],[Salary in USD]]/(INDEX(Exchange[], MATCH(Data[[#This Row],[Local Currency Unit]], Exchange[Code], 0), 8)), "")</f>
        <v>18994.26890466447</v>
      </c>
      <c r="I50" s="30">
        <f>100*(Data[[#This Row],[Salary in Big Macs]]/$H$5)</f>
        <v>138.57847135449762</v>
      </c>
      <c r="J50" s="1" t="s">
        <v>1074</v>
      </c>
      <c r="K50" s="1" t="s">
        <v>290</v>
      </c>
      <c r="L50" s="1" t="s">
        <v>136</v>
      </c>
      <c r="M50" s="1" t="s">
        <v>3</v>
      </c>
      <c r="N50" s="1" t="str">
        <f>INDEX(Countries[], MATCH(Data[[#This Row],[Where do you work]], Countries[Actual], 0), 2)</f>
        <v>Australia</v>
      </c>
      <c r="O50" s="1" t="str">
        <f>VLOOKUP(Data[[#This Row],[Where do you work]], Countries[], 3, FALSE)</f>
        <v>Australasia</v>
      </c>
      <c r="P50" s="1" t="s">
        <v>294</v>
      </c>
      <c r="Q50" s="1" t="str">
        <f>VLOOKUP(Data[[#This Row],[How many hours of a day you work on Excel]], Time[], 2, FALSE)</f>
        <v>Very Heavy</v>
      </c>
      <c r="R50" s="1">
        <v>6</v>
      </c>
      <c r="S50" s="33" t="str">
        <f>VLOOKUP(Data[[#This Row],[Years of Experience]], Experience[], 2, TRUE)</f>
        <v>5 - 10 Years</v>
      </c>
    </row>
    <row r="51" spans="2:19" x14ac:dyDescent="0.2">
      <c r="B51" s="1" t="s">
        <v>487</v>
      </c>
      <c r="C51" s="1">
        <v>41055.282638888886</v>
      </c>
      <c r="D51" s="10" t="s">
        <v>488</v>
      </c>
      <c r="E51" s="1" t="s">
        <v>3</v>
      </c>
      <c r="F51" s="11">
        <v>155000</v>
      </c>
      <c r="G51" s="9">
        <f>Data[[#This Row],[Clean Salary]]*INDEX(Exchange[], MATCH(Data[[#This Row],[Currency]], Exchange[Code], 0), 4)</f>
        <v>158085.99674240855</v>
      </c>
      <c r="H51" s="11">
        <f>IFERROR(Data[[#This Row],[Salary in USD]]/(INDEX(Exchange[], MATCH(Data[[#This Row],[Local Currency Unit]], Exchange[Code], 0), 8)), "")</f>
        <v>32001.213915467313</v>
      </c>
      <c r="I51" s="30">
        <f>100*(Data[[#This Row],[Salary in Big Macs]]/$H$5)</f>
        <v>233.47459847768624</v>
      </c>
      <c r="J51" s="1" t="s">
        <v>489</v>
      </c>
      <c r="K51" s="1" t="s">
        <v>281</v>
      </c>
      <c r="L51" s="1" t="s">
        <v>136</v>
      </c>
      <c r="M51" s="1" t="s">
        <v>3</v>
      </c>
      <c r="N51" s="1" t="str">
        <f>INDEX(Countries[], MATCH(Data[[#This Row],[Where do you work]], Countries[Actual], 0), 2)</f>
        <v>Australia</v>
      </c>
      <c r="O51" s="1" t="str">
        <f>VLOOKUP(Data[[#This Row],[Where do you work]], Countries[], 3, FALSE)</f>
        <v>Australasia</v>
      </c>
      <c r="P51" s="1" t="s">
        <v>282</v>
      </c>
      <c r="Q51" s="1" t="str">
        <f>VLOOKUP(Data[[#This Row],[How many hours of a day you work on Excel]], Time[], 2, FALSE)</f>
        <v>Heavy</v>
      </c>
      <c r="R51" s="1">
        <v>20</v>
      </c>
      <c r="S51" s="33" t="str">
        <f>VLOOKUP(Data[[#This Row],[Years of Experience]], Experience[], 2, TRUE)</f>
        <v>20+ Years</v>
      </c>
    </row>
    <row r="52" spans="2:19" x14ac:dyDescent="0.2">
      <c r="B52" s="1" t="s">
        <v>2500</v>
      </c>
      <c r="C52" s="1">
        <v>41057.286168981482</v>
      </c>
      <c r="D52" s="10">
        <v>43000</v>
      </c>
      <c r="E52" s="1" t="s">
        <v>3</v>
      </c>
      <c r="F52" s="11">
        <v>43000</v>
      </c>
      <c r="G52" s="9">
        <f>Data[[#This Row],[Clean Salary]]*INDEX(Exchange[], MATCH(Data[[#This Row],[Currency]], Exchange[Code], 0), 4)</f>
        <v>43856.11522531334</v>
      </c>
      <c r="H52" s="11">
        <f>IFERROR(Data[[#This Row],[Salary in USD]]/(INDEX(Exchange[], MATCH(Data[[#This Row],[Local Currency Unit]], Exchange[Code], 0), 8)), "")</f>
        <v>8877.7561184844817</v>
      </c>
      <c r="I52" s="30">
        <f>100*(Data[[#This Row],[Salary in Big Macs]]/$H$5)</f>
        <v>64.770372480906516</v>
      </c>
      <c r="J52" s="1" t="s">
        <v>2501</v>
      </c>
      <c r="K52" s="1" t="s">
        <v>281</v>
      </c>
      <c r="L52" s="1" t="s">
        <v>136</v>
      </c>
      <c r="M52" s="1" t="s">
        <v>3</v>
      </c>
      <c r="N52" s="1" t="str">
        <f>INDEX(Countries[], MATCH(Data[[#This Row],[Where do you work]], Countries[Actual], 0), 2)</f>
        <v>Australia</v>
      </c>
      <c r="O52" s="1" t="str">
        <f>VLOOKUP(Data[[#This Row],[Where do you work]], Countries[], 3, FALSE)</f>
        <v>Australasia</v>
      </c>
      <c r="P52" s="1" t="s">
        <v>294</v>
      </c>
      <c r="Q52" s="1" t="str">
        <f>VLOOKUP(Data[[#This Row],[How many hours of a day you work on Excel]], Time[], 2, FALSE)</f>
        <v>Very Heavy</v>
      </c>
      <c r="R52" s="1">
        <v>1</v>
      </c>
      <c r="S52" s="33" t="str">
        <f>VLOOKUP(Data[[#This Row],[Years of Experience]], Experience[], 2, TRUE)</f>
        <v>0 - 5 Years</v>
      </c>
    </row>
    <row r="53" spans="2:19" x14ac:dyDescent="0.2">
      <c r="B53" s="1" t="s">
        <v>993</v>
      </c>
      <c r="C53" s="1">
        <v>41057.242314814815</v>
      </c>
      <c r="D53" s="10">
        <v>95000</v>
      </c>
      <c r="E53" s="1" t="s">
        <v>3</v>
      </c>
      <c r="F53" s="11">
        <v>95000</v>
      </c>
      <c r="G53" s="9">
        <f>Data[[#This Row],[Clean Salary]]*INDEX(Exchange[], MATCH(Data[[#This Row],[Currency]], Exchange[Code], 0), 4)</f>
        <v>96891.417358250401</v>
      </c>
      <c r="H53" s="11">
        <f>IFERROR(Data[[#This Row],[Salary in USD]]/(INDEX(Exchange[], MATCH(Data[[#This Row],[Local Currency Unit]], Exchange[Code], 0), 8)), "")</f>
        <v>19613.647238512225</v>
      </c>
      <c r="I53" s="30">
        <f>100*(Data[[#This Row],[Salary in Big Macs]]/$H$5)</f>
        <v>143.09733455083995</v>
      </c>
      <c r="J53" s="1" t="s">
        <v>994</v>
      </c>
      <c r="K53" s="1" t="s">
        <v>290</v>
      </c>
      <c r="L53" s="1" t="s">
        <v>136</v>
      </c>
      <c r="M53" s="1" t="s">
        <v>3</v>
      </c>
      <c r="N53" s="1" t="str">
        <f>INDEX(Countries[], MATCH(Data[[#This Row],[Where do you work]], Countries[Actual], 0), 2)</f>
        <v>Australia</v>
      </c>
      <c r="O53" s="1" t="str">
        <f>VLOOKUP(Data[[#This Row],[Where do you work]], Countries[], 3, FALSE)</f>
        <v>Australasia</v>
      </c>
      <c r="P53" s="1" t="s">
        <v>291</v>
      </c>
      <c r="Q53" s="1" t="str">
        <f>VLOOKUP(Data[[#This Row],[How many hours of a day you work on Excel]], Time[], 2, FALSE)</f>
        <v>Medium</v>
      </c>
      <c r="R53" s="1">
        <v>20</v>
      </c>
      <c r="S53" s="33" t="str">
        <f>VLOOKUP(Data[[#This Row],[Years of Experience]], Experience[], 2, TRUE)</f>
        <v>20+ Years</v>
      </c>
    </row>
    <row r="54" spans="2:19" x14ac:dyDescent="0.2">
      <c r="B54" s="1" t="s">
        <v>624</v>
      </c>
      <c r="C54" s="1">
        <v>41059.711724537039</v>
      </c>
      <c r="D54" s="10" t="s">
        <v>625</v>
      </c>
      <c r="E54" s="1" t="s">
        <v>3</v>
      </c>
      <c r="F54" s="11">
        <v>125000</v>
      </c>
      <c r="G54" s="9">
        <f>Data[[#This Row],[Clean Salary]]*INDEX(Exchange[], MATCH(Data[[#This Row],[Currency]], Exchange[Code], 0), 4)</f>
        <v>127488.70705032947</v>
      </c>
      <c r="H54" s="11">
        <f>IFERROR(Data[[#This Row],[Salary in USD]]/(INDEX(Exchange[], MATCH(Data[[#This Row],[Local Currency Unit]], Exchange[Code], 0), 8)), "")</f>
        <v>25807.430576989769</v>
      </c>
      <c r="I54" s="30">
        <f>100*(Data[[#This Row],[Salary in Big Macs]]/$H$5)</f>
        <v>188.28596651426309</v>
      </c>
      <c r="J54" s="1" t="s">
        <v>626</v>
      </c>
      <c r="K54" s="1" t="s">
        <v>316</v>
      </c>
      <c r="L54" s="1" t="s">
        <v>136</v>
      </c>
      <c r="M54" s="1" t="s">
        <v>3</v>
      </c>
      <c r="N54" s="1" t="str">
        <f>INDEX(Countries[], MATCH(Data[[#This Row],[Where do you work]], Countries[Actual], 0), 2)</f>
        <v>Australia</v>
      </c>
      <c r="O54" s="1" t="str">
        <f>VLOOKUP(Data[[#This Row],[Where do you work]], Countries[], 3, FALSE)</f>
        <v>Australasia</v>
      </c>
      <c r="P54" s="1" t="s">
        <v>282</v>
      </c>
      <c r="Q54" s="1" t="str">
        <f>VLOOKUP(Data[[#This Row],[How many hours of a day you work on Excel]], Time[], 2, FALSE)</f>
        <v>Heavy</v>
      </c>
      <c r="R54" s="1">
        <v>7</v>
      </c>
      <c r="S54" s="33" t="str">
        <f>VLOOKUP(Data[[#This Row],[Years of Experience]], Experience[], 2, TRUE)</f>
        <v>5 - 10 Years</v>
      </c>
    </row>
    <row r="55" spans="2:19" x14ac:dyDescent="0.2">
      <c r="B55" s="1" t="s">
        <v>517</v>
      </c>
      <c r="C55" s="1">
        <v>41072.866354166668</v>
      </c>
      <c r="D55" s="10" t="s">
        <v>518</v>
      </c>
      <c r="E55" s="1" t="s">
        <v>3</v>
      </c>
      <c r="F55" s="11">
        <v>145000</v>
      </c>
      <c r="G55" s="9">
        <f>Data[[#This Row],[Clean Salary]]*INDEX(Exchange[], MATCH(Data[[#This Row],[Currency]], Exchange[Code], 0), 4)</f>
        <v>147886.90017838217</v>
      </c>
      <c r="H55" s="11">
        <f>IFERROR(Data[[#This Row],[Salary in USD]]/(INDEX(Exchange[], MATCH(Data[[#This Row],[Local Currency Unit]], Exchange[Code], 0), 8)), "")</f>
        <v>29936.619469308131</v>
      </c>
      <c r="I55" s="30">
        <f>100*(Data[[#This Row],[Salary in Big Macs]]/$H$5)</f>
        <v>218.41172115654518</v>
      </c>
      <c r="J55" s="1" t="s">
        <v>519</v>
      </c>
      <c r="K55" s="1" t="s">
        <v>298</v>
      </c>
      <c r="L55" s="1" t="s">
        <v>136</v>
      </c>
      <c r="M55" s="1" t="s">
        <v>3</v>
      </c>
      <c r="N55" s="1" t="str">
        <f>INDEX(Countries[], MATCH(Data[[#This Row],[Where do you work]], Countries[Actual], 0), 2)</f>
        <v>Australia</v>
      </c>
      <c r="O55" s="1" t="str">
        <f>VLOOKUP(Data[[#This Row],[Where do you work]], Countries[], 3, FALSE)</f>
        <v>Australasia</v>
      </c>
      <c r="P55" s="1" t="s">
        <v>291</v>
      </c>
      <c r="Q55" s="1" t="str">
        <f>VLOOKUP(Data[[#This Row],[How many hours of a day you work on Excel]], Time[], 2, FALSE)</f>
        <v>Medium</v>
      </c>
      <c r="R55" s="1">
        <v>15</v>
      </c>
      <c r="S55" s="33" t="str">
        <f>VLOOKUP(Data[[#This Row],[Years of Experience]], Experience[], 2, TRUE)</f>
        <v>10 - 20 Years</v>
      </c>
    </row>
    <row r="56" spans="2:19" x14ac:dyDescent="0.2">
      <c r="B56" s="1" t="s">
        <v>1805</v>
      </c>
      <c r="C56" s="1">
        <v>41077.560162037036</v>
      </c>
      <c r="D56" s="10" t="s">
        <v>1806</v>
      </c>
      <c r="E56" s="1" t="s">
        <v>3</v>
      </c>
      <c r="F56" s="11">
        <v>63000</v>
      </c>
      <c r="G56" s="9">
        <f>Data[[#This Row],[Clean Salary]]*INDEX(Exchange[], MATCH(Data[[#This Row],[Currency]], Exchange[Code], 0), 4)</f>
        <v>64254.308353366054</v>
      </c>
      <c r="H56" s="11">
        <f>IFERROR(Data[[#This Row],[Salary in USD]]/(INDEX(Exchange[], MATCH(Data[[#This Row],[Local Currency Unit]], Exchange[Code], 0), 8)), "")</f>
        <v>13006.945010802843</v>
      </c>
      <c r="I56" s="30">
        <f>100*(Data[[#This Row],[Salary in Big Macs]]/$H$5)</f>
        <v>94.896127123188606</v>
      </c>
      <c r="J56" s="1" t="s">
        <v>1807</v>
      </c>
      <c r="K56" s="1" t="s">
        <v>316</v>
      </c>
      <c r="L56" s="1" t="s">
        <v>136</v>
      </c>
      <c r="M56" s="1" t="s">
        <v>3</v>
      </c>
      <c r="N56" s="1" t="str">
        <f>INDEX(Countries[], MATCH(Data[[#This Row],[Where do you work]], Countries[Actual], 0), 2)</f>
        <v>Australia</v>
      </c>
      <c r="O56" s="1" t="str">
        <f>VLOOKUP(Data[[#This Row],[Where do you work]], Countries[], 3, FALSE)</f>
        <v>Australasia</v>
      </c>
      <c r="P56" s="1" t="s">
        <v>294</v>
      </c>
      <c r="Q56" s="1" t="str">
        <f>VLOOKUP(Data[[#This Row],[How many hours of a day you work on Excel]], Time[], 2, FALSE)</f>
        <v>Very Heavy</v>
      </c>
      <c r="R56" s="1">
        <v>3</v>
      </c>
      <c r="S56" s="33" t="str">
        <f>VLOOKUP(Data[[#This Row],[Years of Experience]], Experience[], 2, TRUE)</f>
        <v>0 - 5 Years</v>
      </c>
    </row>
    <row r="57" spans="2:19" x14ac:dyDescent="0.2">
      <c r="B57" s="1" t="s">
        <v>1204</v>
      </c>
      <c r="C57" s="1">
        <v>41054.309166666666</v>
      </c>
      <c r="D57" s="10">
        <v>85000</v>
      </c>
      <c r="E57" s="1" t="s">
        <v>3</v>
      </c>
      <c r="F57" s="11">
        <v>85000</v>
      </c>
      <c r="G57" s="9">
        <f>Data[[#This Row],[Clean Salary]]*INDEX(Exchange[], MATCH(Data[[#This Row],[Currency]], Exchange[Code], 0), 4)</f>
        <v>86692.320794224041</v>
      </c>
      <c r="H57" s="11">
        <f>IFERROR(Data[[#This Row],[Salary in USD]]/(INDEX(Exchange[], MATCH(Data[[#This Row],[Local Currency Unit]], Exchange[Code], 0), 8)), "")</f>
        <v>17549.052792353043</v>
      </c>
      <c r="I57" s="30">
        <f>100*(Data[[#This Row],[Salary in Big Macs]]/$H$5)</f>
        <v>128.03445722969892</v>
      </c>
      <c r="J57" s="1" t="s">
        <v>1205</v>
      </c>
      <c r="K57" s="1" t="s">
        <v>329</v>
      </c>
      <c r="L57" s="1" t="s">
        <v>136</v>
      </c>
      <c r="M57" s="1" t="s">
        <v>3</v>
      </c>
      <c r="N57" s="1" t="str">
        <f>INDEX(Countries[], MATCH(Data[[#This Row],[Where do you work]], Countries[Actual], 0), 2)</f>
        <v>Australia</v>
      </c>
      <c r="O57" s="1" t="str">
        <f>VLOOKUP(Data[[#This Row],[Where do you work]], Countries[], 3, FALSE)</f>
        <v>Australasia</v>
      </c>
      <c r="P57" s="1" t="s">
        <v>282</v>
      </c>
      <c r="Q57" s="1" t="str">
        <f>VLOOKUP(Data[[#This Row],[How many hours of a day you work on Excel]], Time[], 2, FALSE)</f>
        <v>Heavy</v>
      </c>
      <c r="S57" s="33" t="str">
        <f>VLOOKUP(Data[[#This Row],[Years of Experience]], Experience[], 2, TRUE)</f>
        <v>0 - 5 Years</v>
      </c>
    </row>
    <row r="58" spans="2:19" x14ac:dyDescent="0.2">
      <c r="B58" s="1" t="s">
        <v>663</v>
      </c>
      <c r="C58" s="1">
        <v>41057.393171296295</v>
      </c>
      <c r="D58" s="10">
        <v>120000</v>
      </c>
      <c r="E58" s="1" t="s">
        <v>3</v>
      </c>
      <c r="F58" s="11">
        <v>120000</v>
      </c>
      <c r="G58" s="9">
        <f>Data[[#This Row],[Clean Salary]]*INDEX(Exchange[], MATCH(Data[[#This Row],[Currency]], Exchange[Code], 0), 4)</f>
        <v>122389.15876831629</v>
      </c>
      <c r="H58" s="11">
        <f>IFERROR(Data[[#This Row],[Salary in USD]]/(INDEX(Exchange[], MATCH(Data[[#This Row],[Local Currency Unit]], Exchange[Code], 0), 8)), "")</f>
        <v>24775.13335391018</v>
      </c>
      <c r="I58" s="30">
        <f>100*(Data[[#This Row],[Salary in Big Macs]]/$H$5)</f>
        <v>180.75452785369259</v>
      </c>
      <c r="J58" s="1" t="s">
        <v>664</v>
      </c>
      <c r="K58" s="1" t="s">
        <v>290</v>
      </c>
      <c r="L58" s="1" t="s">
        <v>136</v>
      </c>
      <c r="M58" s="1" t="s">
        <v>3</v>
      </c>
      <c r="N58" s="1" t="str">
        <f>INDEX(Countries[], MATCH(Data[[#This Row],[Where do you work]], Countries[Actual], 0), 2)</f>
        <v>Australia</v>
      </c>
      <c r="O58" s="1" t="str">
        <f>VLOOKUP(Data[[#This Row],[Where do you work]], Countries[], 3, FALSE)</f>
        <v>Australasia</v>
      </c>
      <c r="P58" s="1" t="s">
        <v>282</v>
      </c>
      <c r="Q58" s="1" t="str">
        <f>VLOOKUP(Data[[#This Row],[How many hours of a day you work on Excel]], Time[], 2, FALSE)</f>
        <v>Heavy</v>
      </c>
      <c r="R58" s="1">
        <v>5</v>
      </c>
      <c r="S58" s="33" t="str">
        <f>VLOOKUP(Data[[#This Row],[Years of Experience]], Experience[], 2, TRUE)</f>
        <v>5 - 10 Years</v>
      </c>
    </row>
    <row r="59" spans="2:19" x14ac:dyDescent="0.2">
      <c r="B59" s="1" t="s">
        <v>1369</v>
      </c>
      <c r="C59" s="1">
        <v>41055.243298611109</v>
      </c>
      <c r="D59" s="10">
        <v>77000</v>
      </c>
      <c r="E59" s="1" t="s">
        <v>3</v>
      </c>
      <c r="F59" s="11">
        <v>77000</v>
      </c>
      <c r="G59" s="9">
        <f>Data[[#This Row],[Clean Salary]]*INDEX(Exchange[], MATCH(Data[[#This Row],[Currency]], Exchange[Code], 0), 4)</f>
        <v>78533.043543002947</v>
      </c>
      <c r="H59" s="11">
        <f>IFERROR(Data[[#This Row],[Salary in USD]]/(INDEX(Exchange[], MATCH(Data[[#This Row],[Local Currency Unit]], Exchange[Code], 0), 8)), "")</f>
        <v>15897.377235425696</v>
      </c>
      <c r="I59" s="30">
        <f>100*(Data[[#This Row],[Salary in Big Macs]]/$H$5)</f>
        <v>115.98415537278606</v>
      </c>
      <c r="J59" s="1" t="s">
        <v>1370</v>
      </c>
      <c r="K59" s="1" t="s">
        <v>290</v>
      </c>
      <c r="L59" s="1" t="s">
        <v>136</v>
      </c>
      <c r="M59" s="1" t="s">
        <v>3</v>
      </c>
      <c r="N59" s="1" t="str">
        <f>INDEX(Countries[], MATCH(Data[[#This Row],[Where do you work]], Countries[Actual], 0), 2)</f>
        <v>Australia</v>
      </c>
      <c r="O59" s="1" t="str">
        <f>VLOOKUP(Data[[#This Row],[Where do you work]], Countries[], 3, FALSE)</f>
        <v>Australasia</v>
      </c>
      <c r="P59" s="1" t="s">
        <v>291</v>
      </c>
      <c r="Q59" s="1" t="str">
        <f>VLOOKUP(Data[[#This Row],[How many hours of a day you work on Excel]], Time[], 2, FALSE)</f>
        <v>Medium</v>
      </c>
      <c r="S59" s="33" t="str">
        <f>VLOOKUP(Data[[#This Row],[Years of Experience]], Experience[], 2, TRUE)</f>
        <v>0 - 5 Years</v>
      </c>
    </row>
    <row r="60" spans="2:19" x14ac:dyDescent="0.2">
      <c r="B60" s="1" t="s">
        <v>2561</v>
      </c>
      <c r="C60" s="1">
        <v>41055.807557870372</v>
      </c>
      <c r="D60" s="10" t="s">
        <v>2562</v>
      </c>
      <c r="E60" s="1" t="s">
        <v>322</v>
      </c>
      <c r="F60" s="11">
        <v>36000</v>
      </c>
      <c r="G60" s="9">
        <f>Data[[#This Row],[Clean Salary]]*INDEX(Exchange[], MATCH(Data[[#This Row],[Currency]], Exchange[Code], 0), 4)</f>
        <v>36000</v>
      </c>
      <c r="H60" s="11">
        <f>IFERROR(Data[[#This Row],[Salary in USD]]/(INDEX(Exchange[], MATCH(Data[[#This Row],[Local Currency Unit]], Exchange[Code], 0), 8)), "")</f>
        <v>7287.4493927125504</v>
      </c>
      <c r="I60" s="30">
        <f>100*(Data[[#This Row],[Salary in Big Macs]]/$H$5)</f>
        <v>53.167805614638198</v>
      </c>
      <c r="J60" s="1" t="s">
        <v>2563</v>
      </c>
      <c r="K60" s="1" t="s">
        <v>281</v>
      </c>
      <c r="L60" s="1" t="s">
        <v>136</v>
      </c>
      <c r="M60" s="1" t="s">
        <v>3</v>
      </c>
      <c r="N60" s="1" t="str">
        <f>INDEX(Countries[], MATCH(Data[[#This Row],[Where do you work]], Countries[Actual], 0), 2)</f>
        <v>Australia</v>
      </c>
      <c r="O60" s="1" t="str">
        <f>VLOOKUP(Data[[#This Row],[Where do you work]], Countries[], 3, FALSE)</f>
        <v>Australasia</v>
      </c>
      <c r="P60" s="1" t="s">
        <v>291</v>
      </c>
      <c r="Q60" s="1" t="str">
        <f>VLOOKUP(Data[[#This Row],[How many hours of a day you work on Excel]], Time[], 2, FALSE)</f>
        <v>Medium</v>
      </c>
      <c r="R60" s="1">
        <v>12</v>
      </c>
      <c r="S60" s="33" t="str">
        <f>VLOOKUP(Data[[#This Row],[Years of Experience]], Experience[], 2, TRUE)</f>
        <v>10 - 20 Years</v>
      </c>
    </row>
    <row r="61" spans="2:19" x14ac:dyDescent="0.2">
      <c r="B61" s="1" t="s">
        <v>904</v>
      </c>
      <c r="C61" s="1">
        <v>41061.30736111111</v>
      </c>
      <c r="D61" s="10">
        <v>100000</v>
      </c>
      <c r="E61" s="1" t="s">
        <v>3</v>
      </c>
      <c r="F61" s="11">
        <v>100000</v>
      </c>
      <c r="G61" s="9">
        <f>Data[[#This Row],[Clean Salary]]*INDEX(Exchange[], MATCH(Data[[#This Row],[Currency]], Exchange[Code], 0), 4)</f>
        <v>101990.96564026357</v>
      </c>
      <c r="H61" s="11">
        <f>IFERROR(Data[[#This Row],[Salary in USD]]/(INDEX(Exchange[], MATCH(Data[[#This Row],[Local Currency Unit]], Exchange[Code], 0), 8)), "")</f>
        <v>20645.944461591815</v>
      </c>
      <c r="I61" s="30">
        <f>100*(Data[[#This Row],[Salary in Big Macs]]/$H$5)</f>
        <v>150.62877321141048</v>
      </c>
      <c r="J61" s="1" t="s">
        <v>800</v>
      </c>
      <c r="K61" s="1" t="s">
        <v>281</v>
      </c>
      <c r="L61" s="1" t="s">
        <v>136</v>
      </c>
      <c r="M61" s="1" t="s">
        <v>3</v>
      </c>
      <c r="N61" s="1" t="str">
        <f>INDEX(Countries[], MATCH(Data[[#This Row],[Where do you work]], Countries[Actual], 0), 2)</f>
        <v>Australia</v>
      </c>
      <c r="O61" s="1" t="str">
        <f>VLOOKUP(Data[[#This Row],[Where do you work]], Countries[], 3, FALSE)</f>
        <v>Australasia</v>
      </c>
      <c r="P61" s="1" t="s">
        <v>282</v>
      </c>
      <c r="Q61" s="1" t="str">
        <f>VLOOKUP(Data[[#This Row],[How many hours of a day you work on Excel]], Time[], 2, FALSE)</f>
        <v>Heavy</v>
      </c>
      <c r="R61" s="1">
        <v>20</v>
      </c>
      <c r="S61" s="33" t="str">
        <f>VLOOKUP(Data[[#This Row],[Years of Experience]], Experience[], 2, TRUE)</f>
        <v>20+ Years</v>
      </c>
    </row>
    <row r="62" spans="2:19" x14ac:dyDescent="0.2">
      <c r="B62" s="1" t="s">
        <v>798</v>
      </c>
      <c r="C62" s="1">
        <v>41057.35800925926</v>
      </c>
      <c r="D62" s="10" t="s">
        <v>799</v>
      </c>
      <c r="E62" s="1" t="s">
        <v>3</v>
      </c>
      <c r="F62" s="11">
        <v>107000</v>
      </c>
      <c r="G62" s="9">
        <f>Data[[#This Row],[Clean Salary]]*INDEX(Exchange[], MATCH(Data[[#This Row],[Currency]], Exchange[Code], 0), 4)</f>
        <v>109130.33323508203</v>
      </c>
      <c r="H62" s="11">
        <f>IFERROR(Data[[#This Row],[Salary in USD]]/(INDEX(Exchange[], MATCH(Data[[#This Row],[Local Currency Unit]], Exchange[Code], 0), 8)), "")</f>
        <v>22091.160573903242</v>
      </c>
      <c r="I62" s="30">
        <f>100*(Data[[#This Row],[Salary in Big Macs]]/$H$5)</f>
        <v>161.17278733620921</v>
      </c>
      <c r="J62" s="1" t="s">
        <v>800</v>
      </c>
      <c r="K62" s="1" t="s">
        <v>281</v>
      </c>
      <c r="L62" s="1" t="s">
        <v>136</v>
      </c>
      <c r="M62" s="1" t="s">
        <v>3</v>
      </c>
      <c r="N62" s="1" t="str">
        <f>INDEX(Countries[], MATCH(Data[[#This Row],[Where do you work]], Countries[Actual], 0), 2)</f>
        <v>Australia</v>
      </c>
      <c r="O62" s="1" t="str">
        <f>VLOOKUP(Data[[#This Row],[Where do you work]], Countries[], 3, FALSE)</f>
        <v>Australasia</v>
      </c>
      <c r="P62" s="1" t="s">
        <v>282</v>
      </c>
      <c r="Q62" s="1" t="str">
        <f>VLOOKUP(Data[[#This Row],[How many hours of a day you work on Excel]], Time[], 2, FALSE)</f>
        <v>Heavy</v>
      </c>
      <c r="R62" s="1">
        <v>35</v>
      </c>
      <c r="S62" s="33" t="str">
        <f>VLOOKUP(Data[[#This Row],[Years of Experience]], Experience[], 2, TRUE)</f>
        <v>20+ Years</v>
      </c>
    </row>
    <row r="63" spans="2:19" x14ac:dyDescent="0.2">
      <c r="B63" s="1" t="s">
        <v>668</v>
      </c>
      <c r="C63" s="1">
        <v>41079.332638888889</v>
      </c>
      <c r="D63" s="10">
        <v>120000</v>
      </c>
      <c r="E63" s="1" t="s">
        <v>3</v>
      </c>
      <c r="F63" s="11">
        <v>120000</v>
      </c>
      <c r="G63" s="9">
        <f>Data[[#This Row],[Clean Salary]]*INDEX(Exchange[], MATCH(Data[[#This Row],[Currency]], Exchange[Code], 0), 4)</f>
        <v>122389.15876831629</v>
      </c>
      <c r="H63" s="11">
        <f>IFERROR(Data[[#This Row],[Salary in USD]]/(INDEX(Exchange[], MATCH(Data[[#This Row],[Local Currency Unit]], Exchange[Code], 0), 8)), "")</f>
        <v>24775.13335391018</v>
      </c>
      <c r="I63" s="30">
        <f>100*(Data[[#This Row],[Salary in Big Macs]]/$H$5)</f>
        <v>180.75452785369259</v>
      </c>
      <c r="J63" s="1" t="s">
        <v>281</v>
      </c>
      <c r="K63" s="1" t="s">
        <v>281</v>
      </c>
      <c r="L63" s="1" t="s">
        <v>136</v>
      </c>
      <c r="M63" s="1" t="s">
        <v>3</v>
      </c>
      <c r="N63" s="1" t="str">
        <f>INDEX(Countries[], MATCH(Data[[#This Row],[Where do you work]], Countries[Actual], 0), 2)</f>
        <v>Australia</v>
      </c>
      <c r="O63" s="1" t="str">
        <f>VLOOKUP(Data[[#This Row],[Where do you work]], Countries[], 3, FALSE)</f>
        <v>Australasia</v>
      </c>
      <c r="P63" s="1" t="s">
        <v>324</v>
      </c>
      <c r="Q63" s="1" t="str">
        <f>VLOOKUP(Data[[#This Row],[How many hours of a day you work on Excel]], Time[], 2, FALSE)</f>
        <v>Light</v>
      </c>
      <c r="R63" s="1">
        <v>8</v>
      </c>
      <c r="S63" s="33" t="str">
        <f>VLOOKUP(Data[[#This Row],[Years of Experience]], Experience[], 2, TRUE)</f>
        <v>5 - 10 Years</v>
      </c>
    </row>
    <row r="64" spans="2:19" x14ac:dyDescent="0.2">
      <c r="B64" s="1" t="s">
        <v>1720</v>
      </c>
      <c r="C64" s="1">
        <v>41055.875462962962</v>
      </c>
      <c r="D64" s="10" t="s">
        <v>1721</v>
      </c>
      <c r="E64" s="1" t="s">
        <v>3</v>
      </c>
      <c r="F64" s="11">
        <v>65000</v>
      </c>
      <c r="G64" s="9">
        <f>Data[[#This Row],[Clean Salary]]*INDEX(Exchange[], MATCH(Data[[#This Row],[Currency]], Exchange[Code], 0), 4)</f>
        <v>66294.12766617132</v>
      </c>
      <c r="H64" s="11">
        <f>IFERROR(Data[[#This Row],[Salary in USD]]/(INDEX(Exchange[], MATCH(Data[[#This Row],[Local Currency Unit]], Exchange[Code], 0), 8)), "")</f>
        <v>13419.863900034679</v>
      </c>
      <c r="I64" s="30">
        <f>100*(Data[[#This Row],[Salary in Big Macs]]/$H$5)</f>
        <v>97.908702587416812</v>
      </c>
      <c r="J64" s="1" t="s">
        <v>1722</v>
      </c>
      <c r="K64" s="1" t="s">
        <v>290</v>
      </c>
      <c r="L64" s="1" t="s">
        <v>136</v>
      </c>
      <c r="M64" s="1" t="s">
        <v>3</v>
      </c>
      <c r="N64" s="1" t="str">
        <f>INDEX(Countries[], MATCH(Data[[#This Row],[Where do you work]], Countries[Actual], 0), 2)</f>
        <v>Australia</v>
      </c>
      <c r="O64" s="1" t="str">
        <f>VLOOKUP(Data[[#This Row],[Where do you work]], Countries[], 3, FALSE)</f>
        <v>Australasia</v>
      </c>
      <c r="P64" s="1" t="s">
        <v>294</v>
      </c>
      <c r="Q64" s="1" t="str">
        <f>VLOOKUP(Data[[#This Row],[How many hours of a day you work on Excel]], Time[], 2, FALSE)</f>
        <v>Very Heavy</v>
      </c>
      <c r="R64" s="1">
        <v>10</v>
      </c>
      <c r="S64" s="33" t="str">
        <f>VLOOKUP(Data[[#This Row],[Years of Experience]], Experience[], 2, TRUE)</f>
        <v>10 - 20 Years</v>
      </c>
    </row>
    <row r="65" spans="2:19" x14ac:dyDescent="0.2">
      <c r="B65" s="1" t="s">
        <v>502</v>
      </c>
      <c r="C65" s="1">
        <v>41055.625694444447</v>
      </c>
      <c r="D65" s="10" t="s">
        <v>503</v>
      </c>
      <c r="E65" s="1" t="s">
        <v>322</v>
      </c>
      <c r="F65" s="11">
        <v>130000</v>
      </c>
      <c r="G65" s="9">
        <f>Data[[#This Row],[Clean Salary]]*INDEX(Exchange[], MATCH(Data[[#This Row],[Currency]], Exchange[Code], 0), 4)</f>
        <v>130000</v>
      </c>
      <c r="H65" s="11">
        <f>IFERROR(Data[[#This Row],[Salary in USD]]/(INDEX(Exchange[], MATCH(Data[[#This Row],[Local Currency Unit]], Exchange[Code], 0), 8)), "")</f>
        <v>26315.78947368421</v>
      </c>
      <c r="I65" s="30">
        <f>100*(Data[[#This Row],[Salary in Big Macs]]/$H$5)</f>
        <v>191.99485360841572</v>
      </c>
      <c r="J65" s="1" t="s">
        <v>504</v>
      </c>
      <c r="K65" s="1" t="s">
        <v>281</v>
      </c>
      <c r="L65" s="1" t="s">
        <v>136</v>
      </c>
      <c r="M65" s="1" t="s">
        <v>3</v>
      </c>
      <c r="N65" s="1" t="str">
        <f>INDEX(Countries[], MATCH(Data[[#This Row],[Where do you work]], Countries[Actual], 0), 2)</f>
        <v>Australia</v>
      </c>
      <c r="O65" s="1" t="str">
        <f>VLOOKUP(Data[[#This Row],[Where do you work]], Countries[], 3, FALSE)</f>
        <v>Australasia</v>
      </c>
      <c r="P65" s="1" t="s">
        <v>282</v>
      </c>
      <c r="Q65" s="1" t="str">
        <f>VLOOKUP(Data[[#This Row],[How many hours of a day you work on Excel]], Time[], 2, FALSE)</f>
        <v>Heavy</v>
      </c>
      <c r="R65" s="1">
        <v>3</v>
      </c>
      <c r="S65" s="33" t="str">
        <f>VLOOKUP(Data[[#This Row],[Years of Experience]], Experience[], 2, TRUE)</f>
        <v>0 - 5 Years</v>
      </c>
    </row>
    <row r="66" spans="2:19" x14ac:dyDescent="0.2">
      <c r="B66" s="1" t="s">
        <v>2294</v>
      </c>
      <c r="C66" s="1">
        <v>41057.31150462963</v>
      </c>
      <c r="D66" s="10">
        <v>50000</v>
      </c>
      <c r="E66" s="1" t="s">
        <v>3</v>
      </c>
      <c r="F66" s="11">
        <v>50000</v>
      </c>
      <c r="G66" s="9">
        <f>Data[[#This Row],[Clean Salary]]*INDEX(Exchange[], MATCH(Data[[#This Row],[Currency]], Exchange[Code], 0), 4)</f>
        <v>50995.482820131787</v>
      </c>
      <c r="H66" s="11">
        <f>IFERROR(Data[[#This Row],[Salary in USD]]/(INDEX(Exchange[], MATCH(Data[[#This Row],[Local Currency Unit]], Exchange[Code], 0), 8)), "")</f>
        <v>10322.972230795907</v>
      </c>
      <c r="I66" s="30">
        <f>100*(Data[[#This Row],[Salary in Big Macs]]/$H$5)</f>
        <v>75.314386605705238</v>
      </c>
      <c r="J66" s="1" t="s">
        <v>852</v>
      </c>
      <c r="K66" s="1" t="s">
        <v>298</v>
      </c>
      <c r="L66" s="1" t="s">
        <v>136</v>
      </c>
      <c r="M66" s="1" t="s">
        <v>3</v>
      </c>
      <c r="N66" s="1" t="str">
        <f>INDEX(Countries[], MATCH(Data[[#This Row],[Where do you work]], Countries[Actual], 0), 2)</f>
        <v>Australia</v>
      </c>
      <c r="O66" s="1" t="str">
        <f>VLOOKUP(Data[[#This Row],[Where do you work]], Countries[], 3, FALSE)</f>
        <v>Australasia</v>
      </c>
      <c r="P66" s="1" t="s">
        <v>324</v>
      </c>
      <c r="Q66" s="1" t="str">
        <f>VLOOKUP(Data[[#This Row],[How many hours of a day you work on Excel]], Time[], 2, FALSE)</f>
        <v>Light</v>
      </c>
      <c r="R66" s="1">
        <v>5</v>
      </c>
      <c r="S66" s="33" t="str">
        <f>VLOOKUP(Data[[#This Row],[Years of Experience]], Experience[], 2, TRUE)</f>
        <v>5 - 10 Years</v>
      </c>
    </row>
    <row r="67" spans="2:19" x14ac:dyDescent="0.2">
      <c r="B67" s="1" t="s">
        <v>1446</v>
      </c>
      <c r="C67" s="1">
        <v>41059.906319444446</v>
      </c>
      <c r="D67" s="10">
        <v>74000</v>
      </c>
      <c r="E67" s="1" t="s">
        <v>3</v>
      </c>
      <c r="F67" s="11">
        <v>74000</v>
      </c>
      <c r="G67" s="9">
        <f>Data[[#This Row],[Clean Salary]]*INDEX(Exchange[], MATCH(Data[[#This Row],[Currency]], Exchange[Code], 0), 4)</f>
        <v>75473.31457379504</v>
      </c>
      <c r="H67" s="11">
        <f>IFERROR(Data[[#This Row],[Salary in USD]]/(INDEX(Exchange[], MATCH(Data[[#This Row],[Local Currency Unit]], Exchange[Code], 0), 8)), "")</f>
        <v>15277.998901577943</v>
      </c>
      <c r="I67" s="30">
        <f>100*(Data[[#This Row],[Salary in Big Macs]]/$H$5)</f>
        <v>111.46529217644374</v>
      </c>
      <c r="J67" s="1" t="s">
        <v>1447</v>
      </c>
      <c r="K67" s="1" t="s">
        <v>290</v>
      </c>
      <c r="L67" s="1" t="s">
        <v>136</v>
      </c>
      <c r="M67" s="1" t="s">
        <v>3</v>
      </c>
      <c r="N67" s="1" t="str">
        <f>INDEX(Countries[], MATCH(Data[[#This Row],[Where do you work]], Countries[Actual], 0), 2)</f>
        <v>Australia</v>
      </c>
      <c r="O67" s="1" t="str">
        <f>VLOOKUP(Data[[#This Row],[Where do you work]], Countries[], 3, FALSE)</f>
        <v>Australasia</v>
      </c>
      <c r="P67" s="1" t="s">
        <v>294</v>
      </c>
      <c r="Q67" s="1" t="str">
        <f>VLOOKUP(Data[[#This Row],[How many hours of a day you work on Excel]], Time[], 2, FALSE)</f>
        <v>Very Heavy</v>
      </c>
      <c r="R67" s="1">
        <v>20</v>
      </c>
      <c r="S67" s="33" t="str">
        <f>VLOOKUP(Data[[#This Row],[Years of Experience]], Experience[], 2, TRUE)</f>
        <v>20+ Years</v>
      </c>
    </row>
    <row r="68" spans="2:19" x14ac:dyDescent="0.2">
      <c r="B68" s="1" t="s">
        <v>1384</v>
      </c>
      <c r="C68" s="1">
        <v>41078.602766203701</v>
      </c>
      <c r="D68" s="10" t="s">
        <v>1385</v>
      </c>
      <c r="E68" s="1" t="s">
        <v>3</v>
      </c>
      <c r="F68" s="11">
        <v>76300</v>
      </c>
      <c r="G68" s="9">
        <f>Data[[#This Row],[Clean Salary]]*INDEX(Exchange[], MATCH(Data[[#This Row],[Currency]], Exchange[Code], 0), 4)</f>
        <v>77819.106783521114</v>
      </c>
      <c r="H68" s="11">
        <f>IFERROR(Data[[#This Row],[Salary in USD]]/(INDEX(Exchange[], MATCH(Data[[#This Row],[Local Currency Unit]], Exchange[Code], 0), 8)), "")</f>
        <v>15752.855624194557</v>
      </c>
      <c r="I68" s="30">
        <f>100*(Data[[#This Row],[Salary in Big Macs]]/$H$5)</f>
        <v>114.9297539603062</v>
      </c>
      <c r="J68" s="1" t="s">
        <v>1386</v>
      </c>
      <c r="K68" s="1" t="s">
        <v>290</v>
      </c>
      <c r="L68" s="1" t="s">
        <v>136</v>
      </c>
      <c r="M68" s="1" t="s">
        <v>3</v>
      </c>
      <c r="N68" s="1" t="str">
        <f>INDEX(Countries[], MATCH(Data[[#This Row],[Where do you work]], Countries[Actual], 0), 2)</f>
        <v>Australia</v>
      </c>
      <c r="O68" s="1" t="str">
        <f>VLOOKUP(Data[[#This Row],[Where do you work]], Countries[], 3, FALSE)</f>
        <v>Australasia</v>
      </c>
      <c r="P68" s="1" t="s">
        <v>294</v>
      </c>
      <c r="Q68" s="1" t="str">
        <f>VLOOKUP(Data[[#This Row],[How many hours of a day you work on Excel]], Time[], 2, FALSE)</f>
        <v>Very Heavy</v>
      </c>
      <c r="R68" s="1">
        <v>3</v>
      </c>
      <c r="S68" s="33" t="str">
        <f>VLOOKUP(Data[[#This Row],[Years of Experience]], Experience[], 2, TRUE)</f>
        <v>0 - 5 Years</v>
      </c>
    </row>
    <row r="69" spans="2:19" x14ac:dyDescent="0.2">
      <c r="B69" s="1" t="s">
        <v>2046</v>
      </c>
      <c r="C69" s="1">
        <v>41057.306388888886</v>
      </c>
      <c r="D69" s="10">
        <v>56600</v>
      </c>
      <c r="E69" s="1" t="s">
        <v>3</v>
      </c>
      <c r="F69" s="11">
        <v>56600</v>
      </c>
      <c r="G69" s="9">
        <f>Data[[#This Row],[Clean Salary]]*INDEX(Exchange[], MATCH(Data[[#This Row],[Currency]], Exchange[Code], 0), 4)</f>
        <v>57726.886552389187</v>
      </c>
      <c r="H69" s="11">
        <f>IFERROR(Data[[#This Row],[Salary in USD]]/(INDEX(Exchange[], MATCH(Data[[#This Row],[Local Currency Unit]], Exchange[Code], 0), 8)), "")</f>
        <v>11685.604565260968</v>
      </c>
      <c r="I69" s="30">
        <f>100*(Data[[#This Row],[Salary in Big Macs]]/$H$5)</f>
        <v>85.255885637658338</v>
      </c>
      <c r="J69" s="1" t="s">
        <v>2047</v>
      </c>
      <c r="K69" s="1" t="s">
        <v>281</v>
      </c>
      <c r="L69" s="1" t="s">
        <v>136</v>
      </c>
      <c r="M69" s="1" t="s">
        <v>3</v>
      </c>
      <c r="N69" s="1" t="str">
        <f>INDEX(Countries[], MATCH(Data[[#This Row],[Where do you work]], Countries[Actual], 0), 2)</f>
        <v>Australia</v>
      </c>
      <c r="O69" s="1" t="str">
        <f>VLOOKUP(Data[[#This Row],[Where do you work]], Countries[], 3, FALSE)</f>
        <v>Australasia</v>
      </c>
      <c r="P69" s="1" t="s">
        <v>291</v>
      </c>
      <c r="Q69" s="1" t="str">
        <f>VLOOKUP(Data[[#This Row],[How many hours of a day you work on Excel]], Time[], 2, FALSE)</f>
        <v>Medium</v>
      </c>
      <c r="R69" s="1">
        <v>2</v>
      </c>
      <c r="S69" s="33" t="str">
        <f>VLOOKUP(Data[[#This Row],[Years of Experience]], Experience[], 2, TRUE)</f>
        <v>0 - 5 Years</v>
      </c>
    </row>
    <row r="70" spans="2:19" x14ac:dyDescent="0.2">
      <c r="B70" s="1" t="s">
        <v>2312</v>
      </c>
      <c r="C70" s="1">
        <v>41058.40115740741</v>
      </c>
      <c r="D70" s="10" t="s">
        <v>2313</v>
      </c>
      <c r="E70" s="1" t="s">
        <v>322</v>
      </c>
      <c r="F70" s="11">
        <v>43000</v>
      </c>
      <c r="G70" s="9">
        <f>Data[[#This Row],[Clean Salary]]*INDEX(Exchange[], MATCH(Data[[#This Row],[Currency]], Exchange[Code], 0), 4)</f>
        <v>43000</v>
      </c>
      <c r="H70" s="11">
        <f>IFERROR(Data[[#This Row],[Salary in USD]]/(INDEX(Exchange[], MATCH(Data[[#This Row],[Local Currency Unit]], Exchange[Code], 0), 8)), "")</f>
        <v>8704.4534412955454</v>
      </c>
      <c r="I70" s="30">
        <f>100*(Data[[#This Row],[Salary in Big Macs]]/$H$5)</f>
        <v>63.505990039706731</v>
      </c>
      <c r="J70" s="1" t="s">
        <v>2314</v>
      </c>
      <c r="K70" s="1" t="s">
        <v>281</v>
      </c>
      <c r="L70" s="1" t="s">
        <v>136</v>
      </c>
      <c r="M70" s="1" t="s">
        <v>3</v>
      </c>
      <c r="N70" s="1" t="str">
        <f>INDEX(Countries[], MATCH(Data[[#This Row],[Where do you work]], Countries[Actual], 0), 2)</f>
        <v>Australia</v>
      </c>
      <c r="O70" s="1" t="str">
        <f>VLOOKUP(Data[[#This Row],[Where do you work]], Countries[], 3, FALSE)</f>
        <v>Australasia</v>
      </c>
      <c r="P70" s="1" t="s">
        <v>291</v>
      </c>
      <c r="Q70" s="1" t="str">
        <f>VLOOKUP(Data[[#This Row],[How many hours of a day you work on Excel]], Time[], 2, FALSE)</f>
        <v>Medium</v>
      </c>
      <c r="R70" s="1">
        <v>4</v>
      </c>
      <c r="S70" s="33" t="str">
        <f>VLOOKUP(Data[[#This Row],[Years of Experience]], Experience[], 2, TRUE)</f>
        <v>0 - 5 Years</v>
      </c>
    </row>
    <row r="71" spans="2:19" x14ac:dyDescent="0.2">
      <c r="B71" s="1" t="s">
        <v>2107</v>
      </c>
      <c r="C71" s="1">
        <v>41059.33699074074</v>
      </c>
      <c r="D71" s="10" t="s">
        <v>2108</v>
      </c>
      <c r="E71" s="1" t="s">
        <v>3</v>
      </c>
      <c r="F71" s="11">
        <v>55000</v>
      </c>
      <c r="G71" s="9">
        <f>Data[[#This Row],[Clean Salary]]*INDEX(Exchange[], MATCH(Data[[#This Row],[Currency]], Exchange[Code], 0), 4)</f>
        <v>56095.031102144967</v>
      </c>
      <c r="H71" s="11">
        <f>IFERROR(Data[[#This Row],[Salary in USD]]/(INDEX(Exchange[], MATCH(Data[[#This Row],[Local Currency Unit]], Exchange[Code], 0), 8)), "")</f>
        <v>11355.269453875499</v>
      </c>
      <c r="I71" s="30">
        <f>100*(Data[[#This Row],[Salary in Big Macs]]/$H$5)</f>
        <v>82.845825266275767</v>
      </c>
      <c r="J71" s="1" t="s">
        <v>2109</v>
      </c>
      <c r="K71" s="1" t="s">
        <v>290</v>
      </c>
      <c r="L71" s="1" t="s">
        <v>136</v>
      </c>
      <c r="M71" s="1" t="s">
        <v>3</v>
      </c>
      <c r="N71" s="1" t="str">
        <f>INDEX(Countries[], MATCH(Data[[#This Row],[Where do you work]], Countries[Actual], 0), 2)</f>
        <v>Australia</v>
      </c>
      <c r="O71" s="1" t="str">
        <f>VLOOKUP(Data[[#This Row],[Where do you work]], Countries[], 3, FALSE)</f>
        <v>Australasia</v>
      </c>
      <c r="P71" s="1" t="s">
        <v>291</v>
      </c>
      <c r="Q71" s="1" t="str">
        <f>VLOOKUP(Data[[#This Row],[How many hours of a day you work on Excel]], Time[], 2, FALSE)</f>
        <v>Medium</v>
      </c>
      <c r="R71" s="1">
        <v>11</v>
      </c>
      <c r="S71" s="33" t="str">
        <f>VLOOKUP(Data[[#This Row],[Years of Experience]], Experience[], 2, TRUE)</f>
        <v>10 - 20 Years</v>
      </c>
    </row>
    <row r="72" spans="2:19" x14ac:dyDescent="0.2">
      <c r="B72" s="1" t="s">
        <v>1312</v>
      </c>
      <c r="C72" s="1">
        <v>41066.39707175926</v>
      </c>
      <c r="D72" s="10">
        <v>80000</v>
      </c>
      <c r="E72" s="1" t="s">
        <v>3</v>
      </c>
      <c r="F72" s="11">
        <v>80000</v>
      </c>
      <c r="G72" s="9">
        <f>Data[[#This Row],[Clean Salary]]*INDEX(Exchange[], MATCH(Data[[#This Row],[Currency]], Exchange[Code], 0), 4)</f>
        <v>81592.772512210868</v>
      </c>
      <c r="H72" s="11">
        <f>IFERROR(Data[[#This Row],[Salary in USD]]/(INDEX(Exchange[], MATCH(Data[[#This Row],[Local Currency Unit]], Exchange[Code], 0), 8)), "")</f>
        <v>16516.755569273453</v>
      </c>
      <c r="I72" s="30">
        <f>100*(Data[[#This Row],[Salary in Big Macs]]/$H$5)</f>
        <v>120.5030185691284</v>
      </c>
      <c r="J72" s="1" t="s">
        <v>1313</v>
      </c>
      <c r="K72" s="1" t="s">
        <v>286</v>
      </c>
      <c r="L72" s="1" t="s">
        <v>136</v>
      </c>
      <c r="M72" s="1" t="s">
        <v>3</v>
      </c>
      <c r="N72" s="1" t="str">
        <f>INDEX(Countries[], MATCH(Data[[#This Row],[Where do you work]], Countries[Actual], 0), 2)</f>
        <v>Australia</v>
      </c>
      <c r="O72" s="1" t="str">
        <f>VLOOKUP(Data[[#This Row],[Where do you work]], Countries[], 3, FALSE)</f>
        <v>Australasia</v>
      </c>
      <c r="P72" s="1" t="s">
        <v>282</v>
      </c>
      <c r="Q72" s="1" t="str">
        <f>VLOOKUP(Data[[#This Row],[How many hours of a day you work on Excel]], Time[], 2, FALSE)</f>
        <v>Heavy</v>
      </c>
      <c r="R72" s="1">
        <v>5</v>
      </c>
      <c r="S72" s="33" t="str">
        <f>VLOOKUP(Data[[#This Row],[Years of Experience]], Experience[], 2, TRUE)</f>
        <v>5 - 10 Years</v>
      </c>
    </row>
    <row r="73" spans="2:19" x14ac:dyDescent="0.2">
      <c r="B73" s="1" t="s">
        <v>817</v>
      </c>
      <c r="C73" s="1">
        <v>41055.331296296295</v>
      </c>
      <c r="D73" s="10">
        <v>106000</v>
      </c>
      <c r="E73" s="1" t="s">
        <v>3</v>
      </c>
      <c r="F73" s="11">
        <v>106000</v>
      </c>
      <c r="G73" s="9">
        <f>Data[[#This Row],[Clean Salary]]*INDEX(Exchange[], MATCH(Data[[#This Row],[Currency]], Exchange[Code], 0), 4)</f>
        <v>108110.42357867939</v>
      </c>
      <c r="H73" s="11">
        <f>IFERROR(Data[[#This Row],[Salary in USD]]/(INDEX(Exchange[], MATCH(Data[[#This Row],[Local Currency Unit]], Exchange[Code], 0), 8)), "")</f>
        <v>21884.701129287325</v>
      </c>
      <c r="I73" s="30">
        <f>100*(Data[[#This Row],[Salary in Big Macs]]/$H$5)</f>
        <v>159.66649960409512</v>
      </c>
      <c r="J73" s="1" t="s">
        <v>818</v>
      </c>
      <c r="K73" s="1" t="s">
        <v>286</v>
      </c>
      <c r="L73" s="1" t="s">
        <v>136</v>
      </c>
      <c r="M73" s="1" t="s">
        <v>3</v>
      </c>
      <c r="N73" s="1" t="str">
        <f>INDEX(Countries[], MATCH(Data[[#This Row],[Where do you work]], Countries[Actual], 0), 2)</f>
        <v>Australia</v>
      </c>
      <c r="O73" s="1" t="str">
        <f>VLOOKUP(Data[[#This Row],[Where do you work]], Countries[], 3, FALSE)</f>
        <v>Australasia</v>
      </c>
      <c r="P73" s="1" t="s">
        <v>282</v>
      </c>
      <c r="Q73" s="1" t="str">
        <f>VLOOKUP(Data[[#This Row],[How many hours of a day you work on Excel]], Time[], 2, FALSE)</f>
        <v>Heavy</v>
      </c>
      <c r="R73" s="1">
        <v>16</v>
      </c>
      <c r="S73" s="33" t="str">
        <f>VLOOKUP(Data[[#This Row],[Years of Experience]], Experience[], 2, TRUE)</f>
        <v>10 - 20 Years</v>
      </c>
    </row>
    <row r="74" spans="2:19" x14ac:dyDescent="0.2">
      <c r="B74" s="1" t="s">
        <v>902</v>
      </c>
      <c r="C74" s="1">
        <v>41058.788402777776</v>
      </c>
      <c r="D74" s="10">
        <v>100000</v>
      </c>
      <c r="E74" s="1" t="s">
        <v>3</v>
      </c>
      <c r="F74" s="11">
        <v>100000</v>
      </c>
      <c r="G74" s="9">
        <f>Data[[#This Row],[Clean Salary]]*INDEX(Exchange[], MATCH(Data[[#This Row],[Currency]], Exchange[Code], 0), 4)</f>
        <v>101990.96564026357</v>
      </c>
      <c r="H74" s="11">
        <f>IFERROR(Data[[#This Row],[Salary in USD]]/(INDEX(Exchange[], MATCH(Data[[#This Row],[Local Currency Unit]], Exchange[Code], 0), 8)), "")</f>
        <v>20645.944461591815</v>
      </c>
      <c r="I74" s="30">
        <f>100*(Data[[#This Row],[Salary in Big Macs]]/$H$5)</f>
        <v>150.62877321141048</v>
      </c>
      <c r="J74" s="1" t="s">
        <v>903</v>
      </c>
      <c r="K74" s="1" t="s">
        <v>342</v>
      </c>
      <c r="L74" s="1" t="s">
        <v>136</v>
      </c>
      <c r="M74" s="1" t="s">
        <v>3</v>
      </c>
      <c r="N74" s="1" t="str">
        <f>INDEX(Countries[], MATCH(Data[[#This Row],[Where do you work]], Countries[Actual], 0), 2)</f>
        <v>Australia</v>
      </c>
      <c r="O74" s="1" t="str">
        <f>VLOOKUP(Data[[#This Row],[Where do you work]], Countries[], 3, FALSE)</f>
        <v>Australasia</v>
      </c>
      <c r="P74" s="1" t="s">
        <v>324</v>
      </c>
      <c r="Q74" s="1" t="str">
        <f>VLOOKUP(Data[[#This Row],[How many hours of a day you work on Excel]], Time[], 2, FALSE)</f>
        <v>Light</v>
      </c>
      <c r="R74" s="1">
        <v>30</v>
      </c>
      <c r="S74" s="33" t="str">
        <f>VLOOKUP(Data[[#This Row],[Years of Experience]], Experience[], 2, TRUE)</f>
        <v>20+ Years</v>
      </c>
    </row>
    <row r="75" spans="2:19" x14ac:dyDescent="0.2">
      <c r="B75" s="1" t="s">
        <v>1007</v>
      </c>
      <c r="C75" s="1">
        <v>41057.4455787037</v>
      </c>
      <c r="D75" s="10">
        <v>94000</v>
      </c>
      <c r="E75" s="1" t="s">
        <v>3</v>
      </c>
      <c r="F75" s="11">
        <v>94000</v>
      </c>
      <c r="G75" s="9">
        <f>Data[[#This Row],[Clean Salary]]*INDEX(Exchange[], MATCH(Data[[#This Row],[Currency]], Exchange[Code], 0), 4)</f>
        <v>95871.50770184776</v>
      </c>
      <c r="H75" s="11">
        <f>IFERROR(Data[[#This Row],[Salary in USD]]/(INDEX(Exchange[], MATCH(Data[[#This Row],[Local Currency Unit]], Exchange[Code], 0), 8)), "")</f>
        <v>19407.187793896308</v>
      </c>
      <c r="I75" s="30">
        <f>100*(Data[[#This Row],[Salary in Big Macs]]/$H$5)</f>
        <v>141.59104681872586</v>
      </c>
      <c r="J75" s="1" t="s">
        <v>1008</v>
      </c>
      <c r="K75" s="1" t="s">
        <v>290</v>
      </c>
      <c r="L75" s="1" t="s">
        <v>136</v>
      </c>
      <c r="M75" s="1" t="s">
        <v>3</v>
      </c>
      <c r="N75" s="1" t="str">
        <f>INDEX(Countries[], MATCH(Data[[#This Row],[Where do you work]], Countries[Actual], 0), 2)</f>
        <v>Australia</v>
      </c>
      <c r="O75" s="1" t="str">
        <f>VLOOKUP(Data[[#This Row],[Where do you work]], Countries[], 3, FALSE)</f>
        <v>Australasia</v>
      </c>
      <c r="P75" s="1" t="s">
        <v>291</v>
      </c>
      <c r="Q75" s="1" t="str">
        <f>VLOOKUP(Data[[#This Row],[How many hours of a day you work on Excel]], Time[], 2, FALSE)</f>
        <v>Medium</v>
      </c>
      <c r="R75" s="1">
        <v>14</v>
      </c>
      <c r="S75" s="33" t="str">
        <f>VLOOKUP(Data[[#This Row],[Years of Experience]], Experience[], 2, TRUE)</f>
        <v>10 - 20 Years</v>
      </c>
    </row>
    <row r="76" spans="2:19" x14ac:dyDescent="0.2">
      <c r="B76" s="1" t="s">
        <v>896</v>
      </c>
      <c r="C76" s="1">
        <v>41055.544421296298</v>
      </c>
      <c r="D76" s="10">
        <v>100000</v>
      </c>
      <c r="E76" s="1" t="s">
        <v>3</v>
      </c>
      <c r="F76" s="11">
        <v>100000</v>
      </c>
      <c r="G76" s="9">
        <f>Data[[#This Row],[Clean Salary]]*INDEX(Exchange[], MATCH(Data[[#This Row],[Currency]], Exchange[Code], 0), 4)</f>
        <v>101990.96564026357</v>
      </c>
      <c r="H76" s="11">
        <f>IFERROR(Data[[#This Row],[Salary in USD]]/(INDEX(Exchange[], MATCH(Data[[#This Row],[Local Currency Unit]], Exchange[Code], 0), 8)), "")</f>
        <v>20645.944461591815</v>
      </c>
      <c r="I76" s="30">
        <f>100*(Data[[#This Row],[Salary in Big Macs]]/$H$5)</f>
        <v>150.62877321141048</v>
      </c>
      <c r="J76" s="1" t="s">
        <v>897</v>
      </c>
      <c r="K76" s="1" t="s">
        <v>281</v>
      </c>
      <c r="L76" s="1" t="s">
        <v>136</v>
      </c>
      <c r="M76" s="1" t="s">
        <v>3</v>
      </c>
      <c r="N76" s="1" t="str">
        <f>INDEX(Countries[], MATCH(Data[[#This Row],[Where do you work]], Countries[Actual], 0), 2)</f>
        <v>Australia</v>
      </c>
      <c r="O76" s="1" t="str">
        <f>VLOOKUP(Data[[#This Row],[Where do you work]], Countries[], 3, FALSE)</f>
        <v>Australasia</v>
      </c>
      <c r="P76" s="1" t="s">
        <v>324</v>
      </c>
      <c r="Q76" s="1" t="str">
        <f>VLOOKUP(Data[[#This Row],[How many hours of a day you work on Excel]], Time[], 2, FALSE)</f>
        <v>Light</v>
      </c>
      <c r="R76" s="1">
        <v>20</v>
      </c>
      <c r="S76" s="33" t="str">
        <f>VLOOKUP(Data[[#This Row],[Years of Experience]], Experience[], 2, TRUE)</f>
        <v>20+ Years</v>
      </c>
    </row>
    <row r="77" spans="2:19" x14ac:dyDescent="0.2">
      <c r="B77" s="1" t="s">
        <v>1654</v>
      </c>
      <c r="C77" s="1">
        <v>41058.582800925928</v>
      </c>
      <c r="D77" s="10">
        <v>68000</v>
      </c>
      <c r="E77" s="1" t="s">
        <v>3</v>
      </c>
      <c r="F77" s="11">
        <v>68000</v>
      </c>
      <c r="G77" s="9">
        <f>Data[[#This Row],[Clean Salary]]*INDEX(Exchange[], MATCH(Data[[#This Row],[Currency]], Exchange[Code], 0), 4)</f>
        <v>69353.856635379227</v>
      </c>
      <c r="H77" s="11">
        <f>IFERROR(Data[[#This Row],[Salary in USD]]/(INDEX(Exchange[], MATCH(Data[[#This Row],[Local Currency Unit]], Exchange[Code], 0), 8)), "")</f>
        <v>14039.242233882433</v>
      </c>
      <c r="I77" s="30">
        <f>100*(Data[[#This Row],[Salary in Big Macs]]/$H$5)</f>
        <v>102.42756578375911</v>
      </c>
      <c r="J77" s="1" t="s">
        <v>1655</v>
      </c>
      <c r="K77" s="1" t="s">
        <v>281</v>
      </c>
      <c r="L77" s="1" t="s">
        <v>136</v>
      </c>
      <c r="M77" s="1" t="s">
        <v>3</v>
      </c>
      <c r="N77" s="1" t="str">
        <f>INDEX(Countries[], MATCH(Data[[#This Row],[Where do you work]], Countries[Actual], 0), 2)</f>
        <v>Australia</v>
      </c>
      <c r="O77" s="1" t="str">
        <f>VLOOKUP(Data[[#This Row],[Where do you work]], Countries[], 3, FALSE)</f>
        <v>Australasia</v>
      </c>
      <c r="P77" s="1" t="s">
        <v>282</v>
      </c>
      <c r="Q77" s="1" t="str">
        <f>VLOOKUP(Data[[#This Row],[How many hours of a day you work on Excel]], Time[], 2, FALSE)</f>
        <v>Heavy</v>
      </c>
      <c r="R77" s="1">
        <v>10</v>
      </c>
      <c r="S77" s="33" t="str">
        <f>VLOOKUP(Data[[#This Row],[Years of Experience]], Experience[], 2, TRUE)</f>
        <v>10 - 20 Years</v>
      </c>
    </row>
    <row r="78" spans="2:19" x14ac:dyDescent="0.2">
      <c r="B78" s="1" t="s">
        <v>893</v>
      </c>
      <c r="C78" s="1">
        <v>41055.411365740743</v>
      </c>
      <c r="D78" s="10">
        <v>100000</v>
      </c>
      <c r="E78" s="1" t="s">
        <v>3</v>
      </c>
      <c r="F78" s="11">
        <v>100000</v>
      </c>
      <c r="G78" s="9">
        <f>Data[[#This Row],[Clean Salary]]*INDEX(Exchange[], MATCH(Data[[#This Row],[Currency]], Exchange[Code], 0), 4)</f>
        <v>101990.96564026357</v>
      </c>
      <c r="H78" s="11">
        <f>IFERROR(Data[[#This Row],[Salary in USD]]/(INDEX(Exchange[], MATCH(Data[[#This Row],[Local Currency Unit]], Exchange[Code], 0), 8)), "")</f>
        <v>20645.944461591815</v>
      </c>
      <c r="I78" s="30">
        <f>100*(Data[[#This Row],[Salary in Big Macs]]/$H$5)</f>
        <v>150.62877321141048</v>
      </c>
      <c r="J78" s="1" t="s">
        <v>894</v>
      </c>
      <c r="K78" s="1" t="s">
        <v>281</v>
      </c>
      <c r="L78" s="1" t="s">
        <v>136</v>
      </c>
      <c r="M78" s="1" t="s">
        <v>3</v>
      </c>
      <c r="N78" s="1" t="str">
        <f>INDEX(Countries[], MATCH(Data[[#This Row],[Where do you work]], Countries[Actual], 0), 2)</f>
        <v>Australia</v>
      </c>
      <c r="O78" s="1" t="str">
        <f>VLOOKUP(Data[[#This Row],[Where do you work]], Countries[], 3, FALSE)</f>
        <v>Australasia</v>
      </c>
      <c r="P78" s="1" t="s">
        <v>291</v>
      </c>
      <c r="Q78" s="1" t="str">
        <f>VLOOKUP(Data[[#This Row],[How many hours of a day you work on Excel]], Time[], 2, FALSE)</f>
        <v>Medium</v>
      </c>
      <c r="R78" s="1">
        <v>20</v>
      </c>
      <c r="S78" s="33" t="str">
        <f>VLOOKUP(Data[[#This Row],[Years of Experience]], Experience[], 2, TRUE)</f>
        <v>20+ Years</v>
      </c>
    </row>
    <row r="79" spans="2:19" x14ac:dyDescent="0.2">
      <c r="B79" s="1" t="s">
        <v>899</v>
      </c>
      <c r="C79" s="1">
        <v>41057.390231481484</v>
      </c>
      <c r="D79" s="10">
        <v>100000</v>
      </c>
      <c r="E79" s="1" t="s">
        <v>3</v>
      </c>
      <c r="F79" s="11">
        <v>100000</v>
      </c>
      <c r="G79" s="9">
        <f>Data[[#This Row],[Clean Salary]]*INDEX(Exchange[], MATCH(Data[[#This Row],[Currency]], Exchange[Code], 0), 4)</f>
        <v>101990.96564026357</v>
      </c>
      <c r="H79" s="11">
        <f>IFERROR(Data[[#This Row],[Salary in USD]]/(INDEX(Exchange[], MATCH(Data[[#This Row],[Local Currency Unit]], Exchange[Code], 0), 8)), "")</f>
        <v>20645.944461591815</v>
      </c>
      <c r="I79" s="30">
        <f>100*(Data[[#This Row],[Salary in Big Macs]]/$H$5)</f>
        <v>150.62877321141048</v>
      </c>
      <c r="J79" s="1" t="s">
        <v>667</v>
      </c>
      <c r="K79" s="1" t="s">
        <v>290</v>
      </c>
      <c r="L79" s="1" t="s">
        <v>136</v>
      </c>
      <c r="M79" s="1" t="s">
        <v>3</v>
      </c>
      <c r="N79" s="1" t="str">
        <f>INDEX(Countries[], MATCH(Data[[#This Row],[Where do you work]], Countries[Actual], 0), 2)</f>
        <v>Australia</v>
      </c>
      <c r="O79" s="1" t="str">
        <f>VLOOKUP(Data[[#This Row],[Where do you work]], Countries[], 3, FALSE)</f>
        <v>Australasia</v>
      </c>
      <c r="P79" s="1" t="s">
        <v>282</v>
      </c>
      <c r="Q79" s="1" t="str">
        <f>VLOOKUP(Data[[#This Row],[How many hours of a day you work on Excel]], Time[], 2, FALSE)</f>
        <v>Heavy</v>
      </c>
      <c r="R79" s="1">
        <v>20</v>
      </c>
      <c r="S79" s="33" t="str">
        <f>VLOOKUP(Data[[#This Row],[Years of Experience]], Experience[], 2, TRUE)</f>
        <v>20+ Years</v>
      </c>
    </row>
    <row r="80" spans="2:19" x14ac:dyDescent="0.2">
      <c r="B80" s="1" t="s">
        <v>665</v>
      </c>
      <c r="C80" s="1">
        <v>41061.45517361111</v>
      </c>
      <c r="D80" s="10" t="s">
        <v>666</v>
      </c>
      <c r="E80" s="1" t="s">
        <v>3</v>
      </c>
      <c r="F80" s="11">
        <v>120000</v>
      </c>
      <c r="G80" s="9">
        <f>Data[[#This Row],[Clean Salary]]*INDEX(Exchange[], MATCH(Data[[#This Row],[Currency]], Exchange[Code], 0), 4)</f>
        <v>122389.15876831629</v>
      </c>
      <c r="H80" s="11">
        <f>IFERROR(Data[[#This Row],[Salary in USD]]/(INDEX(Exchange[], MATCH(Data[[#This Row],[Local Currency Unit]], Exchange[Code], 0), 8)), "")</f>
        <v>24775.13335391018</v>
      </c>
      <c r="I80" s="30">
        <f>100*(Data[[#This Row],[Salary in Big Macs]]/$H$5)</f>
        <v>180.75452785369259</v>
      </c>
      <c r="J80" s="1" t="s">
        <v>667</v>
      </c>
      <c r="K80" s="1" t="s">
        <v>290</v>
      </c>
      <c r="L80" s="1" t="s">
        <v>136</v>
      </c>
      <c r="M80" s="1" t="s">
        <v>3</v>
      </c>
      <c r="N80" s="1" t="str">
        <f>INDEX(Countries[], MATCH(Data[[#This Row],[Where do you work]], Countries[Actual], 0), 2)</f>
        <v>Australia</v>
      </c>
      <c r="O80" s="1" t="str">
        <f>VLOOKUP(Data[[#This Row],[Where do you work]], Countries[], 3, FALSE)</f>
        <v>Australasia</v>
      </c>
      <c r="P80" s="1" t="s">
        <v>291</v>
      </c>
      <c r="Q80" s="1" t="str">
        <f>VLOOKUP(Data[[#This Row],[How many hours of a day you work on Excel]], Time[], 2, FALSE)</f>
        <v>Medium</v>
      </c>
      <c r="R80" s="1">
        <v>5</v>
      </c>
      <c r="S80" s="33" t="str">
        <f>VLOOKUP(Data[[#This Row],[Years of Experience]], Experience[], 2, TRUE)</f>
        <v>5 - 10 Years</v>
      </c>
    </row>
    <row r="81" spans="2:19" x14ac:dyDescent="0.2">
      <c r="B81" s="1" t="s">
        <v>938</v>
      </c>
      <c r="C81" s="1">
        <v>41057.349120370367</v>
      </c>
      <c r="D81" s="10" t="s">
        <v>939</v>
      </c>
      <c r="E81" s="1" t="s">
        <v>322</v>
      </c>
      <c r="F81" s="11">
        <v>85000</v>
      </c>
      <c r="G81" s="9">
        <f>Data[[#This Row],[Clean Salary]]*INDEX(Exchange[], MATCH(Data[[#This Row],[Currency]], Exchange[Code], 0), 4)</f>
        <v>85000</v>
      </c>
      <c r="H81" s="11">
        <f>IFERROR(Data[[#This Row],[Salary in USD]]/(INDEX(Exchange[], MATCH(Data[[#This Row],[Local Currency Unit]], Exchange[Code], 0), 8)), "")</f>
        <v>17206.477732793523</v>
      </c>
      <c r="I81" s="30">
        <f>100*(Data[[#This Row],[Salary in Big Macs]]/$H$5)</f>
        <v>125.53509659011799</v>
      </c>
      <c r="J81" s="1" t="s">
        <v>940</v>
      </c>
      <c r="K81" s="1" t="s">
        <v>313</v>
      </c>
      <c r="L81" s="1" t="s">
        <v>136</v>
      </c>
      <c r="M81" s="1" t="s">
        <v>3</v>
      </c>
      <c r="N81" s="1" t="str">
        <f>INDEX(Countries[], MATCH(Data[[#This Row],[Where do you work]], Countries[Actual], 0), 2)</f>
        <v>Australia</v>
      </c>
      <c r="O81" s="1" t="str">
        <f>VLOOKUP(Data[[#This Row],[Where do you work]], Countries[], 3, FALSE)</f>
        <v>Australasia</v>
      </c>
      <c r="P81" s="1" t="s">
        <v>282</v>
      </c>
      <c r="Q81" s="1" t="str">
        <f>VLOOKUP(Data[[#This Row],[How many hours of a day you work on Excel]], Time[], 2, FALSE)</f>
        <v>Heavy</v>
      </c>
      <c r="R81" s="1">
        <v>8</v>
      </c>
      <c r="S81" s="33" t="str">
        <f>VLOOKUP(Data[[#This Row],[Years of Experience]], Experience[], 2, TRUE)</f>
        <v>5 - 10 Years</v>
      </c>
    </row>
    <row r="82" spans="2:19" x14ac:dyDescent="0.2">
      <c r="B82" s="1" t="s">
        <v>2345</v>
      </c>
      <c r="C82" s="1">
        <v>41058.411134259259</v>
      </c>
      <c r="D82" s="10" t="s">
        <v>2346</v>
      </c>
      <c r="E82" s="1" t="s">
        <v>3</v>
      </c>
      <c r="F82" s="11">
        <v>48000</v>
      </c>
      <c r="G82" s="9">
        <f>Data[[#This Row],[Clean Salary]]*INDEX(Exchange[], MATCH(Data[[#This Row],[Currency]], Exchange[Code], 0), 4)</f>
        <v>48955.663507326513</v>
      </c>
      <c r="H82" s="11">
        <f>IFERROR(Data[[#This Row],[Salary in USD]]/(INDEX(Exchange[], MATCH(Data[[#This Row],[Local Currency Unit]], Exchange[Code], 0), 8)), "")</f>
        <v>9910.0533415640712</v>
      </c>
      <c r="I82" s="30">
        <f>100*(Data[[#This Row],[Salary in Big Macs]]/$H$5)</f>
        <v>72.301811141477017</v>
      </c>
      <c r="J82" s="1" t="s">
        <v>1984</v>
      </c>
      <c r="K82" s="1" t="s">
        <v>290</v>
      </c>
      <c r="L82" s="1" t="s">
        <v>136</v>
      </c>
      <c r="M82" s="1" t="s">
        <v>3</v>
      </c>
      <c r="N82" s="1" t="str">
        <f>INDEX(Countries[], MATCH(Data[[#This Row],[Where do you work]], Countries[Actual], 0), 2)</f>
        <v>Australia</v>
      </c>
      <c r="O82" s="1" t="str">
        <f>VLOOKUP(Data[[#This Row],[Where do you work]], Countries[], 3, FALSE)</f>
        <v>Australasia</v>
      </c>
      <c r="P82" s="1" t="s">
        <v>324</v>
      </c>
      <c r="Q82" s="1" t="str">
        <f>VLOOKUP(Data[[#This Row],[How many hours of a day you work on Excel]], Time[], 2, FALSE)</f>
        <v>Light</v>
      </c>
      <c r="R82" s="1">
        <v>2</v>
      </c>
      <c r="S82" s="33" t="str">
        <f>VLOOKUP(Data[[#This Row],[Years of Experience]], Experience[], 2, TRUE)</f>
        <v>0 - 5 Years</v>
      </c>
    </row>
    <row r="83" spans="2:19" x14ac:dyDescent="0.2">
      <c r="B83" s="1" t="s">
        <v>3199</v>
      </c>
      <c r="C83" s="1">
        <v>41055.30263888889</v>
      </c>
      <c r="D83" s="10" t="s">
        <v>3200</v>
      </c>
      <c r="E83" s="1" t="s">
        <v>3</v>
      </c>
      <c r="F83" s="11">
        <v>22000</v>
      </c>
      <c r="G83" s="9">
        <f>Data[[#This Row],[Clean Salary]]*INDEX(Exchange[], MATCH(Data[[#This Row],[Currency]], Exchange[Code], 0), 4)</f>
        <v>22438.012440857987</v>
      </c>
      <c r="H83" s="11">
        <f>IFERROR(Data[[#This Row],[Salary in USD]]/(INDEX(Exchange[], MATCH(Data[[#This Row],[Local Currency Unit]], Exchange[Code], 0), 8)), "")</f>
        <v>4542.1077815501994</v>
      </c>
      <c r="I83" s="30">
        <f>100*(Data[[#This Row],[Salary in Big Macs]]/$H$5)</f>
        <v>33.138330106510303</v>
      </c>
      <c r="J83" s="1" t="s">
        <v>696</v>
      </c>
      <c r="K83" s="1" t="s">
        <v>290</v>
      </c>
      <c r="L83" s="1" t="s">
        <v>136</v>
      </c>
      <c r="M83" s="1" t="s">
        <v>3</v>
      </c>
      <c r="N83" s="1" t="str">
        <f>INDEX(Countries[], MATCH(Data[[#This Row],[Where do you work]], Countries[Actual], 0), 2)</f>
        <v>Australia</v>
      </c>
      <c r="O83" s="1" t="str">
        <f>VLOOKUP(Data[[#This Row],[Where do you work]], Countries[], 3, FALSE)</f>
        <v>Australasia</v>
      </c>
      <c r="P83" s="1" t="s">
        <v>282</v>
      </c>
      <c r="Q83" s="1" t="str">
        <f>VLOOKUP(Data[[#This Row],[How many hours of a day you work on Excel]], Time[], 2, FALSE)</f>
        <v>Heavy</v>
      </c>
      <c r="R83" s="1">
        <v>8</v>
      </c>
      <c r="S83" s="33" t="str">
        <f>VLOOKUP(Data[[#This Row],[Years of Experience]], Experience[], 2, TRUE)</f>
        <v>5 - 10 Years</v>
      </c>
    </row>
    <row r="84" spans="2:19" x14ac:dyDescent="0.2">
      <c r="B84" s="1" t="s">
        <v>478</v>
      </c>
      <c r="C84" s="1">
        <v>41072.631504629629</v>
      </c>
      <c r="D84" s="10">
        <v>156000</v>
      </c>
      <c r="E84" s="1" t="s">
        <v>3</v>
      </c>
      <c r="F84" s="11">
        <v>156000</v>
      </c>
      <c r="G84" s="9">
        <f>Data[[#This Row],[Clean Salary]]*INDEX(Exchange[], MATCH(Data[[#This Row],[Currency]], Exchange[Code], 0), 4)</f>
        <v>159105.90639881117</v>
      </c>
      <c r="H84" s="11">
        <f>IFERROR(Data[[#This Row],[Salary in USD]]/(INDEX(Exchange[], MATCH(Data[[#This Row],[Local Currency Unit]], Exchange[Code], 0), 8)), "")</f>
        <v>32207.67336008323</v>
      </c>
      <c r="I84" s="30">
        <f>100*(Data[[#This Row],[Salary in Big Macs]]/$H$5)</f>
        <v>234.98088620980036</v>
      </c>
      <c r="J84" s="1" t="s">
        <v>479</v>
      </c>
      <c r="K84" s="1" t="s">
        <v>305</v>
      </c>
      <c r="L84" s="1" t="s">
        <v>136</v>
      </c>
      <c r="M84" s="1" t="s">
        <v>3</v>
      </c>
      <c r="N84" s="1" t="str">
        <f>INDEX(Countries[], MATCH(Data[[#This Row],[Where do you work]], Countries[Actual], 0), 2)</f>
        <v>Australia</v>
      </c>
      <c r="O84" s="1" t="str">
        <f>VLOOKUP(Data[[#This Row],[Where do you work]], Countries[], 3, FALSE)</f>
        <v>Australasia</v>
      </c>
      <c r="P84" s="1" t="s">
        <v>291</v>
      </c>
      <c r="Q84" s="1" t="str">
        <f>VLOOKUP(Data[[#This Row],[How many hours of a day you work on Excel]], Time[], 2, FALSE)</f>
        <v>Medium</v>
      </c>
      <c r="R84" s="1">
        <v>12</v>
      </c>
      <c r="S84" s="33" t="str">
        <f>VLOOKUP(Data[[#This Row],[Years of Experience]], Experience[], 2, TRUE)</f>
        <v>10 - 20 Years</v>
      </c>
    </row>
    <row r="85" spans="2:19" x14ac:dyDescent="0.2">
      <c r="B85" s="1" t="s">
        <v>437</v>
      </c>
      <c r="C85" s="1">
        <v>41055.479618055557</v>
      </c>
      <c r="D85" s="10" t="s">
        <v>438</v>
      </c>
      <c r="E85" s="1" t="s">
        <v>3</v>
      </c>
      <c r="F85" s="11">
        <v>170000</v>
      </c>
      <c r="G85" s="9">
        <f>Data[[#This Row],[Clean Salary]]*INDEX(Exchange[], MATCH(Data[[#This Row],[Currency]], Exchange[Code], 0), 4)</f>
        <v>173384.64158844808</v>
      </c>
      <c r="H85" s="11">
        <f>IFERROR(Data[[#This Row],[Salary in USD]]/(INDEX(Exchange[], MATCH(Data[[#This Row],[Local Currency Unit]], Exchange[Code], 0), 8)), "")</f>
        <v>35098.105584706085</v>
      </c>
      <c r="I85" s="30">
        <f>100*(Data[[#This Row],[Salary in Big Macs]]/$H$5)</f>
        <v>256.06891445939783</v>
      </c>
      <c r="J85" s="1" t="s">
        <v>439</v>
      </c>
      <c r="K85" s="1" t="s">
        <v>290</v>
      </c>
      <c r="L85" s="1" t="s">
        <v>136</v>
      </c>
      <c r="M85" s="1" t="s">
        <v>3</v>
      </c>
      <c r="N85" s="1" t="str">
        <f>INDEX(Countries[], MATCH(Data[[#This Row],[Where do you work]], Countries[Actual], 0), 2)</f>
        <v>Australia</v>
      </c>
      <c r="O85" s="1" t="str">
        <f>VLOOKUP(Data[[#This Row],[Where do you work]], Countries[], 3, FALSE)</f>
        <v>Australasia</v>
      </c>
      <c r="P85" s="1" t="s">
        <v>294</v>
      </c>
      <c r="Q85" s="1" t="str">
        <f>VLOOKUP(Data[[#This Row],[How many hours of a day you work on Excel]], Time[], 2, FALSE)</f>
        <v>Very Heavy</v>
      </c>
      <c r="R85" s="1">
        <v>10</v>
      </c>
      <c r="S85" s="33" t="str">
        <f>VLOOKUP(Data[[#This Row],[Years of Experience]], Experience[], 2, TRUE)</f>
        <v>10 - 20 Years</v>
      </c>
    </row>
    <row r="86" spans="2:19" x14ac:dyDescent="0.2">
      <c r="B86" s="1" t="s">
        <v>898</v>
      </c>
      <c r="C86" s="1">
        <v>41057.274884259263</v>
      </c>
      <c r="D86" s="10">
        <v>100000</v>
      </c>
      <c r="E86" s="1" t="s">
        <v>3</v>
      </c>
      <c r="F86" s="11">
        <v>100000</v>
      </c>
      <c r="G86" s="9">
        <f>Data[[#This Row],[Clean Salary]]*INDEX(Exchange[], MATCH(Data[[#This Row],[Currency]], Exchange[Code], 0), 4)</f>
        <v>101990.96564026357</v>
      </c>
      <c r="H86" s="11">
        <f>IFERROR(Data[[#This Row],[Salary in USD]]/(INDEX(Exchange[], MATCH(Data[[#This Row],[Local Currency Unit]], Exchange[Code], 0), 8)), "")</f>
        <v>20645.944461591815</v>
      </c>
      <c r="I86" s="30">
        <f>100*(Data[[#This Row],[Salary in Big Macs]]/$H$5)</f>
        <v>150.62877321141048</v>
      </c>
      <c r="J86" s="1" t="s">
        <v>655</v>
      </c>
      <c r="K86" s="1" t="s">
        <v>342</v>
      </c>
      <c r="L86" s="1" t="s">
        <v>136</v>
      </c>
      <c r="M86" s="1" t="s">
        <v>3</v>
      </c>
      <c r="N86" s="1" t="str">
        <f>INDEX(Countries[], MATCH(Data[[#This Row],[Where do you work]], Countries[Actual], 0), 2)</f>
        <v>Australia</v>
      </c>
      <c r="O86" s="1" t="str">
        <f>VLOOKUP(Data[[#This Row],[Where do you work]], Countries[], 3, FALSE)</f>
        <v>Australasia</v>
      </c>
      <c r="P86" s="1" t="s">
        <v>294</v>
      </c>
      <c r="Q86" s="1" t="str">
        <f>VLOOKUP(Data[[#This Row],[How many hours of a day you work on Excel]], Time[], 2, FALSE)</f>
        <v>Very Heavy</v>
      </c>
      <c r="R86" s="1">
        <v>6</v>
      </c>
      <c r="S86" s="33" t="str">
        <f>VLOOKUP(Data[[#This Row],[Years of Experience]], Experience[], 2, TRUE)</f>
        <v>5 - 10 Years</v>
      </c>
    </row>
    <row r="87" spans="2:19" x14ac:dyDescent="0.2">
      <c r="B87" s="1" t="s">
        <v>991</v>
      </c>
      <c r="C87" s="1">
        <v>41056.846412037034</v>
      </c>
      <c r="D87" s="10" t="s">
        <v>989</v>
      </c>
      <c r="E87" s="1" t="s">
        <v>3</v>
      </c>
      <c r="F87" s="11">
        <v>95000</v>
      </c>
      <c r="G87" s="9">
        <f>Data[[#This Row],[Clean Salary]]*INDEX(Exchange[], MATCH(Data[[#This Row],[Currency]], Exchange[Code], 0), 4)</f>
        <v>96891.417358250401</v>
      </c>
      <c r="H87" s="11">
        <f>IFERROR(Data[[#This Row],[Salary in USD]]/(INDEX(Exchange[], MATCH(Data[[#This Row],[Local Currency Unit]], Exchange[Code], 0), 8)), "")</f>
        <v>19613.647238512225</v>
      </c>
      <c r="I87" s="30">
        <f>100*(Data[[#This Row],[Salary in Big Macs]]/$H$5)</f>
        <v>143.09733455083995</v>
      </c>
      <c r="J87" s="1" t="s">
        <v>992</v>
      </c>
      <c r="K87" s="1" t="s">
        <v>290</v>
      </c>
      <c r="L87" s="1" t="s">
        <v>136</v>
      </c>
      <c r="M87" s="1" t="s">
        <v>3</v>
      </c>
      <c r="N87" s="1" t="str">
        <f>INDEX(Countries[], MATCH(Data[[#This Row],[Where do you work]], Countries[Actual], 0), 2)</f>
        <v>Australia</v>
      </c>
      <c r="O87" s="1" t="str">
        <f>VLOOKUP(Data[[#This Row],[Where do you work]], Countries[], 3, FALSE)</f>
        <v>Australasia</v>
      </c>
      <c r="P87" s="1" t="s">
        <v>324</v>
      </c>
      <c r="Q87" s="1" t="str">
        <f>VLOOKUP(Data[[#This Row],[How many hours of a day you work on Excel]], Time[], 2, FALSE)</f>
        <v>Light</v>
      </c>
      <c r="R87" s="1">
        <v>7</v>
      </c>
      <c r="S87" s="33" t="str">
        <f>VLOOKUP(Data[[#This Row],[Years of Experience]], Experience[], 2, TRUE)</f>
        <v>5 - 10 Years</v>
      </c>
    </row>
    <row r="88" spans="2:19" x14ac:dyDescent="0.2">
      <c r="B88" s="1" t="s">
        <v>1093</v>
      </c>
      <c r="C88" s="1">
        <v>41057.24386574074</v>
      </c>
      <c r="D88" s="10" t="s">
        <v>1094</v>
      </c>
      <c r="E88" s="1" t="s">
        <v>3</v>
      </c>
      <c r="F88" s="11">
        <v>90000</v>
      </c>
      <c r="G88" s="9">
        <f>Data[[#This Row],[Clean Salary]]*INDEX(Exchange[], MATCH(Data[[#This Row],[Currency]], Exchange[Code], 0), 4)</f>
        <v>91791.869076237213</v>
      </c>
      <c r="H88" s="11">
        <f>IFERROR(Data[[#This Row],[Salary in USD]]/(INDEX(Exchange[], MATCH(Data[[#This Row],[Local Currency Unit]], Exchange[Code], 0), 8)), "")</f>
        <v>18581.350015432632</v>
      </c>
      <c r="I88" s="30">
        <f>100*(Data[[#This Row],[Salary in Big Macs]]/$H$5)</f>
        <v>135.56589589026942</v>
      </c>
      <c r="J88" s="1" t="s">
        <v>1095</v>
      </c>
      <c r="K88" s="1" t="s">
        <v>290</v>
      </c>
      <c r="L88" s="1" t="s">
        <v>136</v>
      </c>
      <c r="M88" s="1" t="s">
        <v>3</v>
      </c>
      <c r="N88" s="1" t="str">
        <f>INDEX(Countries[], MATCH(Data[[#This Row],[Where do you work]], Countries[Actual], 0), 2)</f>
        <v>Australia</v>
      </c>
      <c r="O88" s="1" t="str">
        <f>VLOOKUP(Data[[#This Row],[Where do you work]], Countries[], 3, FALSE)</f>
        <v>Australasia</v>
      </c>
      <c r="P88" s="1" t="s">
        <v>282</v>
      </c>
      <c r="Q88" s="1" t="str">
        <f>VLOOKUP(Data[[#This Row],[How many hours of a day you work on Excel]], Time[], 2, FALSE)</f>
        <v>Heavy</v>
      </c>
      <c r="R88" s="1">
        <v>13</v>
      </c>
      <c r="S88" s="33" t="str">
        <f>VLOOKUP(Data[[#This Row],[Years of Experience]], Experience[], 2, TRUE)</f>
        <v>10 - 20 Years</v>
      </c>
    </row>
    <row r="89" spans="2:19" x14ac:dyDescent="0.2">
      <c r="B89" s="1" t="s">
        <v>2201</v>
      </c>
      <c r="C89" s="1">
        <v>41057.366423611114</v>
      </c>
      <c r="D89" s="10" t="s">
        <v>2202</v>
      </c>
      <c r="E89" s="1" t="s">
        <v>3</v>
      </c>
      <c r="F89" s="11">
        <v>52000</v>
      </c>
      <c r="G89" s="9">
        <f>Data[[#This Row],[Clean Salary]]*INDEX(Exchange[], MATCH(Data[[#This Row],[Currency]], Exchange[Code], 0), 4)</f>
        <v>53035.30213293706</v>
      </c>
      <c r="H89" s="11">
        <f>IFERROR(Data[[#This Row],[Salary in USD]]/(INDEX(Exchange[], MATCH(Data[[#This Row],[Local Currency Unit]], Exchange[Code], 0), 8)), "")</f>
        <v>10735.891120027743</v>
      </c>
      <c r="I89" s="30">
        <f>100*(Data[[#This Row],[Salary in Big Macs]]/$H$5)</f>
        <v>78.326962069933444</v>
      </c>
      <c r="J89" s="1" t="s">
        <v>2203</v>
      </c>
      <c r="K89" s="1" t="s">
        <v>290</v>
      </c>
      <c r="L89" s="1" t="s">
        <v>136</v>
      </c>
      <c r="M89" s="1" t="s">
        <v>3</v>
      </c>
      <c r="N89" s="1" t="str">
        <f>INDEX(Countries[], MATCH(Data[[#This Row],[Where do you work]], Countries[Actual], 0), 2)</f>
        <v>Australia</v>
      </c>
      <c r="O89" s="1" t="str">
        <f>VLOOKUP(Data[[#This Row],[Where do you work]], Countries[], 3, FALSE)</f>
        <v>Australasia</v>
      </c>
      <c r="P89" s="1" t="s">
        <v>282</v>
      </c>
      <c r="Q89" s="1" t="str">
        <f>VLOOKUP(Data[[#This Row],[How many hours of a day you work on Excel]], Time[], 2, FALSE)</f>
        <v>Heavy</v>
      </c>
      <c r="R89" s="1">
        <v>4</v>
      </c>
      <c r="S89" s="33" t="str">
        <f>VLOOKUP(Data[[#This Row],[Years of Experience]], Experience[], 2, TRUE)</f>
        <v>0 - 5 Years</v>
      </c>
    </row>
    <row r="90" spans="2:19" x14ac:dyDescent="0.2">
      <c r="B90" s="1" t="s">
        <v>771</v>
      </c>
      <c r="C90" s="1">
        <v>41057.33320601852</v>
      </c>
      <c r="D90" s="10">
        <v>110000</v>
      </c>
      <c r="E90" s="1" t="s">
        <v>3</v>
      </c>
      <c r="F90" s="11">
        <v>110000</v>
      </c>
      <c r="G90" s="9">
        <f>Data[[#This Row],[Clean Salary]]*INDEX(Exchange[], MATCH(Data[[#This Row],[Currency]], Exchange[Code], 0), 4)</f>
        <v>112190.06220428993</v>
      </c>
      <c r="H90" s="11">
        <f>IFERROR(Data[[#This Row],[Salary in USD]]/(INDEX(Exchange[], MATCH(Data[[#This Row],[Local Currency Unit]], Exchange[Code], 0), 8)), "")</f>
        <v>22710.538907750997</v>
      </c>
      <c r="I90" s="30">
        <f>100*(Data[[#This Row],[Salary in Big Macs]]/$H$5)</f>
        <v>165.69165053255153</v>
      </c>
      <c r="J90" s="1" t="s">
        <v>772</v>
      </c>
      <c r="K90" s="1" t="s">
        <v>281</v>
      </c>
      <c r="L90" s="1" t="s">
        <v>136</v>
      </c>
      <c r="M90" s="1" t="s">
        <v>3</v>
      </c>
      <c r="N90" s="1" t="str">
        <f>INDEX(Countries[], MATCH(Data[[#This Row],[Where do you work]], Countries[Actual], 0), 2)</f>
        <v>Australia</v>
      </c>
      <c r="O90" s="1" t="str">
        <f>VLOOKUP(Data[[#This Row],[Where do you work]], Countries[], 3, FALSE)</f>
        <v>Australasia</v>
      </c>
      <c r="P90" s="1" t="s">
        <v>291</v>
      </c>
      <c r="Q90" s="1" t="str">
        <f>VLOOKUP(Data[[#This Row],[How many hours of a day you work on Excel]], Time[], 2, FALSE)</f>
        <v>Medium</v>
      </c>
      <c r="R90" s="1">
        <v>8</v>
      </c>
      <c r="S90" s="33" t="str">
        <f>VLOOKUP(Data[[#This Row],[Years of Experience]], Experience[], 2, TRUE)</f>
        <v>5 - 10 Years</v>
      </c>
    </row>
    <row r="91" spans="2:19" x14ac:dyDescent="0.2">
      <c r="B91" s="1" t="s">
        <v>1310</v>
      </c>
      <c r="C91" s="1">
        <v>41058.268113425926</v>
      </c>
      <c r="D91" s="10">
        <v>80000</v>
      </c>
      <c r="E91" s="1" t="s">
        <v>3</v>
      </c>
      <c r="F91" s="11">
        <v>80000</v>
      </c>
      <c r="G91" s="9">
        <f>Data[[#This Row],[Clean Salary]]*INDEX(Exchange[], MATCH(Data[[#This Row],[Currency]], Exchange[Code], 0), 4)</f>
        <v>81592.772512210868</v>
      </c>
      <c r="H91" s="11">
        <f>IFERROR(Data[[#This Row],[Salary in USD]]/(INDEX(Exchange[], MATCH(Data[[#This Row],[Local Currency Unit]], Exchange[Code], 0), 8)), "")</f>
        <v>16516.755569273453</v>
      </c>
      <c r="I91" s="30">
        <f>100*(Data[[#This Row],[Salary in Big Macs]]/$H$5)</f>
        <v>120.5030185691284</v>
      </c>
      <c r="J91" s="1" t="s">
        <v>1311</v>
      </c>
      <c r="K91" s="1" t="s">
        <v>316</v>
      </c>
      <c r="L91" s="1" t="s">
        <v>136</v>
      </c>
      <c r="M91" s="1" t="s">
        <v>3</v>
      </c>
      <c r="N91" s="1" t="str">
        <f>INDEX(Countries[], MATCH(Data[[#This Row],[Where do you work]], Countries[Actual], 0), 2)</f>
        <v>Australia</v>
      </c>
      <c r="O91" s="1" t="str">
        <f>VLOOKUP(Data[[#This Row],[Where do you work]], Countries[], 3, FALSE)</f>
        <v>Australasia</v>
      </c>
      <c r="P91" s="1" t="s">
        <v>282</v>
      </c>
      <c r="Q91" s="1" t="str">
        <f>VLOOKUP(Data[[#This Row],[How many hours of a day you work on Excel]], Time[], 2, FALSE)</f>
        <v>Heavy</v>
      </c>
      <c r="R91" s="1">
        <v>5</v>
      </c>
      <c r="S91" s="33" t="str">
        <f>VLOOKUP(Data[[#This Row],[Years of Experience]], Experience[], 2, TRUE)</f>
        <v>5 - 10 Years</v>
      </c>
    </row>
    <row r="92" spans="2:19" x14ac:dyDescent="0.2">
      <c r="B92" s="1" t="s">
        <v>1448</v>
      </c>
      <c r="C92" s="1">
        <v>41079.814872685187</v>
      </c>
      <c r="D92" s="10">
        <v>74000</v>
      </c>
      <c r="E92" s="1" t="s">
        <v>3</v>
      </c>
      <c r="F92" s="11">
        <v>74000</v>
      </c>
      <c r="G92" s="9">
        <f>Data[[#This Row],[Clean Salary]]*INDEX(Exchange[], MATCH(Data[[#This Row],[Currency]], Exchange[Code], 0), 4)</f>
        <v>75473.31457379504</v>
      </c>
      <c r="H92" s="11">
        <f>IFERROR(Data[[#This Row],[Salary in USD]]/(INDEX(Exchange[], MATCH(Data[[#This Row],[Local Currency Unit]], Exchange[Code], 0), 8)), "")</f>
        <v>15277.998901577943</v>
      </c>
      <c r="I92" s="30">
        <f>100*(Data[[#This Row],[Salary in Big Macs]]/$H$5)</f>
        <v>111.46529217644374</v>
      </c>
      <c r="J92" s="1" t="s">
        <v>1449</v>
      </c>
      <c r="K92" s="1" t="s">
        <v>290</v>
      </c>
      <c r="L92" s="1" t="s">
        <v>136</v>
      </c>
      <c r="M92" s="1" t="s">
        <v>3</v>
      </c>
      <c r="N92" s="1" t="str">
        <f>INDEX(Countries[], MATCH(Data[[#This Row],[Where do you work]], Countries[Actual], 0), 2)</f>
        <v>Australia</v>
      </c>
      <c r="O92" s="1" t="str">
        <f>VLOOKUP(Data[[#This Row],[Where do you work]], Countries[], 3, FALSE)</f>
        <v>Australasia</v>
      </c>
      <c r="P92" s="1" t="s">
        <v>282</v>
      </c>
      <c r="Q92" s="1" t="str">
        <f>VLOOKUP(Data[[#This Row],[How many hours of a day you work on Excel]], Time[], 2, FALSE)</f>
        <v>Heavy</v>
      </c>
      <c r="R92" s="1">
        <v>8</v>
      </c>
      <c r="S92" s="33" t="str">
        <f>VLOOKUP(Data[[#This Row],[Years of Experience]], Experience[], 2, TRUE)</f>
        <v>5 - 10 Years</v>
      </c>
    </row>
    <row r="93" spans="2:19" x14ac:dyDescent="0.2">
      <c r="B93" s="1" t="s">
        <v>890</v>
      </c>
      <c r="C93" s="1">
        <v>41054.957696759258</v>
      </c>
      <c r="D93" s="10" t="s">
        <v>891</v>
      </c>
      <c r="E93" s="1" t="s">
        <v>3</v>
      </c>
      <c r="F93" s="11">
        <v>100000</v>
      </c>
      <c r="G93" s="9">
        <f>Data[[#This Row],[Clean Salary]]*INDEX(Exchange[], MATCH(Data[[#This Row],[Currency]], Exchange[Code], 0), 4)</f>
        <v>101990.96564026357</v>
      </c>
      <c r="H93" s="11">
        <f>IFERROR(Data[[#This Row],[Salary in USD]]/(INDEX(Exchange[], MATCH(Data[[#This Row],[Local Currency Unit]], Exchange[Code], 0), 8)), "")</f>
        <v>20645.944461591815</v>
      </c>
      <c r="I93" s="30">
        <f>100*(Data[[#This Row],[Salary in Big Macs]]/$H$5)</f>
        <v>150.62877321141048</v>
      </c>
      <c r="J93" s="1" t="s">
        <v>892</v>
      </c>
      <c r="K93" s="1" t="s">
        <v>281</v>
      </c>
      <c r="L93" s="1" t="s">
        <v>136</v>
      </c>
      <c r="M93" s="1" t="s">
        <v>3</v>
      </c>
      <c r="N93" s="1" t="str">
        <f>INDEX(Countries[], MATCH(Data[[#This Row],[Where do you work]], Countries[Actual], 0), 2)</f>
        <v>Australia</v>
      </c>
      <c r="O93" s="1" t="str">
        <f>VLOOKUP(Data[[#This Row],[Where do you work]], Countries[], 3, FALSE)</f>
        <v>Australasia</v>
      </c>
      <c r="P93" s="1" t="s">
        <v>282</v>
      </c>
      <c r="Q93" s="1" t="str">
        <f>VLOOKUP(Data[[#This Row],[How many hours of a day you work on Excel]], Time[], 2, FALSE)</f>
        <v>Heavy</v>
      </c>
      <c r="S93" s="33" t="str">
        <f>VLOOKUP(Data[[#This Row],[Years of Experience]], Experience[], 2, TRUE)</f>
        <v>0 - 5 Years</v>
      </c>
    </row>
    <row r="94" spans="2:19" x14ac:dyDescent="0.2">
      <c r="B94" s="1" t="s">
        <v>1208</v>
      </c>
      <c r="C94" s="1">
        <v>41055.460439814815</v>
      </c>
      <c r="D94" s="10" t="s">
        <v>1209</v>
      </c>
      <c r="E94" s="1" t="s">
        <v>3</v>
      </c>
      <c r="F94" s="11">
        <v>85000</v>
      </c>
      <c r="G94" s="9">
        <f>Data[[#This Row],[Clean Salary]]*INDEX(Exchange[], MATCH(Data[[#This Row],[Currency]], Exchange[Code], 0), 4)</f>
        <v>86692.320794224041</v>
      </c>
      <c r="H94" s="11">
        <f>IFERROR(Data[[#This Row],[Salary in USD]]/(INDEX(Exchange[], MATCH(Data[[#This Row],[Local Currency Unit]], Exchange[Code], 0), 8)), "")</f>
        <v>17549.052792353043</v>
      </c>
      <c r="I94" s="30">
        <f>100*(Data[[#This Row],[Salary in Big Macs]]/$H$5)</f>
        <v>128.03445722969892</v>
      </c>
      <c r="J94" s="1" t="s">
        <v>1210</v>
      </c>
      <c r="K94" s="1" t="s">
        <v>342</v>
      </c>
      <c r="L94" s="1" t="s">
        <v>136</v>
      </c>
      <c r="M94" s="1" t="s">
        <v>3</v>
      </c>
      <c r="N94" s="1" t="str">
        <f>INDEX(Countries[], MATCH(Data[[#This Row],[Where do you work]], Countries[Actual], 0), 2)</f>
        <v>Australia</v>
      </c>
      <c r="O94" s="1" t="str">
        <f>VLOOKUP(Data[[#This Row],[Where do you work]], Countries[], 3, FALSE)</f>
        <v>Australasia</v>
      </c>
      <c r="P94" s="1" t="s">
        <v>324</v>
      </c>
      <c r="Q94" s="1" t="str">
        <f>VLOOKUP(Data[[#This Row],[How many hours of a day you work on Excel]], Time[], 2, FALSE)</f>
        <v>Light</v>
      </c>
      <c r="R94" s="1">
        <v>20</v>
      </c>
      <c r="S94" s="33" t="str">
        <f>VLOOKUP(Data[[#This Row],[Years of Experience]], Experience[], 2, TRUE)</f>
        <v>20+ Years</v>
      </c>
    </row>
    <row r="95" spans="2:19" x14ac:dyDescent="0.2">
      <c r="B95" s="1" t="s">
        <v>2080</v>
      </c>
      <c r="C95" s="1">
        <v>41058.79241898148</v>
      </c>
      <c r="D95" s="10">
        <v>40000</v>
      </c>
      <c r="E95" s="1" t="s">
        <v>15</v>
      </c>
      <c r="F95" s="11">
        <v>40000</v>
      </c>
      <c r="G95" s="9">
        <f>Data[[#This Row],[Clean Salary]]*INDEX(Exchange[], MATCH(Data[[#This Row],[Currency]], Exchange[Code], 0), 4)</f>
        <v>50815.977559664309</v>
      </c>
      <c r="H95" s="11">
        <f>IFERROR(Data[[#This Row],[Salary in USD]]/(INDEX(Exchange[], MATCH(Data[[#This Row],[Local Currency Unit]], Exchange[Code], 0), 8)), "")</f>
        <v>11470.875295635286</v>
      </c>
      <c r="I95" s="30">
        <f>100*(Data[[#This Row],[Salary in Big Macs]]/$H$5)</f>
        <v>83.68926287954379</v>
      </c>
      <c r="J95" s="1" t="s">
        <v>2081</v>
      </c>
      <c r="K95" s="1" t="s">
        <v>281</v>
      </c>
      <c r="L95" s="1" t="s">
        <v>195</v>
      </c>
      <c r="M95" s="1" t="s">
        <v>15</v>
      </c>
      <c r="N95" s="1" t="str">
        <f>INDEX(Countries[], MATCH(Data[[#This Row],[Where do you work]], Countries[Actual], 0), 2)</f>
        <v>Austria</v>
      </c>
      <c r="O95" s="1" t="str">
        <f>VLOOKUP(Data[[#This Row],[Where do you work]], Countries[], 3, FALSE)</f>
        <v>Europe</v>
      </c>
      <c r="P95" s="1" t="s">
        <v>282</v>
      </c>
      <c r="Q95" s="1" t="str">
        <f>VLOOKUP(Data[[#This Row],[How many hours of a day you work on Excel]], Time[], 2, FALSE)</f>
        <v>Heavy</v>
      </c>
      <c r="R95" s="1">
        <v>20</v>
      </c>
      <c r="S95" s="33" t="str">
        <f>VLOOKUP(Data[[#This Row],[Years of Experience]], Experience[], 2, TRUE)</f>
        <v>20+ Years</v>
      </c>
    </row>
    <row r="96" spans="2:19" x14ac:dyDescent="0.2">
      <c r="B96" s="1" t="s">
        <v>2572</v>
      </c>
      <c r="C96" s="1">
        <v>41063.121203703704</v>
      </c>
      <c r="D96" s="10">
        <v>36000</v>
      </c>
      <c r="E96" s="1" t="s">
        <v>322</v>
      </c>
      <c r="F96" s="11">
        <v>36000</v>
      </c>
      <c r="G96" s="9">
        <f>Data[[#This Row],[Clean Salary]]*INDEX(Exchange[], MATCH(Data[[#This Row],[Currency]], Exchange[Code], 0), 4)</f>
        <v>36000</v>
      </c>
      <c r="H96" s="11" t="str">
        <f>IFERROR(Data[[#This Row],[Salary in USD]]/(INDEX(Exchange[], MATCH(Data[[#This Row],[Local Currency Unit]], Exchange[Code], 0), 8)), "")</f>
        <v/>
      </c>
      <c r="I96" s="30" t="e">
        <f>100*(Data[[#This Row],[Salary in Big Macs]]/$H$5)</f>
        <v>#VALUE!</v>
      </c>
      <c r="J96" s="1" t="s">
        <v>2573</v>
      </c>
      <c r="K96" s="1" t="s">
        <v>342</v>
      </c>
      <c r="L96" s="1" t="s">
        <v>196</v>
      </c>
      <c r="N96" s="1" t="str">
        <f>INDEX(Countries[], MATCH(Data[[#This Row],[Where do you work]], Countries[Actual], 0), 2)</f>
        <v>Azerbaijan</v>
      </c>
      <c r="O96" s="1" t="str">
        <f>VLOOKUP(Data[[#This Row],[Where do you work]], Countries[], 3, FALSE)</f>
        <v>Asia</v>
      </c>
      <c r="P96" s="1" t="s">
        <v>282</v>
      </c>
      <c r="Q96" s="1" t="str">
        <f>VLOOKUP(Data[[#This Row],[How many hours of a day you work on Excel]], Time[], 2, FALSE)</f>
        <v>Heavy</v>
      </c>
      <c r="R96" s="1">
        <v>5</v>
      </c>
      <c r="S96" s="33" t="str">
        <f>VLOOKUP(Data[[#This Row],[Years of Experience]], Experience[], 2, TRUE)</f>
        <v>5 - 10 Years</v>
      </c>
    </row>
    <row r="97" spans="2:19" x14ac:dyDescent="0.2">
      <c r="B97" s="1" t="s">
        <v>3767</v>
      </c>
      <c r="C97" s="1">
        <v>41075.629988425928</v>
      </c>
      <c r="D97" s="10">
        <v>700</v>
      </c>
      <c r="E97" s="1" t="s">
        <v>322</v>
      </c>
      <c r="F97" s="11">
        <v>8400</v>
      </c>
      <c r="G97" s="9">
        <f>Data[[#This Row],[Clean Salary]]*INDEX(Exchange[], MATCH(Data[[#This Row],[Currency]], Exchange[Code], 0), 4)</f>
        <v>8400</v>
      </c>
      <c r="H97" s="11" t="str">
        <f>IFERROR(Data[[#This Row],[Salary in USD]]/(INDEX(Exchange[], MATCH(Data[[#This Row],[Local Currency Unit]], Exchange[Code], 0), 8)), "")</f>
        <v/>
      </c>
      <c r="I97" s="30" t="e">
        <f>100*(Data[[#This Row],[Salary in Big Macs]]/$H$5)</f>
        <v>#VALUE!</v>
      </c>
      <c r="J97" s="1" t="s">
        <v>290</v>
      </c>
      <c r="K97" s="1" t="s">
        <v>290</v>
      </c>
      <c r="L97" s="1" t="s">
        <v>197</v>
      </c>
      <c r="N97" s="1" t="str">
        <f>INDEX(Countries[], MATCH(Data[[#This Row],[Where do you work]], Countries[Actual], 0), 2)</f>
        <v>Baltic</v>
      </c>
      <c r="O97" s="1" t="str">
        <f>VLOOKUP(Data[[#This Row],[Where do you work]], Countries[], 3, FALSE)</f>
        <v>Europe</v>
      </c>
      <c r="P97" s="1" t="s">
        <v>294</v>
      </c>
      <c r="Q97" s="1" t="str">
        <f>VLOOKUP(Data[[#This Row],[How many hours of a day you work on Excel]], Time[], 2, FALSE)</f>
        <v>Very Heavy</v>
      </c>
      <c r="R97" s="1">
        <v>0.3</v>
      </c>
      <c r="S97" s="33" t="str">
        <f>VLOOKUP(Data[[#This Row],[Years of Experience]], Experience[], 2, TRUE)</f>
        <v>0 - 5 Years</v>
      </c>
    </row>
    <row r="98" spans="2:19" x14ac:dyDescent="0.2">
      <c r="B98" s="1" t="s">
        <v>3803</v>
      </c>
      <c r="C98" s="1">
        <v>41055.498877314814</v>
      </c>
      <c r="D98" s="10">
        <v>8000</v>
      </c>
      <c r="E98" s="1" t="s">
        <v>322</v>
      </c>
      <c r="F98" s="11">
        <v>8000</v>
      </c>
      <c r="G98" s="9">
        <f>Data[[#This Row],[Clean Salary]]*INDEX(Exchange[], MATCH(Data[[#This Row],[Currency]], Exchange[Code], 0), 4)</f>
        <v>8000</v>
      </c>
      <c r="H98" s="11">
        <f>IFERROR(Data[[#This Row],[Salary in USD]]/(INDEX(Exchange[], MATCH(Data[[#This Row],[Local Currency Unit]], Exchange[Code], 0), 8)), "")</f>
        <v>3252.0325203252032</v>
      </c>
      <c r="I98" s="30">
        <f>100*(Data[[#This Row],[Salary in Big Macs]]/$H$5)</f>
        <v>23.726193291446496</v>
      </c>
      <c r="J98" s="1" t="s">
        <v>3804</v>
      </c>
      <c r="K98" s="1" t="s">
        <v>281</v>
      </c>
      <c r="L98" s="1" t="s">
        <v>256</v>
      </c>
      <c r="M98" s="1" t="s">
        <v>48</v>
      </c>
      <c r="N98" s="1" t="str">
        <f>INDEX(Countries[], MATCH(Data[[#This Row],[Where do you work]], Countries[Actual], 0), 2)</f>
        <v>Thailand</v>
      </c>
      <c r="O98" s="1" t="str">
        <f>VLOOKUP(Data[[#This Row],[Where do you work]], Countries[], 3, FALSE)</f>
        <v>Asia</v>
      </c>
      <c r="P98" s="1" t="s">
        <v>294</v>
      </c>
      <c r="Q98" s="1" t="str">
        <f>VLOOKUP(Data[[#This Row],[How many hours of a day you work on Excel]], Time[], 2, FALSE)</f>
        <v>Very Heavy</v>
      </c>
      <c r="R98" s="1">
        <v>1</v>
      </c>
      <c r="S98" s="33" t="str">
        <f>VLOOKUP(Data[[#This Row],[Years of Experience]], Experience[], 2, TRUE)</f>
        <v>0 - 5 Years</v>
      </c>
    </row>
    <row r="99" spans="2:19" x14ac:dyDescent="0.2">
      <c r="B99" s="1" t="s">
        <v>287</v>
      </c>
      <c r="C99" s="1">
        <v>41055.086168981485</v>
      </c>
      <c r="D99" s="10" t="s">
        <v>288</v>
      </c>
      <c r="E99" s="1" t="s">
        <v>55</v>
      </c>
      <c r="F99" s="11">
        <v>1440000</v>
      </c>
      <c r="G99" s="9">
        <f>Data[[#This Row],[Clean Salary]]*INDEX(Exchange[], MATCH(Data[[#This Row],[Currency]], Exchange[Code], 0), 4)</f>
        <v>17598.017290051986</v>
      </c>
      <c r="H99" s="11" t="str">
        <f>IFERROR(Data[[#This Row],[Salary in USD]]/(INDEX(Exchange[], MATCH(Data[[#This Row],[Local Currency Unit]], Exchange[Code], 0), 8)), "")</f>
        <v/>
      </c>
      <c r="I99" s="30" t="e">
        <f>100*(Data[[#This Row],[Salary in Big Macs]]/$H$5)</f>
        <v>#VALUE!</v>
      </c>
      <c r="J99" s="1" t="s">
        <v>289</v>
      </c>
      <c r="K99" s="1" t="s">
        <v>290</v>
      </c>
      <c r="L99" s="1" t="s">
        <v>180</v>
      </c>
      <c r="M99" s="1" t="s">
        <v>55</v>
      </c>
      <c r="N99" s="1" t="str">
        <f>INDEX(Countries[], MATCH(Data[[#This Row],[Where do you work]], Countries[Actual], 0), 2)</f>
        <v>Bangladesh</v>
      </c>
      <c r="O99" s="1" t="str">
        <f>VLOOKUP(Data[[#This Row],[Where do you work]], Countries[], 3, FALSE)</f>
        <v>Asia</v>
      </c>
      <c r="P99" s="1" t="s">
        <v>291</v>
      </c>
      <c r="Q99" s="1" t="str">
        <f>VLOOKUP(Data[[#This Row],[How many hours of a day you work on Excel]], Time[], 2, FALSE)</f>
        <v>Medium</v>
      </c>
      <c r="S99" s="33" t="str">
        <f>VLOOKUP(Data[[#This Row],[Years of Experience]], Experience[], 2, TRUE)</f>
        <v>0 - 5 Years</v>
      </c>
    </row>
    <row r="100" spans="2:19" x14ac:dyDescent="0.2">
      <c r="B100" s="1" t="s">
        <v>3997</v>
      </c>
      <c r="C100" s="1">
        <v>41071.819988425923</v>
      </c>
      <c r="D100" s="10" t="s">
        <v>3991</v>
      </c>
      <c r="E100" s="1" t="s">
        <v>322</v>
      </c>
      <c r="F100" s="11">
        <v>3000</v>
      </c>
      <c r="G100" s="9">
        <f>Data[[#This Row],[Clean Salary]]*INDEX(Exchange[], MATCH(Data[[#This Row],[Currency]], Exchange[Code], 0), 4)</f>
        <v>3000</v>
      </c>
      <c r="H100" s="11" t="str">
        <f>IFERROR(Data[[#This Row],[Salary in USD]]/(INDEX(Exchange[], MATCH(Data[[#This Row],[Local Currency Unit]], Exchange[Code], 0), 8)), "")</f>
        <v/>
      </c>
      <c r="I100" s="30" t="e">
        <f>100*(Data[[#This Row],[Salary in Big Macs]]/$H$5)</f>
        <v>#VALUE!</v>
      </c>
      <c r="J100" s="1" t="s">
        <v>1768</v>
      </c>
      <c r="K100" s="1" t="s">
        <v>290</v>
      </c>
      <c r="L100" s="1" t="s">
        <v>180</v>
      </c>
      <c r="M100" s="1" t="s">
        <v>55</v>
      </c>
      <c r="N100" s="1" t="str">
        <f>INDEX(Countries[], MATCH(Data[[#This Row],[Where do you work]], Countries[Actual], 0), 2)</f>
        <v>Bangladesh</v>
      </c>
      <c r="O100" s="1" t="str">
        <f>VLOOKUP(Data[[#This Row],[Where do you work]], Countries[], 3, FALSE)</f>
        <v>Asia</v>
      </c>
      <c r="P100" s="1" t="s">
        <v>324</v>
      </c>
      <c r="Q100" s="1" t="str">
        <f>VLOOKUP(Data[[#This Row],[How many hours of a day you work on Excel]], Time[], 2, FALSE)</f>
        <v>Light</v>
      </c>
      <c r="R100" s="1">
        <v>12</v>
      </c>
      <c r="S100" s="33" t="str">
        <f>VLOOKUP(Data[[#This Row],[Years of Experience]], Experience[], 2, TRUE)</f>
        <v>10 - 20 Years</v>
      </c>
    </row>
    <row r="101" spans="2:19" x14ac:dyDescent="0.2">
      <c r="B101" s="1" t="s">
        <v>2538</v>
      </c>
      <c r="C101" s="1">
        <v>41058.553460648145</v>
      </c>
      <c r="D101" s="10" t="s">
        <v>2539</v>
      </c>
      <c r="E101" s="1" t="s">
        <v>15</v>
      </c>
      <c r="F101" s="11">
        <v>30000</v>
      </c>
      <c r="G101" s="9">
        <f>Data[[#This Row],[Clean Salary]]*INDEX(Exchange[], MATCH(Data[[#This Row],[Currency]], Exchange[Code], 0), 4)</f>
        <v>38111.983169748237</v>
      </c>
      <c r="H101" s="11">
        <f>IFERROR(Data[[#This Row],[Salary in USD]]/(INDEX(Exchange[], MATCH(Data[[#This Row],[Local Currency Unit]], Exchange[Code], 0), 8)), "")</f>
        <v>8603.1564717264646</v>
      </c>
      <c r="I101" s="30">
        <f>100*(Data[[#This Row],[Salary in Big Macs]]/$H$5)</f>
        <v>62.766947159657846</v>
      </c>
      <c r="J101" s="1" t="s">
        <v>2540</v>
      </c>
      <c r="K101" s="1" t="s">
        <v>290</v>
      </c>
      <c r="L101" s="1" t="s">
        <v>164</v>
      </c>
      <c r="M101" s="1" t="s">
        <v>15</v>
      </c>
      <c r="N101" s="1" t="str">
        <f>INDEX(Countries[], MATCH(Data[[#This Row],[Where do you work]], Countries[Actual], 0), 2)</f>
        <v>Belgium</v>
      </c>
      <c r="O101" s="1" t="str">
        <f>VLOOKUP(Data[[#This Row],[Where do you work]], Countries[], 3, FALSE)</f>
        <v>Europe</v>
      </c>
      <c r="P101" s="1" t="s">
        <v>291</v>
      </c>
      <c r="Q101" s="1" t="str">
        <f>VLOOKUP(Data[[#This Row],[How many hours of a day you work on Excel]], Time[], 2, FALSE)</f>
        <v>Medium</v>
      </c>
      <c r="R101" s="1">
        <v>15</v>
      </c>
      <c r="S101" s="33" t="str">
        <f>VLOOKUP(Data[[#This Row],[Years of Experience]], Experience[], 2, TRUE)</f>
        <v>10 - 20 Years</v>
      </c>
    </row>
    <row r="102" spans="2:19" x14ac:dyDescent="0.2">
      <c r="B102" s="1" t="s">
        <v>2120</v>
      </c>
      <c r="C102" s="1">
        <v>41066.060370370367</v>
      </c>
      <c r="D102" s="10" t="s">
        <v>2121</v>
      </c>
      <c r="E102" s="1" t="s">
        <v>15</v>
      </c>
      <c r="F102" s="11">
        <v>38920</v>
      </c>
      <c r="G102" s="9">
        <f>Data[[#This Row],[Clean Salary]]*INDEX(Exchange[], MATCH(Data[[#This Row],[Currency]], Exchange[Code], 0), 4)</f>
        <v>49443.946165553374</v>
      </c>
      <c r="H102" s="11">
        <f>IFERROR(Data[[#This Row],[Salary in USD]]/(INDEX(Exchange[], MATCH(Data[[#This Row],[Local Currency Unit]], Exchange[Code], 0), 8)), "")</f>
        <v>11161.161662653132</v>
      </c>
      <c r="I102" s="30">
        <f>100*(Data[[#This Row],[Salary in Big Macs]]/$H$5)</f>
        <v>81.429652781796108</v>
      </c>
      <c r="J102" s="1" t="s">
        <v>2122</v>
      </c>
      <c r="K102" s="1" t="s">
        <v>290</v>
      </c>
      <c r="L102" s="1" t="s">
        <v>164</v>
      </c>
      <c r="M102" s="1" t="s">
        <v>15</v>
      </c>
      <c r="N102" s="1" t="str">
        <f>INDEX(Countries[], MATCH(Data[[#This Row],[Where do you work]], Countries[Actual], 0), 2)</f>
        <v>Belgium</v>
      </c>
      <c r="O102" s="1" t="str">
        <f>VLOOKUP(Data[[#This Row],[Where do you work]], Countries[], 3, FALSE)</f>
        <v>Europe</v>
      </c>
      <c r="P102" s="1" t="s">
        <v>282</v>
      </c>
      <c r="Q102" s="1" t="str">
        <f>VLOOKUP(Data[[#This Row],[How many hours of a day you work on Excel]], Time[], 2, FALSE)</f>
        <v>Heavy</v>
      </c>
      <c r="R102" s="1">
        <v>1.5</v>
      </c>
      <c r="S102" s="33" t="str">
        <f>VLOOKUP(Data[[#This Row],[Years of Experience]], Experience[], 2, TRUE)</f>
        <v>0 - 5 Years</v>
      </c>
    </row>
    <row r="103" spans="2:19" x14ac:dyDescent="0.2">
      <c r="B103" s="1" t="s">
        <v>2472</v>
      </c>
      <c r="C103" s="1">
        <v>41054.200381944444</v>
      </c>
      <c r="D103" s="10">
        <v>2700</v>
      </c>
      <c r="E103" s="1" t="s">
        <v>15</v>
      </c>
      <c r="F103" s="11">
        <v>32400</v>
      </c>
      <c r="G103" s="9">
        <f>Data[[#This Row],[Clean Salary]]*INDEX(Exchange[], MATCH(Data[[#This Row],[Currency]], Exchange[Code], 0), 4)</f>
        <v>41160.941823328096</v>
      </c>
      <c r="H103" s="11">
        <f>IFERROR(Data[[#This Row],[Salary in USD]]/(INDEX(Exchange[], MATCH(Data[[#This Row],[Local Currency Unit]], Exchange[Code], 0), 8)), "")</f>
        <v>9291.4089894645822</v>
      </c>
      <c r="I103" s="30">
        <f>100*(Data[[#This Row],[Salary in Big Macs]]/$H$5)</f>
        <v>67.788302932430483</v>
      </c>
      <c r="J103" s="1" t="s">
        <v>2473</v>
      </c>
      <c r="K103" s="1" t="s">
        <v>281</v>
      </c>
      <c r="L103" s="1" t="s">
        <v>164</v>
      </c>
      <c r="M103" s="1" t="s">
        <v>15</v>
      </c>
      <c r="N103" s="1" t="str">
        <f>INDEX(Countries[], MATCH(Data[[#This Row],[Where do you work]], Countries[Actual], 0), 2)</f>
        <v>Belgium</v>
      </c>
      <c r="O103" s="1" t="str">
        <f>VLOOKUP(Data[[#This Row],[Where do you work]], Countries[], 3, FALSE)</f>
        <v>Europe</v>
      </c>
      <c r="P103" s="1" t="s">
        <v>282</v>
      </c>
      <c r="Q103" s="1" t="str">
        <f>VLOOKUP(Data[[#This Row],[How many hours of a day you work on Excel]], Time[], 2, FALSE)</f>
        <v>Heavy</v>
      </c>
      <c r="S103" s="33" t="str">
        <f>VLOOKUP(Data[[#This Row],[Years of Experience]], Experience[], 2, TRUE)</f>
        <v>0 - 5 Years</v>
      </c>
    </row>
    <row r="104" spans="2:19" x14ac:dyDescent="0.2">
      <c r="B104" s="1" t="s">
        <v>2533</v>
      </c>
      <c r="C104" s="1">
        <v>41057.798344907409</v>
      </c>
      <c r="D104" s="10">
        <v>30000</v>
      </c>
      <c r="E104" s="1" t="s">
        <v>15</v>
      </c>
      <c r="F104" s="11">
        <v>30000</v>
      </c>
      <c r="G104" s="9">
        <f>Data[[#This Row],[Clean Salary]]*INDEX(Exchange[], MATCH(Data[[#This Row],[Currency]], Exchange[Code], 0), 4)</f>
        <v>38111.983169748237</v>
      </c>
      <c r="H104" s="11">
        <f>IFERROR(Data[[#This Row],[Salary in USD]]/(INDEX(Exchange[], MATCH(Data[[#This Row],[Local Currency Unit]], Exchange[Code], 0), 8)), "")</f>
        <v>8603.1564717264646</v>
      </c>
      <c r="I104" s="30">
        <f>100*(Data[[#This Row],[Salary in Big Macs]]/$H$5)</f>
        <v>62.766947159657846</v>
      </c>
      <c r="J104" s="1" t="s">
        <v>2534</v>
      </c>
      <c r="K104" s="1" t="s">
        <v>290</v>
      </c>
      <c r="L104" s="1" t="s">
        <v>164</v>
      </c>
      <c r="M104" s="1" t="s">
        <v>15</v>
      </c>
      <c r="N104" s="1" t="str">
        <f>INDEX(Countries[], MATCH(Data[[#This Row],[Where do you work]], Countries[Actual], 0), 2)</f>
        <v>Belgium</v>
      </c>
      <c r="O104" s="1" t="str">
        <f>VLOOKUP(Data[[#This Row],[Where do you work]], Countries[], 3, FALSE)</f>
        <v>Europe</v>
      </c>
      <c r="P104" s="1" t="s">
        <v>324</v>
      </c>
      <c r="Q104" s="1" t="str">
        <f>VLOOKUP(Data[[#This Row],[How many hours of a day you work on Excel]], Time[], 2, FALSE)</f>
        <v>Light</v>
      </c>
      <c r="R104" s="1">
        <v>15</v>
      </c>
      <c r="S104" s="33" t="str">
        <f>VLOOKUP(Data[[#This Row],[Years of Experience]], Experience[], 2, TRUE)</f>
        <v>10 - 20 Years</v>
      </c>
    </row>
    <row r="105" spans="2:19" x14ac:dyDescent="0.2">
      <c r="B105" s="1" t="s">
        <v>1097</v>
      </c>
      <c r="C105" s="1">
        <v>41055.039513888885</v>
      </c>
      <c r="D105" s="10">
        <v>78000</v>
      </c>
      <c r="E105" s="1" t="s">
        <v>322</v>
      </c>
      <c r="F105" s="11">
        <v>78000</v>
      </c>
      <c r="G105" s="9">
        <f>Data[[#This Row],[Clean Salary]]*INDEX(Exchange[], MATCH(Data[[#This Row],[Currency]], Exchange[Code], 0), 4)</f>
        <v>78000</v>
      </c>
      <c r="H105" s="11" t="str">
        <f>IFERROR(Data[[#This Row],[Salary in USD]]/(INDEX(Exchange[], MATCH(Data[[#This Row],[Local Currency Unit]], Exchange[Code], 0), 8)), "")</f>
        <v/>
      </c>
      <c r="I105" s="30" t="e">
        <f>100*(Data[[#This Row],[Salary in Big Macs]]/$H$5)</f>
        <v>#VALUE!</v>
      </c>
      <c r="J105" s="1" t="s">
        <v>1098</v>
      </c>
      <c r="K105" s="1" t="s">
        <v>316</v>
      </c>
      <c r="L105" s="1" t="s">
        <v>198</v>
      </c>
      <c r="N105" s="1" t="str">
        <f>INDEX(Countries[], MATCH(Data[[#This Row],[Where do you work]], Countries[Actual], 0), 2)</f>
        <v>Bermuda</v>
      </c>
      <c r="O105" s="1" t="str">
        <f>VLOOKUP(Data[[#This Row],[Where do you work]], Countries[], 3, FALSE)</f>
        <v>Central America</v>
      </c>
      <c r="P105" s="1" t="s">
        <v>282</v>
      </c>
      <c r="Q105" s="1" t="str">
        <f>VLOOKUP(Data[[#This Row],[How many hours of a day you work on Excel]], Time[], 2, FALSE)</f>
        <v>Heavy</v>
      </c>
      <c r="S105" s="33" t="str">
        <f>VLOOKUP(Data[[#This Row],[Years of Experience]], Experience[], 2, TRUE)</f>
        <v>0 - 5 Years</v>
      </c>
    </row>
    <row r="106" spans="2:19" x14ac:dyDescent="0.2">
      <c r="B106" s="1" t="s">
        <v>3941</v>
      </c>
      <c r="C106" s="1">
        <v>41055.664548611108</v>
      </c>
      <c r="D106" s="10" t="s">
        <v>3942</v>
      </c>
      <c r="E106" s="1" t="s">
        <v>322</v>
      </c>
      <c r="F106" s="11">
        <v>4800</v>
      </c>
      <c r="G106" s="9">
        <f>Data[[#This Row],[Clean Salary]]*INDEX(Exchange[], MATCH(Data[[#This Row],[Currency]], Exchange[Code], 0), 4)</f>
        <v>4800</v>
      </c>
      <c r="H106" s="11" t="str">
        <f>IFERROR(Data[[#This Row],[Salary in USD]]/(INDEX(Exchange[], MATCH(Data[[#This Row],[Local Currency Unit]], Exchange[Code], 0), 8)), "")</f>
        <v/>
      </c>
      <c r="I106" s="30" t="e">
        <f>100*(Data[[#This Row],[Salary in Big Macs]]/$H$5)</f>
        <v>#VALUE!</v>
      </c>
      <c r="J106" s="1" t="s">
        <v>3943</v>
      </c>
      <c r="K106" s="1" t="s">
        <v>290</v>
      </c>
      <c r="L106" s="1" t="s">
        <v>199</v>
      </c>
      <c r="N106" s="1" t="str">
        <f>INDEX(Countries[], MATCH(Data[[#This Row],[Where do you work]], Countries[Actual], 0), 2)</f>
        <v>Bhutan</v>
      </c>
      <c r="O106" s="1" t="str">
        <f>VLOOKUP(Data[[#This Row],[Where do you work]], Countries[], 3, FALSE)</f>
        <v>Asia</v>
      </c>
      <c r="P106" s="1" t="s">
        <v>282</v>
      </c>
      <c r="Q106" s="1" t="str">
        <f>VLOOKUP(Data[[#This Row],[How many hours of a day you work on Excel]], Time[], 2, FALSE)</f>
        <v>Heavy</v>
      </c>
      <c r="R106" s="1">
        <v>2</v>
      </c>
      <c r="S106" s="33" t="str">
        <f>VLOOKUP(Data[[#This Row],[Years of Experience]], Experience[], 2, TRUE)</f>
        <v>0 - 5 Years</v>
      </c>
    </row>
    <row r="107" spans="2:19" x14ac:dyDescent="0.2">
      <c r="B107" s="1" t="s">
        <v>3688</v>
      </c>
      <c r="C107" s="1">
        <v>41060.234363425923</v>
      </c>
      <c r="D107" s="10">
        <v>800</v>
      </c>
      <c r="E107" s="1" t="s">
        <v>322</v>
      </c>
      <c r="F107" s="11">
        <v>9600</v>
      </c>
      <c r="G107" s="9">
        <f>Data[[#This Row],[Clean Salary]]*INDEX(Exchange[], MATCH(Data[[#This Row],[Currency]], Exchange[Code], 0), 4)</f>
        <v>9600</v>
      </c>
      <c r="H107" s="11" t="str">
        <f>IFERROR(Data[[#This Row],[Salary in USD]]/(INDEX(Exchange[], MATCH(Data[[#This Row],[Local Currency Unit]], Exchange[Code], 0), 8)), "")</f>
        <v/>
      </c>
      <c r="I107" s="30" t="e">
        <f>100*(Data[[#This Row],[Salary in Big Macs]]/$H$5)</f>
        <v>#VALUE!</v>
      </c>
      <c r="J107" s="1" t="s">
        <v>667</v>
      </c>
      <c r="K107" s="1" t="s">
        <v>290</v>
      </c>
      <c r="L107" s="1" t="s">
        <v>200</v>
      </c>
      <c r="N107" s="1" t="str">
        <f>INDEX(Countries[], MATCH(Data[[#This Row],[Where do you work]], Countries[Actual], 0), 2)</f>
        <v>Bolivia</v>
      </c>
      <c r="O107" s="1" t="str">
        <f>VLOOKUP(Data[[#This Row],[Where do you work]], Countries[], 3, FALSE)</f>
        <v>South America</v>
      </c>
      <c r="P107" s="1" t="s">
        <v>294</v>
      </c>
      <c r="Q107" s="1" t="str">
        <f>VLOOKUP(Data[[#This Row],[How many hours of a day you work on Excel]], Time[], 2, FALSE)</f>
        <v>Very Heavy</v>
      </c>
      <c r="R107" s="1">
        <v>2</v>
      </c>
      <c r="S107" s="33" t="str">
        <f>VLOOKUP(Data[[#This Row],[Years of Experience]], Experience[], 2, TRUE)</f>
        <v>0 - 5 Years</v>
      </c>
    </row>
    <row r="108" spans="2:19" x14ac:dyDescent="0.2">
      <c r="B108" s="1" t="s">
        <v>3375</v>
      </c>
      <c r="C108" s="1">
        <v>41055.251354166663</v>
      </c>
      <c r="D108" s="10">
        <v>1300</v>
      </c>
      <c r="E108" s="1" t="s">
        <v>322</v>
      </c>
      <c r="F108" s="11">
        <v>15600</v>
      </c>
      <c r="G108" s="9">
        <f>Data[[#This Row],[Clean Salary]]*INDEX(Exchange[], MATCH(Data[[#This Row],[Currency]], Exchange[Code], 0), 4)</f>
        <v>15600</v>
      </c>
      <c r="H108" s="11">
        <f>IFERROR(Data[[#This Row],[Salary in USD]]/(INDEX(Exchange[], MATCH(Data[[#This Row],[Local Currency Unit]], Exchange[Code], 0), 8)), "")</f>
        <v>2746.4788732394368</v>
      </c>
      <c r="I108" s="30">
        <f>100*(Data[[#This Row],[Salary in Big Macs]]/$H$5)</f>
        <v>20.037772749836066</v>
      </c>
      <c r="J108" s="1" t="s">
        <v>3376</v>
      </c>
      <c r="K108" s="1" t="s">
        <v>298</v>
      </c>
      <c r="L108" s="1" t="s">
        <v>201</v>
      </c>
      <c r="M108" s="1" t="s">
        <v>5</v>
      </c>
      <c r="N108" s="1" t="str">
        <f>INDEX(Countries[], MATCH(Data[[#This Row],[Where do you work]], Countries[Actual], 0), 2)</f>
        <v>Brazil</v>
      </c>
      <c r="O108" s="1" t="str">
        <f>VLOOKUP(Data[[#This Row],[Where do you work]], Countries[], 3, FALSE)</f>
        <v>South America</v>
      </c>
      <c r="P108" s="1" t="s">
        <v>282</v>
      </c>
      <c r="Q108" s="1" t="str">
        <f>VLOOKUP(Data[[#This Row],[How many hours of a day you work on Excel]], Time[], 2, FALSE)</f>
        <v>Heavy</v>
      </c>
      <c r="R108" s="1">
        <v>20</v>
      </c>
      <c r="S108" s="33" t="str">
        <f>VLOOKUP(Data[[#This Row],[Years of Experience]], Experience[], 2, TRUE)</f>
        <v>20+ Years</v>
      </c>
    </row>
    <row r="109" spans="2:19" x14ac:dyDescent="0.2">
      <c r="B109" s="1" t="s">
        <v>1514</v>
      </c>
      <c r="C109" s="1">
        <v>41054.302222222221</v>
      </c>
      <c r="D109" s="10">
        <v>61000</v>
      </c>
      <c r="E109" s="1" t="s">
        <v>322</v>
      </c>
      <c r="F109" s="11">
        <v>61000</v>
      </c>
      <c r="G109" s="9">
        <f>Data[[#This Row],[Clean Salary]]*INDEX(Exchange[], MATCH(Data[[#This Row],[Currency]], Exchange[Code], 0), 4)</f>
        <v>61000</v>
      </c>
      <c r="H109" s="11">
        <f>IFERROR(Data[[#This Row],[Salary in USD]]/(INDEX(Exchange[], MATCH(Data[[#This Row],[Local Currency Unit]], Exchange[Code], 0), 8)), "")</f>
        <v>10739.43661971831</v>
      </c>
      <c r="I109" s="30">
        <f>100*(Data[[#This Row],[Salary in Big Macs]]/$H$5)</f>
        <v>78.352829342307686</v>
      </c>
      <c r="J109" s="1" t="s">
        <v>1515</v>
      </c>
      <c r="K109" s="1" t="s">
        <v>281</v>
      </c>
      <c r="L109" s="1" t="s">
        <v>170</v>
      </c>
      <c r="M109" s="1" t="s">
        <v>5</v>
      </c>
      <c r="N109" s="1" t="str">
        <f>INDEX(Countries[], MATCH(Data[[#This Row],[Where do you work]], Countries[Actual], 0), 2)</f>
        <v>Brazil</v>
      </c>
      <c r="O109" s="1" t="str">
        <f>VLOOKUP(Data[[#This Row],[Where do you work]], Countries[], 3, FALSE)</f>
        <v>South America</v>
      </c>
      <c r="P109" s="1" t="s">
        <v>294</v>
      </c>
      <c r="Q109" s="1" t="str">
        <f>VLOOKUP(Data[[#This Row],[How many hours of a day you work on Excel]], Time[], 2, FALSE)</f>
        <v>Very Heavy</v>
      </c>
      <c r="S109" s="33" t="str">
        <f>VLOOKUP(Data[[#This Row],[Years of Experience]], Experience[], 2, TRUE)</f>
        <v>0 - 5 Years</v>
      </c>
    </row>
    <row r="110" spans="2:19" x14ac:dyDescent="0.2">
      <c r="B110" s="1" t="s">
        <v>2584</v>
      </c>
      <c r="C110" s="1">
        <v>41055.076388888891</v>
      </c>
      <c r="D110" s="10">
        <v>35000</v>
      </c>
      <c r="E110" s="1" t="s">
        <v>322</v>
      </c>
      <c r="F110" s="11">
        <v>35000</v>
      </c>
      <c r="G110" s="9">
        <f>Data[[#This Row],[Clean Salary]]*INDEX(Exchange[], MATCH(Data[[#This Row],[Currency]], Exchange[Code], 0), 4)</f>
        <v>35000</v>
      </c>
      <c r="H110" s="11">
        <f>IFERROR(Data[[#This Row],[Salary in USD]]/(INDEX(Exchange[], MATCH(Data[[#This Row],[Local Currency Unit]], Exchange[Code], 0), 8)), "")</f>
        <v>6161.9718309859154</v>
      </c>
      <c r="I110" s="30">
        <f>100*(Data[[#This Row],[Salary in Big Macs]]/$H$5)</f>
        <v>44.956541425914246</v>
      </c>
      <c r="J110" s="1" t="s">
        <v>2585</v>
      </c>
      <c r="K110" s="1" t="s">
        <v>290</v>
      </c>
      <c r="L110" s="1" t="s">
        <v>170</v>
      </c>
      <c r="M110" s="1" t="s">
        <v>5</v>
      </c>
      <c r="N110" s="1" t="str">
        <f>INDEX(Countries[], MATCH(Data[[#This Row],[Where do you work]], Countries[Actual], 0), 2)</f>
        <v>Brazil</v>
      </c>
      <c r="O110" s="1" t="str">
        <f>VLOOKUP(Data[[#This Row],[Where do you work]], Countries[], 3, FALSE)</f>
        <v>South America</v>
      </c>
      <c r="P110" s="1" t="s">
        <v>294</v>
      </c>
      <c r="Q110" s="1" t="str">
        <f>VLOOKUP(Data[[#This Row],[How many hours of a day you work on Excel]], Time[], 2, FALSE)</f>
        <v>Very Heavy</v>
      </c>
      <c r="S110" s="33" t="str">
        <f>VLOOKUP(Data[[#This Row],[Years of Experience]], Experience[], 2, TRUE)</f>
        <v>0 - 5 Years</v>
      </c>
    </row>
    <row r="111" spans="2:19" x14ac:dyDescent="0.2">
      <c r="B111" s="1" t="s">
        <v>3948</v>
      </c>
      <c r="C111" s="1">
        <v>41055.062175925923</v>
      </c>
      <c r="D111" s="10" t="s">
        <v>3949</v>
      </c>
      <c r="E111" s="1" t="s">
        <v>322</v>
      </c>
      <c r="F111" s="11">
        <v>4545</v>
      </c>
      <c r="G111" s="9">
        <f>Data[[#This Row],[Clean Salary]]*INDEX(Exchange[], MATCH(Data[[#This Row],[Currency]], Exchange[Code], 0), 4)</f>
        <v>4545</v>
      </c>
      <c r="H111" s="11">
        <f>IFERROR(Data[[#This Row],[Salary in USD]]/(INDEX(Exchange[], MATCH(Data[[#This Row],[Local Currency Unit]], Exchange[Code], 0), 8)), "")</f>
        <v>800.17605633802816</v>
      </c>
      <c r="I111" s="30">
        <f>100*(Data[[#This Row],[Salary in Big Macs]]/$H$5)</f>
        <v>5.8379280223080077</v>
      </c>
      <c r="J111" s="1" t="s">
        <v>3950</v>
      </c>
      <c r="K111" s="1" t="s">
        <v>290</v>
      </c>
      <c r="L111" s="1" t="s">
        <v>170</v>
      </c>
      <c r="M111" s="1" t="s">
        <v>5</v>
      </c>
      <c r="N111" s="1" t="str">
        <f>INDEX(Countries[], MATCH(Data[[#This Row],[Where do you work]], Countries[Actual], 0), 2)</f>
        <v>Brazil</v>
      </c>
      <c r="O111" s="1" t="str">
        <f>VLOOKUP(Data[[#This Row],[Where do you work]], Countries[], 3, FALSE)</f>
        <v>South America</v>
      </c>
      <c r="P111" s="1" t="s">
        <v>294</v>
      </c>
      <c r="Q111" s="1" t="str">
        <f>VLOOKUP(Data[[#This Row],[How many hours of a day you work on Excel]], Time[], 2, FALSE)</f>
        <v>Very Heavy</v>
      </c>
      <c r="S111" s="33" t="str">
        <f>VLOOKUP(Data[[#This Row],[Years of Experience]], Experience[], 2, TRUE)</f>
        <v>0 - 5 Years</v>
      </c>
    </row>
    <row r="112" spans="2:19" x14ac:dyDescent="0.2">
      <c r="B112" s="1" t="s">
        <v>3605</v>
      </c>
      <c r="C112" s="1">
        <v>41055.069502314815</v>
      </c>
      <c r="D112" s="10">
        <v>950</v>
      </c>
      <c r="E112" s="1" t="s">
        <v>322</v>
      </c>
      <c r="F112" s="11">
        <v>11400</v>
      </c>
      <c r="G112" s="9">
        <f>Data[[#This Row],[Clean Salary]]*INDEX(Exchange[], MATCH(Data[[#This Row],[Currency]], Exchange[Code], 0), 4)</f>
        <v>11400</v>
      </c>
      <c r="H112" s="11">
        <f>IFERROR(Data[[#This Row],[Salary in USD]]/(INDEX(Exchange[], MATCH(Data[[#This Row],[Local Currency Unit]], Exchange[Code], 0), 8)), "")</f>
        <v>2007.0422535211269</v>
      </c>
      <c r="I112" s="30">
        <f>100*(Data[[#This Row],[Salary in Big Macs]]/$H$5)</f>
        <v>14.642987778726354</v>
      </c>
      <c r="J112" s="1" t="s">
        <v>3606</v>
      </c>
      <c r="K112" s="1" t="s">
        <v>342</v>
      </c>
      <c r="L112" s="1" t="s">
        <v>141</v>
      </c>
      <c r="M112" s="1" t="s">
        <v>5</v>
      </c>
      <c r="N112" s="1" t="str">
        <f>INDEX(Countries[], MATCH(Data[[#This Row],[Where do you work]], Countries[Actual], 0), 2)</f>
        <v>Brazil</v>
      </c>
      <c r="O112" s="1" t="str">
        <f>VLOOKUP(Data[[#This Row],[Where do you work]], Countries[], 3, FALSE)</f>
        <v>South America</v>
      </c>
      <c r="P112" s="1" t="s">
        <v>282</v>
      </c>
      <c r="Q112" s="1" t="str">
        <f>VLOOKUP(Data[[#This Row],[How many hours of a day you work on Excel]], Time[], 2, FALSE)</f>
        <v>Heavy</v>
      </c>
      <c r="S112" s="33" t="str">
        <f>VLOOKUP(Data[[#This Row],[Years of Experience]], Experience[], 2, TRUE)</f>
        <v>0 - 5 Years</v>
      </c>
    </row>
    <row r="113" spans="2:19" x14ac:dyDescent="0.2">
      <c r="B113" s="1" t="s">
        <v>3437</v>
      </c>
      <c r="C113" s="1">
        <v>41055.052025462966</v>
      </c>
      <c r="D113" s="10">
        <v>14000</v>
      </c>
      <c r="E113" s="1" t="s">
        <v>322</v>
      </c>
      <c r="F113" s="11">
        <v>14000</v>
      </c>
      <c r="G113" s="9">
        <f>Data[[#This Row],[Clean Salary]]*INDEX(Exchange[], MATCH(Data[[#This Row],[Currency]], Exchange[Code], 0), 4)</f>
        <v>14000</v>
      </c>
      <c r="H113" s="11">
        <f>IFERROR(Data[[#This Row],[Salary in USD]]/(INDEX(Exchange[], MATCH(Data[[#This Row],[Local Currency Unit]], Exchange[Code], 0), 8)), "")</f>
        <v>2464.7887323943664</v>
      </c>
      <c r="I113" s="30">
        <f>100*(Data[[#This Row],[Salary in Big Macs]]/$H$5)</f>
        <v>17.9826165703657</v>
      </c>
      <c r="J113" s="1" t="s">
        <v>3438</v>
      </c>
      <c r="K113" s="1" t="s">
        <v>290</v>
      </c>
      <c r="L113" s="1" t="s">
        <v>141</v>
      </c>
      <c r="M113" s="1" t="s">
        <v>5</v>
      </c>
      <c r="N113" s="1" t="str">
        <f>INDEX(Countries[], MATCH(Data[[#This Row],[Where do you work]], Countries[Actual], 0), 2)</f>
        <v>Brazil</v>
      </c>
      <c r="O113" s="1" t="str">
        <f>VLOOKUP(Data[[#This Row],[Where do you work]], Countries[], 3, FALSE)</f>
        <v>South America</v>
      </c>
      <c r="P113" s="1" t="s">
        <v>324</v>
      </c>
      <c r="Q113" s="1" t="str">
        <f>VLOOKUP(Data[[#This Row],[How many hours of a day you work on Excel]], Time[], 2, FALSE)</f>
        <v>Light</v>
      </c>
      <c r="S113" s="33" t="str">
        <f>VLOOKUP(Data[[#This Row],[Years of Experience]], Experience[], 2, TRUE)</f>
        <v>0 - 5 Years</v>
      </c>
    </row>
    <row r="114" spans="2:19" x14ac:dyDescent="0.2">
      <c r="B114" s="1" t="s">
        <v>357</v>
      </c>
      <c r="C114" s="1">
        <v>41055.077789351853</v>
      </c>
      <c r="D114" s="10" t="s">
        <v>358</v>
      </c>
      <c r="E114" s="1" t="s">
        <v>322</v>
      </c>
      <c r="F114" s="11">
        <v>220700</v>
      </c>
      <c r="G114" s="9">
        <f>Data[[#This Row],[Clean Salary]]*INDEX(Exchange[], MATCH(Data[[#This Row],[Currency]], Exchange[Code], 0), 4)</f>
        <v>220700</v>
      </c>
      <c r="H114" s="11">
        <f>IFERROR(Data[[#This Row],[Salary in USD]]/(INDEX(Exchange[], MATCH(Data[[#This Row],[Local Currency Unit]], Exchange[Code], 0), 8)), "")</f>
        <v>38855.633802816905</v>
      </c>
      <c r="I114" s="30">
        <f>100*(Data[[#This Row],[Salary in Big Macs]]/$H$5)</f>
        <v>283.48310550569357</v>
      </c>
      <c r="J114" s="1" t="s">
        <v>342</v>
      </c>
      <c r="K114" s="1" t="s">
        <v>342</v>
      </c>
      <c r="L114" s="1" t="s">
        <v>141</v>
      </c>
      <c r="M114" s="1" t="s">
        <v>5</v>
      </c>
      <c r="N114" s="1" t="str">
        <f>INDEX(Countries[], MATCH(Data[[#This Row],[Where do you work]], Countries[Actual], 0), 2)</f>
        <v>Brazil</v>
      </c>
      <c r="O114" s="1" t="str">
        <f>VLOOKUP(Data[[#This Row],[Where do you work]], Countries[], 3, FALSE)</f>
        <v>South America</v>
      </c>
      <c r="P114" s="1" t="s">
        <v>294</v>
      </c>
      <c r="Q114" s="1" t="str">
        <f>VLOOKUP(Data[[#This Row],[How many hours of a day you work on Excel]], Time[], 2, FALSE)</f>
        <v>Very Heavy</v>
      </c>
      <c r="S114" s="33" t="str">
        <f>VLOOKUP(Data[[#This Row],[Years of Experience]], Experience[], 2, TRUE)</f>
        <v>0 - 5 Years</v>
      </c>
    </row>
    <row r="115" spans="2:19" x14ac:dyDescent="0.2">
      <c r="B115" s="1" t="s">
        <v>3500</v>
      </c>
      <c r="C115" s="1">
        <v>41062.466180555559</v>
      </c>
      <c r="D115" s="10" t="s">
        <v>3501</v>
      </c>
      <c r="E115" s="1" t="s">
        <v>322</v>
      </c>
      <c r="F115" s="11">
        <v>13000</v>
      </c>
      <c r="G115" s="9">
        <f>Data[[#This Row],[Clean Salary]]*INDEX(Exchange[], MATCH(Data[[#This Row],[Currency]], Exchange[Code], 0), 4)</f>
        <v>13000</v>
      </c>
      <c r="H115" s="11">
        <f>IFERROR(Data[[#This Row],[Salary in USD]]/(INDEX(Exchange[], MATCH(Data[[#This Row],[Local Currency Unit]], Exchange[Code], 0), 8)), "")</f>
        <v>2288.7323943661972</v>
      </c>
      <c r="I115" s="30">
        <f>100*(Data[[#This Row],[Salary in Big Macs]]/$H$5)</f>
        <v>16.69814395819672</v>
      </c>
      <c r="J115" s="1" t="s">
        <v>3502</v>
      </c>
      <c r="K115" s="1" t="s">
        <v>290</v>
      </c>
      <c r="L115" s="1" t="s">
        <v>141</v>
      </c>
      <c r="M115" s="1" t="s">
        <v>5</v>
      </c>
      <c r="N115" s="1" t="str">
        <f>INDEX(Countries[], MATCH(Data[[#This Row],[Where do you work]], Countries[Actual], 0), 2)</f>
        <v>Brazil</v>
      </c>
      <c r="O115" s="1" t="str">
        <f>VLOOKUP(Data[[#This Row],[Where do you work]], Countries[], 3, FALSE)</f>
        <v>South America</v>
      </c>
      <c r="P115" s="1" t="s">
        <v>294</v>
      </c>
      <c r="Q115" s="1" t="str">
        <f>VLOOKUP(Data[[#This Row],[How many hours of a day you work on Excel]], Time[], 2, FALSE)</f>
        <v>Very Heavy</v>
      </c>
      <c r="R115" s="1">
        <v>4</v>
      </c>
      <c r="S115" s="33" t="str">
        <f>VLOOKUP(Data[[#This Row],[Years of Experience]], Experience[], 2, TRUE)</f>
        <v>0 - 5 Years</v>
      </c>
    </row>
    <row r="116" spans="2:19" x14ac:dyDescent="0.2">
      <c r="B116" s="1" t="s">
        <v>3276</v>
      </c>
      <c r="C116" s="1">
        <v>41055.229305555556</v>
      </c>
      <c r="D116" s="10">
        <v>1500</v>
      </c>
      <c r="E116" s="1" t="s">
        <v>322</v>
      </c>
      <c r="F116" s="11">
        <v>18000</v>
      </c>
      <c r="G116" s="9">
        <f>Data[[#This Row],[Clean Salary]]*INDEX(Exchange[], MATCH(Data[[#This Row],[Currency]], Exchange[Code], 0), 4)</f>
        <v>18000</v>
      </c>
      <c r="H116" s="11">
        <f>IFERROR(Data[[#This Row],[Salary in USD]]/(INDEX(Exchange[], MATCH(Data[[#This Row],[Local Currency Unit]], Exchange[Code], 0), 8)), "")</f>
        <v>3169.0140845070423</v>
      </c>
      <c r="I116" s="30">
        <f>100*(Data[[#This Row],[Salary in Big Macs]]/$H$5)</f>
        <v>23.120507019041614</v>
      </c>
      <c r="J116" s="1" t="s">
        <v>305</v>
      </c>
      <c r="K116" s="1" t="s">
        <v>305</v>
      </c>
      <c r="L116" s="1" t="s">
        <v>141</v>
      </c>
      <c r="M116" s="1" t="s">
        <v>5</v>
      </c>
      <c r="N116" s="1" t="str">
        <f>INDEX(Countries[], MATCH(Data[[#This Row],[Where do you work]], Countries[Actual], 0), 2)</f>
        <v>Brazil</v>
      </c>
      <c r="O116" s="1" t="str">
        <f>VLOOKUP(Data[[#This Row],[Where do you work]], Countries[], 3, FALSE)</f>
        <v>South America</v>
      </c>
      <c r="P116" s="1" t="s">
        <v>282</v>
      </c>
      <c r="Q116" s="1" t="str">
        <f>VLOOKUP(Data[[#This Row],[How many hours of a day you work on Excel]], Time[], 2, FALSE)</f>
        <v>Heavy</v>
      </c>
      <c r="S116" s="33" t="str">
        <f>VLOOKUP(Data[[#This Row],[Years of Experience]], Experience[], 2, TRUE)</f>
        <v>0 - 5 Years</v>
      </c>
    </row>
    <row r="117" spans="2:19" x14ac:dyDescent="0.2">
      <c r="B117" s="1" t="s">
        <v>1068</v>
      </c>
      <c r="C117" s="1">
        <v>41070.104131944441</v>
      </c>
      <c r="D117" s="10">
        <v>80000</v>
      </c>
      <c r="E117" s="1" t="s">
        <v>322</v>
      </c>
      <c r="F117" s="11">
        <v>80000</v>
      </c>
      <c r="G117" s="9">
        <f>Data[[#This Row],[Clean Salary]]*INDEX(Exchange[], MATCH(Data[[#This Row],[Currency]], Exchange[Code], 0), 4)</f>
        <v>80000</v>
      </c>
      <c r="H117" s="11">
        <f>IFERROR(Data[[#This Row],[Salary in USD]]/(INDEX(Exchange[], MATCH(Data[[#This Row],[Local Currency Unit]], Exchange[Code], 0), 8)), "")</f>
        <v>14084.507042253521</v>
      </c>
      <c r="I117" s="30">
        <f>100*(Data[[#This Row],[Salary in Big Macs]]/$H$5)</f>
        <v>102.75780897351827</v>
      </c>
      <c r="J117" s="1" t="s">
        <v>305</v>
      </c>
      <c r="K117" s="1" t="s">
        <v>305</v>
      </c>
      <c r="L117" s="1" t="s">
        <v>141</v>
      </c>
      <c r="M117" s="1" t="s">
        <v>5</v>
      </c>
      <c r="N117" s="1" t="str">
        <f>INDEX(Countries[], MATCH(Data[[#This Row],[Where do you work]], Countries[Actual], 0), 2)</f>
        <v>Brazil</v>
      </c>
      <c r="O117" s="1" t="str">
        <f>VLOOKUP(Data[[#This Row],[Where do you work]], Countries[], 3, FALSE)</f>
        <v>South America</v>
      </c>
      <c r="P117" s="1" t="s">
        <v>324</v>
      </c>
      <c r="Q117" s="1" t="str">
        <f>VLOOKUP(Data[[#This Row],[How many hours of a day you work on Excel]], Time[], 2, FALSE)</f>
        <v>Light</v>
      </c>
      <c r="R117" s="1">
        <v>9</v>
      </c>
      <c r="S117" s="33" t="str">
        <f>VLOOKUP(Data[[#This Row],[Years of Experience]], Experience[], 2, TRUE)</f>
        <v>5 - 10 Years</v>
      </c>
    </row>
    <row r="118" spans="2:19" x14ac:dyDescent="0.2">
      <c r="B118" s="1" t="s">
        <v>2723</v>
      </c>
      <c r="C118" s="1">
        <v>41065.163611111115</v>
      </c>
      <c r="D118" s="10" t="s">
        <v>2724</v>
      </c>
      <c r="E118" s="1" t="s">
        <v>322</v>
      </c>
      <c r="F118" s="11">
        <v>30500</v>
      </c>
      <c r="G118" s="9">
        <f>Data[[#This Row],[Clean Salary]]*INDEX(Exchange[], MATCH(Data[[#This Row],[Currency]], Exchange[Code], 0), 4)</f>
        <v>30500</v>
      </c>
      <c r="H118" s="11">
        <f>IFERROR(Data[[#This Row],[Salary in USD]]/(INDEX(Exchange[], MATCH(Data[[#This Row],[Local Currency Unit]], Exchange[Code], 0), 8)), "")</f>
        <v>5369.7183098591549</v>
      </c>
      <c r="I118" s="30">
        <f>100*(Data[[#This Row],[Salary in Big Macs]]/$H$5)</f>
        <v>39.176414671153843</v>
      </c>
      <c r="J118" s="1" t="s">
        <v>320</v>
      </c>
      <c r="K118" s="1" t="s">
        <v>290</v>
      </c>
      <c r="L118" s="1" t="s">
        <v>141</v>
      </c>
      <c r="M118" s="1" t="s">
        <v>5</v>
      </c>
      <c r="N118" s="1" t="str">
        <f>INDEX(Countries[], MATCH(Data[[#This Row],[Where do you work]], Countries[Actual], 0), 2)</f>
        <v>Brazil</v>
      </c>
      <c r="O118" s="1" t="str">
        <f>VLOOKUP(Data[[#This Row],[Where do you work]], Countries[], 3, FALSE)</f>
        <v>South America</v>
      </c>
      <c r="P118" s="1" t="s">
        <v>294</v>
      </c>
      <c r="Q118" s="1" t="str">
        <f>VLOOKUP(Data[[#This Row],[How many hours of a day you work on Excel]], Time[], 2, FALSE)</f>
        <v>Very Heavy</v>
      </c>
      <c r="R118" s="1">
        <v>8</v>
      </c>
      <c r="S118" s="33" t="str">
        <f>VLOOKUP(Data[[#This Row],[Years of Experience]], Experience[], 2, TRUE)</f>
        <v>5 - 10 Years</v>
      </c>
    </row>
    <row r="119" spans="2:19" x14ac:dyDescent="0.2">
      <c r="B119" s="1" t="s">
        <v>3176</v>
      </c>
      <c r="C119" s="1">
        <v>41057.945150462961</v>
      </c>
      <c r="D119" s="10" t="s">
        <v>3177</v>
      </c>
      <c r="E119" s="1" t="s">
        <v>5</v>
      </c>
      <c r="F119" s="11">
        <v>54000</v>
      </c>
      <c r="G119" s="9">
        <f>Data[[#This Row],[Clean Salary]]*INDEX(Exchange[], MATCH(Data[[#This Row],[Currency]], Exchange[Code], 0), 4)</f>
        <v>26691.183012544854</v>
      </c>
      <c r="H119" s="11">
        <f>IFERROR(Data[[#This Row],[Salary in USD]]/(INDEX(Exchange[], MATCH(Data[[#This Row],[Local Currency Unit]], Exchange[Code], 0), 8)), "")</f>
        <v>4699.1519388283195</v>
      </c>
      <c r="I119" s="30">
        <f>100*(Data[[#This Row],[Salary in Big Macs]]/$H$5)</f>
        <v>34.284093566003754</v>
      </c>
      <c r="J119" s="1" t="s">
        <v>3178</v>
      </c>
      <c r="K119" s="1" t="s">
        <v>281</v>
      </c>
      <c r="L119" s="1" t="s">
        <v>141</v>
      </c>
      <c r="M119" s="1" t="s">
        <v>5</v>
      </c>
      <c r="N119" s="1" t="str">
        <f>INDEX(Countries[], MATCH(Data[[#This Row],[Where do you work]], Countries[Actual], 0), 2)</f>
        <v>Brazil</v>
      </c>
      <c r="O119" s="1" t="str">
        <f>VLOOKUP(Data[[#This Row],[Where do you work]], Countries[], 3, FALSE)</f>
        <v>South America</v>
      </c>
      <c r="P119" s="1" t="s">
        <v>324</v>
      </c>
      <c r="Q119" s="1" t="str">
        <f>VLOOKUP(Data[[#This Row],[How many hours of a day you work on Excel]], Time[], 2, FALSE)</f>
        <v>Light</v>
      </c>
      <c r="R119" s="1">
        <v>7</v>
      </c>
      <c r="S119" s="33" t="str">
        <f>VLOOKUP(Data[[#This Row],[Years of Experience]], Experience[], 2, TRUE)</f>
        <v>5 - 10 Years</v>
      </c>
    </row>
    <row r="120" spans="2:19" x14ac:dyDescent="0.2">
      <c r="B120" s="1" t="s">
        <v>610</v>
      </c>
      <c r="C120" s="1">
        <v>41055.948078703703</v>
      </c>
      <c r="D120" s="10" t="s">
        <v>611</v>
      </c>
      <c r="E120" s="1" t="s">
        <v>5</v>
      </c>
      <c r="F120" s="11">
        <v>300000</v>
      </c>
      <c r="G120" s="9">
        <f>Data[[#This Row],[Clean Salary]]*INDEX(Exchange[], MATCH(Data[[#This Row],[Currency]], Exchange[Code], 0), 4)</f>
        <v>148284.35006969364</v>
      </c>
      <c r="H120" s="11">
        <f>IFERROR(Data[[#This Row],[Salary in USD]]/(INDEX(Exchange[], MATCH(Data[[#This Row],[Local Currency Unit]], Exchange[Code], 0), 8)), "")</f>
        <v>26106.399660157331</v>
      </c>
      <c r="I120" s="30">
        <f>100*(Data[[#This Row],[Salary in Big Macs]]/$H$5)</f>
        <v>190.46718647779863</v>
      </c>
      <c r="J120" s="1" t="s">
        <v>612</v>
      </c>
      <c r="K120" s="1" t="s">
        <v>290</v>
      </c>
      <c r="L120" s="1" t="s">
        <v>141</v>
      </c>
      <c r="M120" s="1" t="s">
        <v>5</v>
      </c>
      <c r="N120" s="1" t="str">
        <f>INDEX(Countries[], MATCH(Data[[#This Row],[Where do you work]], Countries[Actual], 0), 2)</f>
        <v>Brazil</v>
      </c>
      <c r="O120" s="1" t="str">
        <f>VLOOKUP(Data[[#This Row],[Where do you work]], Countries[], 3, FALSE)</f>
        <v>South America</v>
      </c>
      <c r="P120" s="1" t="s">
        <v>294</v>
      </c>
      <c r="Q120" s="1" t="str">
        <f>VLOOKUP(Data[[#This Row],[How many hours of a day you work on Excel]], Time[], 2, FALSE)</f>
        <v>Very Heavy</v>
      </c>
      <c r="R120" s="1">
        <v>3</v>
      </c>
      <c r="S120" s="33" t="str">
        <f>VLOOKUP(Data[[#This Row],[Years of Experience]], Experience[], 2, TRUE)</f>
        <v>0 - 5 Years</v>
      </c>
    </row>
    <row r="121" spans="2:19" x14ac:dyDescent="0.2">
      <c r="B121" s="1" t="s">
        <v>3835</v>
      </c>
      <c r="C121" s="1">
        <v>41056.944884259261</v>
      </c>
      <c r="D121" s="10" t="s">
        <v>3836</v>
      </c>
      <c r="E121" s="1" t="s">
        <v>5</v>
      </c>
      <c r="F121" s="11">
        <v>19200</v>
      </c>
      <c r="G121" s="9">
        <f>Data[[#This Row],[Clean Salary]]*INDEX(Exchange[], MATCH(Data[[#This Row],[Currency]], Exchange[Code], 0), 4)</f>
        <v>9490.1984044603923</v>
      </c>
      <c r="H121" s="11">
        <f>IFERROR(Data[[#This Row],[Salary in USD]]/(INDEX(Exchange[], MATCH(Data[[#This Row],[Local Currency Unit]], Exchange[Code], 0), 8)), "")</f>
        <v>1670.8095782500691</v>
      </c>
      <c r="I121" s="30">
        <f>100*(Data[[#This Row],[Salary in Big Macs]]/$H$5)</f>
        <v>12.189899934579111</v>
      </c>
      <c r="J121" s="1" t="s">
        <v>3837</v>
      </c>
      <c r="K121" s="1" t="s">
        <v>290</v>
      </c>
      <c r="L121" s="1" t="s">
        <v>141</v>
      </c>
      <c r="M121" s="1" t="s">
        <v>5</v>
      </c>
      <c r="N121" s="1" t="str">
        <f>INDEX(Countries[], MATCH(Data[[#This Row],[Where do you work]], Countries[Actual], 0), 2)</f>
        <v>Brazil</v>
      </c>
      <c r="O121" s="1" t="str">
        <f>VLOOKUP(Data[[#This Row],[Where do you work]], Countries[], 3, FALSE)</f>
        <v>South America</v>
      </c>
      <c r="P121" s="1" t="s">
        <v>294</v>
      </c>
      <c r="Q121" s="1" t="str">
        <f>VLOOKUP(Data[[#This Row],[How many hours of a day you work on Excel]], Time[], 2, FALSE)</f>
        <v>Very Heavy</v>
      </c>
      <c r="R121" s="1">
        <v>8</v>
      </c>
      <c r="S121" s="33" t="str">
        <f>VLOOKUP(Data[[#This Row],[Years of Experience]], Experience[], 2, TRUE)</f>
        <v>5 - 10 Years</v>
      </c>
    </row>
    <row r="122" spans="2:19" x14ac:dyDescent="0.2">
      <c r="B122" s="1" t="s">
        <v>3540</v>
      </c>
      <c r="C122" s="1">
        <v>41055.178703703707</v>
      </c>
      <c r="D122" s="10">
        <v>12000</v>
      </c>
      <c r="E122" s="1" t="s">
        <v>322</v>
      </c>
      <c r="F122" s="11">
        <v>12000</v>
      </c>
      <c r="G122" s="9">
        <f>Data[[#This Row],[Clean Salary]]*INDEX(Exchange[], MATCH(Data[[#This Row],[Currency]], Exchange[Code], 0), 4)</f>
        <v>12000</v>
      </c>
      <c r="H122" s="11">
        <f>IFERROR(Data[[#This Row],[Salary in USD]]/(INDEX(Exchange[], MATCH(Data[[#This Row],[Local Currency Unit]], Exchange[Code], 0), 8)), "")</f>
        <v>2112.6760563380285</v>
      </c>
      <c r="I122" s="30">
        <f>100*(Data[[#This Row],[Salary in Big Macs]]/$H$5)</f>
        <v>15.413671346027744</v>
      </c>
      <c r="J122" s="1" t="s">
        <v>3260</v>
      </c>
      <c r="K122" s="1" t="s">
        <v>290</v>
      </c>
      <c r="L122" s="1" t="s">
        <v>141</v>
      </c>
      <c r="M122" s="1" t="s">
        <v>5</v>
      </c>
      <c r="N122" s="1" t="str">
        <f>INDEX(Countries[], MATCH(Data[[#This Row],[Where do you work]], Countries[Actual], 0), 2)</f>
        <v>Brazil</v>
      </c>
      <c r="O122" s="1" t="str">
        <f>VLOOKUP(Data[[#This Row],[Where do you work]], Countries[], 3, FALSE)</f>
        <v>South America</v>
      </c>
      <c r="P122" s="1" t="s">
        <v>294</v>
      </c>
      <c r="Q122" s="1" t="str">
        <f>VLOOKUP(Data[[#This Row],[How many hours of a day you work on Excel]], Time[], 2, FALSE)</f>
        <v>Very Heavy</v>
      </c>
      <c r="S122" s="33" t="str">
        <f>VLOOKUP(Data[[#This Row],[Years of Experience]], Experience[], 2, TRUE)</f>
        <v>0 - 5 Years</v>
      </c>
    </row>
    <row r="123" spans="2:19" x14ac:dyDescent="0.2">
      <c r="B123" s="1" t="s">
        <v>2711</v>
      </c>
      <c r="C123" s="1">
        <v>41068.344375000001</v>
      </c>
      <c r="D123" s="10">
        <v>31200</v>
      </c>
      <c r="E123" s="1" t="s">
        <v>322</v>
      </c>
      <c r="F123" s="11">
        <v>31200</v>
      </c>
      <c r="G123" s="9">
        <f>Data[[#This Row],[Clean Salary]]*INDEX(Exchange[], MATCH(Data[[#This Row],[Currency]], Exchange[Code], 0), 4)</f>
        <v>31200</v>
      </c>
      <c r="H123" s="11">
        <f>IFERROR(Data[[#This Row],[Salary in USD]]/(INDEX(Exchange[], MATCH(Data[[#This Row],[Local Currency Unit]], Exchange[Code], 0), 8)), "")</f>
        <v>5492.9577464788736</v>
      </c>
      <c r="I123" s="30">
        <f>100*(Data[[#This Row],[Salary in Big Macs]]/$H$5)</f>
        <v>40.075545499672131</v>
      </c>
      <c r="J123" s="1" t="s">
        <v>832</v>
      </c>
      <c r="K123" s="1" t="s">
        <v>290</v>
      </c>
      <c r="L123" s="1" t="s">
        <v>141</v>
      </c>
      <c r="M123" s="1" t="s">
        <v>5</v>
      </c>
      <c r="N123" s="1" t="str">
        <f>INDEX(Countries[], MATCH(Data[[#This Row],[Where do you work]], Countries[Actual], 0), 2)</f>
        <v>Brazil</v>
      </c>
      <c r="O123" s="1" t="str">
        <f>VLOOKUP(Data[[#This Row],[Where do you work]], Countries[], 3, FALSE)</f>
        <v>South America</v>
      </c>
      <c r="P123" s="1" t="s">
        <v>282</v>
      </c>
      <c r="Q123" s="1" t="str">
        <f>VLOOKUP(Data[[#This Row],[How many hours of a day you work on Excel]], Time[], 2, FALSE)</f>
        <v>Heavy</v>
      </c>
      <c r="R123" s="1">
        <v>4</v>
      </c>
      <c r="S123" s="33" t="str">
        <f>VLOOKUP(Data[[#This Row],[Years of Experience]], Experience[], 2, TRUE)</f>
        <v>0 - 5 Years</v>
      </c>
    </row>
    <row r="124" spans="2:19" x14ac:dyDescent="0.2">
      <c r="B124" s="1" t="s">
        <v>1939</v>
      </c>
      <c r="C124" s="1">
        <v>41058.30672453704</v>
      </c>
      <c r="D124" s="10">
        <v>50700</v>
      </c>
      <c r="E124" s="1" t="s">
        <v>322</v>
      </c>
      <c r="F124" s="11">
        <v>50700</v>
      </c>
      <c r="G124" s="9">
        <f>Data[[#This Row],[Clean Salary]]*INDEX(Exchange[], MATCH(Data[[#This Row],[Currency]], Exchange[Code], 0), 4)</f>
        <v>50700</v>
      </c>
      <c r="H124" s="11">
        <f>IFERROR(Data[[#This Row],[Salary in USD]]/(INDEX(Exchange[], MATCH(Data[[#This Row],[Local Currency Unit]], Exchange[Code], 0), 8)), "")</f>
        <v>8926.0563380281692</v>
      </c>
      <c r="I124" s="30">
        <f>100*(Data[[#This Row],[Salary in Big Macs]]/$H$5)</f>
        <v>65.12276143696721</v>
      </c>
      <c r="J124" s="1" t="s">
        <v>1940</v>
      </c>
      <c r="K124" s="1" t="s">
        <v>290</v>
      </c>
      <c r="L124" s="1" t="s">
        <v>141</v>
      </c>
      <c r="M124" s="1" t="s">
        <v>5</v>
      </c>
      <c r="N124" s="1" t="str">
        <f>INDEX(Countries[], MATCH(Data[[#This Row],[Where do you work]], Countries[Actual], 0), 2)</f>
        <v>Brazil</v>
      </c>
      <c r="O124" s="1" t="str">
        <f>VLOOKUP(Data[[#This Row],[Where do you work]], Countries[], 3, FALSE)</f>
        <v>South America</v>
      </c>
      <c r="P124" s="1" t="s">
        <v>324</v>
      </c>
      <c r="Q124" s="1" t="str">
        <f>VLOOKUP(Data[[#This Row],[How many hours of a day you work on Excel]], Time[], 2, FALSE)</f>
        <v>Light</v>
      </c>
      <c r="R124" s="1">
        <v>15</v>
      </c>
      <c r="S124" s="33" t="str">
        <f>VLOOKUP(Data[[#This Row],[Years of Experience]], Experience[], 2, TRUE)</f>
        <v>10 - 20 Years</v>
      </c>
    </row>
    <row r="125" spans="2:19" x14ac:dyDescent="0.2">
      <c r="B125" s="1" t="s">
        <v>3667</v>
      </c>
      <c r="C125" s="1">
        <v>41060.047986111109</v>
      </c>
      <c r="D125" s="10" t="s">
        <v>3668</v>
      </c>
      <c r="E125" s="1" t="s">
        <v>322</v>
      </c>
      <c r="F125" s="11">
        <v>10000</v>
      </c>
      <c r="G125" s="9">
        <f>Data[[#This Row],[Clean Salary]]*INDEX(Exchange[], MATCH(Data[[#This Row],[Currency]], Exchange[Code], 0), 4)</f>
        <v>10000</v>
      </c>
      <c r="H125" s="11">
        <f>IFERROR(Data[[#This Row],[Salary in USD]]/(INDEX(Exchange[], MATCH(Data[[#This Row],[Local Currency Unit]], Exchange[Code], 0), 8)), "")</f>
        <v>1760.5633802816901</v>
      </c>
      <c r="I125" s="30">
        <f>100*(Data[[#This Row],[Salary in Big Macs]]/$H$5)</f>
        <v>12.844726121689783</v>
      </c>
      <c r="J125" s="1" t="s">
        <v>2780</v>
      </c>
      <c r="K125" s="1" t="s">
        <v>290</v>
      </c>
      <c r="L125" s="1" t="s">
        <v>141</v>
      </c>
      <c r="M125" s="1" t="s">
        <v>5</v>
      </c>
      <c r="N125" s="1" t="str">
        <f>INDEX(Countries[], MATCH(Data[[#This Row],[Where do you work]], Countries[Actual], 0), 2)</f>
        <v>Brazil</v>
      </c>
      <c r="O125" s="1" t="str">
        <f>VLOOKUP(Data[[#This Row],[Where do you work]], Countries[], 3, FALSE)</f>
        <v>South America</v>
      </c>
      <c r="P125" s="1" t="s">
        <v>282</v>
      </c>
      <c r="Q125" s="1" t="str">
        <f>VLOOKUP(Data[[#This Row],[How many hours of a day you work on Excel]], Time[], 2, FALSE)</f>
        <v>Heavy</v>
      </c>
      <c r="R125" s="1">
        <v>1</v>
      </c>
      <c r="S125" s="33" t="str">
        <f>VLOOKUP(Data[[#This Row],[Years of Experience]], Experience[], 2, TRUE)</f>
        <v>0 - 5 Years</v>
      </c>
    </row>
    <row r="126" spans="2:19" x14ac:dyDescent="0.2">
      <c r="B126" s="1" t="s">
        <v>2779</v>
      </c>
      <c r="C126" s="1">
        <v>41075.1250462963</v>
      </c>
      <c r="D126" s="10">
        <v>30000</v>
      </c>
      <c r="E126" s="1" t="s">
        <v>322</v>
      </c>
      <c r="F126" s="11">
        <v>30000</v>
      </c>
      <c r="G126" s="9">
        <f>Data[[#This Row],[Clean Salary]]*INDEX(Exchange[], MATCH(Data[[#This Row],[Currency]], Exchange[Code], 0), 4)</f>
        <v>30000</v>
      </c>
      <c r="H126" s="11">
        <f>IFERROR(Data[[#This Row],[Salary in USD]]/(INDEX(Exchange[], MATCH(Data[[#This Row],[Local Currency Unit]], Exchange[Code], 0), 8)), "")</f>
        <v>5281.6901408450703</v>
      </c>
      <c r="I126" s="30">
        <f>100*(Data[[#This Row],[Salary in Big Macs]]/$H$5)</f>
        <v>38.534178365069351</v>
      </c>
      <c r="J126" s="1" t="s">
        <v>2780</v>
      </c>
      <c r="K126" s="1" t="s">
        <v>290</v>
      </c>
      <c r="L126" s="1" t="s">
        <v>141</v>
      </c>
      <c r="M126" s="1" t="s">
        <v>5</v>
      </c>
      <c r="N126" s="1" t="str">
        <f>INDEX(Countries[], MATCH(Data[[#This Row],[Where do you work]], Countries[Actual], 0), 2)</f>
        <v>Brazil</v>
      </c>
      <c r="O126" s="1" t="str">
        <f>VLOOKUP(Data[[#This Row],[Where do you work]], Countries[], 3, FALSE)</f>
        <v>South America</v>
      </c>
      <c r="P126" s="1" t="s">
        <v>291</v>
      </c>
      <c r="Q126" s="1" t="str">
        <f>VLOOKUP(Data[[#This Row],[How many hours of a day you work on Excel]], Time[], 2, FALSE)</f>
        <v>Medium</v>
      </c>
      <c r="R126" s="1">
        <v>1</v>
      </c>
      <c r="S126" s="33" t="str">
        <f>VLOOKUP(Data[[#This Row],[Years of Experience]], Experience[], 2, TRUE)</f>
        <v>0 - 5 Years</v>
      </c>
    </row>
    <row r="127" spans="2:19" x14ac:dyDescent="0.2">
      <c r="B127" s="1" t="s">
        <v>2701</v>
      </c>
      <c r="C127" s="1">
        <v>41055.007881944446</v>
      </c>
      <c r="D127" s="10" t="s">
        <v>2702</v>
      </c>
      <c r="E127" s="1" t="s">
        <v>322</v>
      </c>
      <c r="F127" s="11">
        <v>31330</v>
      </c>
      <c r="G127" s="9">
        <f>Data[[#This Row],[Clean Salary]]*INDEX(Exchange[], MATCH(Data[[#This Row],[Currency]], Exchange[Code], 0), 4)</f>
        <v>31330</v>
      </c>
      <c r="H127" s="11">
        <f>IFERROR(Data[[#This Row],[Salary in USD]]/(INDEX(Exchange[], MATCH(Data[[#This Row],[Local Currency Unit]], Exchange[Code], 0), 8)), "")</f>
        <v>5515.8450704225352</v>
      </c>
      <c r="I127" s="30">
        <f>100*(Data[[#This Row],[Salary in Big Macs]]/$H$5)</f>
        <v>40.242526939254098</v>
      </c>
      <c r="J127" s="1" t="s">
        <v>2703</v>
      </c>
      <c r="K127" s="1" t="s">
        <v>290</v>
      </c>
      <c r="L127" s="1" t="s">
        <v>141</v>
      </c>
      <c r="M127" s="1" t="s">
        <v>5</v>
      </c>
      <c r="N127" s="1" t="str">
        <f>INDEX(Countries[], MATCH(Data[[#This Row],[Where do you work]], Countries[Actual], 0), 2)</f>
        <v>Brazil</v>
      </c>
      <c r="O127" s="1" t="str">
        <f>VLOOKUP(Data[[#This Row],[Where do you work]], Countries[], 3, FALSE)</f>
        <v>South America</v>
      </c>
      <c r="P127" s="1" t="s">
        <v>294</v>
      </c>
      <c r="Q127" s="1" t="str">
        <f>VLOOKUP(Data[[#This Row],[How many hours of a day you work on Excel]], Time[], 2, FALSE)</f>
        <v>Very Heavy</v>
      </c>
      <c r="S127" s="33" t="str">
        <f>VLOOKUP(Data[[#This Row],[Years of Experience]], Experience[], 2, TRUE)</f>
        <v>0 - 5 Years</v>
      </c>
    </row>
    <row r="128" spans="2:19" x14ac:dyDescent="0.2">
      <c r="B128" s="1" t="s">
        <v>3432</v>
      </c>
      <c r="C128" s="1">
        <v>41060.908738425926</v>
      </c>
      <c r="D128" s="10">
        <v>1200</v>
      </c>
      <c r="E128" s="1" t="s">
        <v>322</v>
      </c>
      <c r="F128" s="11">
        <v>14400</v>
      </c>
      <c r="G128" s="9">
        <f>Data[[#This Row],[Clean Salary]]*INDEX(Exchange[], MATCH(Data[[#This Row],[Currency]], Exchange[Code], 0), 4)</f>
        <v>14400</v>
      </c>
      <c r="H128" s="11" t="str">
        <f>IFERROR(Data[[#This Row],[Salary in USD]]/(INDEX(Exchange[], MATCH(Data[[#This Row],[Local Currency Unit]], Exchange[Code], 0), 8)), "")</f>
        <v/>
      </c>
      <c r="I128" s="30" t="e">
        <f>100*(Data[[#This Row],[Salary in Big Macs]]/$H$5)</f>
        <v>#VALUE!</v>
      </c>
      <c r="J128" s="1" t="s">
        <v>3433</v>
      </c>
      <c r="K128" s="1" t="s">
        <v>290</v>
      </c>
      <c r="L128" s="1" t="s">
        <v>202</v>
      </c>
      <c r="N128" s="1" t="str">
        <f>INDEX(Countries[], MATCH(Data[[#This Row],[Where do you work]], Countries[Actual], 0), 2)</f>
        <v>Bulgaria</v>
      </c>
      <c r="O128" s="1" t="str">
        <f>VLOOKUP(Data[[#This Row],[Where do you work]], Countries[], 3, FALSE)</f>
        <v>Europe</v>
      </c>
      <c r="P128" s="1" t="s">
        <v>294</v>
      </c>
      <c r="Q128" s="1" t="str">
        <f>VLOOKUP(Data[[#This Row],[How many hours of a day you work on Excel]], Time[], 2, FALSE)</f>
        <v>Very Heavy</v>
      </c>
      <c r="R128" s="1">
        <v>15</v>
      </c>
      <c r="S128" s="33" t="str">
        <f>VLOOKUP(Data[[#This Row],[Years of Experience]], Experience[], 2, TRUE)</f>
        <v>10 - 20 Years</v>
      </c>
    </row>
    <row r="129" spans="2:19" x14ac:dyDescent="0.2">
      <c r="B129" s="1" t="s">
        <v>3990</v>
      </c>
      <c r="C129" s="1">
        <v>41055.561944444446</v>
      </c>
      <c r="D129" s="10" t="s">
        <v>3991</v>
      </c>
      <c r="E129" s="1" t="s">
        <v>322</v>
      </c>
      <c r="F129" s="11">
        <v>3000</v>
      </c>
      <c r="G129" s="9">
        <f>Data[[#This Row],[Clean Salary]]*INDEX(Exchange[], MATCH(Data[[#This Row],[Currency]], Exchange[Code], 0), 4)</f>
        <v>3000</v>
      </c>
      <c r="H129" s="11" t="str">
        <f>IFERROR(Data[[#This Row],[Salary in USD]]/(INDEX(Exchange[], MATCH(Data[[#This Row],[Local Currency Unit]], Exchange[Code], 0), 8)), "")</f>
        <v/>
      </c>
      <c r="I129" s="30" t="e">
        <f>100*(Data[[#This Row],[Salary in Big Macs]]/$H$5)</f>
        <v>#VALUE!</v>
      </c>
      <c r="J129" s="1" t="s">
        <v>3992</v>
      </c>
      <c r="K129" s="1" t="s">
        <v>342</v>
      </c>
      <c r="L129" s="1" t="s">
        <v>203</v>
      </c>
      <c r="N129" s="1" t="str">
        <f>INDEX(Countries[], MATCH(Data[[#This Row],[Where do you work]], Countries[Actual], 0), 2)</f>
        <v>Cambodia</v>
      </c>
      <c r="O129" s="1" t="str">
        <f>VLOOKUP(Data[[#This Row],[Where do you work]], Countries[], 3, FALSE)</f>
        <v>Asia</v>
      </c>
      <c r="P129" s="1" t="s">
        <v>291</v>
      </c>
      <c r="Q129" s="1" t="str">
        <f>VLOOKUP(Data[[#This Row],[How many hours of a day you work on Excel]], Time[], 2, FALSE)</f>
        <v>Medium</v>
      </c>
      <c r="R129" s="1">
        <v>2</v>
      </c>
      <c r="S129" s="33" t="str">
        <f>VLOOKUP(Data[[#This Row],[Years of Experience]], Experience[], 2, TRUE)</f>
        <v>0 - 5 Years</v>
      </c>
    </row>
    <row r="130" spans="2:19" x14ac:dyDescent="0.2">
      <c r="B130" s="1" t="s">
        <v>747</v>
      </c>
      <c r="C130" s="1">
        <v>41055.117037037038</v>
      </c>
      <c r="D130" s="10">
        <v>110000</v>
      </c>
      <c r="E130" s="1" t="s">
        <v>9</v>
      </c>
      <c r="F130" s="11">
        <v>110000</v>
      </c>
      <c r="G130" s="9">
        <f>Data[[#This Row],[Clean Salary]]*INDEX(Exchange[], MATCH(Data[[#This Row],[Currency]], Exchange[Code], 0), 4)</f>
        <v>108169.76753333595</v>
      </c>
      <c r="H130" s="11">
        <f>IFERROR(Data[[#This Row],[Salary in USD]]/(INDEX(Exchange[], MATCH(Data[[#This Row],[Local Currency Unit]], Exchange[Code], 0), 8)), "")</f>
        <v>23362.800763139516</v>
      </c>
      <c r="I130" s="30">
        <f>100*(Data[[#This Row],[Salary in Big Macs]]/$H$5)</f>
        <v>170.45042547125908</v>
      </c>
      <c r="J130" s="1" t="s">
        <v>748</v>
      </c>
      <c r="K130" s="1" t="s">
        <v>298</v>
      </c>
      <c r="L130" s="1" t="s">
        <v>204</v>
      </c>
      <c r="M130" s="1" t="s">
        <v>9</v>
      </c>
      <c r="N130" s="1" t="str">
        <f>INDEX(Countries[], MATCH(Data[[#This Row],[Where do you work]], Countries[Actual], 0), 2)</f>
        <v>Canada</v>
      </c>
      <c r="O130" s="1" t="str">
        <f>VLOOKUP(Data[[#This Row],[Where do you work]], Countries[], 3, FALSE)</f>
        <v>North America</v>
      </c>
      <c r="P130" s="1" t="s">
        <v>291</v>
      </c>
      <c r="Q130" s="1" t="str">
        <f>VLOOKUP(Data[[#This Row],[How many hours of a day you work on Excel]], Time[], 2, FALSE)</f>
        <v>Medium</v>
      </c>
      <c r="S130" s="33" t="str">
        <f>VLOOKUP(Data[[#This Row],[Years of Experience]], Experience[], 2, TRUE)</f>
        <v>0 - 5 Years</v>
      </c>
    </row>
    <row r="131" spans="2:19" x14ac:dyDescent="0.2">
      <c r="B131" s="1" t="s">
        <v>3164</v>
      </c>
      <c r="C131" s="1">
        <v>41073.034953703704</v>
      </c>
      <c r="D131" s="10">
        <v>20000</v>
      </c>
      <c r="E131" s="1" t="s">
        <v>322</v>
      </c>
      <c r="F131" s="11">
        <v>20000</v>
      </c>
      <c r="G131" s="9">
        <f>Data[[#This Row],[Clean Salary]]*INDEX(Exchange[], MATCH(Data[[#This Row],[Currency]], Exchange[Code], 0), 4)</f>
        <v>20000</v>
      </c>
      <c r="H131" s="11">
        <f>IFERROR(Data[[#This Row],[Salary in USD]]/(INDEX(Exchange[], MATCH(Data[[#This Row],[Local Currency Unit]], Exchange[Code], 0), 8)), "")</f>
        <v>4319.654427645788</v>
      </c>
      <c r="I131" s="30">
        <f>100*(Data[[#This Row],[Salary in Big Macs]]/$H$5)</f>
        <v>31.515353940042317</v>
      </c>
      <c r="J131" s="1" t="s">
        <v>3165</v>
      </c>
      <c r="K131" s="1" t="s">
        <v>290</v>
      </c>
      <c r="L131" s="1" t="s">
        <v>137</v>
      </c>
      <c r="M131" s="1" t="s">
        <v>9</v>
      </c>
      <c r="N131" s="1" t="str">
        <f>INDEX(Countries[], MATCH(Data[[#This Row],[Where do you work]], Countries[Actual], 0), 2)</f>
        <v>Canada</v>
      </c>
      <c r="O131" s="1" t="str">
        <f>VLOOKUP(Data[[#This Row],[Where do you work]], Countries[], 3, FALSE)</f>
        <v>North America</v>
      </c>
      <c r="P131" s="1" t="s">
        <v>291</v>
      </c>
      <c r="Q131" s="1" t="str">
        <f>VLOOKUP(Data[[#This Row],[How many hours of a day you work on Excel]], Time[], 2, FALSE)</f>
        <v>Medium</v>
      </c>
      <c r="R131" s="1">
        <v>2</v>
      </c>
      <c r="S131" s="33" t="str">
        <f>VLOOKUP(Data[[#This Row],[Years of Experience]], Experience[], 2, TRUE)</f>
        <v>0 - 5 Years</v>
      </c>
    </row>
    <row r="132" spans="2:19" x14ac:dyDescent="0.2">
      <c r="B132" s="1" t="s">
        <v>2267</v>
      </c>
      <c r="C132" s="1">
        <v>41063.563043981485</v>
      </c>
      <c r="D132" s="10">
        <v>50000</v>
      </c>
      <c r="E132" s="1" t="s">
        <v>9</v>
      </c>
      <c r="F132" s="11">
        <v>50000</v>
      </c>
      <c r="G132" s="9">
        <f>Data[[#This Row],[Clean Salary]]*INDEX(Exchange[], MATCH(Data[[#This Row],[Currency]], Exchange[Code], 0), 4)</f>
        <v>49168.076151516347</v>
      </c>
      <c r="H132" s="11">
        <f>IFERROR(Data[[#This Row],[Salary in USD]]/(INDEX(Exchange[], MATCH(Data[[#This Row],[Local Currency Unit]], Exchange[Code], 0), 8)), "")</f>
        <v>10619.454892336144</v>
      </c>
      <c r="I132" s="30">
        <f>100*(Data[[#This Row],[Salary in Big Macs]]/$H$5)</f>
        <v>77.477466123299578</v>
      </c>
      <c r="J132" s="1" t="s">
        <v>2268</v>
      </c>
      <c r="K132" s="1" t="s">
        <v>290</v>
      </c>
      <c r="L132" s="1" t="s">
        <v>137</v>
      </c>
      <c r="M132" s="1" t="s">
        <v>9</v>
      </c>
      <c r="N132" s="1" t="str">
        <f>INDEX(Countries[], MATCH(Data[[#This Row],[Where do you work]], Countries[Actual], 0), 2)</f>
        <v>Canada</v>
      </c>
      <c r="O132" s="1" t="str">
        <f>VLOOKUP(Data[[#This Row],[Where do you work]], Countries[], 3, FALSE)</f>
        <v>North America</v>
      </c>
      <c r="P132" s="1" t="s">
        <v>282</v>
      </c>
      <c r="Q132" s="1" t="str">
        <f>VLOOKUP(Data[[#This Row],[How many hours of a day you work on Excel]], Time[], 2, FALSE)</f>
        <v>Heavy</v>
      </c>
      <c r="R132" s="1">
        <v>5</v>
      </c>
      <c r="S132" s="33" t="str">
        <f>VLOOKUP(Data[[#This Row],[Years of Experience]], Experience[], 2, TRUE)</f>
        <v>5 - 10 Years</v>
      </c>
    </row>
    <row r="133" spans="2:19" x14ac:dyDescent="0.2">
      <c r="B133" s="1" t="s">
        <v>2266</v>
      </c>
      <c r="C133" s="1">
        <v>41060.406354166669</v>
      </c>
      <c r="D133" s="10">
        <v>50000</v>
      </c>
      <c r="E133" s="1" t="s">
        <v>9</v>
      </c>
      <c r="F133" s="11">
        <v>50000</v>
      </c>
      <c r="G133" s="9">
        <f>Data[[#This Row],[Clean Salary]]*INDEX(Exchange[], MATCH(Data[[#This Row],[Currency]], Exchange[Code], 0), 4)</f>
        <v>49168.076151516347</v>
      </c>
      <c r="H133" s="11">
        <f>IFERROR(Data[[#This Row],[Salary in USD]]/(INDEX(Exchange[], MATCH(Data[[#This Row],[Local Currency Unit]], Exchange[Code], 0), 8)), "")</f>
        <v>10619.454892336144</v>
      </c>
      <c r="I133" s="30">
        <f>100*(Data[[#This Row],[Salary in Big Macs]]/$H$5)</f>
        <v>77.477466123299578</v>
      </c>
      <c r="J133" s="1" t="s">
        <v>356</v>
      </c>
      <c r="K133" s="1" t="s">
        <v>290</v>
      </c>
      <c r="L133" s="1" t="s">
        <v>137</v>
      </c>
      <c r="M133" s="1" t="s">
        <v>9</v>
      </c>
      <c r="N133" s="1" t="str">
        <f>INDEX(Countries[], MATCH(Data[[#This Row],[Where do you work]], Countries[Actual], 0), 2)</f>
        <v>Canada</v>
      </c>
      <c r="O133" s="1" t="str">
        <f>VLOOKUP(Data[[#This Row],[Where do you work]], Countries[], 3, FALSE)</f>
        <v>North America</v>
      </c>
      <c r="P133" s="1" t="s">
        <v>282</v>
      </c>
      <c r="Q133" s="1" t="str">
        <f>VLOOKUP(Data[[#This Row],[How many hours of a day you work on Excel]], Time[], 2, FALSE)</f>
        <v>Heavy</v>
      </c>
      <c r="R133" s="1">
        <v>3</v>
      </c>
      <c r="S133" s="33" t="str">
        <f>VLOOKUP(Data[[#This Row],[Years of Experience]], Experience[], 2, TRUE)</f>
        <v>0 - 5 Years</v>
      </c>
    </row>
    <row r="134" spans="2:19" x14ac:dyDescent="0.2">
      <c r="B134" s="1" t="s">
        <v>355</v>
      </c>
      <c r="C134" s="1">
        <v>41055.457754629628</v>
      </c>
      <c r="D134" s="10">
        <v>250000</v>
      </c>
      <c r="E134" s="1" t="s">
        <v>9</v>
      </c>
      <c r="F134" s="11">
        <v>250000</v>
      </c>
      <c r="G134" s="9">
        <f>Data[[#This Row],[Clean Salary]]*INDEX(Exchange[], MATCH(Data[[#This Row],[Currency]], Exchange[Code], 0), 4)</f>
        <v>245840.3807575817</v>
      </c>
      <c r="H134" s="11">
        <f>IFERROR(Data[[#This Row],[Salary in USD]]/(INDEX(Exchange[], MATCH(Data[[#This Row],[Local Currency Unit]], Exchange[Code], 0), 8)), "")</f>
        <v>53097.274461680718</v>
      </c>
      <c r="I134" s="30">
        <f>100*(Data[[#This Row],[Salary in Big Macs]]/$H$5)</f>
        <v>387.38733061649788</v>
      </c>
      <c r="J134" s="1" t="s">
        <v>356</v>
      </c>
      <c r="K134" s="1" t="s">
        <v>290</v>
      </c>
      <c r="L134" s="1" t="s">
        <v>137</v>
      </c>
      <c r="M134" s="1" t="s">
        <v>9</v>
      </c>
      <c r="N134" s="1" t="str">
        <f>INDEX(Countries[], MATCH(Data[[#This Row],[Where do you work]], Countries[Actual], 0), 2)</f>
        <v>Canada</v>
      </c>
      <c r="O134" s="1" t="str">
        <f>VLOOKUP(Data[[#This Row],[Where do you work]], Countries[], 3, FALSE)</f>
        <v>North America</v>
      </c>
      <c r="P134" s="1" t="s">
        <v>282</v>
      </c>
      <c r="Q134" s="1" t="str">
        <f>VLOOKUP(Data[[#This Row],[How many hours of a day you work on Excel]], Time[], 2, FALSE)</f>
        <v>Heavy</v>
      </c>
      <c r="R134" s="1">
        <v>32</v>
      </c>
      <c r="S134" s="33" t="str">
        <f>VLOOKUP(Data[[#This Row],[Years of Experience]], Experience[], 2, TRUE)</f>
        <v>20+ Years</v>
      </c>
    </row>
    <row r="135" spans="2:19" x14ac:dyDescent="0.2">
      <c r="B135" s="1" t="s">
        <v>1113</v>
      </c>
      <c r="C135" s="1">
        <v>41055.133148148147</v>
      </c>
      <c r="D135" s="10">
        <v>87000</v>
      </c>
      <c r="E135" s="1" t="s">
        <v>9</v>
      </c>
      <c r="F135" s="11">
        <v>87000</v>
      </c>
      <c r="G135" s="9">
        <f>Data[[#This Row],[Clean Salary]]*INDEX(Exchange[], MATCH(Data[[#This Row],[Currency]], Exchange[Code], 0), 4)</f>
        <v>85552.452503638444</v>
      </c>
      <c r="H135" s="11">
        <f>IFERROR(Data[[#This Row],[Salary in USD]]/(INDEX(Exchange[], MATCH(Data[[#This Row],[Local Currency Unit]], Exchange[Code], 0), 8)), "")</f>
        <v>18477.851512664893</v>
      </c>
      <c r="I135" s="30">
        <f>100*(Data[[#This Row],[Salary in Big Macs]]/$H$5)</f>
        <v>134.81079105454128</v>
      </c>
      <c r="J135" s="1" t="s">
        <v>1114</v>
      </c>
      <c r="K135" s="1" t="s">
        <v>281</v>
      </c>
      <c r="L135" s="1" t="s">
        <v>137</v>
      </c>
      <c r="M135" s="1" t="s">
        <v>9</v>
      </c>
      <c r="N135" s="1" t="str">
        <f>INDEX(Countries[], MATCH(Data[[#This Row],[Where do you work]], Countries[Actual], 0), 2)</f>
        <v>Canada</v>
      </c>
      <c r="O135" s="1" t="str">
        <f>VLOOKUP(Data[[#This Row],[Where do you work]], Countries[], 3, FALSE)</f>
        <v>North America</v>
      </c>
      <c r="P135" s="1" t="s">
        <v>282</v>
      </c>
      <c r="Q135" s="1" t="str">
        <f>VLOOKUP(Data[[#This Row],[How many hours of a day you work on Excel]], Time[], 2, FALSE)</f>
        <v>Heavy</v>
      </c>
      <c r="S135" s="33" t="str">
        <f>VLOOKUP(Data[[#This Row],[Years of Experience]], Experience[], 2, TRUE)</f>
        <v>0 - 5 Years</v>
      </c>
    </row>
    <row r="136" spans="2:19" x14ac:dyDescent="0.2">
      <c r="B136" s="1" t="s">
        <v>1265</v>
      </c>
      <c r="C136" s="1">
        <v>41061.272094907406</v>
      </c>
      <c r="D136" s="10">
        <v>80000</v>
      </c>
      <c r="E136" s="1" t="s">
        <v>9</v>
      </c>
      <c r="F136" s="11">
        <v>80000</v>
      </c>
      <c r="G136" s="9">
        <f>Data[[#This Row],[Clean Salary]]*INDEX(Exchange[], MATCH(Data[[#This Row],[Currency]], Exchange[Code], 0), 4)</f>
        <v>78668.921842426149</v>
      </c>
      <c r="H136" s="11">
        <f>IFERROR(Data[[#This Row],[Salary in USD]]/(INDEX(Exchange[], MATCH(Data[[#This Row],[Local Currency Unit]], Exchange[Code], 0), 8)), "")</f>
        <v>16991.12782773783</v>
      </c>
      <c r="I136" s="30">
        <f>100*(Data[[#This Row],[Salary in Big Macs]]/$H$5)</f>
        <v>123.96394579727932</v>
      </c>
      <c r="J136" s="1" t="s">
        <v>1266</v>
      </c>
      <c r="K136" s="1" t="s">
        <v>290</v>
      </c>
      <c r="L136" s="1" t="s">
        <v>137</v>
      </c>
      <c r="M136" s="1" t="s">
        <v>9</v>
      </c>
      <c r="N136" s="1" t="str">
        <f>INDEX(Countries[], MATCH(Data[[#This Row],[Where do you work]], Countries[Actual], 0), 2)</f>
        <v>Canada</v>
      </c>
      <c r="O136" s="1" t="str">
        <f>VLOOKUP(Data[[#This Row],[Where do you work]], Countries[], 3, FALSE)</f>
        <v>North America</v>
      </c>
      <c r="P136" s="1" t="s">
        <v>282</v>
      </c>
      <c r="Q136" s="1" t="str">
        <f>VLOOKUP(Data[[#This Row],[How many hours of a day you work on Excel]], Time[], 2, FALSE)</f>
        <v>Heavy</v>
      </c>
      <c r="R136" s="1">
        <v>7</v>
      </c>
      <c r="S136" s="33" t="str">
        <f>VLOOKUP(Data[[#This Row],[Years of Experience]], Experience[], 2, TRUE)</f>
        <v>5 - 10 Years</v>
      </c>
    </row>
    <row r="137" spans="2:19" x14ac:dyDescent="0.2">
      <c r="B137" s="1" t="s">
        <v>1640</v>
      </c>
      <c r="C137" s="1">
        <v>41079.076261574075</v>
      </c>
      <c r="D137" s="10" t="s">
        <v>1641</v>
      </c>
      <c r="E137" s="1" t="s">
        <v>322</v>
      </c>
      <c r="F137" s="11">
        <v>60000</v>
      </c>
      <c r="G137" s="9">
        <f>Data[[#This Row],[Clean Salary]]*INDEX(Exchange[], MATCH(Data[[#This Row],[Currency]], Exchange[Code], 0), 4)</f>
        <v>60000</v>
      </c>
      <c r="H137" s="11">
        <f>IFERROR(Data[[#This Row],[Salary in USD]]/(INDEX(Exchange[], MATCH(Data[[#This Row],[Local Currency Unit]], Exchange[Code], 0), 8)), "")</f>
        <v>12958.963282937366</v>
      </c>
      <c r="I137" s="30">
        <f>100*(Data[[#This Row],[Salary in Big Macs]]/$H$5)</f>
        <v>94.546061820126965</v>
      </c>
      <c r="J137" s="1" t="s">
        <v>1642</v>
      </c>
      <c r="K137" s="1" t="s">
        <v>281</v>
      </c>
      <c r="L137" s="1" t="s">
        <v>137</v>
      </c>
      <c r="M137" s="1" t="s">
        <v>9</v>
      </c>
      <c r="N137" s="1" t="str">
        <f>INDEX(Countries[], MATCH(Data[[#This Row],[Where do you work]], Countries[Actual], 0), 2)</f>
        <v>Canada</v>
      </c>
      <c r="O137" s="1" t="str">
        <f>VLOOKUP(Data[[#This Row],[Where do you work]], Countries[], 3, FALSE)</f>
        <v>North America</v>
      </c>
      <c r="P137" s="1" t="s">
        <v>291</v>
      </c>
      <c r="Q137" s="1" t="str">
        <f>VLOOKUP(Data[[#This Row],[How many hours of a day you work on Excel]], Time[], 2, FALSE)</f>
        <v>Medium</v>
      </c>
      <c r="R137" s="1">
        <v>10</v>
      </c>
      <c r="S137" s="33" t="str">
        <f>VLOOKUP(Data[[#This Row],[Years of Experience]], Experience[], 2, TRUE)</f>
        <v>10 - 20 Years</v>
      </c>
    </row>
    <row r="138" spans="2:19" x14ac:dyDescent="0.2">
      <c r="B138" s="1" t="s">
        <v>2031</v>
      </c>
      <c r="C138" s="1">
        <v>41064.905034722222</v>
      </c>
      <c r="D138" s="10">
        <v>56000</v>
      </c>
      <c r="E138" s="1" t="s">
        <v>9</v>
      </c>
      <c r="F138" s="11">
        <v>56000</v>
      </c>
      <c r="G138" s="9">
        <f>Data[[#This Row],[Clean Salary]]*INDEX(Exchange[], MATCH(Data[[#This Row],[Currency]], Exchange[Code], 0), 4)</f>
        <v>55068.245289698301</v>
      </c>
      <c r="H138" s="11">
        <f>IFERROR(Data[[#This Row],[Salary in USD]]/(INDEX(Exchange[], MATCH(Data[[#This Row],[Local Currency Unit]], Exchange[Code], 0), 8)), "")</f>
        <v>11893.78947941648</v>
      </c>
      <c r="I138" s="30">
        <f>100*(Data[[#This Row],[Salary in Big Macs]]/$H$5)</f>
        <v>86.774762058095519</v>
      </c>
      <c r="J138" s="1" t="s">
        <v>341</v>
      </c>
      <c r="K138" s="1" t="s">
        <v>342</v>
      </c>
      <c r="L138" s="1" t="s">
        <v>137</v>
      </c>
      <c r="M138" s="1" t="s">
        <v>9</v>
      </c>
      <c r="N138" s="1" t="str">
        <f>INDEX(Countries[], MATCH(Data[[#This Row],[Where do you work]], Countries[Actual], 0), 2)</f>
        <v>Canada</v>
      </c>
      <c r="O138" s="1" t="str">
        <f>VLOOKUP(Data[[#This Row],[Where do you work]], Countries[], 3, FALSE)</f>
        <v>North America</v>
      </c>
      <c r="P138" s="1" t="s">
        <v>294</v>
      </c>
      <c r="Q138" s="1" t="str">
        <f>VLOOKUP(Data[[#This Row],[How many hours of a day you work on Excel]], Time[], 2, FALSE)</f>
        <v>Very Heavy</v>
      </c>
      <c r="R138" s="1">
        <v>1</v>
      </c>
      <c r="S138" s="33" t="str">
        <f>VLOOKUP(Data[[#This Row],[Years of Experience]], Experience[], 2, TRUE)</f>
        <v>0 - 5 Years</v>
      </c>
    </row>
    <row r="139" spans="2:19" x14ac:dyDescent="0.2">
      <c r="B139" s="1" t="s">
        <v>448</v>
      </c>
      <c r="C139" s="1">
        <v>41055.070752314816</v>
      </c>
      <c r="D139" s="10">
        <v>160000</v>
      </c>
      <c r="E139" s="1" t="s">
        <v>9</v>
      </c>
      <c r="F139" s="11">
        <v>160000</v>
      </c>
      <c r="G139" s="9">
        <f>Data[[#This Row],[Clean Salary]]*INDEX(Exchange[], MATCH(Data[[#This Row],[Currency]], Exchange[Code], 0), 4)</f>
        <v>157337.8436848523</v>
      </c>
      <c r="H139" s="11">
        <f>IFERROR(Data[[#This Row],[Salary in USD]]/(INDEX(Exchange[], MATCH(Data[[#This Row],[Local Currency Unit]], Exchange[Code], 0), 8)), "")</f>
        <v>33982.255655475659</v>
      </c>
      <c r="I139" s="30">
        <f>100*(Data[[#This Row],[Salary in Big Macs]]/$H$5)</f>
        <v>247.92789159455864</v>
      </c>
      <c r="J139" s="1" t="s">
        <v>342</v>
      </c>
      <c r="K139" s="1" t="s">
        <v>342</v>
      </c>
      <c r="L139" s="1" t="s">
        <v>137</v>
      </c>
      <c r="M139" s="1" t="s">
        <v>9</v>
      </c>
      <c r="N139" s="1" t="str">
        <f>INDEX(Countries[], MATCH(Data[[#This Row],[Where do you work]], Countries[Actual], 0), 2)</f>
        <v>Canada</v>
      </c>
      <c r="O139" s="1" t="str">
        <f>VLOOKUP(Data[[#This Row],[Where do you work]], Countries[], 3, FALSE)</f>
        <v>North America</v>
      </c>
      <c r="P139" s="1" t="s">
        <v>291</v>
      </c>
      <c r="Q139" s="1" t="str">
        <f>VLOOKUP(Data[[#This Row],[How many hours of a day you work on Excel]], Time[], 2, FALSE)</f>
        <v>Medium</v>
      </c>
      <c r="S139" s="33" t="str">
        <f>VLOOKUP(Data[[#This Row],[Years of Experience]], Experience[], 2, TRUE)</f>
        <v>0 - 5 Years</v>
      </c>
    </row>
    <row r="140" spans="2:19" x14ac:dyDescent="0.2">
      <c r="B140" s="1" t="s">
        <v>997</v>
      </c>
      <c r="C140" s="1">
        <v>41055.035196759258</v>
      </c>
      <c r="D140" s="10">
        <v>92000</v>
      </c>
      <c r="E140" s="1" t="s">
        <v>9</v>
      </c>
      <c r="F140" s="11">
        <v>92000</v>
      </c>
      <c r="G140" s="9">
        <f>Data[[#This Row],[Clean Salary]]*INDEX(Exchange[], MATCH(Data[[#This Row],[Currency]], Exchange[Code], 0), 4)</f>
        <v>90469.260118790073</v>
      </c>
      <c r="H140" s="11">
        <f>IFERROR(Data[[#This Row],[Salary in USD]]/(INDEX(Exchange[], MATCH(Data[[#This Row],[Local Currency Unit]], Exchange[Code], 0), 8)), "")</f>
        <v>19539.797001898503</v>
      </c>
      <c r="I140" s="30">
        <f>100*(Data[[#This Row],[Salary in Big Macs]]/$H$5)</f>
        <v>142.55853766687125</v>
      </c>
      <c r="J140" s="1" t="s">
        <v>998</v>
      </c>
      <c r="K140" s="1" t="s">
        <v>342</v>
      </c>
      <c r="L140" s="1" t="s">
        <v>137</v>
      </c>
      <c r="M140" s="1" t="s">
        <v>9</v>
      </c>
      <c r="N140" s="1" t="str">
        <f>INDEX(Countries[], MATCH(Data[[#This Row],[Where do you work]], Countries[Actual], 0), 2)</f>
        <v>Canada</v>
      </c>
      <c r="O140" s="1" t="str">
        <f>VLOOKUP(Data[[#This Row],[Where do you work]], Countries[], 3, FALSE)</f>
        <v>North America</v>
      </c>
      <c r="P140" s="1" t="s">
        <v>294</v>
      </c>
      <c r="Q140" s="1" t="str">
        <f>VLOOKUP(Data[[#This Row],[How many hours of a day you work on Excel]], Time[], 2, FALSE)</f>
        <v>Very Heavy</v>
      </c>
      <c r="S140" s="33" t="str">
        <f>VLOOKUP(Data[[#This Row],[Years of Experience]], Experience[], 2, TRUE)</f>
        <v>0 - 5 Years</v>
      </c>
    </row>
    <row r="141" spans="2:19" x14ac:dyDescent="0.2">
      <c r="B141" s="1" t="s">
        <v>1445</v>
      </c>
      <c r="C141" s="1">
        <v>41055.088148148148</v>
      </c>
      <c r="D141" s="10">
        <v>72000</v>
      </c>
      <c r="E141" s="1" t="s">
        <v>9</v>
      </c>
      <c r="F141" s="11">
        <v>72000</v>
      </c>
      <c r="G141" s="9">
        <f>Data[[#This Row],[Clean Salary]]*INDEX(Exchange[], MATCH(Data[[#This Row],[Currency]], Exchange[Code], 0), 4)</f>
        <v>70802.029658183528</v>
      </c>
      <c r="H141" s="11">
        <f>IFERROR(Data[[#This Row],[Salary in USD]]/(INDEX(Exchange[], MATCH(Data[[#This Row],[Local Currency Unit]], Exchange[Code], 0), 8)), "")</f>
        <v>15292.015044964046</v>
      </c>
      <c r="I141" s="30">
        <f>100*(Data[[#This Row],[Salary in Big Macs]]/$H$5)</f>
        <v>111.5675512175514</v>
      </c>
      <c r="J141" s="1" t="s">
        <v>298</v>
      </c>
      <c r="K141" s="1" t="s">
        <v>298</v>
      </c>
      <c r="L141" s="1" t="s">
        <v>137</v>
      </c>
      <c r="M141" s="1" t="s">
        <v>9</v>
      </c>
      <c r="N141" s="1" t="str">
        <f>INDEX(Countries[], MATCH(Data[[#This Row],[Where do you work]], Countries[Actual], 0), 2)</f>
        <v>Canada</v>
      </c>
      <c r="O141" s="1" t="str">
        <f>VLOOKUP(Data[[#This Row],[Where do you work]], Countries[], 3, FALSE)</f>
        <v>North America</v>
      </c>
      <c r="P141" s="1" t="s">
        <v>282</v>
      </c>
      <c r="Q141" s="1" t="str">
        <f>VLOOKUP(Data[[#This Row],[How many hours of a day you work on Excel]], Time[], 2, FALSE)</f>
        <v>Heavy</v>
      </c>
      <c r="S141" s="33" t="str">
        <f>VLOOKUP(Data[[#This Row],[Years of Experience]], Experience[], 2, TRUE)</f>
        <v>0 - 5 Years</v>
      </c>
    </row>
    <row r="142" spans="2:19" x14ac:dyDescent="0.2">
      <c r="B142" s="1" t="s">
        <v>2112</v>
      </c>
      <c r="C142" s="1">
        <v>41057.94903935185</v>
      </c>
      <c r="D142" s="10" t="s">
        <v>2113</v>
      </c>
      <c r="E142" s="1" t="s">
        <v>9</v>
      </c>
      <c r="F142" s="11">
        <v>53000</v>
      </c>
      <c r="G142" s="9">
        <f>Data[[#This Row],[Clean Salary]]*INDEX(Exchange[], MATCH(Data[[#This Row],[Currency]], Exchange[Code], 0), 4)</f>
        <v>52118.160720607324</v>
      </c>
      <c r="H142" s="11">
        <f>IFERROR(Data[[#This Row],[Salary in USD]]/(INDEX(Exchange[], MATCH(Data[[#This Row],[Local Currency Unit]], Exchange[Code], 0), 8)), "")</f>
        <v>11256.622185876313</v>
      </c>
      <c r="I142" s="30">
        <f>100*(Data[[#This Row],[Salary in Big Macs]]/$H$5)</f>
        <v>82.126114090697556</v>
      </c>
      <c r="J142" s="1" t="s">
        <v>682</v>
      </c>
      <c r="K142" s="1" t="s">
        <v>290</v>
      </c>
      <c r="L142" s="1" t="s">
        <v>137</v>
      </c>
      <c r="M142" s="1" t="s">
        <v>9</v>
      </c>
      <c r="N142" s="1" t="str">
        <f>INDEX(Countries[], MATCH(Data[[#This Row],[Where do you work]], Countries[Actual], 0), 2)</f>
        <v>Canada</v>
      </c>
      <c r="O142" s="1" t="str">
        <f>VLOOKUP(Data[[#This Row],[Where do you work]], Countries[], 3, FALSE)</f>
        <v>North America</v>
      </c>
      <c r="P142" s="1" t="s">
        <v>282</v>
      </c>
      <c r="Q142" s="1" t="str">
        <f>VLOOKUP(Data[[#This Row],[How many hours of a day you work on Excel]], Time[], 2, FALSE)</f>
        <v>Heavy</v>
      </c>
      <c r="R142" s="1">
        <v>6</v>
      </c>
      <c r="S142" s="33" t="str">
        <f>VLOOKUP(Data[[#This Row],[Years of Experience]], Experience[], 2, TRUE)</f>
        <v>5 - 10 Years</v>
      </c>
    </row>
    <row r="143" spans="2:19" x14ac:dyDescent="0.2">
      <c r="B143" s="1" t="s">
        <v>2691</v>
      </c>
      <c r="C143" s="1">
        <v>41066.473009259258</v>
      </c>
      <c r="D143" s="10">
        <v>36000</v>
      </c>
      <c r="E143" s="1" t="s">
        <v>9</v>
      </c>
      <c r="F143" s="11">
        <v>36000</v>
      </c>
      <c r="G143" s="9">
        <f>Data[[#This Row],[Clean Salary]]*INDEX(Exchange[], MATCH(Data[[#This Row],[Currency]], Exchange[Code], 0), 4)</f>
        <v>35401.014829091764</v>
      </c>
      <c r="H143" s="11">
        <f>IFERROR(Data[[#This Row],[Salary in USD]]/(INDEX(Exchange[], MATCH(Data[[#This Row],[Local Currency Unit]], Exchange[Code], 0), 8)), "")</f>
        <v>7646.007522482023</v>
      </c>
      <c r="I143" s="30">
        <f>100*(Data[[#This Row],[Salary in Big Macs]]/$H$5)</f>
        <v>55.783775608775699</v>
      </c>
      <c r="J143" s="1" t="s">
        <v>2692</v>
      </c>
      <c r="K143" s="1" t="s">
        <v>290</v>
      </c>
      <c r="L143" s="1" t="s">
        <v>137</v>
      </c>
      <c r="M143" s="1" t="s">
        <v>9</v>
      </c>
      <c r="N143" s="1" t="str">
        <f>INDEX(Countries[], MATCH(Data[[#This Row],[Where do you work]], Countries[Actual], 0), 2)</f>
        <v>Canada</v>
      </c>
      <c r="O143" s="1" t="str">
        <f>VLOOKUP(Data[[#This Row],[Where do you work]], Countries[], 3, FALSE)</f>
        <v>North America</v>
      </c>
      <c r="P143" s="1" t="s">
        <v>294</v>
      </c>
      <c r="Q143" s="1" t="str">
        <f>VLOOKUP(Data[[#This Row],[How many hours of a day you work on Excel]], Time[], 2, FALSE)</f>
        <v>Very Heavy</v>
      </c>
      <c r="R143" s="1">
        <v>2</v>
      </c>
      <c r="S143" s="33" t="str">
        <f>VLOOKUP(Data[[#This Row],[Years of Experience]], Experience[], 2, TRUE)</f>
        <v>0 - 5 Years</v>
      </c>
    </row>
    <row r="144" spans="2:19" x14ac:dyDescent="0.2">
      <c r="B144" s="1" t="s">
        <v>1844</v>
      </c>
      <c r="C144" s="1">
        <v>41055.035416666666</v>
      </c>
      <c r="D144" s="10" t="s">
        <v>1845</v>
      </c>
      <c r="E144" s="1" t="s">
        <v>9</v>
      </c>
      <c r="F144" s="11">
        <v>60000</v>
      </c>
      <c r="G144" s="9">
        <f>Data[[#This Row],[Clean Salary]]*INDEX(Exchange[], MATCH(Data[[#This Row],[Currency]], Exchange[Code], 0), 4)</f>
        <v>59001.691381819612</v>
      </c>
      <c r="H144" s="11">
        <f>IFERROR(Data[[#This Row],[Salary in USD]]/(INDEX(Exchange[], MATCH(Data[[#This Row],[Local Currency Unit]], Exchange[Code], 0), 8)), "")</f>
        <v>12743.345870803372</v>
      </c>
      <c r="I144" s="30">
        <f>100*(Data[[#This Row],[Salary in Big Macs]]/$H$5)</f>
        <v>92.972959347959488</v>
      </c>
      <c r="J144" s="1" t="s">
        <v>1846</v>
      </c>
      <c r="K144" s="1" t="s">
        <v>290</v>
      </c>
      <c r="L144" s="1" t="s">
        <v>137</v>
      </c>
      <c r="M144" s="1" t="s">
        <v>9</v>
      </c>
      <c r="N144" s="1" t="str">
        <f>INDEX(Countries[], MATCH(Data[[#This Row],[Where do you work]], Countries[Actual], 0), 2)</f>
        <v>Canada</v>
      </c>
      <c r="O144" s="1" t="str">
        <f>VLOOKUP(Data[[#This Row],[Where do you work]], Countries[], 3, FALSE)</f>
        <v>North America</v>
      </c>
      <c r="P144" s="1" t="s">
        <v>291</v>
      </c>
      <c r="Q144" s="1" t="str">
        <f>VLOOKUP(Data[[#This Row],[How many hours of a day you work on Excel]], Time[], 2, FALSE)</f>
        <v>Medium</v>
      </c>
      <c r="S144" s="33" t="str">
        <f>VLOOKUP(Data[[#This Row],[Years of Experience]], Experience[], 2, TRUE)</f>
        <v>0 - 5 Years</v>
      </c>
    </row>
    <row r="145" spans="2:19" x14ac:dyDescent="0.2">
      <c r="B145" s="1" t="s">
        <v>2371</v>
      </c>
      <c r="C145" s="1">
        <v>41055.034849537034</v>
      </c>
      <c r="D145" s="10">
        <v>41.405999999999999</v>
      </c>
      <c r="E145" s="1" t="s">
        <v>322</v>
      </c>
      <c r="F145" s="11">
        <v>41406</v>
      </c>
      <c r="G145" s="9">
        <f>Data[[#This Row],[Clean Salary]]*INDEX(Exchange[], MATCH(Data[[#This Row],[Currency]], Exchange[Code], 0), 4)</f>
        <v>41406</v>
      </c>
      <c r="H145" s="11">
        <f>IFERROR(Data[[#This Row],[Salary in USD]]/(INDEX(Exchange[], MATCH(Data[[#This Row],[Local Currency Unit]], Exchange[Code], 0), 8)), "")</f>
        <v>8942.9805615550758</v>
      </c>
      <c r="I145" s="30">
        <f>100*(Data[[#This Row],[Salary in Big Macs]]/$H$5)</f>
        <v>65.246237262069613</v>
      </c>
      <c r="J145" s="1" t="s">
        <v>2372</v>
      </c>
      <c r="K145" s="1" t="s">
        <v>290</v>
      </c>
      <c r="L145" s="1" t="s">
        <v>137</v>
      </c>
      <c r="M145" s="1" t="s">
        <v>9</v>
      </c>
      <c r="N145" s="1" t="str">
        <f>INDEX(Countries[], MATCH(Data[[#This Row],[Where do you work]], Countries[Actual], 0), 2)</f>
        <v>Canada</v>
      </c>
      <c r="O145" s="1" t="str">
        <f>VLOOKUP(Data[[#This Row],[Where do you work]], Countries[], 3, FALSE)</f>
        <v>North America</v>
      </c>
      <c r="P145" s="1" t="s">
        <v>324</v>
      </c>
      <c r="Q145" s="1" t="str">
        <f>VLOOKUP(Data[[#This Row],[How many hours of a day you work on Excel]], Time[], 2, FALSE)</f>
        <v>Light</v>
      </c>
      <c r="S145" s="33" t="str">
        <f>VLOOKUP(Data[[#This Row],[Years of Experience]], Experience[], 2, TRUE)</f>
        <v>0 - 5 Years</v>
      </c>
    </row>
    <row r="146" spans="2:19" x14ac:dyDescent="0.2">
      <c r="B146" s="1" t="s">
        <v>2498</v>
      </c>
      <c r="C146" s="1">
        <v>41055.05740740741</v>
      </c>
      <c r="D146" s="10">
        <v>42000</v>
      </c>
      <c r="E146" s="1" t="s">
        <v>9</v>
      </c>
      <c r="F146" s="11">
        <v>42000</v>
      </c>
      <c r="G146" s="9">
        <f>Data[[#This Row],[Clean Salary]]*INDEX(Exchange[], MATCH(Data[[#This Row],[Currency]], Exchange[Code], 0), 4)</f>
        <v>41301.183967273726</v>
      </c>
      <c r="H146" s="11">
        <f>IFERROR(Data[[#This Row],[Salary in USD]]/(INDEX(Exchange[], MATCH(Data[[#This Row],[Local Currency Unit]], Exchange[Code], 0), 8)), "")</f>
        <v>8920.3421095623598</v>
      </c>
      <c r="I146" s="30">
        <f>100*(Data[[#This Row],[Salary in Big Macs]]/$H$5)</f>
        <v>65.081071543571639</v>
      </c>
      <c r="J146" s="1" t="s">
        <v>320</v>
      </c>
      <c r="K146" s="1" t="s">
        <v>290</v>
      </c>
      <c r="L146" s="1" t="s">
        <v>137</v>
      </c>
      <c r="M146" s="1" t="s">
        <v>9</v>
      </c>
      <c r="N146" s="1" t="str">
        <f>INDEX(Countries[], MATCH(Data[[#This Row],[Where do you work]], Countries[Actual], 0), 2)</f>
        <v>Canada</v>
      </c>
      <c r="O146" s="1" t="str">
        <f>VLOOKUP(Data[[#This Row],[Where do you work]], Countries[], 3, FALSE)</f>
        <v>North America</v>
      </c>
      <c r="P146" s="1" t="s">
        <v>294</v>
      </c>
      <c r="Q146" s="1" t="str">
        <f>VLOOKUP(Data[[#This Row],[How many hours of a day you work on Excel]], Time[], 2, FALSE)</f>
        <v>Very Heavy</v>
      </c>
      <c r="S146" s="33" t="str">
        <f>VLOOKUP(Data[[#This Row],[Years of Experience]], Experience[], 2, TRUE)</f>
        <v>0 - 5 Years</v>
      </c>
    </row>
    <row r="147" spans="2:19" x14ac:dyDescent="0.2">
      <c r="B147" s="1" t="s">
        <v>1513</v>
      </c>
      <c r="C147" s="1">
        <v>41055.166909722226</v>
      </c>
      <c r="D147" s="10">
        <v>68500</v>
      </c>
      <c r="E147" s="1" t="s">
        <v>9</v>
      </c>
      <c r="F147" s="11">
        <v>68500</v>
      </c>
      <c r="G147" s="9">
        <f>Data[[#This Row],[Clean Salary]]*INDEX(Exchange[], MATCH(Data[[#This Row],[Currency]], Exchange[Code], 0), 4)</f>
        <v>67360.264327577388</v>
      </c>
      <c r="H147" s="11">
        <f>IFERROR(Data[[#This Row],[Salary in USD]]/(INDEX(Exchange[], MATCH(Data[[#This Row],[Local Currency Unit]], Exchange[Code], 0), 8)), "")</f>
        <v>14548.653202500516</v>
      </c>
      <c r="I147" s="30">
        <f>100*(Data[[#This Row],[Salary in Big Macs]]/$H$5)</f>
        <v>106.14412858892041</v>
      </c>
      <c r="J147" s="1" t="s">
        <v>320</v>
      </c>
      <c r="K147" s="1" t="s">
        <v>290</v>
      </c>
      <c r="L147" s="1" t="s">
        <v>137</v>
      </c>
      <c r="M147" s="1" t="s">
        <v>9</v>
      </c>
      <c r="N147" s="1" t="str">
        <f>INDEX(Countries[], MATCH(Data[[#This Row],[Where do you work]], Countries[Actual], 0), 2)</f>
        <v>Canada</v>
      </c>
      <c r="O147" s="1" t="str">
        <f>VLOOKUP(Data[[#This Row],[Where do you work]], Countries[], 3, FALSE)</f>
        <v>North America</v>
      </c>
      <c r="P147" s="1" t="s">
        <v>282</v>
      </c>
      <c r="Q147" s="1" t="str">
        <f>VLOOKUP(Data[[#This Row],[How many hours of a day you work on Excel]], Time[], 2, FALSE)</f>
        <v>Heavy</v>
      </c>
      <c r="S147" s="33" t="str">
        <f>VLOOKUP(Data[[#This Row],[Years of Experience]], Experience[], 2, TRUE)</f>
        <v>0 - 5 Years</v>
      </c>
    </row>
    <row r="148" spans="2:19" x14ac:dyDescent="0.2">
      <c r="B148" s="1" t="s">
        <v>1477</v>
      </c>
      <c r="C148" s="1">
        <v>41067.392881944441</v>
      </c>
      <c r="D148" s="10">
        <v>70000</v>
      </c>
      <c r="E148" s="1" t="s">
        <v>9</v>
      </c>
      <c r="F148" s="11">
        <v>70000</v>
      </c>
      <c r="G148" s="9">
        <f>Data[[#This Row],[Clean Salary]]*INDEX(Exchange[], MATCH(Data[[#This Row],[Currency]], Exchange[Code], 0), 4)</f>
        <v>68835.306612122877</v>
      </c>
      <c r="H148" s="11">
        <f>IFERROR(Data[[#This Row],[Salary in USD]]/(INDEX(Exchange[], MATCH(Data[[#This Row],[Local Currency Unit]], Exchange[Code], 0), 8)), "")</f>
        <v>14867.236849270601</v>
      </c>
      <c r="I148" s="30">
        <f>100*(Data[[#This Row],[Salary in Big Macs]]/$H$5)</f>
        <v>108.46845257261941</v>
      </c>
      <c r="J148" s="1" t="s">
        <v>320</v>
      </c>
      <c r="K148" s="1" t="s">
        <v>290</v>
      </c>
      <c r="L148" s="1" t="s">
        <v>137</v>
      </c>
      <c r="M148" s="1" t="s">
        <v>9</v>
      </c>
      <c r="N148" s="1" t="str">
        <f>INDEX(Countries[], MATCH(Data[[#This Row],[Where do you work]], Countries[Actual], 0), 2)</f>
        <v>Canada</v>
      </c>
      <c r="O148" s="1" t="str">
        <f>VLOOKUP(Data[[#This Row],[Where do you work]], Countries[], 3, FALSE)</f>
        <v>North America</v>
      </c>
      <c r="P148" s="1" t="s">
        <v>294</v>
      </c>
      <c r="Q148" s="1" t="str">
        <f>VLOOKUP(Data[[#This Row],[How many hours of a day you work on Excel]], Time[], 2, FALSE)</f>
        <v>Very Heavy</v>
      </c>
      <c r="R148" s="1">
        <v>2</v>
      </c>
      <c r="S148" s="33" t="str">
        <f>VLOOKUP(Data[[#This Row],[Years of Experience]], Experience[], 2, TRUE)</f>
        <v>0 - 5 Years</v>
      </c>
    </row>
    <row r="149" spans="2:19" x14ac:dyDescent="0.2">
      <c r="B149" s="1" t="s">
        <v>1681</v>
      </c>
      <c r="C149" s="1">
        <v>41055.04414351852</v>
      </c>
      <c r="D149" s="10">
        <v>65000</v>
      </c>
      <c r="E149" s="1" t="s">
        <v>9</v>
      </c>
      <c r="F149" s="11">
        <v>65000</v>
      </c>
      <c r="G149" s="9">
        <f>Data[[#This Row],[Clean Salary]]*INDEX(Exchange[], MATCH(Data[[#This Row],[Currency]], Exchange[Code], 0), 4)</f>
        <v>63918.498996971248</v>
      </c>
      <c r="H149" s="11">
        <f>IFERROR(Data[[#This Row],[Salary in USD]]/(INDEX(Exchange[], MATCH(Data[[#This Row],[Local Currency Unit]], Exchange[Code], 0), 8)), "")</f>
        <v>13805.291360036987</v>
      </c>
      <c r="I149" s="30">
        <f>100*(Data[[#This Row],[Salary in Big Macs]]/$H$5)</f>
        <v>100.72070596028946</v>
      </c>
      <c r="J149" s="1" t="s">
        <v>1682</v>
      </c>
      <c r="K149" s="1" t="s">
        <v>281</v>
      </c>
      <c r="L149" s="1" t="s">
        <v>137</v>
      </c>
      <c r="M149" s="1" t="s">
        <v>9</v>
      </c>
      <c r="N149" s="1" t="str">
        <f>INDEX(Countries[], MATCH(Data[[#This Row],[Where do you work]], Countries[Actual], 0), 2)</f>
        <v>Canada</v>
      </c>
      <c r="O149" s="1" t="str">
        <f>VLOOKUP(Data[[#This Row],[Where do you work]], Countries[], 3, FALSE)</f>
        <v>North America</v>
      </c>
      <c r="P149" s="1" t="s">
        <v>282</v>
      </c>
      <c r="Q149" s="1" t="str">
        <f>VLOOKUP(Data[[#This Row],[How many hours of a day you work on Excel]], Time[], 2, FALSE)</f>
        <v>Heavy</v>
      </c>
      <c r="S149" s="33" t="str">
        <f>VLOOKUP(Data[[#This Row],[Years of Experience]], Experience[], 2, TRUE)</f>
        <v>0 - 5 Years</v>
      </c>
    </row>
    <row r="150" spans="2:19" x14ac:dyDescent="0.2">
      <c r="B150" s="1" t="s">
        <v>2264</v>
      </c>
      <c r="C150" s="1">
        <v>41055.030150462961</v>
      </c>
      <c r="D150" s="10">
        <v>50000</v>
      </c>
      <c r="E150" s="1" t="s">
        <v>9</v>
      </c>
      <c r="F150" s="11">
        <v>50000</v>
      </c>
      <c r="G150" s="9">
        <f>Data[[#This Row],[Clean Salary]]*INDEX(Exchange[], MATCH(Data[[#This Row],[Currency]], Exchange[Code], 0), 4)</f>
        <v>49168.076151516347</v>
      </c>
      <c r="H150" s="11">
        <f>IFERROR(Data[[#This Row],[Salary in USD]]/(INDEX(Exchange[], MATCH(Data[[#This Row],[Local Currency Unit]], Exchange[Code], 0), 8)), "")</f>
        <v>10619.454892336144</v>
      </c>
      <c r="I150" s="30">
        <f>100*(Data[[#This Row],[Salary in Big Macs]]/$H$5)</f>
        <v>77.477466123299578</v>
      </c>
      <c r="J150" s="1" t="s">
        <v>2265</v>
      </c>
      <c r="K150" s="1" t="s">
        <v>281</v>
      </c>
      <c r="L150" s="1" t="s">
        <v>137</v>
      </c>
      <c r="M150" s="1" t="s">
        <v>9</v>
      </c>
      <c r="N150" s="1" t="str">
        <f>INDEX(Countries[], MATCH(Data[[#This Row],[Where do you work]], Countries[Actual], 0), 2)</f>
        <v>Canada</v>
      </c>
      <c r="O150" s="1" t="str">
        <f>VLOOKUP(Data[[#This Row],[Where do you work]], Countries[], 3, FALSE)</f>
        <v>North America</v>
      </c>
      <c r="P150" s="1" t="s">
        <v>282</v>
      </c>
      <c r="Q150" s="1" t="str">
        <f>VLOOKUP(Data[[#This Row],[How many hours of a day you work on Excel]], Time[], 2, FALSE)</f>
        <v>Heavy</v>
      </c>
      <c r="S150" s="33" t="str">
        <f>VLOOKUP(Data[[#This Row],[Years of Experience]], Experience[], 2, TRUE)</f>
        <v>0 - 5 Years</v>
      </c>
    </row>
    <row r="151" spans="2:19" x14ac:dyDescent="0.2">
      <c r="B151" s="1" t="s">
        <v>1687</v>
      </c>
      <c r="C151" s="1">
        <v>41057.941620370373</v>
      </c>
      <c r="D151" s="10" t="s">
        <v>1688</v>
      </c>
      <c r="E151" s="1" t="s">
        <v>9</v>
      </c>
      <c r="F151" s="11">
        <v>65000</v>
      </c>
      <c r="G151" s="9">
        <f>Data[[#This Row],[Clean Salary]]*INDEX(Exchange[], MATCH(Data[[#This Row],[Currency]], Exchange[Code], 0), 4)</f>
        <v>63918.498996971248</v>
      </c>
      <c r="H151" s="11">
        <f>IFERROR(Data[[#This Row],[Salary in USD]]/(INDEX(Exchange[], MATCH(Data[[#This Row],[Local Currency Unit]], Exchange[Code], 0), 8)), "")</f>
        <v>13805.291360036987</v>
      </c>
      <c r="I151" s="30">
        <f>100*(Data[[#This Row],[Salary in Big Macs]]/$H$5)</f>
        <v>100.72070596028946</v>
      </c>
      <c r="J151" s="1" t="s">
        <v>1689</v>
      </c>
      <c r="K151" s="1" t="s">
        <v>290</v>
      </c>
      <c r="L151" s="1" t="s">
        <v>137</v>
      </c>
      <c r="M151" s="1" t="s">
        <v>9</v>
      </c>
      <c r="N151" s="1" t="str">
        <f>INDEX(Countries[], MATCH(Data[[#This Row],[Where do you work]], Countries[Actual], 0), 2)</f>
        <v>Canada</v>
      </c>
      <c r="O151" s="1" t="str">
        <f>VLOOKUP(Data[[#This Row],[Where do you work]], Countries[], 3, FALSE)</f>
        <v>North America</v>
      </c>
      <c r="P151" s="1" t="s">
        <v>282</v>
      </c>
      <c r="Q151" s="1" t="str">
        <f>VLOOKUP(Data[[#This Row],[How many hours of a day you work on Excel]], Time[], 2, FALSE)</f>
        <v>Heavy</v>
      </c>
      <c r="R151" s="1">
        <v>20</v>
      </c>
      <c r="S151" s="33" t="str">
        <f>VLOOKUP(Data[[#This Row],[Years of Experience]], Experience[], 2, TRUE)</f>
        <v>20+ Years</v>
      </c>
    </row>
    <row r="152" spans="2:19" x14ac:dyDescent="0.2">
      <c r="B152" s="1" t="s">
        <v>2496</v>
      </c>
      <c r="C152" s="1">
        <v>41055.027407407404</v>
      </c>
      <c r="D152" s="10">
        <v>42000</v>
      </c>
      <c r="E152" s="1" t="s">
        <v>9</v>
      </c>
      <c r="F152" s="11">
        <v>42000</v>
      </c>
      <c r="G152" s="9">
        <f>Data[[#This Row],[Clean Salary]]*INDEX(Exchange[], MATCH(Data[[#This Row],[Currency]], Exchange[Code], 0), 4)</f>
        <v>41301.183967273726</v>
      </c>
      <c r="H152" s="11">
        <f>IFERROR(Data[[#This Row],[Salary in USD]]/(INDEX(Exchange[], MATCH(Data[[#This Row],[Local Currency Unit]], Exchange[Code], 0), 8)), "")</f>
        <v>8920.3421095623598</v>
      </c>
      <c r="I152" s="30">
        <f>100*(Data[[#This Row],[Salary in Big Macs]]/$H$5)</f>
        <v>65.081071543571639</v>
      </c>
      <c r="J152" s="1" t="s">
        <v>2497</v>
      </c>
      <c r="K152" s="1" t="s">
        <v>290</v>
      </c>
      <c r="L152" s="1" t="s">
        <v>137</v>
      </c>
      <c r="M152" s="1" t="s">
        <v>9</v>
      </c>
      <c r="N152" s="1" t="str">
        <f>INDEX(Countries[], MATCH(Data[[#This Row],[Where do you work]], Countries[Actual], 0), 2)</f>
        <v>Canada</v>
      </c>
      <c r="O152" s="1" t="str">
        <f>VLOOKUP(Data[[#This Row],[Where do you work]], Countries[], 3, FALSE)</f>
        <v>North America</v>
      </c>
      <c r="P152" s="1" t="s">
        <v>282</v>
      </c>
      <c r="Q152" s="1" t="str">
        <f>VLOOKUP(Data[[#This Row],[How many hours of a day you work on Excel]], Time[], 2, FALSE)</f>
        <v>Heavy</v>
      </c>
      <c r="S152" s="33" t="str">
        <f>VLOOKUP(Data[[#This Row],[Years of Experience]], Experience[], 2, TRUE)</f>
        <v>0 - 5 Years</v>
      </c>
    </row>
    <row r="153" spans="2:19" x14ac:dyDescent="0.2">
      <c r="B153" s="1" t="s">
        <v>1690</v>
      </c>
      <c r="C153" s="1">
        <v>41058.328425925924</v>
      </c>
      <c r="D153" s="10">
        <v>65000</v>
      </c>
      <c r="E153" s="1" t="s">
        <v>9</v>
      </c>
      <c r="F153" s="11">
        <v>65000</v>
      </c>
      <c r="G153" s="9">
        <f>Data[[#This Row],[Clean Salary]]*INDEX(Exchange[], MATCH(Data[[#This Row],[Currency]], Exchange[Code], 0), 4)</f>
        <v>63918.498996971248</v>
      </c>
      <c r="H153" s="11">
        <f>IFERROR(Data[[#This Row],[Salary in USD]]/(INDEX(Exchange[], MATCH(Data[[#This Row],[Local Currency Unit]], Exchange[Code], 0), 8)), "")</f>
        <v>13805.291360036987</v>
      </c>
      <c r="I153" s="30">
        <f>100*(Data[[#This Row],[Salary in Big Macs]]/$H$5)</f>
        <v>100.72070596028946</v>
      </c>
      <c r="J153" s="1" t="s">
        <v>1691</v>
      </c>
      <c r="K153" s="1" t="s">
        <v>281</v>
      </c>
      <c r="L153" s="1" t="s">
        <v>137</v>
      </c>
      <c r="M153" s="1" t="s">
        <v>9</v>
      </c>
      <c r="N153" s="1" t="str">
        <f>INDEX(Countries[], MATCH(Data[[#This Row],[Where do you work]], Countries[Actual], 0), 2)</f>
        <v>Canada</v>
      </c>
      <c r="O153" s="1" t="str">
        <f>VLOOKUP(Data[[#This Row],[Where do you work]], Countries[], 3, FALSE)</f>
        <v>North America</v>
      </c>
      <c r="P153" s="1" t="s">
        <v>291</v>
      </c>
      <c r="Q153" s="1" t="str">
        <f>VLOOKUP(Data[[#This Row],[How many hours of a day you work on Excel]], Time[], 2, FALSE)</f>
        <v>Medium</v>
      </c>
      <c r="R153" s="1">
        <v>15</v>
      </c>
      <c r="S153" s="33" t="str">
        <f>VLOOKUP(Data[[#This Row],[Years of Experience]], Experience[], 2, TRUE)</f>
        <v>10 - 20 Years</v>
      </c>
    </row>
    <row r="154" spans="2:19" x14ac:dyDescent="0.2">
      <c r="B154" s="1" t="s">
        <v>2577</v>
      </c>
      <c r="C154" s="1">
        <v>41072.080000000002</v>
      </c>
      <c r="D154" s="10">
        <v>40000</v>
      </c>
      <c r="E154" s="1" t="s">
        <v>9</v>
      </c>
      <c r="F154" s="11">
        <v>40000</v>
      </c>
      <c r="G154" s="9">
        <f>Data[[#This Row],[Clean Salary]]*INDEX(Exchange[], MATCH(Data[[#This Row],[Currency]], Exchange[Code], 0), 4)</f>
        <v>39334.460921213074</v>
      </c>
      <c r="H154" s="11">
        <f>IFERROR(Data[[#This Row],[Salary in USD]]/(INDEX(Exchange[], MATCH(Data[[#This Row],[Local Currency Unit]], Exchange[Code], 0), 8)), "")</f>
        <v>8495.5639138689148</v>
      </c>
      <c r="I154" s="30">
        <f>100*(Data[[#This Row],[Salary in Big Macs]]/$H$5)</f>
        <v>61.981972898639661</v>
      </c>
      <c r="J154" s="1" t="s">
        <v>2578</v>
      </c>
      <c r="K154" s="1" t="s">
        <v>290</v>
      </c>
      <c r="L154" s="1" t="s">
        <v>137</v>
      </c>
      <c r="M154" s="1" t="s">
        <v>9</v>
      </c>
      <c r="N154" s="1" t="str">
        <f>INDEX(Countries[], MATCH(Data[[#This Row],[Where do you work]], Countries[Actual], 0), 2)</f>
        <v>Canada</v>
      </c>
      <c r="O154" s="1" t="str">
        <f>VLOOKUP(Data[[#This Row],[Where do you work]], Countries[], 3, FALSE)</f>
        <v>North America</v>
      </c>
      <c r="P154" s="1" t="s">
        <v>324</v>
      </c>
      <c r="Q154" s="1" t="str">
        <f>VLOOKUP(Data[[#This Row],[How many hours of a day you work on Excel]], Time[], 2, FALSE)</f>
        <v>Light</v>
      </c>
      <c r="R154" s="1">
        <v>1</v>
      </c>
      <c r="S154" s="33" t="str">
        <f>VLOOKUP(Data[[#This Row],[Years of Experience]], Experience[], 2, TRUE)</f>
        <v>0 - 5 Years</v>
      </c>
    </row>
    <row r="155" spans="2:19" x14ac:dyDescent="0.2">
      <c r="B155" s="1" t="s">
        <v>1092</v>
      </c>
      <c r="C155" s="1">
        <v>41055.193877314814</v>
      </c>
      <c r="D155" s="10">
        <v>87550</v>
      </c>
      <c r="E155" s="1" t="s">
        <v>9</v>
      </c>
      <c r="F155" s="11">
        <v>87550</v>
      </c>
      <c r="G155" s="9">
        <f>Data[[#This Row],[Clean Salary]]*INDEX(Exchange[], MATCH(Data[[#This Row],[Currency]], Exchange[Code], 0), 4)</f>
        <v>86093.301341305123</v>
      </c>
      <c r="H155" s="11">
        <f>IFERROR(Data[[#This Row],[Salary in USD]]/(INDEX(Exchange[], MATCH(Data[[#This Row],[Local Currency Unit]], Exchange[Code], 0), 8)), "")</f>
        <v>18594.665516480589</v>
      </c>
      <c r="I155" s="30">
        <f>100*(Data[[#This Row],[Salary in Big Macs]]/$H$5)</f>
        <v>135.66304318189756</v>
      </c>
      <c r="J155" s="1" t="s">
        <v>281</v>
      </c>
      <c r="K155" s="1" t="s">
        <v>281</v>
      </c>
      <c r="L155" s="1" t="s">
        <v>137</v>
      </c>
      <c r="M155" s="1" t="s">
        <v>9</v>
      </c>
      <c r="N155" s="1" t="str">
        <f>INDEX(Countries[], MATCH(Data[[#This Row],[Where do you work]], Countries[Actual], 0), 2)</f>
        <v>Canada</v>
      </c>
      <c r="O155" s="1" t="str">
        <f>VLOOKUP(Data[[#This Row],[Where do you work]], Countries[], 3, FALSE)</f>
        <v>North America</v>
      </c>
      <c r="P155" s="1" t="s">
        <v>282</v>
      </c>
      <c r="Q155" s="1" t="str">
        <f>VLOOKUP(Data[[#This Row],[How many hours of a day you work on Excel]], Time[], 2, FALSE)</f>
        <v>Heavy</v>
      </c>
      <c r="S155" s="33" t="str">
        <f>VLOOKUP(Data[[#This Row],[Years of Experience]], Experience[], 2, TRUE)</f>
        <v>0 - 5 Years</v>
      </c>
    </row>
    <row r="156" spans="2:19" x14ac:dyDescent="0.2">
      <c r="B156" s="1" t="s">
        <v>769</v>
      </c>
      <c r="C156" s="1">
        <v>41055.033217592594</v>
      </c>
      <c r="D156" s="10">
        <v>107000</v>
      </c>
      <c r="E156" s="1" t="s">
        <v>9</v>
      </c>
      <c r="F156" s="11">
        <v>107000</v>
      </c>
      <c r="G156" s="9">
        <f>Data[[#This Row],[Clean Salary]]*INDEX(Exchange[], MATCH(Data[[#This Row],[Currency]], Exchange[Code], 0), 4)</f>
        <v>105219.68296424497</v>
      </c>
      <c r="H156" s="11">
        <f>IFERROR(Data[[#This Row],[Salary in USD]]/(INDEX(Exchange[], MATCH(Data[[#This Row],[Local Currency Unit]], Exchange[Code], 0), 8)), "")</f>
        <v>22725.633469599346</v>
      </c>
      <c r="I156" s="30">
        <f>100*(Data[[#This Row],[Salary in Big Macs]]/$H$5)</f>
        <v>165.8017775038611</v>
      </c>
      <c r="J156" s="1" t="s">
        <v>770</v>
      </c>
      <c r="K156" s="1" t="s">
        <v>281</v>
      </c>
      <c r="L156" s="1" t="s">
        <v>137</v>
      </c>
      <c r="M156" s="1" t="s">
        <v>9</v>
      </c>
      <c r="N156" s="1" t="str">
        <f>INDEX(Countries[], MATCH(Data[[#This Row],[Where do you work]], Countries[Actual], 0), 2)</f>
        <v>Canada</v>
      </c>
      <c r="O156" s="1" t="str">
        <f>VLOOKUP(Data[[#This Row],[Where do you work]], Countries[], 3, FALSE)</f>
        <v>North America</v>
      </c>
      <c r="P156" s="1" t="s">
        <v>291</v>
      </c>
      <c r="Q156" s="1" t="str">
        <f>VLOOKUP(Data[[#This Row],[How many hours of a day you work on Excel]], Time[], 2, FALSE)</f>
        <v>Medium</v>
      </c>
      <c r="S156" s="33" t="str">
        <f>VLOOKUP(Data[[#This Row],[Years of Experience]], Experience[], 2, TRUE)</f>
        <v>0 - 5 Years</v>
      </c>
    </row>
    <row r="157" spans="2:19" x14ac:dyDescent="0.2">
      <c r="B157" s="1" t="s">
        <v>865</v>
      </c>
      <c r="C157" s="1">
        <v>41056.106504629628</v>
      </c>
      <c r="D157" s="10">
        <v>100000</v>
      </c>
      <c r="E157" s="1" t="s">
        <v>9</v>
      </c>
      <c r="F157" s="11">
        <v>100000</v>
      </c>
      <c r="G157" s="9">
        <f>Data[[#This Row],[Clean Salary]]*INDEX(Exchange[], MATCH(Data[[#This Row],[Currency]], Exchange[Code], 0), 4)</f>
        <v>98336.152303032693</v>
      </c>
      <c r="H157" s="11">
        <f>IFERROR(Data[[#This Row],[Salary in USD]]/(INDEX(Exchange[], MATCH(Data[[#This Row],[Local Currency Unit]], Exchange[Code], 0), 8)), "")</f>
        <v>21238.909784672287</v>
      </c>
      <c r="I157" s="30">
        <f>100*(Data[[#This Row],[Salary in Big Macs]]/$H$5)</f>
        <v>154.95493224659916</v>
      </c>
      <c r="J157" s="1" t="s">
        <v>866</v>
      </c>
      <c r="K157" s="1" t="s">
        <v>281</v>
      </c>
      <c r="L157" s="1" t="s">
        <v>137</v>
      </c>
      <c r="M157" s="1" t="s">
        <v>9</v>
      </c>
      <c r="N157" s="1" t="str">
        <f>INDEX(Countries[], MATCH(Data[[#This Row],[Where do you work]], Countries[Actual], 0), 2)</f>
        <v>Canada</v>
      </c>
      <c r="O157" s="1" t="str">
        <f>VLOOKUP(Data[[#This Row],[Where do you work]], Countries[], 3, FALSE)</f>
        <v>North America</v>
      </c>
      <c r="P157" s="1" t="s">
        <v>291</v>
      </c>
      <c r="Q157" s="1" t="str">
        <f>VLOOKUP(Data[[#This Row],[How many hours of a day you work on Excel]], Time[], 2, FALSE)</f>
        <v>Medium</v>
      </c>
      <c r="R157" s="1">
        <v>10</v>
      </c>
      <c r="S157" s="33" t="str">
        <f>VLOOKUP(Data[[#This Row],[Years of Experience]], Experience[], 2, TRUE)</f>
        <v>10 - 20 Years</v>
      </c>
    </row>
    <row r="158" spans="2:19" x14ac:dyDescent="0.2">
      <c r="B158" s="1" t="s">
        <v>2134</v>
      </c>
      <c r="C158" s="1">
        <v>41055.127847222226</v>
      </c>
      <c r="D158" s="10" t="s">
        <v>2135</v>
      </c>
      <c r="E158" s="1" t="s">
        <v>9</v>
      </c>
      <c r="F158" s="11">
        <v>52000</v>
      </c>
      <c r="G158" s="9">
        <f>Data[[#This Row],[Clean Salary]]*INDEX(Exchange[], MATCH(Data[[#This Row],[Currency]], Exchange[Code], 0), 4)</f>
        <v>51134.799197576998</v>
      </c>
      <c r="H158" s="11">
        <f>IFERROR(Data[[#This Row],[Salary in USD]]/(INDEX(Exchange[], MATCH(Data[[#This Row],[Local Currency Unit]], Exchange[Code], 0), 8)), "")</f>
        <v>11044.23308802959</v>
      </c>
      <c r="I158" s="30">
        <f>100*(Data[[#This Row],[Salary in Big Macs]]/$H$5)</f>
        <v>80.576564768231577</v>
      </c>
      <c r="J158" s="1" t="s">
        <v>2136</v>
      </c>
      <c r="K158" s="1" t="s">
        <v>281</v>
      </c>
      <c r="L158" s="1" t="s">
        <v>137</v>
      </c>
      <c r="M158" s="1" t="s">
        <v>9</v>
      </c>
      <c r="N158" s="1" t="str">
        <f>INDEX(Countries[], MATCH(Data[[#This Row],[Where do you work]], Countries[Actual], 0), 2)</f>
        <v>Canada</v>
      </c>
      <c r="O158" s="1" t="str">
        <f>VLOOKUP(Data[[#This Row],[Where do you work]], Countries[], 3, FALSE)</f>
        <v>North America</v>
      </c>
      <c r="P158" s="1" t="s">
        <v>282</v>
      </c>
      <c r="Q158" s="1" t="str">
        <f>VLOOKUP(Data[[#This Row],[How many hours of a day you work on Excel]], Time[], 2, FALSE)</f>
        <v>Heavy</v>
      </c>
      <c r="S158" s="33" t="str">
        <f>VLOOKUP(Data[[#This Row],[Years of Experience]], Experience[], 2, TRUE)</f>
        <v>0 - 5 Years</v>
      </c>
    </row>
    <row r="159" spans="2:19" x14ac:dyDescent="0.2">
      <c r="B159" s="1" t="s">
        <v>2029</v>
      </c>
      <c r="C159" s="1">
        <v>41055.069652777776</v>
      </c>
      <c r="D159" s="10">
        <v>56000</v>
      </c>
      <c r="E159" s="1" t="s">
        <v>9</v>
      </c>
      <c r="F159" s="11">
        <v>56000</v>
      </c>
      <c r="G159" s="9">
        <f>Data[[#This Row],[Clean Salary]]*INDEX(Exchange[], MATCH(Data[[#This Row],[Currency]], Exchange[Code], 0), 4)</f>
        <v>55068.245289698301</v>
      </c>
      <c r="H159" s="11">
        <f>IFERROR(Data[[#This Row],[Salary in USD]]/(INDEX(Exchange[], MATCH(Data[[#This Row],[Local Currency Unit]], Exchange[Code], 0), 8)), "")</f>
        <v>11893.78947941648</v>
      </c>
      <c r="I159" s="30">
        <f>100*(Data[[#This Row],[Salary in Big Macs]]/$H$5)</f>
        <v>86.774762058095519</v>
      </c>
      <c r="J159" s="1" t="s">
        <v>2030</v>
      </c>
      <c r="K159" s="1" t="s">
        <v>290</v>
      </c>
      <c r="L159" s="1" t="s">
        <v>137</v>
      </c>
      <c r="M159" s="1" t="s">
        <v>9</v>
      </c>
      <c r="N159" s="1" t="str">
        <f>INDEX(Countries[], MATCH(Data[[#This Row],[Where do you work]], Countries[Actual], 0), 2)</f>
        <v>Canada</v>
      </c>
      <c r="O159" s="1" t="str">
        <f>VLOOKUP(Data[[#This Row],[Where do you work]], Countries[], 3, FALSE)</f>
        <v>North America</v>
      </c>
      <c r="P159" s="1" t="s">
        <v>282</v>
      </c>
      <c r="Q159" s="1" t="str">
        <f>VLOOKUP(Data[[#This Row],[How many hours of a day you work on Excel]], Time[], 2, FALSE)</f>
        <v>Heavy</v>
      </c>
      <c r="S159" s="33" t="str">
        <f>VLOOKUP(Data[[#This Row],[Years of Experience]], Experience[], 2, TRUE)</f>
        <v>0 - 5 Years</v>
      </c>
    </row>
    <row r="160" spans="2:19" x14ac:dyDescent="0.2">
      <c r="B160" s="1" t="s">
        <v>1387</v>
      </c>
      <c r="C160" s="1">
        <v>41060.921516203707</v>
      </c>
      <c r="D160" s="10">
        <v>74000</v>
      </c>
      <c r="E160" s="1" t="s">
        <v>9</v>
      </c>
      <c r="F160" s="11">
        <v>74000</v>
      </c>
      <c r="G160" s="9">
        <f>Data[[#This Row],[Clean Salary]]*INDEX(Exchange[], MATCH(Data[[#This Row],[Currency]], Exchange[Code], 0), 4)</f>
        <v>72768.752704244194</v>
      </c>
      <c r="H160" s="11">
        <f>IFERROR(Data[[#This Row],[Salary in USD]]/(INDEX(Exchange[], MATCH(Data[[#This Row],[Local Currency Unit]], Exchange[Code], 0), 8)), "")</f>
        <v>15716.793240657495</v>
      </c>
      <c r="I160" s="30">
        <f>100*(Data[[#This Row],[Salary in Big Macs]]/$H$5)</f>
        <v>114.66664986248338</v>
      </c>
      <c r="J160" s="1" t="s">
        <v>1386</v>
      </c>
      <c r="K160" s="1" t="s">
        <v>290</v>
      </c>
      <c r="L160" s="1" t="s">
        <v>137</v>
      </c>
      <c r="M160" s="1" t="s">
        <v>9</v>
      </c>
      <c r="N160" s="1" t="str">
        <f>INDEX(Countries[], MATCH(Data[[#This Row],[Where do you work]], Countries[Actual], 0), 2)</f>
        <v>Canada</v>
      </c>
      <c r="O160" s="1" t="str">
        <f>VLOOKUP(Data[[#This Row],[Where do you work]], Countries[], 3, FALSE)</f>
        <v>North America</v>
      </c>
      <c r="P160" s="1" t="s">
        <v>282</v>
      </c>
      <c r="Q160" s="1" t="str">
        <f>VLOOKUP(Data[[#This Row],[How many hours of a day you work on Excel]], Time[], 2, FALSE)</f>
        <v>Heavy</v>
      </c>
      <c r="R160" s="1">
        <v>10</v>
      </c>
      <c r="S160" s="33" t="str">
        <f>VLOOKUP(Data[[#This Row],[Years of Experience]], Experience[], 2, TRUE)</f>
        <v>10 - 20 Years</v>
      </c>
    </row>
    <row r="161" spans="2:19" x14ac:dyDescent="0.2">
      <c r="B161" s="1" t="s">
        <v>1747</v>
      </c>
      <c r="C161" s="1">
        <v>41057.952997685185</v>
      </c>
      <c r="D161" s="10" t="s">
        <v>1748</v>
      </c>
      <c r="E161" s="1" t="s">
        <v>6</v>
      </c>
      <c r="F161" s="11">
        <v>32000</v>
      </c>
      <c r="G161" s="9">
        <f>Data[[#This Row],[Clean Salary]]*INDEX(Exchange[], MATCH(Data[[#This Row],[Currency]], Exchange[Code], 0), 4)</f>
        <v>50437.70470615309</v>
      </c>
      <c r="H161" s="11">
        <f>IFERROR(Data[[#This Row],[Salary in USD]]/(INDEX(Exchange[], MATCH(Data[[#This Row],[Local Currency Unit]], Exchange[Code], 0), 8)), "")</f>
        <v>13203.587619411805</v>
      </c>
      <c r="I161" s="30">
        <f>100*(Data[[#This Row],[Salary in Big Macs]]/$H$5)</f>
        <v>96.33079313960468</v>
      </c>
      <c r="J161" s="1" t="s">
        <v>1749</v>
      </c>
      <c r="K161" s="1" t="s">
        <v>290</v>
      </c>
      <c r="L161" s="1" t="s">
        <v>137</v>
      </c>
      <c r="M161" s="1" t="s">
        <v>6</v>
      </c>
      <c r="N161" s="1" t="str">
        <f>INDEX(Countries[], MATCH(Data[[#This Row],[Where do you work]], Countries[Actual], 0), 2)</f>
        <v>Canada</v>
      </c>
      <c r="O161" s="1" t="str">
        <f>VLOOKUP(Data[[#This Row],[Where do you work]], Countries[], 3, FALSE)</f>
        <v>North America</v>
      </c>
      <c r="P161" s="1" t="s">
        <v>282</v>
      </c>
      <c r="Q161" s="1" t="str">
        <f>VLOOKUP(Data[[#This Row],[How many hours of a day you work on Excel]], Time[], 2, FALSE)</f>
        <v>Heavy</v>
      </c>
      <c r="R161" s="1">
        <v>9</v>
      </c>
      <c r="S161" s="33" t="str">
        <f>VLOOKUP(Data[[#This Row],[Years of Experience]], Experience[], 2, TRUE)</f>
        <v>5 - 10 Years</v>
      </c>
    </row>
    <row r="162" spans="2:19" x14ac:dyDescent="0.2">
      <c r="B162" s="1" t="s">
        <v>1857</v>
      </c>
      <c r="C162" s="1">
        <v>41054.960416666669</v>
      </c>
      <c r="D162" s="10">
        <v>59450</v>
      </c>
      <c r="E162" s="1" t="s">
        <v>9</v>
      </c>
      <c r="F162" s="11">
        <v>59450</v>
      </c>
      <c r="G162" s="9">
        <f>Data[[#This Row],[Clean Salary]]*INDEX(Exchange[], MATCH(Data[[#This Row],[Currency]], Exchange[Code], 0), 4)</f>
        <v>58460.842544152933</v>
      </c>
      <c r="H162" s="11">
        <f>IFERROR(Data[[#This Row],[Salary in USD]]/(INDEX(Exchange[], MATCH(Data[[#This Row],[Local Currency Unit]], Exchange[Code], 0), 8)), "")</f>
        <v>12626.531866987674</v>
      </c>
      <c r="I162" s="30">
        <f>100*(Data[[#This Row],[Salary in Big Macs]]/$H$5)</f>
        <v>92.120707220603194</v>
      </c>
      <c r="J162" s="1" t="s">
        <v>1858</v>
      </c>
      <c r="K162" s="1" t="s">
        <v>286</v>
      </c>
      <c r="L162" s="1" t="s">
        <v>137</v>
      </c>
      <c r="M162" s="1" t="s">
        <v>9</v>
      </c>
      <c r="N162" s="1" t="str">
        <f>INDEX(Countries[], MATCH(Data[[#This Row],[Where do you work]], Countries[Actual], 0), 2)</f>
        <v>Canada</v>
      </c>
      <c r="O162" s="1" t="str">
        <f>VLOOKUP(Data[[#This Row],[Where do you work]], Countries[], 3, FALSE)</f>
        <v>North America</v>
      </c>
      <c r="P162" s="1" t="s">
        <v>294</v>
      </c>
      <c r="Q162" s="1" t="str">
        <f>VLOOKUP(Data[[#This Row],[How many hours of a day you work on Excel]], Time[], 2, FALSE)</f>
        <v>Very Heavy</v>
      </c>
      <c r="S162" s="33" t="str">
        <f>VLOOKUP(Data[[#This Row],[Years of Experience]], Experience[], 2, TRUE)</f>
        <v>0 - 5 Years</v>
      </c>
    </row>
    <row r="163" spans="2:19" x14ac:dyDescent="0.2">
      <c r="B163" s="1" t="s">
        <v>1778</v>
      </c>
      <c r="C163" s="1">
        <v>41055.03025462963</v>
      </c>
      <c r="D163" s="10" t="s">
        <v>1779</v>
      </c>
      <c r="E163" s="1" t="s">
        <v>9</v>
      </c>
      <c r="F163" s="11">
        <v>62000</v>
      </c>
      <c r="G163" s="9">
        <f>Data[[#This Row],[Clean Salary]]*INDEX(Exchange[], MATCH(Data[[#This Row],[Currency]], Exchange[Code], 0), 4)</f>
        <v>60968.414427880263</v>
      </c>
      <c r="H163" s="11">
        <f>IFERROR(Data[[#This Row],[Salary in USD]]/(INDEX(Exchange[], MATCH(Data[[#This Row],[Local Currency Unit]], Exchange[Code], 0), 8)), "")</f>
        <v>13168.124066496817</v>
      </c>
      <c r="I163" s="30">
        <f>100*(Data[[#This Row],[Salary in Big Macs]]/$H$5)</f>
        <v>96.072057992891473</v>
      </c>
      <c r="J163" s="1" t="s">
        <v>1780</v>
      </c>
      <c r="K163" s="1" t="s">
        <v>290</v>
      </c>
      <c r="L163" s="1" t="s">
        <v>137</v>
      </c>
      <c r="M163" s="1" t="s">
        <v>9</v>
      </c>
      <c r="N163" s="1" t="str">
        <f>INDEX(Countries[], MATCH(Data[[#This Row],[Where do you work]], Countries[Actual], 0), 2)</f>
        <v>Canada</v>
      </c>
      <c r="O163" s="1" t="str">
        <f>VLOOKUP(Data[[#This Row],[Where do you work]], Countries[], 3, FALSE)</f>
        <v>North America</v>
      </c>
      <c r="P163" s="1" t="s">
        <v>291</v>
      </c>
      <c r="Q163" s="1" t="str">
        <f>VLOOKUP(Data[[#This Row],[How many hours of a day you work on Excel]], Time[], 2, FALSE)</f>
        <v>Medium</v>
      </c>
      <c r="S163" s="33" t="str">
        <f>VLOOKUP(Data[[#This Row],[Years of Experience]], Experience[], 2, TRUE)</f>
        <v>0 - 5 Years</v>
      </c>
    </row>
    <row r="164" spans="2:19" x14ac:dyDescent="0.2">
      <c r="B164" s="1" t="s">
        <v>1683</v>
      </c>
      <c r="C164" s="1">
        <v>41055.064050925925</v>
      </c>
      <c r="D164" s="10" t="s">
        <v>1684</v>
      </c>
      <c r="E164" s="1" t="s">
        <v>9</v>
      </c>
      <c r="F164" s="11">
        <v>65000</v>
      </c>
      <c r="G164" s="9">
        <f>Data[[#This Row],[Clean Salary]]*INDEX(Exchange[], MATCH(Data[[#This Row],[Currency]], Exchange[Code], 0), 4)</f>
        <v>63918.498996971248</v>
      </c>
      <c r="H164" s="11">
        <f>IFERROR(Data[[#This Row],[Salary in USD]]/(INDEX(Exchange[], MATCH(Data[[#This Row],[Local Currency Unit]], Exchange[Code], 0), 8)), "")</f>
        <v>13805.291360036987</v>
      </c>
      <c r="I164" s="30">
        <f>100*(Data[[#This Row],[Salary in Big Macs]]/$H$5)</f>
        <v>100.72070596028946</v>
      </c>
      <c r="J164" s="1" t="s">
        <v>1685</v>
      </c>
      <c r="K164" s="1" t="s">
        <v>281</v>
      </c>
      <c r="L164" s="1" t="s">
        <v>1686</v>
      </c>
      <c r="M164" s="1" t="s">
        <v>9</v>
      </c>
      <c r="N164" s="1" t="str">
        <f>INDEX(Countries[], MATCH(Data[[#This Row],[Where do you work]], Countries[Actual], 0), 2)</f>
        <v>Canada</v>
      </c>
      <c r="O164" s="1" t="str">
        <f>VLOOKUP(Data[[#This Row],[Where do you work]], Countries[], 3, FALSE)</f>
        <v>North America</v>
      </c>
      <c r="P164" s="1" t="s">
        <v>291</v>
      </c>
      <c r="Q164" s="1" t="str">
        <f>VLOOKUP(Data[[#This Row],[How many hours of a day you work on Excel]], Time[], 2, FALSE)</f>
        <v>Medium</v>
      </c>
      <c r="S164" s="33" t="str">
        <f>VLOOKUP(Data[[#This Row],[Years of Experience]], Experience[], 2, TRUE)</f>
        <v>0 - 5 Years</v>
      </c>
    </row>
    <row r="165" spans="2:19" x14ac:dyDescent="0.2">
      <c r="B165" s="1" t="s">
        <v>1472</v>
      </c>
      <c r="C165" s="1">
        <v>41054.229618055557</v>
      </c>
      <c r="D165" s="10">
        <v>70000</v>
      </c>
      <c r="E165" s="1" t="s">
        <v>9</v>
      </c>
      <c r="F165" s="11">
        <v>70000</v>
      </c>
      <c r="G165" s="9">
        <f>Data[[#This Row],[Clean Salary]]*INDEX(Exchange[], MATCH(Data[[#This Row],[Currency]], Exchange[Code], 0), 4)</f>
        <v>68835.306612122877</v>
      </c>
      <c r="H165" s="11">
        <f>IFERROR(Data[[#This Row],[Salary in USD]]/(INDEX(Exchange[], MATCH(Data[[#This Row],[Local Currency Unit]], Exchange[Code], 0), 8)), "")</f>
        <v>14867.236849270601</v>
      </c>
      <c r="I165" s="30">
        <f>100*(Data[[#This Row],[Salary in Big Macs]]/$H$5)</f>
        <v>108.46845257261941</v>
      </c>
      <c r="J165" s="1" t="s">
        <v>1473</v>
      </c>
      <c r="K165" s="1" t="s">
        <v>305</v>
      </c>
      <c r="L165" s="1" t="s">
        <v>137</v>
      </c>
      <c r="M165" s="1" t="s">
        <v>9</v>
      </c>
      <c r="N165" s="1" t="str">
        <f>INDEX(Countries[], MATCH(Data[[#This Row],[Where do you work]], Countries[Actual], 0), 2)</f>
        <v>Canada</v>
      </c>
      <c r="O165" s="1" t="str">
        <f>VLOOKUP(Data[[#This Row],[Where do you work]], Countries[], 3, FALSE)</f>
        <v>North America</v>
      </c>
      <c r="P165" s="1" t="s">
        <v>291</v>
      </c>
      <c r="Q165" s="1" t="str">
        <f>VLOOKUP(Data[[#This Row],[How many hours of a day you work on Excel]], Time[], 2, FALSE)</f>
        <v>Medium</v>
      </c>
      <c r="S165" s="33" t="str">
        <f>VLOOKUP(Data[[#This Row],[Years of Experience]], Experience[], 2, TRUE)</f>
        <v>0 - 5 Years</v>
      </c>
    </row>
    <row r="166" spans="2:19" x14ac:dyDescent="0.2">
      <c r="B166" s="1" t="s">
        <v>2004</v>
      </c>
      <c r="C166" s="1">
        <v>41057.943483796298</v>
      </c>
      <c r="D166" s="10" t="s">
        <v>2005</v>
      </c>
      <c r="E166" s="1" t="s">
        <v>322</v>
      </c>
      <c r="F166" s="11">
        <v>50000</v>
      </c>
      <c r="G166" s="9">
        <f>Data[[#This Row],[Clean Salary]]*INDEX(Exchange[], MATCH(Data[[#This Row],[Currency]], Exchange[Code], 0), 4)</f>
        <v>50000</v>
      </c>
      <c r="H166" s="11">
        <f>IFERROR(Data[[#This Row],[Salary in USD]]/(INDEX(Exchange[], MATCH(Data[[#This Row],[Local Currency Unit]], Exchange[Code], 0), 8)), "")</f>
        <v>10799.136069114471</v>
      </c>
      <c r="I166" s="30">
        <f>100*(Data[[#This Row],[Salary in Big Macs]]/$H$5)</f>
        <v>78.788384850105814</v>
      </c>
      <c r="J166" s="1" t="s">
        <v>790</v>
      </c>
      <c r="K166" s="1" t="s">
        <v>281</v>
      </c>
      <c r="L166" s="1" t="s">
        <v>137</v>
      </c>
      <c r="M166" s="1" t="s">
        <v>9</v>
      </c>
      <c r="N166" s="1" t="str">
        <f>INDEX(Countries[], MATCH(Data[[#This Row],[Where do you work]], Countries[Actual], 0), 2)</f>
        <v>Canada</v>
      </c>
      <c r="O166" s="1" t="str">
        <f>VLOOKUP(Data[[#This Row],[Where do you work]], Countries[], 3, FALSE)</f>
        <v>North America</v>
      </c>
      <c r="P166" s="1" t="s">
        <v>324</v>
      </c>
      <c r="Q166" s="1" t="str">
        <f>VLOOKUP(Data[[#This Row],[How many hours of a day you work on Excel]], Time[], 2, FALSE)</f>
        <v>Light</v>
      </c>
      <c r="R166" s="1">
        <v>5</v>
      </c>
      <c r="S166" s="33" t="str">
        <f>VLOOKUP(Data[[#This Row],[Years of Experience]], Experience[], 2, TRUE)</f>
        <v>5 - 10 Years</v>
      </c>
    </row>
    <row r="167" spans="2:19" x14ac:dyDescent="0.2">
      <c r="B167" s="1" t="s">
        <v>1475</v>
      </c>
      <c r="C167" s="1">
        <v>41055.13181712963</v>
      </c>
      <c r="D167" s="10" t="s">
        <v>1476</v>
      </c>
      <c r="E167" s="1" t="s">
        <v>9</v>
      </c>
      <c r="F167" s="11">
        <v>70000</v>
      </c>
      <c r="G167" s="9">
        <f>Data[[#This Row],[Clean Salary]]*INDEX(Exchange[], MATCH(Data[[#This Row],[Currency]], Exchange[Code], 0), 4)</f>
        <v>68835.306612122877</v>
      </c>
      <c r="H167" s="11">
        <f>IFERROR(Data[[#This Row],[Salary in USD]]/(INDEX(Exchange[], MATCH(Data[[#This Row],[Local Currency Unit]], Exchange[Code], 0), 8)), "")</f>
        <v>14867.236849270601</v>
      </c>
      <c r="I167" s="30">
        <f>100*(Data[[#This Row],[Salary in Big Macs]]/$H$5)</f>
        <v>108.46845257261941</v>
      </c>
      <c r="J167" s="1" t="s">
        <v>790</v>
      </c>
      <c r="K167" s="1" t="s">
        <v>281</v>
      </c>
      <c r="L167" s="1" t="s">
        <v>137</v>
      </c>
      <c r="M167" s="1" t="s">
        <v>9</v>
      </c>
      <c r="N167" s="1" t="str">
        <f>INDEX(Countries[], MATCH(Data[[#This Row],[Where do you work]], Countries[Actual], 0), 2)</f>
        <v>Canada</v>
      </c>
      <c r="O167" s="1" t="str">
        <f>VLOOKUP(Data[[#This Row],[Where do you work]], Countries[], 3, FALSE)</f>
        <v>North America</v>
      </c>
      <c r="P167" s="1" t="s">
        <v>324</v>
      </c>
      <c r="Q167" s="1" t="str">
        <f>VLOOKUP(Data[[#This Row],[How many hours of a day you work on Excel]], Time[], 2, FALSE)</f>
        <v>Light</v>
      </c>
      <c r="S167" s="33" t="str">
        <f>VLOOKUP(Data[[#This Row],[Years of Experience]], Experience[], 2, TRUE)</f>
        <v>0 - 5 Years</v>
      </c>
    </row>
    <row r="168" spans="2:19" x14ac:dyDescent="0.2">
      <c r="B168" s="1" t="s">
        <v>1662</v>
      </c>
      <c r="C168" s="1">
        <v>41055.844768518517</v>
      </c>
      <c r="D168" s="10" t="s">
        <v>1663</v>
      </c>
      <c r="E168" s="1" t="s">
        <v>9</v>
      </c>
      <c r="F168" s="11">
        <v>66000</v>
      </c>
      <c r="G168" s="9">
        <f>Data[[#This Row],[Clean Salary]]*INDEX(Exchange[], MATCH(Data[[#This Row],[Currency]], Exchange[Code], 0), 4)</f>
        <v>64901.860520001574</v>
      </c>
      <c r="H168" s="11">
        <f>IFERROR(Data[[#This Row],[Salary in USD]]/(INDEX(Exchange[], MATCH(Data[[#This Row],[Local Currency Unit]], Exchange[Code], 0), 8)), "")</f>
        <v>14017.680457883709</v>
      </c>
      <c r="I168" s="30">
        <f>100*(Data[[#This Row],[Salary in Big Macs]]/$H$5)</f>
        <v>102.27025528275544</v>
      </c>
      <c r="J168" s="1" t="s">
        <v>1664</v>
      </c>
      <c r="K168" s="1" t="s">
        <v>290</v>
      </c>
      <c r="L168" s="1" t="s">
        <v>137</v>
      </c>
      <c r="M168" s="1" t="s">
        <v>9</v>
      </c>
      <c r="N168" s="1" t="str">
        <f>INDEX(Countries[], MATCH(Data[[#This Row],[Where do you work]], Countries[Actual], 0), 2)</f>
        <v>Canada</v>
      </c>
      <c r="O168" s="1" t="str">
        <f>VLOOKUP(Data[[#This Row],[Where do you work]], Countries[], 3, FALSE)</f>
        <v>North America</v>
      </c>
      <c r="P168" s="1" t="s">
        <v>291</v>
      </c>
      <c r="Q168" s="1" t="str">
        <f>VLOOKUP(Data[[#This Row],[How many hours of a day you work on Excel]], Time[], 2, FALSE)</f>
        <v>Medium</v>
      </c>
      <c r="R168" s="1">
        <v>20</v>
      </c>
      <c r="S168" s="33" t="str">
        <f>VLOOKUP(Data[[#This Row],[Years of Experience]], Experience[], 2, TRUE)</f>
        <v>20+ Years</v>
      </c>
    </row>
    <row r="169" spans="2:19" x14ac:dyDescent="0.2">
      <c r="B169" s="1" t="s">
        <v>2048</v>
      </c>
      <c r="C169" s="1">
        <v>41055.49050925926</v>
      </c>
      <c r="D169" s="10">
        <v>55000</v>
      </c>
      <c r="E169" s="1" t="s">
        <v>9</v>
      </c>
      <c r="F169" s="11">
        <v>55000</v>
      </c>
      <c r="G169" s="9">
        <f>Data[[#This Row],[Clean Salary]]*INDEX(Exchange[], MATCH(Data[[#This Row],[Currency]], Exchange[Code], 0), 4)</f>
        <v>54084.883766667976</v>
      </c>
      <c r="H169" s="11">
        <f>IFERROR(Data[[#This Row],[Salary in USD]]/(INDEX(Exchange[], MATCH(Data[[#This Row],[Local Currency Unit]], Exchange[Code], 0), 8)), "")</f>
        <v>11681.400381569758</v>
      </c>
      <c r="I169" s="30">
        <f>100*(Data[[#This Row],[Salary in Big Macs]]/$H$5)</f>
        <v>85.22521273562954</v>
      </c>
      <c r="J169" s="1" t="s">
        <v>1995</v>
      </c>
      <c r="K169" s="1" t="s">
        <v>281</v>
      </c>
      <c r="L169" s="1" t="s">
        <v>137</v>
      </c>
      <c r="M169" s="1" t="s">
        <v>9</v>
      </c>
      <c r="N169" s="1" t="str">
        <f>INDEX(Countries[], MATCH(Data[[#This Row],[Where do you work]], Countries[Actual], 0), 2)</f>
        <v>Canada</v>
      </c>
      <c r="O169" s="1" t="str">
        <f>VLOOKUP(Data[[#This Row],[Where do you work]], Countries[], 3, FALSE)</f>
        <v>North America</v>
      </c>
      <c r="P169" s="1" t="s">
        <v>282</v>
      </c>
      <c r="Q169" s="1" t="str">
        <f>VLOOKUP(Data[[#This Row],[How many hours of a day you work on Excel]], Time[], 2, FALSE)</f>
        <v>Heavy</v>
      </c>
      <c r="R169" s="1">
        <v>5</v>
      </c>
      <c r="S169" s="33" t="str">
        <f>VLOOKUP(Data[[#This Row],[Years of Experience]], Experience[], 2, TRUE)</f>
        <v>5 - 10 Years</v>
      </c>
    </row>
    <row r="170" spans="2:19" x14ac:dyDescent="0.2">
      <c r="B170" s="1" t="s">
        <v>1474</v>
      </c>
      <c r="C170" s="1">
        <v>41055.030057870368</v>
      </c>
      <c r="D170" s="10">
        <v>70000</v>
      </c>
      <c r="E170" s="1" t="s">
        <v>9</v>
      </c>
      <c r="F170" s="11">
        <v>70000</v>
      </c>
      <c r="G170" s="9">
        <f>Data[[#This Row],[Clean Salary]]*INDEX(Exchange[], MATCH(Data[[#This Row],[Currency]], Exchange[Code], 0), 4)</f>
        <v>68835.306612122877</v>
      </c>
      <c r="H170" s="11">
        <f>IFERROR(Data[[#This Row],[Salary in USD]]/(INDEX(Exchange[], MATCH(Data[[#This Row],[Local Currency Unit]], Exchange[Code], 0), 8)), "")</f>
        <v>14867.236849270601</v>
      </c>
      <c r="I170" s="30">
        <f>100*(Data[[#This Row],[Salary in Big Macs]]/$H$5)</f>
        <v>108.46845257261941</v>
      </c>
      <c r="J170" s="1" t="s">
        <v>540</v>
      </c>
      <c r="K170" s="1" t="s">
        <v>281</v>
      </c>
      <c r="L170" s="1" t="s">
        <v>1368</v>
      </c>
      <c r="M170" s="1" t="s">
        <v>9</v>
      </c>
      <c r="N170" s="1" t="str">
        <f>INDEX(Countries[], MATCH(Data[[#This Row],[Where do you work]], Countries[Actual], 0), 2)</f>
        <v>Canada</v>
      </c>
      <c r="O170" s="1" t="str">
        <f>VLOOKUP(Data[[#This Row],[Where do you work]], Countries[], 3, FALSE)</f>
        <v>North America</v>
      </c>
      <c r="P170" s="1" t="s">
        <v>282</v>
      </c>
      <c r="Q170" s="1" t="str">
        <f>VLOOKUP(Data[[#This Row],[How many hours of a day you work on Excel]], Time[], 2, FALSE)</f>
        <v>Heavy</v>
      </c>
      <c r="S170" s="33" t="str">
        <f>VLOOKUP(Data[[#This Row],[Years of Experience]], Experience[], 2, TRUE)</f>
        <v>0 - 5 Years</v>
      </c>
    </row>
    <row r="171" spans="2:19" x14ac:dyDescent="0.2">
      <c r="B171" s="1" t="s">
        <v>2706</v>
      </c>
      <c r="C171" s="1">
        <v>41057.401724537034</v>
      </c>
      <c r="D171" s="10">
        <v>35000</v>
      </c>
      <c r="E171" s="1" t="s">
        <v>9</v>
      </c>
      <c r="F171" s="11">
        <v>35000</v>
      </c>
      <c r="G171" s="9">
        <f>Data[[#This Row],[Clean Salary]]*INDEX(Exchange[], MATCH(Data[[#This Row],[Currency]], Exchange[Code], 0), 4)</f>
        <v>34417.653306061438</v>
      </c>
      <c r="H171" s="11">
        <f>IFERROR(Data[[#This Row],[Salary in USD]]/(INDEX(Exchange[], MATCH(Data[[#This Row],[Local Currency Unit]], Exchange[Code], 0), 8)), "")</f>
        <v>7433.6184246353005</v>
      </c>
      <c r="I171" s="30">
        <f>100*(Data[[#This Row],[Salary in Big Macs]]/$H$5)</f>
        <v>54.234226286309706</v>
      </c>
      <c r="J171" s="1" t="s">
        <v>667</v>
      </c>
      <c r="K171" s="1" t="s">
        <v>290</v>
      </c>
      <c r="L171" s="1" t="s">
        <v>137</v>
      </c>
      <c r="M171" s="1" t="s">
        <v>9</v>
      </c>
      <c r="N171" s="1" t="str">
        <f>INDEX(Countries[], MATCH(Data[[#This Row],[Where do you work]], Countries[Actual], 0), 2)</f>
        <v>Canada</v>
      </c>
      <c r="O171" s="1" t="str">
        <f>VLOOKUP(Data[[#This Row],[Where do you work]], Countries[], 3, FALSE)</f>
        <v>North America</v>
      </c>
      <c r="P171" s="1" t="s">
        <v>294</v>
      </c>
      <c r="Q171" s="1" t="str">
        <f>VLOOKUP(Data[[#This Row],[How many hours of a day you work on Excel]], Time[], 2, FALSE)</f>
        <v>Very Heavy</v>
      </c>
      <c r="R171" s="1">
        <v>4</v>
      </c>
      <c r="S171" s="33" t="str">
        <f>VLOOKUP(Data[[#This Row],[Years of Experience]], Experience[], 2, TRUE)</f>
        <v>0 - 5 Years</v>
      </c>
    </row>
    <row r="172" spans="2:19" x14ac:dyDescent="0.2">
      <c r="B172" s="1" t="s">
        <v>861</v>
      </c>
      <c r="C172" s="1">
        <v>41055.043171296296</v>
      </c>
      <c r="D172" s="10">
        <v>100000</v>
      </c>
      <c r="E172" s="1" t="s">
        <v>9</v>
      </c>
      <c r="F172" s="11">
        <v>100000</v>
      </c>
      <c r="G172" s="9">
        <f>Data[[#This Row],[Clean Salary]]*INDEX(Exchange[], MATCH(Data[[#This Row],[Currency]], Exchange[Code], 0), 4)</f>
        <v>98336.152303032693</v>
      </c>
      <c r="H172" s="11">
        <f>IFERROR(Data[[#This Row],[Salary in USD]]/(INDEX(Exchange[], MATCH(Data[[#This Row],[Local Currency Unit]], Exchange[Code], 0), 8)), "")</f>
        <v>21238.909784672287</v>
      </c>
      <c r="I172" s="30">
        <f>100*(Data[[#This Row],[Salary in Big Macs]]/$H$5)</f>
        <v>154.95493224659916</v>
      </c>
      <c r="J172" s="1" t="s">
        <v>862</v>
      </c>
      <c r="K172" s="1" t="s">
        <v>281</v>
      </c>
      <c r="L172" s="1" t="s">
        <v>137</v>
      </c>
      <c r="M172" s="1" t="s">
        <v>9</v>
      </c>
      <c r="N172" s="1" t="str">
        <f>INDEX(Countries[], MATCH(Data[[#This Row],[Where do you work]], Countries[Actual], 0), 2)</f>
        <v>Canada</v>
      </c>
      <c r="O172" s="1" t="str">
        <f>VLOOKUP(Data[[#This Row],[Where do you work]], Countries[], 3, FALSE)</f>
        <v>North America</v>
      </c>
      <c r="P172" s="1" t="s">
        <v>291</v>
      </c>
      <c r="Q172" s="1" t="str">
        <f>VLOOKUP(Data[[#This Row],[How many hours of a day you work on Excel]], Time[], 2, FALSE)</f>
        <v>Medium</v>
      </c>
      <c r="S172" s="33" t="str">
        <f>VLOOKUP(Data[[#This Row],[Years of Experience]], Experience[], 2, TRUE)</f>
        <v>0 - 5 Years</v>
      </c>
    </row>
    <row r="173" spans="2:19" x14ac:dyDescent="0.2">
      <c r="B173" s="1" t="s">
        <v>2028</v>
      </c>
      <c r="C173" s="1">
        <v>41054.301053240742</v>
      </c>
      <c r="D173" s="10">
        <v>56000</v>
      </c>
      <c r="E173" s="1" t="s">
        <v>9</v>
      </c>
      <c r="F173" s="11">
        <v>56000</v>
      </c>
      <c r="G173" s="9">
        <f>Data[[#This Row],[Clean Salary]]*INDEX(Exchange[], MATCH(Data[[#This Row],[Currency]], Exchange[Code], 0), 4)</f>
        <v>55068.245289698301</v>
      </c>
      <c r="H173" s="11">
        <f>IFERROR(Data[[#This Row],[Salary in USD]]/(INDEX(Exchange[], MATCH(Data[[#This Row],[Local Currency Unit]], Exchange[Code], 0), 8)), "")</f>
        <v>11893.78947941648</v>
      </c>
      <c r="I173" s="30">
        <f>100*(Data[[#This Row],[Salary in Big Macs]]/$H$5)</f>
        <v>86.774762058095519</v>
      </c>
      <c r="J173" s="1" t="s">
        <v>696</v>
      </c>
      <c r="K173" s="1" t="s">
        <v>290</v>
      </c>
      <c r="L173" s="1" t="s">
        <v>1686</v>
      </c>
      <c r="M173" s="1" t="s">
        <v>9</v>
      </c>
      <c r="N173" s="1" t="str">
        <f>INDEX(Countries[], MATCH(Data[[#This Row],[Where do you work]], Countries[Actual], 0), 2)</f>
        <v>Canada</v>
      </c>
      <c r="O173" s="1" t="str">
        <f>VLOOKUP(Data[[#This Row],[Where do you work]], Countries[], 3, FALSE)</f>
        <v>North America</v>
      </c>
      <c r="P173" s="1" t="s">
        <v>294</v>
      </c>
      <c r="Q173" s="1" t="str">
        <f>VLOOKUP(Data[[#This Row],[How many hours of a day you work on Excel]], Time[], 2, FALSE)</f>
        <v>Very Heavy</v>
      </c>
      <c r="S173" s="33" t="str">
        <f>VLOOKUP(Data[[#This Row],[Years of Experience]], Experience[], 2, TRUE)</f>
        <v>0 - 5 Years</v>
      </c>
    </row>
    <row r="174" spans="2:19" x14ac:dyDescent="0.2">
      <c r="B174" s="1" t="s">
        <v>1020</v>
      </c>
      <c r="C174" s="1">
        <v>41055.033865740741</v>
      </c>
      <c r="D174" s="10">
        <v>90000</v>
      </c>
      <c r="E174" s="1" t="s">
        <v>9</v>
      </c>
      <c r="F174" s="11">
        <v>90000</v>
      </c>
      <c r="G174" s="9">
        <f>Data[[#This Row],[Clean Salary]]*INDEX(Exchange[], MATCH(Data[[#This Row],[Currency]], Exchange[Code], 0), 4)</f>
        <v>88502.537072729421</v>
      </c>
      <c r="H174" s="11">
        <f>IFERROR(Data[[#This Row],[Salary in USD]]/(INDEX(Exchange[], MATCH(Data[[#This Row],[Local Currency Unit]], Exchange[Code], 0), 8)), "")</f>
        <v>19115.018806205058</v>
      </c>
      <c r="I174" s="30">
        <f>100*(Data[[#This Row],[Salary in Big Macs]]/$H$5)</f>
        <v>139.45943902193926</v>
      </c>
      <c r="J174" s="1" t="s">
        <v>1021</v>
      </c>
      <c r="K174" s="1" t="s">
        <v>290</v>
      </c>
      <c r="L174" s="1" t="s">
        <v>137</v>
      </c>
      <c r="M174" s="1" t="s">
        <v>9</v>
      </c>
      <c r="N174" s="1" t="str">
        <f>INDEX(Countries[], MATCH(Data[[#This Row],[Where do you work]], Countries[Actual], 0), 2)</f>
        <v>Canada</v>
      </c>
      <c r="O174" s="1" t="str">
        <f>VLOOKUP(Data[[#This Row],[Where do you work]], Countries[], 3, FALSE)</f>
        <v>North America</v>
      </c>
      <c r="P174" s="1" t="s">
        <v>282</v>
      </c>
      <c r="Q174" s="1" t="str">
        <f>VLOOKUP(Data[[#This Row],[How many hours of a day you work on Excel]], Time[], 2, FALSE)</f>
        <v>Heavy</v>
      </c>
      <c r="S174" s="33" t="str">
        <f>VLOOKUP(Data[[#This Row],[Years of Experience]], Experience[], 2, TRUE)</f>
        <v>0 - 5 Years</v>
      </c>
    </row>
    <row r="175" spans="2:19" x14ac:dyDescent="0.2">
      <c r="B175" s="1" t="s">
        <v>1264</v>
      </c>
      <c r="C175" s="1">
        <v>41055.081516203703</v>
      </c>
      <c r="D175" s="10">
        <v>80000</v>
      </c>
      <c r="E175" s="1" t="s">
        <v>9</v>
      </c>
      <c r="F175" s="11">
        <v>80000</v>
      </c>
      <c r="G175" s="9">
        <f>Data[[#This Row],[Clean Salary]]*INDEX(Exchange[], MATCH(Data[[#This Row],[Currency]], Exchange[Code], 0), 4)</f>
        <v>78668.921842426149</v>
      </c>
      <c r="H175" s="11">
        <f>IFERROR(Data[[#This Row],[Salary in USD]]/(INDEX(Exchange[], MATCH(Data[[#This Row],[Local Currency Unit]], Exchange[Code], 0), 8)), "")</f>
        <v>16991.12782773783</v>
      </c>
      <c r="I175" s="30">
        <f>100*(Data[[#This Row],[Salary in Big Macs]]/$H$5)</f>
        <v>123.96394579727932</v>
      </c>
      <c r="J175" s="1" t="s">
        <v>1138</v>
      </c>
      <c r="K175" s="1" t="s">
        <v>290</v>
      </c>
      <c r="L175" s="1" t="s">
        <v>137</v>
      </c>
      <c r="M175" s="1" t="s">
        <v>9</v>
      </c>
      <c r="N175" s="1" t="str">
        <f>INDEX(Countries[], MATCH(Data[[#This Row],[Where do you work]], Countries[Actual], 0), 2)</f>
        <v>Canada</v>
      </c>
      <c r="O175" s="1" t="str">
        <f>VLOOKUP(Data[[#This Row],[Where do you work]], Countries[], 3, FALSE)</f>
        <v>North America</v>
      </c>
      <c r="P175" s="1" t="s">
        <v>282</v>
      </c>
      <c r="Q175" s="1" t="str">
        <f>VLOOKUP(Data[[#This Row],[How many hours of a day you work on Excel]], Time[], 2, FALSE)</f>
        <v>Heavy</v>
      </c>
      <c r="S175" s="33" t="str">
        <f>VLOOKUP(Data[[#This Row],[Years of Experience]], Experience[], 2, TRUE)</f>
        <v>0 - 5 Years</v>
      </c>
    </row>
    <row r="176" spans="2:19" x14ac:dyDescent="0.2">
      <c r="B176" s="1" t="s">
        <v>985</v>
      </c>
      <c r="C176" s="1">
        <v>41058.898402777777</v>
      </c>
      <c r="D176" s="10" t="s">
        <v>986</v>
      </c>
      <c r="E176" s="1" t="s">
        <v>322</v>
      </c>
      <c r="F176" s="11">
        <v>83000</v>
      </c>
      <c r="G176" s="9">
        <f>Data[[#This Row],[Clean Salary]]*INDEX(Exchange[], MATCH(Data[[#This Row],[Currency]], Exchange[Code], 0), 4)</f>
        <v>83000</v>
      </c>
      <c r="H176" s="11">
        <f>IFERROR(Data[[#This Row],[Salary in USD]]/(INDEX(Exchange[], MATCH(Data[[#This Row],[Local Currency Unit]], Exchange[Code], 0), 8)), "")</f>
        <v>17926.565874730022</v>
      </c>
      <c r="I176" s="30">
        <f>100*(Data[[#This Row],[Salary in Big Macs]]/$H$5)</f>
        <v>130.78871885117564</v>
      </c>
      <c r="J176" s="1" t="s">
        <v>987</v>
      </c>
      <c r="K176" s="1" t="s">
        <v>290</v>
      </c>
      <c r="L176" s="1" t="s">
        <v>137</v>
      </c>
      <c r="M176" s="1" t="s">
        <v>9</v>
      </c>
      <c r="N176" s="1" t="str">
        <f>INDEX(Countries[], MATCH(Data[[#This Row],[Where do you work]], Countries[Actual], 0), 2)</f>
        <v>Canada</v>
      </c>
      <c r="O176" s="1" t="str">
        <f>VLOOKUP(Data[[#This Row],[Where do you work]], Countries[], 3, FALSE)</f>
        <v>North America</v>
      </c>
      <c r="P176" s="1" t="s">
        <v>282</v>
      </c>
      <c r="Q176" s="1" t="str">
        <f>VLOOKUP(Data[[#This Row],[How many hours of a day you work on Excel]], Time[], 2, FALSE)</f>
        <v>Heavy</v>
      </c>
      <c r="R176" s="1">
        <v>12</v>
      </c>
      <c r="S176" s="33" t="str">
        <f>VLOOKUP(Data[[#This Row],[Years of Experience]], Experience[], 2, TRUE)</f>
        <v>10 - 20 Years</v>
      </c>
    </row>
    <row r="177" spans="2:19" x14ac:dyDescent="0.2">
      <c r="B177" s="1" t="s">
        <v>564</v>
      </c>
      <c r="C177" s="1">
        <v>41067.358923611115</v>
      </c>
      <c r="D177" s="10">
        <v>134000</v>
      </c>
      <c r="E177" s="1" t="s">
        <v>9</v>
      </c>
      <c r="F177" s="11">
        <v>134000</v>
      </c>
      <c r="G177" s="9">
        <f>Data[[#This Row],[Clean Salary]]*INDEX(Exchange[], MATCH(Data[[#This Row],[Currency]], Exchange[Code], 0), 4)</f>
        <v>131770.4440860638</v>
      </c>
      <c r="H177" s="11">
        <f>IFERROR(Data[[#This Row],[Salary in USD]]/(INDEX(Exchange[], MATCH(Data[[#This Row],[Local Currency Unit]], Exchange[Code], 0), 8)), "")</f>
        <v>28460.139111460863</v>
      </c>
      <c r="I177" s="30">
        <f>100*(Data[[#This Row],[Salary in Big Macs]]/$H$5)</f>
        <v>207.63960921044284</v>
      </c>
      <c r="J177" s="1" t="s">
        <v>565</v>
      </c>
      <c r="K177" s="1" t="s">
        <v>316</v>
      </c>
      <c r="L177" s="1" t="s">
        <v>137</v>
      </c>
      <c r="M177" s="1" t="s">
        <v>9</v>
      </c>
      <c r="N177" s="1" t="str">
        <f>INDEX(Countries[], MATCH(Data[[#This Row],[Where do you work]], Countries[Actual], 0), 2)</f>
        <v>Canada</v>
      </c>
      <c r="O177" s="1" t="str">
        <f>VLOOKUP(Data[[#This Row],[Where do you work]], Countries[], 3, FALSE)</f>
        <v>North America</v>
      </c>
      <c r="P177" s="1" t="s">
        <v>294</v>
      </c>
      <c r="Q177" s="1" t="str">
        <f>VLOOKUP(Data[[#This Row],[How many hours of a day you work on Excel]], Time[], 2, FALSE)</f>
        <v>Very Heavy</v>
      </c>
      <c r="R177" s="1">
        <v>20</v>
      </c>
      <c r="S177" s="33" t="str">
        <f>VLOOKUP(Data[[#This Row],[Years of Experience]], Experience[], 2, TRUE)</f>
        <v>20+ Years</v>
      </c>
    </row>
    <row r="178" spans="2:19" x14ac:dyDescent="0.2">
      <c r="B178" s="1" t="s">
        <v>1306</v>
      </c>
      <c r="C178" s="1">
        <v>41072.156539351854</v>
      </c>
      <c r="D178" s="10">
        <v>78000</v>
      </c>
      <c r="E178" s="1" t="s">
        <v>9</v>
      </c>
      <c r="F178" s="11">
        <v>78000</v>
      </c>
      <c r="G178" s="9">
        <f>Data[[#This Row],[Clean Salary]]*INDEX(Exchange[], MATCH(Data[[#This Row],[Currency]], Exchange[Code], 0), 4)</f>
        <v>76702.198796365497</v>
      </c>
      <c r="H178" s="11">
        <f>IFERROR(Data[[#This Row],[Salary in USD]]/(INDEX(Exchange[], MATCH(Data[[#This Row],[Local Currency Unit]], Exchange[Code], 0), 8)), "")</f>
        <v>16566.349632044385</v>
      </c>
      <c r="I178" s="30">
        <f>100*(Data[[#This Row],[Salary in Big Macs]]/$H$5)</f>
        <v>120.86484715234735</v>
      </c>
      <c r="J178" s="1" t="s">
        <v>1307</v>
      </c>
      <c r="K178" s="1" t="s">
        <v>290</v>
      </c>
      <c r="L178" s="1" t="s">
        <v>137</v>
      </c>
      <c r="M178" s="1" t="s">
        <v>9</v>
      </c>
      <c r="N178" s="1" t="str">
        <f>INDEX(Countries[], MATCH(Data[[#This Row],[Where do you work]], Countries[Actual], 0), 2)</f>
        <v>Canada</v>
      </c>
      <c r="O178" s="1" t="str">
        <f>VLOOKUP(Data[[#This Row],[Where do you work]], Countries[], 3, FALSE)</f>
        <v>North America</v>
      </c>
      <c r="P178" s="1" t="s">
        <v>294</v>
      </c>
      <c r="Q178" s="1" t="str">
        <f>VLOOKUP(Data[[#This Row],[How many hours of a day you work on Excel]], Time[], 2, FALSE)</f>
        <v>Very Heavy</v>
      </c>
      <c r="R178" s="1">
        <v>4</v>
      </c>
      <c r="S178" s="33" t="str">
        <f>VLOOKUP(Data[[#This Row],[Years of Experience]], Experience[], 2, TRUE)</f>
        <v>0 - 5 Years</v>
      </c>
    </row>
    <row r="179" spans="2:19" x14ac:dyDescent="0.2">
      <c r="B179" s="1" t="s">
        <v>1847</v>
      </c>
      <c r="C179" s="1">
        <v>41055.060023148151</v>
      </c>
      <c r="D179" s="10">
        <v>60000</v>
      </c>
      <c r="E179" s="1" t="s">
        <v>9</v>
      </c>
      <c r="F179" s="11">
        <v>60000</v>
      </c>
      <c r="G179" s="9">
        <f>Data[[#This Row],[Clean Salary]]*INDEX(Exchange[], MATCH(Data[[#This Row],[Currency]], Exchange[Code], 0), 4)</f>
        <v>59001.691381819612</v>
      </c>
      <c r="H179" s="11">
        <f>IFERROR(Data[[#This Row],[Salary in USD]]/(INDEX(Exchange[], MATCH(Data[[#This Row],[Local Currency Unit]], Exchange[Code], 0), 8)), "")</f>
        <v>12743.345870803372</v>
      </c>
      <c r="I179" s="30">
        <f>100*(Data[[#This Row],[Salary in Big Macs]]/$H$5)</f>
        <v>92.972959347959488</v>
      </c>
      <c r="J179" s="1" t="s">
        <v>1848</v>
      </c>
      <c r="K179" s="1" t="s">
        <v>290</v>
      </c>
      <c r="L179" s="1" t="s">
        <v>137</v>
      </c>
      <c r="M179" s="1" t="s">
        <v>9</v>
      </c>
      <c r="N179" s="1" t="str">
        <f>INDEX(Countries[], MATCH(Data[[#This Row],[Where do you work]], Countries[Actual], 0), 2)</f>
        <v>Canada</v>
      </c>
      <c r="O179" s="1" t="str">
        <f>VLOOKUP(Data[[#This Row],[Where do you work]], Countries[], 3, FALSE)</f>
        <v>North America</v>
      </c>
      <c r="P179" s="1" t="s">
        <v>294</v>
      </c>
      <c r="Q179" s="1" t="str">
        <f>VLOOKUP(Data[[#This Row],[How many hours of a day you work on Excel]], Time[], 2, FALSE)</f>
        <v>Very Heavy</v>
      </c>
      <c r="S179" s="33" t="str">
        <f>VLOOKUP(Data[[#This Row],[Years of Experience]], Experience[], 2, TRUE)</f>
        <v>0 - 5 Years</v>
      </c>
    </row>
    <row r="180" spans="2:19" x14ac:dyDescent="0.2">
      <c r="B180" s="1" t="s">
        <v>2375</v>
      </c>
      <c r="C180" s="1">
        <v>41055.147835648146</v>
      </c>
      <c r="D180" s="10">
        <v>46000</v>
      </c>
      <c r="E180" s="1" t="s">
        <v>9</v>
      </c>
      <c r="F180" s="11">
        <v>46000</v>
      </c>
      <c r="G180" s="9">
        <f>Data[[#This Row],[Clean Salary]]*INDEX(Exchange[], MATCH(Data[[#This Row],[Currency]], Exchange[Code], 0), 4)</f>
        <v>45234.630059395036</v>
      </c>
      <c r="H180" s="11">
        <f>IFERROR(Data[[#This Row],[Salary in USD]]/(INDEX(Exchange[], MATCH(Data[[#This Row],[Local Currency Unit]], Exchange[Code], 0), 8)), "")</f>
        <v>9769.8985009492517</v>
      </c>
      <c r="I180" s="30">
        <f>100*(Data[[#This Row],[Salary in Big Macs]]/$H$5)</f>
        <v>71.279268833435623</v>
      </c>
      <c r="J180" s="1" t="s">
        <v>2376</v>
      </c>
      <c r="K180" s="1" t="s">
        <v>290</v>
      </c>
      <c r="L180" s="1" t="s">
        <v>137</v>
      </c>
      <c r="M180" s="1" t="s">
        <v>9</v>
      </c>
      <c r="N180" s="1" t="str">
        <f>INDEX(Countries[], MATCH(Data[[#This Row],[Where do you work]], Countries[Actual], 0), 2)</f>
        <v>Canada</v>
      </c>
      <c r="O180" s="1" t="str">
        <f>VLOOKUP(Data[[#This Row],[Where do you work]], Countries[], 3, FALSE)</f>
        <v>North America</v>
      </c>
      <c r="P180" s="1" t="s">
        <v>294</v>
      </c>
      <c r="Q180" s="1" t="str">
        <f>VLOOKUP(Data[[#This Row],[How many hours of a day you work on Excel]], Time[], 2, FALSE)</f>
        <v>Very Heavy</v>
      </c>
      <c r="S180" s="33" t="str">
        <f>VLOOKUP(Data[[#This Row],[Years of Experience]], Experience[], 2, TRUE)</f>
        <v>0 - 5 Years</v>
      </c>
    </row>
    <row r="181" spans="2:19" x14ac:dyDescent="0.2">
      <c r="B181" s="1" t="s">
        <v>1568</v>
      </c>
      <c r="C181" s="1">
        <v>41054.969143518516</v>
      </c>
      <c r="D181" s="10" t="s">
        <v>1569</v>
      </c>
      <c r="E181" s="1" t="s">
        <v>322</v>
      </c>
      <c r="F181" s="11">
        <v>60000</v>
      </c>
      <c r="G181" s="9">
        <f>Data[[#This Row],[Clean Salary]]*INDEX(Exchange[], MATCH(Data[[#This Row],[Currency]], Exchange[Code], 0), 4)</f>
        <v>60000</v>
      </c>
      <c r="H181" s="11">
        <f>IFERROR(Data[[#This Row],[Salary in USD]]/(INDEX(Exchange[], MATCH(Data[[#This Row],[Local Currency Unit]], Exchange[Code], 0), 8)), "")</f>
        <v>12958.963282937366</v>
      </c>
      <c r="I181" s="30">
        <f>100*(Data[[#This Row],[Salary in Big Macs]]/$H$5)</f>
        <v>94.546061820126965</v>
      </c>
      <c r="J181" s="1" t="s">
        <v>1570</v>
      </c>
      <c r="K181" s="1" t="s">
        <v>290</v>
      </c>
      <c r="L181" s="1" t="s">
        <v>137</v>
      </c>
      <c r="M181" s="1" t="s">
        <v>9</v>
      </c>
      <c r="N181" s="1" t="str">
        <f>INDEX(Countries[], MATCH(Data[[#This Row],[Where do you work]], Countries[Actual], 0), 2)</f>
        <v>Canada</v>
      </c>
      <c r="O181" s="1" t="str">
        <f>VLOOKUP(Data[[#This Row],[Where do you work]], Countries[], 3, FALSE)</f>
        <v>North America</v>
      </c>
      <c r="P181" s="1" t="s">
        <v>324</v>
      </c>
      <c r="Q181" s="1" t="str">
        <f>VLOOKUP(Data[[#This Row],[How many hours of a day you work on Excel]], Time[], 2, FALSE)</f>
        <v>Light</v>
      </c>
      <c r="S181" s="33" t="str">
        <f>VLOOKUP(Data[[#This Row],[Years of Experience]], Experience[], 2, TRUE)</f>
        <v>0 - 5 Years</v>
      </c>
    </row>
    <row r="182" spans="2:19" x14ac:dyDescent="0.2">
      <c r="B182" s="1" t="s">
        <v>1679</v>
      </c>
      <c r="C182" s="1">
        <v>41055.032233796293</v>
      </c>
      <c r="D182" s="10">
        <v>58</v>
      </c>
      <c r="E182" s="1" t="s">
        <v>322</v>
      </c>
      <c r="F182" s="11">
        <v>58000</v>
      </c>
      <c r="G182" s="9">
        <f>Data[[#This Row],[Clean Salary]]*INDEX(Exchange[], MATCH(Data[[#This Row],[Currency]], Exchange[Code], 0), 4)</f>
        <v>58000</v>
      </c>
      <c r="H182" s="11">
        <f>IFERROR(Data[[#This Row],[Salary in USD]]/(INDEX(Exchange[], MATCH(Data[[#This Row],[Local Currency Unit]], Exchange[Code], 0), 8)), "")</f>
        <v>12526.997840172786</v>
      </c>
      <c r="I182" s="30">
        <f>100*(Data[[#This Row],[Salary in Big Macs]]/$H$5)</f>
        <v>91.394526426122738</v>
      </c>
      <c r="J182" s="1" t="s">
        <v>1680</v>
      </c>
      <c r="K182" s="1" t="s">
        <v>281</v>
      </c>
      <c r="L182" s="1" t="s">
        <v>137</v>
      </c>
      <c r="M182" s="1" t="s">
        <v>9</v>
      </c>
      <c r="N182" s="1" t="str">
        <f>INDEX(Countries[], MATCH(Data[[#This Row],[Where do you work]], Countries[Actual], 0), 2)</f>
        <v>Canada</v>
      </c>
      <c r="O182" s="1" t="str">
        <f>VLOOKUP(Data[[#This Row],[Where do you work]], Countries[], 3, FALSE)</f>
        <v>North America</v>
      </c>
      <c r="P182" s="1" t="s">
        <v>324</v>
      </c>
      <c r="Q182" s="1" t="str">
        <f>VLOOKUP(Data[[#This Row],[How many hours of a day you work on Excel]], Time[], 2, FALSE)</f>
        <v>Light</v>
      </c>
      <c r="S182" s="33" t="str">
        <f>VLOOKUP(Data[[#This Row],[Years of Experience]], Experience[], 2, TRUE)</f>
        <v>0 - 5 Years</v>
      </c>
    </row>
    <row r="183" spans="2:19" x14ac:dyDescent="0.2">
      <c r="B183" s="1" t="s">
        <v>2395</v>
      </c>
      <c r="C183" s="1">
        <v>41055.040393518517</v>
      </c>
      <c r="D183" s="10">
        <v>45000</v>
      </c>
      <c r="E183" s="1" t="s">
        <v>9</v>
      </c>
      <c r="F183" s="11">
        <v>45000</v>
      </c>
      <c r="G183" s="9">
        <f>Data[[#This Row],[Clean Salary]]*INDEX(Exchange[], MATCH(Data[[#This Row],[Currency]], Exchange[Code], 0), 4)</f>
        <v>44251.268536364711</v>
      </c>
      <c r="H183" s="11">
        <f>IFERROR(Data[[#This Row],[Salary in USD]]/(INDEX(Exchange[], MATCH(Data[[#This Row],[Local Currency Unit]], Exchange[Code], 0), 8)), "")</f>
        <v>9557.5094031025292</v>
      </c>
      <c r="I183" s="30">
        <f>100*(Data[[#This Row],[Salary in Big Macs]]/$H$5)</f>
        <v>69.72971951096963</v>
      </c>
      <c r="J183" s="1" t="s">
        <v>2396</v>
      </c>
      <c r="K183" s="1" t="s">
        <v>286</v>
      </c>
      <c r="L183" s="1" t="s">
        <v>137</v>
      </c>
      <c r="M183" s="1" t="s">
        <v>9</v>
      </c>
      <c r="N183" s="1" t="str">
        <f>INDEX(Countries[], MATCH(Data[[#This Row],[Where do you work]], Countries[Actual], 0), 2)</f>
        <v>Canada</v>
      </c>
      <c r="O183" s="1" t="str">
        <f>VLOOKUP(Data[[#This Row],[Where do you work]], Countries[], 3, FALSE)</f>
        <v>North America</v>
      </c>
      <c r="P183" s="1" t="s">
        <v>324</v>
      </c>
      <c r="Q183" s="1" t="str">
        <f>VLOOKUP(Data[[#This Row],[How many hours of a day you work on Excel]], Time[], 2, FALSE)</f>
        <v>Light</v>
      </c>
      <c r="S183" s="33" t="str">
        <f>VLOOKUP(Data[[#This Row],[Years of Experience]], Experience[], 2, TRUE)</f>
        <v>0 - 5 Years</v>
      </c>
    </row>
    <row r="184" spans="2:19" x14ac:dyDescent="0.2">
      <c r="B184" s="1" t="s">
        <v>863</v>
      </c>
      <c r="C184" s="1">
        <v>41055.852303240739</v>
      </c>
      <c r="D184" s="10">
        <v>100000</v>
      </c>
      <c r="E184" s="1" t="s">
        <v>9</v>
      </c>
      <c r="F184" s="11">
        <v>100000</v>
      </c>
      <c r="G184" s="9">
        <f>Data[[#This Row],[Clean Salary]]*INDEX(Exchange[], MATCH(Data[[#This Row],[Currency]], Exchange[Code], 0), 4)</f>
        <v>98336.152303032693</v>
      </c>
      <c r="H184" s="11">
        <f>IFERROR(Data[[#This Row],[Salary in USD]]/(INDEX(Exchange[], MATCH(Data[[#This Row],[Local Currency Unit]], Exchange[Code], 0), 8)), "")</f>
        <v>21238.909784672287</v>
      </c>
      <c r="I184" s="30">
        <f>100*(Data[[#This Row],[Salary in Big Macs]]/$H$5)</f>
        <v>154.95493224659916</v>
      </c>
      <c r="J184" s="1" t="s">
        <v>864</v>
      </c>
      <c r="K184" s="1" t="s">
        <v>329</v>
      </c>
      <c r="L184" s="1" t="s">
        <v>137</v>
      </c>
      <c r="M184" s="1" t="s">
        <v>9</v>
      </c>
      <c r="N184" s="1" t="str">
        <f>INDEX(Countries[], MATCH(Data[[#This Row],[Where do you work]], Countries[Actual], 0), 2)</f>
        <v>Canada</v>
      </c>
      <c r="O184" s="1" t="str">
        <f>VLOOKUP(Data[[#This Row],[Where do you work]], Countries[], 3, FALSE)</f>
        <v>North America</v>
      </c>
      <c r="P184" s="1" t="s">
        <v>282</v>
      </c>
      <c r="Q184" s="1" t="str">
        <f>VLOOKUP(Data[[#This Row],[How many hours of a day you work on Excel]], Time[], 2, FALSE)</f>
        <v>Heavy</v>
      </c>
      <c r="R184" s="1">
        <v>5</v>
      </c>
      <c r="S184" s="33" t="str">
        <f>VLOOKUP(Data[[#This Row],[Years of Experience]], Experience[], 2, TRUE)</f>
        <v>5 - 10 Years</v>
      </c>
    </row>
    <row r="185" spans="2:19" x14ac:dyDescent="0.2">
      <c r="B185" s="1" t="s">
        <v>1366</v>
      </c>
      <c r="C185" s="1">
        <v>41055.071192129632</v>
      </c>
      <c r="D185" s="10">
        <v>75000</v>
      </c>
      <c r="E185" s="1" t="s">
        <v>9</v>
      </c>
      <c r="F185" s="11">
        <v>75000</v>
      </c>
      <c r="G185" s="9">
        <f>Data[[#This Row],[Clean Salary]]*INDEX(Exchange[], MATCH(Data[[#This Row],[Currency]], Exchange[Code], 0), 4)</f>
        <v>73752.11422727452</v>
      </c>
      <c r="H185" s="11">
        <f>IFERROR(Data[[#This Row],[Salary in USD]]/(INDEX(Exchange[], MATCH(Data[[#This Row],[Local Currency Unit]], Exchange[Code], 0), 8)), "")</f>
        <v>15929.182338504217</v>
      </c>
      <c r="I185" s="30">
        <f>100*(Data[[#This Row],[Salary in Big Macs]]/$H$5)</f>
        <v>116.21619918494939</v>
      </c>
      <c r="J185" s="1" t="s">
        <v>1367</v>
      </c>
      <c r="K185" s="1" t="s">
        <v>290</v>
      </c>
      <c r="L185" s="1" t="s">
        <v>1368</v>
      </c>
      <c r="M185" s="1" t="s">
        <v>9</v>
      </c>
      <c r="N185" s="1" t="str">
        <f>INDEX(Countries[], MATCH(Data[[#This Row],[Where do you work]], Countries[Actual], 0), 2)</f>
        <v>Canada</v>
      </c>
      <c r="O185" s="1" t="str">
        <f>VLOOKUP(Data[[#This Row],[Where do you work]], Countries[], 3, FALSE)</f>
        <v>North America</v>
      </c>
      <c r="P185" s="1" t="s">
        <v>282</v>
      </c>
      <c r="Q185" s="1" t="str">
        <f>VLOOKUP(Data[[#This Row],[How many hours of a day you work on Excel]], Time[], 2, FALSE)</f>
        <v>Heavy</v>
      </c>
      <c r="S185" s="33" t="str">
        <f>VLOOKUP(Data[[#This Row],[Years of Experience]], Experience[], 2, TRUE)</f>
        <v>0 - 5 Years</v>
      </c>
    </row>
    <row r="186" spans="2:19" x14ac:dyDescent="0.2">
      <c r="B186" s="1" t="s">
        <v>1614</v>
      </c>
      <c r="C186" s="1">
        <v>41058.714606481481</v>
      </c>
      <c r="D186" s="10" t="s">
        <v>1615</v>
      </c>
      <c r="E186" s="1" t="s">
        <v>322</v>
      </c>
      <c r="F186" s="11">
        <v>60000</v>
      </c>
      <c r="G186" s="9">
        <f>Data[[#This Row],[Clean Salary]]*INDEX(Exchange[], MATCH(Data[[#This Row],[Currency]], Exchange[Code], 0), 4)</f>
        <v>60000</v>
      </c>
      <c r="H186" s="11">
        <f>IFERROR(Data[[#This Row],[Salary in USD]]/(INDEX(Exchange[], MATCH(Data[[#This Row],[Local Currency Unit]], Exchange[Code], 0), 8)), "")</f>
        <v>13544.018058690746</v>
      </c>
      <c r="I186" s="30">
        <f>100*(Data[[#This Row],[Salary in Big Macs]]/$H$5)</f>
        <v>98.814507049026616</v>
      </c>
      <c r="J186" s="1" t="s">
        <v>1616</v>
      </c>
      <c r="K186" s="1" t="s">
        <v>281</v>
      </c>
      <c r="L186" s="1" t="s">
        <v>205</v>
      </c>
      <c r="M186" s="1" t="s">
        <v>15</v>
      </c>
      <c r="N186" s="1" t="str">
        <f>INDEX(Countries[], MATCH(Data[[#This Row],[Where do you work]], Countries[Actual], 0), 2)</f>
        <v>Europe</v>
      </c>
      <c r="O186" s="1" t="str">
        <f>VLOOKUP(Data[[#This Row],[Where do you work]], Countries[], 3, FALSE)</f>
        <v>Europe</v>
      </c>
      <c r="P186" s="1" t="s">
        <v>294</v>
      </c>
      <c r="Q186" s="1" t="str">
        <f>VLOOKUP(Data[[#This Row],[How many hours of a day you work on Excel]], Time[], 2, FALSE)</f>
        <v>Very Heavy</v>
      </c>
      <c r="R186" s="1">
        <v>20</v>
      </c>
      <c r="S186" s="33" t="str">
        <f>VLOOKUP(Data[[#This Row],[Years of Experience]], Experience[], 2, TRUE)</f>
        <v>20+ Years</v>
      </c>
    </row>
    <row r="187" spans="2:19" x14ac:dyDescent="0.2">
      <c r="B187" s="1" t="s">
        <v>784</v>
      </c>
      <c r="C187" s="1">
        <v>41055.221145833333</v>
      </c>
      <c r="D187" s="10" t="s">
        <v>785</v>
      </c>
      <c r="E187" s="1" t="s">
        <v>322</v>
      </c>
      <c r="F187" s="11">
        <v>95000</v>
      </c>
      <c r="G187" s="9">
        <f>Data[[#This Row],[Clean Salary]]*INDEX(Exchange[], MATCH(Data[[#This Row],[Currency]], Exchange[Code], 0), 4)</f>
        <v>95000</v>
      </c>
      <c r="H187" s="11" t="str">
        <f>IFERROR(Data[[#This Row],[Salary in USD]]/(INDEX(Exchange[], MATCH(Data[[#This Row],[Local Currency Unit]], Exchange[Code], 0), 8)), "")</f>
        <v/>
      </c>
      <c r="I187" s="30" t="e">
        <f>100*(Data[[#This Row],[Salary in Big Macs]]/$H$5)</f>
        <v>#VALUE!</v>
      </c>
      <c r="J187" s="1" t="s">
        <v>786</v>
      </c>
      <c r="K187" s="1" t="s">
        <v>329</v>
      </c>
      <c r="L187" s="1" t="s">
        <v>207</v>
      </c>
      <c r="N187" s="1" t="str">
        <f>INDEX(Countries[], MATCH(Data[[#This Row],[Where do you work]], Countries[Actual], 0), 2)</f>
        <v>Central America</v>
      </c>
      <c r="O187" s="1" t="str">
        <f>VLOOKUP(Data[[#This Row],[Where do you work]], Countries[], 3, FALSE)</f>
        <v>Central America</v>
      </c>
      <c r="P187" s="1" t="s">
        <v>291</v>
      </c>
      <c r="Q187" s="1" t="str">
        <f>VLOOKUP(Data[[#This Row],[How many hours of a day you work on Excel]], Time[], 2, FALSE)</f>
        <v>Medium</v>
      </c>
      <c r="S187" s="33" t="str">
        <f>VLOOKUP(Data[[#This Row],[Years of Experience]], Experience[], 2, TRUE)</f>
        <v>0 - 5 Years</v>
      </c>
    </row>
    <row r="188" spans="2:19" x14ac:dyDescent="0.2">
      <c r="B188" s="1" t="s">
        <v>2911</v>
      </c>
      <c r="C188" s="1">
        <v>41055.340775462966</v>
      </c>
      <c r="D188" s="10">
        <v>8000</v>
      </c>
      <c r="E188" s="1" t="s">
        <v>11</v>
      </c>
      <c r="F188" s="11">
        <v>96000</v>
      </c>
      <c r="G188" s="9">
        <f>Data[[#This Row],[Clean Salary]]*INDEX(Exchange[], MATCH(Data[[#This Row],[Currency]], Exchange[Code], 0), 4)</f>
        <v>15092.18020692008</v>
      </c>
      <c r="H188" s="11">
        <f>IFERROR(Data[[#This Row],[Salary in USD]]/(INDEX(Exchange[], MATCH(Data[[#This Row],[Local Currency Unit]], Exchange[Code], 0), 8)), "")</f>
        <v>6185.3197569344593</v>
      </c>
      <c r="I188" s="30">
        <f>100*(Data[[#This Row],[Salary in Big Macs]]/$H$5)</f>
        <v>45.126883327647178</v>
      </c>
      <c r="J188" s="1" t="s">
        <v>2912</v>
      </c>
      <c r="K188" s="1" t="s">
        <v>316</v>
      </c>
      <c r="L188" s="1" t="s">
        <v>181</v>
      </c>
      <c r="M188" s="1" t="s">
        <v>11</v>
      </c>
      <c r="N188" s="1" t="str">
        <f>INDEX(Countries[], MATCH(Data[[#This Row],[Where do you work]], Countries[Actual], 0), 2)</f>
        <v>China</v>
      </c>
      <c r="O188" s="1" t="str">
        <f>VLOOKUP(Data[[#This Row],[Where do you work]], Countries[], 3, FALSE)</f>
        <v>Asia</v>
      </c>
      <c r="P188" s="1" t="s">
        <v>282</v>
      </c>
      <c r="Q188" s="1" t="str">
        <f>VLOOKUP(Data[[#This Row],[How many hours of a day you work on Excel]], Time[], 2, FALSE)</f>
        <v>Heavy</v>
      </c>
      <c r="R188" s="1">
        <v>10</v>
      </c>
      <c r="S188" s="33" t="str">
        <f>VLOOKUP(Data[[#This Row],[Years of Experience]], Experience[], 2, TRUE)</f>
        <v>10 - 20 Years</v>
      </c>
    </row>
    <row r="189" spans="2:19" x14ac:dyDescent="0.2">
      <c r="B189" s="1" t="s">
        <v>3204</v>
      </c>
      <c r="C189" s="1">
        <v>41057.37773148148</v>
      </c>
      <c r="D189" s="10">
        <v>19000</v>
      </c>
      <c r="E189" s="1" t="s">
        <v>322</v>
      </c>
      <c r="F189" s="11">
        <v>19000</v>
      </c>
      <c r="G189" s="9">
        <f>Data[[#This Row],[Clean Salary]]*INDEX(Exchange[], MATCH(Data[[#This Row],[Currency]], Exchange[Code], 0), 4)</f>
        <v>19000</v>
      </c>
      <c r="H189" s="11">
        <f>IFERROR(Data[[#This Row],[Salary in USD]]/(INDEX(Exchange[], MATCH(Data[[#This Row],[Local Currency Unit]], Exchange[Code], 0), 8)), "")</f>
        <v>7786.8852459016398</v>
      </c>
      <c r="I189" s="30">
        <f>100*(Data[[#This Row],[Salary in Big Macs]]/$H$5)</f>
        <v>56.81159192839187</v>
      </c>
      <c r="J189" s="1" t="s">
        <v>1074</v>
      </c>
      <c r="K189" s="1" t="s">
        <v>290</v>
      </c>
      <c r="L189" s="1" t="s">
        <v>3205</v>
      </c>
      <c r="M189" s="1" t="s">
        <v>11</v>
      </c>
      <c r="N189" s="1" t="str">
        <f>INDEX(Countries[], MATCH(Data[[#This Row],[Where do you work]], Countries[Actual], 0), 2)</f>
        <v>China</v>
      </c>
      <c r="O189" s="1" t="str">
        <f>VLOOKUP(Data[[#This Row],[Where do you work]], Countries[], 3, FALSE)</f>
        <v>Asia</v>
      </c>
      <c r="P189" s="1" t="s">
        <v>282</v>
      </c>
      <c r="Q189" s="1" t="str">
        <f>VLOOKUP(Data[[#This Row],[How many hours of a day you work on Excel]], Time[], 2, FALSE)</f>
        <v>Heavy</v>
      </c>
      <c r="R189" s="1">
        <v>6</v>
      </c>
      <c r="S189" s="33" t="str">
        <f>VLOOKUP(Data[[#This Row],[Years of Experience]], Experience[], 2, TRUE)</f>
        <v>5 - 10 Years</v>
      </c>
    </row>
    <row r="190" spans="2:19" x14ac:dyDescent="0.2">
      <c r="B190" s="1" t="s">
        <v>3760</v>
      </c>
      <c r="C190" s="1">
        <v>41055.107754629629</v>
      </c>
      <c r="D190" s="10">
        <v>8500</v>
      </c>
      <c r="E190" s="1" t="s">
        <v>322</v>
      </c>
      <c r="F190" s="11">
        <v>8500</v>
      </c>
      <c r="G190" s="9">
        <f>Data[[#This Row],[Clean Salary]]*INDEX(Exchange[], MATCH(Data[[#This Row],[Currency]], Exchange[Code], 0), 4)</f>
        <v>8500</v>
      </c>
      <c r="H190" s="11" t="str">
        <f>IFERROR(Data[[#This Row],[Salary in USD]]/(INDEX(Exchange[], MATCH(Data[[#This Row],[Local Currency Unit]], Exchange[Code], 0), 8)), "")</f>
        <v/>
      </c>
      <c r="I190" s="30" t="e">
        <f>100*(Data[[#This Row],[Salary in Big Macs]]/$H$5)</f>
        <v>#VALUE!</v>
      </c>
      <c r="J190" s="1" t="s">
        <v>3761</v>
      </c>
      <c r="K190" s="1" t="s">
        <v>290</v>
      </c>
      <c r="L190" s="1" t="s">
        <v>165</v>
      </c>
      <c r="N190" s="1" t="str">
        <f>INDEX(Countries[], MATCH(Data[[#This Row],[Where do you work]], Countries[Actual], 0), 2)</f>
        <v>Colombia</v>
      </c>
      <c r="O190" s="1" t="str">
        <f>VLOOKUP(Data[[#This Row],[Where do you work]], Countries[], 3, FALSE)</f>
        <v>Central America</v>
      </c>
      <c r="P190" s="1" t="s">
        <v>324</v>
      </c>
      <c r="Q190" s="1" t="str">
        <f>VLOOKUP(Data[[#This Row],[How many hours of a day you work on Excel]], Time[], 2, FALSE)</f>
        <v>Light</v>
      </c>
      <c r="S190" s="33" t="str">
        <f>VLOOKUP(Data[[#This Row],[Years of Experience]], Experience[], 2, TRUE)</f>
        <v>0 - 5 Years</v>
      </c>
    </row>
    <row r="191" spans="2:19" x14ac:dyDescent="0.2">
      <c r="B191" s="1" t="s">
        <v>3829</v>
      </c>
      <c r="C191" s="1">
        <v>41059.87027777778</v>
      </c>
      <c r="D191" s="10" t="s">
        <v>3830</v>
      </c>
      <c r="E191" s="1" t="s">
        <v>322</v>
      </c>
      <c r="F191" s="11">
        <v>7200</v>
      </c>
      <c r="G191" s="9">
        <f>Data[[#This Row],[Clean Salary]]*INDEX(Exchange[], MATCH(Data[[#This Row],[Currency]], Exchange[Code], 0), 4)</f>
        <v>7200</v>
      </c>
      <c r="H191" s="11" t="str">
        <f>IFERROR(Data[[#This Row],[Salary in USD]]/(INDEX(Exchange[], MATCH(Data[[#This Row],[Local Currency Unit]], Exchange[Code], 0), 8)), "")</f>
        <v/>
      </c>
      <c r="I191" s="30" t="e">
        <f>100*(Data[[#This Row],[Salary in Big Macs]]/$H$5)</f>
        <v>#VALUE!</v>
      </c>
      <c r="J191" s="1" t="s">
        <v>3831</v>
      </c>
      <c r="K191" s="1" t="s">
        <v>298</v>
      </c>
      <c r="L191" s="1" t="s">
        <v>165</v>
      </c>
      <c r="N191" s="1" t="str">
        <f>INDEX(Countries[], MATCH(Data[[#This Row],[Where do you work]], Countries[Actual], 0), 2)</f>
        <v>Colombia</v>
      </c>
      <c r="O191" s="1" t="str">
        <f>VLOOKUP(Data[[#This Row],[Where do you work]], Countries[], 3, FALSE)</f>
        <v>Central America</v>
      </c>
      <c r="P191" s="1" t="s">
        <v>282</v>
      </c>
      <c r="Q191" s="1" t="str">
        <f>VLOOKUP(Data[[#This Row],[How many hours of a day you work on Excel]], Time[], 2, FALSE)</f>
        <v>Heavy</v>
      </c>
      <c r="R191" s="1">
        <v>8</v>
      </c>
      <c r="S191" s="33" t="str">
        <f>VLOOKUP(Data[[#This Row],[Years of Experience]], Experience[], 2, TRUE)</f>
        <v>5 - 10 Years</v>
      </c>
    </row>
    <row r="192" spans="2:19" x14ac:dyDescent="0.2">
      <c r="B192" s="1" t="s">
        <v>3360</v>
      </c>
      <c r="C192" s="1">
        <v>41075.897407407407</v>
      </c>
      <c r="D192" s="10" t="s">
        <v>3361</v>
      </c>
      <c r="E192" s="1" t="s">
        <v>322</v>
      </c>
      <c r="F192" s="11">
        <v>16110</v>
      </c>
      <c r="G192" s="9">
        <f>Data[[#This Row],[Clean Salary]]*INDEX(Exchange[], MATCH(Data[[#This Row],[Currency]], Exchange[Code], 0), 4)</f>
        <v>16110</v>
      </c>
      <c r="H192" s="11" t="str">
        <f>IFERROR(Data[[#This Row],[Salary in USD]]/(INDEX(Exchange[], MATCH(Data[[#This Row],[Local Currency Unit]], Exchange[Code], 0), 8)), "")</f>
        <v/>
      </c>
      <c r="I192" s="30" t="e">
        <f>100*(Data[[#This Row],[Salary in Big Macs]]/$H$5)</f>
        <v>#VALUE!</v>
      </c>
      <c r="J192" s="1" t="s">
        <v>3362</v>
      </c>
      <c r="K192" s="1" t="s">
        <v>290</v>
      </c>
      <c r="L192" s="1" t="s">
        <v>3363</v>
      </c>
      <c r="N192" s="1" t="str">
        <f>INDEX(Countries[], MATCH(Data[[#This Row],[Where do you work]], Countries[Actual], 0), 2)</f>
        <v>Colombia</v>
      </c>
      <c r="O192" s="1" t="str">
        <f>VLOOKUP(Data[[#This Row],[Where do you work]], Countries[], 3, FALSE)</f>
        <v>Central America</v>
      </c>
      <c r="P192" s="1" t="s">
        <v>294</v>
      </c>
      <c r="Q192" s="1" t="str">
        <f>VLOOKUP(Data[[#This Row],[How many hours of a day you work on Excel]], Time[], 2, FALSE)</f>
        <v>Very Heavy</v>
      </c>
      <c r="R192" s="1">
        <v>10</v>
      </c>
      <c r="S192" s="33" t="str">
        <f>VLOOKUP(Data[[#This Row],[Years of Experience]], Experience[], 2, TRUE)</f>
        <v>10 - 20 Years</v>
      </c>
    </row>
    <row r="193" spans="2:19" x14ac:dyDescent="0.2">
      <c r="B193" s="1" t="s">
        <v>2963</v>
      </c>
      <c r="C193" s="1">
        <v>41055.028912037036</v>
      </c>
      <c r="D193" s="10">
        <v>2000</v>
      </c>
      <c r="E193" s="1" t="s">
        <v>322</v>
      </c>
      <c r="F193" s="11">
        <v>24000</v>
      </c>
      <c r="G193" s="9">
        <f>Data[[#This Row],[Clean Salary]]*INDEX(Exchange[], MATCH(Data[[#This Row],[Currency]], Exchange[Code], 0), 4)</f>
        <v>24000</v>
      </c>
      <c r="H193" s="11" t="str">
        <f>IFERROR(Data[[#This Row],[Salary in USD]]/(INDEX(Exchange[], MATCH(Data[[#This Row],[Local Currency Unit]], Exchange[Code], 0), 8)), "")</f>
        <v/>
      </c>
      <c r="I193" s="30" t="e">
        <f>100*(Data[[#This Row],[Salary in Big Macs]]/$H$5)</f>
        <v>#VALUE!</v>
      </c>
      <c r="J193" s="1" t="s">
        <v>2964</v>
      </c>
      <c r="K193" s="1" t="s">
        <v>281</v>
      </c>
      <c r="L193" s="1" t="s">
        <v>165</v>
      </c>
      <c r="N193" s="1" t="str">
        <f>INDEX(Countries[], MATCH(Data[[#This Row],[Where do you work]], Countries[Actual], 0), 2)</f>
        <v>Colombia</v>
      </c>
      <c r="O193" s="1" t="str">
        <f>VLOOKUP(Data[[#This Row],[Where do you work]], Countries[], 3, FALSE)</f>
        <v>Central America</v>
      </c>
      <c r="P193" s="1" t="s">
        <v>294</v>
      </c>
      <c r="Q193" s="1" t="str">
        <f>VLOOKUP(Data[[#This Row],[How many hours of a day you work on Excel]], Time[], 2, FALSE)</f>
        <v>Very Heavy</v>
      </c>
      <c r="S193" s="33" t="str">
        <f>VLOOKUP(Data[[#This Row],[Years of Experience]], Experience[], 2, TRUE)</f>
        <v>0 - 5 Years</v>
      </c>
    </row>
    <row r="194" spans="2:19" x14ac:dyDescent="0.2">
      <c r="B194" s="1" t="s">
        <v>3888</v>
      </c>
      <c r="C194" s="1">
        <v>41056.005462962959</v>
      </c>
      <c r="D194" s="10">
        <v>6000</v>
      </c>
      <c r="E194" s="1" t="s">
        <v>322</v>
      </c>
      <c r="F194" s="11">
        <v>6000</v>
      </c>
      <c r="G194" s="9">
        <f>Data[[#This Row],[Clean Salary]]*INDEX(Exchange[], MATCH(Data[[#This Row],[Currency]], Exchange[Code], 0), 4)</f>
        <v>6000</v>
      </c>
      <c r="H194" s="11" t="str">
        <f>IFERROR(Data[[#This Row],[Salary in USD]]/(INDEX(Exchange[], MATCH(Data[[#This Row],[Local Currency Unit]], Exchange[Code], 0), 8)), "")</f>
        <v/>
      </c>
      <c r="I194" s="30" t="e">
        <f>100*(Data[[#This Row],[Salary in Big Macs]]/$H$5)</f>
        <v>#VALUE!</v>
      </c>
      <c r="J194" s="1" t="s">
        <v>3889</v>
      </c>
      <c r="K194" s="1" t="s">
        <v>290</v>
      </c>
      <c r="L194" s="1" t="s">
        <v>208</v>
      </c>
      <c r="N194" s="1" t="str">
        <f>INDEX(Countries[], MATCH(Data[[#This Row],[Where do you work]], Countries[Actual], 0), 2)</f>
        <v>Colombia</v>
      </c>
      <c r="O194" s="1" t="str">
        <f>VLOOKUP(Data[[#This Row],[Where do you work]], Countries[], 3, FALSE)</f>
        <v>Central America</v>
      </c>
      <c r="P194" s="1" t="s">
        <v>324</v>
      </c>
      <c r="Q194" s="1" t="str">
        <f>VLOOKUP(Data[[#This Row],[How many hours of a day you work on Excel]], Time[], 2, FALSE)</f>
        <v>Light</v>
      </c>
      <c r="R194" s="1">
        <v>10</v>
      </c>
      <c r="S194" s="33" t="str">
        <f>VLOOKUP(Data[[#This Row],[Years of Experience]], Experience[], 2, TRUE)</f>
        <v>10 - 20 Years</v>
      </c>
    </row>
    <row r="195" spans="2:19" x14ac:dyDescent="0.2">
      <c r="B195" s="1" t="s">
        <v>618</v>
      </c>
      <c r="C195" s="1">
        <v>41057.809432870374</v>
      </c>
      <c r="D195" s="10">
        <v>90000</v>
      </c>
      <c r="E195" s="1" t="s">
        <v>15</v>
      </c>
      <c r="F195" s="11">
        <v>90000</v>
      </c>
      <c r="G195" s="9">
        <f>Data[[#This Row],[Clean Salary]]*INDEX(Exchange[], MATCH(Data[[#This Row],[Currency]], Exchange[Code], 0), 4)</f>
        <v>114335.9495092447</v>
      </c>
      <c r="H195" s="11">
        <f>IFERROR(Data[[#This Row],[Salary in USD]]/(INDEX(Exchange[], MATCH(Data[[#This Row],[Local Currency Unit]], Exchange[Code], 0), 8)), "")</f>
        <v>25809.469415179392</v>
      </c>
      <c r="I195" s="30">
        <f>100*(Data[[#This Row],[Salary in Big Macs]]/$H$5)</f>
        <v>188.30084147897352</v>
      </c>
      <c r="J195" s="1" t="s">
        <v>619</v>
      </c>
      <c r="K195" s="1" t="s">
        <v>281</v>
      </c>
      <c r="L195" s="1" t="s">
        <v>206</v>
      </c>
      <c r="M195" s="1" t="s">
        <v>15</v>
      </c>
      <c r="N195" s="1" t="str">
        <f>INDEX(Countries[], MATCH(Data[[#This Row],[Where do you work]], Countries[Actual], 0), 2)</f>
        <v>Europe</v>
      </c>
      <c r="O195" s="1" t="str">
        <f>VLOOKUP(Data[[#This Row],[Where do you work]], Countries[], 3, FALSE)</f>
        <v>Europe</v>
      </c>
      <c r="P195" s="1" t="s">
        <v>291</v>
      </c>
      <c r="Q195" s="1" t="str">
        <f>VLOOKUP(Data[[#This Row],[How many hours of a day you work on Excel]], Time[], 2, FALSE)</f>
        <v>Medium</v>
      </c>
      <c r="R195" s="1">
        <v>20</v>
      </c>
      <c r="S195" s="33" t="str">
        <f>VLOOKUP(Data[[#This Row],[Years of Experience]], Experience[], 2, TRUE)</f>
        <v>20+ Years</v>
      </c>
    </row>
    <row r="196" spans="2:19" x14ac:dyDescent="0.2">
      <c r="B196" s="1" t="s">
        <v>2790</v>
      </c>
      <c r="C196" s="1">
        <v>41055.093113425923</v>
      </c>
      <c r="D196" s="10" t="s">
        <v>2791</v>
      </c>
      <c r="E196" s="1" t="s">
        <v>2792</v>
      </c>
      <c r="F196" s="11">
        <v>14000000</v>
      </c>
      <c r="G196" s="9">
        <f>Data[[#This Row],[Clean Salary]]*INDEX(Exchange[], MATCH(Data[[#This Row],[Currency]], Exchange[Code], 0), 4)</f>
        <v>28109.627547434993</v>
      </c>
      <c r="H196" s="11">
        <f>IFERROR(Data[[#This Row],[Salary in USD]]/(INDEX(Exchange[], MATCH(Data[[#This Row],[Local Currency Unit]], Exchange[Code], 0), 8)), "")</f>
        <v>6992.4446635410441</v>
      </c>
      <c r="I196" s="30">
        <f>100*(Data[[#This Row],[Salary in Big Macs]]/$H$5)</f>
        <v>51.015508802577401</v>
      </c>
      <c r="J196" s="1" t="s">
        <v>2793</v>
      </c>
      <c r="K196" s="1" t="s">
        <v>290</v>
      </c>
      <c r="L196" s="1" t="s">
        <v>209</v>
      </c>
      <c r="M196" s="1" t="s">
        <v>2792</v>
      </c>
      <c r="N196" s="1" t="str">
        <f>INDEX(Countries[], MATCH(Data[[#This Row],[Where do you work]], Countries[Actual], 0), 2)</f>
        <v>Costa Rica</v>
      </c>
      <c r="O196" s="1" t="str">
        <f>VLOOKUP(Data[[#This Row],[Where do you work]], Countries[], 3, FALSE)</f>
        <v>Central America</v>
      </c>
      <c r="P196" s="1" t="s">
        <v>294</v>
      </c>
      <c r="Q196" s="1" t="str">
        <f>VLOOKUP(Data[[#This Row],[How many hours of a day you work on Excel]], Time[], 2, FALSE)</f>
        <v>Very Heavy</v>
      </c>
      <c r="S196" s="33" t="str">
        <f>VLOOKUP(Data[[#This Row],[Years of Experience]], Experience[], 2, TRUE)</f>
        <v>0 - 5 Years</v>
      </c>
    </row>
    <row r="197" spans="2:19" x14ac:dyDescent="0.2">
      <c r="B197" s="1" t="s">
        <v>2972</v>
      </c>
      <c r="C197" s="1">
        <v>41055.921979166669</v>
      </c>
      <c r="D197" s="10" t="s">
        <v>2973</v>
      </c>
      <c r="E197" s="1" t="s">
        <v>322</v>
      </c>
      <c r="F197" s="11">
        <v>24000</v>
      </c>
      <c r="G197" s="9">
        <f>Data[[#This Row],[Clean Salary]]*INDEX(Exchange[], MATCH(Data[[#This Row],[Currency]], Exchange[Code], 0), 4)</f>
        <v>24000</v>
      </c>
      <c r="H197" s="11">
        <f>IFERROR(Data[[#This Row],[Salary in USD]]/(INDEX(Exchange[], MATCH(Data[[#This Row],[Local Currency Unit]], Exchange[Code], 0), 8)), "")</f>
        <v>5417.6072234762987</v>
      </c>
      <c r="I197" s="30">
        <f>100*(Data[[#This Row],[Salary in Big Macs]]/$H$5)</f>
        <v>39.525802819610654</v>
      </c>
      <c r="J197" s="1" t="s">
        <v>2974</v>
      </c>
      <c r="K197" s="1" t="s">
        <v>281</v>
      </c>
      <c r="L197" s="1" t="s">
        <v>182</v>
      </c>
      <c r="M197" s="1" t="s">
        <v>15</v>
      </c>
      <c r="N197" s="1" t="str">
        <f>INDEX(Countries[], MATCH(Data[[#This Row],[Where do you work]], Countries[Actual], 0), 2)</f>
        <v>Croatia</v>
      </c>
      <c r="O197" s="1" t="str">
        <f>VLOOKUP(Data[[#This Row],[Where do you work]], Countries[], 3, FALSE)</f>
        <v>Europe</v>
      </c>
      <c r="P197" s="1" t="s">
        <v>291</v>
      </c>
      <c r="Q197" s="1" t="str">
        <f>VLOOKUP(Data[[#This Row],[How many hours of a day you work on Excel]], Time[], 2, FALSE)</f>
        <v>Medium</v>
      </c>
      <c r="R197" s="1">
        <v>5</v>
      </c>
      <c r="S197" s="33" t="str">
        <f>VLOOKUP(Data[[#This Row],[Years of Experience]], Experience[], 2, TRUE)</f>
        <v>5 - 10 Years</v>
      </c>
    </row>
    <row r="198" spans="2:19" x14ac:dyDescent="0.2">
      <c r="B198" s="1" t="s">
        <v>887</v>
      </c>
      <c r="C198" s="1">
        <v>41070.723009259258</v>
      </c>
      <c r="D198" s="10">
        <v>72000</v>
      </c>
      <c r="E198" s="1" t="s">
        <v>15</v>
      </c>
      <c r="F198" s="11">
        <v>72000</v>
      </c>
      <c r="G198" s="9">
        <f>Data[[#This Row],[Clean Salary]]*INDEX(Exchange[], MATCH(Data[[#This Row],[Currency]], Exchange[Code], 0), 4)</f>
        <v>91468.759607395754</v>
      </c>
      <c r="H198" s="11">
        <f>IFERROR(Data[[#This Row],[Salary in USD]]/(INDEX(Exchange[], MATCH(Data[[#This Row],[Local Currency Unit]], Exchange[Code], 0), 8)), "")</f>
        <v>20647.575532143514</v>
      </c>
      <c r="I198" s="30">
        <f>100*(Data[[#This Row],[Salary in Big Macs]]/$H$5)</f>
        <v>150.64067318317882</v>
      </c>
      <c r="J198" s="1" t="s">
        <v>888</v>
      </c>
      <c r="K198" s="1" t="s">
        <v>281</v>
      </c>
      <c r="L198" s="1" t="s">
        <v>889</v>
      </c>
      <c r="M198" s="1" t="s">
        <v>15</v>
      </c>
      <c r="N198" s="1" t="str">
        <f>INDEX(Countries[], MATCH(Data[[#This Row],[Where do you work]], Countries[Actual], 0), 2)</f>
        <v>Croatia</v>
      </c>
      <c r="O198" s="1" t="str">
        <f>VLOOKUP(Data[[#This Row],[Where do you work]], Countries[], 3, FALSE)</f>
        <v>Europe</v>
      </c>
      <c r="P198" s="1" t="s">
        <v>324</v>
      </c>
      <c r="Q198" s="1" t="str">
        <f>VLOOKUP(Data[[#This Row],[How many hours of a day you work on Excel]], Time[], 2, FALSE)</f>
        <v>Light</v>
      </c>
      <c r="R198" s="1">
        <v>3</v>
      </c>
      <c r="S198" s="33" t="str">
        <f>VLOOKUP(Data[[#This Row],[Years of Experience]], Experience[], 2, TRUE)</f>
        <v>0 - 5 Years</v>
      </c>
    </row>
    <row r="199" spans="2:19" x14ac:dyDescent="0.2">
      <c r="B199" s="1" t="s">
        <v>2564</v>
      </c>
      <c r="C199" s="1">
        <v>41056.715694444443</v>
      </c>
      <c r="D199" s="10">
        <v>36000</v>
      </c>
      <c r="E199" s="1" t="s">
        <v>322</v>
      </c>
      <c r="F199" s="11">
        <v>36000</v>
      </c>
      <c r="G199" s="9">
        <f>Data[[#This Row],[Clean Salary]]*INDEX(Exchange[], MATCH(Data[[#This Row],[Currency]], Exchange[Code], 0), 4)</f>
        <v>36000</v>
      </c>
      <c r="H199" s="11" t="str">
        <f>IFERROR(Data[[#This Row],[Salary in USD]]/(INDEX(Exchange[], MATCH(Data[[#This Row],[Local Currency Unit]], Exchange[Code], 0), 8)), "")</f>
        <v/>
      </c>
      <c r="I199" s="30" t="e">
        <f>100*(Data[[#This Row],[Salary in Big Macs]]/$H$5)</f>
        <v>#VALUE!</v>
      </c>
      <c r="J199" s="1" t="s">
        <v>2565</v>
      </c>
      <c r="K199" s="1" t="s">
        <v>298</v>
      </c>
      <c r="L199" s="1" t="s">
        <v>211</v>
      </c>
      <c r="M199" s="1" t="s">
        <v>4063</v>
      </c>
      <c r="N199" s="1" t="str">
        <f>INDEX(Countries[], MATCH(Data[[#This Row],[Where do you work]], Countries[Actual], 0), 2)</f>
        <v>Czech Republic</v>
      </c>
      <c r="O199" s="1" t="str">
        <f>VLOOKUP(Data[[#This Row],[Where do you work]], Countries[], 3, FALSE)</f>
        <v>Europe</v>
      </c>
      <c r="P199" s="1" t="s">
        <v>291</v>
      </c>
      <c r="Q199" s="1" t="str">
        <f>VLOOKUP(Data[[#This Row],[How many hours of a day you work on Excel]], Time[], 2, FALSE)</f>
        <v>Medium</v>
      </c>
      <c r="R199" s="1">
        <v>9</v>
      </c>
      <c r="S199" s="33" t="str">
        <f>VLOOKUP(Data[[#This Row],[Years of Experience]], Experience[], 2, TRUE)</f>
        <v>5 - 10 Years</v>
      </c>
    </row>
    <row r="200" spans="2:19" x14ac:dyDescent="0.2">
      <c r="B200" s="1" t="s">
        <v>3152</v>
      </c>
      <c r="C200" s="1">
        <v>41055.713541666664</v>
      </c>
      <c r="D200" s="10">
        <v>20000</v>
      </c>
      <c r="E200" s="1" t="s">
        <v>322</v>
      </c>
      <c r="F200" s="11">
        <v>20000</v>
      </c>
      <c r="G200" s="9">
        <f>Data[[#This Row],[Clean Salary]]*INDEX(Exchange[], MATCH(Data[[#This Row],[Currency]], Exchange[Code], 0), 4)</f>
        <v>20000</v>
      </c>
      <c r="H200" s="11">
        <f>IFERROR(Data[[#This Row],[Salary in USD]]/(INDEX(Exchange[], MATCH(Data[[#This Row],[Local Currency Unit]], Exchange[Code], 0), 8)), "")</f>
        <v>3724.3947858472998</v>
      </c>
      <c r="I200" s="30">
        <f>100*(Data[[#This Row],[Salary in Big Macs]]/$H$5)</f>
        <v>27.17245600417057</v>
      </c>
      <c r="J200" s="1" t="s">
        <v>3153</v>
      </c>
      <c r="K200" s="1" t="s">
        <v>342</v>
      </c>
      <c r="L200" s="1" t="s">
        <v>159</v>
      </c>
      <c r="M200" s="1" t="s">
        <v>14</v>
      </c>
      <c r="N200" s="1" t="str">
        <f>INDEX(Countries[], MATCH(Data[[#This Row],[Where do you work]], Countries[Actual], 0), 2)</f>
        <v>Denmark</v>
      </c>
      <c r="O200" s="1" t="str">
        <f>VLOOKUP(Data[[#This Row],[Where do you work]], Countries[], 3, FALSE)</f>
        <v>Europe</v>
      </c>
      <c r="P200" s="1" t="s">
        <v>291</v>
      </c>
      <c r="Q200" s="1" t="str">
        <f>VLOOKUP(Data[[#This Row],[How many hours of a day you work on Excel]], Time[], 2, FALSE)</f>
        <v>Medium</v>
      </c>
      <c r="R200" s="1">
        <v>15</v>
      </c>
      <c r="S200" s="33" t="str">
        <f>VLOOKUP(Data[[#This Row],[Years of Experience]], Experience[], 2, TRUE)</f>
        <v>10 - 20 Years</v>
      </c>
    </row>
    <row r="201" spans="2:19" x14ac:dyDescent="0.2">
      <c r="B201" s="1" t="s">
        <v>1433</v>
      </c>
      <c r="C201" s="1">
        <v>41063.30332175926</v>
      </c>
      <c r="D201" s="10" t="s">
        <v>1434</v>
      </c>
      <c r="E201" s="1" t="s">
        <v>14</v>
      </c>
      <c r="F201" s="11">
        <v>485000</v>
      </c>
      <c r="G201" s="9">
        <f>Data[[#This Row],[Clean Salary]]*INDEX(Exchange[], MATCH(Data[[#This Row],[Currency]], Exchange[Code], 0), 4)</f>
        <v>82888.5550559455</v>
      </c>
      <c r="H201" s="11">
        <f>IFERROR(Data[[#This Row],[Salary in USD]]/(INDEX(Exchange[], MATCH(Data[[#This Row],[Local Currency Unit]], Exchange[Code], 0), 8)), "")</f>
        <v>15435.485112839013</v>
      </c>
      <c r="I201" s="30">
        <f>100*(Data[[#This Row],[Salary in Big Macs]]/$H$5)</f>
        <v>112.61428077534745</v>
      </c>
      <c r="J201" s="1" t="s">
        <v>298</v>
      </c>
      <c r="K201" s="1" t="s">
        <v>298</v>
      </c>
      <c r="L201" s="1" t="s">
        <v>159</v>
      </c>
      <c r="M201" s="1" t="s">
        <v>14</v>
      </c>
      <c r="N201" s="1" t="str">
        <f>INDEX(Countries[], MATCH(Data[[#This Row],[Where do you work]], Countries[Actual], 0), 2)</f>
        <v>Denmark</v>
      </c>
      <c r="O201" s="1" t="str">
        <f>VLOOKUP(Data[[#This Row],[Where do you work]], Countries[], 3, FALSE)</f>
        <v>Europe</v>
      </c>
      <c r="P201" s="1" t="s">
        <v>282</v>
      </c>
      <c r="Q201" s="1" t="str">
        <f>VLOOKUP(Data[[#This Row],[How many hours of a day you work on Excel]], Time[], 2, FALSE)</f>
        <v>Heavy</v>
      </c>
      <c r="R201" s="1">
        <v>18</v>
      </c>
      <c r="S201" s="33" t="str">
        <f>VLOOKUP(Data[[#This Row],[Years of Experience]], Experience[], 2, TRUE)</f>
        <v>10 - 20 Years</v>
      </c>
    </row>
    <row r="202" spans="2:19" x14ac:dyDescent="0.2">
      <c r="B202" s="1" t="s">
        <v>652</v>
      </c>
      <c r="C202" s="1">
        <v>41063.196458333332</v>
      </c>
      <c r="D202" s="10">
        <v>106000</v>
      </c>
      <c r="E202" s="1" t="s">
        <v>322</v>
      </c>
      <c r="F202" s="11">
        <v>106000</v>
      </c>
      <c r="G202" s="9">
        <f>Data[[#This Row],[Clean Salary]]*INDEX(Exchange[], MATCH(Data[[#This Row],[Currency]], Exchange[Code], 0), 4)</f>
        <v>106000</v>
      </c>
      <c r="H202" s="11">
        <f>IFERROR(Data[[#This Row],[Salary in USD]]/(INDEX(Exchange[], MATCH(Data[[#This Row],[Local Currency Unit]], Exchange[Code], 0), 8)), "")</f>
        <v>19739.292364990688</v>
      </c>
      <c r="I202" s="30">
        <f>100*(Data[[#This Row],[Salary in Big Macs]]/$H$5)</f>
        <v>144.014016822104</v>
      </c>
      <c r="J202" s="1" t="s">
        <v>653</v>
      </c>
      <c r="K202" s="1" t="s">
        <v>290</v>
      </c>
      <c r="L202" s="1" t="s">
        <v>159</v>
      </c>
      <c r="M202" s="1" t="s">
        <v>14</v>
      </c>
      <c r="N202" s="1" t="str">
        <f>INDEX(Countries[], MATCH(Data[[#This Row],[Where do you work]], Countries[Actual], 0), 2)</f>
        <v>Denmark</v>
      </c>
      <c r="O202" s="1" t="str">
        <f>VLOOKUP(Data[[#This Row],[Where do you work]], Countries[], 3, FALSE)</f>
        <v>Europe</v>
      </c>
      <c r="P202" s="1" t="s">
        <v>324</v>
      </c>
      <c r="Q202" s="1" t="str">
        <f>VLOOKUP(Data[[#This Row],[How many hours of a day you work on Excel]], Time[], 2, FALSE)</f>
        <v>Light</v>
      </c>
      <c r="R202" s="1">
        <v>7</v>
      </c>
      <c r="S202" s="33" t="str">
        <f>VLOOKUP(Data[[#This Row],[Years of Experience]], Experience[], 2, TRUE)</f>
        <v>5 - 10 Years</v>
      </c>
    </row>
    <row r="203" spans="2:19" x14ac:dyDescent="0.2">
      <c r="B203" s="1" t="s">
        <v>974</v>
      </c>
      <c r="C203" s="1">
        <v>41058.01829861111</v>
      </c>
      <c r="D203" s="10" t="s">
        <v>975</v>
      </c>
      <c r="E203" s="1" t="s">
        <v>14</v>
      </c>
      <c r="F203" s="11">
        <v>625000</v>
      </c>
      <c r="G203" s="9">
        <f>Data[[#This Row],[Clean Salary]]*INDEX(Exchange[], MATCH(Data[[#This Row],[Currency]], Exchange[Code], 0), 4)</f>
        <v>106815.148267971</v>
      </c>
      <c r="H203" s="11">
        <f>IFERROR(Data[[#This Row],[Salary in USD]]/(INDEX(Exchange[], MATCH(Data[[#This Row],[Local Currency Unit]], Exchange[Code], 0), 8)), "")</f>
        <v>19891.089062936873</v>
      </c>
      <c r="I203" s="30">
        <f>100*(Data[[#This Row],[Salary in Big Macs]]/$H$5)</f>
        <v>145.12149584451993</v>
      </c>
      <c r="J203" s="1" t="s">
        <v>976</v>
      </c>
      <c r="K203" s="1" t="s">
        <v>281</v>
      </c>
      <c r="L203" s="1" t="s">
        <v>159</v>
      </c>
      <c r="M203" s="1" t="s">
        <v>14</v>
      </c>
      <c r="N203" s="1" t="str">
        <f>INDEX(Countries[], MATCH(Data[[#This Row],[Where do you work]], Countries[Actual], 0), 2)</f>
        <v>Denmark</v>
      </c>
      <c r="O203" s="1" t="str">
        <f>VLOOKUP(Data[[#This Row],[Where do you work]], Countries[], 3, FALSE)</f>
        <v>Europe</v>
      </c>
      <c r="P203" s="1" t="s">
        <v>282</v>
      </c>
      <c r="Q203" s="1" t="str">
        <f>VLOOKUP(Data[[#This Row],[How many hours of a day you work on Excel]], Time[], 2, FALSE)</f>
        <v>Heavy</v>
      </c>
      <c r="R203" s="1">
        <v>25</v>
      </c>
      <c r="S203" s="33" t="str">
        <f>VLOOKUP(Data[[#This Row],[Years of Experience]], Experience[], 2, TRUE)</f>
        <v>20+ Years</v>
      </c>
    </row>
    <row r="204" spans="2:19" x14ac:dyDescent="0.2">
      <c r="B204" s="1" t="s">
        <v>1558</v>
      </c>
      <c r="C204" s="1">
        <v>41058.210717592592</v>
      </c>
      <c r="D204" s="10" t="s">
        <v>1559</v>
      </c>
      <c r="E204" s="1" t="s">
        <v>14</v>
      </c>
      <c r="F204" s="11">
        <v>450000</v>
      </c>
      <c r="G204" s="9">
        <f>Data[[#This Row],[Clean Salary]]*INDEX(Exchange[], MATCH(Data[[#This Row],[Currency]], Exchange[Code], 0), 4)</f>
        <v>76906.906752939132</v>
      </c>
      <c r="H204" s="11">
        <f>IFERROR(Data[[#This Row],[Salary in USD]]/(INDEX(Exchange[], MATCH(Data[[#This Row],[Local Currency Unit]], Exchange[Code], 0), 8)), "")</f>
        <v>14321.58412531455</v>
      </c>
      <c r="I204" s="30">
        <f>100*(Data[[#This Row],[Salary in Big Macs]]/$H$5)</f>
        <v>104.48747700805434</v>
      </c>
      <c r="J204" s="1" t="s">
        <v>1560</v>
      </c>
      <c r="K204" s="1" t="s">
        <v>329</v>
      </c>
      <c r="L204" s="1" t="s">
        <v>159</v>
      </c>
      <c r="M204" s="1" t="s">
        <v>14</v>
      </c>
      <c r="N204" s="1" t="str">
        <f>INDEX(Countries[], MATCH(Data[[#This Row],[Where do you work]], Countries[Actual], 0), 2)</f>
        <v>Denmark</v>
      </c>
      <c r="O204" s="1" t="str">
        <f>VLOOKUP(Data[[#This Row],[Where do you work]], Countries[], 3, FALSE)</f>
        <v>Europe</v>
      </c>
      <c r="P204" s="1" t="s">
        <v>294</v>
      </c>
      <c r="Q204" s="1" t="str">
        <f>VLOOKUP(Data[[#This Row],[How many hours of a day you work on Excel]], Time[], 2, FALSE)</f>
        <v>Very Heavy</v>
      </c>
      <c r="R204" s="1">
        <v>17</v>
      </c>
      <c r="S204" s="33" t="str">
        <f>VLOOKUP(Data[[#This Row],[Years of Experience]], Experience[], 2, TRUE)</f>
        <v>10 - 20 Years</v>
      </c>
    </row>
    <row r="205" spans="2:19" x14ac:dyDescent="0.2">
      <c r="B205" s="1" t="s">
        <v>1022</v>
      </c>
      <c r="C205" s="1">
        <v>41078.237708333334</v>
      </c>
      <c r="D205" s="10">
        <v>600000</v>
      </c>
      <c r="E205" s="1" t="s">
        <v>14</v>
      </c>
      <c r="F205" s="11">
        <v>600000</v>
      </c>
      <c r="G205" s="9">
        <f>Data[[#This Row],[Clean Salary]]*INDEX(Exchange[], MATCH(Data[[#This Row],[Currency]], Exchange[Code], 0), 4)</f>
        <v>102542.54233725216</v>
      </c>
      <c r="H205" s="11">
        <f>IFERROR(Data[[#This Row],[Salary in USD]]/(INDEX(Exchange[], MATCH(Data[[#This Row],[Local Currency Unit]], Exchange[Code], 0), 8)), "")</f>
        <v>19095.445500419395</v>
      </c>
      <c r="I205" s="30">
        <f>100*(Data[[#This Row],[Salary in Big Macs]]/$H$5)</f>
        <v>139.3166360107391</v>
      </c>
      <c r="J205" s="1" t="s">
        <v>305</v>
      </c>
      <c r="K205" s="1" t="s">
        <v>305</v>
      </c>
      <c r="L205" s="1" t="s">
        <v>212</v>
      </c>
      <c r="M205" s="1" t="s">
        <v>14</v>
      </c>
      <c r="N205" s="1" t="str">
        <f>INDEX(Countries[], MATCH(Data[[#This Row],[Where do you work]], Countries[Actual], 0), 2)</f>
        <v>Denmark</v>
      </c>
      <c r="O205" s="1" t="str">
        <f>VLOOKUP(Data[[#This Row],[Where do you work]], Countries[], 3, FALSE)</f>
        <v>Europe</v>
      </c>
      <c r="P205" s="1" t="s">
        <v>291</v>
      </c>
      <c r="Q205" s="1" t="str">
        <f>VLOOKUP(Data[[#This Row],[How many hours of a day you work on Excel]], Time[], 2, FALSE)</f>
        <v>Medium</v>
      </c>
      <c r="R205" s="1">
        <v>20</v>
      </c>
      <c r="S205" s="33" t="str">
        <f>VLOOKUP(Data[[#This Row],[Years of Experience]], Experience[], 2, TRUE)</f>
        <v>20+ Years</v>
      </c>
    </row>
    <row r="206" spans="2:19" x14ac:dyDescent="0.2">
      <c r="B206" s="1" t="s">
        <v>3869</v>
      </c>
      <c r="C206" s="1">
        <v>41055.106944444444</v>
      </c>
      <c r="D206" s="10" t="s">
        <v>3870</v>
      </c>
      <c r="E206" s="1" t="s">
        <v>322</v>
      </c>
      <c r="F206" s="11">
        <v>6629</v>
      </c>
      <c r="G206" s="9">
        <f>Data[[#This Row],[Clean Salary]]*INDEX(Exchange[], MATCH(Data[[#This Row],[Currency]], Exchange[Code], 0), 4)</f>
        <v>6629</v>
      </c>
      <c r="H206" s="11" t="str">
        <f>IFERROR(Data[[#This Row],[Salary in USD]]/(INDEX(Exchange[], MATCH(Data[[#This Row],[Local Currency Unit]], Exchange[Code], 0), 8)), "")</f>
        <v/>
      </c>
      <c r="I206" s="30" t="e">
        <f>100*(Data[[#This Row],[Salary in Big Macs]]/$H$5)</f>
        <v>#VALUE!</v>
      </c>
      <c r="J206" s="1" t="s">
        <v>305</v>
      </c>
      <c r="K206" s="1" t="s">
        <v>305</v>
      </c>
      <c r="L206" s="1" t="s">
        <v>213</v>
      </c>
      <c r="N206" s="1" t="str">
        <f>INDEX(Countries[], MATCH(Data[[#This Row],[Where do you work]], Countries[Actual], 0), 2)</f>
        <v>Dominican Republic</v>
      </c>
      <c r="O206" s="1" t="str">
        <f>VLOOKUP(Data[[#This Row],[Where do you work]], Countries[], 3, FALSE)</f>
        <v>Central America</v>
      </c>
      <c r="P206" s="1" t="s">
        <v>294</v>
      </c>
      <c r="Q206" s="1" t="str">
        <f>VLOOKUP(Data[[#This Row],[How many hours of a day you work on Excel]], Time[], 2, FALSE)</f>
        <v>Very Heavy</v>
      </c>
      <c r="S206" s="33" t="str">
        <f>VLOOKUP(Data[[#This Row],[Years of Experience]], Experience[], 2, TRUE)</f>
        <v>0 - 5 Years</v>
      </c>
    </row>
    <row r="207" spans="2:19" x14ac:dyDescent="0.2">
      <c r="B207" s="1" t="s">
        <v>3571</v>
      </c>
      <c r="C207" s="1">
        <v>41055.780555555553</v>
      </c>
      <c r="D207" s="10" t="s">
        <v>3572</v>
      </c>
      <c r="E207" s="1" t="s">
        <v>53</v>
      </c>
      <c r="F207" s="11">
        <v>33600</v>
      </c>
      <c r="G207" s="9">
        <f>Data[[#This Row],[Clean Salary]]*INDEX(Exchange[], MATCH(Data[[#This Row],[Currency]], Exchange[Code], 0), 4)</f>
        <v>9146.5655463031271</v>
      </c>
      <c r="H207" s="11">
        <f>IFERROR(Data[[#This Row],[Salary in USD]]/(INDEX(Exchange[], MATCH(Data[[#This Row],[Local Currency Unit]], Exchange[Code], 0), 8)), "")</f>
        <v>2797.1148459642591</v>
      </c>
      <c r="I207" s="30">
        <f>100*(Data[[#This Row],[Salary in Big Macs]]/$H$5)</f>
        <v>20.407202904319703</v>
      </c>
      <c r="J207" s="1" t="s">
        <v>316</v>
      </c>
      <c r="K207" s="1" t="s">
        <v>316</v>
      </c>
      <c r="L207" s="1" t="s">
        <v>166</v>
      </c>
      <c r="M207" s="1" t="s">
        <v>53</v>
      </c>
      <c r="N207" s="1" t="str">
        <f>INDEX(Countries[], MATCH(Data[[#This Row],[Where do you work]], Countries[Actual], 0), 2)</f>
        <v>Dubai</v>
      </c>
      <c r="O207" s="1" t="str">
        <f>VLOOKUP(Data[[#This Row],[Where do you work]], Countries[], 3, FALSE)</f>
        <v>Middle East</v>
      </c>
      <c r="P207" s="1" t="s">
        <v>324</v>
      </c>
      <c r="Q207" s="1" t="str">
        <f>VLOOKUP(Data[[#This Row],[How many hours of a day you work on Excel]], Time[], 2, FALSE)</f>
        <v>Light</v>
      </c>
      <c r="R207" s="1">
        <v>7</v>
      </c>
      <c r="S207" s="33" t="str">
        <f>VLOOKUP(Data[[#This Row],[Years of Experience]], Experience[], 2, TRUE)</f>
        <v>5 - 10 Years</v>
      </c>
    </row>
    <row r="208" spans="2:19" x14ac:dyDescent="0.2">
      <c r="B208" s="1" t="s">
        <v>2597</v>
      </c>
      <c r="C208" s="1">
        <v>41055.053599537037</v>
      </c>
      <c r="D208" s="10" t="s">
        <v>2598</v>
      </c>
      <c r="E208" s="1" t="s">
        <v>53</v>
      </c>
      <c r="F208" s="11">
        <v>100000</v>
      </c>
      <c r="G208" s="9">
        <f>Data[[#This Row],[Clean Salary]]*INDEX(Exchange[], MATCH(Data[[#This Row],[Currency]], Exchange[Code], 0), 4)</f>
        <v>27221.92126875931</v>
      </c>
      <c r="H208" s="11">
        <f>IFERROR(Data[[#This Row],[Salary in USD]]/(INDEX(Exchange[], MATCH(Data[[#This Row],[Local Currency Unit]], Exchange[Code], 0), 8)), "")</f>
        <v>8324.74656536982</v>
      </c>
      <c r="I208" s="30">
        <f>100*(Data[[#This Row],[Salary in Big Macs]]/$H$5)</f>
        <v>60.735722929522929</v>
      </c>
      <c r="J208" s="1" t="s">
        <v>316</v>
      </c>
      <c r="K208" s="1" t="s">
        <v>316</v>
      </c>
      <c r="L208" s="1" t="s">
        <v>166</v>
      </c>
      <c r="M208" s="1" t="s">
        <v>53</v>
      </c>
      <c r="N208" s="1" t="str">
        <f>INDEX(Countries[], MATCH(Data[[#This Row],[Where do you work]], Countries[Actual], 0), 2)</f>
        <v>Dubai</v>
      </c>
      <c r="O208" s="1" t="str">
        <f>VLOOKUP(Data[[#This Row],[Where do you work]], Countries[], 3, FALSE)</f>
        <v>Middle East</v>
      </c>
      <c r="P208" s="1" t="s">
        <v>282</v>
      </c>
      <c r="Q208" s="1" t="str">
        <f>VLOOKUP(Data[[#This Row],[How many hours of a day you work on Excel]], Time[], 2, FALSE)</f>
        <v>Heavy</v>
      </c>
      <c r="S208" s="33" t="str">
        <f>VLOOKUP(Data[[#This Row],[Years of Experience]], Experience[], 2, TRUE)</f>
        <v>0 - 5 Years</v>
      </c>
    </row>
    <row r="209" spans="2:19" x14ac:dyDescent="0.2">
      <c r="B209" s="1" t="s">
        <v>1134</v>
      </c>
      <c r="C209" s="1">
        <v>41057.961840277778</v>
      </c>
      <c r="D209" s="10" t="s">
        <v>1135</v>
      </c>
      <c r="E209" s="1" t="s">
        <v>53</v>
      </c>
      <c r="F209" s="11">
        <v>216000</v>
      </c>
      <c r="G209" s="9">
        <f>Data[[#This Row],[Clean Salary]]*INDEX(Exchange[], MATCH(Data[[#This Row],[Currency]], Exchange[Code], 0), 4)</f>
        <v>58799.349940520107</v>
      </c>
      <c r="H209" s="11">
        <f>IFERROR(Data[[#This Row],[Salary in USD]]/(INDEX(Exchange[], MATCH(Data[[#This Row],[Local Currency Unit]], Exchange[Code], 0), 8)), "")</f>
        <v>17981.45258119881</v>
      </c>
      <c r="I209" s="30">
        <f>100*(Data[[#This Row],[Salary in Big Macs]]/$H$5)</f>
        <v>131.18916152776953</v>
      </c>
      <c r="J209" s="1" t="s">
        <v>1136</v>
      </c>
      <c r="K209" s="1" t="s">
        <v>290</v>
      </c>
      <c r="L209" s="1" t="s">
        <v>166</v>
      </c>
      <c r="M209" s="1" t="s">
        <v>53</v>
      </c>
      <c r="N209" s="1" t="str">
        <f>INDEX(Countries[], MATCH(Data[[#This Row],[Where do you work]], Countries[Actual], 0), 2)</f>
        <v>Dubai</v>
      </c>
      <c r="O209" s="1" t="str">
        <f>VLOOKUP(Data[[#This Row],[Where do you work]], Countries[], 3, FALSE)</f>
        <v>Middle East</v>
      </c>
      <c r="P209" s="1" t="s">
        <v>282</v>
      </c>
      <c r="Q209" s="1" t="str">
        <f>VLOOKUP(Data[[#This Row],[How many hours of a day you work on Excel]], Time[], 2, FALSE)</f>
        <v>Heavy</v>
      </c>
      <c r="R209" s="1">
        <v>2</v>
      </c>
      <c r="S209" s="33" t="str">
        <f>VLOOKUP(Data[[#This Row],[Years of Experience]], Experience[], 2, TRUE)</f>
        <v>0 - 5 Years</v>
      </c>
    </row>
    <row r="210" spans="2:19" x14ac:dyDescent="0.2">
      <c r="B210" s="1" t="s">
        <v>2637</v>
      </c>
      <c r="C210" s="1">
        <v>41055.554537037038</v>
      </c>
      <c r="D210" s="10" t="s">
        <v>2638</v>
      </c>
      <c r="E210" s="1" t="s">
        <v>322</v>
      </c>
      <c r="F210" s="11">
        <v>33500</v>
      </c>
      <c r="G210" s="9">
        <f>Data[[#This Row],[Clean Salary]]*INDEX(Exchange[], MATCH(Data[[#This Row],[Currency]], Exchange[Code], 0), 4)</f>
        <v>33500</v>
      </c>
      <c r="H210" s="11">
        <f>IFERROR(Data[[#This Row],[Salary in USD]]/(INDEX(Exchange[], MATCH(Data[[#This Row],[Local Currency Unit]], Exchange[Code], 0), 8)), "")</f>
        <v>10244.648318042813</v>
      </c>
      <c r="I210" s="30">
        <f>100*(Data[[#This Row],[Salary in Big Macs]]/$H$5)</f>
        <v>74.742950655508636</v>
      </c>
      <c r="J210" s="1" t="s">
        <v>2639</v>
      </c>
      <c r="K210" s="1" t="s">
        <v>316</v>
      </c>
      <c r="L210" s="1" t="s">
        <v>166</v>
      </c>
      <c r="M210" s="1" t="s">
        <v>53</v>
      </c>
      <c r="N210" s="1" t="str">
        <f>INDEX(Countries[], MATCH(Data[[#This Row],[Where do you work]], Countries[Actual], 0), 2)</f>
        <v>Dubai</v>
      </c>
      <c r="O210" s="1" t="str">
        <f>VLOOKUP(Data[[#This Row],[Where do you work]], Countries[], 3, FALSE)</f>
        <v>Middle East</v>
      </c>
      <c r="P210" s="1" t="s">
        <v>324</v>
      </c>
      <c r="Q210" s="1" t="str">
        <f>VLOOKUP(Data[[#This Row],[How many hours of a day you work on Excel]], Time[], 2, FALSE)</f>
        <v>Light</v>
      </c>
      <c r="R210" s="1">
        <v>10</v>
      </c>
      <c r="S210" s="33" t="str">
        <f>VLOOKUP(Data[[#This Row],[Years of Experience]], Experience[], 2, TRUE)</f>
        <v>10 - 20 Years</v>
      </c>
    </row>
    <row r="211" spans="2:19" x14ac:dyDescent="0.2">
      <c r="B211" s="1" t="s">
        <v>2667</v>
      </c>
      <c r="C211" s="1">
        <v>41055.661921296298</v>
      </c>
      <c r="D211" s="10">
        <v>10000</v>
      </c>
      <c r="E211" s="1" t="s">
        <v>2668</v>
      </c>
      <c r="F211" s="11">
        <v>120000</v>
      </c>
      <c r="G211" s="9">
        <f>Data[[#This Row],[Clean Salary]]*INDEX(Exchange[], MATCH(Data[[#This Row],[Currency]], Exchange[Code], 0), 4)</f>
        <v>19831.432821021317</v>
      </c>
      <c r="H211" s="11">
        <f>IFERROR(Data[[#This Row],[Salary in USD]]/(INDEX(Exchange[], MATCH(Data[[#This Row],[Local Currency Unit]], Exchange[Code], 0), 8)), "")</f>
        <v>7716.5108253001235</v>
      </c>
      <c r="I211" s="30">
        <f>100*(Data[[#This Row],[Salary in Big Macs]]/$H$5)</f>
        <v>56.298153918307591</v>
      </c>
      <c r="J211" s="1" t="s">
        <v>2669</v>
      </c>
      <c r="K211" s="1" t="s">
        <v>290</v>
      </c>
      <c r="L211" s="1" t="s">
        <v>59</v>
      </c>
      <c r="M211" s="1" t="s">
        <v>2668</v>
      </c>
      <c r="N211" s="1" t="str">
        <f>INDEX(Countries[], MATCH(Data[[#This Row],[Where do you work]], Countries[Actual], 0), 2)</f>
        <v>Egypt</v>
      </c>
      <c r="O211" s="1" t="str">
        <f>VLOOKUP(Data[[#This Row],[Where do you work]], Countries[], 3, FALSE)</f>
        <v>Africa</v>
      </c>
      <c r="P211" s="1" t="s">
        <v>294</v>
      </c>
      <c r="Q211" s="1" t="str">
        <f>VLOOKUP(Data[[#This Row],[How many hours of a day you work on Excel]], Time[], 2, FALSE)</f>
        <v>Very Heavy</v>
      </c>
      <c r="R211" s="1">
        <v>5</v>
      </c>
      <c r="S211" s="33" t="str">
        <f>VLOOKUP(Data[[#This Row],[Years of Experience]], Experience[], 2, TRUE)</f>
        <v>5 - 10 Years</v>
      </c>
    </row>
    <row r="212" spans="2:19" x14ac:dyDescent="0.2">
      <c r="B212" s="1" t="s">
        <v>3538</v>
      </c>
      <c r="C212" s="1">
        <v>41055.136782407404</v>
      </c>
      <c r="D212" s="10">
        <v>12000</v>
      </c>
      <c r="E212" s="1" t="s">
        <v>322</v>
      </c>
      <c r="F212" s="11">
        <v>12000</v>
      </c>
      <c r="G212" s="9">
        <f>Data[[#This Row],[Clean Salary]]*INDEX(Exchange[], MATCH(Data[[#This Row],[Currency]], Exchange[Code], 0), 4)</f>
        <v>12000</v>
      </c>
      <c r="H212" s="11">
        <f>IFERROR(Data[[#This Row],[Salary in USD]]/(INDEX(Exchange[], MATCH(Data[[#This Row],[Local Currency Unit]], Exchange[Code], 0), 8)), "")</f>
        <v>2708.8036117381494</v>
      </c>
      <c r="I212" s="30">
        <f>100*(Data[[#This Row],[Salary in Big Macs]]/$H$5)</f>
        <v>19.762901409805327</v>
      </c>
      <c r="J212" s="1" t="s">
        <v>3539</v>
      </c>
      <c r="K212" s="1" t="s">
        <v>290</v>
      </c>
      <c r="L212" s="1" t="s">
        <v>214</v>
      </c>
      <c r="M212" s="1" t="s">
        <v>15</v>
      </c>
      <c r="N212" s="1" t="str">
        <f>INDEX(Countries[], MATCH(Data[[#This Row],[Where do you work]], Countries[Actual], 0), 2)</f>
        <v>Estonia</v>
      </c>
      <c r="O212" s="1" t="str">
        <f>VLOOKUP(Data[[#This Row],[Where do you work]], Countries[], 3, FALSE)</f>
        <v>Europe</v>
      </c>
      <c r="P212" s="1" t="s">
        <v>294</v>
      </c>
      <c r="Q212" s="1" t="str">
        <f>VLOOKUP(Data[[#This Row],[How many hours of a day you work on Excel]], Time[], 2, FALSE)</f>
        <v>Very Heavy</v>
      </c>
      <c r="S212" s="33" t="str">
        <f>VLOOKUP(Data[[#This Row],[Years of Experience]], Experience[], 2, TRUE)</f>
        <v>0 - 5 Years</v>
      </c>
    </row>
    <row r="213" spans="2:19" x14ac:dyDescent="0.2">
      <c r="B213" s="1" t="s">
        <v>310</v>
      </c>
      <c r="C213" s="1">
        <v>41079.709467592591</v>
      </c>
      <c r="D213" s="10" t="s">
        <v>311</v>
      </c>
      <c r="E213" s="1" t="s">
        <v>73</v>
      </c>
      <c r="F213" s="11">
        <v>52224</v>
      </c>
      <c r="G213" s="9">
        <f>Data[[#This Row],[Clean Salary]]*INDEX(Exchange[], MATCH(Data[[#This Row],[Currency]], Exchange[Code], 0), 4)</f>
        <v>2953.8461538461538</v>
      </c>
      <c r="H213" s="11" t="str">
        <f>IFERROR(Data[[#This Row],[Salary in USD]]/(INDEX(Exchange[], MATCH(Data[[#This Row],[Local Currency Unit]], Exchange[Code], 0), 8)), "")</f>
        <v/>
      </c>
      <c r="I213" s="30" t="e">
        <f>100*(Data[[#This Row],[Salary in Big Macs]]/$H$5)</f>
        <v>#VALUE!</v>
      </c>
      <c r="J213" s="1" t="s">
        <v>312</v>
      </c>
      <c r="K213" s="1" t="s">
        <v>313</v>
      </c>
      <c r="L213" s="1" t="s">
        <v>215</v>
      </c>
      <c r="M213" s="1" t="s">
        <v>73</v>
      </c>
      <c r="N213" s="1" t="str">
        <f>INDEX(Countries[], MATCH(Data[[#This Row],[Where do you work]], Countries[Actual], 0), 2)</f>
        <v>Ethiopia</v>
      </c>
      <c r="O213" s="1" t="str">
        <f>VLOOKUP(Data[[#This Row],[Where do you work]], Countries[], 3, FALSE)</f>
        <v>Africa</v>
      </c>
      <c r="P213" s="1" t="s">
        <v>282</v>
      </c>
      <c r="Q213" s="1" t="str">
        <f>VLOOKUP(Data[[#This Row],[How many hours of a day you work on Excel]], Time[], 2, FALSE)</f>
        <v>Heavy</v>
      </c>
      <c r="R213" s="1">
        <v>3</v>
      </c>
      <c r="S213" s="33" t="str">
        <f>VLOOKUP(Data[[#This Row],[Years of Experience]], Experience[], 2, TRUE)</f>
        <v>0 - 5 Years</v>
      </c>
    </row>
    <row r="214" spans="2:19" x14ac:dyDescent="0.2">
      <c r="B214" s="1" t="s">
        <v>449</v>
      </c>
      <c r="C214" s="1">
        <v>41059.705451388887</v>
      </c>
      <c r="D214" s="10">
        <v>118000</v>
      </c>
      <c r="E214" s="1" t="s">
        <v>15</v>
      </c>
      <c r="F214" s="11">
        <v>118000</v>
      </c>
      <c r="G214" s="9">
        <f>Data[[#This Row],[Clean Salary]]*INDEX(Exchange[], MATCH(Data[[#This Row],[Currency]], Exchange[Code], 0), 4)</f>
        <v>149907.13380100971</v>
      </c>
      <c r="H214" s="11">
        <f>IFERROR(Data[[#This Row],[Salary in USD]]/(INDEX(Exchange[], MATCH(Data[[#This Row],[Local Currency Unit]], Exchange[Code], 0), 8)), "")</f>
        <v>33839.082122124091</v>
      </c>
      <c r="I214" s="30">
        <f>100*(Data[[#This Row],[Salary in Big Macs]]/$H$5)</f>
        <v>246.88332549465417</v>
      </c>
      <c r="J214" s="1" t="s">
        <v>450</v>
      </c>
      <c r="K214" s="1" t="s">
        <v>290</v>
      </c>
      <c r="L214" s="1" t="s">
        <v>217</v>
      </c>
      <c r="M214" s="1" t="s">
        <v>15</v>
      </c>
      <c r="N214" s="1" t="str">
        <f>INDEX(Countries[], MATCH(Data[[#This Row],[Where do you work]], Countries[Actual], 0), 2)</f>
        <v>Europe</v>
      </c>
      <c r="O214" s="1" t="str">
        <f>VLOOKUP(Data[[#This Row],[Where do you work]], Countries[], 3, FALSE)</f>
        <v>Europe</v>
      </c>
      <c r="P214" s="1" t="s">
        <v>282</v>
      </c>
      <c r="Q214" s="1" t="str">
        <f>VLOOKUP(Data[[#This Row],[How many hours of a day you work on Excel]], Time[], 2, FALSE)</f>
        <v>Heavy</v>
      </c>
      <c r="R214" s="1">
        <v>7</v>
      </c>
      <c r="S214" s="33" t="str">
        <f>VLOOKUP(Data[[#This Row],[Years of Experience]], Experience[], 2, TRUE)</f>
        <v>5 - 10 Years</v>
      </c>
    </row>
    <row r="215" spans="2:19" x14ac:dyDescent="0.2">
      <c r="B215" s="1" t="s">
        <v>2105</v>
      </c>
      <c r="C215" s="1">
        <v>41065.159745370373</v>
      </c>
      <c r="D215" s="10">
        <v>3300</v>
      </c>
      <c r="E215" s="1" t="s">
        <v>15</v>
      </c>
      <c r="F215" s="11">
        <v>39600</v>
      </c>
      <c r="G215" s="9">
        <f>Data[[#This Row],[Clean Salary]]*INDEX(Exchange[], MATCH(Data[[#This Row],[Currency]], Exchange[Code], 0), 4)</f>
        <v>50307.817784067665</v>
      </c>
      <c r="H215" s="11">
        <f>IFERROR(Data[[#This Row],[Salary in USD]]/(INDEX(Exchange[], MATCH(Data[[#This Row],[Local Currency Unit]], Exchange[Code], 0), 8)), "")</f>
        <v>11356.166542678931</v>
      </c>
      <c r="I215" s="30">
        <f>100*(Data[[#This Row],[Salary in Big Macs]]/$H$5)</f>
        <v>82.852370250748336</v>
      </c>
      <c r="J215" s="1" t="s">
        <v>2106</v>
      </c>
      <c r="K215" s="1" t="s">
        <v>281</v>
      </c>
      <c r="L215" s="1" t="s">
        <v>171</v>
      </c>
      <c r="M215" s="1" t="s">
        <v>15</v>
      </c>
      <c r="N215" s="1" t="str">
        <f>INDEX(Countries[], MATCH(Data[[#This Row],[Where do you work]], Countries[Actual], 0), 2)</f>
        <v>Europe</v>
      </c>
      <c r="O215" s="1" t="str">
        <f>VLOOKUP(Data[[#This Row],[Where do you work]], Countries[], 3, FALSE)</f>
        <v>Europe</v>
      </c>
      <c r="P215" s="1" t="s">
        <v>324</v>
      </c>
      <c r="Q215" s="1" t="str">
        <f>VLOOKUP(Data[[#This Row],[How many hours of a day you work on Excel]], Time[], 2, FALSE)</f>
        <v>Light</v>
      </c>
      <c r="R215" s="1">
        <v>5</v>
      </c>
      <c r="S215" s="33" t="str">
        <f>VLOOKUP(Data[[#This Row],[Years of Experience]], Experience[], 2, TRUE)</f>
        <v>5 - 10 Years</v>
      </c>
    </row>
    <row r="216" spans="2:19" x14ac:dyDescent="0.2">
      <c r="B216" s="1" t="s">
        <v>359</v>
      </c>
      <c r="C216" s="1">
        <v>41058.919548611113</v>
      </c>
      <c r="D216" s="10">
        <v>180000</v>
      </c>
      <c r="E216" s="1" t="s">
        <v>15</v>
      </c>
      <c r="F216" s="11">
        <v>180000</v>
      </c>
      <c r="G216" s="9">
        <f>Data[[#This Row],[Clean Salary]]*INDEX(Exchange[], MATCH(Data[[#This Row],[Currency]], Exchange[Code], 0), 4)</f>
        <v>228671.89901848941</v>
      </c>
      <c r="H216" s="11">
        <f>IFERROR(Data[[#This Row],[Salary in USD]]/(INDEX(Exchange[], MATCH(Data[[#This Row],[Local Currency Unit]], Exchange[Code], 0), 8)), "")</f>
        <v>51618.938830358784</v>
      </c>
      <c r="I216" s="30">
        <f>100*(Data[[#This Row],[Salary in Big Macs]]/$H$5)</f>
        <v>376.60168295794705</v>
      </c>
      <c r="J216" s="1" t="s">
        <v>360</v>
      </c>
      <c r="K216" s="1" t="s">
        <v>298</v>
      </c>
      <c r="L216" s="1" t="s">
        <v>171</v>
      </c>
      <c r="M216" s="1" t="s">
        <v>15</v>
      </c>
      <c r="N216" s="1" t="str">
        <f>INDEX(Countries[], MATCH(Data[[#This Row],[Where do you work]], Countries[Actual], 0), 2)</f>
        <v>Europe</v>
      </c>
      <c r="O216" s="1" t="str">
        <f>VLOOKUP(Data[[#This Row],[Where do you work]], Countries[], 3, FALSE)</f>
        <v>Europe</v>
      </c>
      <c r="P216" s="1" t="s">
        <v>282</v>
      </c>
      <c r="Q216" s="1" t="str">
        <f>VLOOKUP(Data[[#This Row],[How many hours of a day you work on Excel]], Time[], 2, FALSE)</f>
        <v>Heavy</v>
      </c>
      <c r="R216" s="1">
        <v>15</v>
      </c>
      <c r="S216" s="33" t="str">
        <f>VLOOKUP(Data[[#This Row],[Years of Experience]], Experience[], 2, TRUE)</f>
        <v>10 - 20 Years</v>
      </c>
    </row>
    <row r="217" spans="2:19" x14ac:dyDescent="0.2">
      <c r="B217" s="1" t="s">
        <v>1244</v>
      </c>
      <c r="C217" s="1">
        <v>41080.545335648145</v>
      </c>
      <c r="D217" s="10" t="s">
        <v>1240</v>
      </c>
      <c r="E217" s="1" t="s">
        <v>15</v>
      </c>
      <c r="F217" s="11">
        <v>60000</v>
      </c>
      <c r="G217" s="9">
        <f>Data[[#This Row],[Clean Salary]]*INDEX(Exchange[], MATCH(Data[[#This Row],[Currency]], Exchange[Code], 0), 4)</f>
        <v>76223.966339496474</v>
      </c>
      <c r="H217" s="11">
        <f>IFERROR(Data[[#This Row],[Salary in USD]]/(INDEX(Exchange[], MATCH(Data[[#This Row],[Local Currency Unit]], Exchange[Code], 0), 8)), "")</f>
        <v>17206.312943452929</v>
      </c>
      <c r="I217" s="30">
        <f>100*(Data[[#This Row],[Salary in Big Macs]]/$H$5)</f>
        <v>125.53389431931569</v>
      </c>
      <c r="J217" s="1" t="s">
        <v>501</v>
      </c>
      <c r="K217" s="1" t="s">
        <v>281</v>
      </c>
      <c r="L217" s="1" t="s">
        <v>171</v>
      </c>
      <c r="M217" s="1" t="s">
        <v>15</v>
      </c>
      <c r="N217" s="1" t="str">
        <f>INDEX(Countries[], MATCH(Data[[#This Row],[Where do you work]], Countries[Actual], 0), 2)</f>
        <v>Europe</v>
      </c>
      <c r="O217" s="1" t="str">
        <f>VLOOKUP(Data[[#This Row],[Where do you work]], Countries[], 3, FALSE)</f>
        <v>Europe</v>
      </c>
      <c r="P217" s="1" t="s">
        <v>291</v>
      </c>
      <c r="Q217" s="1" t="str">
        <f>VLOOKUP(Data[[#This Row],[How many hours of a day you work on Excel]], Time[], 2, FALSE)</f>
        <v>Medium</v>
      </c>
      <c r="R217" s="1">
        <v>20</v>
      </c>
      <c r="S217" s="33" t="str">
        <f>VLOOKUP(Data[[#This Row],[Years of Experience]], Experience[], 2, TRUE)</f>
        <v>20+ Years</v>
      </c>
    </row>
    <row r="218" spans="2:19" x14ac:dyDescent="0.2">
      <c r="B218" s="1" t="s">
        <v>3386</v>
      </c>
      <c r="C218" s="1">
        <v>41054.13417824074</v>
      </c>
      <c r="D218" s="10" t="s">
        <v>3387</v>
      </c>
      <c r="E218" s="1" t="s">
        <v>322</v>
      </c>
      <c r="F218" s="11">
        <v>15000</v>
      </c>
      <c r="G218" s="9">
        <f>Data[[#This Row],[Clean Salary]]*INDEX(Exchange[], MATCH(Data[[#This Row],[Currency]], Exchange[Code], 0), 4)</f>
        <v>15000</v>
      </c>
      <c r="H218" s="11">
        <f>IFERROR(Data[[#This Row],[Salary in USD]]/(INDEX(Exchange[], MATCH(Data[[#This Row],[Local Currency Unit]], Exchange[Code], 0), 8)), "")</f>
        <v>3386.0045146726866</v>
      </c>
      <c r="I218" s="30">
        <f>100*(Data[[#This Row],[Salary in Big Macs]]/$H$5)</f>
        <v>24.703626762256654</v>
      </c>
      <c r="J218" s="1" t="s">
        <v>3388</v>
      </c>
      <c r="K218" s="1" t="s">
        <v>298</v>
      </c>
      <c r="L218" s="1" t="s">
        <v>210</v>
      </c>
      <c r="M218" s="1" t="s">
        <v>15</v>
      </c>
      <c r="N218" s="1" t="str">
        <f>INDEX(Countries[], MATCH(Data[[#This Row],[Where do you work]], Countries[Actual], 0), 2)</f>
        <v>Croatia</v>
      </c>
      <c r="O218" s="1" t="str">
        <f>VLOOKUP(Data[[#This Row],[Where do you work]], Countries[], 3, FALSE)</f>
        <v>Europe</v>
      </c>
      <c r="P218" s="1" t="s">
        <v>294</v>
      </c>
      <c r="Q218" s="1" t="str">
        <f>VLOOKUP(Data[[#This Row],[How many hours of a day you work on Excel]], Time[], 2, FALSE)</f>
        <v>Very Heavy</v>
      </c>
      <c r="S218" s="33" t="str">
        <f>VLOOKUP(Data[[#This Row],[Years of Experience]], Experience[], 2, TRUE)</f>
        <v>0 - 5 Years</v>
      </c>
    </row>
    <row r="219" spans="2:19" x14ac:dyDescent="0.2">
      <c r="B219" s="1" t="s">
        <v>1231</v>
      </c>
      <c r="C219" s="1">
        <v>41057.737627314818</v>
      </c>
      <c r="D219" s="10">
        <v>5000</v>
      </c>
      <c r="E219" s="1" t="s">
        <v>15</v>
      </c>
      <c r="F219" s="11">
        <v>60000</v>
      </c>
      <c r="G219" s="9">
        <f>Data[[#This Row],[Clean Salary]]*INDEX(Exchange[], MATCH(Data[[#This Row],[Currency]], Exchange[Code], 0), 4)</f>
        <v>76223.966339496474</v>
      </c>
      <c r="H219" s="11">
        <f>IFERROR(Data[[#This Row],[Salary in USD]]/(INDEX(Exchange[], MATCH(Data[[#This Row],[Local Currency Unit]], Exchange[Code], 0), 8)), "")</f>
        <v>17206.312943452929</v>
      </c>
      <c r="I219" s="30">
        <f>100*(Data[[#This Row],[Salary in Big Macs]]/$H$5)</f>
        <v>125.53389431931569</v>
      </c>
      <c r="J219" s="1" t="s">
        <v>1232</v>
      </c>
      <c r="K219" s="1" t="s">
        <v>281</v>
      </c>
      <c r="L219" s="1" t="s">
        <v>172</v>
      </c>
      <c r="M219" s="1" t="s">
        <v>15</v>
      </c>
      <c r="N219" s="1" t="str">
        <f>INDEX(Countries[], MATCH(Data[[#This Row],[Where do you work]], Countries[Actual], 0), 2)</f>
        <v>Finland</v>
      </c>
      <c r="O219" s="1" t="str">
        <f>VLOOKUP(Data[[#This Row],[Where do you work]], Countries[], 3, FALSE)</f>
        <v>Europe</v>
      </c>
      <c r="P219" s="1" t="s">
        <v>324</v>
      </c>
      <c r="Q219" s="1" t="str">
        <f>VLOOKUP(Data[[#This Row],[How many hours of a day you work on Excel]], Time[], 2, FALSE)</f>
        <v>Light</v>
      </c>
      <c r="R219" s="1">
        <v>4</v>
      </c>
      <c r="S219" s="33" t="str">
        <f>VLOOKUP(Data[[#This Row],[Years of Experience]], Experience[], 2, TRUE)</f>
        <v>0 - 5 Years</v>
      </c>
    </row>
    <row r="220" spans="2:19" x14ac:dyDescent="0.2">
      <c r="B220" s="1" t="s">
        <v>1602</v>
      </c>
      <c r="C220" s="1">
        <v>41057.570115740738</v>
      </c>
      <c r="D220" s="10" t="s">
        <v>1603</v>
      </c>
      <c r="E220" s="1" t="s">
        <v>322</v>
      </c>
      <c r="F220" s="11">
        <v>60000</v>
      </c>
      <c r="G220" s="9">
        <f>Data[[#This Row],[Clean Salary]]*INDEX(Exchange[], MATCH(Data[[#This Row],[Currency]], Exchange[Code], 0), 4)</f>
        <v>60000</v>
      </c>
      <c r="H220" s="11">
        <f>IFERROR(Data[[#This Row],[Salary in USD]]/(INDEX(Exchange[], MATCH(Data[[#This Row],[Local Currency Unit]], Exchange[Code], 0), 8)), "")</f>
        <v>13544.018058690746</v>
      </c>
      <c r="I220" s="30">
        <f>100*(Data[[#This Row],[Salary in Big Macs]]/$H$5)</f>
        <v>98.814507049026616</v>
      </c>
      <c r="J220" s="1" t="s">
        <v>1604</v>
      </c>
      <c r="K220" s="1" t="s">
        <v>342</v>
      </c>
      <c r="L220" s="1" t="s">
        <v>172</v>
      </c>
      <c r="M220" s="1" t="s">
        <v>15</v>
      </c>
      <c r="N220" s="1" t="str">
        <f>INDEX(Countries[], MATCH(Data[[#This Row],[Where do you work]], Countries[Actual], 0), 2)</f>
        <v>Finland</v>
      </c>
      <c r="O220" s="1" t="str">
        <f>VLOOKUP(Data[[#This Row],[Where do you work]], Countries[], 3, FALSE)</f>
        <v>Europe</v>
      </c>
      <c r="P220" s="1" t="s">
        <v>294</v>
      </c>
      <c r="Q220" s="1" t="str">
        <f>VLOOKUP(Data[[#This Row],[How many hours of a day you work on Excel]], Time[], 2, FALSE)</f>
        <v>Very Heavy</v>
      </c>
      <c r="R220" s="1">
        <v>5</v>
      </c>
      <c r="S220" s="33" t="str">
        <f>VLOOKUP(Data[[#This Row],[Years of Experience]], Experience[], 2, TRUE)</f>
        <v>5 - 10 Years</v>
      </c>
    </row>
    <row r="221" spans="2:19" x14ac:dyDescent="0.2">
      <c r="B221" s="1" t="s">
        <v>918</v>
      </c>
      <c r="C221" s="1">
        <v>41055.100277777776</v>
      </c>
      <c r="D221" s="10">
        <v>5900</v>
      </c>
      <c r="E221" s="1" t="s">
        <v>15</v>
      </c>
      <c r="F221" s="11">
        <v>70800</v>
      </c>
      <c r="G221" s="9">
        <f>Data[[#This Row],[Clean Salary]]*INDEX(Exchange[], MATCH(Data[[#This Row],[Currency]], Exchange[Code], 0), 4)</f>
        <v>89944.280280605832</v>
      </c>
      <c r="H221" s="11">
        <f>IFERROR(Data[[#This Row],[Salary in USD]]/(INDEX(Exchange[], MATCH(Data[[#This Row],[Local Currency Unit]], Exchange[Code], 0), 8)), "")</f>
        <v>20303.449273274455</v>
      </c>
      <c r="I221" s="30">
        <f>100*(Data[[#This Row],[Salary in Big Macs]]/$H$5)</f>
        <v>148.12999529679249</v>
      </c>
      <c r="J221" s="1" t="s">
        <v>919</v>
      </c>
      <c r="K221" s="1" t="s">
        <v>290</v>
      </c>
      <c r="L221" s="1" t="s">
        <v>172</v>
      </c>
      <c r="M221" s="1" t="s">
        <v>15</v>
      </c>
      <c r="N221" s="1" t="str">
        <f>INDEX(Countries[], MATCH(Data[[#This Row],[Where do you work]], Countries[Actual], 0), 2)</f>
        <v>Finland</v>
      </c>
      <c r="O221" s="1" t="str">
        <f>VLOOKUP(Data[[#This Row],[Where do you work]], Countries[], 3, FALSE)</f>
        <v>Europe</v>
      </c>
      <c r="P221" s="1" t="s">
        <v>294</v>
      </c>
      <c r="Q221" s="1" t="str">
        <f>VLOOKUP(Data[[#This Row],[How many hours of a day you work on Excel]], Time[], 2, FALSE)</f>
        <v>Very Heavy</v>
      </c>
      <c r="S221" s="33" t="str">
        <f>VLOOKUP(Data[[#This Row],[Years of Experience]], Experience[], 2, TRUE)</f>
        <v>0 - 5 Years</v>
      </c>
    </row>
    <row r="222" spans="2:19" x14ac:dyDescent="0.2">
      <c r="B222" s="1" t="s">
        <v>1911</v>
      </c>
      <c r="C222" s="1">
        <v>41054.304780092592</v>
      </c>
      <c r="D222" s="10">
        <v>43000</v>
      </c>
      <c r="E222" s="1" t="s">
        <v>15</v>
      </c>
      <c r="F222" s="11">
        <v>43000</v>
      </c>
      <c r="G222" s="9">
        <f>Data[[#This Row],[Clean Salary]]*INDEX(Exchange[], MATCH(Data[[#This Row],[Currency]], Exchange[Code], 0), 4)</f>
        <v>54627.175876639136</v>
      </c>
      <c r="H222" s="11">
        <f>IFERROR(Data[[#This Row],[Salary in USD]]/(INDEX(Exchange[], MATCH(Data[[#This Row],[Local Currency Unit]], Exchange[Code], 0), 8)), "")</f>
        <v>12331.190942807933</v>
      </c>
      <c r="I222" s="30">
        <f>100*(Data[[#This Row],[Salary in Big Macs]]/$H$5)</f>
        <v>89.965957595509565</v>
      </c>
      <c r="J222" s="1" t="s">
        <v>1912</v>
      </c>
      <c r="K222" s="1" t="s">
        <v>342</v>
      </c>
      <c r="L222" s="1" t="s">
        <v>218</v>
      </c>
      <c r="M222" s="1" t="s">
        <v>15</v>
      </c>
      <c r="N222" s="1" t="str">
        <f>INDEX(Countries[], MATCH(Data[[#This Row],[Where do you work]], Countries[Actual], 0), 2)</f>
        <v>France</v>
      </c>
      <c r="O222" s="1" t="str">
        <f>VLOOKUP(Data[[#This Row],[Where do you work]], Countries[], 3, FALSE)</f>
        <v>Europe</v>
      </c>
      <c r="P222" s="1" t="s">
        <v>282</v>
      </c>
      <c r="Q222" s="1" t="str">
        <f>VLOOKUP(Data[[#This Row],[How many hours of a day you work on Excel]], Time[], 2, FALSE)</f>
        <v>Heavy</v>
      </c>
      <c r="S222" s="33" t="str">
        <f>VLOOKUP(Data[[#This Row],[Years of Experience]], Experience[], 2, TRUE)</f>
        <v>0 - 5 Years</v>
      </c>
    </row>
    <row r="223" spans="2:19" x14ac:dyDescent="0.2">
      <c r="B223" s="1" t="s">
        <v>2459</v>
      </c>
      <c r="C223" s="1">
        <v>41065.833043981482</v>
      </c>
      <c r="D223" s="10">
        <v>33000</v>
      </c>
      <c r="E223" s="1" t="s">
        <v>15</v>
      </c>
      <c r="F223" s="11">
        <v>33000</v>
      </c>
      <c r="G223" s="9">
        <f>Data[[#This Row],[Clean Salary]]*INDEX(Exchange[], MATCH(Data[[#This Row],[Currency]], Exchange[Code], 0), 4)</f>
        <v>41923.181486723057</v>
      </c>
      <c r="H223" s="11">
        <f>IFERROR(Data[[#This Row],[Salary in USD]]/(INDEX(Exchange[], MATCH(Data[[#This Row],[Local Currency Unit]], Exchange[Code], 0), 8)), "")</f>
        <v>9463.4721188991098</v>
      </c>
      <c r="I223" s="30">
        <f>100*(Data[[#This Row],[Salary in Big Macs]]/$H$5)</f>
        <v>69.043641875623621</v>
      </c>
      <c r="J223" s="1" t="s">
        <v>2460</v>
      </c>
      <c r="K223" s="1" t="s">
        <v>290</v>
      </c>
      <c r="L223" s="1" t="s">
        <v>2461</v>
      </c>
      <c r="M223" s="1" t="s">
        <v>15</v>
      </c>
      <c r="N223" s="1" t="str">
        <f>INDEX(Countries[], MATCH(Data[[#This Row],[Where do you work]], Countries[Actual], 0), 2)</f>
        <v>France</v>
      </c>
      <c r="O223" s="1" t="str">
        <f>VLOOKUP(Data[[#This Row],[Where do you work]], Countries[], 3, FALSE)</f>
        <v>Europe</v>
      </c>
      <c r="P223" s="1" t="s">
        <v>282</v>
      </c>
      <c r="Q223" s="1" t="str">
        <f>VLOOKUP(Data[[#This Row],[How many hours of a day you work on Excel]], Time[], 2, FALSE)</f>
        <v>Heavy</v>
      </c>
      <c r="R223" s="1">
        <v>6</v>
      </c>
      <c r="S223" s="33" t="str">
        <f>VLOOKUP(Data[[#This Row],[Years of Experience]], Experience[], 2, TRUE)</f>
        <v>5 - 10 Years</v>
      </c>
    </row>
    <row r="224" spans="2:19" x14ac:dyDescent="0.2">
      <c r="B224" s="1" t="s">
        <v>1127</v>
      </c>
      <c r="C224" s="1">
        <v>41057.00744212963</v>
      </c>
      <c r="D224" s="10">
        <v>63200</v>
      </c>
      <c r="E224" s="1" t="s">
        <v>15</v>
      </c>
      <c r="F224" s="11">
        <v>63200</v>
      </c>
      <c r="G224" s="9">
        <f>Data[[#This Row],[Clean Salary]]*INDEX(Exchange[], MATCH(Data[[#This Row],[Currency]], Exchange[Code], 0), 4)</f>
        <v>80289.244544269619</v>
      </c>
      <c r="H224" s="11">
        <f>IFERROR(Data[[#This Row],[Salary in USD]]/(INDEX(Exchange[], MATCH(Data[[#This Row],[Local Currency Unit]], Exchange[Code], 0), 8)), "")</f>
        <v>18123.982967103751</v>
      </c>
      <c r="I224" s="30">
        <f>100*(Data[[#This Row],[Salary in Big Macs]]/$H$5)</f>
        <v>132.22903534967918</v>
      </c>
      <c r="J224" s="1" t="s">
        <v>342</v>
      </c>
      <c r="K224" s="1" t="s">
        <v>342</v>
      </c>
      <c r="L224" s="1" t="s">
        <v>160</v>
      </c>
      <c r="M224" s="1" t="s">
        <v>15</v>
      </c>
      <c r="N224" s="1" t="str">
        <f>INDEX(Countries[], MATCH(Data[[#This Row],[Where do you work]], Countries[Actual], 0), 2)</f>
        <v>France</v>
      </c>
      <c r="O224" s="1" t="str">
        <f>VLOOKUP(Data[[#This Row],[Where do you work]], Countries[], 3, FALSE)</f>
        <v>Europe</v>
      </c>
      <c r="P224" s="1" t="s">
        <v>282</v>
      </c>
      <c r="Q224" s="1" t="str">
        <f>VLOOKUP(Data[[#This Row],[How many hours of a day you work on Excel]], Time[], 2, FALSE)</f>
        <v>Heavy</v>
      </c>
      <c r="R224" s="1">
        <v>3</v>
      </c>
      <c r="S224" s="33" t="str">
        <f>VLOOKUP(Data[[#This Row],[Years of Experience]], Experience[], 2, TRUE)</f>
        <v>0 - 5 Years</v>
      </c>
    </row>
    <row r="225" spans="2:19" x14ac:dyDescent="0.2">
      <c r="B225" s="1" t="s">
        <v>2092</v>
      </c>
      <c r="C225" s="1">
        <v>41057.194918981484</v>
      </c>
      <c r="D225" s="10" t="s">
        <v>2093</v>
      </c>
      <c r="E225" s="1" t="s">
        <v>322</v>
      </c>
      <c r="F225" s="11">
        <v>48000</v>
      </c>
      <c r="G225" s="9">
        <f>Data[[#This Row],[Clean Salary]]*INDEX(Exchange[], MATCH(Data[[#This Row],[Currency]], Exchange[Code], 0), 4)</f>
        <v>48000</v>
      </c>
      <c r="H225" s="11">
        <f>IFERROR(Data[[#This Row],[Salary in USD]]/(INDEX(Exchange[], MATCH(Data[[#This Row],[Local Currency Unit]], Exchange[Code], 0), 8)), "")</f>
        <v>10835.214446952597</v>
      </c>
      <c r="I225" s="30">
        <f>100*(Data[[#This Row],[Salary in Big Macs]]/$H$5)</f>
        <v>79.051605639221307</v>
      </c>
      <c r="J225" s="1" t="s">
        <v>2094</v>
      </c>
      <c r="K225" s="1" t="s">
        <v>281</v>
      </c>
      <c r="L225" s="1" t="s">
        <v>160</v>
      </c>
      <c r="M225" s="1" t="s">
        <v>15</v>
      </c>
      <c r="N225" s="1" t="str">
        <f>INDEX(Countries[], MATCH(Data[[#This Row],[Where do you work]], Countries[Actual], 0), 2)</f>
        <v>France</v>
      </c>
      <c r="O225" s="1" t="str">
        <f>VLOOKUP(Data[[#This Row],[Where do you work]], Countries[], 3, FALSE)</f>
        <v>Europe</v>
      </c>
      <c r="P225" s="1" t="s">
        <v>282</v>
      </c>
      <c r="Q225" s="1" t="str">
        <f>VLOOKUP(Data[[#This Row],[How many hours of a day you work on Excel]], Time[], 2, FALSE)</f>
        <v>Heavy</v>
      </c>
      <c r="R225" s="1">
        <v>5</v>
      </c>
      <c r="S225" s="33" t="str">
        <f>VLOOKUP(Data[[#This Row],[Years of Experience]], Experience[], 2, TRUE)</f>
        <v>5 - 10 Years</v>
      </c>
    </row>
    <row r="226" spans="2:19" x14ac:dyDescent="0.2">
      <c r="B226" s="1" t="s">
        <v>1646</v>
      </c>
      <c r="C226" s="1">
        <v>41054.284317129626</v>
      </c>
      <c r="D226" s="10">
        <v>49000</v>
      </c>
      <c r="E226" s="1" t="s">
        <v>15</v>
      </c>
      <c r="F226" s="11">
        <v>49000</v>
      </c>
      <c r="G226" s="9">
        <f>Data[[#This Row],[Clean Salary]]*INDEX(Exchange[], MATCH(Data[[#This Row],[Currency]], Exchange[Code], 0), 4)</f>
        <v>62249.572510588783</v>
      </c>
      <c r="H226" s="11">
        <f>IFERROR(Data[[#This Row],[Salary in USD]]/(INDEX(Exchange[], MATCH(Data[[#This Row],[Local Currency Unit]], Exchange[Code], 0), 8)), "")</f>
        <v>14051.822237153225</v>
      </c>
      <c r="I226" s="30">
        <f>100*(Data[[#This Row],[Salary in Big Macs]]/$H$5)</f>
        <v>102.51934702744114</v>
      </c>
      <c r="J226" s="1" t="s">
        <v>1647</v>
      </c>
      <c r="K226" s="1" t="s">
        <v>281</v>
      </c>
      <c r="L226" s="1" t="s">
        <v>160</v>
      </c>
      <c r="M226" s="1" t="s">
        <v>15</v>
      </c>
      <c r="N226" s="1" t="str">
        <f>INDEX(Countries[], MATCH(Data[[#This Row],[Where do you work]], Countries[Actual], 0), 2)</f>
        <v>France</v>
      </c>
      <c r="O226" s="1" t="str">
        <f>VLOOKUP(Data[[#This Row],[Where do you work]], Countries[], 3, FALSE)</f>
        <v>Europe</v>
      </c>
      <c r="P226" s="1" t="s">
        <v>291</v>
      </c>
      <c r="Q226" s="1" t="str">
        <f>VLOOKUP(Data[[#This Row],[How many hours of a day you work on Excel]], Time[], 2, FALSE)</f>
        <v>Medium</v>
      </c>
      <c r="S226" s="33" t="str">
        <f>VLOOKUP(Data[[#This Row],[Years of Experience]], Experience[], 2, TRUE)</f>
        <v>0 - 5 Years</v>
      </c>
    </row>
    <row r="227" spans="2:19" x14ac:dyDescent="0.2">
      <c r="B227" s="1" t="s">
        <v>1913</v>
      </c>
      <c r="C227" s="1">
        <v>41058.65185185185</v>
      </c>
      <c r="D227" s="10" t="s">
        <v>1914</v>
      </c>
      <c r="E227" s="1" t="s">
        <v>15</v>
      </c>
      <c r="F227" s="11">
        <v>43000</v>
      </c>
      <c r="G227" s="9">
        <f>Data[[#This Row],[Clean Salary]]*INDEX(Exchange[], MATCH(Data[[#This Row],[Currency]], Exchange[Code], 0), 4)</f>
        <v>54627.175876639136</v>
      </c>
      <c r="H227" s="11">
        <f>IFERROR(Data[[#This Row],[Salary in USD]]/(INDEX(Exchange[], MATCH(Data[[#This Row],[Local Currency Unit]], Exchange[Code], 0), 8)), "")</f>
        <v>12331.190942807933</v>
      </c>
      <c r="I227" s="30">
        <f>100*(Data[[#This Row],[Salary in Big Macs]]/$H$5)</f>
        <v>89.965957595509565</v>
      </c>
      <c r="J227" s="1" t="s">
        <v>1915</v>
      </c>
      <c r="K227" s="1" t="s">
        <v>281</v>
      </c>
      <c r="L227" s="1" t="s">
        <v>160</v>
      </c>
      <c r="M227" s="1" t="s">
        <v>15</v>
      </c>
      <c r="N227" s="1" t="str">
        <f>INDEX(Countries[], MATCH(Data[[#This Row],[Where do you work]], Countries[Actual], 0), 2)</f>
        <v>France</v>
      </c>
      <c r="O227" s="1" t="str">
        <f>VLOOKUP(Data[[#This Row],[Where do you work]], Countries[], 3, FALSE)</f>
        <v>Europe</v>
      </c>
      <c r="P227" s="1" t="s">
        <v>294</v>
      </c>
      <c r="Q227" s="1" t="str">
        <f>VLOOKUP(Data[[#This Row],[How many hours of a day you work on Excel]], Time[], 2, FALSE)</f>
        <v>Very Heavy</v>
      </c>
      <c r="R227" s="1">
        <v>7</v>
      </c>
      <c r="S227" s="33" t="str">
        <f>VLOOKUP(Data[[#This Row],[Years of Experience]], Experience[], 2, TRUE)</f>
        <v>5 - 10 Years</v>
      </c>
    </row>
    <row r="228" spans="2:19" x14ac:dyDescent="0.2">
      <c r="B228" s="1" t="s">
        <v>1552</v>
      </c>
      <c r="C228" s="1">
        <v>41055.354166666664</v>
      </c>
      <c r="D228" s="10" t="s">
        <v>1549</v>
      </c>
      <c r="E228" s="1" t="s">
        <v>15</v>
      </c>
      <c r="F228" s="11">
        <v>50000</v>
      </c>
      <c r="G228" s="9">
        <f>Data[[#This Row],[Clean Salary]]*INDEX(Exchange[], MATCH(Data[[#This Row],[Currency]], Exchange[Code], 0), 4)</f>
        <v>63519.971949580387</v>
      </c>
      <c r="H228" s="11">
        <f>IFERROR(Data[[#This Row],[Salary in USD]]/(INDEX(Exchange[], MATCH(Data[[#This Row],[Local Currency Unit]], Exchange[Code], 0), 8)), "")</f>
        <v>14338.594119544106</v>
      </c>
      <c r="I228" s="30">
        <f>100*(Data[[#This Row],[Salary in Big Macs]]/$H$5)</f>
        <v>104.61157859942973</v>
      </c>
      <c r="J228" s="1" t="s">
        <v>290</v>
      </c>
      <c r="K228" s="1" t="s">
        <v>290</v>
      </c>
      <c r="L228" s="1" t="s">
        <v>139</v>
      </c>
      <c r="M228" s="1" t="s">
        <v>15</v>
      </c>
      <c r="N228" s="1" t="str">
        <f>INDEX(Countries[], MATCH(Data[[#This Row],[Where do you work]], Countries[Actual], 0), 2)</f>
        <v>Germany</v>
      </c>
      <c r="O228" s="1" t="str">
        <f>VLOOKUP(Data[[#This Row],[Where do you work]], Countries[], 3, FALSE)</f>
        <v>Europe</v>
      </c>
      <c r="P228" s="1" t="s">
        <v>291</v>
      </c>
      <c r="Q228" s="1" t="str">
        <f>VLOOKUP(Data[[#This Row],[How many hours of a day you work on Excel]], Time[], 2, FALSE)</f>
        <v>Medium</v>
      </c>
      <c r="R228" s="1">
        <v>4</v>
      </c>
      <c r="S228" s="33" t="str">
        <f>VLOOKUP(Data[[#This Row],[Years of Experience]], Experience[], 2, TRUE)</f>
        <v>0 - 5 Years</v>
      </c>
    </row>
    <row r="229" spans="2:19" x14ac:dyDescent="0.2">
      <c r="B229" s="1" t="s">
        <v>1944</v>
      </c>
      <c r="C229" s="1">
        <v>41059.880486111113</v>
      </c>
      <c r="D229" s="10">
        <v>42000</v>
      </c>
      <c r="E229" s="1" t="s">
        <v>15</v>
      </c>
      <c r="F229" s="11">
        <v>42000</v>
      </c>
      <c r="G229" s="9">
        <f>Data[[#This Row],[Clean Salary]]*INDEX(Exchange[], MATCH(Data[[#This Row],[Currency]], Exchange[Code], 0), 4)</f>
        <v>53356.776437647524</v>
      </c>
      <c r="H229" s="11">
        <f>IFERROR(Data[[#This Row],[Salary in USD]]/(INDEX(Exchange[], MATCH(Data[[#This Row],[Local Currency Unit]], Exchange[Code], 0), 8)), "")</f>
        <v>12044.419060417049</v>
      </c>
      <c r="I229" s="30">
        <f>100*(Data[[#This Row],[Salary in Big Macs]]/$H$5)</f>
        <v>87.873726023520973</v>
      </c>
      <c r="J229" s="1" t="s">
        <v>1945</v>
      </c>
      <c r="K229" s="1" t="s">
        <v>342</v>
      </c>
      <c r="L229" s="1" t="s">
        <v>139</v>
      </c>
      <c r="M229" s="1" t="s">
        <v>15</v>
      </c>
      <c r="N229" s="1" t="str">
        <f>INDEX(Countries[], MATCH(Data[[#This Row],[Where do you work]], Countries[Actual], 0), 2)</f>
        <v>Germany</v>
      </c>
      <c r="O229" s="1" t="str">
        <f>VLOOKUP(Data[[#This Row],[Where do you work]], Countries[], 3, FALSE)</f>
        <v>Europe</v>
      </c>
      <c r="P229" s="1" t="s">
        <v>294</v>
      </c>
      <c r="Q229" s="1" t="str">
        <f>VLOOKUP(Data[[#This Row],[How many hours of a day you work on Excel]], Time[], 2, FALSE)</f>
        <v>Very Heavy</v>
      </c>
      <c r="R229" s="1">
        <v>7</v>
      </c>
      <c r="S229" s="33" t="str">
        <f>VLOOKUP(Data[[#This Row],[Years of Experience]], Experience[], 2, TRUE)</f>
        <v>5 - 10 Years</v>
      </c>
    </row>
    <row r="230" spans="2:19" x14ac:dyDescent="0.2">
      <c r="B230" s="1" t="s">
        <v>1942</v>
      </c>
      <c r="C230" s="1">
        <v>41057.053668981483</v>
      </c>
      <c r="D230" s="10" t="s">
        <v>1943</v>
      </c>
      <c r="E230" s="1" t="s">
        <v>15</v>
      </c>
      <c r="F230" s="11">
        <v>42000</v>
      </c>
      <c r="G230" s="9">
        <f>Data[[#This Row],[Clean Salary]]*INDEX(Exchange[], MATCH(Data[[#This Row],[Currency]], Exchange[Code], 0), 4)</f>
        <v>53356.776437647524</v>
      </c>
      <c r="H230" s="11">
        <f>IFERROR(Data[[#This Row],[Salary in USD]]/(INDEX(Exchange[], MATCH(Data[[#This Row],[Local Currency Unit]], Exchange[Code], 0), 8)), "")</f>
        <v>12044.419060417049</v>
      </c>
      <c r="I230" s="30">
        <f>100*(Data[[#This Row],[Salary in Big Macs]]/$H$5)</f>
        <v>87.873726023520973</v>
      </c>
      <c r="J230" s="1" t="s">
        <v>342</v>
      </c>
      <c r="K230" s="1" t="s">
        <v>342</v>
      </c>
      <c r="L230" s="1" t="s">
        <v>139</v>
      </c>
      <c r="M230" s="1" t="s">
        <v>15</v>
      </c>
      <c r="N230" s="1" t="str">
        <f>INDEX(Countries[], MATCH(Data[[#This Row],[Where do you work]], Countries[Actual], 0), 2)</f>
        <v>Germany</v>
      </c>
      <c r="O230" s="1" t="str">
        <f>VLOOKUP(Data[[#This Row],[Where do you work]], Countries[], 3, FALSE)</f>
        <v>Europe</v>
      </c>
      <c r="P230" s="1" t="s">
        <v>291</v>
      </c>
      <c r="Q230" s="1" t="str">
        <f>VLOOKUP(Data[[#This Row],[How many hours of a day you work on Excel]], Time[], 2, FALSE)</f>
        <v>Medium</v>
      </c>
      <c r="R230" s="1">
        <v>3</v>
      </c>
      <c r="S230" s="33" t="str">
        <f>VLOOKUP(Data[[#This Row],[Years of Experience]], Experience[], 2, TRUE)</f>
        <v>0 - 5 Years</v>
      </c>
    </row>
    <row r="231" spans="2:19" x14ac:dyDescent="0.2">
      <c r="B231" s="1" t="s">
        <v>1168</v>
      </c>
      <c r="C231" s="1">
        <v>41061.755636574075</v>
      </c>
      <c r="D231" s="10" t="s">
        <v>1169</v>
      </c>
      <c r="E231" s="1" t="s">
        <v>322</v>
      </c>
      <c r="F231" s="11">
        <v>75000</v>
      </c>
      <c r="G231" s="9">
        <f>Data[[#This Row],[Clean Salary]]*INDEX(Exchange[], MATCH(Data[[#This Row],[Currency]], Exchange[Code], 0), 4)</f>
        <v>75000</v>
      </c>
      <c r="H231" s="11">
        <f>IFERROR(Data[[#This Row],[Salary in USD]]/(INDEX(Exchange[], MATCH(Data[[#This Row],[Local Currency Unit]], Exchange[Code], 0), 8)), "")</f>
        <v>16930.022573363432</v>
      </c>
      <c r="I231" s="30">
        <f>100*(Data[[#This Row],[Salary in Big Macs]]/$H$5)</f>
        <v>123.51813381128326</v>
      </c>
      <c r="J231" s="1" t="s">
        <v>342</v>
      </c>
      <c r="K231" s="1" t="s">
        <v>342</v>
      </c>
      <c r="L231" s="1" t="s">
        <v>139</v>
      </c>
      <c r="M231" s="1" t="s">
        <v>15</v>
      </c>
      <c r="N231" s="1" t="str">
        <f>INDEX(Countries[], MATCH(Data[[#This Row],[Where do you work]], Countries[Actual], 0), 2)</f>
        <v>Germany</v>
      </c>
      <c r="O231" s="1" t="str">
        <f>VLOOKUP(Data[[#This Row],[Where do you work]], Countries[], 3, FALSE)</f>
        <v>Europe</v>
      </c>
      <c r="P231" s="1" t="s">
        <v>291</v>
      </c>
      <c r="Q231" s="1" t="str">
        <f>VLOOKUP(Data[[#This Row],[How many hours of a day you work on Excel]], Time[], 2, FALSE)</f>
        <v>Medium</v>
      </c>
      <c r="R231" s="1">
        <v>9</v>
      </c>
      <c r="S231" s="33" t="str">
        <f>VLOOKUP(Data[[#This Row],[Years of Experience]], Experience[], 2, TRUE)</f>
        <v>5 - 10 Years</v>
      </c>
    </row>
    <row r="232" spans="2:19" x14ac:dyDescent="0.2">
      <c r="B232" s="1" t="s">
        <v>917</v>
      </c>
      <c r="C232" s="1">
        <v>41058.172743055555</v>
      </c>
      <c r="D232" s="10">
        <v>71000</v>
      </c>
      <c r="E232" s="1" t="s">
        <v>15</v>
      </c>
      <c r="F232" s="11">
        <v>71000</v>
      </c>
      <c r="G232" s="9">
        <f>Data[[#This Row],[Clean Salary]]*INDEX(Exchange[], MATCH(Data[[#This Row],[Currency]], Exchange[Code], 0), 4)</f>
        <v>90198.36016840415</v>
      </c>
      <c r="H232" s="11">
        <f>IFERROR(Data[[#This Row],[Salary in USD]]/(INDEX(Exchange[], MATCH(Data[[#This Row],[Local Currency Unit]], Exchange[Code], 0), 8)), "")</f>
        <v>20360.80364975263</v>
      </c>
      <c r="I232" s="30">
        <f>100*(Data[[#This Row],[Salary in Big Macs]]/$H$5)</f>
        <v>148.54844161119021</v>
      </c>
      <c r="J232" s="1" t="s">
        <v>342</v>
      </c>
      <c r="K232" s="1" t="s">
        <v>342</v>
      </c>
      <c r="L232" s="1" t="s">
        <v>139</v>
      </c>
      <c r="M232" s="1" t="s">
        <v>15</v>
      </c>
      <c r="N232" s="1" t="str">
        <f>INDEX(Countries[], MATCH(Data[[#This Row],[Where do you work]], Countries[Actual], 0), 2)</f>
        <v>Germany</v>
      </c>
      <c r="O232" s="1" t="str">
        <f>VLOOKUP(Data[[#This Row],[Where do you work]], Countries[], 3, FALSE)</f>
        <v>Europe</v>
      </c>
      <c r="P232" s="1" t="s">
        <v>324</v>
      </c>
      <c r="Q232" s="1" t="str">
        <f>VLOOKUP(Data[[#This Row],[How many hours of a day you work on Excel]], Time[], 2, FALSE)</f>
        <v>Light</v>
      </c>
      <c r="R232" s="1">
        <v>3</v>
      </c>
      <c r="S232" s="33" t="str">
        <f>VLOOKUP(Data[[#This Row],[Years of Experience]], Experience[], 2, TRUE)</f>
        <v>0 - 5 Years</v>
      </c>
    </row>
    <row r="233" spans="2:19" x14ac:dyDescent="0.2">
      <c r="B233" s="1" t="s">
        <v>1090</v>
      </c>
      <c r="C233" s="1">
        <v>41055.057500000003</v>
      </c>
      <c r="D233" s="10" t="s">
        <v>1091</v>
      </c>
      <c r="E233" s="1" t="s">
        <v>15</v>
      </c>
      <c r="F233" s="11">
        <v>65000</v>
      </c>
      <c r="G233" s="9">
        <f>Data[[#This Row],[Clean Salary]]*INDEX(Exchange[], MATCH(Data[[#This Row],[Currency]], Exchange[Code], 0), 4)</f>
        <v>82575.963534454509</v>
      </c>
      <c r="H233" s="11">
        <f>IFERROR(Data[[#This Row],[Salary in USD]]/(INDEX(Exchange[], MATCH(Data[[#This Row],[Local Currency Unit]], Exchange[Code], 0), 8)), "")</f>
        <v>18640.17235540734</v>
      </c>
      <c r="I233" s="30">
        <f>100*(Data[[#This Row],[Salary in Big Macs]]/$H$5)</f>
        <v>135.99505217925866</v>
      </c>
      <c r="J233" s="1" t="s">
        <v>453</v>
      </c>
      <c r="K233" s="1" t="s">
        <v>298</v>
      </c>
      <c r="L233" s="1" t="s">
        <v>1078</v>
      </c>
      <c r="M233" s="1" t="s">
        <v>15</v>
      </c>
      <c r="N233" s="1" t="str">
        <f>INDEX(Countries[], MATCH(Data[[#This Row],[Where do you work]], Countries[Actual], 0), 2)</f>
        <v>Germany</v>
      </c>
      <c r="O233" s="1" t="str">
        <f>VLOOKUP(Data[[#This Row],[Where do you work]], Countries[], 3, FALSE)</f>
        <v>Europe</v>
      </c>
      <c r="P233" s="1" t="s">
        <v>294</v>
      </c>
      <c r="Q233" s="1" t="str">
        <f>VLOOKUP(Data[[#This Row],[How many hours of a day you work on Excel]], Time[], 2, FALSE)</f>
        <v>Very Heavy</v>
      </c>
      <c r="S233" s="33" t="str">
        <f>VLOOKUP(Data[[#This Row],[Years of Experience]], Experience[], 2, TRUE)</f>
        <v>0 - 5 Years</v>
      </c>
    </row>
    <row r="234" spans="2:19" x14ac:dyDescent="0.2">
      <c r="B234" s="1" t="s">
        <v>2392</v>
      </c>
      <c r="C234" s="1">
        <v>41059.938576388886</v>
      </c>
      <c r="D234" s="10" t="s">
        <v>2393</v>
      </c>
      <c r="E234" s="1" t="s">
        <v>15</v>
      </c>
      <c r="F234" s="11">
        <v>33500</v>
      </c>
      <c r="G234" s="9">
        <f>Data[[#This Row],[Clean Salary]]*INDEX(Exchange[], MATCH(Data[[#This Row],[Currency]], Exchange[Code], 0), 4)</f>
        <v>42558.381206218859</v>
      </c>
      <c r="H234" s="11">
        <f>IFERROR(Data[[#This Row],[Salary in USD]]/(INDEX(Exchange[], MATCH(Data[[#This Row],[Local Currency Unit]], Exchange[Code], 0), 8)), "")</f>
        <v>9606.8580600945515</v>
      </c>
      <c r="I234" s="30">
        <f>100*(Data[[#This Row],[Salary in Big Macs]]/$H$5)</f>
        <v>70.089757661617924</v>
      </c>
      <c r="J234" s="1" t="s">
        <v>2394</v>
      </c>
      <c r="K234" s="1" t="s">
        <v>298</v>
      </c>
      <c r="L234" s="1" t="s">
        <v>139</v>
      </c>
      <c r="M234" s="1" t="s">
        <v>15</v>
      </c>
      <c r="N234" s="1" t="str">
        <f>INDEX(Countries[], MATCH(Data[[#This Row],[Where do you work]], Countries[Actual], 0), 2)</f>
        <v>Germany</v>
      </c>
      <c r="O234" s="1" t="str">
        <f>VLOOKUP(Data[[#This Row],[Where do you work]], Countries[], 3, FALSE)</f>
        <v>Europe</v>
      </c>
      <c r="P234" s="1" t="s">
        <v>294</v>
      </c>
      <c r="Q234" s="1" t="str">
        <f>VLOOKUP(Data[[#This Row],[How many hours of a day you work on Excel]], Time[], 2, FALSE)</f>
        <v>Very Heavy</v>
      </c>
      <c r="R234" s="1">
        <v>8</v>
      </c>
      <c r="S234" s="33" t="str">
        <f>VLOOKUP(Data[[#This Row],[Years of Experience]], Experience[], 2, TRUE)</f>
        <v>5 - 10 Years</v>
      </c>
    </row>
    <row r="235" spans="2:19" x14ac:dyDescent="0.2">
      <c r="B235" s="1" t="s">
        <v>2082</v>
      </c>
      <c r="C235" s="1">
        <v>41065.951620370368</v>
      </c>
      <c r="D235" s="10">
        <v>40000</v>
      </c>
      <c r="E235" s="1" t="s">
        <v>15</v>
      </c>
      <c r="F235" s="11">
        <v>40000</v>
      </c>
      <c r="G235" s="9">
        <f>Data[[#This Row],[Clean Salary]]*INDEX(Exchange[], MATCH(Data[[#This Row],[Currency]], Exchange[Code], 0), 4)</f>
        <v>50815.977559664309</v>
      </c>
      <c r="H235" s="11">
        <f>IFERROR(Data[[#This Row],[Salary in USD]]/(INDEX(Exchange[], MATCH(Data[[#This Row],[Local Currency Unit]], Exchange[Code], 0), 8)), "")</f>
        <v>11470.875295635286</v>
      </c>
      <c r="I235" s="30">
        <f>100*(Data[[#This Row],[Salary in Big Macs]]/$H$5)</f>
        <v>83.68926287954379</v>
      </c>
      <c r="J235" s="1" t="s">
        <v>320</v>
      </c>
      <c r="K235" s="1" t="s">
        <v>290</v>
      </c>
      <c r="L235" s="1" t="s">
        <v>139</v>
      </c>
      <c r="M235" s="1" t="s">
        <v>15</v>
      </c>
      <c r="N235" s="1" t="str">
        <f>INDEX(Countries[], MATCH(Data[[#This Row],[Where do you work]], Countries[Actual], 0), 2)</f>
        <v>Germany</v>
      </c>
      <c r="O235" s="1" t="str">
        <f>VLOOKUP(Data[[#This Row],[Where do you work]], Countries[], 3, FALSE)</f>
        <v>Europe</v>
      </c>
      <c r="P235" s="1" t="s">
        <v>291</v>
      </c>
      <c r="Q235" s="1" t="str">
        <f>VLOOKUP(Data[[#This Row],[How many hours of a day you work on Excel]], Time[], 2, FALSE)</f>
        <v>Medium</v>
      </c>
      <c r="R235" s="1">
        <v>3</v>
      </c>
      <c r="S235" s="33" t="str">
        <f>VLOOKUP(Data[[#This Row],[Years of Experience]], Experience[], 2, TRUE)</f>
        <v>0 - 5 Years</v>
      </c>
    </row>
    <row r="236" spans="2:19" x14ac:dyDescent="0.2">
      <c r="B236" s="1" t="s">
        <v>1817</v>
      </c>
      <c r="C236" s="1">
        <v>41058.814664351848</v>
      </c>
      <c r="D236" s="10">
        <v>45000</v>
      </c>
      <c r="E236" s="1" t="s">
        <v>15</v>
      </c>
      <c r="F236" s="11">
        <v>45000</v>
      </c>
      <c r="G236" s="9">
        <f>Data[[#This Row],[Clean Salary]]*INDEX(Exchange[], MATCH(Data[[#This Row],[Currency]], Exchange[Code], 0), 4)</f>
        <v>57167.974754622352</v>
      </c>
      <c r="H236" s="11">
        <f>IFERROR(Data[[#This Row],[Salary in USD]]/(INDEX(Exchange[], MATCH(Data[[#This Row],[Local Currency Unit]], Exchange[Code], 0), 8)), "")</f>
        <v>12904.734707589696</v>
      </c>
      <c r="I236" s="30">
        <f>100*(Data[[#This Row],[Salary in Big Macs]]/$H$5)</f>
        <v>94.150420739486762</v>
      </c>
      <c r="J236" s="1" t="s">
        <v>1818</v>
      </c>
      <c r="K236" s="1" t="s">
        <v>298</v>
      </c>
      <c r="L236" s="1" t="s">
        <v>139</v>
      </c>
      <c r="M236" s="1" t="s">
        <v>15</v>
      </c>
      <c r="N236" s="1" t="str">
        <f>INDEX(Countries[], MATCH(Data[[#This Row],[Where do you work]], Countries[Actual], 0), 2)</f>
        <v>Germany</v>
      </c>
      <c r="O236" s="1" t="str">
        <f>VLOOKUP(Data[[#This Row],[Where do you work]], Countries[], 3, FALSE)</f>
        <v>Europe</v>
      </c>
      <c r="P236" s="1" t="s">
        <v>282</v>
      </c>
      <c r="Q236" s="1" t="str">
        <f>VLOOKUP(Data[[#This Row],[How many hours of a day you work on Excel]], Time[], 2, FALSE)</f>
        <v>Heavy</v>
      </c>
      <c r="R236" s="1">
        <v>12</v>
      </c>
      <c r="S236" s="33" t="str">
        <f>VLOOKUP(Data[[#This Row],[Years of Experience]], Experience[], 2, TRUE)</f>
        <v>10 - 20 Years</v>
      </c>
    </row>
    <row r="237" spans="2:19" x14ac:dyDescent="0.2">
      <c r="B237" s="1" t="s">
        <v>2250</v>
      </c>
      <c r="C237" s="1">
        <v>41060.733020833337</v>
      </c>
      <c r="D237" s="10" t="s">
        <v>2251</v>
      </c>
      <c r="E237" s="1" t="s">
        <v>322</v>
      </c>
      <c r="F237" s="11">
        <v>45000</v>
      </c>
      <c r="G237" s="9">
        <f>Data[[#This Row],[Clean Salary]]*INDEX(Exchange[], MATCH(Data[[#This Row],[Currency]], Exchange[Code], 0), 4)</f>
        <v>45000</v>
      </c>
      <c r="H237" s="11">
        <f>IFERROR(Data[[#This Row],[Salary in USD]]/(INDEX(Exchange[], MATCH(Data[[#This Row],[Local Currency Unit]], Exchange[Code], 0), 8)), "")</f>
        <v>10158.01354401806</v>
      </c>
      <c r="I237" s="30">
        <f>100*(Data[[#This Row],[Salary in Big Macs]]/$H$5)</f>
        <v>74.110880286769969</v>
      </c>
      <c r="J237" s="1" t="s">
        <v>2252</v>
      </c>
      <c r="K237" s="1" t="s">
        <v>281</v>
      </c>
      <c r="L237" s="1" t="s">
        <v>139</v>
      </c>
      <c r="M237" s="1" t="s">
        <v>15</v>
      </c>
      <c r="N237" s="1" t="str">
        <f>INDEX(Countries[], MATCH(Data[[#This Row],[Where do you work]], Countries[Actual], 0), 2)</f>
        <v>Germany</v>
      </c>
      <c r="O237" s="1" t="str">
        <f>VLOOKUP(Data[[#This Row],[Where do you work]], Countries[], 3, FALSE)</f>
        <v>Europe</v>
      </c>
      <c r="P237" s="1" t="s">
        <v>291</v>
      </c>
      <c r="Q237" s="1" t="str">
        <f>VLOOKUP(Data[[#This Row],[How many hours of a day you work on Excel]], Time[], 2, FALSE)</f>
        <v>Medium</v>
      </c>
      <c r="R237" s="1">
        <v>5</v>
      </c>
      <c r="S237" s="33" t="str">
        <f>VLOOKUP(Data[[#This Row],[Years of Experience]], Experience[], 2, TRUE)</f>
        <v>5 - 10 Years</v>
      </c>
    </row>
    <row r="238" spans="2:19" x14ac:dyDescent="0.2">
      <c r="B238" s="1" t="s">
        <v>1075</v>
      </c>
      <c r="C238" s="1">
        <v>41055.666481481479</v>
      </c>
      <c r="D238" s="10" t="s">
        <v>1076</v>
      </c>
      <c r="E238" s="1" t="s">
        <v>15</v>
      </c>
      <c r="F238" s="11">
        <v>66000</v>
      </c>
      <c r="G238" s="9">
        <f>Data[[#This Row],[Clean Salary]]*INDEX(Exchange[], MATCH(Data[[#This Row],[Currency]], Exchange[Code], 0), 4)</f>
        <v>83846.362973446114</v>
      </c>
      <c r="H238" s="11">
        <f>IFERROR(Data[[#This Row],[Salary in USD]]/(INDEX(Exchange[], MATCH(Data[[#This Row],[Local Currency Unit]], Exchange[Code], 0), 8)), "")</f>
        <v>18926.94423779822</v>
      </c>
      <c r="I238" s="30">
        <f>100*(Data[[#This Row],[Salary in Big Macs]]/$H$5)</f>
        <v>138.08728375124724</v>
      </c>
      <c r="J238" s="1" t="s">
        <v>1077</v>
      </c>
      <c r="K238" s="1" t="s">
        <v>290</v>
      </c>
      <c r="L238" s="1" t="s">
        <v>1078</v>
      </c>
      <c r="M238" s="1" t="s">
        <v>15</v>
      </c>
      <c r="N238" s="1" t="str">
        <f>INDEX(Countries[], MATCH(Data[[#This Row],[Where do you work]], Countries[Actual], 0), 2)</f>
        <v>Germany</v>
      </c>
      <c r="O238" s="1" t="str">
        <f>VLOOKUP(Data[[#This Row],[Where do you work]], Countries[], 3, FALSE)</f>
        <v>Europe</v>
      </c>
      <c r="P238" s="1" t="s">
        <v>282</v>
      </c>
      <c r="Q238" s="1" t="str">
        <f>VLOOKUP(Data[[#This Row],[How many hours of a day you work on Excel]], Time[], 2, FALSE)</f>
        <v>Heavy</v>
      </c>
      <c r="R238" s="1">
        <v>7</v>
      </c>
      <c r="S238" s="33" t="str">
        <f>VLOOKUP(Data[[#This Row],[Years of Experience]], Experience[], 2, TRUE)</f>
        <v>5 - 10 Years</v>
      </c>
    </row>
    <row r="239" spans="2:19" x14ac:dyDescent="0.2">
      <c r="B239" s="1" t="s">
        <v>406</v>
      </c>
      <c r="C239" s="1">
        <v>41058.65048611111</v>
      </c>
      <c r="D239" s="10">
        <v>139000</v>
      </c>
      <c r="E239" s="1" t="s">
        <v>15</v>
      </c>
      <c r="F239" s="11">
        <v>139000</v>
      </c>
      <c r="G239" s="9">
        <f>Data[[#This Row],[Clean Salary]]*INDEX(Exchange[], MATCH(Data[[#This Row],[Currency]], Exchange[Code], 0), 4)</f>
        <v>176585.52201983347</v>
      </c>
      <c r="H239" s="11">
        <f>IFERROR(Data[[#This Row],[Salary in USD]]/(INDEX(Exchange[], MATCH(Data[[#This Row],[Local Currency Unit]], Exchange[Code], 0), 8)), "")</f>
        <v>39861.291652332613</v>
      </c>
      <c r="I239" s="30">
        <f>100*(Data[[#This Row],[Salary in Big Macs]]/$H$5)</f>
        <v>290.82018850641464</v>
      </c>
      <c r="J239" s="1" t="s">
        <v>407</v>
      </c>
      <c r="K239" s="1" t="s">
        <v>281</v>
      </c>
      <c r="L239" s="1" t="s">
        <v>139</v>
      </c>
      <c r="M239" s="1" t="s">
        <v>15</v>
      </c>
      <c r="N239" s="1" t="str">
        <f>INDEX(Countries[], MATCH(Data[[#This Row],[Where do you work]], Countries[Actual], 0), 2)</f>
        <v>Germany</v>
      </c>
      <c r="O239" s="1" t="str">
        <f>VLOOKUP(Data[[#This Row],[Where do you work]], Countries[], 3, FALSE)</f>
        <v>Europe</v>
      </c>
      <c r="P239" s="1" t="s">
        <v>324</v>
      </c>
      <c r="Q239" s="1" t="str">
        <f>VLOOKUP(Data[[#This Row],[How many hours of a day you work on Excel]], Time[], 2, FALSE)</f>
        <v>Light</v>
      </c>
      <c r="R239" s="1">
        <v>25</v>
      </c>
      <c r="S239" s="33" t="str">
        <f>VLOOKUP(Data[[#This Row],[Years of Experience]], Experience[], 2, TRUE)</f>
        <v>20+ Years</v>
      </c>
    </row>
    <row r="240" spans="2:19" x14ac:dyDescent="0.2">
      <c r="B240" s="1" t="s">
        <v>1242</v>
      </c>
      <c r="C240" s="1">
        <v>41077.667939814812</v>
      </c>
      <c r="D240" s="10">
        <v>60000</v>
      </c>
      <c r="E240" s="1" t="s">
        <v>15</v>
      </c>
      <c r="F240" s="11">
        <v>60000</v>
      </c>
      <c r="G240" s="9">
        <f>Data[[#This Row],[Clean Salary]]*INDEX(Exchange[], MATCH(Data[[#This Row],[Currency]], Exchange[Code], 0), 4)</f>
        <v>76223.966339496474</v>
      </c>
      <c r="H240" s="11">
        <f>IFERROR(Data[[#This Row],[Salary in USD]]/(INDEX(Exchange[], MATCH(Data[[#This Row],[Local Currency Unit]], Exchange[Code], 0), 8)), "")</f>
        <v>17206.312943452929</v>
      </c>
      <c r="I240" s="30">
        <f>100*(Data[[#This Row],[Salary in Big Macs]]/$H$5)</f>
        <v>125.53389431931569</v>
      </c>
      <c r="J240" s="1" t="s">
        <v>1243</v>
      </c>
      <c r="K240" s="1" t="s">
        <v>281</v>
      </c>
      <c r="L240" s="1" t="s">
        <v>139</v>
      </c>
      <c r="M240" s="1" t="s">
        <v>15</v>
      </c>
      <c r="N240" s="1" t="str">
        <f>INDEX(Countries[], MATCH(Data[[#This Row],[Where do you work]], Countries[Actual], 0), 2)</f>
        <v>Germany</v>
      </c>
      <c r="O240" s="1" t="str">
        <f>VLOOKUP(Data[[#This Row],[Where do you work]], Countries[], 3, FALSE)</f>
        <v>Europe</v>
      </c>
      <c r="P240" s="1" t="s">
        <v>282</v>
      </c>
      <c r="Q240" s="1" t="str">
        <f>VLOOKUP(Data[[#This Row],[How many hours of a day you work on Excel]], Time[], 2, FALSE)</f>
        <v>Heavy</v>
      </c>
      <c r="R240" s="1">
        <v>6</v>
      </c>
      <c r="S240" s="33" t="str">
        <f>VLOOKUP(Data[[#This Row],[Years of Experience]], Experience[], 2, TRUE)</f>
        <v>5 - 10 Years</v>
      </c>
    </row>
    <row r="241" spans="2:19" x14ac:dyDescent="0.2">
      <c r="B241" s="1" t="s">
        <v>2803</v>
      </c>
      <c r="C241" s="1">
        <v>41054.25675925926</v>
      </c>
      <c r="D241" s="10" t="s">
        <v>2804</v>
      </c>
      <c r="E241" s="1" t="s">
        <v>15</v>
      </c>
      <c r="F241" s="11">
        <v>24000</v>
      </c>
      <c r="G241" s="9">
        <f>Data[[#This Row],[Clean Salary]]*INDEX(Exchange[], MATCH(Data[[#This Row],[Currency]], Exchange[Code], 0), 4)</f>
        <v>30489.586535798586</v>
      </c>
      <c r="H241" s="11">
        <f>IFERROR(Data[[#This Row],[Salary in USD]]/(INDEX(Exchange[], MATCH(Data[[#This Row],[Local Currency Unit]], Exchange[Code], 0), 8)), "")</f>
        <v>6882.5251773811715</v>
      </c>
      <c r="I241" s="30">
        <f>100*(Data[[#This Row],[Salary in Big Macs]]/$H$5)</f>
        <v>50.213557727726275</v>
      </c>
      <c r="J241" s="1" t="s">
        <v>2805</v>
      </c>
      <c r="K241" s="1" t="s">
        <v>281</v>
      </c>
      <c r="L241" s="1" t="s">
        <v>139</v>
      </c>
      <c r="M241" s="1" t="s">
        <v>15</v>
      </c>
      <c r="N241" s="1" t="str">
        <f>INDEX(Countries[], MATCH(Data[[#This Row],[Where do you work]], Countries[Actual], 0), 2)</f>
        <v>Germany</v>
      </c>
      <c r="O241" s="1" t="str">
        <f>VLOOKUP(Data[[#This Row],[Where do you work]], Countries[], 3, FALSE)</f>
        <v>Europe</v>
      </c>
      <c r="P241" s="1" t="s">
        <v>294</v>
      </c>
      <c r="Q241" s="1" t="str">
        <f>VLOOKUP(Data[[#This Row],[How many hours of a day you work on Excel]], Time[], 2, FALSE)</f>
        <v>Very Heavy</v>
      </c>
      <c r="S241" s="33" t="str">
        <f>VLOOKUP(Data[[#This Row],[Years of Experience]], Experience[], 2, TRUE)</f>
        <v>0 - 5 Years</v>
      </c>
    </row>
    <row r="242" spans="2:19" x14ac:dyDescent="0.2">
      <c r="B242" s="1" t="s">
        <v>702</v>
      </c>
      <c r="C242" s="1">
        <v>41054.253437500003</v>
      </c>
      <c r="D242" s="10" t="s">
        <v>703</v>
      </c>
      <c r="E242" s="1" t="s">
        <v>322</v>
      </c>
      <c r="F242" s="11">
        <v>100000</v>
      </c>
      <c r="G242" s="9">
        <f>Data[[#This Row],[Clean Salary]]*INDEX(Exchange[], MATCH(Data[[#This Row],[Currency]], Exchange[Code], 0), 4)</f>
        <v>100000</v>
      </c>
      <c r="H242" s="11">
        <f>IFERROR(Data[[#This Row],[Salary in USD]]/(INDEX(Exchange[], MATCH(Data[[#This Row],[Local Currency Unit]], Exchange[Code], 0), 8)), "")</f>
        <v>22573.363431151243</v>
      </c>
      <c r="I242" s="30">
        <f>100*(Data[[#This Row],[Salary in Big Macs]]/$H$5)</f>
        <v>164.69084508171102</v>
      </c>
      <c r="J242" s="1" t="s">
        <v>704</v>
      </c>
      <c r="K242" s="1" t="s">
        <v>290</v>
      </c>
      <c r="L242" s="1" t="s">
        <v>139</v>
      </c>
      <c r="M242" s="1" t="s">
        <v>15</v>
      </c>
      <c r="N242" s="1" t="str">
        <f>INDEX(Countries[], MATCH(Data[[#This Row],[Where do you work]], Countries[Actual], 0), 2)</f>
        <v>Germany</v>
      </c>
      <c r="O242" s="1" t="str">
        <f>VLOOKUP(Data[[#This Row],[Where do you work]], Countries[], 3, FALSE)</f>
        <v>Europe</v>
      </c>
      <c r="P242" s="1" t="s">
        <v>294</v>
      </c>
      <c r="Q242" s="1" t="str">
        <f>VLOOKUP(Data[[#This Row],[How many hours of a day you work on Excel]], Time[], 2, FALSE)</f>
        <v>Very Heavy</v>
      </c>
      <c r="S242" s="33" t="str">
        <f>VLOOKUP(Data[[#This Row],[Years of Experience]], Experience[], 2, TRUE)</f>
        <v>0 - 5 Years</v>
      </c>
    </row>
    <row r="243" spans="2:19" x14ac:dyDescent="0.2">
      <c r="B243" s="1" t="s">
        <v>387</v>
      </c>
      <c r="C243" s="1">
        <v>41054.148506944446</v>
      </c>
      <c r="D243" s="10">
        <v>145000</v>
      </c>
      <c r="E243" s="1" t="s">
        <v>15</v>
      </c>
      <c r="F243" s="11">
        <v>145000</v>
      </c>
      <c r="G243" s="9">
        <f>Data[[#This Row],[Clean Salary]]*INDEX(Exchange[], MATCH(Data[[#This Row],[Currency]], Exchange[Code], 0), 4)</f>
        <v>184207.91865378313</v>
      </c>
      <c r="H243" s="11">
        <f>IFERROR(Data[[#This Row],[Salary in USD]]/(INDEX(Exchange[], MATCH(Data[[#This Row],[Local Currency Unit]], Exchange[Code], 0), 8)), "")</f>
        <v>41581.922946677907</v>
      </c>
      <c r="I243" s="30">
        <f>100*(Data[[#This Row],[Salary in Big Macs]]/$H$5)</f>
        <v>303.37357793834622</v>
      </c>
      <c r="J243" s="1" t="s">
        <v>388</v>
      </c>
      <c r="K243" s="1" t="s">
        <v>281</v>
      </c>
      <c r="L243" s="1" t="s">
        <v>139</v>
      </c>
      <c r="M243" s="1" t="s">
        <v>15</v>
      </c>
      <c r="N243" s="1" t="str">
        <f>INDEX(Countries[], MATCH(Data[[#This Row],[Where do you work]], Countries[Actual], 0), 2)</f>
        <v>Germany</v>
      </c>
      <c r="O243" s="1" t="str">
        <f>VLOOKUP(Data[[#This Row],[Where do you work]], Countries[], 3, FALSE)</f>
        <v>Europe</v>
      </c>
      <c r="P243" s="1" t="s">
        <v>324</v>
      </c>
      <c r="Q243" s="1" t="str">
        <f>VLOOKUP(Data[[#This Row],[How many hours of a day you work on Excel]], Time[], 2, FALSE)</f>
        <v>Light</v>
      </c>
      <c r="S243" s="33" t="str">
        <f>VLOOKUP(Data[[#This Row],[Years of Experience]], Experience[], 2, TRUE)</f>
        <v>0 - 5 Years</v>
      </c>
    </row>
    <row r="244" spans="2:19" x14ac:dyDescent="0.2">
      <c r="B244" s="1" t="s">
        <v>968</v>
      </c>
      <c r="C244" s="1">
        <v>41060.965787037036</v>
      </c>
      <c r="D244" s="10" t="s">
        <v>969</v>
      </c>
      <c r="E244" s="1" t="s">
        <v>15</v>
      </c>
      <c r="F244" s="11">
        <v>70000</v>
      </c>
      <c r="G244" s="9">
        <f>Data[[#This Row],[Clean Salary]]*INDEX(Exchange[], MATCH(Data[[#This Row],[Currency]], Exchange[Code], 0), 4)</f>
        <v>88927.960729412545</v>
      </c>
      <c r="H244" s="11">
        <f>IFERROR(Data[[#This Row],[Salary in USD]]/(INDEX(Exchange[], MATCH(Data[[#This Row],[Local Currency Unit]], Exchange[Code], 0), 8)), "")</f>
        <v>20074.03176736175</v>
      </c>
      <c r="I244" s="30">
        <f>100*(Data[[#This Row],[Salary in Big Macs]]/$H$5)</f>
        <v>146.45621003920164</v>
      </c>
      <c r="J244" s="1" t="s">
        <v>970</v>
      </c>
      <c r="K244" s="1" t="s">
        <v>286</v>
      </c>
      <c r="L244" s="1" t="s">
        <v>139</v>
      </c>
      <c r="M244" s="1" t="s">
        <v>15</v>
      </c>
      <c r="N244" s="1" t="str">
        <f>INDEX(Countries[], MATCH(Data[[#This Row],[Where do you work]], Countries[Actual], 0), 2)</f>
        <v>Germany</v>
      </c>
      <c r="O244" s="1" t="str">
        <f>VLOOKUP(Data[[#This Row],[Where do you work]], Countries[], 3, FALSE)</f>
        <v>Europe</v>
      </c>
      <c r="P244" s="1" t="s">
        <v>324</v>
      </c>
      <c r="Q244" s="1" t="str">
        <f>VLOOKUP(Data[[#This Row],[How many hours of a day you work on Excel]], Time[], 2, FALSE)</f>
        <v>Light</v>
      </c>
      <c r="R244" s="1">
        <v>5</v>
      </c>
      <c r="S244" s="33" t="str">
        <f>VLOOKUP(Data[[#This Row],[Years of Experience]], Experience[], 2, TRUE)</f>
        <v>5 - 10 Years</v>
      </c>
    </row>
    <row r="245" spans="2:19" x14ac:dyDescent="0.2">
      <c r="B245" s="1" t="s">
        <v>3283</v>
      </c>
      <c r="C245" s="1">
        <v>41058.733483796299</v>
      </c>
      <c r="D245" s="10">
        <v>18000</v>
      </c>
      <c r="E245" s="1" t="s">
        <v>322</v>
      </c>
      <c r="F245" s="11">
        <v>18000</v>
      </c>
      <c r="G245" s="9">
        <f>Data[[#This Row],[Clean Salary]]*INDEX(Exchange[], MATCH(Data[[#This Row],[Currency]], Exchange[Code], 0), 4)</f>
        <v>18000</v>
      </c>
      <c r="H245" s="11" t="str">
        <f>IFERROR(Data[[#This Row],[Salary in USD]]/(INDEX(Exchange[], MATCH(Data[[#This Row],[Local Currency Unit]], Exchange[Code], 0), 8)), "")</f>
        <v/>
      </c>
      <c r="I245" s="30" t="e">
        <f>100*(Data[[#This Row],[Salary in Big Macs]]/$H$5)</f>
        <v>#VALUE!</v>
      </c>
      <c r="J245" s="1" t="s">
        <v>3284</v>
      </c>
      <c r="K245" s="1" t="s">
        <v>281</v>
      </c>
      <c r="L245" s="1" t="s">
        <v>219</v>
      </c>
      <c r="N245" s="1" t="str">
        <f>INDEX(Countries[], MATCH(Data[[#This Row],[Where do you work]], Countries[Actual], 0), 2)</f>
        <v>Ghana</v>
      </c>
      <c r="O245" s="1" t="str">
        <f>VLOOKUP(Data[[#This Row],[Where do you work]], Countries[], 3, FALSE)</f>
        <v>Africa</v>
      </c>
      <c r="P245" s="1" t="s">
        <v>282</v>
      </c>
      <c r="Q245" s="1" t="str">
        <f>VLOOKUP(Data[[#This Row],[How many hours of a day you work on Excel]], Time[], 2, FALSE)</f>
        <v>Heavy</v>
      </c>
      <c r="R245" s="1">
        <v>12</v>
      </c>
      <c r="S245" s="33" t="str">
        <f>VLOOKUP(Data[[#This Row],[Years of Experience]], Experience[], 2, TRUE)</f>
        <v>10 - 20 Years</v>
      </c>
    </row>
    <row r="246" spans="2:19" x14ac:dyDescent="0.2">
      <c r="B246" s="1" t="s">
        <v>3190</v>
      </c>
      <c r="C246" s="1">
        <v>41057.598634259259</v>
      </c>
      <c r="D246" s="10" t="s">
        <v>3191</v>
      </c>
      <c r="E246" s="1" t="s">
        <v>15</v>
      </c>
      <c r="F246" s="11">
        <v>16000</v>
      </c>
      <c r="G246" s="9">
        <f>Data[[#This Row],[Clean Salary]]*INDEX(Exchange[], MATCH(Data[[#This Row],[Currency]], Exchange[Code], 0), 4)</f>
        <v>20326.391023865726</v>
      </c>
      <c r="H246" s="11">
        <f>IFERROR(Data[[#This Row],[Salary in USD]]/(INDEX(Exchange[], MATCH(Data[[#This Row],[Local Currency Unit]], Exchange[Code], 0), 8)), "")</f>
        <v>4588.3501182541149</v>
      </c>
      <c r="I246" s="30">
        <f>100*(Data[[#This Row],[Salary in Big Macs]]/$H$5)</f>
        <v>33.475705151817522</v>
      </c>
      <c r="J246" s="1" t="s">
        <v>3192</v>
      </c>
      <c r="K246" s="1" t="s">
        <v>281</v>
      </c>
      <c r="L246" s="1" t="s">
        <v>173</v>
      </c>
      <c r="M246" s="1" t="s">
        <v>15</v>
      </c>
      <c r="N246" s="1" t="str">
        <f>INDEX(Countries[], MATCH(Data[[#This Row],[Where do you work]], Countries[Actual], 0), 2)</f>
        <v>Greece</v>
      </c>
      <c r="O246" s="1" t="str">
        <f>VLOOKUP(Data[[#This Row],[Where do you work]], Countries[], 3, FALSE)</f>
        <v>Europe</v>
      </c>
      <c r="P246" s="1" t="s">
        <v>294</v>
      </c>
      <c r="Q246" s="1" t="str">
        <f>VLOOKUP(Data[[#This Row],[How many hours of a day you work on Excel]], Time[], 2, FALSE)</f>
        <v>Very Heavy</v>
      </c>
      <c r="R246" s="1">
        <v>16</v>
      </c>
      <c r="S246" s="33" t="str">
        <f>VLOOKUP(Data[[#This Row],[Years of Experience]], Experience[], 2, TRUE)</f>
        <v>10 - 20 Years</v>
      </c>
    </row>
    <row r="247" spans="2:19" x14ac:dyDescent="0.2">
      <c r="B247" s="1" t="s">
        <v>2322</v>
      </c>
      <c r="C247" s="1">
        <v>41055.028541666667</v>
      </c>
      <c r="D247" s="10">
        <v>35000</v>
      </c>
      <c r="E247" s="1" t="s">
        <v>15</v>
      </c>
      <c r="F247" s="11">
        <v>35000</v>
      </c>
      <c r="G247" s="9">
        <f>Data[[#This Row],[Clean Salary]]*INDEX(Exchange[], MATCH(Data[[#This Row],[Currency]], Exchange[Code], 0), 4)</f>
        <v>44463.980364706273</v>
      </c>
      <c r="H247" s="11">
        <f>IFERROR(Data[[#This Row],[Salary in USD]]/(INDEX(Exchange[], MATCH(Data[[#This Row],[Local Currency Unit]], Exchange[Code], 0), 8)), "")</f>
        <v>10037.015883680875</v>
      </c>
      <c r="I247" s="30">
        <f>100*(Data[[#This Row],[Salary in Big Macs]]/$H$5)</f>
        <v>73.228105019600818</v>
      </c>
      <c r="J247" s="1" t="s">
        <v>2323</v>
      </c>
      <c r="K247" s="1" t="s">
        <v>281</v>
      </c>
      <c r="L247" s="1" t="s">
        <v>173</v>
      </c>
      <c r="M247" s="1" t="s">
        <v>15</v>
      </c>
      <c r="N247" s="1" t="str">
        <f>INDEX(Countries[], MATCH(Data[[#This Row],[Where do you work]], Countries[Actual], 0), 2)</f>
        <v>Greece</v>
      </c>
      <c r="O247" s="1" t="str">
        <f>VLOOKUP(Data[[#This Row],[Where do you work]], Countries[], 3, FALSE)</f>
        <v>Europe</v>
      </c>
      <c r="P247" s="1" t="s">
        <v>282</v>
      </c>
      <c r="Q247" s="1" t="str">
        <f>VLOOKUP(Data[[#This Row],[How many hours of a day you work on Excel]], Time[], 2, FALSE)</f>
        <v>Heavy</v>
      </c>
      <c r="S247" s="33" t="str">
        <f>VLOOKUP(Data[[#This Row],[Years of Experience]], Experience[], 2, TRUE)</f>
        <v>0 - 5 Years</v>
      </c>
    </row>
    <row r="248" spans="2:19" x14ac:dyDescent="0.2">
      <c r="B248" s="1" t="s">
        <v>2958</v>
      </c>
      <c r="C248" s="1">
        <v>41058.005277777775</v>
      </c>
      <c r="D248" s="10">
        <v>20000</v>
      </c>
      <c r="E248" s="1" t="s">
        <v>15</v>
      </c>
      <c r="F248" s="11">
        <v>20000</v>
      </c>
      <c r="G248" s="9">
        <f>Data[[#This Row],[Clean Salary]]*INDEX(Exchange[], MATCH(Data[[#This Row],[Currency]], Exchange[Code], 0), 4)</f>
        <v>25407.988779832154</v>
      </c>
      <c r="H248" s="11">
        <f>IFERROR(Data[[#This Row],[Salary in USD]]/(INDEX(Exchange[], MATCH(Data[[#This Row],[Local Currency Unit]], Exchange[Code], 0), 8)), "")</f>
        <v>5735.4376478176428</v>
      </c>
      <c r="I248" s="30">
        <f>100*(Data[[#This Row],[Salary in Big Macs]]/$H$5)</f>
        <v>41.844631439771895</v>
      </c>
      <c r="J248" s="1" t="s">
        <v>2959</v>
      </c>
      <c r="K248" s="1" t="s">
        <v>281</v>
      </c>
      <c r="L248" s="1" t="s">
        <v>2960</v>
      </c>
      <c r="M248" s="1" t="s">
        <v>15</v>
      </c>
      <c r="N248" s="1" t="str">
        <f>INDEX(Countries[], MATCH(Data[[#This Row],[Where do you work]], Countries[Actual], 0), 2)</f>
        <v>Greece</v>
      </c>
      <c r="O248" s="1" t="str">
        <f>VLOOKUP(Data[[#This Row],[Where do you work]], Countries[], 3, FALSE)</f>
        <v>Europe</v>
      </c>
      <c r="P248" s="1" t="s">
        <v>324</v>
      </c>
      <c r="Q248" s="1" t="str">
        <f>VLOOKUP(Data[[#This Row],[How many hours of a day you work on Excel]], Time[], 2, FALSE)</f>
        <v>Light</v>
      </c>
      <c r="R248" s="1">
        <v>12</v>
      </c>
      <c r="S248" s="33" t="str">
        <f>VLOOKUP(Data[[#This Row],[Years of Experience]], Experience[], 2, TRUE)</f>
        <v>10 - 20 Years</v>
      </c>
    </row>
    <row r="249" spans="2:19" x14ac:dyDescent="0.2">
      <c r="B249" s="1" t="s">
        <v>3884</v>
      </c>
      <c r="C249" s="1">
        <v>41055.301412037035</v>
      </c>
      <c r="D249" s="10">
        <v>6000</v>
      </c>
      <c r="E249" s="1" t="s">
        <v>322</v>
      </c>
      <c r="F249" s="11">
        <v>6000</v>
      </c>
      <c r="G249" s="9">
        <f>Data[[#This Row],[Clean Salary]]*INDEX(Exchange[], MATCH(Data[[#This Row],[Currency]], Exchange[Code], 0), 4)</f>
        <v>6000</v>
      </c>
      <c r="H249" s="11" t="str">
        <f>IFERROR(Data[[#This Row],[Salary in USD]]/(INDEX(Exchange[], MATCH(Data[[#This Row],[Local Currency Unit]], Exchange[Code], 0), 8)), "")</f>
        <v/>
      </c>
      <c r="I249" s="30" t="e">
        <f>100*(Data[[#This Row],[Salary in Big Macs]]/$H$5)</f>
        <v>#VALUE!</v>
      </c>
      <c r="J249" s="1" t="s">
        <v>3885</v>
      </c>
      <c r="K249" s="1" t="s">
        <v>281</v>
      </c>
      <c r="L249" s="1" t="s">
        <v>220</v>
      </c>
      <c r="N249" s="1" t="str">
        <f>INDEX(Countries[], MATCH(Data[[#This Row],[Where do you work]], Countries[Actual], 0), 2)</f>
        <v>Guyana</v>
      </c>
      <c r="O249" s="1" t="str">
        <f>VLOOKUP(Data[[#This Row],[Where do you work]], Countries[], 3, FALSE)</f>
        <v>Central America</v>
      </c>
      <c r="P249" s="1" t="s">
        <v>324</v>
      </c>
      <c r="Q249" s="1" t="str">
        <f>VLOOKUP(Data[[#This Row],[How many hours of a day you work on Excel]], Time[], 2, FALSE)</f>
        <v>Light</v>
      </c>
      <c r="R249" s="1">
        <v>20</v>
      </c>
      <c r="S249" s="33" t="str">
        <f>VLOOKUP(Data[[#This Row],[Years of Experience]], Experience[], 2, TRUE)</f>
        <v>20+ Years</v>
      </c>
    </row>
    <row r="250" spans="2:19" x14ac:dyDescent="0.2">
      <c r="B250" s="1" t="s">
        <v>3166</v>
      </c>
      <c r="C250" s="1">
        <v>41073.49895833333</v>
      </c>
      <c r="D250" s="10">
        <v>20000</v>
      </c>
      <c r="E250" s="1" t="s">
        <v>322</v>
      </c>
      <c r="F250" s="11">
        <v>20000</v>
      </c>
      <c r="G250" s="9">
        <f>Data[[#This Row],[Clean Salary]]*INDEX(Exchange[], MATCH(Data[[#This Row],[Currency]], Exchange[Code], 0), 4)</f>
        <v>20000</v>
      </c>
      <c r="H250" s="11" t="str">
        <f>IFERROR(Data[[#This Row],[Salary in USD]]/(INDEX(Exchange[], MATCH(Data[[#This Row],[Local Currency Unit]], Exchange[Code], 0), 8)), "")</f>
        <v/>
      </c>
      <c r="I250" s="30" t="e">
        <f>100*(Data[[#This Row],[Salary in Big Macs]]/$H$5)</f>
        <v>#VALUE!</v>
      </c>
      <c r="J250" s="1" t="s">
        <v>3167</v>
      </c>
      <c r="K250" s="1" t="s">
        <v>290</v>
      </c>
      <c r="L250" s="1" t="s">
        <v>221</v>
      </c>
      <c r="N250" s="1" t="str">
        <f>INDEX(Countries[], MATCH(Data[[#This Row],[Where do you work]], Countries[Actual], 0), 2)</f>
        <v>Hong Kong</v>
      </c>
      <c r="O250" s="1" t="str">
        <f>VLOOKUP(Data[[#This Row],[Where do you work]], Countries[], 3, FALSE)</f>
        <v>Asia</v>
      </c>
      <c r="P250" s="1" t="s">
        <v>324</v>
      </c>
      <c r="Q250" s="1" t="str">
        <f>VLOOKUP(Data[[#This Row],[How many hours of a day you work on Excel]], Time[], 2, FALSE)</f>
        <v>Light</v>
      </c>
      <c r="R250" s="1">
        <v>1</v>
      </c>
      <c r="S250" s="33" t="str">
        <f>VLOOKUP(Data[[#This Row],[Years of Experience]], Experience[], 2, TRUE)</f>
        <v>0 - 5 Years</v>
      </c>
    </row>
    <row r="251" spans="2:19" x14ac:dyDescent="0.2">
      <c r="B251" s="1" t="s">
        <v>3638</v>
      </c>
      <c r="C251" s="1">
        <v>41058.774421296293</v>
      </c>
      <c r="D251" s="10" t="s">
        <v>3639</v>
      </c>
      <c r="E251" s="1" t="s">
        <v>15</v>
      </c>
      <c r="F251" s="11">
        <v>9067</v>
      </c>
      <c r="G251" s="9">
        <f>Data[[#This Row],[Clean Salary]]*INDEX(Exchange[], MATCH(Data[[#This Row],[Currency]], Exchange[Code], 0), 4)</f>
        <v>11518.711713336908</v>
      </c>
      <c r="H251" s="11">
        <f>IFERROR(Data[[#This Row],[Salary in USD]]/(INDEX(Exchange[], MATCH(Data[[#This Row],[Local Currency Unit]], Exchange[Code], 0), 8)), "")</f>
        <v>2600.1606576381287</v>
      </c>
      <c r="I251" s="30">
        <f>100*(Data[[#This Row],[Salary in Big Macs]]/$H$5)</f>
        <v>18.970263663220592</v>
      </c>
      <c r="J251" s="1" t="s">
        <v>2460</v>
      </c>
      <c r="K251" s="1" t="s">
        <v>290</v>
      </c>
      <c r="L251" s="1" t="s">
        <v>161</v>
      </c>
      <c r="M251" s="1" t="s">
        <v>15</v>
      </c>
      <c r="N251" s="1" t="str">
        <f>INDEX(Countries[], MATCH(Data[[#This Row],[Where do you work]], Countries[Actual], 0), 2)</f>
        <v>Hungary</v>
      </c>
      <c r="O251" s="1" t="str">
        <f>VLOOKUP(Data[[#This Row],[Where do you work]], Countries[], 3, FALSE)</f>
        <v>Europe</v>
      </c>
      <c r="P251" s="1" t="s">
        <v>291</v>
      </c>
      <c r="Q251" s="1" t="str">
        <f>VLOOKUP(Data[[#This Row],[How many hours of a day you work on Excel]], Time[], 2, FALSE)</f>
        <v>Medium</v>
      </c>
      <c r="R251" s="1">
        <v>3</v>
      </c>
      <c r="S251" s="33" t="str">
        <f>VLOOKUP(Data[[#This Row],[Years of Experience]], Experience[], 2, TRUE)</f>
        <v>0 - 5 Years</v>
      </c>
    </row>
    <row r="252" spans="2:19" x14ac:dyDescent="0.2">
      <c r="B252" s="1" t="s">
        <v>2644</v>
      </c>
      <c r="C252" s="1">
        <v>41062.071805555555</v>
      </c>
      <c r="D252" s="10">
        <v>2300</v>
      </c>
      <c r="E252" s="1" t="s">
        <v>15</v>
      </c>
      <c r="F252" s="11">
        <v>27600</v>
      </c>
      <c r="G252" s="9">
        <f>Data[[#This Row],[Clean Salary]]*INDEX(Exchange[], MATCH(Data[[#This Row],[Currency]], Exchange[Code], 0), 4)</f>
        <v>35063.024516168378</v>
      </c>
      <c r="H252" s="11">
        <f>IFERROR(Data[[#This Row],[Salary in USD]]/(INDEX(Exchange[], MATCH(Data[[#This Row],[Local Currency Unit]], Exchange[Code], 0), 8)), "")</f>
        <v>7914.9039539883479</v>
      </c>
      <c r="I252" s="30">
        <f>100*(Data[[#This Row],[Salary in Big Macs]]/$H$5)</f>
        <v>57.745591386885224</v>
      </c>
      <c r="J252" s="1" t="s">
        <v>453</v>
      </c>
      <c r="K252" s="1" t="s">
        <v>298</v>
      </c>
      <c r="L252" s="1" t="s">
        <v>161</v>
      </c>
      <c r="M252" s="1" t="s">
        <v>15</v>
      </c>
      <c r="N252" s="1" t="str">
        <f>INDEX(Countries[], MATCH(Data[[#This Row],[Where do you work]], Countries[Actual], 0), 2)</f>
        <v>Hungary</v>
      </c>
      <c r="O252" s="1" t="str">
        <f>VLOOKUP(Data[[#This Row],[Where do you work]], Countries[], 3, FALSE)</f>
        <v>Europe</v>
      </c>
      <c r="P252" s="1" t="s">
        <v>294</v>
      </c>
      <c r="Q252" s="1" t="str">
        <f>VLOOKUP(Data[[#This Row],[How many hours of a day you work on Excel]], Time[], 2, FALSE)</f>
        <v>Very Heavy</v>
      </c>
      <c r="R252" s="1">
        <v>15</v>
      </c>
      <c r="S252" s="33" t="str">
        <f>VLOOKUP(Data[[#This Row],[Years of Experience]], Experience[], 2, TRUE)</f>
        <v>10 - 20 Years</v>
      </c>
    </row>
    <row r="253" spans="2:19" x14ac:dyDescent="0.2">
      <c r="B253" s="1" t="s">
        <v>2414</v>
      </c>
      <c r="C253" s="1">
        <v>41055.061018518521</v>
      </c>
      <c r="D253" s="10">
        <v>40000</v>
      </c>
      <c r="E253" s="1" t="s">
        <v>322</v>
      </c>
      <c r="F253" s="11">
        <v>40000</v>
      </c>
      <c r="G253" s="9">
        <f>Data[[#This Row],[Clean Salary]]*INDEX(Exchange[], MATCH(Data[[#This Row],[Currency]], Exchange[Code], 0), 4)</f>
        <v>40000</v>
      </c>
      <c r="H253" s="11">
        <f>IFERROR(Data[[#This Row],[Salary in USD]]/(INDEX(Exchange[], MATCH(Data[[#This Row],[Local Currency Unit]], Exchange[Code], 0), 8)), "")</f>
        <v>9029.3453724604969</v>
      </c>
      <c r="I253" s="30">
        <f>100*(Data[[#This Row],[Salary in Big Macs]]/$H$5)</f>
        <v>65.876338032684416</v>
      </c>
      <c r="J253" s="1" t="s">
        <v>2415</v>
      </c>
      <c r="K253" s="1" t="s">
        <v>281</v>
      </c>
      <c r="L253" s="1" t="s">
        <v>161</v>
      </c>
      <c r="M253" s="1" t="s">
        <v>15</v>
      </c>
      <c r="N253" s="1" t="str">
        <f>INDEX(Countries[], MATCH(Data[[#This Row],[Where do you work]], Countries[Actual], 0), 2)</f>
        <v>Hungary</v>
      </c>
      <c r="O253" s="1" t="str">
        <f>VLOOKUP(Data[[#This Row],[Where do you work]], Countries[], 3, FALSE)</f>
        <v>Europe</v>
      </c>
      <c r="P253" s="1" t="s">
        <v>282</v>
      </c>
      <c r="Q253" s="1" t="str">
        <f>VLOOKUP(Data[[#This Row],[How many hours of a day you work on Excel]], Time[], 2, FALSE)</f>
        <v>Heavy</v>
      </c>
      <c r="S253" s="33" t="str">
        <f>VLOOKUP(Data[[#This Row],[Years of Experience]], Experience[], 2, TRUE)</f>
        <v>0 - 5 Years</v>
      </c>
    </row>
    <row r="254" spans="2:19" x14ac:dyDescent="0.2">
      <c r="B254" s="1" t="s">
        <v>3048</v>
      </c>
      <c r="C254" s="1">
        <v>41055.167881944442</v>
      </c>
      <c r="D254" s="10" t="s">
        <v>3049</v>
      </c>
      <c r="E254" s="1" t="s">
        <v>322</v>
      </c>
      <c r="F254" s="11">
        <v>23000</v>
      </c>
      <c r="G254" s="9">
        <f>Data[[#This Row],[Clean Salary]]*INDEX(Exchange[], MATCH(Data[[#This Row],[Currency]], Exchange[Code], 0), 4)</f>
        <v>23000</v>
      </c>
      <c r="H254" s="11">
        <f>IFERROR(Data[[#This Row],[Salary in USD]]/(INDEX(Exchange[], MATCH(Data[[#This Row],[Local Currency Unit]], Exchange[Code], 0), 8)), "")</f>
        <v>5191.8735891647857</v>
      </c>
      <c r="I254" s="30">
        <f>100*(Data[[#This Row],[Salary in Big Macs]]/$H$5)</f>
        <v>37.878894368793532</v>
      </c>
      <c r="J254" s="1" t="s">
        <v>3050</v>
      </c>
      <c r="K254" s="1" t="s">
        <v>281</v>
      </c>
      <c r="L254" s="1" t="s">
        <v>161</v>
      </c>
      <c r="M254" s="1" t="s">
        <v>15</v>
      </c>
      <c r="N254" s="1" t="str">
        <f>INDEX(Countries[], MATCH(Data[[#This Row],[Where do you work]], Countries[Actual], 0), 2)</f>
        <v>Hungary</v>
      </c>
      <c r="O254" s="1" t="str">
        <f>VLOOKUP(Data[[#This Row],[Where do you work]], Countries[], 3, FALSE)</f>
        <v>Europe</v>
      </c>
      <c r="P254" s="1" t="s">
        <v>282</v>
      </c>
      <c r="Q254" s="1" t="str">
        <f>VLOOKUP(Data[[#This Row],[How many hours of a day you work on Excel]], Time[], 2, FALSE)</f>
        <v>Heavy</v>
      </c>
      <c r="S254" s="33" t="str">
        <f>VLOOKUP(Data[[#This Row],[Years of Experience]], Experience[], 2, TRUE)</f>
        <v>0 - 5 Years</v>
      </c>
    </row>
    <row r="255" spans="2:19" x14ac:dyDescent="0.2">
      <c r="B255" s="1" t="s">
        <v>3435</v>
      </c>
      <c r="C255" s="1">
        <v>41054.155509259261</v>
      </c>
      <c r="D255" s="10">
        <v>14000</v>
      </c>
      <c r="E255" s="1" t="s">
        <v>322</v>
      </c>
      <c r="F255" s="11">
        <v>14000</v>
      </c>
      <c r="G255" s="9">
        <f>Data[[#This Row],[Clean Salary]]*INDEX(Exchange[], MATCH(Data[[#This Row],[Currency]], Exchange[Code], 0), 4)</f>
        <v>14000</v>
      </c>
      <c r="H255" s="11">
        <f>IFERROR(Data[[#This Row],[Salary in USD]]/(INDEX(Exchange[], MATCH(Data[[#This Row],[Local Currency Unit]], Exchange[Code], 0), 8)), "")</f>
        <v>3160.270880361174</v>
      </c>
      <c r="I255" s="30">
        <f>100*(Data[[#This Row],[Salary in Big Macs]]/$H$5)</f>
        <v>23.056718311439543</v>
      </c>
      <c r="J255" s="1" t="s">
        <v>3436</v>
      </c>
      <c r="K255" s="1" t="s">
        <v>305</v>
      </c>
      <c r="L255" s="1" t="s">
        <v>161</v>
      </c>
      <c r="M255" s="1" t="s">
        <v>15</v>
      </c>
      <c r="N255" s="1" t="str">
        <f>INDEX(Countries[], MATCH(Data[[#This Row],[Where do you work]], Countries[Actual], 0), 2)</f>
        <v>Hungary</v>
      </c>
      <c r="O255" s="1" t="str">
        <f>VLOOKUP(Data[[#This Row],[Where do you work]], Countries[], 3, FALSE)</f>
        <v>Europe</v>
      </c>
      <c r="P255" s="1" t="s">
        <v>282</v>
      </c>
      <c r="Q255" s="1" t="str">
        <f>VLOOKUP(Data[[#This Row],[How many hours of a day you work on Excel]], Time[], 2, FALSE)</f>
        <v>Heavy</v>
      </c>
      <c r="S255" s="33" t="str">
        <f>VLOOKUP(Data[[#This Row],[Years of Experience]], Experience[], 2, TRUE)</f>
        <v>0 - 5 Years</v>
      </c>
    </row>
    <row r="256" spans="2:19" x14ac:dyDescent="0.2">
      <c r="B256" s="1" t="s">
        <v>2344</v>
      </c>
      <c r="C256" s="1">
        <v>41054.144768518519</v>
      </c>
      <c r="D256" s="10">
        <v>41731</v>
      </c>
      <c r="E256" s="1" t="s">
        <v>322</v>
      </c>
      <c r="F256" s="11">
        <v>41731</v>
      </c>
      <c r="G256" s="9">
        <f>Data[[#This Row],[Clean Salary]]*INDEX(Exchange[], MATCH(Data[[#This Row],[Currency]], Exchange[Code], 0), 4)</f>
        <v>41731</v>
      </c>
      <c r="H256" s="11" t="str">
        <f>IFERROR(Data[[#This Row],[Salary in USD]]/(INDEX(Exchange[], MATCH(Data[[#This Row],[Local Currency Unit]], Exchange[Code], 0), 8)), "")</f>
        <v/>
      </c>
      <c r="I256" s="30" t="e">
        <f>100*(Data[[#This Row],[Salary in Big Macs]]/$H$5)</f>
        <v>#VALUE!</v>
      </c>
      <c r="J256" s="1" t="s">
        <v>290</v>
      </c>
      <c r="K256" s="1" t="s">
        <v>290</v>
      </c>
      <c r="L256" s="1" t="s">
        <v>222</v>
      </c>
      <c r="M256" s="1" t="s">
        <v>18</v>
      </c>
      <c r="N256" s="1" t="str">
        <f>INDEX(Countries[], MATCH(Data[[#This Row],[Where do you work]], Countries[Actual], 0), 2)</f>
        <v>Iceland</v>
      </c>
      <c r="O256" s="1" t="str">
        <f>VLOOKUP(Data[[#This Row],[Where do you work]], Countries[], 3, FALSE)</f>
        <v>Europe</v>
      </c>
      <c r="P256" s="1" t="s">
        <v>294</v>
      </c>
      <c r="Q256" s="1" t="str">
        <f>VLOOKUP(Data[[#This Row],[How many hours of a day you work on Excel]], Time[], 2, FALSE)</f>
        <v>Very Heavy</v>
      </c>
      <c r="S256" s="33" t="str">
        <f>VLOOKUP(Data[[#This Row],[Years of Experience]], Experience[], 2, TRUE)</f>
        <v>0 - 5 Years</v>
      </c>
    </row>
    <row r="257" spans="2:19" x14ac:dyDescent="0.2">
      <c r="B257" s="1" t="s">
        <v>629</v>
      </c>
      <c r="C257" s="1">
        <v>41076.772210648145</v>
      </c>
      <c r="D257" s="10">
        <v>2342342</v>
      </c>
      <c r="E257" s="1" t="s">
        <v>19</v>
      </c>
      <c r="F257" s="11">
        <v>2342342</v>
      </c>
      <c r="G257" s="9">
        <f>Data[[#This Row],[Clean Salary]]*INDEX(Exchange[], MATCH(Data[[#This Row],[Currency]], Exchange[Code], 0), 4)</f>
        <v>41712.231189497601</v>
      </c>
      <c r="H257" s="11">
        <f>IFERROR(Data[[#This Row],[Salary in USD]]/(INDEX(Exchange[], MATCH(Data[[#This Row],[Local Currency Unit]], Exchange[Code], 0), 8)), "")</f>
        <v>25748.290857714568</v>
      </c>
      <c r="I257" s="30">
        <f>100*(Data[[#This Row],[Salary in Big Macs]]/$H$5)</f>
        <v>187.85449468796506</v>
      </c>
      <c r="J257" s="1" t="s">
        <v>630</v>
      </c>
      <c r="K257" s="1" t="s">
        <v>631</v>
      </c>
      <c r="L257" s="1" t="s">
        <v>134</v>
      </c>
      <c r="M257" s="1" t="s">
        <v>19</v>
      </c>
      <c r="N257" s="1" t="str">
        <f>INDEX(Countries[], MATCH(Data[[#This Row],[Where do you work]], Countries[Actual], 0), 2)</f>
        <v>India</v>
      </c>
      <c r="O257" s="1" t="str">
        <f>VLOOKUP(Data[[#This Row],[Where do you work]], Countries[], 3, FALSE)</f>
        <v>Asia</v>
      </c>
      <c r="P257" s="1" t="s">
        <v>291</v>
      </c>
      <c r="Q257" s="1" t="str">
        <f>VLOOKUP(Data[[#This Row],[How many hours of a day you work on Excel]], Time[], 2, FALSE)</f>
        <v>Medium</v>
      </c>
      <c r="R257" s="1">
        <v>12</v>
      </c>
      <c r="S257" s="33" t="str">
        <f>VLOOKUP(Data[[#This Row],[Years of Experience]], Experience[], 2, TRUE)</f>
        <v>10 - 20 Years</v>
      </c>
    </row>
    <row r="258" spans="2:19" x14ac:dyDescent="0.2">
      <c r="B258" s="1" t="s">
        <v>3939</v>
      </c>
      <c r="C258" s="1">
        <v>41079.946469907409</v>
      </c>
      <c r="D258" s="10">
        <v>5000</v>
      </c>
      <c r="E258" s="1" t="s">
        <v>322</v>
      </c>
      <c r="F258" s="11">
        <v>5000</v>
      </c>
      <c r="G258" s="9">
        <f>Data[[#This Row],[Clean Salary]]*INDEX(Exchange[], MATCH(Data[[#This Row],[Currency]], Exchange[Code], 0), 4)</f>
        <v>5000</v>
      </c>
      <c r="H258" s="11">
        <f>IFERROR(Data[[#This Row],[Salary in USD]]/(INDEX(Exchange[], MATCH(Data[[#This Row],[Local Currency Unit]], Exchange[Code], 0), 8)), "")</f>
        <v>3086.4197530864194</v>
      </c>
      <c r="I258" s="30">
        <f>100*(Data[[#This Row],[Salary in Big Macs]]/$H$5)</f>
        <v>22.517914929382087</v>
      </c>
      <c r="J258" s="1" t="s">
        <v>3940</v>
      </c>
      <c r="K258" s="1" t="s">
        <v>631</v>
      </c>
      <c r="L258" s="1" t="s">
        <v>134</v>
      </c>
      <c r="M258" s="1" t="s">
        <v>19</v>
      </c>
      <c r="N258" s="1" t="str">
        <f>INDEX(Countries[], MATCH(Data[[#This Row],[Where do you work]], Countries[Actual], 0), 2)</f>
        <v>India</v>
      </c>
      <c r="O258" s="1" t="str">
        <f>VLOOKUP(Data[[#This Row],[Where do you work]], Countries[], 3, FALSE)</f>
        <v>Asia</v>
      </c>
      <c r="P258" s="1" t="s">
        <v>282</v>
      </c>
      <c r="Q258" s="1" t="str">
        <f>VLOOKUP(Data[[#This Row],[How many hours of a day you work on Excel]], Time[], 2, FALSE)</f>
        <v>Heavy</v>
      </c>
      <c r="R258" s="1">
        <v>3</v>
      </c>
      <c r="S258" s="33" t="str">
        <f>VLOOKUP(Data[[#This Row],[Years of Experience]], Experience[], 2, TRUE)</f>
        <v>0 - 5 Years</v>
      </c>
    </row>
    <row r="259" spans="2:19" x14ac:dyDescent="0.2">
      <c r="B259" s="1" t="s">
        <v>3237</v>
      </c>
      <c r="C259" s="1">
        <v>41056.586469907408</v>
      </c>
      <c r="D259" s="10" t="s">
        <v>3216</v>
      </c>
      <c r="E259" s="1" t="s">
        <v>19</v>
      </c>
      <c r="F259" s="11">
        <v>400000</v>
      </c>
      <c r="G259" s="9">
        <f>Data[[#This Row],[Clean Salary]]*INDEX(Exchange[], MATCH(Data[[#This Row],[Currency]], Exchange[Code], 0), 4)</f>
        <v>7123.1666749770275</v>
      </c>
      <c r="H259" s="11">
        <f>IFERROR(Data[[#This Row],[Salary in USD]]/(INDEX(Exchange[], MATCH(Data[[#This Row],[Local Currency Unit]], Exchange[Code], 0), 8)), "")</f>
        <v>4397.016466035202</v>
      </c>
      <c r="I259" s="30">
        <f>100*(Data[[#This Row],[Salary in Big Macs]]/$H$5)</f>
        <v>32.07977224298844</v>
      </c>
      <c r="J259" s="1" t="s">
        <v>3238</v>
      </c>
      <c r="K259" s="1" t="s">
        <v>316</v>
      </c>
      <c r="L259" s="1" t="s">
        <v>134</v>
      </c>
      <c r="M259" s="1" t="s">
        <v>19</v>
      </c>
      <c r="N259" s="1" t="str">
        <f>INDEX(Countries[], MATCH(Data[[#This Row],[Where do you work]], Countries[Actual], 0), 2)</f>
        <v>India</v>
      </c>
      <c r="O259" s="1" t="str">
        <f>VLOOKUP(Data[[#This Row],[Where do you work]], Countries[], 3, FALSE)</f>
        <v>Asia</v>
      </c>
      <c r="P259" s="1" t="s">
        <v>291</v>
      </c>
      <c r="Q259" s="1" t="str">
        <f>VLOOKUP(Data[[#This Row],[How many hours of a day you work on Excel]], Time[], 2, FALSE)</f>
        <v>Medium</v>
      </c>
      <c r="R259" s="1">
        <v>8</v>
      </c>
      <c r="S259" s="33" t="str">
        <f>VLOOKUP(Data[[#This Row],[Years of Experience]], Experience[], 2, TRUE)</f>
        <v>5 - 10 Years</v>
      </c>
    </row>
    <row r="260" spans="2:19" x14ac:dyDescent="0.2">
      <c r="B260" s="1" t="s">
        <v>3910</v>
      </c>
      <c r="C260" s="1">
        <v>41055.715509259258</v>
      </c>
      <c r="D260" s="10">
        <v>120000</v>
      </c>
      <c r="E260" s="1" t="s">
        <v>19</v>
      </c>
      <c r="F260" s="11">
        <v>120000</v>
      </c>
      <c r="G260" s="9">
        <f>Data[[#This Row],[Clean Salary]]*INDEX(Exchange[], MATCH(Data[[#This Row],[Currency]], Exchange[Code], 0), 4)</f>
        <v>2136.9500024931081</v>
      </c>
      <c r="H260" s="11">
        <f>IFERROR(Data[[#This Row],[Salary in USD]]/(INDEX(Exchange[], MATCH(Data[[#This Row],[Local Currency Unit]], Exchange[Code], 0), 8)), "")</f>
        <v>1319.1049398105604</v>
      </c>
      <c r="I260" s="30">
        <f>100*(Data[[#This Row],[Salary in Big Macs]]/$H$5)</f>
        <v>9.6239316728965303</v>
      </c>
      <c r="J260" s="1" t="s">
        <v>3911</v>
      </c>
      <c r="K260" s="1" t="s">
        <v>316</v>
      </c>
      <c r="L260" s="1" t="s">
        <v>134</v>
      </c>
      <c r="M260" s="1" t="s">
        <v>19</v>
      </c>
      <c r="N260" s="1" t="str">
        <f>INDEX(Countries[], MATCH(Data[[#This Row],[Where do you work]], Countries[Actual], 0), 2)</f>
        <v>India</v>
      </c>
      <c r="O260" s="1" t="str">
        <f>VLOOKUP(Data[[#This Row],[Where do you work]], Countries[], 3, FALSE)</f>
        <v>Asia</v>
      </c>
      <c r="P260" s="1" t="s">
        <v>291</v>
      </c>
      <c r="Q260" s="1" t="str">
        <f>VLOOKUP(Data[[#This Row],[How many hours of a day you work on Excel]], Time[], 2, FALSE)</f>
        <v>Medium</v>
      </c>
      <c r="R260" s="1">
        <v>2</v>
      </c>
      <c r="S260" s="33" t="str">
        <f>VLOOKUP(Data[[#This Row],[Years of Experience]], Experience[], 2, TRUE)</f>
        <v>0 - 5 Years</v>
      </c>
    </row>
    <row r="261" spans="2:19" x14ac:dyDescent="0.2">
      <c r="B261" s="1" t="s">
        <v>3876</v>
      </c>
      <c r="C261" s="1">
        <v>41057.64875</v>
      </c>
      <c r="D261" s="10">
        <v>140000</v>
      </c>
      <c r="E261" s="1" t="s">
        <v>19</v>
      </c>
      <c r="F261" s="11">
        <v>140000</v>
      </c>
      <c r="G261" s="9">
        <f>Data[[#This Row],[Clean Salary]]*INDEX(Exchange[], MATCH(Data[[#This Row],[Currency]], Exchange[Code], 0), 4)</f>
        <v>2493.1083362419595</v>
      </c>
      <c r="H261" s="11">
        <f>IFERROR(Data[[#This Row],[Salary in USD]]/(INDEX(Exchange[], MATCH(Data[[#This Row],[Local Currency Unit]], Exchange[Code], 0), 8)), "")</f>
        <v>1538.9557631123205</v>
      </c>
      <c r="I261" s="30">
        <f>100*(Data[[#This Row],[Salary in Big Macs]]/$H$5)</f>
        <v>11.227920285045952</v>
      </c>
      <c r="J261" s="1" t="s">
        <v>316</v>
      </c>
      <c r="K261" s="1" t="s">
        <v>316</v>
      </c>
      <c r="L261" s="1" t="s">
        <v>134</v>
      </c>
      <c r="M261" s="1" t="s">
        <v>19</v>
      </c>
      <c r="N261" s="1" t="str">
        <f>INDEX(Countries[], MATCH(Data[[#This Row],[Where do you work]], Countries[Actual], 0), 2)</f>
        <v>India</v>
      </c>
      <c r="O261" s="1" t="str">
        <f>VLOOKUP(Data[[#This Row],[Where do you work]], Countries[], 3, FALSE)</f>
        <v>Asia</v>
      </c>
      <c r="P261" s="1" t="s">
        <v>282</v>
      </c>
      <c r="Q261" s="1" t="str">
        <f>VLOOKUP(Data[[#This Row],[How many hours of a day you work on Excel]], Time[], 2, FALSE)</f>
        <v>Heavy</v>
      </c>
      <c r="R261" s="1">
        <v>4</v>
      </c>
      <c r="S261" s="33" t="str">
        <f>VLOOKUP(Data[[#This Row],[Years of Experience]], Experience[], 2, TRUE)</f>
        <v>0 - 5 Years</v>
      </c>
    </row>
    <row r="262" spans="2:19" x14ac:dyDescent="0.2">
      <c r="B262" s="1" t="s">
        <v>3780</v>
      </c>
      <c r="C262" s="1">
        <v>41055.640057870369</v>
      </c>
      <c r="D262" s="10">
        <v>180000</v>
      </c>
      <c r="E262" s="1" t="s">
        <v>19</v>
      </c>
      <c r="F262" s="11">
        <v>180000</v>
      </c>
      <c r="G262" s="9">
        <f>Data[[#This Row],[Clean Salary]]*INDEX(Exchange[], MATCH(Data[[#This Row],[Currency]], Exchange[Code], 0), 4)</f>
        <v>3205.4250037396623</v>
      </c>
      <c r="H262" s="11">
        <f>IFERROR(Data[[#This Row],[Salary in USD]]/(INDEX(Exchange[], MATCH(Data[[#This Row],[Local Currency Unit]], Exchange[Code], 0), 8)), "")</f>
        <v>1978.6574097158409</v>
      </c>
      <c r="I262" s="30">
        <f>100*(Data[[#This Row],[Salary in Big Macs]]/$H$5)</f>
        <v>14.435897509344798</v>
      </c>
      <c r="J262" s="1" t="s">
        <v>316</v>
      </c>
      <c r="K262" s="1" t="s">
        <v>316</v>
      </c>
      <c r="L262" s="1" t="s">
        <v>134</v>
      </c>
      <c r="M262" s="1" t="s">
        <v>19</v>
      </c>
      <c r="N262" s="1" t="str">
        <f>INDEX(Countries[], MATCH(Data[[#This Row],[Where do you work]], Countries[Actual], 0), 2)</f>
        <v>India</v>
      </c>
      <c r="O262" s="1" t="str">
        <f>VLOOKUP(Data[[#This Row],[Where do you work]], Countries[], 3, FALSE)</f>
        <v>Asia</v>
      </c>
      <c r="P262" s="1" t="s">
        <v>294</v>
      </c>
      <c r="Q262" s="1" t="str">
        <f>VLOOKUP(Data[[#This Row],[How many hours of a day you work on Excel]], Time[], 2, FALSE)</f>
        <v>Very Heavy</v>
      </c>
      <c r="R262" s="1">
        <v>4</v>
      </c>
      <c r="S262" s="33" t="str">
        <f>VLOOKUP(Data[[#This Row],[Years of Experience]], Experience[], 2, TRUE)</f>
        <v>0 - 5 Years</v>
      </c>
    </row>
    <row r="263" spans="2:19" x14ac:dyDescent="0.2">
      <c r="B263" s="1" t="s">
        <v>3624</v>
      </c>
      <c r="C263" s="1">
        <v>41057.674212962964</v>
      </c>
      <c r="D263" s="10" t="s">
        <v>3612</v>
      </c>
      <c r="E263" s="1" t="s">
        <v>19</v>
      </c>
      <c r="F263" s="11">
        <v>240000</v>
      </c>
      <c r="G263" s="9">
        <f>Data[[#This Row],[Clean Salary]]*INDEX(Exchange[], MATCH(Data[[#This Row],[Currency]], Exchange[Code], 0), 4)</f>
        <v>4273.9000049862161</v>
      </c>
      <c r="H263" s="11">
        <f>IFERROR(Data[[#This Row],[Salary in USD]]/(INDEX(Exchange[], MATCH(Data[[#This Row],[Local Currency Unit]], Exchange[Code], 0), 8)), "")</f>
        <v>2638.2098796211208</v>
      </c>
      <c r="I263" s="30">
        <f>100*(Data[[#This Row],[Salary in Big Macs]]/$H$5)</f>
        <v>19.247863345793061</v>
      </c>
      <c r="J263" s="1" t="s">
        <v>316</v>
      </c>
      <c r="K263" s="1" t="s">
        <v>316</v>
      </c>
      <c r="L263" s="1" t="s">
        <v>134</v>
      </c>
      <c r="M263" s="1" t="s">
        <v>19</v>
      </c>
      <c r="N263" s="1" t="str">
        <f>INDEX(Countries[], MATCH(Data[[#This Row],[Where do you work]], Countries[Actual], 0), 2)</f>
        <v>India</v>
      </c>
      <c r="O263" s="1" t="str">
        <f>VLOOKUP(Data[[#This Row],[Where do you work]], Countries[], 3, FALSE)</f>
        <v>Asia</v>
      </c>
      <c r="P263" s="1" t="s">
        <v>294</v>
      </c>
      <c r="Q263" s="1" t="str">
        <f>VLOOKUP(Data[[#This Row],[How many hours of a day you work on Excel]], Time[], 2, FALSE)</f>
        <v>Very Heavy</v>
      </c>
      <c r="R263" s="1">
        <v>20</v>
      </c>
      <c r="S263" s="33" t="str">
        <f>VLOOKUP(Data[[#This Row],[Years of Experience]], Experience[], 2, TRUE)</f>
        <v>20+ Years</v>
      </c>
    </row>
    <row r="264" spans="2:19" x14ac:dyDescent="0.2">
      <c r="B264" s="1" t="s">
        <v>3607</v>
      </c>
      <c r="C264" s="1">
        <v>41057.732129629629</v>
      </c>
      <c r="D264" s="10">
        <v>242304</v>
      </c>
      <c r="E264" s="1" t="s">
        <v>19</v>
      </c>
      <c r="F264" s="11">
        <v>242304</v>
      </c>
      <c r="G264" s="9">
        <f>Data[[#This Row],[Clean Salary]]*INDEX(Exchange[], MATCH(Data[[#This Row],[Currency]], Exchange[Code], 0), 4)</f>
        <v>4314.929445034084</v>
      </c>
      <c r="H264" s="11">
        <f>IFERROR(Data[[#This Row],[Salary in USD]]/(INDEX(Exchange[], MATCH(Data[[#This Row],[Local Currency Unit]], Exchange[Code], 0), 8)), "")</f>
        <v>2663.5366944654838</v>
      </c>
      <c r="I264" s="30">
        <f>100*(Data[[#This Row],[Salary in Big Macs]]/$H$5)</f>
        <v>19.432642833912674</v>
      </c>
      <c r="J264" s="1" t="s">
        <v>1382</v>
      </c>
      <c r="K264" s="1" t="s">
        <v>316</v>
      </c>
      <c r="L264" s="1" t="s">
        <v>134</v>
      </c>
      <c r="M264" s="1" t="s">
        <v>19</v>
      </c>
      <c r="N264" s="1" t="str">
        <f>INDEX(Countries[], MATCH(Data[[#This Row],[Where do you work]], Countries[Actual], 0), 2)</f>
        <v>India</v>
      </c>
      <c r="O264" s="1" t="str">
        <f>VLOOKUP(Data[[#This Row],[Where do you work]], Countries[], 3, FALSE)</f>
        <v>Asia</v>
      </c>
      <c r="P264" s="1" t="s">
        <v>282</v>
      </c>
      <c r="Q264" s="1" t="str">
        <f>VLOOKUP(Data[[#This Row],[How many hours of a day you work on Excel]], Time[], 2, FALSE)</f>
        <v>Heavy</v>
      </c>
      <c r="R264" s="1">
        <v>7</v>
      </c>
      <c r="S264" s="33" t="str">
        <f>VLOOKUP(Data[[#This Row],[Years of Experience]], Experience[], 2, TRUE)</f>
        <v>5 - 10 Years</v>
      </c>
    </row>
    <row r="265" spans="2:19" x14ac:dyDescent="0.2">
      <c r="B265" s="1" t="s">
        <v>3481</v>
      </c>
      <c r="C265" s="1">
        <v>41059.48877314815</v>
      </c>
      <c r="D265" s="10">
        <v>300000</v>
      </c>
      <c r="E265" s="1" t="s">
        <v>19</v>
      </c>
      <c r="F265" s="11">
        <v>300000</v>
      </c>
      <c r="G265" s="9">
        <f>Data[[#This Row],[Clean Salary]]*INDEX(Exchange[], MATCH(Data[[#This Row],[Currency]], Exchange[Code], 0), 4)</f>
        <v>5342.3750062327708</v>
      </c>
      <c r="H265" s="11">
        <f>IFERROR(Data[[#This Row],[Salary in USD]]/(INDEX(Exchange[], MATCH(Data[[#This Row],[Local Currency Unit]], Exchange[Code], 0), 8)), "")</f>
        <v>3297.7623495264015</v>
      </c>
      <c r="I265" s="30">
        <f>100*(Data[[#This Row],[Salary in Big Macs]]/$H$5)</f>
        <v>24.05982918224133</v>
      </c>
      <c r="J265" s="1" t="s">
        <v>1382</v>
      </c>
      <c r="K265" s="1" t="s">
        <v>316</v>
      </c>
      <c r="L265" s="1" t="s">
        <v>134</v>
      </c>
      <c r="M265" s="1" t="s">
        <v>19</v>
      </c>
      <c r="N265" s="1" t="str">
        <f>INDEX(Countries[], MATCH(Data[[#This Row],[Where do you work]], Countries[Actual], 0), 2)</f>
        <v>India</v>
      </c>
      <c r="O265" s="1" t="str">
        <f>VLOOKUP(Data[[#This Row],[Where do you work]], Countries[], 3, FALSE)</f>
        <v>Asia</v>
      </c>
      <c r="P265" s="1" t="s">
        <v>282</v>
      </c>
      <c r="Q265" s="1" t="str">
        <f>VLOOKUP(Data[[#This Row],[How many hours of a day you work on Excel]], Time[], 2, FALSE)</f>
        <v>Heavy</v>
      </c>
      <c r="R265" s="1">
        <v>4</v>
      </c>
      <c r="S265" s="33" t="str">
        <f>VLOOKUP(Data[[#This Row],[Years of Experience]], Experience[], 2, TRUE)</f>
        <v>0 - 5 Years</v>
      </c>
    </row>
    <row r="266" spans="2:19" x14ac:dyDescent="0.2">
      <c r="B266" s="1" t="s">
        <v>3179</v>
      </c>
      <c r="C266" s="1">
        <v>41073.860625000001</v>
      </c>
      <c r="D266" s="10">
        <v>425000</v>
      </c>
      <c r="E266" s="1" t="s">
        <v>19</v>
      </c>
      <c r="F266" s="11">
        <v>425000</v>
      </c>
      <c r="G266" s="9">
        <f>Data[[#This Row],[Clean Salary]]*INDEX(Exchange[], MATCH(Data[[#This Row],[Currency]], Exchange[Code], 0), 4)</f>
        <v>7568.3645921630914</v>
      </c>
      <c r="H266" s="11">
        <f>IFERROR(Data[[#This Row],[Salary in USD]]/(INDEX(Exchange[], MATCH(Data[[#This Row],[Local Currency Unit]], Exchange[Code], 0), 8)), "")</f>
        <v>4671.8299951624022</v>
      </c>
      <c r="I266" s="30">
        <f>100*(Data[[#This Row],[Salary in Big Macs]]/$H$5)</f>
        <v>34.084758008175214</v>
      </c>
      <c r="J266" s="1" t="s">
        <v>1382</v>
      </c>
      <c r="K266" s="1" t="s">
        <v>316</v>
      </c>
      <c r="L266" s="1" t="s">
        <v>134</v>
      </c>
      <c r="M266" s="1" t="s">
        <v>19</v>
      </c>
      <c r="N266" s="1" t="str">
        <f>INDEX(Countries[], MATCH(Data[[#This Row],[Where do you work]], Countries[Actual], 0), 2)</f>
        <v>India</v>
      </c>
      <c r="O266" s="1" t="str">
        <f>VLOOKUP(Data[[#This Row],[Where do you work]], Countries[], 3, FALSE)</f>
        <v>Asia</v>
      </c>
      <c r="P266" s="1" t="s">
        <v>291</v>
      </c>
      <c r="Q266" s="1" t="str">
        <f>VLOOKUP(Data[[#This Row],[How many hours of a day you work on Excel]], Time[], 2, FALSE)</f>
        <v>Medium</v>
      </c>
      <c r="R266" s="1">
        <v>6</v>
      </c>
      <c r="S266" s="33" t="str">
        <f>VLOOKUP(Data[[#This Row],[Years of Experience]], Experience[], 2, TRUE)</f>
        <v>5 - 10 Years</v>
      </c>
    </row>
    <row r="267" spans="2:19" x14ac:dyDescent="0.2">
      <c r="B267" s="1" t="s">
        <v>3494</v>
      </c>
      <c r="C267" s="1">
        <v>41055.914456018516</v>
      </c>
      <c r="D267" s="10">
        <v>13100</v>
      </c>
      <c r="E267" s="1" t="s">
        <v>322</v>
      </c>
      <c r="F267" s="11">
        <v>13100</v>
      </c>
      <c r="G267" s="9">
        <f>Data[[#This Row],[Clean Salary]]*INDEX(Exchange[], MATCH(Data[[#This Row],[Currency]], Exchange[Code], 0), 4)</f>
        <v>13100</v>
      </c>
      <c r="H267" s="11">
        <f>IFERROR(Data[[#This Row],[Salary in USD]]/(INDEX(Exchange[], MATCH(Data[[#This Row],[Local Currency Unit]], Exchange[Code], 0), 8)), "")</f>
        <v>8086.4197530864194</v>
      </c>
      <c r="I267" s="30">
        <f>100*(Data[[#This Row],[Salary in Big Macs]]/$H$5)</f>
        <v>58.996937114981073</v>
      </c>
      <c r="J267" s="1" t="s">
        <v>1382</v>
      </c>
      <c r="K267" s="1" t="s">
        <v>316</v>
      </c>
      <c r="L267" s="1" t="s">
        <v>134</v>
      </c>
      <c r="M267" s="1" t="s">
        <v>19</v>
      </c>
      <c r="N267" s="1" t="str">
        <f>INDEX(Countries[], MATCH(Data[[#This Row],[Where do you work]], Countries[Actual], 0), 2)</f>
        <v>India</v>
      </c>
      <c r="O267" s="1" t="str">
        <f>VLOOKUP(Data[[#This Row],[Where do you work]], Countries[], 3, FALSE)</f>
        <v>Asia</v>
      </c>
      <c r="P267" s="1" t="s">
        <v>291</v>
      </c>
      <c r="Q267" s="1" t="str">
        <f>VLOOKUP(Data[[#This Row],[How many hours of a day you work on Excel]], Time[], 2, FALSE)</f>
        <v>Medium</v>
      </c>
      <c r="R267" s="1">
        <v>5</v>
      </c>
      <c r="S267" s="33" t="str">
        <f>VLOOKUP(Data[[#This Row],[Years of Experience]], Experience[], 2, TRUE)</f>
        <v>5 - 10 Years</v>
      </c>
    </row>
    <row r="268" spans="2:19" x14ac:dyDescent="0.2">
      <c r="B268" s="1" t="s">
        <v>2935</v>
      </c>
      <c r="C268" s="1">
        <v>41059.110995370371</v>
      </c>
      <c r="D268" s="10">
        <v>25000</v>
      </c>
      <c r="E268" s="1" t="s">
        <v>322</v>
      </c>
      <c r="F268" s="11">
        <v>25000</v>
      </c>
      <c r="G268" s="9">
        <f>Data[[#This Row],[Clean Salary]]*INDEX(Exchange[], MATCH(Data[[#This Row],[Currency]], Exchange[Code], 0), 4)</f>
        <v>25000</v>
      </c>
      <c r="H268" s="11">
        <f>IFERROR(Data[[#This Row],[Salary in USD]]/(INDEX(Exchange[], MATCH(Data[[#This Row],[Local Currency Unit]], Exchange[Code], 0), 8)), "")</f>
        <v>15432.098765432098</v>
      </c>
      <c r="I268" s="30">
        <f>100*(Data[[#This Row],[Salary in Big Macs]]/$H$5)</f>
        <v>112.58957464691046</v>
      </c>
      <c r="J268" s="1" t="s">
        <v>316</v>
      </c>
      <c r="K268" s="1" t="s">
        <v>316</v>
      </c>
      <c r="L268" s="1" t="s">
        <v>134</v>
      </c>
      <c r="M268" s="1" t="s">
        <v>19</v>
      </c>
      <c r="N268" s="1" t="str">
        <f>INDEX(Countries[], MATCH(Data[[#This Row],[Where do you work]], Countries[Actual], 0), 2)</f>
        <v>India</v>
      </c>
      <c r="O268" s="1" t="str">
        <f>VLOOKUP(Data[[#This Row],[Where do you work]], Countries[], 3, FALSE)</f>
        <v>Asia</v>
      </c>
      <c r="P268" s="1" t="s">
        <v>291</v>
      </c>
      <c r="Q268" s="1" t="str">
        <f>VLOOKUP(Data[[#This Row],[How many hours of a day you work on Excel]], Time[], 2, FALSE)</f>
        <v>Medium</v>
      </c>
      <c r="R268" s="1">
        <v>8</v>
      </c>
      <c r="S268" s="33" t="str">
        <f>VLOOKUP(Data[[#This Row],[Years of Experience]], Experience[], 2, TRUE)</f>
        <v>5 - 10 Years</v>
      </c>
    </row>
    <row r="269" spans="2:19" x14ac:dyDescent="0.2">
      <c r="B269" s="1" t="s">
        <v>3775</v>
      </c>
      <c r="C269" s="1">
        <v>41055.571076388886</v>
      </c>
      <c r="D269" s="10">
        <v>180000</v>
      </c>
      <c r="E269" s="1" t="s">
        <v>19</v>
      </c>
      <c r="F269" s="11">
        <v>180000</v>
      </c>
      <c r="G269" s="9">
        <f>Data[[#This Row],[Clean Salary]]*INDEX(Exchange[], MATCH(Data[[#This Row],[Currency]], Exchange[Code], 0), 4)</f>
        <v>3205.4250037396623</v>
      </c>
      <c r="H269" s="11">
        <f>IFERROR(Data[[#This Row],[Salary in USD]]/(INDEX(Exchange[], MATCH(Data[[#This Row],[Local Currency Unit]], Exchange[Code], 0), 8)), "")</f>
        <v>1978.6574097158409</v>
      </c>
      <c r="I269" s="30">
        <f>100*(Data[[#This Row],[Salary in Big Macs]]/$H$5)</f>
        <v>14.435897509344798</v>
      </c>
      <c r="J269" s="1" t="s">
        <v>3776</v>
      </c>
      <c r="K269" s="1" t="s">
        <v>316</v>
      </c>
      <c r="L269" s="1" t="s">
        <v>134</v>
      </c>
      <c r="M269" s="1" t="s">
        <v>19</v>
      </c>
      <c r="N269" s="1" t="str">
        <f>INDEX(Countries[], MATCH(Data[[#This Row],[Where do you work]], Countries[Actual], 0), 2)</f>
        <v>India</v>
      </c>
      <c r="O269" s="1" t="str">
        <f>VLOOKUP(Data[[#This Row],[Where do you work]], Countries[], 3, FALSE)</f>
        <v>Asia</v>
      </c>
      <c r="P269" s="1" t="s">
        <v>291</v>
      </c>
      <c r="Q269" s="1" t="str">
        <f>VLOOKUP(Data[[#This Row],[How many hours of a day you work on Excel]], Time[], 2, FALSE)</f>
        <v>Medium</v>
      </c>
      <c r="R269" s="1">
        <v>14</v>
      </c>
      <c r="S269" s="33" t="str">
        <f>VLOOKUP(Data[[#This Row],[Years of Experience]], Experience[], 2, TRUE)</f>
        <v>10 - 20 Years</v>
      </c>
    </row>
    <row r="270" spans="2:19" x14ac:dyDescent="0.2">
      <c r="B270" s="1" t="s">
        <v>3467</v>
      </c>
      <c r="C270" s="1">
        <v>41057.54078703704</v>
      </c>
      <c r="D270" s="10" t="s">
        <v>3468</v>
      </c>
      <c r="E270" s="1" t="s">
        <v>19</v>
      </c>
      <c r="F270" s="11">
        <v>300000</v>
      </c>
      <c r="G270" s="9">
        <f>Data[[#This Row],[Clean Salary]]*INDEX(Exchange[], MATCH(Data[[#This Row],[Currency]], Exchange[Code], 0), 4)</f>
        <v>5342.3750062327708</v>
      </c>
      <c r="H270" s="11">
        <f>IFERROR(Data[[#This Row],[Salary in USD]]/(INDEX(Exchange[], MATCH(Data[[#This Row],[Local Currency Unit]], Exchange[Code], 0), 8)), "")</f>
        <v>3297.7623495264015</v>
      </c>
      <c r="I270" s="30">
        <f>100*(Data[[#This Row],[Salary in Big Macs]]/$H$5)</f>
        <v>24.05982918224133</v>
      </c>
      <c r="J270" s="1" t="s">
        <v>3469</v>
      </c>
      <c r="K270" s="1" t="s">
        <v>316</v>
      </c>
      <c r="L270" s="1" t="s">
        <v>134</v>
      </c>
      <c r="M270" s="1" t="s">
        <v>19</v>
      </c>
      <c r="N270" s="1" t="str">
        <f>INDEX(Countries[], MATCH(Data[[#This Row],[Where do you work]], Countries[Actual], 0), 2)</f>
        <v>India</v>
      </c>
      <c r="O270" s="1" t="str">
        <f>VLOOKUP(Data[[#This Row],[Where do you work]], Countries[], 3, FALSE)</f>
        <v>Asia</v>
      </c>
      <c r="P270" s="1" t="s">
        <v>291</v>
      </c>
      <c r="Q270" s="1" t="str">
        <f>VLOOKUP(Data[[#This Row],[How many hours of a day you work on Excel]], Time[], 2, FALSE)</f>
        <v>Medium</v>
      </c>
      <c r="R270" s="1">
        <v>5</v>
      </c>
      <c r="S270" s="33" t="str">
        <f>VLOOKUP(Data[[#This Row],[Years of Experience]], Experience[], 2, TRUE)</f>
        <v>5 - 10 Years</v>
      </c>
    </row>
    <row r="271" spans="2:19" x14ac:dyDescent="0.2">
      <c r="B271" s="1" t="s">
        <v>3573</v>
      </c>
      <c r="C271" s="1">
        <v>41057.573807870373</v>
      </c>
      <c r="D271" s="10">
        <v>252000</v>
      </c>
      <c r="E271" s="1" t="s">
        <v>19</v>
      </c>
      <c r="F271" s="11">
        <v>252000</v>
      </c>
      <c r="G271" s="9">
        <f>Data[[#This Row],[Clean Salary]]*INDEX(Exchange[], MATCH(Data[[#This Row],[Currency]], Exchange[Code], 0), 4)</f>
        <v>4487.5950052355274</v>
      </c>
      <c r="H271" s="11">
        <f>IFERROR(Data[[#This Row],[Salary in USD]]/(INDEX(Exchange[], MATCH(Data[[#This Row],[Local Currency Unit]], Exchange[Code], 0), 8)), "")</f>
        <v>2770.1203736021771</v>
      </c>
      <c r="I271" s="30">
        <f>100*(Data[[#This Row],[Salary in Big Macs]]/$H$5)</f>
        <v>20.210256513082715</v>
      </c>
      <c r="J271" s="1" t="s">
        <v>3574</v>
      </c>
      <c r="K271" s="1" t="s">
        <v>316</v>
      </c>
      <c r="L271" s="1" t="s">
        <v>134</v>
      </c>
      <c r="M271" s="1" t="s">
        <v>19</v>
      </c>
      <c r="N271" s="1" t="str">
        <f>INDEX(Countries[], MATCH(Data[[#This Row],[Where do you work]], Countries[Actual], 0), 2)</f>
        <v>India</v>
      </c>
      <c r="O271" s="1" t="str">
        <f>VLOOKUP(Data[[#This Row],[Where do you work]], Countries[], 3, FALSE)</f>
        <v>Asia</v>
      </c>
      <c r="P271" s="1" t="s">
        <v>324</v>
      </c>
      <c r="Q271" s="1" t="str">
        <f>VLOOKUP(Data[[#This Row],[How many hours of a day you work on Excel]], Time[], 2, FALSE)</f>
        <v>Light</v>
      </c>
      <c r="R271" s="1">
        <v>5</v>
      </c>
      <c r="S271" s="33" t="str">
        <f>VLOOKUP(Data[[#This Row],[Years of Experience]], Experience[], 2, TRUE)</f>
        <v>5 - 10 Years</v>
      </c>
    </row>
    <row r="272" spans="2:19" x14ac:dyDescent="0.2">
      <c r="B272" s="1" t="s">
        <v>3731</v>
      </c>
      <c r="C272" s="1">
        <v>41060.464328703703</v>
      </c>
      <c r="D272" s="10" t="s">
        <v>3732</v>
      </c>
      <c r="E272" s="1" t="s">
        <v>19</v>
      </c>
      <c r="F272" s="11">
        <v>200000</v>
      </c>
      <c r="G272" s="9">
        <f>Data[[#This Row],[Clean Salary]]*INDEX(Exchange[], MATCH(Data[[#This Row],[Currency]], Exchange[Code], 0), 4)</f>
        <v>3561.5833374885137</v>
      </c>
      <c r="H272" s="11">
        <f>IFERROR(Data[[#This Row],[Salary in USD]]/(INDEX(Exchange[], MATCH(Data[[#This Row],[Local Currency Unit]], Exchange[Code], 0), 8)), "")</f>
        <v>2198.508233017601</v>
      </c>
      <c r="I272" s="30">
        <f>100*(Data[[#This Row],[Salary in Big Macs]]/$H$5)</f>
        <v>16.03988612149422</v>
      </c>
      <c r="J272" s="1" t="s">
        <v>3733</v>
      </c>
      <c r="K272" s="1" t="s">
        <v>316</v>
      </c>
      <c r="L272" s="1" t="s">
        <v>134</v>
      </c>
      <c r="M272" s="1" t="s">
        <v>19</v>
      </c>
      <c r="N272" s="1" t="str">
        <f>INDEX(Countries[], MATCH(Data[[#This Row],[Where do you work]], Countries[Actual], 0), 2)</f>
        <v>India</v>
      </c>
      <c r="O272" s="1" t="str">
        <f>VLOOKUP(Data[[#This Row],[Where do you work]], Countries[], 3, FALSE)</f>
        <v>Asia</v>
      </c>
      <c r="P272" s="1" t="s">
        <v>294</v>
      </c>
      <c r="Q272" s="1" t="str">
        <f>VLOOKUP(Data[[#This Row],[How many hours of a day you work on Excel]], Time[], 2, FALSE)</f>
        <v>Very Heavy</v>
      </c>
      <c r="R272" s="1">
        <v>3</v>
      </c>
      <c r="S272" s="33" t="str">
        <f>VLOOKUP(Data[[#This Row],[Years of Experience]], Experience[], 2, TRUE)</f>
        <v>0 - 5 Years</v>
      </c>
    </row>
    <row r="273" spans="2:19" x14ac:dyDescent="0.2">
      <c r="B273" s="1" t="s">
        <v>2924</v>
      </c>
      <c r="C273" s="1">
        <v>41066.818819444445</v>
      </c>
      <c r="D273" s="10">
        <v>550000</v>
      </c>
      <c r="E273" s="1" t="s">
        <v>19</v>
      </c>
      <c r="F273" s="11">
        <v>550000</v>
      </c>
      <c r="G273" s="9">
        <f>Data[[#This Row],[Clean Salary]]*INDEX(Exchange[], MATCH(Data[[#This Row],[Currency]], Exchange[Code], 0), 4)</f>
        <v>9794.354178093412</v>
      </c>
      <c r="H273" s="11">
        <f>IFERROR(Data[[#This Row],[Salary in USD]]/(INDEX(Exchange[], MATCH(Data[[#This Row],[Local Currency Unit]], Exchange[Code], 0), 8)), "")</f>
        <v>6045.8976407984019</v>
      </c>
      <c r="I273" s="30">
        <f>100*(Data[[#This Row],[Salary in Big Macs]]/$H$5)</f>
        <v>44.109686834109098</v>
      </c>
      <c r="J273" s="1" t="s">
        <v>2925</v>
      </c>
      <c r="K273" s="1" t="s">
        <v>281</v>
      </c>
      <c r="L273" s="1" t="s">
        <v>134</v>
      </c>
      <c r="M273" s="1" t="s">
        <v>19</v>
      </c>
      <c r="N273" s="1" t="str">
        <f>INDEX(Countries[], MATCH(Data[[#This Row],[Where do you work]], Countries[Actual], 0), 2)</f>
        <v>India</v>
      </c>
      <c r="O273" s="1" t="str">
        <f>VLOOKUP(Data[[#This Row],[Where do you work]], Countries[], 3, FALSE)</f>
        <v>Asia</v>
      </c>
      <c r="P273" s="1" t="s">
        <v>282</v>
      </c>
      <c r="Q273" s="1" t="str">
        <f>VLOOKUP(Data[[#This Row],[How many hours of a day you work on Excel]], Time[], 2, FALSE)</f>
        <v>Heavy</v>
      </c>
      <c r="R273" s="1">
        <v>13</v>
      </c>
      <c r="S273" s="33" t="str">
        <f>VLOOKUP(Data[[#This Row],[Years of Experience]], Experience[], 2, TRUE)</f>
        <v>10 - 20 Years</v>
      </c>
    </row>
    <row r="274" spans="2:19" x14ac:dyDescent="0.2">
      <c r="B274" s="1" t="s">
        <v>3651</v>
      </c>
      <c r="C274" s="1">
        <v>41055.545173611114</v>
      </c>
      <c r="D274" s="10" t="s">
        <v>3652</v>
      </c>
      <c r="E274" s="1" t="s">
        <v>19</v>
      </c>
      <c r="F274" s="11">
        <v>220000</v>
      </c>
      <c r="G274" s="9">
        <f>Data[[#This Row],[Clean Salary]]*INDEX(Exchange[], MATCH(Data[[#This Row],[Currency]], Exchange[Code], 0), 4)</f>
        <v>3917.7416712373652</v>
      </c>
      <c r="H274" s="11">
        <f>IFERROR(Data[[#This Row],[Salary in USD]]/(INDEX(Exchange[], MATCH(Data[[#This Row],[Local Currency Unit]], Exchange[Code], 0), 8)), "")</f>
        <v>2418.3590563193611</v>
      </c>
      <c r="I274" s="30">
        <f>100*(Data[[#This Row],[Salary in Big Macs]]/$H$5)</f>
        <v>17.643874733643642</v>
      </c>
      <c r="J274" s="1" t="s">
        <v>3653</v>
      </c>
      <c r="K274" s="1" t="s">
        <v>290</v>
      </c>
      <c r="L274" s="1" t="s">
        <v>134</v>
      </c>
      <c r="M274" s="1" t="s">
        <v>19</v>
      </c>
      <c r="N274" s="1" t="str">
        <f>INDEX(Countries[], MATCH(Data[[#This Row],[Where do you work]], Countries[Actual], 0), 2)</f>
        <v>India</v>
      </c>
      <c r="O274" s="1" t="str">
        <f>VLOOKUP(Data[[#This Row],[Where do you work]], Countries[], 3, FALSE)</f>
        <v>Asia</v>
      </c>
      <c r="P274" s="1" t="s">
        <v>291</v>
      </c>
      <c r="Q274" s="1" t="str">
        <f>VLOOKUP(Data[[#This Row],[How many hours of a day you work on Excel]], Time[], 2, FALSE)</f>
        <v>Medium</v>
      </c>
      <c r="R274" s="1">
        <v>3</v>
      </c>
      <c r="S274" s="33" t="str">
        <f>VLOOKUP(Data[[#This Row],[Years of Experience]], Experience[], 2, TRUE)</f>
        <v>0 - 5 Years</v>
      </c>
    </row>
    <row r="275" spans="2:19" x14ac:dyDescent="0.2">
      <c r="B275" s="1" t="s">
        <v>3856</v>
      </c>
      <c r="C275" s="1">
        <v>41074.768796296295</v>
      </c>
      <c r="D275" s="10">
        <v>560</v>
      </c>
      <c r="E275" s="1" t="s">
        <v>322</v>
      </c>
      <c r="F275" s="11">
        <v>6720</v>
      </c>
      <c r="G275" s="9">
        <f>Data[[#This Row],[Clean Salary]]*INDEX(Exchange[], MATCH(Data[[#This Row],[Currency]], Exchange[Code], 0), 4)</f>
        <v>6720</v>
      </c>
      <c r="H275" s="11">
        <f>IFERROR(Data[[#This Row],[Salary in USD]]/(INDEX(Exchange[], MATCH(Data[[#This Row],[Local Currency Unit]], Exchange[Code], 0), 8)), "")</f>
        <v>4148.1481481481478</v>
      </c>
      <c r="I275" s="30">
        <f>100*(Data[[#This Row],[Salary in Big Macs]]/$H$5)</f>
        <v>30.264077665089527</v>
      </c>
      <c r="J275" s="1" t="s">
        <v>3857</v>
      </c>
      <c r="K275" s="1" t="s">
        <v>316</v>
      </c>
      <c r="L275" s="1" t="s">
        <v>134</v>
      </c>
      <c r="M275" s="1" t="s">
        <v>19</v>
      </c>
      <c r="N275" s="1" t="str">
        <f>INDEX(Countries[], MATCH(Data[[#This Row],[Where do you work]], Countries[Actual], 0), 2)</f>
        <v>India</v>
      </c>
      <c r="O275" s="1" t="str">
        <f>VLOOKUP(Data[[#This Row],[Where do you work]], Countries[], 3, FALSE)</f>
        <v>Asia</v>
      </c>
      <c r="P275" s="1" t="s">
        <v>282</v>
      </c>
      <c r="Q275" s="1" t="str">
        <f>VLOOKUP(Data[[#This Row],[How many hours of a day you work on Excel]], Time[], 2, FALSE)</f>
        <v>Heavy</v>
      </c>
      <c r="R275" s="1">
        <v>5</v>
      </c>
      <c r="S275" s="33" t="str">
        <f>VLOOKUP(Data[[#This Row],[Years of Experience]], Experience[], 2, TRUE)</f>
        <v>5 - 10 Years</v>
      </c>
    </row>
    <row r="276" spans="2:19" x14ac:dyDescent="0.2">
      <c r="B276" s="1" t="s">
        <v>3936</v>
      </c>
      <c r="C276" s="1">
        <v>41077.533935185187</v>
      </c>
      <c r="D276" s="10">
        <v>5000</v>
      </c>
      <c r="E276" s="1" t="s">
        <v>322</v>
      </c>
      <c r="F276" s="11">
        <v>5000</v>
      </c>
      <c r="G276" s="9">
        <f>Data[[#This Row],[Clean Salary]]*INDEX(Exchange[], MATCH(Data[[#This Row],[Currency]], Exchange[Code], 0), 4)</f>
        <v>5000</v>
      </c>
      <c r="H276" s="11">
        <f>IFERROR(Data[[#This Row],[Salary in USD]]/(INDEX(Exchange[], MATCH(Data[[#This Row],[Local Currency Unit]], Exchange[Code], 0), 8)), "")</f>
        <v>3086.4197530864194</v>
      </c>
      <c r="I276" s="30">
        <f>100*(Data[[#This Row],[Salary in Big Macs]]/$H$5)</f>
        <v>22.517914929382087</v>
      </c>
      <c r="J276" s="1" t="s">
        <v>2882</v>
      </c>
      <c r="K276" s="1" t="s">
        <v>290</v>
      </c>
      <c r="L276" s="1" t="s">
        <v>134</v>
      </c>
      <c r="M276" s="1" t="s">
        <v>19</v>
      </c>
      <c r="N276" s="1" t="str">
        <f>INDEX(Countries[], MATCH(Data[[#This Row],[Where do you work]], Countries[Actual], 0), 2)</f>
        <v>India</v>
      </c>
      <c r="O276" s="1" t="str">
        <f>VLOOKUP(Data[[#This Row],[Where do you work]], Countries[], 3, FALSE)</f>
        <v>Asia</v>
      </c>
      <c r="P276" s="1" t="s">
        <v>291</v>
      </c>
      <c r="Q276" s="1" t="str">
        <f>VLOOKUP(Data[[#This Row],[How many hours of a day you work on Excel]], Time[], 2, FALSE)</f>
        <v>Medium</v>
      </c>
      <c r="R276" s="1">
        <v>10</v>
      </c>
      <c r="S276" s="33" t="str">
        <f>VLOOKUP(Data[[#This Row],[Years of Experience]], Experience[], 2, TRUE)</f>
        <v>10 - 20 Years</v>
      </c>
    </row>
    <row r="277" spans="2:19" x14ac:dyDescent="0.2">
      <c r="B277" s="1" t="s">
        <v>2881</v>
      </c>
      <c r="C277" s="1">
        <v>41066.737280092595</v>
      </c>
      <c r="D277" s="10">
        <v>600000</v>
      </c>
      <c r="E277" s="1" t="s">
        <v>19</v>
      </c>
      <c r="F277" s="11">
        <v>600000</v>
      </c>
      <c r="G277" s="9">
        <f>Data[[#This Row],[Clean Salary]]*INDEX(Exchange[], MATCH(Data[[#This Row],[Currency]], Exchange[Code], 0), 4)</f>
        <v>10684.750012465542</v>
      </c>
      <c r="H277" s="11">
        <f>IFERROR(Data[[#This Row],[Salary in USD]]/(INDEX(Exchange[], MATCH(Data[[#This Row],[Local Currency Unit]], Exchange[Code], 0), 8)), "")</f>
        <v>6595.524699052803</v>
      </c>
      <c r="I277" s="30">
        <f>100*(Data[[#This Row],[Salary in Big Macs]]/$H$5)</f>
        <v>48.11965836448266</v>
      </c>
      <c r="J277" s="1" t="s">
        <v>2882</v>
      </c>
      <c r="K277" s="1" t="s">
        <v>290</v>
      </c>
      <c r="L277" s="1" t="s">
        <v>134</v>
      </c>
      <c r="M277" s="1" t="s">
        <v>19</v>
      </c>
      <c r="N277" s="1" t="str">
        <f>INDEX(Countries[], MATCH(Data[[#This Row],[Where do you work]], Countries[Actual], 0), 2)</f>
        <v>India</v>
      </c>
      <c r="O277" s="1" t="str">
        <f>VLOOKUP(Data[[#This Row],[Where do you work]], Countries[], 3, FALSE)</f>
        <v>Asia</v>
      </c>
      <c r="P277" s="1" t="s">
        <v>294</v>
      </c>
      <c r="Q277" s="1" t="str">
        <f>VLOOKUP(Data[[#This Row],[How many hours of a day you work on Excel]], Time[], 2, FALSE)</f>
        <v>Very Heavy</v>
      </c>
      <c r="R277" s="1">
        <v>5</v>
      </c>
      <c r="S277" s="33" t="str">
        <f>VLOOKUP(Data[[#This Row],[Years of Experience]], Experience[], 2, TRUE)</f>
        <v>5 - 10 Years</v>
      </c>
    </row>
    <row r="278" spans="2:19" x14ac:dyDescent="0.2">
      <c r="B278" s="1" t="s">
        <v>3742</v>
      </c>
      <c r="C278" s="1">
        <v>41055.03701388889</v>
      </c>
      <c r="D278" s="10" t="s">
        <v>3743</v>
      </c>
      <c r="E278" s="1" t="s">
        <v>19</v>
      </c>
      <c r="F278" s="11">
        <v>192000</v>
      </c>
      <c r="G278" s="9">
        <f>Data[[#This Row],[Clean Salary]]*INDEX(Exchange[], MATCH(Data[[#This Row],[Currency]], Exchange[Code], 0), 4)</f>
        <v>3419.1200039889732</v>
      </c>
      <c r="H278" s="11">
        <f>IFERROR(Data[[#This Row],[Salary in USD]]/(INDEX(Exchange[], MATCH(Data[[#This Row],[Local Currency Unit]], Exchange[Code], 0), 8)), "")</f>
        <v>2110.5679036968968</v>
      </c>
      <c r="I278" s="30">
        <f>100*(Data[[#This Row],[Salary in Big Macs]]/$H$5)</f>
        <v>15.398290676634449</v>
      </c>
      <c r="J278" s="1" t="s">
        <v>3744</v>
      </c>
      <c r="K278" s="1" t="s">
        <v>290</v>
      </c>
      <c r="L278" s="1" t="s">
        <v>134</v>
      </c>
      <c r="M278" s="1" t="s">
        <v>19</v>
      </c>
      <c r="N278" s="1" t="str">
        <f>INDEX(Countries[], MATCH(Data[[#This Row],[Where do you work]], Countries[Actual], 0), 2)</f>
        <v>India</v>
      </c>
      <c r="O278" s="1" t="str">
        <f>VLOOKUP(Data[[#This Row],[Where do you work]], Countries[], 3, FALSE)</f>
        <v>Asia</v>
      </c>
      <c r="P278" s="1" t="s">
        <v>294</v>
      </c>
      <c r="Q278" s="1" t="str">
        <f>VLOOKUP(Data[[#This Row],[How many hours of a day you work on Excel]], Time[], 2, FALSE)</f>
        <v>Very Heavy</v>
      </c>
      <c r="S278" s="33" t="str">
        <f>VLOOKUP(Data[[#This Row],[Years of Experience]], Experience[], 2, TRUE)</f>
        <v>0 - 5 Years</v>
      </c>
    </row>
    <row r="279" spans="2:19" x14ac:dyDescent="0.2">
      <c r="B279" s="1" t="s">
        <v>3772</v>
      </c>
      <c r="C279" s="1">
        <v>41055.055289351854</v>
      </c>
      <c r="D279" s="10" t="s">
        <v>3773</v>
      </c>
      <c r="E279" s="1" t="s">
        <v>19</v>
      </c>
      <c r="F279" s="11">
        <v>180000</v>
      </c>
      <c r="G279" s="9">
        <f>Data[[#This Row],[Clean Salary]]*INDEX(Exchange[], MATCH(Data[[#This Row],[Currency]], Exchange[Code], 0), 4)</f>
        <v>3205.4250037396623</v>
      </c>
      <c r="H279" s="11">
        <f>IFERROR(Data[[#This Row],[Salary in USD]]/(INDEX(Exchange[], MATCH(Data[[#This Row],[Local Currency Unit]], Exchange[Code], 0), 8)), "")</f>
        <v>1978.6574097158409</v>
      </c>
      <c r="I279" s="30">
        <f>100*(Data[[#This Row],[Salary in Big Macs]]/$H$5)</f>
        <v>14.435897509344798</v>
      </c>
      <c r="J279" s="1" t="s">
        <v>3774</v>
      </c>
      <c r="K279" s="1" t="s">
        <v>281</v>
      </c>
      <c r="L279" s="1" t="s">
        <v>134</v>
      </c>
      <c r="M279" s="1" t="s">
        <v>19</v>
      </c>
      <c r="N279" s="1" t="str">
        <f>INDEX(Countries[], MATCH(Data[[#This Row],[Where do you work]], Countries[Actual], 0), 2)</f>
        <v>India</v>
      </c>
      <c r="O279" s="1" t="str">
        <f>VLOOKUP(Data[[#This Row],[Where do you work]], Countries[], 3, FALSE)</f>
        <v>Asia</v>
      </c>
      <c r="P279" s="1" t="s">
        <v>282</v>
      </c>
      <c r="Q279" s="1" t="str">
        <f>VLOOKUP(Data[[#This Row],[How many hours of a day you work on Excel]], Time[], 2, FALSE)</f>
        <v>Heavy</v>
      </c>
      <c r="S279" s="33" t="str">
        <f>VLOOKUP(Data[[#This Row],[Years of Experience]], Experience[], 2, TRUE)</f>
        <v>0 - 5 Years</v>
      </c>
    </row>
    <row r="280" spans="2:19" x14ac:dyDescent="0.2">
      <c r="B280" s="1" t="s">
        <v>2919</v>
      </c>
      <c r="C280" s="1">
        <v>41054.178148148145</v>
      </c>
      <c r="D280" s="10">
        <v>550000</v>
      </c>
      <c r="E280" s="1" t="s">
        <v>19</v>
      </c>
      <c r="F280" s="11">
        <v>550000</v>
      </c>
      <c r="G280" s="9">
        <f>Data[[#This Row],[Clean Salary]]*INDEX(Exchange[], MATCH(Data[[#This Row],[Currency]], Exchange[Code], 0), 4)</f>
        <v>9794.354178093412</v>
      </c>
      <c r="H280" s="11">
        <f>IFERROR(Data[[#This Row],[Salary in USD]]/(INDEX(Exchange[], MATCH(Data[[#This Row],[Local Currency Unit]], Exchange[Code], 0), 8)), "")</f>
        <v>6045.8976407984019</v>
      </c>
      <c r="I280" s="30">
        <f>100*(Data[[#This Row],[Salary in Big Macs]]/$H$5)</f>
        <v>44.109686834109098</v>
      </c>
      <c r="J280" s="1" t="s">
        <v>2233</v>
      </c>
      <c r="K280" s="1" t="s">
        <v>281</v>
      </c>
      <c r="L280" s="1" t="s">
        <v>134</v>
      </c>
      <c r="M280" s="1" t="s">
        <v>19</v>
      </c>
      <c r="N280" s="1" t="str">
        <f>INDEX(Countries[], MATCH(Data[[#This Row],[Where do you work]], Countries[Actual], 0), 2)</f>
        <v>India</v>
      </c>
      <c r="O280" s="1" t="str">
        <f>VLOOKUP(Data[[#This Row],[Where do you work]], Countries[], 3, FALSE)</f>
        <v>Asia</v>
      </c>
      <c r="P280" s="1" t="s">
        <v>291</v>
      </c>
      <c r="Q280" s="1" t="str">
        <f>VLOOKUP(Data[[#This Row],[How many hours of a day you work on Excel]], Time[], 2, FALSE)</f>
        <v>Medium</v>
      </c>
      <c r="S280" s="33" t="str">
        <f>VLOOKUP(Data[[#This Row],[Years of Experience]], Experience[], 2, TRUE)</f>
        <v>0 - 5 Years</v>
      </c>
    </row>
    <row r="281" spans="2:19" x14ac:dyDescent="0.2">
      <c r="B281" s="1" t="s">
        <v>2231</v>
      </c>
      <c r="C281" s="1">
        <v>41055.774537037039</v>
      </c>
      <c r="D281" s="10" t="s">
        <v>2232</v>
      </c>
      <c r="E281" s="1" t="s">
        <v>322</v>
      </c>
      <c r="F281" s="11">
        <v>45000</v>
      </c>
      <c r="G281" s="9">
        <f>Data[[#This Row],[Clean Salary]]*INDEX(Exchange[], MATCH(Data[[#This Row],[Currency]], Exchange[Code], 0), 4)</f>
        <v>45000</v>
      </c>
      <c r="H281" s="11">
        <f>IFERROR(Data[[#This Row],[Salary in USD]]/(INDEX(Exchange[], MATCH(Data[[#This Row],[Local Currency Unit]], Exchange[Code], 0), 8)), "")</f>
        <v>27777.777777777777</v>
      </c>
      <c r="I281" s="30">
        <f>100*(Data[[#This Row],[Salary in Big Macs]]/$H$5)</f>
        <v>202.66123436443883</v>
      </c>
      <c r="J281" s="1" t="s">
        <v>2233</v>
      </c>
      <c r="K281" s="1" t="s">
        <v>281</v>
      </c>
      <c r="L281" s="1" t="s">
        <v>134</v>
      </c>
      <c r="M281" s="1" t="s">
        <v>19</v>
      </c>
      <c r="N281" s="1" t="str">
        <f>INDEX(Countries[], MATCH(Data[[#This Row],[Where do you work]], Countries[Actual], 0), 2)</f>
        <v>India</v>
      </c>
      <c r="O281" s="1" t="str">
        <f>VLOOKUP(Data[[#This Row],[Where do you work]], Countries[], 3, FALSE)</f>
        <v>Asia</v>
      </c>
      <c r="P281" s="1" t="s">
        <v>324</v>
      </c>
      <c r="Q281" s="1" t="str">
        <f>VLOOKUP(Data[[#This Row],[How many hours of a day you work on Excel]], Time[], 2, FALSE)</f>
        <v>Light</v>
      </c>
      <c r="R281" s="1">
        <v>15</v>
      </c>
      <c r="S281" s="33" t="str">
        <f>VLOOKUP(Data[[#This Row],[Years of Experience]], Experience[], 2, TRUE)</f>
        <v>10 - 20 Years</v>
      </c>
    </row>
    <row r="282" spans="2:19" x14ac:dyDescent="0.2">
      <c r="B282" s="1" t="s">
        <v>3679</v>
      </c>
      <c r="C282" s="1">
        <v>41067.704097222224</v>
      </c>
      <c r="D282" s="10">
        <v>10000</v>
      </c>
      <c r="E282" s="1" t="s">
        <v>322</v>
      </c>
      <c r="F282" s="11">
        <v>10000</v>
      </c>
      <c r="G282" s="9">
        <f>Data[[#This Row],[Clean Salary]]*INDEX(Exchange[], MATCH(Data[[#This Row],[Currency]], Exchange[Code], 0), 4)</f>
        <v>10000</v>
      </c>
      <c r="H282" s="11">
        <f>IFERROR(Data[[#This Row],[Salary in USD]]/(INDEX(Exchange[], MATCH(Data[[#This Row],[Local Currency Unit]], Exchange[Code], 0), 8)), "")</f>
        <v>6172.8395061728388</v>
      </c>
      <c r="I282" s="30">
        <f>100*(Data[[#This Row],[Salary in Big Macs]]/$H$5)</f>
        <v>45.035829858764174</v>
      </c>
      <c r="J282" s="1" t="s">
        <v>3680</v>
      </c>
      <c r="K282" s="1" t="s">
        <v>281</v>
      </c>
      <c r="L282" s="1" t="s">
        <v>134</v>
      </c>
      <c r="M282" s="1" t="s">
        <v>19</v>
      </c>
      <c r="N282" s="1" t="str">
        <f>INDEX(Countries[], MATCH(Data[[#This Row],[Where do you work]], Countries[Actual], 0), 2)</f>
        <v>India</v>
      </c>
      <c r="O282" s="1" t="str">
        <f>VLOOKUP(Data[[#This Row],[Where do you work]], Countries[], 3, FALSE)</f>
        <v>Asia</v>
      </c>
      <c r="P282" s="1" t="s">
        <v>282</v>
      </c>
      <c r="Q282" s="1" t="str">
        <f>VLOOKUP(Data[[#This Row],[How many hours of a day you work on Excel]], Time[], 2, FALSE)</f>
        <v>Heavy</v>
      </c>
      <c r="R282" s="1">
        <v>11</v>
      </c>
      <c r="S282" s="33" t="str">
        <f>VLOOKUP(Data[[#This Row],[Years of Experience]], Experience[], 2, TRUE)</f>
        <v>10 - 20 Years</v>
      </c>
    </row>
    <row r="283" spans="2:19" x14ac:dyDescent="0.2">
      <c r="B283" s="1" t="s">
        <v>982</v>
      </c>
      <c r="C283" s="1">
        <v>41055.447141203702</v>
      </c>
      <c r="D283" s="10">
        <v>1800000</v>
      </c>
      <c r="E283" s="1" t="s">
        <v>19</v>
      </c>
      <c r="F283" s="11">
        <v>1800000</v>
      </c>
      <c r="G283" s="9">
        <f>Data[[#This Row],[Clean Salary]]*INDEX(Exchange[], MATCH(Data[[#This Row],[Currency]], Exchange[Code], 0), 4)</f>
        <v>32054.250037396621</v>
      </c>
      <c r="H283" s="11">
        <f>IFERROR(Data[[#This Row],[Salary in USD]]/(INDEX(Exchange[], MATCH(Data[[#This Row],[Local Currency Unit]], Exchange[Code], 0), 8)), "")</f>
        <v>19786.574097158405</v>
      </c>
      <c r="I283" s="30">
        <f>100*(Data[[#This Row],[Salary in Big Macs]]/$H$5)</f>
        <v>144.35897509344795</v>
      </c>
      <c r="J283" s="1" t="s">
        <v>983</v>
      </c>
      <c r="K283" s="1" t="s">
        <v>281</v>
      </c>
      <c r="L283" s="1" t="s">
        <v>134</v>
      </c>
      <c r="M283" s="1" t="s">
        <v>19</v>
      </c>
      <c r="N283" s="1" t="str">
        <f>INDEX(Countries[], MATCH(Data[[#This Row],[Where do you work]], Countries[Actual], 0), 2)</f>
        <v>India</v>
      </c>
      <c r="O283" s="1" t="str">
        <f>VLOOKUP(Data[[#This Row],[Where do you work]], Countries[], 3, FALSE)</f>
        <v>Asia</v>
      </c>
      <c r="P283" s="1" t="s">
        <v>291</v>
      </c>
      <c r="Q283" s="1" t="str">
        <f>VLOOKUP(Data[[#This Row],[How many hours of a day you work on Excel]], Time[], 2, FALSE)</f>
        <v>Medium</v>
      </c>
      <c r="R283" s="1">
        <v>10</v>
      </c>
      <c r="S283" s="33" t="str">
        <f>VLOOKUP(Data[[#This Row],[Years of Experience]], Experience[], 2, TRUE)</f>
        <v>10 - 20 Years</v>
      </c>
    </row>
    <row r="284" spans="2:19" x14ac:dyDescent="0.2">
      <c r="B284" s="1" t="s">
        <v>3637</v>
      </c>
      <c r="C284" s="1">
        <v>41075.833634259259</v>
      </c>
      <c r="D284" s="10">
        <v>11000</v>
      </c>
      <c r="E284" s="1" t="s">
        <v>322</v>
      </c>
      <c r="F284" s="11">
        <v>11000</v>
      </c>
      <c r="G284" s="9">
        <f>Data[[#This Row],[Clean Salary]]*INDEX(Exchange[], MATCH(Data[[#This Row],[Currency]], Exchange[Code], 0), 4)</f>
        <v>11000</v>
      </c>
      <c r="H284" s="11">
        <f>IFERROR(Data[[#This Row],[Salary in USD]]/(INDEX(Exchange[], MATCH(Data[[#This Row],[Local Currency Unit]], Exchange[Code], 0), 8)), "")</f>
        <v>6790.1234567901229</v>
      </c>
      <c r="I284" s="30">
        <f>100*(Data[[#This Row],[Salary in Big Macs]]/$H$5)</f>
        <v>49.539412844640594</v>
      </c>
      <c r="J284" s="1" t="s">
        <v>1777</v>
      </c>
      <c r="K284" s="1" t="s">
        <v>281</v>
      </c>
      <c r="L284" s="1" t="s">
        <v>134</v>
      </c>
      <c r="M284" s="1" t="s">
        <v>19</v>
      </c>
      <c r="N284" s="1" t="str">
        <f>INDEX(Countries[], MATCH(Data[[#This Row],[Where do you work]], Countries[Actual], 0), 2)</f>
        <v>India</v>
      </c>
      <c r="O284" s="1" t="str">
        <f>VLOOKUP(Data[[#This Row],[Where do you work]], Countries[], 3, FALSE)</f>
        <v>Asia</v>
      </c>
      <c r="P284" s="1" t="s">
        <v>294</v>
      </c>
      <c r="Q284" s="1" t="str">
        <f>VLOOKUP(Data[[#This Row],[How many hours of a day you work on Excel]], Time[], 2, FALSE)</f>
        <v>Very Heavy</v>
      </c>
      <c r="R284" s="1">
        <v>8</v>
      </c>
      <c r="S284" s="33" t="str">
        <f>VLOOKUP(Data[[#This Row],[Years of Experience]], Experience[], 2, TRUE)</f>
        <v>5 - 10 Years</v>
      </c>
    </row>
    <row r="285" spans="2:19" x14ac:dyDescent="0.2">
      <c r="B285" s="1" t="s">
        <v>1776</v>
      </c>
      <c r="C285" s="1">
        <v>41073.81962962963</v>
      </c>
      <c r="D285" s="10">
        <v>1200000</v>
      </c>
      <c r="E285" s="1" t="s">
        <v>19</v>
      </c>
      <c r="F285" s="11">
        <v>1200000</v>
      </c>
      <c r="G285" s="9">
        <f>Data[[#This Row],[Clean Salary]]*INDEX(Exchange[], MATCH(Data[[#This Row],[Currency]], Exchange[Code], 0), 4)</f>
        <v>21369.500024931083</v>
      </c>
      <c r="H285" s="11">
        <f>IFERROR(Data[[#This Row],[Salary in USD]]/(INDEX(Exchange[], MATCH(Data[[#This Row],[Local Currency Unit]], Exchange[Code], 0), 8)), "")</f>
        <v>13191.049398105606</v>
      </c>
      <c r="I285" s="30">
        <f>100*(Data[[#This Row],[Salary in Big Macs]]/$H$5)</f>
        <v>96.239316728965321</v>
      </c>
      <c r="J285" s="1" t="s">
        <v>1777</v>
      </c>
      <c r="K285" s="1" t="s">
        <v>281</v>
      </c>
      <c r="L285" s="1" t="s">
        <v>134</v>
      </c>
      <c r="M285" s="1" t="s">
        <v>19</v>
      </c>
      <c r="N285" s="1" t="str">
        <f>INDEX(Countries[], MATCH(Data[[#This Row],[Where do you work]], Countries[Actual], 0), 2)</f>
        <v>India</v>
      </c>
      <c r="O285" s="1" t="str">
        <f>VLOOKUP(Data[[#This Row],[Where do you work]], Countries[], 3, FALSE)</f>
        <v>Asia</v>
      </c>
      <c r="P285" s="1" t="s">
        <v>282</v>
      </c>
      <c r="Q285" s="1" t="str">
        <f>VLOOKUP(Data[[#This Row],[How many hours of a day you work on Excel]], Time[], 2, FALSE)</f>
        <v>Heavy</v>
      </c>
      <c r="R285" s="1">
        <v>7</v>
      </c>
      <c r="S285" s="33" t="str">
        <f>VLOOKUP(Data[[#This Row],[Years of Experience]], Experience[], 2, TRUE)</f>
        <v>5 - 10 Years</v>
      </c>
    </row>
    <row r="286" spans="2:19" x14ac:dyDescent="0.2">
      <c r="B286" s="1" t="s">
        <v>2725</v>
      </c>
      <c r="C286" s="1">
        <v>41058.679849537039</v>
      </c>
      <c r="D286" s="10" t="s">
        <v>2726</v>
      </c>
      <c r="E286" s="1" t="s">
        <v>19</v>
      </c>
      <c r="F286" s="11">
        <v>660000</v>
      </c>
      <c r="G286" s="9">
        <f>Data[[#This Row],[Clean Salary]]*INDEX(Exchange[], MATCH(Data[[#This Row],[Currency]], Exchange[Code], 0), 4)</f>
        <v>11753.225013712095</v>
      </c>
      <c r="H286" s="11">
        <f>IFERROR(Data[[#This Row],[Salary in USD]]/(INDEX(Exchange[], MATCH(Data[[#This Row],[Local Currency Unit]], Exchange[Code], 0), 8)), "")</f>
        <v>7255.0771689580833</v>
      </c>
      <c r="I286" s="30">
        <f>100*(Data[[#This Row],[Salary in Big Macs]]/$H$5)</f>
        <v>52.931624200930926</v>
      </c>
      <c r="J286" s="1" t="s">
        <v>2727</v>
      </c>
      <c r="K286" s="1" t="s">
        <v>281</v>
      </c>
      <c r="L286" s="1" t="s">
        <v>134</v>
      </c>
      <c r="M286" s="1" t="s">
        <v>19</v>
      </c>
      <c r="N286" s="1" t="str">
        <f>INDEX(Countries[], MATCH(Data[[#This Row],[Where do you work]], Countries[Actual], 0), 2)</f>
        <v>India</v>
      </c>
      <c r="O286" s="1" t="str">
        <f>VLOOKUP(Data[[#This Row],[Where do you work]], Countries[], 3, FALSE)</f>
        <v>Asia</v>
      </c>
      <c r="P286" s="1" t="s">
        <v>294</v>
      </c>
      <c r="Q286" s="1" t="str">
        <f>VLOOKUP(Data[[#This Row],[How many hours of a day you work on Excel]], Time[], 2, FALSE)</f>
        <v>Very Heavy</v>
      </c>
      <c r="R286" s="1">
        <v>7</v>
      </c>
      <c r="S286" s="33" t="str">
        <f>VLOOKUP(Data[[#This Row],[Years of Experience]], Experience[], 2, TRUE)</f>
        <v>5 - 10 Years</v>
      </c>
    </row>
    <row r="287" spans="2:19" x14ac:dyDescent="0.2">
      <c r="B287" s="1" t="s">
        <v>3892</v>
      </c>
      <c r="C287" s="1">
        <v>41057.913483796299</v>
      </c>
      <c r="D287" s="10">
        <v>500</v>
      </c>
      <c r="E287" s="1" t="s">
        <v>322</v>
      </c>
      <c r="F287" s="11">
        <v>6000</v>
      </c>
      <c r="G287" s="9">
        <f>Data[[#This Row],[Clean Salary]]*INDEX(Exchange[], MATCH(Data[[#This Row],[Currency]], Exchange[Code], 0), 4)</f>
        <v>6000</v>
      </c>
      <c r="H287" s="11">
        <f>IFERROR(Data[[#This Row],[Salary in USD]]/(INDEX(Exchange[], MATCH(Data[[#This Row],[Local Currency Unit]], Exchange[Code], 0), 8)), "")</f>
        <v>3703.7037037037035</v>
      </c>
      <c r="I287" s="30">
        <f>100*(Data[[#This Row],[Salary in Big Macs]]/$H$5)</f>
        <v>27.021497915258507</v>
      </c>
      <c r="J287" s="1" t="s">
        <v>3893</v>
      </c>
      <c r="K287" s="1" t="s">
        <v>281</v>
      </c>
      <c r="L287" s="1" t="s">
        <v>134</v>
      </c>
      <c r="M287" s="1" t="s">
        <v>19</v>
      </c>
      <c r="N287" s="1" t="str">
        <f>INDEX(Countries[], MATCH(Data[[#This Row],[Where do you work]], Countries[Actual], 0), 2)</f>
        <v>India</v>
      </c>
      <c r="O287" s="1" t="str">
        <f>VLOOKUP(Data[[#This Row],[Where do you work]], Countries[], 3, FALSE)</f>
        <v>Asia</v>
      </c>
      <c r="P287" s="1" t="s">
        <v>282</v>
      </c>
      <c r="Q287" s="1" t="str">
        <f>VLOOKUP(Data[[#This Row],[How many hours of a day you work on Excel]], Time[], 2, FALSE)</f>
        <v>Heavy</v>
      </c>
      <c r="R287" s="1">
        <v>6</v>
      </c>
      <c r="S287" s="33" t="str">
        <f>VLOOKUP(Data[[#This Row],[Years of Experience]], Experience[], 2, TRUE)</f>
        <v>5 - 10 Years</v>
      </c>
    </row>
    <row r="288" spans="2:19" x14ac:dyDescent="0.2">
      <c r="B288" s="1" t="s">
        <v>3973</v>
      </c>
      <c r="C288" s="1">
        <v>41071.895474537036</v>
      </c>
      <c r="D288" s="10">
        <v>300</v>
      </c>
      <c r="E288" s="1" t="s">
        <v>322</v>
      </c>
      <c r="F288" s="11">
        <v>3600</v>
      </c>
      <c r="G288" s="9">
        <f>Data[[#This Row],[Clean Salary]]*INDEX(Exchange[], MATCH(Data[[#This Row],[Currency]], Exchange[Code], 0), 4)</f>
        <v>3600</v>
      </c>
      <c r="H288" s="11">
        <f>IFERROR(Data[[#This Row],[Salary in USD]]/(INDEX(Exchange[], MATCH(Data[[#This Row],[Local Currency Unit]], Exchange[Code], 0), 8)), "")</f>
        <v>2222.2222222222222</v>
      </c>
      <c r="I288" s="30">
        <f>100*(Data[[#This Row],[Salary in Big Macs]]/$H$5)</f>
        <v>16.212898749155105</v>
      </c>
      <c r="J288" s="1" t="s">
        <v>290</v>
      </c>
      <c r="K288" s="1" t="s">
        <v>290</v>
      </c>
      <c r="L288" s="1" t="s">
        <v>134</v>
      </c>
      <c r="M288" s="1" t="s">
        <v>19</v>
      </c>
      <c r="N288" s="1" t="str">
        <f>INDEX(Countries[], MATCH(Data[[#This Row],[Where do you work]], Countries[Actual], 0), 2)</f>
        <v>India</v>
      </c>
      <c r="O288" s="1" t="str">
        <f>VLOOKUP(Data[[#This Row],[Where do you work]], Countries[], 3, FALSE)</f>
        <v>Asia</v>
      </c>
      <c r="P288" s="1" t="s">
        <v>282</v>
      </c>
      <c r="Q288" s="1" t="str">
        <f>VLOOKUP(Data[[#This Row],[How many hours of a day you work on Excel]], Time[], 2, FALSE)</f>
        <v>Heavy</v>
      </c>
      <c r="R288" s="1">
        <v>1</v>
      </c>
      <c r="S288" s="33" t="str">
        <f>VLOOKUP(Data[[#This Row],[Years of Experience]], Experience[], 2, TRUE)</f>
        <v>0 - 5 Years</v>
      </c>
    </row>
    <row r="289" spans="2:19" x14ac:dyDescent="0.2">
      <c r="B289" s="1" t="s">
        <v>3620</v>
      </c>
      <c r="C289" s="1">
        <v>41055.815416666665</v>
      </c>
      <c r="D289" s="10">
        <v>240000</v>
      </c>
      <c r="E289" s="1" t="s">
        <v>19</v>
      </c>
      <c r="F289" s="11">
        <v>240000</v>
      </c>
      <c r="G289" s="9">
        <f>Data[[#This Row],[Clean Salary]]*INDEX(Exchange[], MATCH(Data[[#This Row],[Currency]], Exchange[Code], 0), 4)</f>
        <v>4273.9000049862161</v>
      </c>
      <c r="H289" s="11">
        <f>IFERROR(Data[[#This Row],[Salary in USD]]/(INDEX(Exchange[], MATCH(Data[[#This Row],[Local Currency Unit]], Exchange[Code], 0), 8)), "")</f>
        <v>2638.2098796211208</v>
      </c>
      <c r="I289" s="30">
        <f>100*(Data[[#This Row],[Salary in Big Macs]]/$H$5)</f>
        <v>19.247863345793061</v>
      </c>
      <c r="J289" s="1" t="s">
        <v>290</v>
      </c>
      <c r="K289" s="1" t="s">
        <v>290</v>
      </c>
      <c r="L289" s="1" t="s">
        <v>134</v>
      </c>
      <c r="M289" s="1" t="s">
        <v>19</v>
      </c>
      <c r="N289" s="1" t="str">
        <f>INDEX(Countries[], MATCH(Data[[#This Row],[Where do you work]], Countries[Actual], 0), 2)</f>
        <v>India</v>
      </c>
      <c r="O289" s="1" t="str">
        <f>VLOOKUP(Data[[#This Row],[Where do you work]], Countries[], 3, FALSE)</f>
        <v>Asia</v>
      </c>
      <c r="P289" s="1" t="s">
        <v>294</v>
      </c>
      <c r="Q289" s="1" t="str">
        <f>VLOOKUP(Data[[#This Row],[How many hours of a day you work on Excel]], Time[], 2, FALSE)</f>
        <v>Very Heavy</v>
      </c>
      <c r="R289" s="1">
        <v>4</v>
      </c>
      <c r="S289" s="33" t="str">
        <f>VLOOKUP(Data[[#This Row],[Years of Experience]], Experience[], 2, TRUE)</f>
        <v>0 - 5 Years</v>
      </c>
    </row>
    <row r="290" spans="2:19" x14ac:dyDescent="0.2">
      <c r="B290" s="1" t="s">
        <v>3525</v>
      </c>
      <c r="C290" s="1">
        <v>41055.549317129633</v>
      </c>
      <c r="D290" s="10" t="s">
        <v>3526</v>
      </c>
      <c r="E290" s="1" t="s">
        <v>19</v>
      </c>
      <c r="F290" s="11">
        <v>260000</v>
      </c>
      <c r="G290" s="9">
        <f>Data[[#This Row],[Clean Salary]]*INDEX(Exchange[], MATCH(Data[[#This Row],[Currency]], Exchange[Code], 0), 4)</f>
        <v>4630.058338735068</v>
      </c>
      <c r="H290" s="11">
        <f>IFERROR(Data[[#This Row],[Salary in USD]]/(INDEX(Exchange[], MATCH(Data[[#This Row],[Local Currency Unit]], Exchange[Code], 0), 8)), "")</f>
        <v>2858.0607029228813</v>
      </c>
      <c r="I290" s="30">
        <f>100*(Data[[#This Row],[Salary in Big Macs]]/$H$5)</f>
        <v>20.851851957942486</v>
      </c>
      <c r="J290" s="1" t="s">
        <v>290</v>
      </c>
      <c r="K290" s="1" t="s">
        <v>290</v>
      </c>
      <c r="L290" s="1" t="s">
        <v>134</v>
      </c>
      <c r="M290" s="1" t="s">
        <v>19</v>
      </c>
      <c r="N290" s="1" t="str">
        <f>INDEX(Countries[], MATCH(Data[[#This Row],[Where do you work]], Countries[Actual], 0), 2)</f>
        <v>India</v>
      </c>
      <c r="O290" s="1" t="str">
        <f>VLOOKUP(Data[[#This Row],[Where do you work]], Countries[], 3, FALSE)</f>
        <v>Asia</v>
      </c>
      <c r="P290" s="1" t="s">
        <v>282</v>
      </c>
      <c r="Q290" s="1" t="str">
        <f>VLOOKUP(Data[[#This Row],[How many hours of a day you work on Excel]], Time[], 2, FALSE)</f>
        <v>Heavy</v>
      </c>
      <c r="R290" s="1">
        <v>2</v>
      </c>
      <c r="S290" s="33" t="str">
        <f>VLOOKUP(Data[[#This Row],[Years of Experience]], Experience[], 2, TRUE)</f>
        <v>0 - 5 Years</v>
      </c>
    </row>
    <row r="291" spans="2:19" x14ac:dyDescent="0.2">
      <c r="B291" s="1" t="s">
        <v>3510</v>
      </c>
      <c r="C291" s="1">
        <v>41055.047673611109</v>
      </c>
      <c r="D291" s="10" t="s">
        <v>3511</v>
      </c>
      <c r="E291" s="1" t="s">
        <v>19</v>
      </c>
      <c r="F291" s="11">
        <v>276000</v>
      </c>
      <c r="G291" s="9">
        <f>Data[[#This Row],[Clean Salary]]*INDEX(Exchange[], MATCH(Data[[#This Row],[Currency]], Exchange[Code], 0), 4)</f>
        <v>4914.9850057341491</v>
      </c>
      <c r="H291" s="11">
        <f>IFERROR(Data[[#This Row],[Salary in USD]]/(INDEX(Exchange[], MATCH(Data[[#This Row],[Local Currency Unit]], Exchange[Code], 0), 8)), "")</f>
        <v>3033.9413615642893</v>
      </c>
      <c r="I291" s="30">
        <f>100*(Data[[#This Row],[Salary in Big Macs]]/$H$5)</f>
        <v>22.135042847662024</v>
      </c>
      <c r="J291" s="1" t="s">
        <v>648</v>
      </c>
      <c r="K291" s="1" t="s">
        <v>290</v>
      </c>
      <c r="L291" s="1" t="s">
        <v>134</v>
      </c>
      <c r="M291" s="1" t="s">
        <v>19</v>
      </c>
      <c r="N291" s="1" t="str">
        <f>INDEX(Countries[], MATCH(Data[[#This Row],[Where do you work]], Countries[Actual], 0), 2)</f>
        <v>India</v>
      </c>
      <c r="O291" s="1" t="str">
        <f>VLOOKUP(Data[[#This Row],[Where do you work]], Countries[], 3, FALSE)</f>
        <v>Asia</v>
      </c>
      <c r="P291" s="1" t="s">
        <v>294</v>
      </c>
      <c r="Q291" s="1" t="str">
        <f>VLOOKUP(Data[[#This Row],[How many hours of a day you work on Excel]], Time[], 2, FALSE)</f>
        <v>Very Heavy</v>
      </c>
      <c r="S291" s="33" t="str">
        <f>VLOOKUP(Data[[#This Row],[Years of Experience]], Experience[], 2, TRUE)</f>
        <v>0 - 5 Years</v>
      </c>
    </row>
    <row r="292" spans="2:19" x14ac:dyDescent="0.2">
      <c r="B292" s="1" t="s">
        <v>3464</v>
      </c>
      <c r="C292" s="1">
        <v>41056.773506944446</v>
      </c>
      <c r="D292" s="10" t="s">
        <v>3465</v>
      </c>
      <c r="E292" s="1" t="s">
        <v>19</v>
      </c>
      <c r="F292" s="11">
        <v>300000</v>
      </c>
      <c r="G292" s="9">
        <f>Data[[#This Row],[Clean Salary]]*INDEX(Exchange[], MATCH(Data[[#This Row],[Currency]], Exchange[Code], 0), 4)</f>
        <v>5342.3750062327708</v>
      </c>
      <c r="H292" s="11">
        <f>IFERROR(Data[[#This Row],[Salary in USD]]/(INDEX(Exchange[], MATCH(Data[[#This Row],[Local Currency Unit]], Exchange[Code], 0), 8)), "")</f>
        <v>3297.7623495264015</v>
      </c>
      <c r="I292" s="30">
        <f>100*(Data[[#This Row],[Salary in Big Macs]]/$H$5)</f>
        <v>24.05982918224133</v>
      </c>
      <c r="J292" s="1" t="s">
        <v>3466</v>
      </c>
      <c r="K292" s="1" t="s">
        <v>290</v>
      </c>
      <c r="L292" s="1" t="s">
        <v>134</v>
      </c>
      <c r="M292" s="1" t="s">
        <v>19</v>
      </c>
      <c r="N292" s="1" t="str">
        <f>INDEX(Countries[], MATCH(Data[[#This Row],[Where do you work]], Countries[Actual], 0), 2)</f>
        <v>India</v>
      </c>
      <c r="O292" s="1" t="str">
        <f>VLOOKUP(Data[[#This Row],[Where do you work]], Countries[], 3, FALSE)</f>
        <v>Asia</v>
      </c>
      <c r="P292" s="1" t="s">
        <v>282</v>
      </c>
      <c r="Q292" s="1" t="str">
        <f>VLOOKUP(Data[[#This Row],[How many hours of a day you work on Excel]], Time[], 2, FALSE)</f>
        <v>Heavy</v>
      </c>
      <c r="R292" s="1">
        <v>0.5</v>
      </c>
      <c r="S292" s="33" t="str">
        <f>VLOOKUP(Data[[#This Row],[Years of Experience]], Experience[], 2, TRUE)</f>
        <v>0 - 5 Years</v>
      </c>
    </row>
    <row r="293" spans="2:19" x14ac:dyDescent="0.2">
      <c r="B293" s="1" t="s">
        <v>3473</v>
      </c>
      <c r="C293" s="1">
        <v>41057.708194444444</v>
      </c>
      <c r="D293" s="10" t="s">
        <v>3474</v>
      </c>
      <c r="E293" s="1" t="s">
        <v>19</v>
      </c>
      <c r="F293" s="11">
        <v>300000</v>
      </c>
      <c r="G293" s="9">
        <f>Data[[#This Row],[Clean Salary]]*INDEX(Exchange[], MATCH(Data[[#This Row],[Currency]], Exchange[Code], 0), 4)</f>
        <v>5342.3750062327708</v>
      </c>
      <c r="H293" s="11">
        <f>IFERROR(Data[[#This Row],[Salary in USD]]/(INDEX(Exchange[], MATCH(Data[[#This Row],[Local Currency Unit]], Exchange[Code], 0), 8)), "")</f>
        <v>3297.7623495264015</v>
      </c>
      <c r="I293" s="30">
        <f>100*(Data[[#This Row],[Salary in Big Macs]]/$H$5)</f>
        <v>24.05982918224133</v>
      </c>
      <c r="J293" s="1" t="s">
        <v>290</v>
      </c>
      <c r="K293" s="1" t="s">
        <v>290</v>
      </c>
      <c r="L293" s="1" t="s">
        <v>134</v>
      </c>
      <c r="M293" s="1" t="s">
        <v>19</v>
      </c>
      <c r="N293" s="1" t="str">
        <f>INDEX(Countries[], MATCH(Data[[#This Row],[Where do you work]], Countries[Actual], 0), 2)</f>
        <v>India</v>
      </c>
      <c r="O293" s="1" t="str">
        <f>VLOOKUP(Data[[#This Row],[Where do you work]], Countries[], 3, FALSE)</f>
        <v>Asia</v>
      </c>
      <c r="P293" s="1" t="s">
        <v>282</v>
      </c>
      <c r="Q293" s="1" t="str">
        <f>VLOOKUP(Data[[#This Row],[How many hours of a day you work on Excel]], Time[], 2, FALSE)</f>
        <v>Heavy</v>
      </c>
      <c r="R293" s="1">
        <v>5</v>
      </c>
      <c r="S293" s="33" t="str">
        <f>VLOOKUP(Data[[#This Row],[Years of Experience]], Experience[], 2, TRUE)</f>
        <v>5 - 10 Years</v>
      </c>
    </row>
    <row r="294" spans="2:19" x14ac:dyDescent="0.2">
      <c r="B294" s="1" t="s">
        <v>3457</v>
      </c>
      <c r="C294" s="1">
        <v>41055.572835648149</v>
      </c>
      <c r="D294" s="10" t="s">
        <v>3458</v>
      </c>
      <c r="E294" s="1" t="s">
        <v>19</v>
      </c>
      <c r="F294" s="11">
        <v>300000</v>
      </c>
      <c r="G294" s="9">
        <f>Data[[#This Row],[Clean Salary]]*INDEX(Exchange[], MATCH(Data[[#This Row],[Currency]], Exchange[Code], 0), 4)</f>
        <v>5342.3750062327708</v>
      </c>
      <c r="H294" s="11">
        <f>IFERROR(Data[[#This Row],[Salary in USD]]/(INDEX(Exchange[], MATCH(Data[[#This Row],[Local Currency Unit]], Exchange[Code], 0), 8)), "")</f>
        <v>3297.7623495264015</v>
      </c>
      <c r="I294" s="30">
        <f>100*(Data[[#This Row],[Salary in Big Macs]]/$H$5)</f>
        <v>24.05982918224133</v>
      </c>
      <c r="J294" s="1" t="s">
        <v>290</v>
      </c>
      <c r="K294" s="1" t="s">
        <v>290</v>
      </c>
      <c r="L294" s="1" t="s">
        <v>134</v>
      </c>
      <c r="M294" s="1" t="s">
        <v>19</v>
      </c>
      <c r="N294" s="1" t="str">
        <f>INDEX(Countries[], MATCH(Data[[#This Row],[Where do you work]], Countries[Actual], 0), 2)</f>
        <v>India</v>
      </c>
      <c r="O294" s="1" t="str">
        <f>VLOOKUP(Data[[#This Row],[Where do you work]], Countries[], 3, FALSE)</f>
        <v>Asia</v>
      </c>
      <c r="P294" s="1" t="s">
        <v>294</v>
      </c>
      <c r="Q294" s="1" t="str">
        <f>VLOOKUP(Data[[#This Row],[How many hours of a day you work on Excel]], Time[], 2, FALSE)</f>
        <v>Very Heavy</v>
      </c>
      <c r="R294" s="1">
        <v>7</v>
      </c>
      <c r="S294" s="33" t="str">
        <f>VLOOKUP(Data[[#This Row],[Years of Experience]], Experience[], 2, TRUE)</f>
        <v>5 - 10 Years</v>
      </c>
    </row>
    <row r="295" spans="2:19" x14ac:dyDescent="0.2">
      <c r="B295" s="1" t="s">
        <v>3420</v>
      </c>
      <c r="C295" s="1">
        <v>41059.581111111111</v>
      </c>
      <c r="D295" s="10" t="s">
        <v>3421</v>
      </c>
      <c r="E295" s="1" t="s">
        <v>19</v>
      </c>
      <c r="F295" s="11">
        <v>320000</v>
      </c>
      <c r="G295" s="9">
        <f>Data[[#This Row],[Clean Salary]]*INDEX(Exchange[], MATCH(Data[[#This Row],[Currency]], Exchange[Code], 0), 4)</f>
        <v>5698.5333399816218</v>
      </c>
      <c r="H295" s="11">
        <f>IFERROR(Data[[#This Row],[Salary in USD]]/(INDEX(Exchange[], MATCH(Data[[#This Row],[Local Currency Unit]], Exchange[Code], 0), 8)), "")</f>
        <v>3517.6131728281612</v>
      </c>
      <c r="I295" s="30">
        <f>100*(Data[[#This Row],[Salary in Big Macs]]/$H$5)</f>
        <v>25.663817794390749</v>
      </c>
      <c r="J295" s="1" t="s">
        <v>290</v>
      </c>
      <c r="K295" s="1" t="s">
        <v>290</v>
      </c>
      <c r="L295" s="1" t="s">
        <v>134</v>
      </c>
      <c r="M295" s="1" t="s">
        <v>19</v>
      </c>
      <c r="N295" s="1" t="str">
        <f>INDEX(Countries[], MATCH(Data[[#This Row],[Where do you work]], Countries[Actual], 0), 2)</f>
        <v>India</v>
      </c>
      <c r="O295" s="1" t="str">
        <f>VLOOKUP(Data[[#This Row],[Where do you work]], Countries[], 3, FALSE)</f>
        <v>Asia</v>
      </c>
      <c r="P295" s="1" t="s">
        <v>291</v>
      </c>
      <c r="Q295" s="1" t="str">
        <f>VLOOKUP(Data[[#This Row],[How many hours of a day you work on Excel]], Time[], 2, FALSE)</f>
        <v>Medium</v>
      </c>
      <c r="R295" s="1">
        <v>2</v>
      </c>
      <c r="S295" s="33" t="str">
        <f>VLOOKUP(Data[[#This Row],[Years of Experience]], Experience[], 2, TRUE)</f>
        <v>0 - 5 Years</v>
      </c>
    </row>
    <row r="296" spans="2:19" x14ac:dyDescent="0.2">
      <c r="B296" s="1" t="s">
        <v>3356</v>
      </c>
      <c r="C296" s="1">
        <v>41076.742673611108</v>
      </c>
      <c r="D296" s="10" t="s">
        <v>3357</v>
      </c>
      <c r="E296" s="1" t="s">
        <v>19</v>
      </c>
      <c r="F296" s="11">
        <v>350000</v>
      </c>
      <c r="G296" s="9">
        <f>Data[[#This Row],[Clean Salary]]*INDEX(Exchange[], MATCH(Data[[#This Row],[Currency]], Exchange[Code], 0), 4)</f>
        <v>6232.7708406048987</v>
      </c>
      <c r="H296" s="11">
        <f>IFERROR(Data[[#This Row],[Salary in USD]]/(INDEX(Exchange[], MATCH(Data[[#This Row],[Local Currency Unit]], Exchange[Code], 0), 8)), "")</f>
        <v>3847.3894077808013</v>
      </c>
      <c r="I296" s="30">
        <f>100*(Data[[#This Row],[Salary in Big Macs]]/$H$5)</f>
        <v>28.069800712614878</v>
      </c>
      <c r="J296" s="1" t="s">
        <v>290</v>
      </c>
      <c r="K296" s="1" t="s">
        <v>290</v>
      </c>
      <c r="L296" s="1" t="s">
        <v>134</v>
      </c>
      <c r="M296" s="1" t="s">
        <v>19</v>
      </c>
      <c r="N296" s="1" t="str">
        <f>INDEX(Countries[], MATCH(Data[[#This Row],[Where do you work]], Countries[Actual], 0), 2)</f>
        <v>India</v>
      </c>
      <c r="O296" s="1" t="str">
        <f>VLOOKUP(Data[[#This Row],[Where do you work]], Countries[], 3, FALSE)</f>
        <v>Asia</v>
      </c>
      <c r="P296" s="1" t="s">
        <v>282</v>
      </c>
      <c r="Q296" s="1" t="str">
        <f>VLOOKUP(Data[[#This Row],[How many hours of a day you work on Excel]], Time[], 2, FALSE)</f>
        <v>Heavy</v>
      </c>
      <c r="R296" s="1">
        <v>6</v>
      </c>
      <c r="S296" s="33" t="str">
        <f>VLOOKUP(Data[[#This Row],[Years of Experience]], Experience[], 2, TRUE)</f>
        <v>5 - 10 Years</v>
      </c>
    </row>
    <row r="297" spans="2:19" x14ac:dyDescent="0.2">
      <c r="B297" s="1" t="s">
        <v>3334</v>
      </c>
      <c r="C297" s="1">
        <v>41059.598576388889</v>
      </c>
      <c r="D297" s="10">
        <v>360000</v>
      </c>
      <c r="E297" s="1" t="s">
        <v>19</v>
      </c>
      <c r="F297" s="11">
        <v>360000</v>
      </c>
      <c r="G297" s="9">
        <f>Data[[#This Row],[Clean Salary]]*INDEX(Exchange[], MATCH(Data[[#This Row],[Currency]], Exchange[Code], 0), 4)</f>
        <v>6410.8500074793246</v>
      </c>
      <c r="H297" s="11">
        <f>IFERROR(Data[[#This Row],[Salary in USD]]/(INDEX(Exchange[], MATCH(Data[[#This Row],[Local Currency Unit]], Exchange[Code], 0), 8)), "")</f>
        <v>3957.3148194316818</v>
      </c>
      <c r="I297" s="30">
        <f>100*(Data[[#This Row],[Salary in Big Macs]]/$H$5)</f>
        <v>28.871795018689596</v>
      </c>
      <c r="J297" s="1" t="s">
        <v>648</v>
      </c>
      <c r="K297" s="1" t="s">
        <v>290</v>
      </c>
      <c r="L297" s="1" t="s">
        <v>134</v>
      </c>
      <c r="M297" s="1" t="s">
        <v>19</v>
      </c>
      <c r="N297" s="1" t="str">
        <f>INDEX(Countries[], MATCH(Data[[#This Row],[Where do you work]], Countries[Actual], 0), 2)</f>
        <v>India</v>
      </c>
      <c r="O297" s="1" t="str">
        <f>VLOOKUP(Data[[#This Row],[Where do you work]], Countries[], 3, FALSE)</f>
        <v>Asia</v>
      </c>
      <c r="P297" s="1" t="s">
        <v>291</v>
      </c>
      <c r="Q297" s="1" t="str">
        <f>VLOOKUP(Data[[#This Row],[How many hours of a day you work on Excel]], Time[], 2, FALSE)</f>
        <v>Medium</v>
      </c>
      <c r="R297" s="1">
        <v>6</v>
      </c>
      <c r="S297" s="33" t="str">
        <f>VLOOKUP(Data[[#This Row],[Years of Experience]], Experience[], 2, TRUE)</f>
        <v>5 - 10 Years</v>
      </c>
    </row>
    <row r="298" spans="2:19" x14ac:dyDescent="0.2">
      <c r="B298" s="1" t="s">
        <v>3339</v>
      </c>
      <c r="C298" s="1">
        <v>41076.590868055559</v>
      </c>
      <c r="D298" s="10" t="s">
        <v>3340</v>
      </c>
      <c r="E298" s="1" t="s">
        <v>19</v>
      </c>
      <c r="F298" s="11">
        <v>360000</v>
      </c>
      <c r="G298" s="9">
        <f>Data[[#This Row],[Clean Salary]]*INDEX(Exchange[], MATCH(Data[[#This Row],[Currency]], Exchange[Code], 0), 4)</f>
        <v>6410.8500074793246</v>
      </c>
      <c r="H298" s="11">
        <f>IFERROR(Data[[#This Row],[Salary in USD]]/(INDEX(Exchange[], MATCH(Data[[#This Row],[Local Currency Unit]], Exchange[Code], 0), 8)), "")</f>
        <v>3957.3148194316818</v>
      </c>
      <c r="I298" s="30">
        <f>100*(Data[[#This Row],[Salary in Big Macs]]/$H$5)</f>
        <v>28.871795018689596</v>
      </c>
      <c r="J298" s="1" t="s">
        <v>290</v>
      </c>
      <c r="K298" s="1" t="s">
        <v>290</v>
      </c>
      <c r="L298" s="1" t="s">
        <v>134</v>
      </c>
      <c r="M298" s="1" t="s">
        <v>19</v>
      </c>
      <c r="N298" s="1" t="str">
        <f>INDEX(Countries[], MATCH(Data[[#This Row],[Where do you work]], Countries[Actual], 0), 2)</f>
        <v>India</v>
      </c>
      <c r="O298" s="1" t="str">
        <f>VLOOKUP(Data[[#This Row],[Where do you work]], Countries[], 3, FALSE)</f>
        <v>Asia</v>
      </c>
      <c r="P298" s="1" t="s">
        <v>294</v>
      </c>
      <c r="Q298" s="1" t="str">
        <f>VLOOKUP(Data[[#This Row],[How many hours of a day you work on Excel]], Time[], 2, FALSE)</f>
        <v>Very Heavy</v>
      </c>
      <c r="R298" s="1">
        <v>2</v>
      </c>
      <c r="S298" s="33" t="str">
        <f>VLOOKUP(Data[[#This Row],[Years of Experience]], Experience[], 2, TRUE)</f>
        <v>0 - 5 Years</v>
      </c>
    </row>
    <row r="299" spans="2:19" x14ac:dyDescent="0.2">
      <c r="B299" s="1" t="s">
        <v>3221</v>
      </c>
      <c r="C299" s="1">
        <v>41055.090243055558</v>
      </c>
      <c r="D299" s="10">
        <v>400000</v>
      </c>
      <c r="E299" s="1" t="s">
        <v>19</v>
      </c>
      <c r="F299" s="11">
        <v>400000</v>
      </c>
      <c r="G299" s="9">
        <f>Data[[#This Row],[Clean Salary]]*INDEX(Exchange[], MATCH(Data[[#This Row],[Currency]], Exchange[Code], 0), 4)</f>
        <v>7123.1666749770275</v>
      </c>
      <c r="H299" s="11">
        <f>IFERROR(Data[[#This Row],[Salary in USD]]/(INDEX(Exchange[], MATCH(Data[[#This Row],[Local Currency Unit]], Exchange[Code], 0), 8)), "")</f>
        <v>4397.016466035202</v>
      </c>
      <c r="I299" s="30">
        <f>100*(Data[[#This Row],[Salary in Big Macs]]/$H$5)</f>
        <v>32.07977224298844</v>
      </c>
      <c r="J299" s="1" t="s">
        <v>290</v>
      </c>
      <c r="K299" s="1" t="s">
        <v>290</v>
      </c>
      <c r="L299" s="1" t="s">
        <v>134</v>
      </c>
      <c r="M299" s="1" t="s">
        <v>19</v>
      </c>
      <c r="N299" s="1" t="str">
        <f>INDEX(Countries[], MATCH(Data[[#This Row],[Where do you work]], Countries[Actual], 0), 2)</f>
        <v>India</v>
      </c>
      <c r="O299" s="1" t="str">
        <f>VLOOKUP(Data[[#This Row],[Where do you work]], Countries[], 3, FALSE)</f>
        <v>Asia</v>
      </c>
      <c r="P299" s="1" t="s">
        <v>282</v>
      </c>
      <c r="Q299" s="1" t="str">
        <f>VLOOKUP(Data[[#This Row],[How many hours of a day you work on Excel]], Time[], 2, FALSE)</f>
        <v>Heavy</v>
      </c>
      <c r="S299" s="33" t="str">
        <f>VLOOKUP(Data[[#This Row],[Years of Experience]], Experience[], 2, TRUE)</f>
        <v>0 - 5 Years</v>
      </c>
    </row>
    <row r="300" spans="2:19" x14ac:dyDescent="0.2">
      <c r="B300" s="1" t="s">
        <v>3253</v>
      </c>
      <c r="C300" s="1">
        <v>41066.044849537036</v>
      </c>
      <c r="D300" s="10" t="s">
        <v>3254</v>
      </c>
      <c r="E300" s="1" t="s">
        <v>19</v>
      </c>
      <c r="F300" s="11">
        <v>400000</v>
      </c>
      <c r="G300" s="9">
        <f>Data[[#This Row],[Clean Salary]]*INDEX(Exchange[], MATCH(Data[[#This Row],[Currency]], Exchange[Code], 0), 4)</f>
        <v>7123.1666749770275</v>
      </c>
      <c r="H300" s="11">
        <f>IFERROR(Data[[#This Row],[Salary in USD]]/(INDEX(Exchange[], MATCH(Data[[#This Row],[Local Currency Unit]], Exchange[Code], 0), 8)), "")</f>
        <v>4397.016466035202</v>
      </c>
      <c r="I300" s="30">
        <f>100*(Data[[#This Row],[Salary in Big Macs]]/$H$5)</f>
        <v>32.07977224298844</v>
      </c>
      <c r="J300" s="1" t="s">
        <v>290</v>
      </c>
      <c r="K300" s="1" t="s">
        <v>290</v>
      </c>
      <c r="L300" s="1" t="s">
        <v>134</v>
      </c>
      <c r="M300" s="1" t="s">
        <v>19</v>
      </c>
      <c r="N300" s="1" t="str">
        <f>INDEX(Countries[], MATCH(Data[[#This Row],[Where do you work]], Countries[Actual], 0), 2)</f>
        <v>India</v>
      </c>
      <c r="O300" s="1" t="str">
        <f>VLOOKUP(Data[[#This Row],[Where do you work]], Countries[], 3, FALSE)</f>
        <v>Asia</v>
      </c>
      <c r="P300" s="1" t="s">
        <v>282</v>
      </c>
      <c r="Q300" s="1" t="str">
        <f>VLOOKUP(Data[[#This Row],[How many hours of a day you work on Excel]], Time[], 2, FALSE)</f>
        <v>Heavy</v>
      </c>
      <c r="R300" s="1">
        <v>4</v>
      </c>
      <c r="S300" s="33" t="str">
        <f>VLOOKUP(Data[[#This Row],[Years of Experience]], Experience[], 2, TRUE)</f>
        <v>0 - 5 Years</v>
      </c>
    </row>
    <row r="301" spans="2:19" x14ac:dyDescent="0.2">
      <c r="B301" s="1" t="s">
        <v>3187</v>
      </c>
      <c r="C301" s="1">
        <v>41057.543703703705</v>
      </c>
      <c r="D301" s="10" t="s">
        <v>3188</v>
      </c>
      <c r="E301" s="1" t="s">
        <v>19</v>
      </c>
      <c r="F301" s="11">
        <v>420000</v>
      </c>
      <c r="G301" s="9">
        <f>Data[[#This Row],[Clean Salary]]*INDEX(Exchange[], MATCH(Data[[#This Row],[Currency]], Exchange[Code], 0), 4)</f>
        <v>7479.3250087258784</v>
      </c>
      <c r="H301" s="11">
        <f>IFERROR(Data[[#This Row],[Salary in USD]]/(INDEX(Exchange[], MATCH(Data[[#This Row],[Local Currency Unit]], Exchange[Code], 0), 8)), "")</f>
        <v>4616.8672893369621</v>
      </c>
      <c r="I301" s="30">
        <f>100*(Data[[#This Row],[Salary in Big Macs]]/$H$5)</f>
        <v>33.683760855137862</v>
      </c>
      <c r="J301" s="1" t="s">
        <v>290</v>
      </c>
      <c r="K301" s="1" t="s">
        <v>290</v>
      </c>
      <c r="L301" s="1" t="s">
        <v>134</v>
      </c>
      <c r="M301" s="1" t="s">
        <v>19</v>
      </c>
      <c r="N301" s="1" t="str">
        <f>INDEX(Countries[], MATCH(Data[[#This Row],[Where do you work]], Countries[Actual], 0), 2)</f>
        <v>India</v>
      </c>
      <c r="O301" s="1" t="str">
        <f>VLOOKUP(Data[[#This Row],[Where do you work]], Countries[], 3, FALSE)</f>
        <v>Asia</v>
      </c>
      <c r="P301" s="1" t="s">
        <v>291</v>
      </c>
      <c r="Q301" s="1" t="str">
        <f>VLOOKUP(Data[[#This Row],[How many hours of a day you work on Excel]], Time[], 2, FALSE)</f>
        <v>Medium</v>
      </c>
      <c r="R301" s="1">
        <v>10</v>
      </c>
      <c r="S301" s="33" t="str">
        <f>VLOOKUP(Data[[#This Row],[Years of Experience]], Experience[], 2, TRUE)</f>
        <v>10 - 20 Years</v>
      </c>
    </row>
    <row r="302" spans="2:19" x14ac:dyDescent="0.2">
      <c r="B302" s="1" t="s">
        <v>3189</v>
      </c>
      <c r="C302" s="1">
        <v>41079.875937500001</v>
      </c>
      <c r="D302" s="10">
        <v>420000</v>
      </c>
      <c r="E302" s="1" t="s">
        <v>19</v>
      </c>
      <c r="F302" s="11">
        <v>420000</v>
      </c>
      <c r="G302" s="9">
        <f>Data[[#This Row],[Clean Salary]]*INDEX(Exchange[], MATCH(Data[[#This Row],[Currency]], Exchange[Code], 0), 4)</f>
        <v>7479.3250087258784</v>
      </c>
      <c r="H302" s="11">
        <f>IFERROR(Data[[#This Row],[Salary in USD]]/(INDEX(Exchange[], MATCH(Data[[#This Row],[Local Currency Unit]], Exchange[Code], 0), 8)), "")</f>
        <v>4616.8672893369621</v>
      </c>
      <c r="I302" s="30">
        <f>100*(Data[[#This Row],[Salary in Big Macs]]/$H$5)</f>
        <v>33.683760855137862</v>
      </c>
      <c r="J302" s="1" t="s">
        <v>290</v>
      </c>
      <c r="K302" s="1" t="s">
        <v>290</v>
      </c>
      <c r="L302" s="1" t="s">
        <v>134</v>
      </c>
      <c r="M302" s="1" t="s">
        <v>19</v>
      </c>
      <c r="N302" s="1" t="str">
        <f>INDEX(Countries[], MATCH(Data[[#This Row],[Where do you work]], Countries[Actual], 0), 2)</f>
        <v>India</v>
      </c>
      <c r="O302" s="1" t="str">
        <f>VLOOKUP(Data[[#This Row],[Where do you work]], Countries[], 3, FALSE)</f>
        <v>Asia</v>
      </c>
      <c r="P302" s="1" t="s">
        <v>282</v>
      </c>
      <c r="Q302" s="1" t="str">
        <f>VLOOKUP(Data[[#This Row],[How many hours of a day you work on Excel]], Time[], 2, FALSE)</f>
        <v>Heavy</v>
      </c>
      <c r="R302" s="1">
        <v>2</v>
      </c>
      <c r="S302" s="33" t="str">
        <f>VLOOKUP(Data[[#This Row],[Years of Experience]], Experience[], 2, TRUE)</f>
        <v>0 - 5 Years</v>
      </c>
    </row>
    <row r="303" spans="2:19" x14ac:dyDescent="0.2">
      <c r="B303" s="1" t="s">
        <v>3816</v>
      </c>
      <c r="C303" s="1">
        <v>41054.268564814818</v>
      </c>
      <c r="D303" s="10">
        <v>7500</v>
      </c>
      <c r="E303" s="1" t="s">
        <v>322</v>
      </c>
      <c r="F303" s="11">
        <v>7500</v>
      </c>
      <c r="G303" s="9">
        <f>Data[[#This Row],[Clean Salary]]*INDEX(Exchange[], MATCH(Data[[#This Row],[Currency]], Exchange[Code], 0), 4)</f>
        <v>7500</v>
      </c>
      <c r="H303" s="11">
        <f>IFERROR(Data[[#This Row],[Salary in USD]]/(INDEX(Exchange[], MATCH(Data[[#This Row],[Local Currency Unit]], Exchange[Code], 0), 8)), "")</f>
        <v>4629.6296296296296</v>
      </c>
      <c r="I303" s="30">
        <f>100*(Data[[#This Row],[Salary in Big Macs]]/$H$5)</f>
        <v>33.776872394073138</v>
      </c>
      <c r="J303" s="1" t="s">
        <v>290</v>
      </c>
      <c r="K303" s="1" t="s">
        <v>290</v>
      </c>
      <c r="L303" s="1" t="s">
        <v>134</v>
      </c>
      <c r="M303" s="1" t="s">
        <v>19</v>
      </c>
      <c r="N303" s="1" t="str">
        <f>INDEX(Countries[], MATCH(Data[[#This Row],[Where do you work]], Countries[Actual], 0), 2)</f>
        <v>India</v>
      </c>
      <c r="O303" s="1" t="str">
        <f>VLOOKUP(Data[[#This Row],[Where do you work]], Countries[], 3, FALSE)</f>
        <v>Asia</v>
      </c>
      <c r="P303" s="1" t="s">
        <v>282</v>
      </c>
      <c r="Q303" s="1" t="str">
        <f>VLOOKUP(Data[[#This Row],[How many hours of a day you work on Excel]], Time[], 2, FALSE)</f>
        <v>Heavy</v>
      </c>
      <c r="S303" s="33" t="str">
        <f>VLOOKUP(Data[[#This Row],[Years of Experience]], Experience[], 2, TRUE)</f>
        <v>0 - 5 Years</v>
      </c>
    </row>
    <row r="304" spans="2:19" x14ac:dyDescent="0.2">
      <c r="B304" s="1" t="s">
        <v>2922</v>
      </c>
      <c r="C304" s="1">
        <v>41056.13616898148</v>
      </c>
      <c r="D304" s="10" t="s">
        <v>2923</v>
      </c>
      <c r="E304" s="1" t="s">
        <v>19</v>
      </c>
      <c r="F304" s="11">
        <v>550000</v>
      </c>
      <c r="G304" s="9">
        <f>Data[[#This Row],[Clean Salary]]*INDEX(Exchange[], MATCH(Data[[#This Row],[Currency]], Exchange[Code], 0), 4)</f>
        <v>9794.354178093412</v>
      </c>
      <c r="H304" s="11">
        <f>IFERROR(Data[[#This Row],[Salary in USD]]/(INDEX(Exchange[], MATCH(Data[[#This Row],[Local Currency Unit]], Exchange[Code], 0), 8)), "")</f>
        <v>6045.8976407984019</v>
      </c>
      <c r="I304" s="30">
        <f>100*(Data[[#This Row],[Salary in Big Macs]]/$H$5)</f>
        <v>44.109686834109098</v>
      </c>
      <c r="J304" s="1" t="s">
        <v>290</v>
      </c>
      <c r="K304" s="1" t="s">
        <v>290</v>
      </c>
      <c r="L304" s="1" t="s">
        <v>134</v>
      </c>
      <c r="M304" s="1" t="s">
        <v>19</v>
      </c>
      <c r="N304" s="1" t="str">
        <f>INDEX(Countries[], MATCH(Data[[#This Row],[Where do you work]], Countries[Actual], 0), 2)</f>
        <v>India</v>
      </c>
      <c r="O304" s="1" t="str">
        <f>VLOOKUP(Data[[#This Row],[Where do you work]], Countries[], 3, FALSE)</f>
        <v>Asia</v>
      </c>
      <c r="P304" s="1" t="s">
        <v>282</v>
      </c>
      <c r="Q304" s="1" t="str">
        <f>VLOOKUP(Data[[#This Row],[How many hours of a day you work on Excel]], Time[], 2, FALSE)</f>
        <v>Heavy</v>
      </c>
      <c r="R304" s="1">
        <v>1</v>
      </c>
      <c r="S304" s="33" t="str">
        <f>VLOOKUP(Data[[#This Row],[Years of Experience]], Experience[], 2, TRUE)</f>
        <v>0 - 5 Years</v>
      </c>
    </row>
    <row r="305" spans="2:19" x14ac:dyDescent="0.2">
      <c r="B305" s="1" t="s">
        <v>2903</v>
      </c>
      <c r="C305" s="1">
        <v>41055.789490740739</v>
      </c>
      <c r="D305" s="10">
        <v>570000</v>
      </c>
      <c r="E305" s="1" t="s">
        <v>19</v>
      </c>
      <c r="F305" s="11">
        <v>570000</v>
      </c>
      <c r="G305" s="9">
        <f>Data[[#This Row],[Clean Salary]]*INDEX(Exchange[], MATCH(Data[[#This Row],[Currency]], Exchange[Code], 0), 4)</f>
        <v>10150.512511842264</v>
      </c>
      <c r="H305" s="11">
        <f>IFERROR(Data[[#This Row],[Salary in USD]]/(INDEX(Exchange[], MATCH(Data[[#This Row],[Local Currency Unit]], Exchange[Code], 0), 8)), "")</f>
        <v>6265.7484641001629</v>
      </c>
      <c r="I305" s="30">
        <f>100*(Data[[#This Row],[Salary in Big Macs]]/$H$5)</f>
        <v>45.713675446258527</v>
      </c>
      <c r="J305" s="1" t="s">
        <v>290</v>
      </c>
      <c r="K305" s="1" t="s">
        <v>290</v>
      </c>
      <c r="L305" s="1" t="s">
        <v>134</v>
      </c>
      <c r="M305" s="1" t="s">
        <v>19</v>
      </c>
      <c r="N305" s="1" t="str">
        <f>INDEX(Countries[], MATCH(Data[[#This Row],[Where do you work]], Countries[Actual], 0), 2)</f>
        <v>India</v>
      </c>
      <c r="O305" s="1" t="str">
        <f>VLOOKUP(Data[[#This Row],[Where do you work]], Countries[], 3, FALSE)</f>
        <v>Asia</v>
      </c>
      <c r="P305" s="1" t="s">
        <v>294</v>
      </c>
      <c r="Q305" s="1" t="str">
        <f>VLOOKUP(Data[[#This Row],[How many hours of a day you work on Excel]], Time[], 2, FALSE)</f>
        <v>Very Heavy</v>
      </c>
      <c r="R305" s="1">
        <v>2.4</v>
      </c>
      <c r="S305" s="33" t="str">
        <f>VLOOKUP(Data[[#This Row],[Years of Experience]], Experience[], 2, TRUE)</f>
        <v>0 - 5 Years</v>
      </c>
    </row>
    <row r="306" spans="2:19" x14ac:dyDescent="0.2">
      <c r="B306" s="1" t="s">
        <v>3533</v>
      </c>
      <c r="C306" s="1">
        <v>41055.057881944442</v>
      </c>
      <c r="D306" s="10">
        <v>12000</v>
      </c>
      <c r="E306" s="1" t="s">
        <v>322</v>
      </c>
      <c r="F306" s="11">
        <v>12000</v>
      </c>
      <c r="G306" s="9">
        <f>Data[[#This Row],[Clean Salary]]*INDEX(Exchange[], MATCH(Data[[#This Row],[Currency]], Exchange[Code], 0), 4)</f>
        <v>12000</v>
      </c>
      <c r="H306" s="11">
        <f>IFERROR(Data[[#This Row],[Salary in USD]]/(INDEX(Exchange[], MATCH(Data[[#This Row],[Local Currency Unit]], Exchange[Code], 0), 8)), "")</f>
        <v>7407.4074074074069</v>
      </c>
      <c r="I306" s="30">
        <f>100*(Data[[#This Row],[Salary in Big Macs]]/$H$5)</f>
        <v>54.042995830517015</v>
      </c>
      <c r="J306" s="1" t="s">
        <v>290</v>
      </c>
      <c r="K306" s="1" t="s">
        <v>290</v>
      </c>
      <c r="L306" s="1" t="s">
        <v>134</v>
      </c>
      <c r="M306" s="1" t="s">
        <v>19</v>
      </c>
      <c r="N306" s="1" t="str">
        <f>INDEX(Countries[], MATCH(Data[[#This Row],[Where do you work]], Countries[Actual], 0), 2)</f>
        <v>India</v>
      </c>
      <c r="O306" s="1" t="str">
        <f>VLOOKUP(Data[[#This Row],[Where do you work]], Countries[], 3, FALSE)</f>
        <v>Asia</v>
      </c>
      <c r="P306" s="1" t="s">
        <v>294</v>
      </c>
      <c r="Q306" s="1" t="str">
        <f>VLOOKUP(Data[[#This Row],[How many hours of a day you work on Excel]], Time[], 2, FALSE)</f>
        <v>Very Heavy</v>
      </c>
      <c r="S306" s="33" t="str">
        <f>VLOOKUP(Data[[#This Row],[Years of Experience]], Experience[], 2, TRUE)</f>
        <v>0 - 5 Years</v>
      </c>
    </row>
    <row r="307" spans="2:19" x14ac:dyDescent="0.2">
      <c r="B307" s="1" t="s">
        <v>3497</v>
      </c>
      <c r="C307" s="1">
        <v>41055.553020833337</v>
      </c>
      <c r="D307" s="10">
        <v>13000</v>
      </c>
      <c r="E307" s="1" t="s">
        <v>322</v>
      </c>
      <c r="F307" s="11">
        <v>13000</v>
      </c>
      <c r="G307" s="9">
        <f>Data[[#This Row],[Clean Salary]]*INDEX(Exchange[], MATCH(Data[[#This Row],[Currency]], Exchange[Code], 0), 4)</f>
        <v>13000</v>
      </c>
      <c r="H307" s="11">
        <f>IFERROR(Data[[#This Row],[Salary in USD]]/(INDEX(Exchange[], MATCH(Data[[#This Row],[Local Currency Unit]], Exchange[Code], 0), 8)), "")</f>
        <v>8024.691358024691</v>
      </c>
      <c r="I307" s="30">
        <f>100*(Data[[#This Row],[Salary in Big Macs]]/$H$5)</f>
        <v>58.546578816393435</v>
      </c>
      <c r="J307" s="1" t="s">
        <v>290</v>
      </c>
      <c r="K307" s="1" t="s">
        <v>290</v>
      </c>
      <c r="L307" s="1" t="s">
        <v>134</v>
      </c>
      <c r="M307" s="1" t="s">
        <v>19</v>
      </c>
      <c r="N307" s="1" t="str">
        <f>INDEX(Countries[], MATCH(Data[[#This Row],[Where do you work]], Countries[Actual], 0), 2)</f>
        <v>India</v>
      </c>
      <c r="O307" s="1" t="str">
        <f>VLOOKUP(Data[[#This Row],[Where do you work]], Countries[], 3, FALSE)</f>
        <v>Asia</v>
      </c>
      <c r="P307" s="1" t="s">
        <v>324</v>
      </c>
      <c r="Q307" s="1" t="str">
        <f>VLOOKUP(Data[[#This Row],[How many hours of a day you work on Excel]], Time[], 2, FALSE)</f>
        <v>Light</v>
      </c>
      <c r="R307" s="1">
        <v>4</v>
      </c>
      <c r="S307" s="33" t="str">
        <f>VLOOKUP(Data[[#This Row],[Years of Experience]], Experience[], 2, TRUE)</f>
        <v>0 - 5 Years</v>
      </c>
    </row>
    <row r="308" spans="2:19" x14ac:dyDescent="0.2">
      <c r="B308" s="1" t="s">
        <v>2618</v>
      </c>
      <c r="C308" s="1">
        <v>41079.84479166667</v>
      </c>
      <c r="D308" s="10">
        <v>750000</v>
      </c>
      <c r="E308" s="1" t="s">
        <v>19</v>
      </c>
      <c r="F308" s="11">
        <v>750000</v>
      </c>
      <c r="G308" s="9">
        <f>Data[[#This Row],[Clean Salary]]*INDEX(Exchange[], MATCH(Data[[#This Row],[Currency]], Exchange[Code], 0), 4)</f>
        <v>13355.937515581925</v>
      </c>
      <c r="H308" s="11">
        <f>IFERROR(Data[[#This Row],[Salary in USD]]/(INDEX(Exchange[], MATCH(Data[[#This Row],[Local Currency Unit]], Exchange[Code], 0), 8)), "")</f>
        <v>8244.405873816002</v>
      </c>
      <c r="I308" s="30">
        <f>100*(Data[[#This Row],[Salary in Big Macs]]/$H$5)</f>
        <v>60.149572955603311</v>
      </c>
      <c r="J308" s="1" t="s">
        <v>290</v>
      </c>
      <c r="K308" s="1" t="s">
        <v>290</v>
      </c>
      <c r="L308" s="1" t="s">
        <v>134</v>
      </c>
      <c r="M308" s="1" t="s">
        <v>19</v>
      </c>
      <c r="N308" s="1" t="str">
        <f>INDEX(Countries[], MATCH(Data[[#This Row],[Where do you work]], Countries[Actual], 0), 2)</f>
        <v>India</v>
      </c>
      <c r="O308" s="1" t="str">
        <f>VLOOKUP(Data[[#This Row],[Where do you work]], Countries[], 3, FALSE)</f>
        <v>Asia</v>
      </c>
      <c r="P308" s="1" t="s">
        <v>282</v>
      </c>
      <c r="Q308" s="1" t="str">
        <f>VLOOKUP(Data[[#This Row],[How many hours of a day you work on Excel]], Time[], 2, FALSE)</f>
        <v>Heavy</v>
      </c>
      <c r="R308" s="1">
        <v>5</v>
      </c>
      <c r="S308" s="33" t="str">
        <f>VLOOKUP(Data[[#This Row],[Years of Experience]], Experience[], 2, TRUE)</f>
        <v>5 - 10 Years</v>
      </c>
    </row>
    <row r="309" spans="2:19" x14ac:dyDescent="0.2">
      <c r="B309" s="1" t="s">
        <v>2576</v>
      </c>
      <c r="C309" s="1">
        <v>41056.688125000001</v>
      </c>
      <c r="D309" s="10">
        <v>775000</v>
      </c>
      <c r="E309" s="1" t="s">
        <v>19</v>
      </c>
      <c r="F309" s="11">
        <v>775000</v>
      </c>
      <c r="G309" s="9">
        <f>Data[[#This Row],[Clean Salary]]*INDEX(Exchange[], MATCH(Data[[#This Row],[Currency]], Exchange[Code], 0), 4)</f>
        <v>13801.135432767991</v>
      </c>
      <c r="H309" s="11">
        <f>IFERROR(Data[[#This Row],[Salary in USD]]/(INDEX(Exchange[], MATCH(Data[[#This Row],[Local Currency Unit]], Exchange[Code], 0), 8)), "")</f>
        <v>8519.219402943203</v>
      </c>
      <c r="I309" s="30">
        <f>100*(Data[[#This Row],[Salary in Big Macs]]/$H$5)</f>
        <v>62.154558720790099</v>
      </c>
      <c r="J309" s="1" t="s">
        <v>290</v>
      </c>
      <c r="K309" s="1" t="s">
        <v>290</v>
      </c>
      <c r="L309" s="1" t="s">
        <v>134</v>
      </c>
      <c r="M309" s="1" t="s">
        <v>19</v>
      </c>
      <c r="N309" s="1" t="str">
        <f>INDEX(Countries[], MATCH(Data[[#This Row],[Where do you work]], Countries[Actual], 0), 2)</f>
        <v>India</v>
      </c>
      <c r="O309" s="1" t="str">
        <f>VLOOKUP(Data[[#This Row],[Where do you work]], Countries[], 3, FALSE)</f>
        <v>Asia</v>
      </c>
      <c r="P309" s="1" t="s">
        <v>282</v>
      </c>
      <c r="Q309" s="1" t="str">
        <f>VLOOKUP(Data[[#This Row],[How many hours of a day you work on Excel]], Time[], 2, FALSE)</f>
        <v>Heavy</v>
      </c>
      <c r="R309" s="1">
        <v>2</v>
      </c>
      <c r="S309" s="33" t="str">
        <f>VLOOKUP(Data[[#This Row],[Years of Experience]], Experience[], 2, TRUE)</f>
        <v>0 - 5 Years</v>
      </c>
    </row>
    <row r="310" spans="2:19" x14ac:dyDescent="0.2">
      <c r="B310" s="1" t="s">
        <v>3147</v>
      </c>
      <c r="C310" s="1">
        <v>41055.050474537034</v>
      </c>
      <c r="D310" s="10">
        <v>20000</v>
      </c>
      <c r="E310" s="1" t="s">
        <v>322</v>
      </c>
      <c r="F310" s="11">
        <v>20000</v>
      </c>
      <c r="G310" s="9">
        <f>Data[[#This Row],[Clean Salary]]*INDEX(Exchange[], MATCH(Data[[#This Row],[Currency]], Exchange[Code], 0), 4)</f>
        <v>20000</v>
      </c>
      <c r="H310" s="11">
        <f>IFERROR(Data[[#This Row],[Salary in USD]]/(INDEX(Exchange[], MATCH(Data[[#This Row],[Local Currency Unit]], Exchange[Code], 0), 8)), "")</f>
        <v>12345.679012345678</v>
      </c>
      <c r="I310" s="30">
        <f>100*(Data[[#This Row],[Salary in Big Macs]]/$H$5)</f>
        <v>90.071659717528348</v>
      </c>
      <c r="J310" s="1" t="s">
        <v>290</v>
      </c>
      <c r="K310" s="1" t="s">
        <v>290</v>
      </c>
      <c r="L310" s="1" t="s">
        <v>134</v>
      </c>
      <c r="M310" s="1" t="s">
        <v>19</v>
      </c>
      <c r="N310" s="1" t="str">
        <f>INDEX(Countries[], MATCH(Data[[#This Row],[Where do you work]], Countries[Actual], 0), 2)</f>
        <v>India</v>
      </c>
      <c r="O310" s="1" t="str">
        <f>VLOOKUP(Data[[#This Row],[Where do you work]], Countries[], 3, FALSE)</f>
        <v>Asia</v>
      </c>
      <c r="P310" s="1" t="s">
        <v>294</v>
      </c>
      <c r="Q310" s="1" t="str">
        <f>VLOOKUP(Data[[#This Row],[How many hours of a day you work on Excel]], Time[], 2, FALSE)</f>
        <v>Very Heavy</v>
      </c>
      <c r="S310" s="33" t="str">
        <f>VLOOKUP(Data[[#This Row],[Years of Experience]], Experience[], 2, TRUE)</f>
        <v>0 - 5 Years</v>
      </c>
    </row>
    <row r="311" spans="2:19" x14ac:dyDescent="0.2">
      <c r="B311" s="1" t="s">
        <v>1324</v>
      </c>
      <c r="C311" s="1">
        <v>41058.579606481479</v>
      </c>
      <c r="D311" s="10" t="s">
        <v>1325</v>
      </c>
      <c r="E311" s="1" t="s">
        <v>19</v>
      </c>
      <c r="F311" s="11">
        <v>1500000</v>
      </c>
      <c r="G311" s="9">
        <f>Data[[#This Row],[Clean Salary]]*INDEX(Exchange[], MATCH(Data[[#This Row],[Currency]], Exchange[Code], 0), 4)</f>
        <v>26711.875031163851</v>
      </c>
      <c r="H311" s="11">
        <f>IFERROR(Data[[#This Row],[Salary in USD]]/(INDEX(Exchange[], MATCH(Data[[#This Row],[Local Currency Unit]], Exchange[Code], 0), 8)), "")</f>
        <v>16488.811747632004</v>
      </c>
      <c r="I311" s="30">
        <f>100*(Data[[#This Row],[Salary in Big Macs]]/$H$5)</f>
        <v>120.29914591120662</v>
      </c>
      <c r="J311" s="1" t="s">
        <v>290</v>
      </c>
      <c r="K311" s="1" t="s">
        <v>290</v>
      </c>
      <c r="L311" s="1" t="s">
        <v>134</v>
      </c>
      <c r="M311" s="1" t="s">
        <v>19</v>
      </c>
      <c r="N311" s="1" t="str">
        <f>INDEX(Countries[], MATCH(Data[[#This Row],[Where do you work]], Countries[Actual], 0), 2)</f>
        <v>India</v>
      </c>
      <c r="O311" s="1" t="str">
        <f>VLOOKUP(Data[[#This Row],[Where do you work]], Countries[], 3, FALSE)</f>
        <v>Asia</v>
      </c>
      <c r="P311" s="1" t="s">
        <v>282</v>
      </c>
      <c r="Q311" s="1" t="str">
        <f>VLOOKUP(Data[[#This Row],[How many hours of a day you work on Excel]], Time[], 2, FALSE)</f>
        <v>Heavy</v>
      </c>
      <c r="R311" s="1">
        <v>7</v>
      </c>
      <c r="S311" s="33" t="str">
        <f>VLOOKUP(Data[[#This Row],[Years of Experience]], Experience[], 2, TRUE)</f>
        <v>5 - 10 Years</v>
      </c>
    </row>
    <row r="312" spans="2:19" x14ac:dyDescent="0.2">
      <c r="B312" s="1" t="s">
        <v>984</v>
      </c>
      <c r="C312" s="1">
        <v>41062.13113425926</v>
      </c>
      <c r="D312" s="10">
        <v>1800000</v>
      </c>
      <c r="E312" s="1" t="s">
        <v>19</v>
      </c>
      <c r="F312" s="11">
        <v>1800000</v>
      </c>
      <c r="G312" s="9">
        <f>Data[[#This Row],[Clean Salary]]*INDEX(Exchange[], MATCH(Data[[#This Row],[Currency]], Exchange[Code], 0), 4)</f>
        <v>32054.250037396621</v>
      </c>
      <c r="H312" s="11">
        <f>IFERROR(Data[[#This Row],[Salary in USD]]/(INDEX(Exchange[], MATCH(Data[[#This Row],[Local Currency Unit]], Exchange[Code], 0), 8)), "")</f>
        <v>19786.574097158405</v>
      </c>
      <c r="I312" s="30">
        <f>100*(Data[[#This Row],[Salary in Big Macs]]/$H$5)</f>
        <v>144.35897509344795</v>
      </c>
      <c r="J312" s="1" t="s">
        <v>648</v>
      </c>
      <c r="K312" s="1" t="s">
        <v>290</v>
      </c>
      <c r="L312" s="1" t="s">
        <v>134</v>
      </c>
      <c r="M312" s="1" t="s">
        <v>19</v>
      </c>
      <c r="N312" s="1" t="str">
        <f>INDEX(Countries[], MATCH(Data[[#This Row],[Where do you work]], Countries[Actual], 0), 2)</f>
        <v>India</v>
      </c>
      <c r="O312" s="1" t="str">
        <f>VLOOKUP(Data[[#This Row],[Where do you work]], Countries[], 3, FALSE)</f>
        <v>Asia</v>
      </c>
      <c r="P312" s="1" t="s">
        <v>294</v>
      </c>
      <c r="Q312" s="1" t="str">
        <f>VLOOKUP(Data[[#This Row],[How many hours of a day you work on Excel]], Time[], 2, FALSE)</f>
        <v>Very Heavy</v>
      </c>
      <c r="R312" s="1">
        <v>1</v>
      </c>
      <c r="S312" s="33" t="str">
        <f>VLOOKUP(Data[[#This Row],[Years of Experience]], Experience[], 2, TRUE)</f>
        <v>0 - 5 Years</v>
      </c>
    </row>
    <row r="313" spans="2:19" x14ac:dyDescent="0.2">
      <c r="B313" s="1" t="s">
        <v>646</v>
      </c>
      <c r="C313" s="1">
        <v>41055.594606481478</v>
      </c>
      <c r="D313" s="10" t="s">
        <v>647</v>
      </c>
      <c r="E313" s="1" t="s">
        <v>19</v>
      </c>
      <c r="F313" s="11">
        <v>2300000</v>
      </c>
      <c r="G313" s="9">
        <f>Data[[#This Row],[Clean Salary]]*INDEX(Exchange[], MATCH(Data[[#This Row],[Currency]], Exchange[Code], 0), 4)</f>
        <v>40958.208381117904</v>
      </c>
      <c r="H313" s="11">
        <f>IFERROR(Data[[#This Row],[Salary in USD]]/(INDEX(Exchange[], MATCH(Data[[#This Row],[Local Currency Unit]], Exchange[Code], 0), 8)), "")</f>
        <v>25282.844679702408</v>
      </c>
      <c r="I313" s="30">
        <f>100*(Data[[#This Row],[Salary in Big Macs]]/$H$5)</f>
        <v>184.45869039718349</v>
      </c>
      <c r="J313" s="1" t="s">
        <v>648</v>
      </c>
      <c r="K313" s="1" t="s">
        <v>290</v>
      </c>
      <c r="L313" s="1" t="s">
        <v>134</v>
      </c>
      <c r="M313" s="1" t="s">
        <v>19</v>
      </c>
      <c r="N313" s="1" t="str">
        <f>INDEX(Countries[], MATCH(Data[[#This Row],[Where do you work]], Countries[Actual], 0), 2)</f>
        <v>India</v>
      </c>
      <c r="O313" s="1" t="str">
        <f>VLOOKUP(Data[[#This Row],[Where do you work]], Countries[], 3, FALSE)</f>
        <v>Asia</v>
      </c>
      <c r="P313" s="1" t="s">
        <v>294</v>
      </c>
      <c r="Q313" s="1" t="str">
        <f>VLOOKUP(Data[[#This Row],[How many hours of a day you work on Excel]], Time[], 2, FALSE)</f>
        <v>Very Heavy</v>
      </c>
      <c r="R313" s="1">
        <v>5</v>
      </c>
      <c r="S313" s="33" t="str">
        <f>VLOOKUP(Data[[#This Row],[Years of Experience]], Experience[], 2, TRUE)</f>
        <v>5 - 10 Years</v>
      </c>
    </row>
    <row r="314" spans="2:19" x14ac:dyDescent="0.2">
      <c r="B314" s="1" t="s">
        <v>3937</v>
      </c>
      <c r="C314" s="1">
        <v>41078.346539351849</v>
      </c>
      <c r="D314" s="10">
        <v>5000</v>
      </c>
      <c r="E314" s="1" t="s">
        <v>322</v>
      </c>
      <c r="F314" s="11">
        <v>5000</v>
      </c>
      <c r="G314" s="9">
        <f>Data[[#This Row],[Clean Salary]]*INDEX(Exchange[], MATCH(Data[[#This Row],[Currency]], Exchange[Code], 0), 4)</f>
        <v>5000</v>
      </c>
      <c r="H314" s="11">
        <f>IFERROR(Data[[#This Row],[Salary in USD]]/(INDEX(Exchange[], MATCH(Data[[#This Row],[Local Currency Unit]], Exchange[Code], 0), 8)), "")</f>
        <v>3086.4197530864194</v>
      </c>
      <c r="I314" s="30">
        <f>100*(Data[[#This Row],[Salary in Big Macs]]/$H$5)</f>
        <v>22.517914929382087</v>
      </c>
      <c r="J314" s="1" t="s">
        <v>3938</v>
      </c>
      <c r="K314" s="1" t="s">
        <v>290</v>
      </c>
      <c r="L314" s="1" t="s">
        <v>134</v>
      </c>
      <c r="M314" s="1" t="s">
        <v>19</v>
      </c>
      <c r="N314" s="1" t="str">
        <f>INDEX(Countries[], MATCH(Data[[#This Row],[Where do you work]], Countries[Actual], 0), 2)</f>
        <v>India</v>
      </c>
      <c r="O314" s="1" t="str">
        <f>VLOOKUP(Data[[#This Row],[Where do you work]], Countries[], 3, FALSE)</f>
        <v>Asia</v>
      </c>
      <c r="P314" s="1" t="s">
        <v>294</v>
      </c>
      <c r="Q314" s="1" t="str">
        <f>VLOOKUP(Data[[#This Row],[How many hours of a day you work on Excel]], Time[], 2, FALSE)</f>
        <v>Very Heavy</v>
      </c>
      <c r="R314" s="1">
        <v>2</v>
      </c>
      <c r="S314" s="33" t="str">
        <f>VLOOKUP(Data[[#This Row],[Years of Experience]], Experience[], 2, TRUE)</f>
        <v>0 - 5 Years</v>
      </c>
    </row>
    <row r="315" spans="2:19" x14ac:dyDescent="0.2">
      <c r="B315" s="1" t="s">
        <v>3599</v>
      </c>
      <c r="C315" s="1">
        <v>41061.606030092589</v>
      </c>
      <c r="D315" s="10">
        <v>250000</v>
      </c>
      <c r="E315" s="1" t="s">
        <v>19</v>
      </c>
      <c r="F315" s="11">
        <v>250000</v>
      </c>
      <c r="G315" s="9">
        <f>Data[[#This Row],[Clean Salary]]*INDEX(Exchange[], MATCH(Data[[#This Row],[Currency]], Exchange[Code], 0), 4)</f>
        <v>4451.9791718606421</v>
      </c>
      <c r="H315" s="11">
        <f>IFERROR(Data[[#This Row],[Salary in USD]]/(INDEX(Exchange[], MATCH(Data[[#This Row],[Local Currency Unit]], Exchange[Code], 0), 8)), "")</f>
        <v>2748.1352912720013</v>
      </c>
      <c r="I315" s="30">
        <f>100*(Data[[#This Row],[Salary in Big Macs]]/$H$5)</f>
        <v>20.049857651867775</v>
      </c>
      <c r="J315" s="1" t="s">
        <v>3600</v>
      </c>
      <c r="K315" s="1" t="s">
        <v>305</v>
      </c>
      <c r="L315" s="1" t="s">
        <v>134</v>
      </c>
      <c r="M315" s="1" t="s">
        <v>19</v>
      </c>
      <c r="N315" s="1" t="str">
        <f>INDEX(Countries[], MATCH(Data[[#This Row],[Where do you work]], Countries[Actual], 0), 2)</f>
        <v>India</v>
      </c>
      <c r="O315" s="1" t="str">
        <f>VLOOKUP(Data[[#This Row],[Where do you work]], Countries[], 3, FALSE)</f>
        <v>Asia</v>
      </c>
      <c r="P315" s="1" t="s">
        <v>282</v>
      </c>
      <c r="Q315" s="1" t="str">
        <f>VLOOKUP(Data[[#This Row],[How many hours of a day you work on Excel]], Time[], 2, FALSE)</f>
        <v>Heavy</v>
      </c>
      <c r="R315" s="1">
        <v>2.5</v>
      </c>
      <c r="S315" s="33" t="str">
        <f>VLOOKUP(Data[[#This Row],[Years of Experience]], Experience[], 2, TRUE)</f>
        <v>0 - 5 Years</v>
      </c>
    </row>
    <row r="316" spans="2:19" x14ac:dyDescent="0.2">
      <c r="B316" s="1" t="s">
        <v>644</v>
      </c>
      <c r="C316" s="1">
        <v>41055.029143518521</v>
      </c>
      <c r="D316" s="10">
        <v>2300000</v>
      </c>
      <c r="E316" s="1" t="s">
        <v>19</v>
      </c>
      <c r="F316" s="11">
        <v>2300000</v>
      </c>
      <c r="G316" s="9">
        <f>Data[[#This Row],[Clean Salary]]*INDEX(Exchange[], MATCH(Data[[#This Row],[Currency]], Exchange[Code], 0), 4)</f>
        <v>40958.208381117904</v>
      </c>
      <c r="H316" s="11">
        <f>IFERROR(Data[[#This Row],[Salary in USD]]/(INDEX(Exchange[], MATCH(Data[[#This Row],[Local Currency Unit]], Exchange[Code], 0), 8)), "")</f>
        <v>25282.844679702408</v>
      </c>
      <c r="I316" s="30">
        <f>100*(Data[[#This Row],[Salary in Big Macs]]/$H$5)</f>
        <v>184.45869039718349</v>
      </c>
      <c r="J316" s="1" t="s">
        <v>645</v>
      </c>
      <c r="K316" s="1" t="s">
        <v>290</v>
      </c>
      <c r="L316" s="1" t="s">
        <v>134</v>
      </c>
      <c r="M316" s="1" t="s">
        <v>19</v>
      </c>
      <c r="N316" s="1" t="str">
        <f>INDEX(Countries[], MATCH(Data[[#This Row],[Where do you work]], Countries[Actual], 0), 2)</f>
        <v>India</v>
      </c>
      <c r="O316" s="1" t="str">
        <f>VLOOKUP(Data[[#This Row],[Where do you work]], Countries[], 3, FALSE)</f>
        <v>Asia</v>
      </c>
      <c r="P316" s="1" t="s">
        <v>324</v>
      </c>
      <c r="Q316" s="1" t="str">
        <f>VLOOKUP(Data[[#This Row],[How many hours of a day you work on Excel]], Time[], 2, FALSE)</f>
        <v>Light</v>
      </c>
      <c r="S316" s="33" t="str">
        <f>VLOOKUP(Data[[#This Row],[Years of Experience]], Experience[], 2, TRUE)</f>
        <v>0 - 5 Years</v>
      </c>
    </row>
    <row r="317" spans="2:19" x14ac:dyDescent="0.2">
      <c r="B317" s="1" t="s">
        <v>2851</v>
      </c>
      <c r="C317" s="1">
        <v>41055.973576388889</v>
      </c>
      <c r="D317" s="10" t="s">
        <v>2852</v>
      </c>
      <c r="E317" s="1" t="s">
        <v>19</v>
      </c>
      <c r="F317" s="11">
        <v>600000</v>
      </c>
      <c r="G317" s="9">
        <f>Data[[#This Row],[Clean Salary]]*INDEX(Exchange[], MATCH(Data[[#This Row],[Currency]], Exchange[Code], 0), 4)</f>
        <v>10684.750012465542</v>
      </c>
      <c r="H317" s="11">
        <f>IFERROR(Data[[#This Row],[Salary in USD]]/(INDEX(Exchange[], MATCH(Data[[#This Row],[Local Currency Unit]], Exchange[Code], 0), 8)), "")</f>
        <v>6595.524699052803</v>
      </c>
      <c r="I317" s="30">
        <f>100*(Data[[#This Row],[Salary in Big Macs]]/$H$5)</f>
        <v>48.11965836448266</v>
      </c>
      <c r="J317" s="1" t="s">
        <v>2853</v>
      </c>
      <c r="K317" s="1" t="s">
        <v>281</v>
      </c>
      <c r="L317" s="1" t="s">
        <v>134</v>
      </c>
      <c r="M317" s="1" t="s">
        <v>19</v>
      </c>
      <c r="N317" s="1" t="str">
        <f>INDEX(Countries[], MATCH(Data[[#This Row],[Where do you work]], Countries[Actual], 0), 2)</f>
        <v>India</v>
      </c>
      <c r="O317" s="1" t="str">
        <f>VLOOKUP(Data[[#This Row],[Where do you work]], Countries[], 3, FALSE)</f>
        <v>Asia</v>
      </c>
      <c r="P317" s="1" t="s">
        <v>294</v>
      </c>
      <c r="Q317" s="1" t="str">
        <f>VLOOKUP(Data[[#This Row],[How many hours of a day you work on Excel]], Time[], 2, FALSE)</f>
        <v>Very Heavy</v>
      </c>
      <c r="R317" s="1">
        <v>20</v>
      </c>
      <c r="S317" s="33" t="str">
        <f>VLOOKUP(Data[[#This Row],[Years of Experience]], Experience[], 2, TRUE)</f>
        <v>20+ Years</v>
      </c>
    </row>
    <row r="318" spans="2:19" x14ac:dyDescent="0.2">
      <c r="B318" s="1" t="s">
        <v>3251</v>
      </c>
      <c r="C318" s="1">
        <v>41062.868518518517</v>
      </c>
      <c r="D318" s="10">
        <v>400000</v>
      </c>
      <c r="E318" s="1" t="s">
        <v>19</v>
      </c>
      <c r="F318" s="11">
        <v>400000</v>
      </c>
      <c r="G318" s="9">
        <f>Data[[#This Row],[Clean Salary]]*INDEX(Exchange[], MATCH(Data[[#This Row],[Currency]], Exchange[Code], 0), 4)</f>
        <v>7123.1666749770275</v>
      </c>
      <c r="H318" s="11">
        <f>IFERROR(Data[[#This Row],[Salary in USD]]/(INDEX(Exchange[], MATCH(Data[[#This Row],[Local Currency Unit]], Exchange[Code], 0), 8)), "")</f>
        <v>4397.016466035202</v>
      </c>
      <c r="I318" s="30">
        <f>100*(Data[[#This Row],[Salary in Big Macs]]/$H$5)</f>
        <v>32.07977224298844</v>
      </c>
      <c r="J318" s="1" t="s">
        <v>3252</v>
      </c>
      <c r="K318" s="1" t="s">
        <v>290</v>
      </c>
      <c r="L318" s="1" t="s">
        <v>134</v>
      </c>
      <c r="M318" s="1" t="s">
        <v>19</v>
      </c>
      <c r="N318" s="1" t="str">
        <f>INDEX(Countries[], MATCH(Data[[#This Row],[Where do you work]], Countries[Actual], 0), 2)</f>
        <v>India</v>
      </c>
      <c r="O318" s="1" t="str">
        <f>VLOOKUP(Data[[#This Row],[Where do you work]], Countries[], 3, FALSE)</f>
        <v>Asia</v>
      </c>
      <c r="P318" s="1" t="s">
        <v>324</v>
      </c>
      <c r="Q318" s="1" t="str">
        <f>VLOOKUP(Data[[#This Row],[How many hours of a day you work on Excel]], Time[], 2, FALSE)</f>
        <v>Light</v>
      </c>
      <c r="R318" s="1">
        <v>2.5</v>
      </c>
      <c r="S318" s="33" t="str">
        <f>VLOOKUP(Data[[#This Row],[Years of Experience]], Experience[], 2, TRUE)</f>
        <v>0 - 5 Years</v>
      </c>
    </row>
    <row r="319" spans="2:19" x14ac:dyDescent="0.2">
      <c r="B319" s="1" t="s">
        <v>3327</v>
      </c>
      <c r="C319" s="1">
        <v>41055.961099537039</v>
      </c>
      <c r="D319" s="10" t="s">
        <v>3322</v>
      </c>
      <c r="E319" s="1" t="s">
        <v>19</v>
      </c>
      <c r="F319" s="11">
        <v>360000</v>
      </c>
      <c r="G319" s="9">
        <f>Data[[#This Row],[Clean Salary]]*INDEX(Exchange[], MATCH(Data[[#This Row],[Currency]], Exchange[Code], 0), 4)</f>
        <v>6410.8500074793246</v>
      </c>
      <c r="H319" s="11">
        <f>IFERROR(Data[[#This Row],[Salary in USD]]/(INDEX(Exchange[], MATCH(Data[[#This Row],[Local Currency Unit]], Exchange[Code], 0), 8)), "")</f>
        <v>3957.3148194316818</v>
      </c>
      <c r="I319" s="30">
        <f>100*(Data[[#This Row],[Salary in Big Macs]]/$H$5)</f>
        <v>28.871795018689596</v>
      </c>
      <c r="J319" s="1" t="s">
        <v>2268</v>
      </c>
      <c r="K319" s="1" t="s">
        <v>290</v>
      </c>
      <c r="L319" s="1" t="s">
        <v>134</v>
      </c>
      <c r="M319" s="1" t="s">
        <v>19</v>
      </c>
      <c r="N319" s="1" t="str">
        <f>INDEX(Countries[], MATCH(Data[[#This Row],[Where do you work]], Countries[Actual], 0), 2)</f>
        <v>India</v>
      </c>
      <c r="O319" s="1" t="str">
        <f>VLOOKUP(Data[[#This Row],[Where do you work]], Countries[], 3, FALSE)</f>
        <v>Asia</v>
      </c>
      <c r="P319" s="1" t="s">
        <v>294</v>
      </c>
      <c r="Q319" s="1" t="str">
        <f>VLOOKUP(Data[[#This Row],[How many hours of a day you work on Excel]], Time[], 2, FALSE)</f>
        <v>Very Heavy</v>
      </c>
      <c r="R319" s="1">
        <v>4</v>
      </c>
      <c r="S319" s="33" t="str">
        <f>VLOOKUP(Data[[#This Row],[Years of Experience]], Experience[], 2, TRUE)</f>
        <v>0 - 5 Years</v>
      </c>
    </row>
    <row r="320" spans="2:19" x14ac:dyDescent="0.2">
      <c r="B320" s="1" t="s">
        <v>2352</v>
      </c>
      <c r="C320" s="1">
        <v>41054.203043981484</v>
      </c>
      <c r="D320" s="10" t="s">
        <v>2353</v>
      </c>
      <c r="E320" s="1" t="s">
        <v>19</v>
      </c>
      <c r="F320" s="11">
        <v>900000</v>
      </c>
      <c r="G320" s="9">
        <f>Data[[#This Row],[Clean Salary]]*INDEX(Exchange[], MATCH(Data[[#This Row],[Currency]], Exchange[Code], 0), 4)</f>
        <v>16027.125018698311</v>
      </c>
      <c r="H320" s="11">
        <f>IFERROR(Data[[#This Row],[Salary in USD]]/(INDEX(Exchange[], MATCH(Data[[#This Row],[Local Currency Unit]], Exchange[Code], 0), 8)), "")</f>
        <v>9893.2870485792027</v>
      </c>
      <c r="I320" s="30">
        <f>100*(Data[[#This Row],[Salary in Big Macs]]/$H$5)</f>
        <v>72.179487546723976</v>
      </c>
      <c r="J320" s="1" t="s">
        <v>2354</v>
      </c>
      <c r="K320" s="1" t="s">
        <v>305</v>
      </c>
      <c r="L320" s="1" t="s">
        <v>134</v>
      </c>
      <c r="M320" s="1" t="s">
        <v>19</v>
      </c>
      <c r="N320" s="1" t="str">
        <f>INDEX(Countries[], MATCH(Data[[#This Row],[Where do you work]], Countries[Actual], 0), 2)</f>
        <v>India</v>
      </c>
      <c r="O320" s="1" t="str">
        <f>VLOOKUP(Data[[#This Row],[Where do you work]], Countries[], 3, FALSE)</f>
        <v>Asia</v>
      </c>
      <c r="P320" s="1" t="s">
        <v>324</v>
      </c>
      <c r="Q320" s="1" t="str">
        <f>VLOOKUP(Data[[#This Row],[How many hours of a day you work on Excel]], Time[], 2, FALSE)</f>
        <v>Light</v>
      </c>
      <c r="S320" s="33" t="str">
        <f>VLOOKUP(Data[[#This Row],[Years of Experience]], Experience[], 2, TRUE)</f>
        <v>0 - 5 Years</v>
      </c>
    </row>
    <row r="321" spans="2:19" x14ac:dyDescent="0.2">
      <c r="B321" s="1" t="s">
        <v>3278</v>
      </c>
      <c r="C321" s="1">
        <v>41057.541655092595</v>
      </c>
      <c r="D321" s="10">
        <v>18000</v>
      </c>
      <c r="E321" s="1" t="s">
        <v>322</v>
      </c>
      <c r="F321" s="11">
        <v>18000</v>
      </c>
      <c r="G321" s="9">
        <f>Data[[#This Row],[Clean Salary]]*INDEX(Exchange[], MATCH(Data[[#This Row],[Currency]], Exchange[Code], 0), 4)</f>
        <v>18000</v>
      </c>
      <c r="H321" s="11">
        <f>IFERROR(Data[[#This Row],[Salary in USD]]/(INDEX(Exchange[], MATCH(Data[[#This Row],[Local Currency Unit]], Exchange[Code], 0), 8)), "")</f>
        <v>11111.111111111109</v>
      </c>
      <c r="I321" s="30">
        <f>100*(Data[[#This Row],[Salary in Big Macs]]/$H$5)</f>
        <v>81.064493745775522</v>
      </c>
      <c r="J321" s="1" t="s">
        <v>3279</v>
      </c>
      <c r="K321" s="1" t="s">
        <v>281</v>
      </c>
      <c r="L321" s="1" t="s">
        <v>134</v>
      </c>
      <c r="M321" s="1" t="s">
        <v>19</v>
      </c>
      <c r="N321" s="1" t="str">
        <f>INDEX(Countries[], MATCH(Data[[#This Row],[Where do you work]], Countries[Actual], 0), 2)</f>
        <v>India</v>
      </c>
      <c r="O321" s="1" t="str">
        <f>VLOOKUP(Data[[#This Row],[Where do you work]], Countries[], 3, FALSE)</f>
        <v>Asia</v>
      </c>
      <c r="P321" s="1" t="s">
        <v>291</v>
      </c>
      <c r="Q321" s="1" t="str">
        <f>VLOOKUP(Data[[#This Row],[How many hours of a day you work on Excel]], Time[], 2, FALSE)</f>
        <v>Medium</v>
      </c>
      <c r="R321" s="1">
        <v>4.5999999999999996</v>
      </c>
      <c r="S321" s="33" t="str">
        <f>VLOOKUP(Data[[#This Row],[Years of Experience]], Experience[], 2, TRUE)</f>
        <v>0 - 5 Years</v>
      </c>
    </row>
    <row r="322" spans="2:19" x14ac:dyDescent="0.2">
      <c r="B322" s="1" t="s">
        <v>1996</v>
      </c>
      <c r="C322" s="1">
        <v>41055.555347222224</v>
      </c>
      <c r="D322" s="10">
        <v>50000</v>
      </c>
      <c r="E322" s="1" t="s">
        <v>322</v>
      </c>
      <c r="F322" s="11">
        <v>50000</v>
      </c>
      <c r="G322" s="9">
        <f>Data[[#This Row],[Clean Salary]]*INDEX(Exchange[], MATCH(Data[[#This Row],[Currency]], Exchange[Code], 0), 4)</f>
        <v>50000</v>
      </c>
      <c r="H322" s="11">
        <f>IFERROR(Data[[#This Row],[Salary in USD]]/(INDEX(Exchange[], MATCH(Data[[#This Row],[Local Currency Unit]], Exchange[Code], 0), 8)), "")</f>
        <v>30864.197530864196</v>
      </c>
      <c r="I322" s="30">
        <f>100*(Data[[#This Row],[Salary in Big Macs]]/$H$5)</f>
        <v>225.17914929382093</v>
      </c>
      <c r="J322" s="1" t="s">
        <v>1997</v>
      </c>
      <c r="K322" s="1" t="s">
        <v>281</v>
      </c>
      <c r="L322" s="1" t="s">
        <v>134</v>
      </c>
      <c r="M322" s="1" t="s">
        <v>19</v>
      </c>
      <c r="N322" s="1" t="str">
        <f>INDEX(Countries[], MATCH(Data[[#This Row],[Where do you work]], Countries[Actual], 0), 2)</f>
        <v>India</v>
      </c>
      <c r="O322" s="1" t="str">
        <f>VLOOKUP(Data[[#This Row],[Where do you work]], Countries[], 3, FALSE)</f>
        <v>Asia</v>
      </c>
      <c r="P322" s="1" t="s">
        <v>291</v>
      </c>
      <c r="Q322" s="1" t="str">
        <f>VLOOKUP(Data[[#This Row],[How many hours of a day you work on Excel]], Time[], 2, FALSE)</f>
        <v>Medium</v>
      </c>
      <c r="R322" s="1">
        <v>20</v>
      </c>
      <c r="S322" s="33" t="str">
        <f>VLOOKUP(Data[[#This Row],[Years of Experience]], Experience[], 2, TRUE)</f>
        <v>20+ Years</v>
      </c>
    </row>
    <row r="323" spans="2:19" x14ac:dyDescent="0.2">
      <c r="B323" s="1" t="s">
        <v>2655</v>
      </c>
      <c r="C323" s="1">
        <v>41056.540173611109</v>
      </c>
      <c r="D323" s="10" t="s">
        <v>2656</v>
      </c>
      <c r="E323" s="1" t="s">
        <v>19</v>
      </c>
      <c r="F323" s="11">
        <v>720000</v>
      </c>
      <c r="G323" s="9">
        <f>Data[[#This Row],[Clean Salary]]*INDEX(Exchange[], MATCH(Data[[#This Row],[Currency]], Exchange[Code], 0), 4)</f>
        <v>12821.700014958649</v>
      </c>
      <c r="H323" s="11">
        <f>IFERROR(Data[[#This Row],[Salary in USD]]/(INDEX(Exchange[], MATCH(Data[[#This Row],[Local Currency Unit]], Exchange[Code], 0), 8)), "")</f>
        <v>7914.6296388633637</v>
      </c>
      <c r="I323" s="30">
        <f>100*(Data[[#This Row],[Salary in Big Macs]]/$H$5)</f>
        <v>57.743590037379192</v>
      </c>
      <c r="J323" s="1" t="s">
        <v>2657</v>
      </c>
      <c r="K323" s="1" t="s">
        <v>316</v>
      </c>
      <c r="L323" s="1" t="s">
        <v>134</v>
      </c>
      <c r="M323" s="1" t="s">
        <v>19</v>
      </c>
      <c r="N323" s="1" t="str">
        <f>INDEX(Countries[], MATCH(Data[[#This Row],[Where do you work]], Countries[Actual], 0), 2)</f>
        <v>India</v>
      </c>
      <c r="O323" s="1" t="str">
        <f>VLOOKUP(Data[[#This Row],[Where do you work]], Countries[], 3, FALSE)</f>
        <v>Asia</v>
      </c>
      <c r="P323" s="1" t="s">
        <v>282</v>
      </c>
      <c r="Q323" s="1" t="str">
        <f>VLOOKUP(Data[[#This Row],[How many hours of a day you work on Excel]], Time[], 2, FALSE)</f>
        <v>Heavy</v>
      </c>
      <c r="R323" s="1">
        <v>3</v>
      </c>
      <c r="S323" s="33" t="str">
        <f>VLOOKUP(Data[[#This Row],[Years of Experience]], Experience[], 2, TRUE)</f>
        <v>0 - 5 Years</v>
      </c>
    </row>
    <row r="324" spans="2:19" x14ac:dyDescent="0.2">
      <c r="B324" s="1" t="s">
        <v>3577</v>
      </c>
      <c r="C324" s="1">
        <v>41055.542974537035</v>
      </c>
      <c r="D324" s="10" t="s">
        <v>3578</v>
      </c>
      <c r="E324" s="1" t="s">
        <v>19</v>
      </c>
      <c r="F324" s="11">
        <v>250000</v>
      </c>
      <c r="G324" s="9">
        <f>Data[[#This Row],[Clean Salary]]*INDEX(Exchange[], MATCH(Data[[#This Row],[Currency]], Exchange[Code], 0), 4)</f>
        <v>4451.9791718606421</v>
      </c>
      <c r="H324" s="11">
        <f>IFERROR(Data[[#This Row],[Salary in USD]]/(INDEX(Exchange[], MATCH(Data[[#This Row],[Local Currency Unit]], Exchange[Code], 0), 8)), "")</f>
        <v>2748.1352912720013</v>
      </c>
      <c r="I324" s="30">
        <f>100*(Data[[#This Row],[Salary in Big Macs]]/$H$5)</f>
        <v>20.049857651867775</v>
      </c>
      <c r="J324" s="1" t="s">
        <v>3579</v>
      </c>
      <c r="K324" s="1" t="s">
        <v>281</v>
      </c>
      <c r="L324" s="1" t="s">
        <v>134</v>
      </c>
      <c r="M324" s="1" t="s">
        <v>19</v>
      </c>
      <c r="N324" s="1" t="str">
        <f>INDEX(Countries[], MATCH(Data[[#This Row],[Where do you work]], Countries[Actual], 0), 2)</f>
        <v>India</v>
      </c>
      <c r="O324" s="1" t="str">
        <f>VLOOKUP(Data[[#This Row],[Where do you work]], Countries[], 3, FALSE)</f>
        <v>Asia</v>
      </c>
      <c r="P324" s="1" t="s">
        <v>291</v>
      </c>
      <c r="Q324" s="1" t="str">
        <f>VLOOKUP(Data[[#This Row],[How many hours of a day you work on Excel]], Time[], 2, FALSE)</f>
        <v>Medium</v>
      </c>
      <c r="R324" s="1">
        <v>5</v>
      </c>
      <c r="S324" s="33" t="str">
        <f>VLOOKUP(Data[[#This Row],[Years of Experience]], Experience[], 2, TRUE)</f>
        <v>5 - 10 Years</v>
      </c>
    </row>
    <row r="325" spans="2:19" x14ac:dyDescent="0.2">
      <c r="B325" s="1" t="s">
        <v>2735</v>
      </c>
      <c r="C325" s="1">
        <v>41057.466585648152</v>
      </c>
      <c r="D325" s="10">
        <v>650000</v>
      </c>
      <c r="E325" s="1" t="s">
        <v>19</v>
      </c>
      <c r="F325" s="11">
        <v>650000</v>
      </c>
      <c r="G325" s="9">
        <f>Data[[#This Row],[Clean Salary]]*INDEX(Exchange[], MATCH(Data[[#This Row],[Currency]], Exchange[Code], 0), 4)</f>
        <v>11575.14584683767</v>
      </c>
      <c r="H325" s="11">
        <f>IFERROR(Data[[#This Row],[Salary in USD]]/(INDEX(Exchange[], MATCH(Data[[#This Row],[Local Currency Unit]], Exchange[Code], 0), 8)), "")</f>
        <v>7145.1517573072033</v>
      </c>
      <c r="I325" s="30">
        <f>100*(Data[[#This Row],[Salary in Big Macs]]/$H$5)</f>
        <v>52.129629894856208</v>
      </c>
      <c r="J325" s="1" t="s">
        <v>2736</v>
      </c>
      <c r="K325" s="1" t="s">
        <v>281</v>
      </c>
      <c r="L325" s="1" t="s">
        <v>134</v>
      </c>
      <c r="M325" s="1" t="s">
        <v>19</v>
      </c>
      <c r="N325" s="1" t="str">
        <f>INDEX(Countries[], MATCH(Data[[#This Row],[Where do you work]], Countries[Actual], 0), 2)</f>
        <v>India</v>
      </c>
      <c r="O325" s="1" t="str">
        <f>VLOOKUP(Data[[#This Row],[Where do you work]], Countries[], 3, FALSE)</f>
        <v>Asia</v>
      </c>
      <c r="P325" s="1" t="s">
        <v>291</v>
      </c>
      <c r="Q325" s="1" t="str">
        <f>VLOOKUP(Data[[#This Row],[How many hours of a day you work on Excel]], Time[], 2, FALSE)</f>
        <v>Medium</v>
      </c>
      <c r="R325" s="1">
        <v>1</v>
      </c>
      <c r="S325" s="33" t="str">
        <f>VLOOKUP(Data[[#This Row],[Years of Experience]], Experience[], 2, TRUE)</f>
        <v>0 - 5 Years</v>
      </c>
    </row>
    <row r="326" spans="2:19" x14ac:dyDescent="0.2">
      <c r="B326" s="1" t="s">
        <v>3959</v>
      </c>
      <c r="C326" s="1">
        <v>41055.296412037038</v>
      </c>
      <c r="D326" s="10" t="s">
        <v>3960</v>
      </c>
      <c r="E326" s="1" t="s">
        <v>322</v>
      </c>
      <c r="F326" s="11">
        <v>4285</v>
      </c>
      <c r="G326" s="9">
        <f>Data[[#This Row],[Clean Salary]]*INDEX(Exchange[], MATCH(Data[[#This Row],[Currency]], Exchange[Code], 0), 4)</f>
        <v>4285</v>
      </c>
      <c r="H326" s="11">
        <f>IFERROR(Data[[#This Row],[Salary in USD]]/(INDEX(Exchange[], MATCH(Data[[#This Row],[Local Currency Unit]], Exchange[Code], 0), 8)), "")</f>
        <v>2645.0617283950614</v>
      </c>
      <c r="I326" s="30">
        <f>100*(Data[[#This Row],[Salary in Big Macs]]/$H$5)</f>
        <v>19.297853094480448</v>
      </c>
      <c r="J326" s="1" t="s">
        <v>3318</v>
      </c>
      <c r="K326" s="1" t="s">
        <v>290</v>
      </c>
      <c r="L326" s="1" t="s">
        <v>134</v>
      </c>
      <c r="M326" s="1" t="s">
        <v>19</v>
      </c>
      <c r="N326" s="1" t="str">
        <f>INDEX(Countries[], MATCH(Data[[#This Row],[Where do you work]], Countries[Actual], 0), 2)</f>
        <v>India</v>
      </c>
      <c r="O326" s="1" t="str">
        <f>VLOOKUP(Data[[#This Row],[Where do you work]], Countries[], 3, FALSE)</f>
        <v>Asia</v>
      </c>
      <c r="P326" s="1" t="s">
        <v>294</v>
      </c>
      <c r="Q326" s="1" t="str">
        <f>VLOOKUP(Data[[#This Row],[How many hours of a day you work on Excel]], Time[], 2, FALSE)</f>
        <v>Very Heavy</v>
      </c>
      <c r="R326" s="1">
        <v>6</v>
      </c>
      <c r="S326" s="33" t="str">
        <f>VLOOKUP(Data[[#This Row],[Years of Experience]], Experience[], 2, TRUE)</f>
        <v>5 - 10 Years</v>
      </c>
    </row>
    <row r="327" spans="2:19" x14ac:dyDescent="0.2">
      <c r="B327" s="1" t="s">
        <v>3568</v>
      </c>
      <c r="C327" s="1">
        <v>41058.450381944444</v>
      </c>
      <c r="D327" s="10" t="s">
        <v>3569</v>
      </c>
      <c r="E327" s="1" t="s">
        <v>322</v>
      </c>
      <c r="F327" s="11">
        <v>11800</v>
      </c>
      <c r="G327" s="9">
        <f>Data[[#This Row],[Clean Salary]]*INDEX(Exchange[], MATCH(Data[[#This Row],[Currency]], Exchange[Code], 0), 4)</f>
        <v>11800</v>
      </c>
      <c r="H327" s="11">
        <f>IFERROR(Data[[#This Row],[Salary in USD]]/(INDEX(Exchange[], MATCH(Data[[#This Row],[Local Currency Unit]], Exchange[Code], 0), 8)), "")</f>
        <v>7283.9506172839501</v>
      </c>
      <c r="I327" s="30">
        <f>100*(Data[[#This Row],[Salary in Big Macs]]/$H$5)</f>
        <v>53.142279233341739</v>
      </c>
      <c r="J327" s="1" t="s">
        <v>3570</v>
      </c>
      <c r="K327" s="1" t="s">
        <v>290</v>
      </c>
      <c r="L327" s="1" t="s">
        <v>134</v>
      </c>
      <c r="M327" s="1" t="s">
        <v>19</v>
      </c>
      <c r="N327" s="1" t="str">
        <f>INDEX(Countries[], MATCH(Data[[#This Row],[Where do you work]], Countries[Actual], 0), 2)</f>
        <v>India</v>
      </c>
      <c r="O327" s="1" t="str">
        <f>VLOOKUP(Data[[#This Row],[Where do you work]], Countries[], 3, FALSE)</f>
        <v>Asia</v>
      </c>
      <c r="P327" s="1" t="s">
        <v>282</v>
      </c>
      <c r="Q327" s="1" t="str">
        <f>VLOOKUP(Data[[#This Row],[How many hours of a day you work on Excel]], Time[], 2, FALSE)</f>
        <v>Heavy</v>
      </c>
      <c r="R327" s="1">
        <v>10</v>
      </c>
      <c r="S327" s="33" t="str">
        <f>VLOOKUP(Data[[#This Row],[Years of Experience]], Experience[], 2, TRUE)</f>
        <v>10 - 20 Years</v>
      </c>
    </row>
    <row r="328" spans="2:19" x14ac:dyDescent="0.2">
      <c r="B328" s="1" t="s">
        <v>3184</v>
      </c>
      <c r="C328" s="1">
        <v>41055.43246527778</v>
      </c>
      <c r="D328" s="10" t="s">
        <v>3185</v>
      </c>
      <c r="E328" s="1" t="s">
        <v>19</v>
      </c>
      <c r="F328" s="11">
        <v>420000</v>
      </c>
      <c r="G328" s="9">
        <f>Data[[#This Row],[Clean Salary]]*INDEX(Exchange[], MATCH(Data[[#This Row],[Currency]], Exchange[Code], 0), 4)</f>
        <v>7479.3250087258784</v>
      </c>
      <c r="H328" s="11">
        <f>IFERROR(Data[[#This Row],[Salary in USD]]/(INDEX(Exchange[], MATCH(Data[[#This Row],[Local Currency Unit]], Exchange[Code], 0), 8)), "")</f>
        <v>4616.8672893369621</v>
      </c>
      <c r="I328" s="30">
        <f>100*(Data[[#This Row],[Salary in Big Macs]]/$H$5)</f>
        <v>33.683760855137862</v>
      </c>
      <c r="J328" s="1" t="s">
        <v>3186</v>
      </c>
      <c r="K328" s="1" t="s">
        <v>290</v>
      </c>
      <c r="L328" s="1" t="s">
        <v>134</v>
      </c>
      <c r="M328" s="1" t="s">
        <v>19</v>
      </c>
      <c r="N328" s="1" t="str">
        <f>INDEX(Countries[], MATCH(Data[[#This Row],[Where do you work]], Countries[Actual], 0), 2)</f>
        <v>India</v>
      </c>
      <c r="O328" s="1" t="str">
        <f>VLOOKUP(Data[[#This Row],[Where do you work]], Countries[], 3, FALSE)</f>
        <v>Asia</v>
      </c>
      <c r="P328" s="1" t="s">
        <v>282</v>
      </c>
      <c r="Q328" s="1" t="str">
        <f>VLOOKUP(Data[[#This Row],[How many hours of a day you work on Excel]], Time[], 2, FALSE)</f>
        <v>Heavy</v>
      </c>
      <c r="R328" s="1">
        <v>3</v>
      </c>
      <c r="S328" s="33" t="str">
        <f>VLOOKUP(Data[[#This Row],[Years of Experience]], Experience[], 2, TRUE)</f>
        <v>0 - 5 Years</v>
      </c>
    </row>
    <row r="329" spans="2:19" x14ac:dyDescent="0.2">
      <c r="B329" s="1" t="s">
        <v>3371</v>
      </c>
      <c r="C329" s="1">
        <v>41064.072951388887</v>
      </c>
      <c r="D329" s="10">
        <v>340000</v>
      </c>
      <c r="E329" s="1" t="s">
        <v>19</v>
      </c>
      <c r="F329" s="11">
        <v>340000</v>
      </c>
      <c r="G329" s="9">
        <f>Data[[#This Row],[Clean Salary]]*INDEX(Exchange[], MATCH(Data[[#This Row],[Currency]], Exchange[Code], 0), 4)</f>
        <v>6054.6916737304728</v>
      </c>
      <c r="H329" s="11">
        <f>IFERROR(Data[[#This Row],[Salary in USD]]/(INDEX(Exchange[], MATCH(Data[[#This Row],[Local Currency Unit]], Exchange[Code], 0), 8)), "")</f>
        <v>3737.4639961299213</v>
      </c>
      <c r="I329" s="30">
        <f>100*(Data[[#This Row],[Salary in Big Macs]]/$H$5)</f>
        <v>27.267806406540167</v>
      </c>
      <c r="J329" s="1" t="s">
        <v>2452</v>
      </c>
      <c r="K329" s="1" t="s">
        <v>281</v>
      </c>
      <c r="L329" s="1" t="s">
        <v>134</v>
      </c>
      <c r="M329" s="1" t="s">
        <v>19</v>
      </c>
      <c r="N329" s="1" t="str">
        <f>INDEX(Countries[], MATCH(Data[[#This Row],[Where do you work]], Countries[Actual], 0), 2)</f>
        <v>India</v>
      </c>
      <c r="O329" s="1" t="str">
        <f>VLOOKUP(Data[[#This Row],[Where do you work]], Countries[], 3, FALSE)</f>
        <v>Asia</v>
      </c>
      <c r="P329" s="1" t="s">
        <v>282</v>
      </c>
      <c r="Q329" s="1" t="str">
        <f>VLOOKUP(Data[[#This Row],[How many hours of a day you work on Excel]], Time[], 2, FALSE)</f>
        <v>Heavy</v>
      </c>
      <c r="R329" s="1">
        <v>5</v>
      </c>
      <c r="S329" s="33" t="str">
        <f>VLOOKUP(Data[[#This Row],[Years of Experience]], Experience[], 2, TRUE)</f>
        <v>5 - 10 Years</v>
      </c>
    </row>
    <row r="330" spans="2:19" x14ac:dyDescent="0.2">
      <c r="B330" s="1" t="s">
        <v>3122</v>
      </c>
      <c r="C330" s="1">
        <v>41058.055162037039</v>
      </c>
      <c r="D330" s="10" t="s">
        <v>3123</v>
      </c>
      <c r="E330" s="1" t="s">
        <v>19</v>
      </c>
      <c r="F330" s="11">
        <v>450000</v>
      </c>
      <c r="G330" s="9">
        <f>Data[[#This Row],[Clean Salary]]*INDEX(Exchange[], MATCH(Data[[#This Row],[Currency]], Exchange[Code], 0), 4)</f>
        <v>8013.5625093491553</v>
      </c>
      <c r="H330" s="11">
        <f>IFERROR(Data[[#This Row],[Salary in USD]]/(INDEX(Exchange[], MATCH(Data[[#This Row],[Local Currency Unit]], Exchange[Code], 0), 8)), "")</f>
        <v>4946.6435242896014</v>
      </c>
      <c r="I330" s="30">
        <f>100*(Data[[#This Row],[Salary in Big Macs]]/$H$5)</f>
        <v>36.089743773361988</v>
      </c>
      <c r="J330" s="1" t="s">
        <v>3124</v>
      </c>
      <c r="K330" s="1" t="s">
        <v>281</v>
      </c>
      <c r="L330" s="1" t="s">
        <v>134</v>
      </c>
      <c r="M330" s="1" t="s">
        <v>19</v>
      </c>
      <c r="N330" s="1" t="str">
        <f>INDEX(Countries[], MATCH(Data[[#This Row],[Where do you work]], Countries[Actual], 0), 2)</f>
        <v>India</v>
      </c>
      <c r="O330" s="1" t="str">
        <f>VLOOKUP(Data[[#This Row],[Where do you work]], Countries[], 3, FALSE)</f>
        <v>Asia</v>
      </c>
      <c r="P330" s="1" t="s">
        <v>294</v>
      </c>
      <c r="Q330" s="1" t="str">
        <f>VLOOKUP(Data[[#This Row],[How many hours of a day you work on Excel]], Time[], 2, FALSE)</f>
        <v>Very Heavy</v>
      </c>
      <c r="R330" s="1">
        <v>2</v>
      </c>
      <c r="S330" s="33" t="str">
        <f>VLOOKUP(Data[[#This Row],[Years of Experience]], Experience[], 2, TRUE)</f>
        <v>0 - 5 Years</v>
      </c>
    </row>
    <row r="331" spans="2:19" x14ac:dyDescent="0.2">
      <c r="B331" s="1" t="s">
        <v>3054</v>
      </c>
      <c r="C331" s="1">
        <v>41056.720081018517</v>
      </c>
      <c r="D331" s="10" t="s">
        <v>3055</v>
      </c>
      <c r="E331" s="1" t="s">
        <v>19</v>
      </c>
      <c r="F331" s="11">
        <v>486000</v>
      </c>
      <c r="G331" s="9">
        <f>Data[[#This Row],[Clean Salary]]*INDEX(Exchange[], MATCH(Data[[#This Row],[Currency]], Exchange[Code], 0), 4)</f>
        <v>8654.6475100970874</v>
      </c>
      <c r="H331" s="11">
        <f>IFERROR(Data[[#This Row],[Salary in USD]]/(INDEX(Exchange[], MATCH(Data[[#This Row],[Local Currency Unit]], Exchange[Code], 0), 8)), "")</f>
        <v>5342.3750062327699</v>
      </c>
      <c r="I331" s="30">
        <f>100*(Data[[#This Row],[Salary in Big Macs]]/$H$5)</f>
        <v>38.976923275230952</v>
      </c>
      <c r="J331" s="1" t="s">
        <v>3056</v>
      </c>
      <c r="K331" s="1" t="s">
        <v>281</v>
      </c>
      <c r="L331" s="1" t="s">
        <v>134</v>
      </c>
      <c r="M331" s="1" t="s">
        <v>19</v>
      </c>
      <c r="N331" s="1" t="str">
        <f>INDEX(Countries[], MATCH(Data[[#This Row],[Where do you work]], Countries[Actual], 0), 2)</f>
        <v>India</v>
      </c>
      <c r="O331" s="1" t="str">
        <f>VLOOKUP(Data[[#This Row],[Where do you work]], Countries[], 3, FALSE)</f>
        <v>Asia</v>
      </c>
      <c r="P331" s="1" t="s">
        <v>294</v>
      </c>
      <c r="Q331" s="1" t="str">
        <f>VLOOKUP(Data[[#This Row],[How many hours of a day you work on Excel]], Time[], 2, FALSE)</f>
        <v>Very Heavy</v>
      </c>
      <c r="R331" s="1">
        <v>6</v>
      </c>
      <c r="S331" s="33" t="str">
        <f>VLOOKUP(Data[[#This Row],[Years of Experience]], Experience[], 2, TRUE)</f>
        <v>5 - 10 Years</v>
      </c>
    </row>
    <row r="332" spans="2:19" x14ac:dyDescent="0.2">
      <c r="B332" s="1" t="s">
        <v>2930</v>
      </c>
      <c r="C332" s="1">
        <v>41057.434618055559</v>
      </c>
      <c r="D332" s="10" t="s">
        <v>2931</v>
      </c>
      <c r="E332" s="1" t="s">
        <v>19</v>
      </c>
      <c r="F332" s="11">
        <v>545000</v>
      </c>
      <c r="G332" s="9">
        <f>Data[[#This Row],[Clean Salary]]*INDEX(Exchange[], MATCH(Data[[#This Row],[Currency]], Exchange[Code], 0), 4)</f>
        <v>9705.3145946561999</v>
      </c>
      <c r="H332" s="11">
        <f>IFERROR(Data[[#This Row],[Salary in USD]]/(INDEX(Exchange[], MATCH(Data[[#This Row],[Local Currency Unit]], Exchange[Code], 0), 8)), "")</f>
        <v>5990.9349349729628</v>
      </c>
      <c r="I332" s="30">
        <f>100*(Data[[#This Row],[Salary in Big Macs]]/$H$5)</f>
        <v>43.708689681071746</v>
      </c>
      <c r="J332" s="1" t="s">
        <v>2452</v>
      </c>
      <c r="K332" s="1" t="s">
        <v>281</v>
      </c>
      <c r="L332" s="1" t="s">
        <v>134</v>
      </c>
      <c r="M332" s="1" t="s">
        <v>19</v>
      </c>
      <c r="N332" s="1" t="str">
        <f>INDEX(Countries[], MATCH(Data[[#This Row],[Where do you work]], Countries[Actual], 0), 2)</f>
        <v>India</v>
      </c>
      <c r="O332" s="1" t="str">
        <f>VLOOKUP(Data[[#This Row],[Where do you work]], Countries[], 3, FALSE)</f>
        <v>Asia</v>
      </c>
      <c r="P332" s="1" t="s">
        <v>291</v>
      </c>
      <c r="Q332" s="1" t="str">
        <f>VLOOKUP(Data[[#This Row],[How many hours of a day you work on Excel]], Time[], 2, FALSE)</f>
        <v>Medium</v>
      </c>
      <c r="R332" s="1">
        <v>6</v>
      </c>
      <c r="S332" s="33" t="str">
        <f>VLOOKUP(Data[[#This Row],[Years of Experience]], Experience[], 2, TRUE)</f>
        <v>5 - 10 Years</v>
      </c>
    </row>
    <row r="333" spans="2:19" x14ac:dyDescent="0.2">
      <c r="B333" s="1" t="s">
        <v>2877</v>
      </c>
      <c r="C333" s="1">
        <v>41058.720671296294</v>
      </c>
      <c r="D333" s="10" t="s">
        <v>2878</v>
      </c>
      <c r="E333" s="1" t="s">
        <v>19</v>
      </c>
      <c r="F333" s="11">
        <v>600000</v>
      </c>
      <c r="G333" s="9">
        <f>Data[[#This Row],[Clean Salary]]*INDEX(Exchange[], MATCH(Data[[#This Row],[Currency]], Exchange[Code], 0), 4)</f>
        <v>10684.750012465542</v>
      </c>
      <c r="H333" s="11">
        <f>IFERROR(Data[[#This Row],[Salary in USD]]/(INDEX(Exchange[], MATCH(Data[[#This Row],[Local Currency Unit]], Exchange[Code], 0), 8)), "")</f>
        <v>6595.524699052803</v>
      </c>
      <c r="I333" s="30">
        <f>100*(Data[[#This Row],[Salary in Big Macs]]/$H$5)</f>
        <v>48.11965836448266</v>
      </c>
      <c r="J333" s="1" t="s">
        <v>2452</v>
      </c>
      <c r="K333" s="1" t="s">
        <v>281</v>
      </c>
      <c r="L333" s="1" t="s">
        <v>134</v>
      </c>
      <c r="M333" s="1" t="s">
        <v>19</v>
      </c>
      <c r="N333" s="1" t="str">
        <f>INDEX(Countries[], MATCH(Data[[#This Row],[Where do you work]], Countries[Actual], 0), 2)</f>
        <v>India</v>
      </c>
      <c r="O333" s="1" t="str">
        <f>VLOOKUP(Data[[#This Row],[Where do you work]], Countries[], 3, FALSE)</f>
        <v>Asia</v>
      </c>
      <c r="P333" s="1" t="s">
        <v>324</v>
      </c>
      <c r="Q333" s="1" t="str">
        <f>VLOOKUP(Data[[#This Row],[How many hours of a day you work on Excel]], Time[], 2, FALSE)</f>
        <v>Light</v>
      </c>
      <c r="R333" s="1">
        <v>7</v>
      </c>
      <c r="S333" s="33" t="str">
        <f>VLOOKUP(Data[[#This Row],[Years of Experience]], Experience[], 2, TRUE)</f>
        <v>5 - 10 Years</v>
      </c>
    </row>
    <row r="334" spans="2:19" x14ac:dyDescent="0.2">
      <c r="B334" s="1" t="s">
        <v>2613</v>
      </c>
      <c r="C334" s="1">
        <v>41058.022627314815</v>
      </c>
      <c r="D334" s="10" t="s">
        <v>2614</v>
      </c>
      <c r="E334" s="1" t="s">
        <v>19</v>
      </c>
      <c r="F334" s="11">
        <v>750000</v>
      </c>
      <c r="G334" s="9">
        <f>Data[[#This Row],[Clean Salary]]*INDEX(Exchange[], MATCH(Data[[#This Row],[Currency]], Exchange[Code], 0), 4)</f>
        <v>13355.937515581925</v>
      </c>
      <c r="H334" s="11">
        <f>IFERROR(Data[[#This Row],[Salary in USD]]/(INDEX(Exchange[], MATCH(Data[[#This Row],[Local Currency Unit]], Exchange[Code], 0), 8)), "")</f>
        <v>8244.405873816002</v>
      </c>
      <c r="I334" s="30">
        <f>100*(Data[[#This Row],[Salary in Big Macs]]/$H$5)</f>
        <v>60.149572955603311</v>
      </c>
      <c r="J334" s="1" t="s">
        <v>2452</v>
      </c>
      <c r="K334" s="1" t="s">
        <v>281</v>
      </c>
      <c r="L334" s="1" t="s">
        <v>134</v>
      </c>
      <c r="M334" s="1" t="s">
        <v>19</v>
      </c>
      <c r="N334" s="1" t="str">
        <f>INDEX(Countries[], MATCH(Data[[#This Row],[Where do you work]], Countries[Actual], 0), 2)</f>
        <v>India</v>
      </c>
      <c r="O334" s="1" t="str">
        <f>VLOOKUP(Data[[#This Row],[Where do you work]], Countries[], 3, FALSE)</f>
        <v>Asia</v>
      </c>
      <c r="P334" s="1" t="s">
        <v>291</v>
      </c>
      <c r="Q334" s="1" t="str">
        <f>VLOOKUP(Data[[#This Row],[How many hours of a day you work on Excel]], Time[], 2, FALSE)</f>
        <v>Medium</v>
      </c>
      <c r="R334" s="1">
        <v>3</v>
      </c>
      <c r="S334" s="33" t="str">
        <f>VLOOKUP(Data[[#This Row],[Years of Experience]], Experience[], 2, TRUE)</f>
        <v>0 - 5 Years</v>
      </c>
    </row>
    <row r="335" spans="2:19" x14ac:dyDescent="0.2">
      <c r="B335" s="1" t="s">
        <v>2468</v>
      </c>
      <c r="C335" s="1">
        <v>41056.621874999997</v>
      </c>
      <c r="D335" s="10" t="s">
        <v>2466</v>
      </c>
      <c r="E335" s="1" t="s">
        <v>19</v>
      </c>
      <c r="F335" s="11">
        <v>850000</v>
      </c>
      <c r="G335" s="9">
        <f>Data[[#This Row],[Clean Salary]]*INDEX(Exchange[], MATCH(Data[[#This Row],[Currency]], Exchange[Code], 0), 4)</f>
        <v>15136.729184326183</v>
      </c>
      <c r="H335" s="11">
        <f>IFERROR(Data[[#This Row],[Salary in USD]]/(INDEX(Exchange[], MATCH(Data[[#This Row],[Local Currency Unit]], Exchange[Code], 0), 8)), "")</f>
        <v>9343.6599903248043</v>
      </c>
      <c r="I335" s="30">
        <f>100*(Data[[#This Row],[Salary in Big Macs]]/$H$5)</f>
        <v>68.169516016350428</v>
      </c>
      <c r="J335" s="1" t="s">
        <v>2452</v>
      </c>
      <c r="K335" s="1" t="s">
        <v>281</v>
      </c>
      <c r="L335" s="1" t="s">
        <v>134</v>
      </c>
      <c r="M335" s="1" t="s">
        <v>19</v>
      </c>
      <c r="N335" s="1" t="str">
        <f>INDEX(Countries[], MATCH(Data[[#This Row],[Where do you work]], Countries[Actual], 0), 2)</f>
        <v>India</v>
      </c>
      <c r="O335" s="1" t="str">
        <f>VLOOKUP(Data[[#This Row],[Where do you work]], Countries[], 3, FALSE)</f>
        <v>Asia</v>
      </c>
      <c r="P335" s="1" t="s">
        <v>291</v>
      </c>
      <c r="Q335" s="1" t="str">
        <f>VLOOKUP(Data[[#This Row],[How many hours of a day you work on Excel]], Time[], 2, FALSE)</f>
        <v>Medium</v>
      </c>
      <c r="R335" s="1">
        <v>3</v>
      </c>
      <c r="S335" s="33" t="str">
        <f>VLOOKUP(Data[[#This Row],[Years of Experience]], Experience[], 2, TRUE)</f>
        <v>0 - 5 Years</v>
      </c>
    </row>
    <row r="336" spans="2:19" x14ac:dyDescent="0.2">
      <c r="B336" s="1" t="s">
        <v>2451</v>
      </c>
      <c r="C336" s="1">
        <v>41076.718090277776</v>
      </c>
      <c r="D336" s="10">
        <v>40000</v>
      </c>
      <c r="E336" s="1" t="s">
        <v>322</v>
      </c>
      <c r="F336" s="11">
        <v>40000</v>
      </c>
      <c r="G336" s="9">
        <f>Data[[#This Row],[Clean Salary]]*INDEX(Exchange[], MATCH(Data[[#This Row],[Currency]], Exchange[Code], 0), 4)</f>
        <v>40000</v>
      </c>
      <c r="H336" s="11">
        <f>IFERROR(Data[[#This Row],[Salary in USD]]/(INDEX(Exchange[], MATCH(Data[[#This Row],[Local Currency Unit]], Exchange[Code], 0), 8)), "")</f>
        <v>24691.358024691355</v>
      </c>
      <c r="I336" s="30">
        <f>100*(Data[[#This Row],[Salary in Big Macs]]/$H$5)</f>
        <v>180.1433194350567</v>
      </c>
      <c r="J336" s="1" t="s">
        <v>2452</v>
      </c>
      <c r="K336" s="1" t="s">
        <v>281</v>
      </c>
      <c r="L336" s="1" t="s">
        <v>134</v>
      </c>
      <c r="M336" s="1" t="s">
        <v>19</v>
      </c>
      <c r="N336" s="1" t="str">
        <f>INDEX(Countries[], MATCH(Data[[#This Row],[Where do you work]], Countries[Actual], 0), 2)</f>
        <v>India</v>
      </c>
      <c r="O336" s="1" t="str">
        <f>VLOOKUP(Data[[#This Row],[Where do you work]], Countries[], 3, FALSE)</f>
        <v>Asia</v>
      </c>
      <c r="P336" s="1" t="s">
        <v>282</v>
      </c>
      <c r="Q336" s="1" t="str">
        <f>VLOOKUP(Data[[#This Row],[How many hours of a day you work on Excel]], Time[], 2, FALSE)</f>
        <v>Heavy</v>
      </c>
      <c r="R336" s="1">
        <v>5</v>
      </c>
      <c r="S336" s="33" t="str">
        <f>VLOOKUP(Data[[#This Row],[Years of Experience]], Experience[], 2, TRUE)</f>
        <v>5 - 10 Years</v>
      </c>
    </row>
    <row r="337" spans="2:19" x14ac:dyDescent="0.2">
      <c r="B337" s="1" t="s">
        <v>3170</v>
      </c>
      <c r="C337" s="1">
        <v>41055.513738425929</v>
      </c>
      <c r="D337" s="10" t="s">
        <v>3171</v>
      </c>
      <c r="E337" s="1" t="s">
        <v>19</v>
      </c>
      <c r="F337" s="11">
        <v>432000</v>
      </c>
      <c r="G337" s="9">
        <f>Data[[#This Row],[Clean Salary]]*INDEX(Exchange[], MATCH(Data[[#This Row],[Currency]], Exchange[Code], 0), 4)</f>
        <v>7693.0200089751897</v>
      </c>
      <c r="H337" s="11">
        <f>IFERROR(Data[[#This Row],[Salary in USD]]/(INDEX(Exchange[], MATCH(Data[[#This Row],[Local Currency Unit]], Exchange[Code], 0), 8)), "")</f>
        <v>4748.777783318018</v>
      </c>
      <c r="I337" s="30">
        <f>100*(Data[[#This Row],[Salary in Big Macs]]/$H$5)</f>
        <v>34.64615402242751</v>
      </c>
      <c r="J337" s="1" t="s">
        <v>3172</v>
      </c>
      <c r="K337" s="1" t="s">
        <v>281</v>
      </c>
      <c r="L337" s="1" t="s">
        <v>134</v>
      </c>
      <c r="M337" s="1" t="s">
        <v>19</v>
      </c>
      <c r="N337" s="1" t="str">
        <f>INDEX(Countries[], MATCH(Data[[#This Row],[Where do you work]], Countries[Actual], 0), 2)</f>
        <v>India</v>
      </c>
      <c r="O337" s="1" t="str">
        <f>VLOOKUP(Data[[#This Row],[Where do you work]], Countries[], 3, FALSE)</f>
        <v>Asia</v>
      </c>
      <c r="P337" s="1" t="s">
        <v>291</v>
      </c>
      <c r="Q337" s="1" t="str">
        <f>VLOOKUP(Data[[#This Row],[How many hours of a day you work on Excel]], Time[], 2, FALSE)</f>
        <v>Medium</v>
      </c>
      <c r="R337" s="1">
        <v>5</v>
      </c>
      <c r="S337" s="33" t="str">
        <f>VLOOKUP(Data[[#This Row],[Years of Experience]], Experience[], 2, TRUE)</f>
        <v>5 - 10 Years</v>
      </c>
    </row>
    <row r="338" spans="2:19" x14ac:dyDescent="0.2">
      <c r="B338" s="1" t="s">
        <v>2808</v>
      </c>
      <c r="C338" s="1">
        <v>41055.083379629628</v>
      </c>
      <c r="D338" s="10" t="s">
        <v>2809</v>
      </c>
      <c r="E338" s="1" t="s">
        <v>19</v>
      </c>
      <c r="F338" s="11">
        <v>620000</v>
      </c>
      <c r="G338" s="9">
        <f>Data[[#This Row],[Clean Salary]]*INDEX(Exchange[], MATCH(Data[[#This Row],[Currency]], Exchange[Code], 0), 4)</f>
        <v>11040.908346214392</v>
      </c>
      <c r="H338" s="11">
        <f>IFERROR(Data[[#This Row],[Salary in USD]]/(INDEX(Exchange[], MATCH(Data[[#This Row],[Local Currency Unit]], Exchange[Code], 0), 8)), "")</f>
        <v>6815.3755223545622</v>
      </c>
      <c r="I338" s="30">
        <f>100*(Data[[#This Row],[Salary in Big Macs]]/$H$5)</f>
        <v>49.723646976632075</v>
      </c>
      <c r="J338" s="1" t="s">
        <v>2810</v>
      </c>
      <c r="K338" s="1" t="s">
        <v>281</v>
      </c>
      <c r="L338" s="1" t="s">
        <v>134</v>
      </c>
      <c r="M338" s="1" t="s">
        <v>19</v>
      </c>
      <c r="N338" s="1" t="str">
        <f>INDEX(Countries[], MATCH(Data[[#This Row],[Where do you work]], Countries[Actual], 0), 2)</f>
        <v>India</v>
      </c>
      <c r="O338" s="1" t="str">
        <f>VLOOKUP(Data[[#This Row],[Where do you work]], Countries[], 3, FALSE)</f>
        <v>Asia</v>
      </c>
      <c r="P338" s="1" t="s">
        <v>324</v>
      </c>
      <c r="Q338" s="1" t="str">
        <f>VLOOKUP(Data[[#This Row],[How many hours of a day you work on Excel]], Time[], 2, FALSE)</f>
        <v>Light</v>
      </c>
      <c r="S338" s="33" t="str">
        <f>VLOOKUP(Data[[#This Row],[Years of Experience]], Experience[], 2, TRUE)</f>
        <v>0 - 5 Years</v>
      </c>
    </row>
    <row r="339" spans="2:19" x14ac:dyDescent="0.2">
      <c r="B339" s="1" t="s">
        <v>3142</v>
      </c>
      <c r="C339" s="1">
        <v>41057.636342592596</v>
      </c>
      <c r="D339" s="10" t="s">
        <v>3143</v>
      </c>
      <c r="E339" s="1" t="s">
        <v>19</v>
      </c>
      <c r="F339" s="11">
        <v>438000</v>
      </c>
      <c r="G339" s="9">
        <f>Data[[#This Row],[Clean Salary]]*INDEX(Exchange[], MATCH(Data[[#This Row],[Currency]], Exchange[Code], 0), 4)</f>
        <v>7799.8675090998449</v>
      </c>
      <c r="H339" s="11">
        <f>IFERROR(Data[[#This Row],[Salary in USD]]/(INDEX(Exchange[], MATCH(Data[[#This Row],[Local Currency Unit]], Exchange[Code], 0), 8)), "")</f>
        <v>4814.7330303085455</v>
      </c>
      <c r="I339" s="30">
        <f>100*(Data[[#This Row],[Salary in Big Macs]]/$H$5)</f>
        <v>35.127350606072341</v>
      </c>
      <c r="J339" s="1" t="s">
        <v>3144</v>
      </c>
      <c r="K339" s="1" t="s">
        <v>290</v>
      </c>
      <c r="L339" s="1" t="s">
        <v>134</v>
      </c>
      <c r="M339" s="1" t="s">
        <v>19</v>
      </c>
      <c r="N339" s="1" t="str">
        <f>INDEX(Countries[], MATCH(Data[[#This Row],[Where do you work]], Countries[Actual], 0), 2)</f>
        <v>India</v>
      </c>
      <c r="O339" s="1" t="str">
        <f>VLOOKUP(Data[[#This Row],[Where do you work]], Countries[], 3, FALSE)</f>
        <v>Asia</v>
      </c>
      <c r="P339" s="1" t="s">
        <v>324</v>
      </c>
      <c r="Q339" s="1" t="str">
        <f>VLOOKUP(Data[[#This Row],[How many hours of a day you work on Excel]], Time[], 2, FALSE)</f>
        <v>Light</v>
      </c>
      <c r="R339" s="1">
        <v>10</v>
      </c>
      <c r="S339" s="33" t="str">
        <f>VLOOKUP(Data[[#This Row],[Years of Experience]], Experience[], 2, TRUE)</f>
        <v>10 - 20 Years</v>
      </c>
    </row>
    <row r="340" spans="2:19" x14ac:dyDescent="0.2">
      <c r="B340" s="1" t="s">
        <v>3726</v>
      </c>
      <c r="C340" s="1">
        <v>41057.950370370374</v>
      </c>
      <c r="D340" s="10" t="s">
        <v>3727</v>
      </c>
      <c r="E340" s="1" t="s">
        <v>19</v>
      </c>
      <c r="F340" s="11">
        <v>200000</v>
      </c>
      <c r="G340" s="9">
        <f>Data[[#This Row],[Clean Salary]]*INDEX(Exchange[], MATCH(Data[[#This Row],[Currency]], Exchange[Code], 0), 4)</f>
        <v>3561.5833374885137</v>
      </c>
      <c r="H340" s="11">
        <f>IFERROR(Data[[#This Row],[Salary in USD]]/(INDEX(Exchange[], MATCH(Data[[#This Row],[Local Currency Unit]], Exchange[Code], 0), 8)), "")</f>
        <v>2198.508233017601</v>
      </c>
      <c r="I340" s="30">
        <f>100*(Data[[#This Row],[Salary in Big Macs]]/$H$5)</f>
        <v>16.03988612149422</v>
      </c>
      <c r="J340" s="1" t="s">
        <v>445</v>
      </c>
      <c r="K340" s="1" t="s">
        <v>290</v>
      </c>
      <c r="L340" s="1" t="s">
        <v>134</v>
      </c>
      <c r="M340" s="1" t="s">
        <v>19</v>
      </c>
      <c r="N340" s="1" t="str">
        <f>INDEX(Countries[], MATCH(Data[[#This Row],[Where do you work]], Countries[Actual], 0), 2)</f>
        <v>India</v>
      </c>
      <c r="O340" s="1" t="str">
        <f>VLOOKUP(Data[[#This Row],[Where do you work]], Countries[], 3, FALSE)</f>
        <v>Asia</v>
      </c>
      <c r="P340" s="1" t="s">
        <v>324</v>
      </c>
      <c r="Q340" s="1" t="str">
        <f>VLOOKUP(Data[[#This Row],[How many hours of a day you work on Excel]], Time[], 2, FALSE)</f>
        <v>Light</v>
      </c>
      <c r="R340" s="1">
        <v>6</v>
      </c>
      <c r="S340" s="33" t="str">
        <f>VLOOKUP(Data[[#This Row],[Years of Experience]], Experience[], 2, TRUE)</f>
        <v>5 - 10 Years</v>
      </c>
    </row>
    <row r="341" spans="2:19" x14ac:dyDescent="0.2">
      <c r="B341" s="1" t="s">
        <v>2740</v>
      </c>
      <c r="C341" s="1">
        <v>41061.82136574074</v>
      </c>
      <c r="D341" s="10">
        <v>650000</v>
      </c>
      <c r="E341" s="1" t="s">
        <v>19</v>
      </c>
      <c r="F341" s="11">
        <v>650000</v>
      </c>
      <c r="G341" s="9">
        <f>Data[[#This Row],[Clean Salary]]*INDEX(Exchange[], MATCH(Data[[#This Row],[Currency]], Exchange[Code], 0), 4)</f>
        <v>11575.14584683767</v>
      </c>
      <c r="H341" s="11">
        <f>IFERROR(Data[[#This Row],[Salary in USD]]/(INDEX(Exchange[], MATCH(Data[[#This Row],[Local Currency Unit]], Exchange[Code], 0), 8)), "")</f>
        <v>7145.1517573072033</v>
      </c>
      <c r="I341" s="30">
        <f>100*(Data[[#This Row],[Salary in Big Macs]]/$H$5)</f>
        <v>52.129629894856208</v>
      </c>
      <c r="J341" s="1" t="s">
        <v>445</v>
      </c>
      <c r="K341" s="1" t="s">
        <v>290</v>
      </c>
      <c r="L341" s="1" t="s">
        <v>134</v>
      </c>
      <c r="M341" s="1" t="s">
        <v>19</v>
      </c>
      <c r="N341" s="1" t="str">
        <f>INDEX(Countries[], MATCH(Data[[#This Row],[Where do you work]], Countries[Actual], 0), 2)</f>
        <v>India</v>
      </c>
      <c r="O341" s="1" t="str">
        <f>VLOOKUP(Data[[#This Row],[Where do you work]], Countries[], 3, FALSE)</f>
        <v>Asia</v>
      </c>
      <c r="P341" s="1" t="s">
        <v>282</v>
      </c>
      <c r="Q341" s="1" t="str">
        <f>VLOOKUP(Data[[#This Row],[How many hours of a day you work on Excel]], Time[], 2, FALSE)</f>
        <v>Heavy</v>
      </c>
      <c r="R341" s="1">
        <v>5</v>
      </c>
      <c r="S341" s="33" t="str">
        <f>VLOOKUP(Data[[#This Row],[Years of Experience]], Experience[], 2, TRUE)</f>
        <v>5 - 10 Years</v>
      </c>
    </row>
    <row r="342" spans="2:19" x14ac:dyDescent="0.2">
      <c r="B342" s="1" t="s">
        <v>2592</v>
      </c>
      <c r="C342" s="1">
        <v>41055.630312499998</v>
      </c>
      <c r="D342" s="10">
        <v>35000</v>
      </c>
      <c r="E342" s="1" t="s">
        <v>322</v>
      </c>
      <c r="F342" s="11">
        <v>35000</v>
      </c>
      <c r="G342" s="9">
        <f>Data[[#This Row],[Clean Salary]]*INDEX(Exchange[], MATCH(Data[[#This Row],[Currency]], Exchange[Code], 0), 4)</f>
        <v>35000</v>
      </c>
      <c r="H342" s="11">
        <f>IFERROR(Data[[#This Row],[Salary in USD]]/(INDEX(Exchange[], MATCH(Data[[#This Row],[Local Currency Unit]], Exchange[Code], 0), 8)), "")</f>
        <v>21604.938271604937</v>
      </c>
      <c r="I342" s="30">
        <f>100*(Data[[#This Row],[Salary in Big Macs]]/$H$5)</f>
        <v>157.62540450567462</v>
      </c>
      <c r="J342" s="1" t="s">
        <v>445</v>
      </c>
      <c r="K342" s="1" t="s">
        <v>290</v>
      </c>
      <c r="L342" s="1" t="s">
        <v>134</v>
      </c>
      <c r="M342" s="1" t="s">
        <v>19</v>
      </c>
      <c r="N342" s="1" t="str">
        <f>INDEX(Countries[], MATCH(Data[[#This Row],[Where do you work]], Countries[Actual], 0), 2)</f>
        <v>India</v>
      </c>
      <c r="O342" s="1" t="str">
        <f>VLOOKUP(Data[[#This Row],[Where do you work]], Countries[], 3, FALSE)</f>
        <v>Asia</v>
      </c>
      <c r="P342" s="1" t="s">
        <v>282</v>
      </c>
      <c r="Q342" s="1" t="str">
        <f>VLOOKUP(Data[[#This Row],[How many hours of a day you work on Excel]], Time[], 2, FALSE)</f>
        <v>Heavy</v>
      </c>
      <c r="R342" s="1">
        <v>10</v>
      </c>
      <c r="S342" s="33" t="str">
        <f>VLOOKUP(Data[[#This Row],[Years of Experience]], Experience[], 2, TRUE)</f>
        <v>10 - 20 Years</v>
      </c>
    </row>
    <row r="343" spans="2:19" x14ac:dyDescent="0.2">
      <c r="B343" s="1" t="s">
        <v>2615</v>
      </c>
      <c r="C343" s="1">
        <v>41059.050405092596</v>
      </c>
      <c r="D343" s="10" t="s">
        <v>2616</v>
      </c>
      <c r="E343" s="1" t="s">
        <v>19</v>
      </c>
      <c r="F343" s="11">
        <v>750000</v>
      </c>
      <c r="G343" s="9">
        <f>Data[[#This Row],[Clean Salary]]*INDEX(Exchange[], MATCH(Data[[#This Row],[Currency]], Exchange[Code], 0), 4)</f>
        <v>13355.937515581925</v>
      </c>
      <c r="H343" s="11">
        <f>IFERROR(Data[[#This Row],[Salary in USD]]/(INDEX(Exchange[], MATCH(Data[[#This Row],[Local Currency Unit]], Exchange[Code], 0), 8)), "")</f>
        <v>8244.405873816002</v>
      </c>
      <c r="I343" s="30">
        <f>100*(Data[[#This Row],[Salary in Big Macs]]/$H$5)</f>
        <v>60.149572955603311</v>
      </c>
      <c r="J343" s="1" t="s">
        <v>2617</v>
      </c>
      <c r="K343" s="1" t="s">
        <v>329</v>
      </c>
      <c r="L343" s="1" t="s">
        <v>134</v>
      </c>
      <c r="M343" s="1" t="s">
        <v>19</v>
      </c>
      <c r="N343" s="1" t="str">
        <f>INDEX(Countries[], MATCH(Data[[#This Row],[Where do you work]], Countries[Actual], 0), 2)</f>
        <v>India</v>
      </c>
      <c r="O343" s="1" t="str">
        <f>VLOOKUP(Data[[#This Row],[Where do you work]], Countries[], 3, FALSE)</f>
        <v>Asia</v>
      </c>
      <c r="P343" s="1" t="s">
        <v>324</v>
      </c>
      <c r="Q343" s="1" t="str">
        <f>VLOOKUP(Data[[#This Row],[How many hours of a day you work on Excel]], Time[], 2, FALSE)</f>
        <v>Light</v>
      </c>
      <c r="R343" s="1">
        <v>1</v>
      </c>
      <c r="S343" s="33" t="str">
        <f>VLOOKUP(Data[[#This Row],[Years of Experience]], Experience[], 2, TRUE)</f>
        <v>0 - 5 Years</v>
      </c>
    </row>
    <row r="344" spans="2:19" x14ac:dyDescent="0.2">
      <c r="B344" s="1" t="s">
        <v>3315</v>
      </c>
      <c r="C344" s="1">
        <v>41057.500162037039</v>
      </c>
      <c r="D344" s="10">
        <v>3.65</v>
      </c>
      <c r="E344" s="1" t="s">
        <v>19</v>
      </c>
      <c r="F344" s="11">
        <v>365000</v>
      </c>
      <c r="G344" s="9">
        <f>Data[[#This Row],[Clean Salary]]*INDEX(Exchange[], MATCH(Data[[#This Row],[Currency]], Exchange[Code], 0), 4)</f>
        <v>6499.8895909165376</v>
      </c>
      <c r="H344" s="11">
        <f>IFERROR(Data[[#This Row],[Salary in USD]]/(INDEX(Exchange[], MATCH(Data[[#This Row],[Local Currency Unit]], Exchange[Code], 0), 8)), "")</f>
        <v>4012.2775252571219</v>
      </c>
      <c r="I344" s="30">
        <f>100*(Data[[#This Row],[Salary in Big Macs]]/$H$5)</f>
        <v>29.272792171726952</v>
      </c>
      <c r="J344" s="1" t="s">
        <v>3316</v>
      </c>
      <c r="K344" s="1" t="s">
        <v>290</v>
      </c>
      <c r="L344" s="1" t="s">
        <v>134</v>
      </c>
      <c r="M344" s="1" t="s">
        <v>19</v>
      </c>
      <c r="N344" s="1" t="str">
        <f>INDEX(Countries[], MATCH(Data[[#This Row],[Where do you work]], Countries[Actual], 0), 2)</f>
        <v>India</v>
      </c>
      <c r="O344" s="1" t="str">
        <f>VLOOKUP(Data[[#This Row],[Where do you work]], Countries[], 3, FALSE)</f>
        <v>Asia</v>
      </c>
      <c r="P344" s="1" t="s">
        <v>282</v>
      </c>
      <c r="Q344" s="1" t="str">
        <f>VLOOKUP(Data[[#This Row],[How many hours of a day you work on Excel]], Time[], 2, FALSE)</f>
        <v>Heavy</v>
      </c>
      <c r="R344" s="1">
        <v>3</v>
      </c>
      <c r="S344" s="33" t="str">
        <f>VLOOKUP(Data[[#This Row],[Years of Experience]], Experience[], 2, TRUE)</f>
        <v>0 - 5 Years</v>
      </c>
    </row>
    <row r="345" spans="2:19" x14ac:dyDescent="0.2">
      <c r="B345" s="1" t="s">
        <v>2913</v>
      </c>
      <c r="C345" s="1">
        <v>41072.665694444448</v>
      </c>
      <c r="D345" s="10">
        <v>560000</v>
      </c>
      <c r="E345" s="1" t="s">
        <v>19</v>
      </c>
      <c r="F345" s="11">
        <v>560000</v>
      </c>
      <c r="G345" s="9">
        <f>Data[[#This Row],[Clean Salary]]*INDEX(Exchange[], MATCH(Data[[#This Row],[Currency]], Exchange[Code], 0), 4)</f>
        <v>9972.4333449678379</v>
      </c>
      <c r="H345" s="11">
        <f>IFERROR(Data[[#This Row],[Salary in USD]]/(INDEX(Exchange[], MATCH(Data[[#This Row],[Local Currency Unit]], Exchange[Code], 0), 8)), "")</f>
        <v>6155.8230524492819</v>
      </c>
      <c r="I345" s="30">
        <f>100*(Data[[#This Row],[Salary in Big Macs]]/$H$5)</f>
        <v>44.911681140183809</v>
      </c>
      <c r="J345" s="1" t="s">
        <v>2914</v>
      </c>
      <c r="K345" s="1" t="s">
        <v>281</v>
      </c>
      <c r="L345" s="1" t="s">
        <v>134</v>
      </c>
      <c r="M345" s="1" t="s">
        <v>19</v>
      </c>
      <c r="N345" s="1" t="str">
        <f>INDEX(Countries[], MATCH(Data[[#This Row],[Where do you work]], Countries[Actual], 0), 2)</f>
        <v>India</v>
      </c>
      <c r="O345" s="1" t="str">
        <f>VLOOKUP(Data[[#This Row],[Where do you work]], Countries[], 3, FALSE)</f>
        <v>Asia</v>
      </c>
      <c r="P345" s="1" t="s">
        <v>291</v>
      </c>
      <c r="Q345" s="1" t="str">
        <f>VLOOKUP(Data[[#This Row],[How many hours of a day you work on Excel]], Time[], 2, FALSE)</f>
        <v>Medium</v>
      </c>
      <c r="R345" s="1">
        <v>4</v>
      </c>
      <c r="S345" s="33" t="str">
        <f>VLOOKUP(Data[[#This Row],[Years of Experience]], Experience[], 2, TRUE)</f>
        <v>0 - 5 Years</v>
      </c>
    </row>
    <row r="346" spans="2:19" x14ac:dyDescent="0.2">
      <c r="B346" s="1" t="s">
        <v>2287</v>
      </c>
      <c r="C346" s="1">
        <v>41068.568576388891</v>
      </c>
      <c r="D346" s="10" t="s">
        <v>2288</v>
      </c>
      <c r="E346" s="1" t="s">
        <v>19</v>
      </c>
      <c r="F346" s="11">
        <v>950000</v>
      </c>
      <c r="G346" s="9">
        <f>Data[[#This Row],[Clean Salary]]*INDEX(Exchange[], MATCH(Data[[#This Row],[Currency]], Exchange[Code], 0), 4)</f>
        <v>16917.52085307044</v>
      </c>
      <c r="H346" s="11">
        <f>IFERROR(Data[[#This Row],[Salary in USD]]/(INDEX(Exchange[], MATCH(Data[[#This Row],[Local Currency Unit]], Exchange[Code], 0), 8)), "")</f>
        <v>10442.914106833605</v>
      </c>
      <c r="I346" s="30">
        <f>100*(Data[[#This Row],[Salary in Big Macs]]/$H$5)</f>
        <v>76.189459077097538</v>
      </c>
      <c r="J346" s="1" t="s">
        <v>2289</v>
      </c>
      <c r="K346" s="1" t="s">
        <v>281</v>
      </c>
      <c r="L346" s="1" t="s">
        <v>134</v>
      </c>
      <c r="M346" s="1" t="s">
        <v>19</v>
      </c>
      <c r="N346" s="1" t="str">
        <f>INDEX(Countries[], MATCH(Data[[#This Row],[Where do you work]], Countries[Actual], 0), 2)</f>
        <v>India</v>
      </c>
      <c r="O346" s="1" t="str">
        <f>VLOOKUP(Data[[#This Row],[Where do you work]], Countries[], 3, FALSE)</f>
        <v>Asia</v>
      </c>
      <c r="P346" s="1" t="s">
        <v>291</v>
      </c>
      <c r="Q346" s="1" t="str">
        <f>VLOOKUP(Data[[#This Row],[How many hours of a day you work on Excel]], Time[], 2, FALSE)</f>
        <v>Medium</v>
      </c>
      <c r="R346" s="1">
        <v>9</v>
      </c>
      <c r="S346" s="33" t="str">
        <f>VLOOKUP(Data[[#This Row],[Years of Experience]], Experience[], 2, TRUE)</f>
        <v>5 - 10 Years</v>
      </c>
    </row>
    <row r="347" spans="2:19" x14ac:dyDescent="0.2">
      <c r="B347" s="1" t="s">
        <v>3654</v>
      </c>
      <c r="C347" s="1">
        <v>41055.763761574075</v>
      </c>
      <c r="D347" s="10" t="s">
        <v>3655</v>
      </c>
      <c r="E347" s="1" t="s">
        <v>19</v>
      </c>
      <c r="F347" s="11">
        <v>220000</v>
      </c>
      <c r="G347" s="9">
        <f>Data[[#This Row],[Clean Salary]]*INDEX(Exchange[], MATCH(Data[[#This Row],[Currency]], Exchange[Code], 0), 4)</f>
        <v>3917.7416712373652</v>
      </c>
      <c r="H347" s="11">
        <f>IFERROR(Data[[#This Row],[Salary in USD]]/(INDEX(Exchange[], MATCH(Data[[#This Row],[Local Currency Unit]], Exchange[Code], 0), 8)), "")</f>
        <v>2418.3590563193611</v>
      </c>
      <c r="I347" s="30">
        <f>100*(Data[[#This Row],[Salary in Big Macs]]/$H$5)</f>
        <v>17.643874733643642</v>
      </c>
      <c r="J347" s="1" t="s">
        <v>3656</v>
      </c>
      <c r="K347" s="1" t="s">
        <v>305</v>
      </c>
      <c r="L347" s="1" t="s">
        <v>134</v>
      </c>
      <c r="M347" s="1" t="s">
        <v>19</v>
      </c>
      <c r="N347" s="1" t="str">
        <f>INDEX(Countries[], MATCH(Data[[#This Row],[Where do you work]], Countries[Actual], 0), 2)</f>
        <v>India</v>
      </c>
      <c r="O347" s="1" t="str">
        <f>VLOOKUP(Data[[#This Row],[Where do you work]], Countries[], 3, FALSE)</f>
        <v>Asia</v>
      </c>
      <c r="P347" s="1" t="s">
        <v>282</v>
      </c>
      <c r="Q347" s="1" t="str">
        <f>VLOOKUP(Data[[#This Row],[How many hours of a day you work on Excel]], Time[], 2, FALSE)</f>
        <v>Heavy</v>
      </c>
      <c r="R347" s="1">
        <v>2</v>
      </c>
      <c r="S347" s="33" t="str">
        <f>VLOOKUP(Data[[#This Row],[Years of Experience]], Experience[], 2, TRUE)</f>
        <v>0 - 5 Years</v>
      </c>
    </row>
    <row r="348" spans="2:19" x14ac:dyDescent="0.2">
      <c r="B348" s="1" t="s">
        <v>2021</v>
      </c>
      <c r="C348" s="1">
        <v>41062.732175925928</v>
      </c>
      <c r="D348" s="10" t="s">
        <v>2022</v>
      </c>
      <c r="E348" s="1" t="s">
        <v>322</v>
      </c>
      <c r="F348" s="11">
        <v>50000</v>
      </c>
      <c r="G348" s="9">
        <f>Data[[#This Row],[Clean Salary]]*INDEX(Exchange[], MATCH(Data[[#This Row],[Currency]], Exchange[Code], 0), 4)</f>
        <v>50000</v>
      </c>
      <c r="H348" s="11">
        <f>IFERROR(Data[[#This Row],[Salary in USD]]/(INDEX(Exchange[], MATCH(Data[[#This Row],[Local Currency Unit]], Exchange[Code], 0), 8)), "")</f>
        <v>30864.197530864196</v>
      </c>
      <c r="I348" s="30">
        <f>100*(Data[[#This Row],[Salary in Big Macs]]/$H$5)</f>
        <v>225.17914929382093</v>
      </c>
      <c r="J348" s="1" t="s">
        <v>2023</v>
      </c>
      <c r="K348" s="1" t="s">
        <v>329</v>
      </c>
      <c r="L348" s="1" t="s">
        <v>134</v>
      </c>
      <c r="M348" s="1" t="s">
        <v>19</v>
      </c>
      <c r="N348" s="1" t="str">
        <f>INDEX(Countries[], MATCH(Data[[#This Row],[Where do you work]], Countries[Actual], 0), 2)</f>
        <v>India</v>
      </c>
      <c r="O348" s="1" t="str">
        <f>VLOOKUP(Data[[#This Row],[Where do you work]], Countries[], 3, FALSE)</f>
        <v>Asia</v>
      </c>
      <c r="P348" s="1" t="s">
        <v>324</v>
      </c>
      <c r="Q348" s="1" t="str">
        <f>VLOOKUP(Data[[#This Row],[How many hours of a day you work on Excel]], Time[], 2, FALSE)</f>
        <v>Light</v>
      </c>
      <c r="R348" s="1">
        <v>8</v>
      </c>
      <c r="S348" s="33" t="str">
        <f>VLOOKUP(Data[[#This Row],[Years of Experience]], Experience[], 2, TRUE)</f>
        <v>5 - 10 Years</v>
      </c>
    </row>
    <row r="349" spans="2:19" x14ac:dyDescent="0.2">
      <c r="B349" s="1" t="s">
        <v>2856</v>
      </c>
      <c r="C349" s="1">
        <v>41056.546412037038</v>
      </c>
      <c r="D349" s="10">
        <v>600000</v>
      </c>
      <c r="E349" s="1" t="s">
        <v>19</v>
      </c>
      <c r="F349" s="11">
        <v>600000</v>
      </c>
      <c r="G349" s="9">
        <f>Data[[#This Row],[Clean Salary]]*INDEX(Exchange[], MATCH(Data[[#This Row],[Currency]], Exchange[Code], 0), 4)</f>
        <v>10684.750012465542</v>
      </c>
      <c r="H349" s="11">
        <f>IFERROR(Data[[#This Row],[Salary in USD]]/(INDEX(Exchange[], MATCH(Data[[#This Row],[Local Currency Unit]], Exchange[Code], 0), 8)), "")</f>
        <v>6595.524699052803</v>
      </c>
      <c r="I349" s="30">
        <f>100*(Data[[#This Row],[Salary in Big Macs]]/$H$5)</f>
        <v>48.11965836448266</v>
      </c>
      <c r="J349" s="1" t="s">
        <v>2161</v>
      </c>
      <c r="K349" s="1" t="s">
        <v>281</v>
      </c>
      <c r="L349" s="1" t="s">
        <v>134</v>
      </c>
      <c r="M349" s="1" t="s">
        <v>19</v>
      </c>
      <c r="N349" s="1" t="str">
        <f>INDEX(Countries[], MATCH(Data[[#This Row],[Where do you work]], Countries[Actual], 0), 2)</f>
        <v>India</v>
      </c>
      <c r="O349" s="1" t="str">
        <f>VLOOKUP(Data[[#This Row],[Where do you work]], Countries[], 3, FALSE)</f>
        <v>Asia</v>
      </c>
      <c r="P349" s="1" t="s">
        <v>294</v>
      </c>
      <c r="Q349" s="1" t="str">
        <f>VLOOKUP(Data[[#This Row],[How many hours of a day you work on Excel]], Time[], 2, FALSE)</f>
        <v>Very Heavy</v>
      </c>
      <c r="R349" s="1">
        <v>5</v>
      </c>
      <c r="S349" s="33" t="str">
        <f>VLOOKUP(Data[[#This Row],[Years of Experience]], Experience[], 2, TRUE)</f>
        <v>5 - 10 Years</v>
      </c>
    </row>
    <row r="350" spans="2:19" x14ac:dyDescent="0.2">
      <c r="B350" s="1" t="s">
        <v>2160</v>
      </c>
      <c r="C350" s="1">
        <v>41058.057627314818</v>
      </c>
      <c r="D350" s="10" t="s">
        <v>2142</v>
      </c>
      <c r="E350" s="1" t="s">
        <v>19</v>
      </c>
      <c r="F350" s="11">
        <v>1000000</v>
      </c>
      <c r="G350" s="9">
        <f>Data[[#This Row],[Clean Salary]]*INDEX(Exchange[], MATCH(Data[[#This Row],[Currency]], Exchange[Code], 0), 4)</f>
        <v>17807.916687442568</v>
      </c>
      <c r="H350" s="11">
        <f>IFERROR(Data[[#This Row],[Salary in USD]]/(INDEX(Exchange[], MATCH(Data[[#This Row],[Local Currency Unit]], Exchange[Code], 0), 8)), "")</f>
        <v>10992.541165088005</v>
      </c>
      <c r="I350" s="30">
        <f>100*(Data[[#This Row],[Salary in Big Macs]]/$H$5)</f>
        <v>80.199430607471101</v>
      </c>
      <c r="J350" s="1" t="s">
        <v>2161</v>
      </c>
      <c r="K350" s="1" t="s">
        <v>281</v>
      </c>
      <c r="L350" s="1" t="s">
        <v>134</v>
      </c>
      <c r="M350" s="1" t="s">
        <v>19</v>
      </c>
      <c r="N350" s="1" t="str">
        <f>INDEX(Countries[], MATCH(Data[[#This Row],[Where do you work]], Countries[Actual], 0), 2)</f>
        <v>India</v>
      </c>
      <c r="O350" s="1" t="str">
        <f>VLOOKUP(Data[[#This Row],[Where do you work]], Countries[], 3, FALSE)</f>
        <v>Asia</v>
      </c>
      <c r="P350" s="1" t="s">
        <v>282</v>
      </c>
      <c r="Q350" s="1" t="str">
        <f>VLOOKUP(Data[[#This Row],[How many hours of a day you work on Excel]], Time[], 2, FALSE)</f>
        <v>Heavy</v>
      </c>
      <c r="R350" s="1">
        <v>8.5</v>
      </c>
      <c r="S350" s="33" t="str">
        <f>VLOOKUP(Data[[#This Row],[Years of Experience]], Experience[], 2, TRUE)</f>
        <v>5 - 10 Years</v>
      </c>
    </row>
    <row r="351" spans="2:19" x14ac:dyDescent="0.2">
      <c r="B351" s="1" t="s">
        <v>2678</v>
      </c>
      <c r="C351" s="1">
        <v>41057.443668981483</v>
      </c>
      <c r="D351" s="10">
        <v>700000</v>
      </c>
      <c r="E351" s="1" t="s">
        <v>19</v>
      </c>
      <c r="F351" s="11">
        <v>700000</v>
      </c>
      <c r="G351" s="9">
        <f>Data[[#This Row],[Clean Salary]]*INDEX(Exchange[], MATCH(Data[[#This Row],[Currency]], Exchange[Code], 0), 4)</f>
        <v>12465.541681209797</v>
      </c>
      <c r="H351" s="11">
        <f>IFERROR(Data[[#This Row],[Salary in USD]]/(INDEX(Exchange[], MATCH(Data[[#This Row],[Local Currency Unit]], Exchange[Code], 0), 8)), "")</f>
        <v>7694.7788155616026</v>
      </c>
      <c r="I351" s="30">
        <f>100*(Data[[#This Row],[Salary in Big Macs]]/$H$5)</f>
        <v>56.139601425229756</v>
      </c>
      <c r="J351" s="1" t="s">
        <v>2679</v>
      </c>
      <c r="K351" s="1" t="s">
        <v>281</v>
      </c>
      <c r="L351" s="1" t="s">
        <v>134</v>
      </c>
      <c r="M351" s="1" t="s">
        <v>19</v>
      </c>
      <c r="N351" s="1" t="str">
        <f>INDEX(Countries[], MATCH(Data[[#This Row],[Where do you work]], Countries[Actual], 0), 2)</f>
        <v>India</v>
      </c>
      <c r="O351" s="1" t="str">
        <f>VLOOKUP(Data[[#This Row],[Where do you work]], Countries[], 3, FALSE)</f>
        <v>Asia</v>
      </c>
      <c r="P351" s="1" t="s">
        <v>291</v>
      </c>
      <c r="Q351" s="1" t="str">
        <f>VLOOKUP(Data[[#This Row],[How many hours of a day you work on Excel]], Time[], 2, FALSE)</f>
        <v>Medium</v>
      </c>
      <c r="R351" s="1">
        <v>7</v>
      </c>
      <c r="S351" s="33" t="str">
        <f>VLOOKUP(Data[[#This Row],[Years of Experience]], Experience[], 2, TRUE)</f>
        <v>5 - 10 Years</v>
      </c>
    </row>
    <row r="352" spans="2:19" x14ac:dyDescent="0.2">
      <c r="B352" s="1" t="s">
        <v>2898</v>
      </c>
      <c r="C352" s="1">
        <v>41058.594513888886</v>
      </c>
      <c r="D352" s="10" t="s">
        <v>2899</v>
      </c>
      <c r="E352" s="1" t="s">
        <v>19</v>
      </c>
      <c r="F352" s="11">
        <v>575000</v>
      </c>
      <c r="G352" s="9">
        <f>Data[[#This Row],[Clean Salary]]*INDEX(Exchange[], MATCH(Data[[#This Row],[Currency]], Exchange[Code], 0), 4)</f>
        <v>10239.552095279476</v>
      </c>
      <c r="H352" s="11">
        <f>IFERROR(Data[[#This Row],[Salary in USD]]/(INDEX(Exchange[], MATCH(Data[[#This Row],[Local Currency Unit]], Exchange[Code], 0), 8)), "")</f>
        <v>6320.711169925602</v>
      </c>
      <c r="I352" s="30">
        <f>100*(Data[[#This Row],[Salary in Big Macs]]/$H$5)</f>
        <v>46.114672599295872</v>
      </c>
      <c r="J352" s="1" t="s">
        <v>2900</v>
      </c>
      <c r="K352" s="1" t="s">
        <v>281</v>
      </c>
      <c r="L352" s="1" t="s">
        <v>134</v>
      </c>
      <c r="M352" s="1" t="s">
        <v>19</v>
      </c>
      <c r="N352" s="1" t="str">
        <f>INDEX(Countries[], MATCH(Data[[#This Row],[Where do you work]], Countries[Actual], 0), 2)</f>
        <v>India</v>
      </c>
      <c r="O352" s="1" t="str">
        <f>VLOOKUP(Data[[#This Row],[Where do you work]], Countries[], 3, FALSE)</f>
        <v>Asia</v>
      </c>
      <c r="P352" s="1" t="s">
        <v>291</v>
      </c>
      <c r="Q352" s="1" t="str">
        <f>VLOOKUP(Data[[#This Row],[How many hours of a day you work on Excel]], Time[], 2, FALSE)</f>
        <v>Medium</v>
      </c>
      <c r="R352" s="1">
        <v>5</v>
      </c>
      <c r="S352" s="33" t="str">
        <f>VLOOKUP(Data[[#This Row],[Years of Experience]], Experience[], 2, TRUE)</f>
        <v>5 - 10 Years</v>
      </c>
    </row>
    <row r="353" spans="2:19" x14ac:dyDescent="0.2">
      <c r="B353" s="1" t="s">
        <v>1932</v>
      </c>
      <c r="C353" s="1">
        <v>41055.033993055556</v>
      </c>
      <c r="D353" s="10" t="s">
        <v>1933</v>
      </c>
      <c r="E353" s="1" t="s">
        <v>19</v>
      </c>
      <c r="F353" s="11">
        <v>1100000</v>
      </c>
      <c r="G353" s="9">
        <f>Data[[#This Row],[Clean Salary]]*INDEX(Exchange[], MATCH(Data[[#This Row],[Currency]], Exchange[Code], 0), 4)</f>
        <v>19588.708356186824</v>
      </c>
      <c r="H353" s="11">
        <f>IFERROR(Data[[#This Row],[Salary in USD]]/(INDEX(Exchange[], MATCH(Data[[#This Row],[Local Currency Unit]], Exchange[Code], 0), 8)), "")</f>
        <v>12091.795281596804</v>
      </c>
      <c r="I353" s="30">
        <f>100*(Data[[#This Row],[Salary in Big Macs]]/$H$5)</f>
        <v>88.219373668218196</v>
      </c>
      <c r="J353" s="1" t="s">
        <v>1934</v>
      </c>
      <c r="K353" s="1" t="s">
        <v>281</v>
      </c>
      <c r="L353" s="1" t="s">
        <v>134</v>
      </c>
      <c r="M353" s="1" t="s">
        <v>19</v>
      </c>
      <c r="N353" s="1" t="str">
        <f>INDEX(Countries[], MATCH(Data[[#This Row],[Where do you work]], Countries[Actual], 0), 2)</f>
        <v>India</v>
      </c>
      <c r="O353" s="1" t="str">
        <f>VLOOKUP(Data[[#This Row],[Where do you work]], Countries[], 3, FALSE)</f>
        <v>Asia</v>
      </c>
      <c r="P353" s="1" t="s">
        <v>282</v>
      </c>
      <c r="Q353" s="1" t="str">
        <f>VLOOKUP(Data[[#This Row],[How many hours of a day you work on Excel]], Time[], 2, FALSE)</f>
        <v>Heavy</v>
      </c>
      <c r="S353" s="33" t="str">
        <f>VLOOKUP(Data[[#This Row],[Years of Experience]], Experience[], 2, TRUE)</f>
        <v>0 - 5 Years</v>
      </c>
    </row>
    <row r="354" spans="2:19" x14ac:dyDescent="0.2">
      <c r="B354" s="1" t="s">
        <v>3095</v>
      </c>
      <c r="C354" s="1">
        <v>41055.517465277779</v>
      </c>
      <c r="D354" s="10">
        <v>21500</v>
      </c>
      <c r="E354" s="1" t="s">
        <v>322</v>
      </c>
      <c r="F354" s="11">
        <v>21500</v>
      </c>
      <c r="G354" s="9">
        <f>Data[[#This Row],[Clean Salary]]*INDEX(Exchange[], MATCH(Data[[#This Row],[Currency]], Exchange[Code], 0), 4)</f>
        <v>21500</v>
      </c>
      <c r="H354" s="11">
        <f>IFERROR(Data[[#This Row],[Salary in USD]]/(INDEX(Exchange[], MATCH(Data[[#This Row],[Local Currency Unit]], Exchange[Code], 0), 8)), "")</f>
        <v>13271.604938271605</v>
      </c>
      <c r="I354" s="30">
        <f>100*(Data[[#This Row],[Salary in Big Macs]]/$H$5)</f>
        <v>96.827034196342993</v>
      </c>
      <c r="J354" s="1" t="s">
        <v>3096</v>
      </c>
      <c r="K354" s="1" t="s">
        <v>290</v>
      </c>
      <c r="L354" s="1" t="s">
        <v>134</v>
      </c>
      <c r="M354" s="1" t="s">
        <v>19</v>
      </c>
      <c r="N354" s="1" t="str">
        <f>INDEX(Countries[], MATCH(Data[[#This Row],[Where do you work]], Countries[Actual], 0), 2)</f>
        <v>India</v>
      </c>
      <c r="O354" s="1" t="str">
        <f>VLOOKUP(Data[[#This Row],[Where do you work]], Countries[], 3, FALSE)</f>
        <v>Asia</v>
      </c>
      <c r="P354" s="1" t="s">
        <v>282</v>
      </c>
      <c r="Q354" s="1" t="str">
        <f>VLOOKUP(Data[[#This Row],[How many hours of a day you work on Excel]], Time[], 2, FALSE)</f>
        <v>Heavy</v>
      </c>
      <c r="R354" s="1">
        <v>9</v>
      </c>
      <c r="S354" s="33" t="str">
        <f>VLOOKUP(Data[[#This Row],[Years of Experience]], Experience[], 2, TRUE)</f>
        <v>5 - 10 Years</v>
      </c>
    </row>
    <row r="355" spans="2:19" x14ac:dyDescent="0.2">
      <c r="B355" s="1" t="s">
        <v>3068</v>
      </c>
      <c r="C355" s="1">
        <v>41055.629166666666</v>
      </c>
      <c r="D355" s="10">
        <v>4.8</v>
      </c>
      <c r="E355" s="1" t="s">
        <v>19</v>
      </c>
      <c r="F355" s="11">
        <v>480000</v>
      </c>
      <c r="G355" s="9">
        <f>Data[[#This Row],[Clean Salary]]*INDEX(Exchange[], MATCH(Data[[#This Row],[Currency]], Exchange[Code], 0), 4)</f>
        <v>8547.8000099724322</v>
      </c>
      <c r="H355" s="11">
        <f>IFERROR(Data[[#This Row],[Salary in USD]]/(INDEX(Exchange[], MATCH(Data[[#This Row],[Local Currency Unit]], Exchange[Code], 0), 8)), "")</f>
        <v>5276.4197592422415</v>
      </c>
      <c r="I355" s="30">
        <f>100*(Data[[#This Row],[Salary in Big Macs]]/$H$5)</f>
        <v>38.495726691586121</v>
      </c>
      <c r="J355" s="1" t="s">
        <v>3069</v>
      </c>
      <c r="K355" s="1" t="s">
        <v>290</v>
      </c>
      <c r="L355" s="1" t="s">
        <v>134</v>
      </c>
      <c r="M355" s="1" t="s">
        <v>19</v>
      </c>
      <c r="N355" s="1" t="str">
        <f>INDEX(Countries[], MATCH(Data[[#This Row],[Where do you work]], Countries[Actual], 0), 2)</f>
        <v>India</v>
      </c>
      <c r="O355" s="1" t="str">
        <f>VLOOKUP(Data[[#This Row],[Where do you work]], Countries[], 3, FALSE)</f>
        <v>Asia</v>
      </c>
      <c r="P355" s="1" t="s">
        <v>291</v>
      </c>
      <c r="Q355" s="1" t="str">
        <f>VLOOKUP(Data[[#This Row],[How many hours of a day you work on Excel]], Time[], 2, FALSE)</f>
        <v>Medium</v>
      </c>
      <c r="R355" s="1">
        <v>3.5</v>
      </c>
      <c r="S355" s="33" t="str">
        <f>VLOOKUP(Data[[#This Row],[Years of Experience]], Experience[], 2, TRUE)</f>
        <v>0 - 5 Years</v>
      </c>
    </row>
    <row r="356" spans="2:19" x14ac:dyDescent="0.2">
      <c r="B356" s="1" t="s">
        <v>2970</v>
      </c>
      <c r="C356" s="1">
        <v>41055.713055555556</v>
      </c>
      <c r="D356" s="10">
        <v>2000</v>
      </c>
      <c r="E356" s="1" t="s">
        <v>322</v>
      </c>
      <c r="F356" s="11">
        <v>24000</v>
      </c>
      <c r="G356" s="9">
        <f>Data[[#This Row],[Clean Salary]]*INDEX(Exchange[], MATCH(Data[[#This Row],[Currency]], Exchange[Code], 0), 4)</f>
        <v>24000</v>
      </c>
      <c r="H356" s="11">
        <f>IFERROR(Data[[#This Row],[Salary in USD]]/(INDEX(Exchange[], MATCH(Data[[#This Row],[Local Currency Unit]], Exchange[Code], 0), 8)), "")</f>
        <v>14814.814814814814</v>
      </c>
      <c r="I356" s="30">
        <f>100*(Data[[#This Row],[Salary in Big Macs]]/$H$5)</f>
        <v>108.08599166103403</v>
      </c>
      <c r="J356" s="1" t="s">
        <v>2971</v>
      </c>
      <c r="K356" s="1" t="s">
        <v>290</v>
      </c>
      <c r="L356" s="1" t="s">
        <v>134</v>
      </c>
      <c r="M356" s="1" t="s">
        <v>19</v>
      </c>
      <c r="N356" s="1" t="str">
        <f>INDEX(Countries[], MATCH(Data[[#This Row],[Where do you work]], Countries[Actual], 0), 2)</f>
        <v>India</v>
      </c>
      <c r="O356" s="1" t="str">
        <f>VLOOKUP(Data[[#This Row],[Where do you work]], Countries[], 3, FALSE)</f>
        <v>Asia</v>
      </c>
      <c r="P356" s="1" t="s">
        <v>291</v>
      </c>
      <c r="Q356" s="1" t="str">
        <f>VLOOKUP(Data[[#This Row],[How many hours of a day you work on Excel]], Time[], 2, FALSE)</f>
        <v>Medium</v>
      </c>
      <c r="R356" s="1">
        <v>1</v>
      </c>
      <c r="S356" s="33" t="str">
        <f>VLOOKUP(Data[[#This Row],[Years of Experience]], Experience[], 2, TRUE)</f>
        <v>0 - 5 Years</v>
      </c>
    </row>
    <row r="357" spans="2:19" x14ac:dyDescent="0.2">
      <c r="B357" s="1" t="s">
        <v>3793</v>
      </c>
      <c r="C357" s="1">
        <v>41060.73233796296</v>
      </c>
      <c r="D357" s="10" t="s">
        <v>3794</v>
      </c>
      <c r="E357" s="1" t="s">
        <v>19</v>
      </c>
      <c r="F357" s="11">
        <v>180000</v>
      </c>
      <c r="G357" s="9">
        <f>Data[[#This Row],[Clean Salary]]*INDEX(Exchange[], MATCH(Data[[#This Row],[Currency]], Exchange[Code], 0), 4)</f>
        <v>3205.4250037396623</v>
      </c>
      <c r="H357" s="11">
        <f>IFERROR(Data[[#This Row],[Salary in USD]]/(INDEX(Exchange[], MATCH(Data[[#This Row],[Local Currency Unit]], Exchange[Code], 0), 8)), "")</f>
        <v>1978.6574097158409</v>
      </c>
      <c r="I357" s="30">
        <f>100*(Data[[#This Row],[Salary in Big Macs]]/$H$5)</f>
        <v>14.435897509344798</v>
      </c>
      <c r="J357" s="1" t="s">
        <v>3795</v>
      </c>
      <c r="K357" s="1" t="s">
        <v>281</v>
      </c>
      <c r="L357" s="1" t="s">
        <v>134</v>
      </c>
      <c r="M357" s="1" t="s">
        <v>19</v>
      </c>
      <c r="N357" s="1" t="str">
        <f>INDEX(Countries[], MATCH(Data[[#This Row],[Where do you work]], Countries[Actual], 0), 2)</f>
        <v>India</v>
      </c>
      <c r="O357" s="1" t="str">
        <f>VLOOKUP(Data[[#This Row],[Where do you work]], Countries[], 3, FALSE)</f>
        <v>Asia</v>
      </c>
      <c r="P357" s="1" t="s">
        <v>282</v>
      </c>
      <c r="Q357" s="1" t="str">
        <f>VLOOKUP(Data[[#This Row],[How many hours of a day you work on Excel]], Time[], 2, FALSE)</f>
        <v>Heavy</v>
      </c>
      <c r="R357" s="1">
        <v>5</v>
      </c>
      <c r="S357" s="33" t="str">
        <f>VLOOKUP(Data[[#This Row],[Years of Experience]], Experience[], 2, TRUE)</f>
        <v>5 - 10 Years</v>
      </c>
    </row>
    <row r="358" spans="2:19" x14ac:dyDescent="0.2">
      <c r="B358" s="1" t="s">
        <v>1759</v>
      </c>
      <c r="C358" s="1">
        <v>41056.602465277778</v>
      </c>
      <c r="D358" s="10" t="s">
        <v>1760</v>
      </c>
      <c r="E358" s="1" t="s">
        <v>19</v>
      </c>
      <c r="F358" s="11">
        <v>1200000</v>
      </c>
      <c r="G358" s="9">
        <f>Data[[#This Row],[Clean Salary]]*INDEX(Exchange[], MATCH(Data[[#This Row],[Currency]], Exchange[Code], 0), 4)</f>
        <v>21369.500024931083</v>
      </c>
      <c r="H358" s="11">
        <f>IFERROR(Data[[#This Row],[Salary in USD]]/(INDEX(Exchange[], MATCH(Data[[#This Row],[Local Currency Unit]], Exchange[Code], 0), 8)), "")</f>
        <v>13191.049398105606</v>
      </c>
      <c r="I358" s="30">
        <f>100*(Data[[#This Row],[Salary in Big Macs]]/$H$5)</f>
        <v>96.239316728965321</v>
      </c>
      <c r="J358" s="1" t="s">
        <v>1761</v>
      </c>
      <c r="K358" s="1" t="s">
        <v>329</v>
      </c>
      <c r="L358" s="1" t="s">
        <v>134</v>
      </c>
      <c r="M358" s="1" t="s">
        <v>19</v>
      </c>
      <c r="N358" s="1" t="str">
        <f>INDEX(Countries[], MATCH(Data[[#This Row],[Where do you work]], Countries[Actual], 0), 2)</f>
        <v>India</v>
      </c>
      <c r="O358" s="1" t="str">
        <f>VLOOKUP(Data[[#This Row],[Where do you work]], Countries[], 3, FALSE)</f>
        <v>Asia</v>
      </c>
      <c r="P358" s="1" t="s">
        <v>282</v>
      </c>
      <c r="Q358" s="1" t="str">
        <f>VLOOKUP(Data[[#This Row],[How many hours of a day you work on Excel]], Time[], 2, FALSE)</f>
        <v>Heavy</v>
      </c>
      <c r="R358" s="1">
        <v>17</v>
      </c>
      <c r="S358" s="33" t="str">
        <f>VLOOKUP(Data[[#This Row],[Years of Experience]], Experience[], 2, TRUE)</f>
        <v>10 - 20 Years</v>
      </c>
    </row>
    <row r="359" spans="2:19" x14ac:dyDescent="0.2">
      <c r="B359" s="1" t="s">
        <v>3583</v>
      </c>
      <c r="C359" s="1">
        <v>41055.626168981478</v>
      </c>
      <c r="D359" s="10" t="s">
        <v>3584</v>
      </c>
      <c r="E359" s="1" t="s">
        <v>19</v>
      </c>
      <c r="F359" s="11">
        <v>250000</v>
      </c>
      <c r="G359" s="9">
        <f>Data[[#This Row],[Clean Salary]]*INDEX(Exchange[], MATCH(Data[[#This Row],[Currency]], Exchange[Code], 0), 4)</f>
        <v>4451.9791718606421</v>
      </c>
      <c r="H359" s="11">
        <f>IFERROR(Data[[#This Row],[Salary in USD]]/(INDEX(Exchange[], MATCH(Data[[#This Row],[Local Currency Unit]], Exchange[Code], 0), 8)), "")</f>
        <v>2748.1352912720013</v>
      </c>
      <c r="I359" s="30">
        <f>100*(Data[[#This Row],[Salary in Big Macs]]/$H$5)</f>
        <v>20.049857651867775</v>
      </c>
      <c r="J359" s="1" t="s">
        <v>3119</v>
      </c>
      <c r="K359" s="1" t="s">
        <v>281</v>
      </c>
      <c r="L359" s="1" t="s">
        <v>134</v>
      </c>
      <c r="M359" s="1" t="s">
        <v>19</v>
      </c>
      <c r="N359" s="1" t="str">
        <f>INDEX(Countries[], MATCH(Data[[#This Row],[Where do you work]], Countries[Actual], 0), 2)</f>
        <v>India</v>
      </c>
      <c r="O359" s="1" t="str">
        <f>VLOOKUP(Data[[#This Row],[Where do you work]], Countries[], 3, FALSE)</f>
        <v>Asia</v>
      </c>
      <c r="P359" s="1" t="s">
        <v>282</v>
      </c>
      <c r="Q359" s="1" t="str">
        <f>VLOOKUP(Data[[#This Row],[How many hours of a day you work on Excel]], Time[], 2, FALSE)</f>
        <v>Heavy</v>
      </c>
      <c r="R359" s="1">
        <v>6</v>
      </c>
      <c r="S359" s="33" t="str">
        <f>VLOOKUP(Data[[#This Row],[Years of Experience]], Experience[], 2, TRUE)</f>
        <v>5 - 10 Years</v>
      </c>
    </row>
    <row r="360" spans="2:19" x14ac:dyDescent="0.2">
      <c r="B360" s="1" t="s">
        <v>3507</v>
      </c>
      <c r="C360" s="1">
        <v>41055.567939814813</v>
      </c>
      <c r="D360" s="10">
        <v>278400</v>
      </c>
      <c r="E360" s="1" t="s">
        <v>19</v>
      </c>
      <c r="F360" s="11">
        <v>278400</v>
      </c>
      <c r="G360" s="9">
        <f>Data[[#This Row],[Clean Salary]]*INDEX(Exchange[], MATCH(Data[[#This Row],[Currency]], Exchange[Code], 0), 4)</f>
        <v>4957.7240057840108</v>
      </c>
      <c r="H360" s="11">
        <f>IFERROR(Data[[#This Row],[Salary in USD]]/(INDEX(Exchange[], MATCH(Data[[#This Row],[Local Currency Unit]], Exchange[Code], 0), 8)), "")</f>
        <v>3060.3234603605001</v>
      </c>
      <c r="I360" s="30">
        <f>100*(Data[[#This Row],[Salary in Big Macs]]/$H$5)</f>
        <v>22.327521481119948</v>
      </c>
      <c r="J360" s="1" t="s">
        <v>3119</v>
      </c>
      <c r="K360" s="1" t="s">
        <v>281</v>
      </c>
      <c r="L360" s="1" t="s">
        <v>134</v>
      </c>
      <c r="M360" s="1" t="s">
        <v>19</v>
      </c>
      <c r="N360" s="1" t="str">
        <f>INDEX(Countries[], MATCH(Data[[#This Row],[Where do you work]], Countries[Actual], 0), 2)</f>
        <v>India</v>
      </c>
      <c r="O360" s="1" t="str">
        <f>VLOOKUP(Data[[#This Row],[Where do you work]], Countries[], 3, FALSE)</f>
        <v>Asia</v>
      </c>
      <c r="P360" s="1" t="s">
        <v>282</v>
      </c>
      <c r="Q360" s="1" t="str">
        <f>VLOOKUP(Data[[#This Row],[How many hours of a day you work on Excel]], Time[], 2, FALSE)</f>
        <v>Heavy</v>
      </c>
      <c r="R360" s="1">
        <v>5</v>
      </c>
      <c r="S360" s="33" t="str">
        <f>VLOOKUP(Data[[#This Row],[Years of Experience]], Experience[], 2, TRUE)</f>
        <v>5 - 10 Years</v>
      </c>
    </row>
    <row r="361" spans="2:19" x14ac:dyDescent="0.2">
      <c r="B361" s="1" t="s">
        <v>3117</v>
      </c>
      <c r="C361" s="1">
        <v>41057.514444444445</v>
      </c>
      <c r="D361" s="10" t="s">
        <v>3118</v>
      </c>
      <c r="E361" s="1" t="s">
        <v>19</v>
      </c>
      <c r="F361" s="11">
        <v>450000</v>
      </c>
      <c r="G361" s="9">
        <f>Data[[#This Row],[Clean Salary]]*INDEX(Exchange[], MATCH(Data[[#This Row],[Currency]], Exchange[Code], 0), 4)</f>
        <v>8013.5625093491553</v>
      </c>
      <c r="H361" s="11">
        <f>IFERROR(Data[[#This Row],[Salary in USD]]/(INDEX(Exchange[], MATCH(Data[[#This Row],[Local Currency Unit]], Exchange[Code], 0), 8)), "")</f>
        <v>4946.6435242896014</v>
      </c>
      <c r="I361" s="30">
        <f>100*(Data[[#This Row],[Salary in Big Macs]]/$H$5)</f>
        <v>36.089743773361988</v>
      </c>
      <c r="J361" s="1" t="s">
        <v>3119</v>
      </c>
      <c r="K361" s="1" t="s">
        <v>281</v>
      </c>
      <c r="L361" s="1" t="s">
        <v>134</v>
      </c>
      <c r="M361" s="1" t="s">
        <v>19</v>
      </c>
      <c r="N361" s="1" t="str">
        <f>INDEX(Countries[], MATCH(Data[[#This Row],[Where do you work]], Countries[Actual], 0), 2)</f>
        <v>India</v>
      </c>
      <c r="O361" s="1" t="str">
        <f>VLOOKUP(Data[[#This Row],[Where do you work]], Countries[], 3, FALSE)</f>
        <v>Asia</v>
      </c>
      <c r="P361" s="1" t="s">
        <v>294</v>
      </c>
      <c r="Q361" s="1" t="str">
        <f>VLOOKUP(Data[[#This Row],[How many hours of a day you work on Excel]], Time[], 2, FALSE)</f>
        <v>Very Heavy</v>
      </c>
      <c r="R361" s="1">
        <v>15</v>
      </c>
      <c r="S361" s="33" t="str">
        <f>VLOOKUP(Data[[#This Row],[Years of Experience]], Experience[], 2, TRUE)</f>
        <v>10 - 20 Years</v>
      </c>
    </row>
    <row r="362" spans="2:19" x14ac:dyDescent="0.2">
      <c r="B362" s="1" t="s">
        <v>3493</v>
      </c>
      <c r="C362" s="1">
        <v>41058.632222222222</v>
      </c>
      <c r="D362" s="10">
        <v>13500</v>
      </c>
      <c r="E362" s="1" t="s">
        <v>322</v>
      </c>
      <c r="F362" s="11">
        <v>13500</v>
      </c>
      <c r="G362" s="9">
        <f>Data[[#This Row],[Clean Salary]]*INDEX(Exchange[], MATCH(Data[[#This Row],[Currency]], Exchange[Code], 0), 4)</f>
        <v>13500</v>
      </c>
      <c r="H362" s="11">
        <f>IFERROR(Data[[#This Row],[Salary in USD]]/(INDEX(Exchange[], MATCH(Data[[#This Row],[Local Currency Unit]], Exchange[Code], 0), 8)), "")</f>
        <v>8333.3333333333321</v>
      </c>
      <c r="I362" s="30">
        <f>100*(Data[[#This Row],[Salary in Big Macs]]/$H$5)</f>
        <v>60.798370309331638</v>
      </c>
      <c r="J362" s="1" t="s">
        <v>3119</v>
      </c>
      <c r="K362" s="1" t="s">
        <v>281</v>
      </c>
      <c r="L362" s="1" t="s">
        <v>134</v>
      </c>
      <c r="M362" s="1" t="s">
        <v>19</v>
      </c>
      <c r="N362" s="1" t="str">
        <f>INDEX(Countries[], MATCH(Data[[#This Row],[Where do you work]], Countries[Actual], 0), 2)</f>
        <v>India</v>
      </c>
      <c r="O362" s="1" t="str">
        <f>VLOOKUP(Data[[#This Row],[Where do you work]], Countries[], 3, FALSE)</f>
        <v>Asia</v>
      </c>
      <c r="P362" s="1" t="s">
        <v>291</v>
      </c>
      <c r="Q362" s="1" t="str">
        <f>VLOOKUP(Data[[#This Row],[How many hours of a day you work on Excel]], Time[], 2, FALSE)</f>
        <v>Medium</v>
      </c>
      <c r="R362" s="1">
        <v>20</v>
      </c>
      <c r="S362" s="33" t="str">
        <f>VLOOKUP(Data[[#This Row],[Years of Experience]], Experience[], 2, TRUE)</f>
        <v>20+ Years</v>
      </c>
    </row>
    <row r="363" spans="2:19" x14ac:dyDescent="0.2">
      <c r="B363" s="1" t="s">
        <v>2816</v>
      </c>
      <c r="C363" s="1">
        <v>41057.524745370371</v>
      </c>
      <c r="D363" s="10" t="s">
        <v>2817</v>
      </c>
      <c r="E363" s="1" t="s">
        <v>19</v>
      </c>
      <c r="F363" s="11">
        <v>612000</v>
      </c>
      <c r="G363" s="9">
        <f>Data[[#This Row],[Clean Salary]]*INDEX(Exchange[], MATCH(Data[[#This Row],[Currency]], Exchange[Code], 0), 4)</f>
        <v>10898.445012714852</v>
      </c>
      <c r="H363" s="11">
        <f>IFERROR(Data[[#This Row],[Salary in USD]]/(INDEX(Exchange[], MATCH(Data[[#This Row],[Local Currency Unit]], Exchange[Code], 0), 8)), "")</f>
        <v>6727.4351930338589</v>
      </c>
      <c r="I363" s="30">
        <f>100*(Data[[#This Row],[Salary in Big Macs]]/$H$5)</f>
        <v>49.082051531772308</v>
      </c>
      <c r="J363" s="1" t="s">
        <v>2818</v>
      </c>
      <c r="K363" s="1" t="s">
        <v>281</v>
      </c>
      <c r="L363" s="1" t="s">
        <v>134</v>
      </c>
      <c r="M363" s="1" t="s">
        <v>19</v>
      </c>
      <c r="N363" s="1" t="str">
        <f>INDEX(Countries[], MATCH(Data[[#This Row],[Where do you work]], Countries[Actual], 0), 2)</f>
        <v>India</v>
      </c>
      <c r="O363" s="1" t="str">
        <f>VLOOKUP(Data[[#This Row],[Where do you work]], Countries[], 3, FALSE)</f>
        <v>Asia</v>
      </c>
      <c r="P363" s="1" t="s">
        <v>291</v>
      </c>
      <c r="Q363" s="1" t="str">
        <f>VLOOKUP(Data[[#This Row],[How many hours of a day you work on Excel]], Time[], 2, FALSE)</f>
        <v>Medium</v>
      </c>
      <c r="R363" s="1">
        <v>13</v>
      </c>
      <c r="S363" s="33" t="str">
        <f>VLOOKUP(Data[[#This Row],[Years of Experience]], Experience[], 2, TRUE)</f>
        <v>10 - 20 Years</v>
      </c>
    </row>
    <row r="364" spans="2:19" x14ac:dyDescent="0.2">
      <c r="B364" s="1" t="s">
        <v>3642</v>
      </c>
      <c r="C364" s="1">
        <v>41055.036458333336</v>
      </c>
      <c r="D364" s="10">
        <v>233000</v>
      </c>
      <c r="E364" s="1" t="s">
        <v>19</v>
      </c>
      <c r="F364" s="11">
        <v>233000</v>
      </c>
      <c r="G364" s="9">
        <f>Data[[#This Row],[Clean Salary]]*INDEX(Exchange[], MATCH(Data[[#This Row],[Currency]], Exchange[Code], 0), 4)</f>
        <v>4149.2445881741187</v>
      </c>
      <c r="H364" s="11">
        <f>IFERROR(Data[[#This Row],[Salary in USD]]/(INDEX(Exchange[], MATCH(Data[[#This Row],[Local Currency Unit]], Exchange[Code], 0), 8)), "")</f>
        <v>2561.2620914655054</v>
      </c>
      <c r="I364" s="30">
        <f>100*(Data[[#This Row],[Salary in Big Macs]]/$H$5)</f>
        <v>18.686467331540769</v>
      </c>
      <c r="J364" s="1" t="s">
        <v>3643</v>
      </c>
      <c r="K364" s="1" t="s">
        <v>281</v>
      </c>
      <c r="L364" s="1" t="s">
        <v>134</v>
      </c>
      <c r="M364" s="1" t="s">
        <v>19</v>
      </c>
      <c r="N364" s="1" t="str">
        <f>INDEX(Countries[], MATCH(Data[[#This Row],[Where do you work]], Countries[Actual], 0), 2)</f>
        <v>India</v>
      </c>
      <c r="O364" s="1" t="str">
        <f>VLOOKUP(Data[[#This Row],[Where do you work]], Countries[], 3, FALSE)</f>
        <v>Asia</v>
      </c>
      <c r="P364" s="1" t="s">
        <v>294</v>
      </c>
      <c r="Q364" s="1" t="str">
        <f>VLOOKUP(Data[[#This Row],[How many hours of a day you work on Excel]], Time[], 2, FALSE)</f>
        <v>Very Heavy</v>
      </c>
      <c r="S364" s="33" t="str">
        <f>VLOOKUP(Data[[#This Row],[Years of Experience]], Experience[], 2, TRUE)</f>
        <v>0 - 5 Years</v>
      </c>
    </row>
    <row r="365" spans="2:19" x14ac:dyDescent="0.2">
      <c r="B365" s="1" t="s">
        <v>3900</v>
      </c>
      <c r="C365" s="1">
        <v>41055.53224537037</v>
      </c>
      <c r="D365" s="10">
        <v>5800</v>
      </c>
      <c r="E365" s="1" t="s">
        <v>322</v>
      </c>
      <c r="F365" s="11">
        <v>5800</v>
      </c>
      <c r="G365" s="9">
        <f>Data[[#This Row],[Clean Salary]]*INDEX(Exchange[], MATCH(Data[[#This Row],[Currency]], Exchange[Code], 0), 4)</f>
        <v>5800</v>
      </c>
      <c r="H365" s="11">
        <f>IFERROR(Data[[#This Row],[Salary in USD]]/(INDEX(Exchange[], MATCH(Data[[#This Row],[Local Currency Unit]], Exchange[Code], 0), 8)), "")</f>
        <v>3580.2469135802467</v>
      </c>
      <c r="I365" s="30">
        <f>100*(Data[[#This Row],[Salary in Big Macs]]/$H$5)</f>
        <v>26.120781318083225</v>
      </c>
      <c r="J365" s="1" t="s">
        <v>3901</v>
      </c>
      <c r="K365" s="1" t="s">
        <v>281</v>
      </c>
      <c r="L365" s="1" t="s">
        <v>134</v>
      </c>
      <c r="M365" s="1" t="s">
        <v>19</v>
      </c>
      <c r="N365" s="1" t="str">
        <f>INDEX(Countries[], MATCH(Data[[#This Row],[Where do you work]], Countries[Actual], 0), 2)</f>
        <v>India</v>
      </c>
      <c r="O365" s="1" t="str">
        <f>VLOOKUP(Data[[#This Row],[Where do you work]], Countries[], 3, FALSE)</f>
        <v>Asia</v>
      </c>
      <c r="P365" s="1" t="s">
        <v>294</v>
      </c>
      <c r="Q365" s="1" t="str">
        <f>VLOOKUP(Data[[#This Row],[How many hours of a day you work on Excel]], Time[], 2, FALSE)</f>
        <v>Very Heavy</v>
      </c>
      <c r="R365" s="1">
        <v>8</v>
      </c>
      <c r="S365" s="33" t="str">
        <f>VLOOKUP(Data[[#This Row],[Years of Experience]], Experience[], 2, TRUE)</f>
        <v>5 - 10 Years</v>
      </c>
    </row>
    <row r="366" spans="2:19" x14ac:dyDescent="0.2">
      <c r="B366" s="1" t="s">
        <v>2860</v>
      </c>
      <c r="C366" s="1">
        <v>41057.025231481479</v>
      </c>
      <c r="D366" s="10" t="s">
        <v>2861</v>
      </c>
      <c r="E366" s="1" t="s">
        <v>19</v>
      </c>
      <c r="F366" s="11">
        <v>600000</v>
      </c>
      <c r="G366" s="9">
        <f>Data[[#This Row],[Clean Salary]]*INDEX(Exchange[], MATCH(Data[[#This Row],[Currency]], Exchange[Code], 0), 4)</f>
        <v>10684.750012465542</v>
      </c>
      <c r="H366" s="11">
        <f>IFERROR(Data[[#This Row],[Salary in USD]]/(INDEX(Exchange[], MATCH(Data[[#This Row],[Local Currency Unit]], Exchange[Code], 0), 8)), "")</f>
        <v>6595.524699052803</v>
      </c>
      <c r="I366" s="30">
        <f>100*(Data[[#This Row],[Salary in Big Macs]]/$H$5)</f>
        <v>48.11965836448266</v>
      </c>
      <c r="J366" s="1" t="s">
        <v>2862</v>
      </c>
      <c r="K366" s="1" t="s">
        <v>290</v>
      </c>
      <c r="L366" s="1" t="s">
        <v>134</v>
      </c>
      <c r="M366" s="1" t="s">
        <v>19</v>
      </c>
      <c r="N366" s="1" t="str">
        <f>INDEX(Countries[], MATCH(Data[[#This Row],[Where do you work]], Countries[Actual], 0), 2)</f>
        <v>India</v>
      </c>
      <c r="O366" s="1" t="str">
        <f>VLOOKUP(Data[[#This Row],[Where do you work]], Countries[], 3, FALSE)</f>
        <v>Asia</v>
      </c>
      <c r="P366" s="1" t="s">
        <v>282</v>
      </c>
      <c r="Q366" s="1" t="str">
        <f>VLOOKUP(Data[[#This Row],[How many hours of a day you work on Excel]], Time[], 2, FALSE)</f>
        <v>Heavy</v>
      </c>
      <c r="R366" s="1">
        <v>11</v>
      </c>
      <c r="S366" s="33" t="str">
        <f>VLOOKUP(Data[[#This Row],[Years of Experience]], Experience[], 2, TRUE)</f>
        <v>10 - 20 Years</v>
      </c>
    </row>
    <row r="367" spans="2:19" x14ac:dyDescent="0.2">
      <c r="B367" s="1" t="s">
        <v>3232</v>
      </c>
      <c r="C367" s="1">
        <v>41055.821944444448</v>
      </c>
      <c r="D367" s="10" t="s">
        <v>3233</v>
      </c>
      <c r="E367" s="1" t="s">
        <v>19</v>
      </c>
      <c r="F367" s="11">
        <v>400000</v>
      </c>
      <c r="G367" s="9">
        <f>Data[[#This Row],[Clean Salary]]*INDEX(Exchange[], MATCH(Data[[#This Row],[Currency]], Exchange[Code], 0), 4)</f>
        <v>7123.1666749770275</v>
      </c>
      <c r="H367" s="11">
        <f>IFERROR(Data[[#This Row],[Salary in USD]]/(INDEX(Exchange[], MATCH(Data[[#This Row],[Local Currency Unit]], Exchange[Code], 0), 8)), "")</f>
        <v>4397.016466035202</v>
      </c>
      <c r="I367" s="30">
        <f>100*(Data[[#This Row],[Salary in Big Macs]]/$H$5)</f>
        <v>32.07977224298844</v>
      </c>
      <c r="J367" s="1" t="s">
        <v>3234</v>
      </c>
      <c r="K367" s="1" t="s">
        <v>281</v>
      </c>
      <c r="L367" s="1" t="s">
        <v>134</v>
      </c>
      <c r="M367" s="1" t="s">
        <v>19</v>
      </c>
      <c r="N367" s="1" t="str">
        <f>INDEX(Countries[], MATCH(Data[[#This Row],[Where do you work]], Countries[Actual], 0), 2)</f>
        <v>India</v>
      </c>
      <c r="O367" s="1" t="str">
        <f>VLOOKUP(Data[[#This Row],[Where do you work]], Countries[], 3, FALSE)</f>
        <v>Asia</v>
      </c>
      <c r="P367" s="1" t="s">
        <v>282</v>
      </c>
      <c r="Q367" s="1" t="str">
        <f>VLOOKUP(Data[[#This Row],[How many hours of a day you work on Excel]], Time[], 2, FALSE)</f>
        <v>Heavy</v>
      </c>
      <c r="R367" s="1">
        <v>7</v>
      </c>
      <c r="S367" s="33" t="str">
        <f>VLOOKUP(Data[[#This Row],[Years of Experience]], Experience[], 2, TRUE)</f>
        <v>5 - 10 Years</v>
      </c>
    </row>
    <row r="368" spans="2:19" x14ac:dyDescent="0.2">
      <c r="B368" s="1" t="s">
        <v>3394</v>
      </c>
      <c r="C368" s="1">
        <v>41055.192164351851</v>
      </c>
      <c r="D368" s="10">
        <v>15000</v>
      </c>
      <c r="E368" s="1" t="s">
        <v>322</v>
      </c>
      <c r="F368" s="11">
        <v>15000</v>
      </c>
      <c r="G368" s="9">
        <f>Data[[#This Row],[Clean Salary]]*INDEX(Exchange[], MATCH(Data[[#This Row],[Currency]], Exchange[Code], 0), 4)</f>
        <v>15000</v>
      </c>
      <c r="H368" s="11">
        <f>IFERROR(Data[[#This Row],[Salary in USD]]/(INDEX(Exchange[], MATCH(Data[[#This Row],[Local Currency Unit]], Exchange[Code], 0), 8)), "")</f>
        <v>9259.2592592592591</v>
      </c>
      <c r="I368" s="30">
        <f>100*(Data[[#This Row],[Salary in Big Macs]]/$H$5)</f>
        <v>67.553744788146275</v>
      </c>
      <c r="J368" s="1" t="s">
        <v>3234</v>
      </c>
      <c r="K368" s="1" t="s">
        <v>281</v>
      </c>
      <c r="L368" s="1" t="s">
        <v>134</v>
      </c>
      <c r="M368" s="1" t="s">
        <v>19</v>
      </c>
      <c r="N368" s="1" t="str">
        <f>INDEX(Countries[], MATCH(Data[[#This Row],[Where do you work]], Countries[Actual], 0), 2)</f>
        <v>India</v>
      </c>
      <c r="O368" s="1" t="str">
        <f>VLOOKUP(Data[[#This Row],[Where do you work]], Countries[], 3, FALSE)</f>
        <v>Asia</v>
      </c>
      <c r="P368" s="1" t="s">
        <v>282</v>
      </c>
      <c r="Q368" s="1" t="str">
        <f>VLOOKUP(Data[[#This Row],[How many hours of a day you work on Excel]], Time[], 2, FALSE)</f>
        <v>Heavy</v>
      </c>
      <c r="S368" s="33" t="str">
        <f>VLOOKUP(Data[[#This Row],[Years of Experience]], Experience[], 2, TRUE)</f>
        <v>0 - 5 Years</v>
      </c>
    </row>
    <row r="369" spans="2:19" x14ac:dyDescent="0.2">
      <c r="B369" s="1" t="s">
        <v>2652</v>
      </c>
      <c r="C369" s="1">
        <v>41055.608194444445</v>
      </c>
      <c r="D369" s="10" t="s">
        <v>2653</v>
      </c>
      <c r="E369" s="1" t="s">
        <v>19</v>
      </c>
      <c r="F369" s="11">
        <v>720000</v>
      </c>
      <c r="G369" s="9">
        <f>Data[[#This Row],[Clean Salary]]*INDEX(Exchange[], MATCH(Data[[#This Row],[Currency]], Exchange[Code], 0), 4)</f>
        <v>12821.700014958649</v>
      </c>
      <c r="H369" s="11">
        <f>IFERROR(Data[[#This Row],[Salary in USD]]/(INDEX(Exchange[], MATCH(Data[[#This Row],[Local Currency Unit]], Exchange[Code], 0), 8)), "")</f>
        <v>7914.6296388633637</v>
      </c>
      <c r="I369" s="30">
        <f>100*(Data[[#This Row],[Salary in Big Macs]]/$H$5)</f>
        <v>57.743590037379192</v>
      </c>
      <c r="J369" s="1" t="s">
        <v>2654</v>
      </c>
      <c r="K369" s="1" t="s">
        <v>281</v>
      </c>
      <c r="L369" s="1" t="s">
        <v>134</v>
      </c>
      <c r="M369" s="1" t="s">
        <v>19</v>
      </c>
      <c r="N369" s="1" t="str">
        <f>INDEX(Countries[], MATCH(Data[[#This Row],[Where do you work]], Countries[Actual], 0), 2)</f>
        <v>India</v>
      </c>
      <c r="O369" s="1" t="str">
        <f>VLOOKUP(Data[[#This Row],[Where do you work]], Countries[], 3, FALSE)</f>
        <v>Asia</v>
      </c>
      <c r="P369" s="1" t="s">
        <v>294</v>
      </c>
      <c r="Q369" s="1" t="str">
        <f>VLOOKUP(Data[[#This Row],[How many hours of a day you work on Excel]], Time[], 2, FALSE)</f>
        <v>Very Heavy</v>
      </c>
      <c r="R369" s="1">
        <v>10</v>
      </c>
      <c r="S369" s="33" t="str">
        <f>VLOOKUP(Data[[#This Row],[Years of Experience]], Experience[], 2, TRUE)</f>
        <v>10 - 20 Years</v>
      </c>
    </row>
    <row r="370" spans="2:19" x14ac:dyDescent="0.2">
      <c r="B370" s="1" t="s">
        <v>3028</v>
      </c>
      <c r="C370" s="1">
        <v>41058.447094907409</v>
      </c>
      <c r="D370" s="10">
        <v>500000</v>
      </c>
      <c r="E370" s="1" t="s">
        <v>19</v>
      </c>
      <c r="F370" s="11">
        <v>500000</v>
      </c>
      <c r="G370" s="9">
        <f>Data[[#This Row],[Clean Salary]]*INDEX(Exchange[], MATCH(Data[[#This Row],[Currency]], Exchange[Code], 0), 4)</f>
        <v>8903.9583437212841</v>
      </c>
      <c r="H370" s="11">
        <f>IFERROR(Data[[#This Row],[Salary in USD]]/(INDEX(Exchange[], MATCH(Data[[#This Row],[Local Currency Unit]], Exchange[Code], 0), 8)), "")</f>
        <v>5496.2705825440025</v>
      </c>
      <c r="I370" s="30">
        <f>100*(Data[[#This Row],[Salary in Big Macs]]/$H$5)</f>
        <v>40.09971530373555</v>
      </c>
      <c r="J370" s="1" t="s">
        <v>3029</v>
      </c>
      <c r="K370" s="1" t="s">
        <v>281</v>
      </c>
      <c r="L370" s="1" t="s">
        <v>134</v>
      </c>
      <c r="M370" s="1" t="s">
        <v>19</v>
      </c>
      <c r="N370" s="1" t="str">
        <f>INDEX(Countries[], MATCH(Data[[#This Row],[Where do you work]], Countries[Actual], 0), 2)</f>
        <v>India</v>
      </c>
      <c r="O370" s="1" t="str">
        <f>VLOOKUP(Data[[#This Row],[Where do you work]], Countries[], 3, FALSE)</f>
        <v>Asia</v>
      </c>
      <c r="P370" s="1" t="s">
        <v>291</v>
      </c>
      <c r="Q370" s="1" t="str">
        <f>VLOOKUP(Data[[#This Row],[How many hours of a day you work on Excel]], Time[], 2, FALSE)</f>
        <v>Medium</v>
      </c>
      <c r="R370" s="1">
        <v>29</v>
      </c>
      <c r="S370" s="33" t="str">
        <f>VLOOKUP(Data[[#This Row],[Years of Experience]], Experience[], 2, TRUE)</f>
        <v>20+ Years</v>
      </c>
    </row>
    <row r="371" spans="2:19" x14ac:dyDescent="0.2">
      <c r="B371" s="1" t="s">
        <v>3736</v>
      </c>
      <c r="C371" s="1">
        <v>41058.074756944443</v>
      </c>
      <c r="D371" s="10">
        <v>750</v>
      </c>
      <c r="E371" s="1" t="s">
        <v>322</v>
      </c>
      <c r="F371" s="11">
        <v>9000</v>
      </c>
      <c r="G371" s="9">
        <f>Data[[#This Row],[Clean Salary]]*INDEX(Exchange[], MATCH(Data[[#This Row],[Currency]], Exchange[Code], 0), 4)</f>
        <v>9000</v>
      </c>
      <c r="H371" s="11">
        <f>IFERROR(Data[[#This Row],[Salary in USD]]/(INDEX(Exchange[], MATCH(Data[[#This Row],[Local Currency Unit]], Exchange[Code], 0), 8)), "")</f>
        <v>5555.5555555555547</v>
      </c>
      <c r="I371" s="30">
        <f>100*(Data[[#This Row],[Salary in Big Macs]]/$H$5)</f>
        <v>40.532246872887761</v>
      </c>
      <c r="J371" s="1" t="s">
        <v>3737</v>
      </c>
      <c r="K371" s="1" t="s">
        <v>281</v>
      </c>
      <c r="L371" s="1" t="s">
        <v>134</v>
      </c>
      <c r="M371" s="1" t="s">
        <v>19</v>
      </c>
      <c r="N371" s="1" t="str">
        <f>INDEX(Countries[], MATCH(Data[[#This Row],[Where do you work]], Countries[Actual], 0), 2)</f>
        <v>India</v>
      </c>
      <c r="O371" s="1" t="str">
        <f>VLOOKUP(Data[[#This Row],[Where do you work]], Countries[], 3, FALSE)</f>
        <v>Asia</v>
      </c>
      <c r="P371" s="1" t="s">
        <v>282</v>
      </c>
      <c r="Q371" s="1" t="str">
        <f>VLOOKUP(Data[[#This Row],[How many hours of a day you work on Excel]], Time[], 2, FALSE)</f>
        <v>Heavy</v>
      </c>
      <c r="R371" s="1">
        <v>1</v>
      </c>
      <c r="S371" s="33" t="str">
        <f>VLOOKUP(Data[[#This Row],[Years of Experience]], Experience[], 2, TRUE)</f>
        <v>0 - 5 Years</v>
      </c>
    </row>
    <row r="372" spans="2:19" x14ac:dyDescent="0.2">
      <c r="B372" s="1" t="s">
        <v>3914</v>
      </c>
      <c r="C372" s="1">
        <v>41057.532870370371</v>
      </c>
      <c r="D372" s="10">
        <v>120000</v>
      </c>
      <c r="E372" s="1" t="s">
        <v>19</v>
      </c>
      <c r="F372" s="11">
        <v>120000</v>
      </c>
      <c r="G372" s="9">
        <f>Data[[#This Row],[Clean Salary]]*INDEX(Exchange[], MATCH(Data[[#This Row],[Currency]], Exchange[Code], 0), 4)</f>
        <v>2136.9500024931081</v>
      </c>
      <c r="H372" s="11">
        <f>IFERROR(Data[[#This Row],[Salary in USD]]/(INDEX(Exchange[], MATCH(Data[[#This Row],[Local Currency Unit]], Exchange[Code], 0), 8)), "")</f>
        <v>1319.1049398105604</v>
      </c>
      <c r="I372" s="30">
        <f>100*(Data[[#This Row],[Salary in Big Macs]]/$H$5)</f>
        <v>9.6239316728965303</v>
      </c>
      <c r="J372" s="1" t="s">
        <v>3915</v>
      </c>
      <c r="K372" s="1" t="s">
        <v>290</v>
      </c>
      <c r="L372" s="1" t="s">
        <v>134</v>
      </c>
      <c r="M372" s="1" t="s">
        <v>19</v>
      </c>
      <c r="N372" s="1" t="str">
        <f>INDEX(Countries[], MATCH(Data[[#This Row],[Where do you work]], Countries[Actual], 0), 2)</f>
        <v>India</v>
      </c>
      <c r="O372" s="1" t="str">
        <f>VLOOKUP(Data[[#This Row],[Where do you work]], Countries[], 3, FALSE)</f>
        <v>Asia</v>
      </c>
      <c r="P372" s="1" t="s">
        <v>291</v>
      </c>
      <c r="Q372" s="1" t="str">
        <f>VLOOKUP(Data[[#This Row],[How many hours of a day you work on Excel]], Time[], 2, FALSE)</f>
        <v>Medium</v>
      </c>
      <c r="R372" s="1">
        <v>3.5</v>
      </c>
      <c r="S372" s="33" t="str">
        <f>VLOOKUP(Data[[#This Row],[Years of Experience]], Experience[], 2, TRUE)</f>
        <v>0 - 5 Years</v>
      </c>
    </row>
    <row r="373" spans="2:19" x14ac:dyDescent="0.2">
      <c r="B373" s="1" t="s">
        <v>3785</v>
      </c>
      <c r="C373" s="1">
        <v>41057.435972222222</v>
      </c>
      <c r="D373" s="10">
        <v>180000</v>
      </c>
      <c r="E373" s="1" t="s">
        <v>19</v>
      </c>
      <c r="F373" s="11">
        <v>180000</v>
      </c>
      <c r="G373" s="9">
        <f>Data[[#This Row],[Clean Salary]]*INDEX(Exchange[], MATCH(Data[[#This Row],[Currency]], Exchange[Code], 0), 4)</f>
        <v>3205.4250037396623</v>
      </c>
      <c r="H373" s="11">
        <f>IFERROR(Data[[#This Row],[Salary in USD]]/(INDEX(Exchange[], MATCH(Data[[#This Row],[Local Currency Unit]], Exchange[Code], 0), 8)), "")</f>
        <v>1978.6574097158409</v>
      </c>
      <c r="I373" s="30">
        <f>100*(Data[[#This Row],[Salary in Big Macs]]/$H$5)</f>
        <v>14.435897509344798</v>
      </c>
      <c r="J373" s="1" t="s">
        <v>3786</v>
      </c>
      <c r="K373" s="1" t="s">
        <v>290</v>
      </c>
      <c r="L373" s="1" t="s">
        <v>3787</v>
      </c>
      <c r="M373" s="1" t="s">
        <v>19</v>
      </c>
      <c r="N373" s="1" t="str">
        <f>INDEX(Countries[], MATCH(Data[[#This Row],[Where do you work]], Countries[Actual], 0), 2)</f>
        <v>India</v>
      </c>
      <c r="O373" s="1" t="str">
        <f>VLOOKUP(Data[[#This Row],[Where do you work]], Countries[], 3, FALSE)</f>
        <v>Asia</v>
      </c>
      <c r="P373" s="1" t="s">
        <v>282</v>
      </c>
      <c r="Q373" s="1" t="str">
        <f>VLOOKUP(Data[[#This Row],[How many hours of a day you work on Excel]], Time[], 2, FALSE)</f>
        <v>Heavy</v>
      </c>
      <c r="R373" s="1">
        <v>10</v>
      </c>
      <c r="S373" s="33" t="str">
        <f>VLOOKUP(Data[[#This Row],[Years of Experience]], Experience[], 2, TRUE)</f>
        <v>10 - 20 Years</v>
      </c>
    </row>
    <row r="374" spans="2:19" x14ac:dyDescent="0.2">
      <c r="B374" s="1" t="s">
        <v>2794</v>
      </c>
      <c r="C374" s="1">
        <v>41055.595960648148</v>
      </c>
      <c r="D374" s="10">
        <v>636000</v>
      </c>
      <c r="E374" s="1" t="s">
        <v>19</v>
      </c>
      <c r="F374" s="11">
        <v>636000</v>
      </c>
      <c r="G374" s="9">
        <f>Data[[#This Row],[Clean Salary]]*INDEX(Exchange[], MATCH(Data[[#This Row],[Currency]], Exchange[Code], 0), 4)</f>
        <v>11325.835013213473</v>
      </c>
      <c r="H374" s="11">
        <f>IFERROR(Data[[#This Row],[Salary in USD]]/(INDEX(Exchange[], MATCH(Data[[#This Row],[Local Currency Unit]], Exchange[Code], 0), 8)), "")</f>
        <v>6991.2561809959707</v>
      </c>
      <c r="I374" s="30">
        <f>100*(Data[[#This Row],[Salary in Big Macs]]/$H$5)</f>
        <v>51.006837866351617</v>
      </c>
      <c r="J374" s="1" t="s">
        <v>1594</v>
      </c>
      <c r="K374" s="1" t="s">
        <v>281</v>
      </c>
      <c r="L374" s="1" t="s">
        <v>134</v>
      </c>
      <c r="M374" s="1" t="s">
        <v>19</v>
      </c>
      <c r="N374" s="1" t="str">
        <f>INDEX(Countries[], MATCH(Data[[#This Row],[Where do you work]], Countries[Actual], 0), 2)</f>
        <v>India</v>
      </c>
      <c r="O374" s="1" t="str">
        <f>VLOOKUP(Data[[#This Row],[Where do you work]], Countries[], 3, FALSE)</f>
        <v>Asia</v>
      </c>
      <c r="P374" s="1" t="s">
        <v>282</v>
      </c>
      <c r="Q374" s="1" t="str">
        <f>VLOOKUP(Data[[#This Row],[How many hours of a day you work on Excel]], Time[], 2, FALSE)</f>
        <v>Heavy</v>
      </c>
      <c r="R374" s="1">
        <v>2</v>
      </c>
      <c r="S374" s="33" t="str">
        <f>VLOOKUP(Data[[#This Row],[Years of Experience]], Experience[], 2, TRUE)</f>
        <v>0 - 5 Years</v>
      </c>
    </row>
    <row r="375" spans="2:19" x14ac:dyDescent="0.2">
      <c r="B375" s="1" t="s">
        <v>3705</v>
      </c>
      <c r="C375" s="1">
        <v>41055.48337962963</v>
      </c>
      <c r="D375" s="10" t="s">
        <v>3706</v>
      </c>
      <c r="E375" s="1" t="s">
        <v>19</v>
      </c>
      <c r="F375" s="11">
        <v>200000</v>
      </c>
      <c r="G375" s="9">
        <f>Data[[#This Row],[Clean Salary]]*INDEX(Exchange[], MATCH(Data[[#This Row],[Currency]], Exchange[Code], 0), 4)</f>
        <v>3561.5833374885137</v>
      </c>
      <c r="H375" s="11">
        <f>IFERROR(Data[[#This Row],[Salary in USD]]/(INDEX(Exchange[], MATCH(Data[[#This Row],[Local Currency Unit]], Exchange[Code], 0), 8)), "")</f>
        <v>2198.508233017601</v>
      </c>
      <c r="I375" s="30">
        <f>100*(Data[[#This Row],[Salary in Big Macs]]/$H$5)</f>
        <v>16.03988612149422</v>
      </c>
      <c r="J375" s="1" t="s">
        <v>3707</v>
      </c>
      <c r="K375" s="1" t="s">
        <v>316</v>
      </c>
      <c r="L375" s="1" t="s">
        <v>134</v>
      </c>
      <c r="M375" s="1" t="s">
        <v>19</v>
      </c>
      <c r="N375" s="1" t="str">
        <f>INDEX(Countries[], MATCH(Data[[#This Row],[Where do you work]], Countries[Actual], 0), 2)</f>
        <v>India</v>
      </c>
      <c r="O375" s="1" t="str">
        <f>VLOOKUP(Data[[#This Row],[Where do you work]], Countries[], 3, FALSE)</f>
        <v>Asia</v>
      </c>
      <c r="P375" s="1" t="s">
        <v>282</v>
      </c>
      <c r="Q375" s="1" t="str">
        <f>VLOOKUP(Data[[#This Row],[How many hours of a day you work on Excel]], Time[], 2, FALSE)</f>
        <v>Heavy</v>
      </c>
      <c r="R375" s="1">
        <v>3</v>
      </c>
      <c r="S375" s="33" t="str">
        <f>VLOOKUP(Data[[#This Row],[Years of Experience]], Experience[], 2, TRUE)</f>
        <v>0 - 5 Years</v>
      </c>
    </row>
    <row r="376" spans="2:19" x14ac:dyDescent="0.2">
      <c r="B376" s="1" t="s">
        <v>1086</v>
      </c>
      <c r="C376" s="1">
        <v>41061.631562499999</v>
      </c>
      <c r="D376" s="10">
        <v>1700000</v>
      </c>
      <c r="E376" s="1" t="s">
        <v>19</v>
      </c>
      <c r="F376" s="11">
        <v>1700000</v>
      </c>
      <c r="G376" s="9">
        <f>Data[[#This Row],[Clean Salary]]*INDEX(Exchange[], MATCH(Data[[#This Row],[Currency]], Exchange[Code], 0), 4)</f>
        <v>30273.458368652366</v>
      </c>
      <c r="H376" s="11">
        <f>IFERROR(Data[[#This Row],[Salary in USD]]/(INDEX(Exchange[], MATCH(Data[[#This Row],[Local Currency Unit]], Exchange[Code], 0), 8)), "")</f>
        <v>18687.319980649609</v>
      </c>
      <c r="I376" s="30">
        <f>100*(Data[[#This Row],[Salary in Big Macs]]/$H$5)</f>
        <v>136.33903203270086</v>
      </c>
      <c r="J376" s="1" t="s">
        <v>567</v>
      </c>
      <c r="K376" s="1" t="s">
        <v>329</v>
      </c>
      <c r="L376" s="1" t="s">
        <v>134</v>
      </c>
      <c r="M376" s="1" t="s">
        <v>19</v>
      </c>
      <c r="N376" s="1" t="str">
        <f>INDEX(Countries[], MATCH(Data[[#This Row],[Where do you work]], Countries[Actual], 0), 2)</f>
        <v>India</v>
      </c>
      <c r="O376" s="1" t="str">
        <f>VLOOKUP(Data[[#This Row],[Where do you work]], Countries[], 3, FALSE)</f>
        <v>Asia</v>
      </c>
      <c r="P376" s="1" t="s">
        <v>282</v>
      </c>
      <c r="Q376" s="1" t="str">
        <f>VLOOKUP(Data[[#This Row],[How many hours of a day you work on Excel]], Time[], 2, FALSE)</f>
        <v>Heavy</v>
      </c>
      <c r="R376" s="1">
        <v>6</v>
      </c>
      <c r="S376" s="33" t="str">
        <f>VLOOKUP(Data[[#This Row],[Years of Experience]], Experience[], 2, TRUE)</f>
        <v>5 - 10 Years</v>
      </c>
    </row>
    <row r="377" spans="2:19" x14ac:dyDescent="0.2">
      <c r="B377" s="1" t="s">
        <v>3337</v>
      </c>
      <c r="C377" s="1">
        <v>41067.714791666665</v>
      </c>
      <c r="D377" s="10">
        <v>360000</v>
      </c>
      <c r="E377" s="1" t="s">
        <v>19</v>
      </c>
      <c r="F377" s="11">
        <v>360000</v>
      </c>
      <c r="G377" s="9">
        <f>Data[[#This Row],[Clean Salary]]*INDEX(Exchange[], MATCH(Data[[#This Row],[Currency]], Exchange[Code], 0), 4)</f>
        <v>6410.8500074793246</v>
      </c>
      <c r="H377" s="11">
        <f>IFERROR(Data[[#This Row],[Salary in USD]]/(INDEX(Exchange[], MATCH(Data[[#This Row],[Local Currency Unit]], Exchange[Code], 0), 8)), "")</f>
        <v>3957.3148194316818</v>
      </c>
      <c r="I377" s="30">
        <f>100*(Data[[#This Row],[Salary in Big Macs]]/$H$5)</f>
        <v>28.871795018689596</v>
      </c>
      <c r="J377" s="1" t="s">
        <v>3338</v>
      </c>
      <c r="K377" s="1" t="s">
        <v>342</v>
      </c>
      <c r="L377" s="1" t="s">
        <v>134</v>
      </c>
      <c r="M377" s="1" t="s">
        <v>19</v>
      </c>
      <c r="N377" s="1" t="str">
        <f>INDEX(Countries[], MATCH(Data[[#This Row],[Where do you work]], Countries[Actual], 0), 2)</f>
        <v>India</v>
      </c>
      <c r="O377" s="1" t="str">
        <f>VLOOKUP(Data[[#This Row],[Where do you work]], Countries[], 3, FALSE)</f>
        <v>Asia</v>
      </c>
      <c r="P377" s="1" t="s">
        <v>324</v>
      </c>
      <c r="Q377" s="1" t="str">
        <f>VLOOKUP(Data[[#This Row],[How many hours of a day you work on Excel]], Time[], 2, FALSE)</f>
        <v>Light</v>
      </c>
      <c r="R377" s="1">
        <v>2</v>
      </c>
      <c r="S377" s="33" t="str">
        <f>VLOOKUP(Data[[#This Row],[Years of Experience]], Experience[], 2, TRUE)</f>
        <v>0 - 5 Years</v>
      </c>
    </row>
    <row r="378" spans="2:19" x14ac:dyDescent="0.2">
      <c r="B378" s="1" t="s">
        <v>3070</v>
      </c>
      <c r="C378" s="1">
        <v>41055.778831018521</v>
      </c>
      <c r="D378" s="10" t="s">
        <v>3071</v>
      </c>
      <c r="E378" s="1" t="s">
        <v>19</v>
      </c>
      <c r="F378" s="11">
        <v>480000</v>
      </c>
      <c r="G378" s="9">
        <f>Data[[#This Row],[Clean Salary]]*INDEX(Exchange[], MATCH(Data[[#This Row],[Currency]], Exchange[Code], 0), 4)</f>
        <v>8547.8000099724322</v>
      </c>
      <c r="H378" s="11">
        <f>IFERROR(Data[[#This Row],[Salary in USD]]/(INDEX(Exchange[], MATCH(Data[[#This Row],[Local Currency Unit]], Exchange[Code], 0), 8)), "")</f>
        <v>5276.4197592422415</v>
      </c>
      <c r="I378" s="30">
        <f>100*(Data[[#This Row],[Salary in Big Macs]]/$H$5)</f>
        <v>38.495726691586121</v>
      </c>
      <c r="J378" s="1" t="s">
        <v>3072</v>
      </c>
      <c r="K378" s="1" t="s">
        <v>281</v>
      </c>
      <c r="L378" s="1" t="s">
        <v>134</v>
      </c>
      <c r="M378" s="1" t="s">
        <v>19</v>
      </c>
      <c r="N378" s="1" t="str">
        <f>INDEX(Countries[], MATCH(Data[[#This Row],[Where do you work]], Countries[Actual], 0), 2)</f>
        <v>India</v>
      </c>
      <c r="O378" s="1" t="str">
        <f>VLOOKUP(Data[[#This Row],[Where do you work]], Countries[], 3, FALSE)</f>
        <v>Asia</v>
      </c>
      <c r="P378" s="1" t="s">
        <v>282</v>
      </c>
      <c r="Q378" s="1" t="str">
        <f>VLOOKUP(Data[[#This Row],[How many hours of a day you work on Excel]], Time[], 2, FALSE)</f>
        <v>Heavy</v>
      </c>
      <c r="R378" s="1">
        <v>11</v>
      </c>
      <c r="S378" s="33" t="str">
        <f>VLOOKUP(Data[[#This Row],[Years of Experience]], Experience[], 2, TRUE)</f>
        <v>10 - 20 Years</v>
      </c>
    </row>
    <row r="379" spans="2:19" x14ac:dyDescent="0.2">
      <c r="B379" s="1" t="s">
        <v>1563</v>
      </c>
      <c r="C379" s="1">
        <v>41056.683912037035</v>
      </c>
      <c r="D379" s="10">
        <v>1300000</v>
      </c>
      <c r="E379" s="1" t="s">
        <v>19</v>
      </c>
      <c r="F379" s="11">
        <v>1300000</v>
      </c>
      <c r="G379" s="9">
        <f>Data[[#This Row],[Clean Salary]]*INDEX(Exchange[], MATCH(Data[[#This Row],[Currency]], Exchange[Code], 0), 4)</f>
        <v>23150.291693675339</v>
      </c>
      <c r="H379" s="11">
        <f>IFERROR(Data[[#This Row],[Salary in USD]]/(INDEX(Exchange[], MATCH(Data[[#This Row],[Local Currency Unit]], Exchange[Code], 0), 8)), "")</f>
        <v>14290.303514614407</v>
      </c>
      <c r="I379" s="30">
        <f>100*(Data[[#This Row],[Salary in Big Macs]]/$H$5)</f>
        <v>104.25925978971242</v>
      </c>
      <c r="J379" s="1" t="s">
        <v>1564</v>
      </c>
      <c r="K379" s="1" t="s">
        <v>281</v>
      </c>
      <c r="L379" s="1" t="s">
        <v>134</v>
      </c>
      <c r="M379" s="1" t="s">
        <v>19</v>
      </c>
      <c r="N379" s="1" t="str">
        <f>INDEX(Countries[], MATCH(Data[[#This Row],[Where do you work]], Countries[Actual], 0), 2)</f>
        <v>India</v>
      </c>
      <c r="O379" s="1" t="str">
        <f>VLOOKUP(Data[[#This Row],[Where do you work]], Countries[], 3, FALSE)</f>
        <v>Asia</v>
      </c>
      <c r="P379" s="1" t="s">
        <v>324</v>
      </c>
      <c r="Q379" s="1" t="str">
        <f>VLOOKUP(Data[[#This Row],[How many hours of a day you work on Excel]], Time[], 2, FALSE)</f>
        <v>Light</v>
      </c>
      <c r="R379" s="1">
        <v>3</v>
      </c>
      <c r="S379" s="33" t="str">
        <f>VLOOKUP(Data[[#This Row],[Years of Experience]], Experience[], 2, TRUE)</f>
        <v>0 - 5 Years</v>
      </c>
    </row>
    <row r="380" spans="2:19" x14ac:dyDescent="0.2">
      <c r="B380" s="1" t="s">
        <v>3660</v>
      </c>
      <c r="C380" s="1">
        <v>41055.839131944442</v>
      </c>
      <c r="D380" s="10">
        <v>10000</v>
      </c>
      <c r="E380" s="1" t="s">
        <v>322</v>
      </c>
      <c r="F380" s="11">
        <v>10000</v>
      </c>
      <c r="G380" s="9">
        <f>Data[[#This Row],[Clean Salary]]*INDEX(Exchange[], MATCH(Data[[#This Row],[Currency]], Exchange[Code], 0), 4)</f>
        <v>10000</v>
      </c>
      <c r="H380" s="11">
        <f>IFERROR(Data[[#This Row],[Salary in USD]]/(INDEX(Exchange[], MATCH(Data[[#This Row],[Local Currency Unit]], Exchange[Code], 0), 8)), "")</f>
        <v>6172.8395061728388</v>
      </c>
      <c r="I380" s="30">
        <f>100*(Data[[#This Row],[Salary in Big Macs]]/$H$5)</f>
        <v>45.035829858764174</v>
      </c>
      <c r="J380" s="1" t="s">
        <v>3661</v>
      </c>
      <c r="K380" s="1" t="s">
        <v>281</v>
      </c>
      <c r="L380" s="1" t="s">
        <v>134</v>
      </c>
      <c r="M380" s="1" t="s">
        <v>19</v>
      </c>
      <c r="N380" s="1" t="str">
        <f>INDEX(Countries[], MATCH(Data[[#This Row],[Where do you work]], Countries[Actual], 0), 2)</f>
        <v>India</v>
      </c>
      <c r="O380" s="1" t="str">
        <f>VLOOKUP(Data[[#This Row],[Where do you work]], Countries[], 3, FALSE)</f>
        <v>Asia</v>
      </c>
      <c r="P380" s="1" t="s">
        <v>324</v>
      </c>
      <c r="Q380" s="1" t="str">
        <f>VLOOKUP(Data[[#This Row],[How many hours of a day you work on Excel]], Time[], 2, FALSE)</f>
        <v>Light</v>
      </c>
      <c r="R380" s="1">
        <v>12</v>
      </c>
      <c r="S380" s="33" t="str">
        <f>VLOOKUP(Data[[#This Row],[Years of Experience]], Experience[], 2, TRUE)</f>
        <v>10 - 20 Years</v>
      </c>
    </row>
    <row r="381" spans="2:19" x14ac:dyDescent="0.2">
      <c r="B381" s="1" t="s">
        <v>2822</v>
      </c>
      <c r="C381" s="1">
        <v>41057.548634259256</v>
      </c>
      <c r="D381" s="10">
        <v>28000</v>
      </c>
      <c r="E381" s="1" t="s">
        <v>322</v>
      </c>
      <c r="F381" s="11">
        <v>28000</v>
      </c>
      <c r="G381" s="9">
        <f>Data[[#This Row],[Clean Salary]]*INDEX(Exchange[], MATCH(Data[[#This Row],[Currency]], Exchange[Code], 0), 4)</f>
        <v>28000</v>
      </c>
      <c r="H381" s="11">
        <f>IFERROR(Data[[#This Row],[Salary in USD]]/(INDEX(Exchange[], MATCH(Data[[#This Row],[Local Currency Unit]], Exchange[Code], 0), 8)), "")</f>
        <v>17283.95061728395</v>
      </c>
      <c r="I381" s="30">
        <f>100*(Data[[#This Row],[Salary in Big Macs]]/$H$5)</f>
        <v>126.10032360453971</v>
      </c>
      <c r="J381" s="1" t="s">
        <v>2823</v>
      </c>
      <c r="K381" s="1" t="s">
        <v>313</v>
      </c>
      <c r="L381" s="1" t="s">
        <v>134</v>
      </c>
      <c r="M381" s="1" t="s">
        <v>19</v>
      </c>
      <c r="N381" s="1" t="str">
        <f>INDEX(Countries[], MATCH(Data[[#This Row],[Where do you work]], Countries[Actual], 0), 2)</f>
        <v>India</v>
      </c>
      <c r="O381" s="1" t="str">
        <f>VLOOKUP(Data[[#This Row],[Where do you work]], Countries[], 3, FALSE)</f>
        <v>Asia</v>
      </c>
      <c r="P381" s="1" t="s">
        <v>291</v>
      </c>
      <c r="Q381" s="1" t="str">
        <f>VLOOKUP(Data[[#This Row],[How many hours of a day you work on Excel]], Time[], 2, FALSE)</f>
        <v>Medium</v>
      </c>
      <c r="R381" s="1">
        <v>3</v>
      </c>
      <c r="S381" s="33" t="str">
        <f>VLOOKUP(Data[[#This Row],[Years of Experience]], Experience[], 2, TRUE)</f>
        <v>0 - 5 Years</v>
      </c>
    </row>
    <row r="382" spans="2:19" x14ac:dyDescent="0.2">
      <c r="B382" s="1" t="s">
        <v>3061</v>
      </c>
      <c r="C382" s="1">
        <v>41055.511817129627</v>
      </c>
      <c r="D382" s="10">
        <v>480000</v>
      </c>
      <c r="E382" s="1" t="s">
        <v>19</v>
      </c>
      <c r="F382" s="11">
        <v>480000</v>
      </c>
      <c r="G382" s="9">
        <f>Data[[#This Row],[Clean Salary]]*INDEX(Exchange[], MATCH(Data[[#This Row],[Currency]], Exchange[Code], 0), 4)</f>
        <v>8547.8000099724322</v>
      </c>
      <c r="H382" s="11">
        <f>IFERROR(Data[[#This Row],[Salary in USD]]/(INDEX(Exchange[], MATCH(Data[[#This Row],[Local Currency Unit]], Exchange[Code], 0), 8)), "")</f>
        <v>5276.4197592422415</v>
      </c>
      <c r="I382" s="30">
        <f>100*(Data[[#This Row],[Salary in Big Macs]]/$H$5)</f>
        <v>38.495726691586121</v>
      </c>
      <c r="J382" s="1" t="s">
        <v>3062</v>
      </c>
      <c r="K382" s="1" t="s">
        <v>313</v>
      </c>
      <c r="L382" s="1" t="s">
        <v>134</v>
      </c>
      <c r="M382" s="1" t="s">
        <v>19</v>
      </c>
      <c r="N382" s="1" t="str">
        <f>INDEX(Countries[], MATCH(Data[[#This Row],[Where do you work]], Countries[Actual], 0), 2)</f>
        <v>India</v>
      </c>
      <c r="O382" s="1" t="str">
        <f>VLOOKUP(Data[[#This Row],[Where do you work]], Countries[], 3, FALSE)</f>
        <v>Asia</v>
      </c>
      <c r="P382" s="1" t="s">
        <v>324</v>
      </c>
      <c r="Q382" s="1" t="str">
        <f>VLOOKUP(Data[[#This Row],[How many hours of a day you work on Excel]], Time[], 2, FALSE)</f>
        <v>Light</v>
      </c>
      <c r="R382" s="1">
        <v>3</v>
      </c>
      <c r="S382" s="33" t="str">
        <f>VLOOKUP(Data[[#This Row],[Years of Experience]], Experience[], 2, TRUE)</f>
        <v>0 - 5 Years</v>
      </c>
    </row>
    <row r="383" spans="2:19" x14ac:dyDescent="0.2">
      <c r="B383" s="1" t="s">
        <v>3710</v>
      </c>
      <c r="C383" s="1">
        <v>41056.037037037036</v>
      </c>
      <c r="D383" s="10" t="s">
        <v>3711</v>
      </c>
      <c r="E383" s="1" t="s">
        <v>19</v>
      </c>
      <c r="F383" s="11">
        <v>200000</v>
      </c>
      <c r="G383" s="9">
        <f>Data[[#This Row],[Clean Salary]]*INDEX(Exchange[], MATCH(Data[[#This Row],[Currency]], Exchange[Code], 0), 4)</f>
        <v>3561.5833374885137</v>
      </c>
      <c r="H383" s="11">
        <f>IFERROR(Data[[#This Row],[Salary in USD]]/(INDEX(Exchange[], MATCH(Data[[#This Row],[Local Currency Unit]], Exchange[Code], 0), 8)), "")</f>
        <v>2198.508233017601</v>
      </c>
      <c r="I383" s="30">
        <f>100*(Data[[#This Row],[Salary in Big Macs]]/$H$5)</f>
        <v>16.03988612149422</v>
      </c>
      <c r="J383" s="1" t="s">
        <v>3712</v>
      </c>
      <c r="K383" s="1" t="s">
        <v>313</v>
      </c>
      <c r="L383" s="1" t="s">
        <v>134</v>
      </c>
      <c r="M383" s="1" t="s">
        <v>19</v>
      </c>
      <c r="N383" s="1" t="str">
        <f>INDEX(Countries[], MATCH(Data[[#This Row],[Where do you work]], Countries[Actual], 0), 2)</f>
        <v>India</v>
      </c>
      <c r="O383" s="1" t="str">
        <f>VLOOKUP(Data[[#This Row],[Where do you work]], Countries[], 3, FALSE)</f>
        <v>Asia</v>
      </c>
      <c r="P383" s="1" t="s">
        <v>282</v>
      </c>
      <c r="Q383" s="1" t="str">
        <f>VLOOKUP(Data[[#This Row],[How many hours of a day you work on Excel]], Time[], 2, FALSE)</f>
        <v>Heavy</v>
      </c>
      <c r="R383" s="1">
        <v>1</v>
      </c>
      <c r="S383" s="33" t="str">
        <f>VLOOKUP(Data[[#This Row],[Years of Experience]], Experience[], 2, TRUE)</f>
        <v>0 - 5 Years</v>
      </c>
    </row>
    <row r="384" spans="2:19" x14ac:dyDescent="0.2">
      <c r="B384" s="1" t="s">
        <v>3222</v>
      </c>
      <c r="C384" s="1">
        <v>41055.368796296294</v>
      </c>
      <c r="D384" s="10" t="s">
        <v>3223</v>
      </c>
      <c r="E384" s="1" t="s">
        <v>19</v>
      </c>
      <c r="F384" s="11">
        <v>400000</v>
      </c>
      <c r="G384" s="9">
        <f>Data[[#This Row],[Clean Salary]]*INDEX(Exchange[], MATCH(Data[[#This Row],[Currency]], Exchange[Code], 0), 4)</f>
        <v>7123.1666749770275</v>
      </c>
      <c r="H384" s="11">
        <f>IFERROR(Data[[#This Row],[Salary in USD]]/(INDEX(Exchange[], MATCH(Data[[#This Row],[Local Currency Unit]], Exchange[Code], 0), 8)), "")</f>
        <v>4397.016466035202</v>
      </c>
      <c r="I384" s="30">
        <f>100*(Data[[#This Row],[Salary in Big Macs]]/$H$5)</f>
        <v>32.07977224298844</v>
      </c>
      <c r="J384" s="1" t="s">
        <v>3224</v>
      </c>
      <c r="K384" s="1" t="s">
        <v>281</v>
      </c>
      <c r="L384" s="1" t="s">
        <v>134</v>
      </c>
      <c r="M384" s="1" t="s">
        <v>19</v>
      </c>
      <c r="N384" s="1" t="str">
        <f>INDEX(Countries[], MATCH(Data[[#This Row],[Where do you work]], Countries[Actual], 0), 2)</f>
        <v>India</v>
      </c>
      <c r="O384" s="1" t="str">
        <f>VLOOKUP(Data[[#This Row],[Where do you work]], Countries[], 3, FALSE)</f>
        <v>Asia</v>
      </c>
      <c r="P384" s="1" t="s">
        <v>324</v>
      </c>
      <c r="Q384" s="1" t="str">
        <f>VLOOKUP(Data[[#This Row],[How many hours of a day you work on Excel]], Time[], 2, FALSE)</f>
        <v>Light</v>
      </c>
      <c r="R384" s="1">
        <v>3</v>
      </c>
      <c r="S384" s="33" t="str">
        <f>VLOOKUP(Data[[#This Row],[Years of Experience]], Experience[], 2, TRUE)</f>
        <v>0 - 5 Years</v>
      </c>
    </row>
    <row r="385" spans="2:19" x14ac:dyDescent="0.2">
      <c r="B385" s="1" t="s">
        <v>3863</v>
      </c>
      <c r="C385" s="1">
        <v>41055.937048611115</v>
      </c>
      <c r="D385" s="10">
        <v>144000</v>
      </c>
      <c r="E385" s="1" t="s">
        <v>19</v>
      </c>
      <c r="F385" s="11">
        <v>144000</v>
      </c>
      <c r="G385" s="9">
        <f>Data[[#This Row],[Clean Salary]]*INDEX(Exchange[], MATCH(Data[[#This Row],[Currency]], Exchange[Code], 0), 4)</f>
        <v>2564.3400029917298</v>
      </c>
      <c r="H385" s="11">
        <f>IFERROR(Data[[#This Row],[Salary in USD]]/(INDEX(Exchange[], MATCH(Data[[#This Row],[Local Currency Unit]], Exchange[Code], 0), 8)), "")</f>
        <v>1582.9259277726726</v>
      </c>
      <c r="I385" s="30">
        <f>100*(Data[[#This Row],[Salary in Big Macs]]/$H$5)</f>
        <v>11.548718007475838</v>
      </c>
      <c r="J385" s="1" t="s">
        <v>3864</v>
      </c>
      <c r="K385" s="1" t="s">
        <v>290</v>
      </c>
      <c r="L385" s="1" t="s">
        <v>134</v>
      </c>
      <c r="M385" s="1" t="s">
        <v>19</v>
      </c>
      <c r="N385" s="1" t="str">
        <f>INDEX(Countries[], MATCH(Data[[#This Row],[Where do you work]], Countries[Actual], 0), 2)</f>
        <v>India</v>
      </c>
      <c r="O385" s="1" t="str">
        <f>VLOOKUP(Data[[#This Row],[Where do you work]], Countries[], 3, FALSE)</f>
        <v>Asia</v>
      </c>
      <c r="P385" s="1" t="s">
        <v>294</v>
      </c>
      <c r="Q385" s="1" t="str">
        <f>VLOOKUP(Data[[#This Row],[How many hours of a day you work on Excel]], Time[], 2, FALSE)</f>
        <v>Very Heavy</v>
      </c>
      <c r="R385" s="1">
        <v>1</v>
      </c>
      <c r="S385" s="33" t="str">
        <f>VLOOKUP(Data[[#This Row],[Years of Experience]], Experience[], 2, TRUE)</f>
        <v>0 - 5 Years</v>
      </c>
    </row>
    <row r="386" spans="2:19" x14ac:dyDescent="0.2">
      <c r="B386" s="1" t="s">
        <v>3689</v>
      </c>
      <c r="C386" s="1">
        <v>41055.740972222222</v>
      </c>
      <c r="D386" s="10">
        <v>205000</v>
      </c>
      <c r="E386" s="1" t="s">
        <v>19</v>
      </c>
      <c r="F386" s="11">
        <v>205000</v>
      </c>
      <c r="G386" s="9">
        <f>Data[[#This Row],[Clean Salary]]*INDEX(Exchange[], MATCH(Data[[#This Row],[Currency]], Exchange[Code], 0), 4)</f>
        <v>3650.6229209257262</v>
      </c>
      <c r="H386" s="11">
        <f>IFERROR(Data[[#This Row],[Salary in USD]]/(INDEX(Exchange[], MATCH(Data[[#This Row],[Local Currency Unit]], Exchange[Code], 0), 8)), "")</f>
        <v>2253.4709388430406</v>
      </c>
      <c r="I386" s="30">
        <f>100*(Data[[#This Row],[Salary in Big Macs]]/$H$5)</f>
        <v>16.440883274531572</v>
      </c>
      <c r="J386" s="1" t="s">
        <v>3690</v>
      </c>
      <c r="K386" s="1" t="s">
        <v>316</v>
      </c>
      <c r="L386" s="1" t="s">
        <v>134</v>
      </c>
      <c r="M386" s="1" t="s">
        <v>19</v>
      </c>
      <c r="N386" s="1" t="str">
        <f>INDEX(Countries[], MATCH(Data[[#This Row],[Where do you work]], Countries[Actual], 0), 2)</f>
        <v>India</v>
      </c>
      <c r="O386" s="1" t="str">
        <f>VLOOKUP(Data[[#This Row],[Where do you work]], Countries[], 3, FALSE)</f>
        <v>Asia</v>
      </c>
      <c r="P386" s="1" t="s">
        <v>294</v>
      </c>
      <c r="Q386" s="1" t="str">
        <f>VLOOKUP(Data[[#This Row],[How many hours of a day you work on Excel]], Time[], 2, FALSE)</f>
        <v>Very Heavy</v>
      </c>
      <c r="R386" s="1">
        <v>10</v>
      </c>
      <c r="S386" s="33" t="str">
        <f>VLOOKUP(Data[[#This Row],[Years of Experience]], Experience[], 2, TRUE)</f>
        <v>10 - 20 Years</v>
      </c>
    </row>
    <row r="387" spans="2:19" x14ac:dyDescent="0.2">
      <c r="B387" s="1" t="s">
        <v>1752</v>
      </c>
      <c r="C387" s="1">
        <v>41055.043136574073</v>
      </c>
      <c r="D387" s="10">
        <v>1200000</v>
      </c>
      <c r="E387" s="1" t="s">
        <v>19</v>
      </c>
      <c r="F387" s="11">
        <v>1200000</v>
      </c>
      <c r="G387" s="9">
        <f>Data[[#This Row],[Clean Salary]]*INDEX(Exchange[], MATCH(Data[[#This Row],[Currency]], Exchange[Code], 0), 4)</f>
        <v>21369.500024931083</v>
      </c>
      <c r="H387" s="11">
        <f>IFERROR(Data[[#This Row],[Salary in USD]]/(INDEX(Exchange[], MATCH(Data[[#This Row],[Local Currency Unit]], Exchange[Code], 0), 8)), "")</f>
        <v>13191.049398105606</v>
      </c>
      <c r="I387" s="30">
        <f>100*(Data[[#This Row],[Salary in Big Macs]]/$H$5)</f>
        <v>96.239316728965321</v>
      </c>
      <c r="J387" s="1" t="s">
        <v>1753</v>
      </c>
      <c r="K387" s="1" t="s">
        <v>281</v>
      </c>
      <c r="L387" s="1" t="s">
        <v>134</v>
      </c>
      <c r="M387" s="1" t="s">
        <v>19</v>
      </c>
      <c r="N387" s="1" t="str">
        <f>INDEX(Countries[], MATCH(Data[[#This Row],[Where do you work]], Countries[Actual], 0), 2)</f>
        <v>India</v>
      </c>
      <c r="O387" s="1" t="str">
        <f>VLOOKUP(Data[[#This Row],[Where do you work]], Countries[], 3, FALSE)</f>
        <v>Asia</v>
      </c>
      <c r="P387" s="1" t="s">
        <v>291</v>
      </c>
      <c r="Q387" s="1" t="str">
        <f>VLOOKUP(Data[[#This Row],[How many hours of a day you work on Excel]], Time[], 2, FALSE)</f>
        <v>Medium</v>
      </c>
      <c r="S387" s="33" t="str">
        <f>VLOOKUP(Data[[#This Row],[Years of Experience]], Experience[], 2, TRUE)</f>
        <v>0 - 5 Years</v>
      </c>
    </row>
    <row r="388" spans="2:19" x14ac:dyDescent="0.2">
      <c r="B388" s="1" t="s">
        <v>2152</v>
      </c>
      <c r="C388" s="1">
        <v>41056.960659722223</v>
      </c>
      <c r="D388" s="10">
        <v>1000000</v>
      </c>
      <c r="E388" s="1" t="s">
        <v>19</v>
      </c>
      <c r="F388" s="11">
        <v>1000000</v>
      </c>
      <c r="G388" s="9">
        <f>Data[[#This Row],[Clean Salary]]*INDEX(Exchange[], MATCH(Data[[#This Row],[Currency]], Exchange[Code], 0), 4)</f>
        <v>17807.916687442568</v>
      </c>
      <c r="H388" s="11">
        <f>IFERROR(Data[[#This Row],[Salary in USD]]/(INDEX(Exchange[], MATCH(Data[[#This Row],[Local Currency Unit]], Exchange[Code], 0), 8)), "")</f>
        <v>10992.541165088005</v>
      </c>
      <c r="I388" s="30">
        <f>100*(Data[[#This Row],[Salary in Big Macs]]/$H$5)</f>
        <v>80.199430607471101</v>
      </c>
      <c r="J388" s="1" t="s">
        <v>2153</v>
      </c>
      <c r="K388" s="1" t="s">
        <v>281</v>
      </c>
      <c r="L388" s="1" t="s">
        <v>134</v>
      </c>
      <c r="M388" s="1" t="s">
        <v>19</v>
      </c>
      <c r="N388" s="1" t="str">
        <f>INDEX(Countries[], MATCH(Data[[#This Row],[Where do you work]], Countries[Actual], 0), 2)</f>
        <v>India</v>
      </c>
      <c r="O388" s="1" t="str">
        <f>VLOOKUP(Data[[#This Row],[Where do you work]], Countries[], 3, FALSE)</f>
        <v>Asia</v>
      </c>
      <c r="P388" s="1" t="s">
        <v>294</v>
      </c>
      <c r="Q388" s="1" t="str">
        <f>VLOOKUP(Data[[#This Row],[How many hours of a day you work on Excel]], Time[], 2, FALSE)</f>
        <v>Very Heavy</v>
      </c>
      <c r="R388" s="1">
        <v>8</v>
      </c>
      <c r="S388" s="33" t="str">
        <f>VLOOKUP(Data[[#This Row],[Years of Experience]], Experience[], 2, TRUE)</f>
        <v>5 - 10 Years</v>
      </c>
    </row>
    <row r="389" spans="2:19" x14ac:dyDescent="0.2">
      <c r="B389" s="1" t="s">
        <v>3425</v>
      </c>
      <c r="C389" s="1">
        <v>41054.222337962965</v>
      </c>
      <c r="D389" s="10">
        <v>14500</v>
      </c>
      <c r="E389" s="1" t="s">
        <v>322</v>
      </c>
      <c r="F389" s="11">
        <v>14500</v>
      </c>
      <c r="G389" s="9">
        <f>Data[[#This Row],[Clean Salary]]*INDEX(Exchange[], MATCH(Data[[#This Row],[Currency]], Exchange[Code], 0), 4)</f>
        <v>14500</v>
      </c>
      <c r="H389" s="11">
        <f>IFERROR(Data[[#This Row],[Salary in USD]]/(INDEX(Exchange[], MATCH(Data[[#This Row],[Local Currency Unit]], Exchange[Code], 0), 8)), "")</f>
        <v>8950.6172839506162</v>
      </c>
      <c r="I389" s="30">
        <f>100*(Data[[#This Row],[Salary in Big Macs]]/$H$5)</f>
        <v>65.301953295208065</v>
      </c>
      <c r="J389" s="1" t="s">
        <v>3426</v>
      </c>
      <c r="K389" s="1" t="s">
        <v>290</v>
      </c>
      <c r="L389" s="1" t="s">
        <v>134</v>
      </c>
      <c r="M389" s="1" t="s">
        <v>19</v>
      </c>
      <c r="N389" s="1" t="str">
        <f>INDEX(Countries[], MATCH(Data[[#This Row],[Where do you work]], Countries[Actual], 0), 2)</f>
        <v>India</v>
      </c>
      <c r="O389" s="1" t="str">
        <f>VLOOKUP(Data[[#This Row],[Where do you work]], Countries[], 3, FALSE)</f>
        <v>Asia</v>
      </c>
      <c r="P389" s="1" t="s">
        <v>282</v>
      </c>
      <c r="Q389" s="1" t="str">
        <f>VLOOKUP(Data[[#This Row],[How many hours of a day you work on Excel]], Time[], 2, FALSE)</f>
        <v>Heavy</v>
      </c>
      <c r="S389" s="33" t="str">
        <f>VLOOKUP(Data[[#This Row],[Years of Experience]], Experience[], 2, TRUE)</f>
        <v>0 - 5 Years</v>
      </c>
    </row>
    <row r="390" spans="2:19" x14ac:dyDescent="0.2">
      <c r="B390" s="1" t="s">
        <v>2146</v>
      </c>
      <c r="C390" s="1">
        <v>41055.985000000001</v>
      </c>
      <c r="D390" s="10">
        <v>1000000</v>
      </c>
      <c r="E390" s="1" t="s">
        <v>19</v>
      </c>
      <c r="F390" s="11">
        <v>1000000</v>
      </c>
      <c r="G390" s="9">
        <f>Data[[#This Row],[Clean Salary]]*INDEX(Exchange[], MATCH(Data[[#This Row],[Currency]], Exchange[Code], 0), 4)</f>
        <v>17807.916687442568</v>
      </c>
      <c r="H390" s="11">
        <f>IFERROR(Data[[#This Row],[Salary in USD]]/(INDEX(Exchange[], MATCH(Data[[#This Row],[Local Currency Unit]], Exchange[Code], 0), 8)), "")</f>
        <v>10992.541165088005</v>
      </c>
      <c r="I390" s="30">
        <f>100*(Data[[#This Row],[Salary in Big Macs]]/$H$5)</f>
        <v>80.199430607471101</v>
      </c>
      <c r="J390" s="1" t="s">
        <v>2147</v>
      </c>
      <c r="K390" s="1" t="s">
        <v>290</v>
      </c>
      <c r="L390" s="1" t="s">
        <v>134</v>
      </c>
      <c r="M390" s="1" t="s">
        <v>19</v>
      </c>
      <c r="N390" s="1" t="str">
        <f>INDEX(Countries[], MATCH(Data[[#This Row],[Where do you work]], Countries[Actual], 0), 2)</f>
        <v>India</v>
      </c>
      <c r="O390" s="1" t="str">
        <f>VLOOKUP(Data[[#This Row],[Where do you work]], Countries[], 3, FALSE)</f>
        <v>Asia</v>
      </c>
      <c r="P390" s="1" t="s">
        <v>282</v>
      </c>
      <c r="Q390" s="1" t="str">
        <f>VLOOKUP(Data[[#This Row],[How many hours of a day you work on Excel]], Time[], 2, FALSE)</f>
        <v>Heavy</v>
      </c>
      <c r="R390" s="1">
        <v>10</v>
      </c>
      <c r="S390" s="33" t="str">
        <f>VLOOKUP(Data[[#This Row],[Years of Experience]], Experience[], 2, TRUE)</f>
        <v>10 - 20 Years</v>
      </c>
    </row>
    <row r="391" spans="2:19" x14ac:dyDescent="0.2">
      <c r="B391" s="1" t="s">
        <v>3411</v>
      </c>
      <c r="C391" s="1">
        <v>41062.582476851851</v>
      </c>
      <c r="D391" s="10">
        <v>15000</v>
      </c>
      <c r="E391" s="1" t="s">
        <v>322</v>
      </c>
      <c r="F391" s="11">
        <v>15000</v>
      </c>
      <c r="G391" s="9">
        <f>Data[[#This Row],[Clean Salary]]*INDEX(Exchange[], MATCH(Data[[#This Row],[Currency]], Exchange[Code], 0), 4)</f>
        <v>15000</v>
      </c>
      <c r="H391" s="11">
        <f>IFERROR(Data[[#This Row],[Salary in USD]]/(INDEX(Exchange[], MATCH(Data[[#This Row],[Local Currency Unit]], Exchange[Code], 0), 8)), "")</f>
        <v>9259.2592592592591</v>
      </c>
      <c r="I391" s="30">
        <f>100*(Data[[#This Row],[Salary in Big Macs]]/$H$5)</f>
        <v>67.553744788146275</v>
      </c>
      <c r="J391" s="1" t="s">
        <v>3412</v>
      </c>
      <c r="K391" s="1" t="s">
        <v>290</v>
      </c>
      <c r="L391" s="1" t="s">
        <v>134</v>
      </c>
      <c r="M391" s="1" t="s">
        <v>19</v>
      </c>
      <c r="N391" s="1" t="str">
        <f>INDEX(Countries[], MATCH(Data[[#This Row],[Where do you work]], Countries[Actual], 0), 2)</f>
        <v>India</v>
      </c>
      <c r="O391" s="1" t="str">
        <f>VLOOKUP(Data[[#This Row],[Where do you work]], Countries[], 3, FALSE)</f>
        <v>Asia</v>
      </c>
      <c r="P391" s="1" t="s">
        <v>282</v>
      </c>
      <c r="Q391" s="1" t="str">
        <f>VLOOKUP(Data[[#This Row],[How many hours of a day you work on Excel]], Time[], 2, FALSE)</f>
        <v>Heavy</v>
      </c>
      <c r="R391" s="1">
        <v>5</v>
      </c>
      <c r="S391" s="33" t="str">
        <f>VLOOKUP(Data[[#This Row],[Years of Experience]], Experience[], 2, TRUE)</f>
        <v>5 - 10 Years</v>
      </c>
    </row>
    <row r="392" spans="2:19" x14ac:dyDescent="0.2">
      <c r="B392" s="1" t="s">
        <v>3321</v>
      </c>
      <c r="C392" s="1">
        <v>41055.066180555557</v>
      </c>
      <c r="D392" s="10" t="s">
        <v>3322</v>
      </c>
      <c r="E392" s="1" t="s">
        <v>19</v>
      </c>
      <c r="F392" s="11">
        <v>360000</v>
      </c>
      <c r="G392" s="9">
        <f>Data[[#This Row],[Clean Salary]]*INDEX(Exchange[], MATCH(Data[[#This Row],[Currency]], Exchange[Code], 0), 4)</f>
        <v>6410.8500074793246</v>
      </c>
      <c r="H392" s="11">
        <f>IFERROR(Data[[#This Row],[Salary in USD]]/(INDEX(Exchange[], MATCH(Data[[#This Row],[Local Currency Unit]], Exchange[Code], 0), 8)), "")</f>
        <v>3957.3148194316818</v>
      </c>
      <c r="I392" s="30">
        <f>100*(Data[[#This Row],[Salary in Big Macs]]/$H$5)</f>
        <v>28.871795018689596</v>
      </c>
      <c r="J392" s="1" t="s">
        <v>3323</v>
      </c>
      <c r="K392" s="1" t="s">
        <v>290</v>
      </c>
      <c r="L392" s="1" t="s">
        <v>134</v>
      </c>
      <c r="M392" s="1" t="s">
        <v>19</v>
      </c>
      <c r="N392" s="1" t="str">
        <f>INDEX(Countries[], MATCH(Data[[#This Row],[Where do you work]], Countries[Actual], 0), 2)</f>
        <v>India</v>
      </c>
      <c r="O392" s="1" t="str">
        <f>VLOOKUP(Data[[#This Row],[Where do you work]], Countries[], 3, FALSE)</f>
        <v>Asia</v>
      </c>
      <c r="P392" s="1" t="s">
        <v>291</v>
      </c>
      <c r="Q392" s="1" t="str">
        <f>VLOOKUP(Data[[#This Row],[How many hours of a day you work on Excel]], Time[], 2, FALSE)</f>
        <v>Medium</v>
      </c>
      <c r="S392" s="33" t="str">
        <f>VLOOKUP(Data[[#This Row],[Years of Experience]], Experience[], 2, TRUE)</f>
        <v>0 - 5 Years</v>
      </c>
    </row>
    <row r="393" spans="2:19" x14ac:dyDescent="0.2">
      <c r="B393" s="1" t="s">
        <v>3956</v>
      </c>
      <c r="C393" s="1">
        <v>41059.485335648147</v>
      </c>
      <c r="D393" s="10">
        <v>363</v>
      </c>
      <c r="E393" s="1" t="s">
        <v>322</v>
      </c>
      <c r="F393" s="11">
        <v>4356</v>
      </c>
      <c r="G393" s="9">
        <f>Data[[#This Row],[Clean Salary]]*INDEX(Exchange[], MATCH(Data[[#This Row],[Currency]], Exchange[Code], 0), 4)</f>
        <v>4356</v>
      </c>
      <c r="H393" s="11">
        <f>IFERROR(Data[[#This Row],[Salary in USD]]/(INDEX(Exchange[], MATCH(Data[[#This Row],[Local Currency Unit]], Exchange[Code], 0), 8)), "")</f>
        <v>2688.8888888888887</v>
      </c>
      <c r="I393" s="30">
        <f>100*(Data[[#This Row],[Salary in Big Macs]]/$H$5)</f>
        <v>19.617607486477677</v>
      </c>
      <c r="J393" s="1" t="s">
        <v>356</v>
      </c>
      <c r="K393" s="1" t="s">
        <v>290</v>
      </c>
      <c r="L393" s="1" t="s">
        <v>134</v>
      </c>
      <c r="M393" s="1" t="s">
        <v>19</v>
      </c>
      <c r="N393" s="1" t="str">
        <f>INDEX(Countries[], MATCH(Data[[#This Row],[Where do you work]], Countries[Actual], 0), 2)</f>
        <v>India</v>
      </c>
      <c r="O393" s="1" t="str">
        <f>VLOOKUP(Data[[#This Row],[Where do you work]], Countries[], 3, FALSE)</f>
        <v>Asia</v>
      </c>
      <c r="P393" s="1" t="s">
        <v>282</v>
      </c>
      <c r="Q393" s="1" t="str">
        <f>VLOOKUP(Data[[#This Row],[How many hours of a day you work on Excel]], Time[], 2, FALSE)</f>
        <v>Heavy</v>
      </c>
      <c r="R393" s="1">
        <v>5</v>
      </c>
      <c r="S393" s="33" t="str">
        <f>VLOOKUP(Data[[#This Row],[Years of Experience]], Experience[], 2, TRUE)</f>
        <v>5 - 10 Years</v>
      </c>
    </row>
    <row r="394" spans="2:19" x14ac:dyDescent="0.2">
      <c r="B394" s="1" t="s">
        <v>3894</v>
      </c>
      <c r="C394" s="1">
        <v>41061.841921296298</v>
      </c>
      <c r="D394" s="10" t="s">
        <v>3895</v>
      </c>
      <c r="E394" s="1" t="s">
        <v>322</v>
      </c>
      <c r="F394" s="11">
        <v>6000</v>
      </c>
      <c r="G394" s="9">
        <f>Data[[#This Row],[Clean Salary]]*INDEX(Exchange[], MATCH(Data[[#This Row],[Currency]], Exchange[Code], 0), 4)</f>
        <v>6000</v>
      </c>
      <c r="H394" s="11">
        <f>IFERROR(Data[[#This Row],[Salary in USD]]/(INDEX(Exchange[], MATCH(Data[[#This Row],[Local Currency Unit]], Exchange[Code], 0), 8)), "")</f>
        <v>3703.7037037037035</v>
      </c>
      <c r="I394" s="30">
        <f>100*(Data[[#This Row],[Salary in Big Macs]]/$H$5)</f>
        <v>27.021497915258507</v>
      </c>
      <c r="J394" s="1" t="s">
        <v>356</v>
      </c>
      <c r="K394" s="1" t="s">
        <v>290</v>
      </c>
      <c r="L394" s="1" t="s">
        <v>134</v>
      </c>
      <c r="M394" s="1" t="s">
        <v>19</v>
      </c>
      <c r="N394" s="1" t="str">
        <f>INDEX(Countries[], MATCH(Data[[#This Row],[Where do you work]], Countries[Actual], 0), 2)</f>
        <v>India</v>
      </c>
      <c r="O394" s="1" t="str">
        <f>VLOOKUP(Data[[#This Row],[Where do you work]], Countries[], 3, FALSE)</f>
        <v>Asia</v>
      </c>
      <c r="P394" s="1" t="s">
        <v>282</v>
      </c>
      <c r="Q394" s="1" t="str">
        <f>VLOOKUP(Data[[#This Row],[How many hours of a day you work on Excel]], Time[], 2, FALSE)</f>
        <v>Heavy</v>
      </c>
      <c r="R394" s="1">
        <v>2</v>
      </c>
      <c r="S394" s="33" t="str">
        <f>VLOOKUP(Data[[#This Row],[Years of Experience]], Experience[], 2, TRUE)</f>
        <v>0 - 5 Years</v>
      </c>
    </row>
    <row r="395" spans="2:19" x14ac:dyDescent="0.2">
      <c r="B395" s="1" t="s">
        <v>3270</v>
      </c>
      <c r="C395" s="1">
        <v>41055.628159722219</v>
      </c>
      <c r="D395" s="10" t="s">
        <v>3271</v>
      </c>
      <c r="E395" s="1" t="s">
        <v>19</v>
      </c>
      <c r="F395" s="11">
        <v>390000</v>
      </c>
      <c r="G395" s="9">
        <f>Data[[#This Row],[Clean Salary]]*INDEX(Exchange[], MATCH(Data[[#This Row],[Currency]], Exchange[Code], 0), 4)</f>
        <v>6945.0875081026015</v>
      </c>
      <c r="H395" s="11">
        <f>IFERROR(Data[[#This Row],[Salary in USD]]/(INDEX(Exchange[], MATCH(Data[[#This Row],[Local Currency Unit]], Exchange[Code], 0), 8)), "")</f>
        <v>4287.091054384322</v>
      </c>
      <c r="I395" s="30">
        <f>100*(Data[[#This Row],[Salary in Big Macs]]/$H$5)</f>
        <v>31.277777936913729</v>
      </c>
      <c r="J395" s="1" t="s">
        <v>356</v>
      </c>
      <c r="K395" s="1" t="s">
        <v>290</v>
      </c>
      <c r="L395" s="1" t="s">
        <v>134</v>
      </c>
      <c r="M395" s="1" t="s">
        <v>19</v>
      </c>
      <c r="N395" s="1" t="str">
        <f>INDEX(Countries[], MATCH(Data[[#This Row],[Where do you work]], Countries[Actual], 0), 2)</f>
        <v>India</v>
      </c>
      <c r="O395" s="1" t="str">
        <f>VLOOKUP(Data[[#This Row],[Where do you work]], Countries[], 3, FALSE)</f>
        <v>Asia</v>
      </c>
      <c r="P395" s="1" t="s">
        <v>282</v>
      </c>
      <c r="Q395" s="1" t="str">
        <f>VLOOKUP(Data[[#This Row],[How many hours of a day you work on Excel]], Time[], 2, FALSE)</f>
        <v>Heavy</v>
      </c>
      <c r="R395" s="1">
        <v>1</v>
      </c>
      <c r="S395" s="33" t="str">
        <f>VLOOKUP(Data[[#This Row],[Years of Experience]], Experience[], 2, TRUE)</f>
        <v>0 - 5 Years</v>
      </c>
    </row>
    <row r="396" spans="2:19" x14ac:dyDescent="0.2">
      <c r="B396" s="1" t="s">
        <v>3255</v>
      </c>
      <c r="C396" s="1">
        <v>41072.081944444442</v>
      </c>
      <c r="D396" s="10">
        <v>400000</v>
      </c>
      <c r="E396" s="1" t="s">
        <v>19</v>
      </c>
      <c r="F396" s="11">
        <v>400000</v>
      </c>
      <c r="G396" s="9">
        <f>Data[[#This Row],[Clean Salary]]*INDEX(Exchange[], MATCH(Data[[#This Row],[Currency]], Exchange[Code], 0), 4)</f>
        <v>7123.1666749770275</v>
      </c>
      <c r="H396" s="11">
        <f>IFERROR(Data[[#This Row],[Salary in USD]]/(INDEX(Exchange[], MATCH(Data[[#This Row],[Local Currency Unit]], Exchange[Code], 0), 8)), "")</f>
        <v>4397.016466035202</v>
      </c>
      <c r="I396" s="30">
        <f>100*(Data[[#This Row],[Salary in Big Macs]]/$H$5)</f>
        <v>32.07977224298844</v>
      </c>
      <c r="J396" s="1" t="s">
        <v>657</v>
      </c>
      <c r="K396" s="1" t="s">
        <v>290</v>
      </c>
      <c r="L396" s="1" t="s">
        <v>134</v>
      </c>
      <c r="M396" s="1" t="s">
        <v>19</v>
      </c>
      <c r="N396" s="1" t="str">
        <f>INDEX(Countries[], MATCH(Data[[#This Row],[Where do you work]], Countries[Actual], 0), 2)</f>
        <v>India</v>
      </c>
      <c r="O396" s="1" t="str">
        <f>VLOOKUP(Data[[#This Row],[Where do you work]], Countries[], 3, FALSE)</f>
        <v>Asia</v>
      </c>
      <c r="P396" s="1" t="s">
        <v>291</v>
      </c>
      <c r="Q396" s="1" t="str">
        <f>VLOOKUP(Data[[#This Row],[How many hours of a day you work on Excel]], Time[], 2, FALSE)</f>
        <v>Medium</v>
      </c>
      <c r="R396" s="1">
        <v>3</v>
      </c>
      <c r="S396" s="33" t="str">
        <f>VLOOKUP(Data[[#This Row],[Years of Experience]], Experience[], 2, TRUE)</f>
        <v>0 - 5 Years</v>
      </c>
    </row>
    <row r="397" spans="2:19" x14ac:dyDescent="0.2">
      <c r="B397" s="1" t="s">
        <v>3805</v>
      </c>
      <c r="C397" s="1">
        <v>41055.701921296299</v>
      </c>
      <c r="D397" s="10">
        <v>8000</v>
      </c>
      <c r="E397" s="1" t="s">
        <v>322</v>
      </c>
      <c r="F397" s="11">
        <v>8000</v>
      </c>
      <c r="G397" s="9">
        <f>Data[[#This Row],[Clean Salary]]*INDEX(Exchange[], MATCH(Data[[#This Row],[Currency]], Exchange[Code], 0), 4)</f>
        <v>8000</v>
      </c>
      <c r="H397" s="11">
        <f>IFERROR(Data[[#This Row],[Salary in USD]]/(INDEX(Exchange[], MATCH(Data[[#This Row],[Local Currency Unit]], Exchange[Code], 0), 8)), "")</f>
        <v>4938.2716049382716</v>
      </c>
      <c r="I397" s="30">
        <f>100*(Data[[#This Row],[Salary in Big Macs]]/$H$5)</f>
        <v>36.028663887011348</v>
      </c>
      <c r="J397" s="1" t="s">
        <v>356</v>
      </c>
      <c r="K397" s="1" t="s">
        <v>290</v>
      </c>
      <c r="L397" s="1" t="s">
        <v>134</v>
      </c>
      <c r="M397" s="1" t="s">
        <v>19</v>
      </c>
      <c r="N397" s="1" t="str">
        <f>INDEX(Countries[], MATCH(Data[[#This Row],[Where do you work]], Countries[Actual], 0), 2)</f>
        <v>India</v>
      </c>
      <c r="O397" s="1" t="str">
        <f>VLOOKUP(Data[[#This Row],[Where do you work]], Countries[], 3, FALSE)</f>
        <v>Asia</v>
      </c>
      <c r="P397" s="1" t="s">
        <v>291</v>
      </c>
      <c r="Q397" s="1" t="str">
        <f>VLOOKUP(Data[[#This Row],[How many hours of a day you work on Excel]], Time[], 2, FALSE)</f>
        <v>Medium</v>
      </c>
      <c r="R397" s="1">
        <v>6</v>
      </c>
      <c r="S397" s="33" t="str">
        <f>VLOOKUP(Data[[#This Row],[Years of Experience]], Experience[], 2, TRUE)</f>
        <v>5 - 10 Years</v>
      </c>
    </row>
    <row r="398" spans="2:19" x14ac:dyDescent="0.2">
      <c r="B398" s="1" t="s">
        <v>3105</v>
      </c>
      <c r="C398" s="1">
        <v>41055.054965277777</v>
      </c>
      <c r="D398" s="10" t="s">
        <v>3106</v>
      </c>
      <c r="E398" s="1" t="s">
        <v>19</v>
      </c>
      <c r="F398" s="11">
        <v>450000</v>
      </c>
      <c r="G398" s="9">
        <f>Data[[#This Row],[Clean Salary]]*INDEX(Exchange[], MATCH(Data[[#This Row],[Currency]], Exchange[Code], 0), 4)</f>
        <v>8013.5625093491553</v>
      </c>
      <c r="H398" s="11">
        <f>IFERROR(Data[[#This Row],[Salary in USD]]/(INDEX(Exchange[], MATCH(Data[[#This Row],[Local Currency Unit]], Exchange[Code], 0), 8)), "")</f>
        <v>4946.6435242896014</v>
      </c>
      <c r="I398" s="30">
        <f>100*(Data[[#This Row],[Salary in Big Macs]]/$H$5)</f>
        <v>36.089743773361988</v>
      </c>
      <c r="J398" s="1" t="s">
        <v>356</v>
      </c>
      <c r="K398" s="1" t="s">
        <v>290</v>
      </c>
      <c r="L398" s="1" t="s">
        <v>134</v>
      </c>
      <c r="M398" s="1" t="s">
        <v>19</v>
      </c>
      <c r="N398" s="1" t="str">
        <f>INDEX(Countries[], MATCH(Data[[#This Row],[Where do you work]], Countries[Actual], 0), 2)</f>
        <v>India</v>
      </c>
      <c r="O398" s="1" t="str">
        <f>VLOOKUP(Data[[#This Row],[Where do you work]], Countries[], 3, FALSE)</f>
        <v>Asia</v>
      </c>
      <c r="P398" s="1" t="s">
        <v>282</v>
      </c>
      <c r="Q398" s="1" t="str">
        <f>VLOOKUP(Data[[#This Row],[How many hours of a day you work on Excel]], Time[], 2, FALSE)</f>
        <v>Heavy</v>
      </c>
      <c r="S398" s="33" t="str">
        <f>VLOOKUP(Data[[#This Row],[Years of Experience]], Experience[], 2, TRUE)</f>
        <v>0 - 5 Years</v>
      </c>
    </row>
    <row r="399" spans="2:19" x14ac:dyDescent="0.2">
      <c r="B399" s="1" t="s">
        <v>3066</v>
      </c>
      <c r="C399" s="1">
        <v>41055.590868055559</v>
      </c>
      <c r="D399" s="10" t="s">
        <v>3067</v>
      </c>
      <c r="E399" s="1" t="s">
        <v>19</v>
      </c>
      <c r="F399" s="11">
        <v>480000</v>
      </c>
      <c r="G399" s="9">
        <f>Data[[#This Row],[Clean Salary]]*INDEX(Exchange[], MATCH(Data[[#This Row],[Currency]], Exchange[Code], 0), 4)</f>
        <v>8547.8000099724322</v>
      </c>
      <c r="H399" s="11">
        <f>IFERROR(Data[[#This Row],[Salary in USD]]/(INDEX(Exchange[], MATCH(Data[[#This Row],[Local Currency Unit]], Exchange[Code], 0), 8)), "")</f>
        <v>5276.4197592422415</v>
      </c>
      <c r="I399" s="30">
        <f>100*(Data[[#This Row],[Salary in Big Macs]]/$H$5)</f>
        <v>38.495726691586121</v>
      </c>
      <c r="J399" s="1" t="s">
        <v>356</v>
      </c>
      <c r="K399" s="1" t="s">
        <v>290</v>
      </c>
      <c r="L399" s="1" t="s">
        <v>134</v>
      </c>
      <c r="M399" s="1" t="s">
        <v>19</v>
      </c>
      <c r="N399" s="1" t="str">
        <f>INDEX(Countries[], MATCH(Data[[#This Row],[Where do you work]], Countries[Actual], 0), 2)</f>
        <v>India</v>
      </c>
      <c r="O399" s="1" t="str">
        <f>VLOOKUP(Data[[#This Row],[Where do you work]], Countries[], 3, FALSE)</f>
        <v>Asia</v>
      </c>
      <c r="P399" s="1" t="s">
        <v>282</v>
      </c>
      <c r="Q399" s="1" t="str">
        <f>VLOOKUP(Data[[#This Row],[How many hours of a day you work on Excel]], Time[], 2, FALSE)</f>
        <v>Heavy</v>
      </c>
      <c r="R399" s="1">
        <v>4</v>
      </c>
      <c r="S399" s="33" t="str">
        <f>VLOOKUP(Data[[#This Row],[Years of Experience]], Experience[], 2, TRUE)</f>
        <v>0 - 5 Years</v>
      </c>
    </row>
    <row r="400" spans="2:19" x14ac:dyDescent="0.2">
      <c r="B400" s="1" t="s">
        <v>3005</v>
      </c>
      <c r="C400" s="1">
        <v>41055.121863425928</v>
      </c>
      <c r="D400" s="10" t="s">
        <v>3006</v>
      </c>
      <c r="E400" s="1" t="s">
        <v>19</v>
      </c>
      <c r="F400" s="11">
        <v>500000</v>
      </c>
      <c r="G400" s="9">
        <f>Data[[#This Row],[Clean Salary]]*INDEX(Exchange[], MATCH(Data[[#This Row],[Currency]], Exchange[Code], 0), 4)</f>
        <v>8903.9583437212841</v>
      </c>
      <c r="H400" s="11">
        <f>IFERROR(Data[[#This Row],[Salary in USD]]/(INDEX(Exchange[], MATCH(Data[[#This Row],[Local Currency Unit]], Exchange[Code], 0), 8)), "")</f>
        <v>5496.2705825440025</v>
      </c>
      <c r="I400" s="30">
        <f>100*(Data[[#This Row],[Salary in Big Macs]]/$H$5)</f>
        <v>40.09971530373555</v>
      </c>
      <c r="J400" s="1" t="s">
        <v>356</v>
      </c>
      <c r="K400" s="1" t="s">
        <v>290</v>
      </c>
      <c r="L400" s="1" t="s">
        <v>134</v>
      </c>
      <c r="M400" s="1" t="s">
        <v>19</v>
      </c>
      <c r="N400" s="1" t="str">
        <f>INDEX(Countries[], MATCH(Data[[#This Row],[Where do you work]], Countries[Actual], 0), 2)</f>
        <v>India</v>
      </c>
      <c r="O400" s="1" t="str">
        <f>VLOOKUP(Data[[#This Row],[Where do you work]], Countries[], 3, FALSE)</f>
        <v>Asia</v>
      </c>
      <c r="P400" s="1" t="s">
        <v>282</v>
      </c>
      <c r="Q400" s="1" t="str">
        <f>VLOOKUP(Data[[#This Row],[How many hours of a day you work on Excel]], Time[], 2, FALSE)</f>
        <v>Heavy</v>
      </c>
      <c r="S400" s="33" t="str">
        <f>VLOOKUP(Data[[#This Row],[Years of Experience]], Experience[], 2, TRUE)</f>
        <v>0 - 5 Years</v>
      </c>
    </row>
    <row r="401" spans="2:19" x14ac:dyDescent="0.2">
      <c r="B401" s="1" t="s">
        <v>3021</v>
      </c>
      <c r="C401" s="1">
        <v>41057.410694444443</v>
      </c>
      <c r="D401" s="10" t="s">
        <v>3003</v>
      </c>
      <c r="E401" s="1" t="s">
        <v>19</v>
      </c>
      <c r="F401" s="11">
        <v>500000</v>
      </c>
      <c r="G401" s="9">
        <f>Data[[#This Row],[Clean Salary]]*INDEX(Exchange[], MATCH(Data[[#This Row],[Currency]], Exchange[Code], 0), 4)</f>
        <v>8903.9583437212841</v>
      </c>
      <c r="H401" s="11">
        <f>IFERROR(Data[[#This Row],[Salary in USD]]/(INDEX(Exchange[], MATCH(Data[[#This Row],[Local Currency Unit]], Exchange[Code], 0), 8)), "")</f>
        <v>5496.2705825440025</v>
      </c>
      <c r="I401" s="30">
        <f>100*(Data[[#This Row],[Salary in Big Macs]]/$H$5)</f>
        <v>40.09971530373555</v>
      </c>
      <c r="J401" s="1" t="s">
        <v>356</v>
      </c>
      <c r="K401" s="1" t="s">
        <v>290</v>
      </c>
      <c r="L401" s="1" t="s">
        <v>134</v>
      </c>
      <c r="M401" s="1" t="s">
        <v>19</v>
      </c>
      <c r="N401" s="1" t="str">
        <f>INDEX(Countries[], MATCH(Data[[#This Row],[Where do you work]], Countries[Actual], 0), 2)</f>
        <v>India</v>
      </c>
      <c r="O401" s="1" t="str">
        <f>VLOOKUP(Data[[#This Row],[Where do you work]], Countries[], 3, FALSE)</f>
        <v>Asia</v>
      </c>
      <c r="P401" s="1" t="s">
        <v>282</v>
      </c>
      <c r="Q401" s="1" t="str">
        <f>VLOOKUP(Data[[#This Row],[How many hours of a day you work on Excel]], Time[], 2, FALSE)</f>
        <v>Heavy</v>
      </c>
      <c r="R401" s="1">
        <v>7</v>
      </c>
      <c r="S401" s="33" t="str">
        <f>VLOOKUP(Data[[#This Row],[Years of Experience]], Experience[], 2, TRUE)</f>
        <v>5 - 10 Years</v>
      </c>
    </row>
    <row r="402" spans="2:19" x14ac:dyDescent="0.2">
      <c r="B402" s="1" t="s">
        <v>3026</v>
      </c>
      <c r="C402" s="1">
        <v>41057.9453125</v>
      </c>
      <c r="D402" s="10">
        <v>500000</v>
      </c>
      <c r="E402" s="1" t="s">
        <v>19</v>
      </c>
      <c r="F402" s="11">
        <v>500000</v>
      </c>
      <c r="G402" s="9">
        <f>Data[[#This Row],[Clean Salary]]*INDEX(Exchange[], MATCH(Data[[#This Row],[Currency]], Exchange[Code], 0), 4)</f>
        <v>8903.9583437212841</v>
      </c>
      <c r="H402" s="11">
        <f>IFERROR(Data[[#This Row],[Salary in USD]]/(INDEX(Exchange[], MATCH(Data[[#This Row],[Local Currency Unit]], Exchange[Code], 0), 8)), "")</f>
        <v>5496.2705825440025</v>
      </c>
      <c r="I402" s="30">
        <f>100*(Data[[#This Row],[Salary in Big Macs]]/$H$5)</f>
        <v>40.09971530373555</v>
      </c>
      <c r="J402" s="1" t="s">
        <v>356</v>
      </c>
      <c r="K402" s="1" t="s">
        <v>290</v>
      </c>
      <c r="L402" s="1" t="s">
        <v>134</v>
      </c>
      <c r="M402" s="1" t="s">
        <v>19</v>
      </c>
      <c r="N402" s="1" t="str">
        <f>INDEX(Countries[], MATCH(Data[[#This Row],[Where do you work]], Countries[Actual], 0), 2)</f>
        <v>India</v>
      </c>
      <c r="O402" s="1" t="str">
        <f>VLOOKUP(Data[[#This Row],[Where do you work]], Countries[], 3, FALSE)</f>
        <v>Asia</v>
      </c>
      <c r="P402" s="1" t="s">
        <v>282</v>
      </c>
      <c r="Q402" s="1" t="str">
        <f>VLOOKUP(Data[[#This Row],[How many hours of a day you work on Excel]], Time[], 2, FALSE)</f>
        <v>Heavy</v>
      </c>
      <c r="R402" s="1">
        <v>0.8</v>
      </c>
      <c r="S402" s="33" t="str">
        <f>VLOOKUP(Data[[#This Row],[Years of Experience]], Experience[], 2, TRUE)</f>
        <v>0 - 5 Years</v>
      </c>
    </row>
    <row r="403" spans="2:19" x14ac:dyDescent="0.2">
      <c r="B403" s="1" t="s">
        <v>3044</v>
      </c>
      <c r="C403" s="1">
        <v>41067.022499999999</v>
      </c>
      <c r="D403" s="10" t="s">
        <v>3045</v>
      </c>
      <c r="E403" s="1" t="s">
        <v>19</v>
      </c>
      <c r="F403" s="11">
        <v>500000</v>
      </c>
      <c r="G403" s="9">
        <f>Data[[#This Row],[Clean Salary]]*INDEX(Exchange[], MATCH(Data[[#This Row],[Currency]], Exchange[Code], 0), 4)</f>
        <v>8903.9583437212841</v>
      </c>
      <c r="H403" s="11">
        <f>IFERROR(Data[[#This Row],[Salary in USD]]/(INDEX(Exchange[], MATCH(Data[[#This Row],[Local Currency Unit]], Exchange[Code], 0), 8)), "")</f>
        <v>5496.2705825440025</v>
      </c>
      <c r="I403" s="30">
        <f>100*(Data[[#This Row],[Salary in Big Macs]]/$H$5)</f>
        <v>40.09971530373555</v>
      </c>
      <c r="J403" s="1" t="s">
        <v>356</v>
      </c>
      <c r="K403" s="1" t="s">
        <v>290</v>
      </c>
      <c r="L403" s="1" t="s">
        <v>134</v>
      </c>
      <c r="M403" s="1" t="s">
        <v>19</v>
      </c>
      <c r="N403" s="1" t="str">
        <f>INDEX(Countries[], MATCH(Data[[#This Row],[Where do you work]], Countries[Actual], 0), 2)</f>
        <v>India</v>
      </c>
      <c r="O403" s="1" t="str">
        <f>VLOOKUP(Data[[#This Row],[Where do you work]], Countries[], 3, FALSE)</f>
        <v>Asia</v>
      </c>
      <c r="P403" s="1" t="s">
        <v>282</v>
      </c>
      <c r="Q403" s="1" t="str">
        <f>VLOOKUP(Data[[#This Row],[How many hours of a day you work on Excel]], Time[], 2, FALSE)</f>
        <v>Heavy</v>
      </c>
      <c r="R403" s="1">
        <v>2</v>
      </c>
      <c r="S403" s="33" t="str">
        <f>VLOOKUP(Data[[#This Row],[Years of Experience]], Experience[], 2, TRUE)</f>
        <v>0 - 5 Years</v>
      </c>
    </row>
    <row r="404" spans="2:19" x14ac:dyDescent="0.2">
      <c r="B404" s="1" t="s">
        <v>3665</v>
      </c>
      <c r="C404" s="1">
        <v>41057.78125</v>
      </c>
      <c r="D404" s="10">
        <v>10000</v>
      </c>
      <c r="E404" s="1" t="s">
        <v>322</v>
      </c>
      <c r="F404" s="11">
        <v>10000</v>
      </c>
      <c r="G404" s="9">
        <f>Data[[#This Row],[Clean Salary]]*INDEX(Exchange[], MATCH(Data[[#This Row],[Currency]], Exchange[Code], 0), 4)</f>
        <v>10000</v>
      </c>
      <c r="H404" s="11">
        <f>IFERROR(Data[[#This Row],[Salary in USD]]/(INDEX(Exchange[], MATCH(Data[[#This Row],[Local Currency Unit]], Exchange[Code], 0), 8)), "")</f>
        <v>6172.8395061728388</v>
      </c>
      <c r="I404" s="30">
        <f>100*(Data[[#This Row],[Salary in Big Macs]]/$H$5)</f>
        <v>45.035829858764174</v>
      </c>
      <c r="J404" s="1" t="s">
        <v>1207</v>
      </c>
      <c r="K404" s="1" t="s">
        <v>290</v>
      </c>
      <c r="L404" s="1" t="s">
        <v>134</v>
      </c>
      <c r="M404" s="1" t="s">
        <v>19</v>
      </c>
      <c r="N404" s="1" t="str">
        <f>INDEX(Countries[], MATCH(Data[[#This Row],[Where do you work]], Countries[Actual], 0), 2)</f>
        <v>India</v>
      </c>
      <c r="O404" s="1" t="str">
        <f>VLOOKUP(Data[[#This Row],[Where do you work]], Countries[], 3, FALSE)</f>
        <v>Asia</v>
      </c>
      <c r="P404" s="1" t="s">
        <v>291</v>
      </c>
      <c r="Q404" s="1" t="str">
        <f>VLOOKUP(Data[[#This Row],[How many hours of a day you work on Excel]], Time[], 2, FALSE)</f>
        <v>Medium</v>
      </c>
      <c r="R404" s="1">
        <v>5</v>
      </c>
      <c r="S404" s="33" t="str">
        <f>VLOOKUP(Data[[#This Row],[Years of Experience]], Experience[], 2, TRUE)</f>
        <v>5 - 10 Years</v>
      </c>
    </row>
    <row r="405" spans="2:19" x14ac:dyDescent="0.2">
      <c r="B405" s="1" t="s">
        <v>3650</v>
      </c>
      <c r="C405" s="1">
        <v>41055.541122685187</v>
      </c>
      <c r="D405" s="10">
        <v>10200</v>
      </c>
      <c r="E405" s="1" t="s">
        <v>322</v>
      </c>
      <c r="F405" s="11">
        <v>10200</v>
      </c>
      <c r="G405" s="9">
        <f>Data[[#This Row],[Clean Salary]]*INDEX(Exchange[], MATCH(Data[[#This Row],[Currency]], Exchange[Code], 0), 4)</f>
        <v>10200</v>
      </c>
      <c r="H405" s="11">
        <f>IFERROR(Data[[#This Row],[Salary in USD]]/(INDEX(Exchange[], MATCH(Data[[#This Row],[Local Currency Unit]], Exchange[Code], 0), 8)), "")</f>
        <v>6296.2962962962956</v>
      </c>
      <c r="I405" s="30">
        <f>100*(Data[[#This Row],[Salary in Big Macs]]/$H$5)</f>
        <v>45.936546455939464</v>
      </c>
      <c r="J405" s="1" t="s">
        <v>657</v>
      </c>
      <c r="K405" s="1" t="s">
        <v>290</v>
      </c>
      <c r="L405" s="1" t="s">
        <v>134</v>
      </c>
      <c r="M405" s="1" t="s">
        <v>19</v>
      </c>
      <c r="N405" s="1" t="str">
        <f>INDEX(Countries[], MATCH(Data[[#This Row],[Where do you work]], Countries[Actual], 0), 2)</f>
        <v>India</v>
      </c>
      <c r="O405" s="1" t="str">
        <f>VLOOKUP(Data[[#This Row],[Where do you work]], Countries[], 3, FALSE)</f>
        <v>Asia</v>
      </c>
      <c r="P405" s="1" t="s">
        <v>282</v>
      </c>
      <c r="Q405" s="1" t="str">
        <f>VLOOKUP(Data[[#This Row],[How many hours of a day you work on Excel]], Time[], 2, FALSE)</f>
        <v>Heavy</v>
      </c>
      <c r="R405" s="1">
        <v>4.5</v>
      </c>
      <c r="S405" s="33" t="str">
        <f>VLOOKUP(Data[[#This Row],[Years of Experience]], Experience[], 2, TRUE)</f>
        <v>0 - 5 Years</v>
      </c>
    </row>
    <row r="406" spans="2:19" x14ac:dyDescent="0.2">
      <c r="B406" s="1" t="s">
        <v>2865</v>
      </c>
      <c r="C406" s="1">
        <v>41057.567476851851</v>
      </c>
      <c r="D406" s="10">
        <v>600000</v>
      </c>
      <c r="E406" s="1" t="s">
        <v>19</v>
      </c>
      <c r="F406" s="11">
        <v>600000</v>
      </c>
      <c r="G406" s="9">
        <f>Data[[#This Row],[Clean Salary]]*INDEX(Exchange[], MATCH(Data[[#This Row],[Currency]], Exchange[Code], 0), 4)</f>
        <v>10684.750012465542</v>
      </c>
      <c r="H406" s="11">
        <f>IFERROR(Data[[#This Row],[Salary in USD]]/(INDEX(Exchange[], MATCH(Data[[#This Row],[Local Currency Unit]], Exchange[Code], 0), 8)), "")</f>
        <v>6595.524699052803</v>
      </c>
      <c r="I406" s="30">
        <f>100*(Data[[#This Row],[Salary in Big Macs]]/$H$5)</f>
        <v>48.11965836448266</v>
      </c>
      <c r="J406" s="1" t="s">
        <v>356</v>
      </c>
      <c r="K406" s="1" t="s">
        <v>290</v>
      </c>
      <c r="L406" s="1" t="s">
        <v>134</v>
      </c>
      <c r="M406" s="1" t="s">
        <v>19</v>
      </c>
      <c r="N406" s="1" t="str">
        <f>INDEX(Countries[], MATCH(Data[[#This Row],[Where do you work]], Countries[Actual], 0), 2)</f>
        <v>India</v>
      </c>
      <c r="O406" s="1" t="str">
        <f>VLOOKUP(Data[[#This Row],[Where do you work]], Countries[], 3, FALSE)</f>
        <v>Asia</v>
      </c>
      <c r="P406" s="1" t="s">
        <v>294</v>
      </c>
      <c r="Q406" s="1" t="str">
        <f>VLOOKUP(Data[[#This Row],[How many hours of a day you work on Excel]], Time[], 2, FALSE)</f>
        <v>Very Heavy</v>
      </c>
      <c r="R406" s="1">
        <v>12</v>
      </c>
      <c r="S406" s="33" t="str">
        <f>VLOOKUP(Data[[#This Row],[Years of Experience]], Experience[], 2, TRUE)</f>
        <v>10 - 20 Years</v>
      </c>
    </row>
    <row r="407" spans="2:19" x14ac:dyDescent="0.2">
      <c r="B407" s="1" t="s">
        <v>2676</v>
      </c>
      <c r="C407" s="1">
        <v>41056.965289351851</v>
      </c>
      <c r="D407" s="10" t="s">
        <v>2677</v>
      </c>
      <c r="E407" s="1" t="s">
        <v>19</v>
      </c>
      <c r="F407" s="11">
        <v>700000</v>
      </c>
      <c r="G407" s="9">
        <f>Data[[#This Row],[Clean Salary]]*INDEX(Exchange[], MATCH(Data[[#This Row],[Currency]], Exchange[Code], 0), 4)</f>
        <v>12465.541681209797</v>
      </c>
      <c r="H407" s="11">
        <f>IFERROR(Data[[#This Row],[Salary in USD]]/(INDEX(Exchange[], MATCH(Data[[#This Row],[Local Currency Unit]], Exchange[Code], 0), 8)), "")</f>
        <v>7694.7788155616026</v>
      </c>
      <c r="I407" s="30">
        <f>100*(Data[[#This Row],[Salary in Big Macs]]/$H$5)</f>
        <v>56.139601425229756</v>
      </c>
      <c r="J407" s="1" t="s">
        <v>356</v>
      </c>
      <c r="K407" s="1" t="s">
        <v>290</v>
      </c>
      <c r="L407" s="1" t="s">
        <v>134</v>
      </c>
      <c r="M407" s="1" t="s">
        <v>19</v>
      </c>
      <c r="N407" s="1" t="str">
        <f>INDEX(Countries[], MATCH(Data[[#This Row],[Where do you work]], Countries[Actual], 0), 2)</f>
        <v>India</v>
      </c>
      <c r="O407" s="1" t="str">
        <f>VLOOKUP(Data[[#This Row],[Where do you work]], Countries[], 3, FALSE)</f>
        <v>Asia</v>
      </c>
      <c r="P407" s="1" t="s">
        <v>294</v>
      </c>
      <c r="Q407" s="1" t="str">
        <f>VLOOKUP(Data[[#This Row],[How many hours of a day you work on Excel]], Time[], 2, FALSE)</f>
        <v>Very Heavy</v>
      </c>
      <c r="R407" s="1">
        <v>1</v>
      </c>
      <c r="S407" s="33" t="str">
        <f>VLOOKUP(Data[[#This Row],[Years of Experience]], Experience[], 2, TRUE)</f>
        <v>0 - 5 Years</v>
      </c>
    </row>
    <row r="408" spans="2:19" x14ac:dyDescent="0.2">
      <c r="B408" s="1" t="s">
        <v>3498</v>
      </c>
      <c r="C408" s="1">
        <v>41055.991365740738</v>
      </c>
      <c r="D408" s="10" t="s">
        <v>3499</v>
      </c>
      <c r="E408" s="1" t="s">
        <v>322</v>
      </c>
      <c r="F408" s="11">
        <v>13000</v>
      </c>
      <c r="G408" s="9">
        <f>Data[[#This Row],[Clean Salary]]*INDEX(Exchange[], MATCH(Data[[#This Row],[Currency]], Exchange[Code], 0), 4)</f>
        <v>13000</v>
      </c>
      <c r="H408" s="11">
        <f>IFERROR(Data[[#This Row],[Salary in USD]]/(INDEX(Exchange[], MATCH(Data[[#This Row],[Local Currency Unit]], Exchange[Code], 0), 8)), "")</f>
        <v>8024.691358024691</v>
      </c>
      <c r="I408" s="30">
        <f>100*(Data[[#This Row],[Salary in Big Macs]]/$H$5)</f>
        <v>58.546578816393435</v>
      </c>
      <c r="J408" s="1" t="s">
        <v>356</v>
      </c>
      <c r="K408" s="1" t="s">
        <v>290</v>
      </c>
      <c r="L408" s="1" t="s">
        <v>134</v>
      </c>
      <c r="M408" s="1" t="s">
        <v>19</v>
      </c>
      <c r="N408" s="1" t="str">
        <f>INDEX(Countries[], MATCH(Data[[#This Row],[Where do you work]], Countries[Actual], 0), 2)</f>
        <v>India</v>
      </c>
      <c r="O408" s="1" t="str">
        <f>VLOOKUP(Data[[#This Row],[Where do you work]], Countries[], 3, FALSE)</f>
        <v>Asia</v>
      </c>
      <c r="P408" s="1" t="s">
        <v>294</v>
      </c>
      <c r="Q408" s="1" t="str">
        <f>VLOOKUP(Data[[#This Row],[How many hours of a day you work on Excel]], Time[], 2, FALSE)</f>
        <v>Very Heavy</v>
      </c>
      <c r="R408" s="1">
        <v>6</v>
      </c>
      <c r="S408" s="33" t="str">
        <f>VLOOKUP(Data[[#This Row],[Years of Experience]], Experience[], 2, TRUE)</f>
        <v>5 - 10 Years</v>
      </c>
    </row>
    <row r="409" spans="2:19" x14ac:dyDescent="0.2">
      <c r="B409" s="1" t="s">
        <v>2611</v>
      </c>
      <c r="C409" s="1">
        <v>41055.084386574075</v>
      </c>
      <c r="D409" s="10" t="s">
        <v>2612</v>
      </c>
      <c r="E409" s="1" t="s">
        <v>19</v>
      </c>
      <c r="F409" s="11">
        <v>750000</v>
      </c>
      <c r="G409" s="9">
        <f>Data[[#This Row],[Clean Salary]]*INDEX(Exchange[], MATCH(Data[[#This Row],[Currency]], Exchange[Code], 0), 4)</f>
        <v>13355.937515581925</v>
      </c>
      <c r="H409" s="11">
        <f>IFERROR(Data[[#This Row],[Salary in USD]]/(INDEX(Exchange[], MATCH(Data[[#This Row],[Local Currency Unit]], Exchange[Code], 0), 8)), "")</f>
        <v>8244.405873816002</v>
      </c>
      <c r="I409" s="30">
        <f>100*(Data[[#This Row],[Salary in Big Macs]]/$H$5)</f>
        <v>60.149572955603311</v>
      </c>
      <c r="J409" s="1" t="s">
        <v>356</v>
      </c>
      <c r="K409" s="1" t="s">
        <v>290</v>
      </c>
      <c r="L409" s="1" t="s">
        <v>134</v>
      </c>
      <c r="M409" s="1" t="s">
        <v>19</v>
      </c>
      <c r="N409" s="1" t="str">
        <f>INDEX(Countries[], MATCH(Data[[#This Row],[Where do you work]], Countries[Actual], 0), 2)</f>
        <v>India</v>
      </c>
      <c r="O409" s="1" t="str">
        <f>VLOOKUP(Data[[#This Row],[Where do you work]], Countries[], 3, FALSE)</f>
        <v>Asia</v>
      </c>
      <c r="P409" s="1" t="s">
        <v>324</v>
      </c>
      <c r="Q409" s="1" t="str">
        <f>VLOOKUP(Data[[#This Row],[How many hours of a day you work on Excel]], Time[], 2, FALSE)</f>
        <v>Light</v>
      </c>
      <c r="S409" s="33" t="str">
        <f>VLOOKUP(Data[[#This Row],[Years of Experience]], Experience[], 2, TRUE)</f>
        <v>0 - 5 Years</v>
      </c>
    </row>
    <row r="410" spans="2:19" x14ac:dyDescent="0.2">
      <c r="B410" s="1" t="s">
        <v>2975</v>
      </c>
      <c r="C410" s="1">
        <v>41056.920312499999</v>
      </c>
      <c r="D410" s="10">
        <v>24000</v>
      </c>
      <c r="E410" s="1" t="s">
        <v>322</v>
      </c>
      <c r="F410" s="11">
        <v>24000</v>
      </c>
      <c r="G410" s="9">
        <f>Data[[#This Row],[Clean Salary]]*INDEX(Exchange[], MATCH(Data[[#This Row],[Currency]], Exchange[Code], 0), 4)</f>
        <v>24000</v>
      </c>
      <c r="H410" s="11">
        <f>IFERROR(Data[[#This Row],[Salary in USD]]/(INDEX(Exchange[], MATCH(Data[[#This Row],[Local Currency Unit]], Exchange[Code], 0), 8)), "")</f>
        <v>14814.814814814814</v>
      </c>
      <c r="I410" s="30">
        <f>100*(Data[[#This Row],[Salary in Big Macs]]/$H$5)</f>
        <v>108.08599166103403</v>
      </c>
      <c r="J410" s="1" t="s">
        <v>657</v>
      </c>
      <c r="K410" s="1" t="s">
        <v>290</v>
      </c>
      <c r="L410" s="1" t="s">
        <v>134</v>
      </c>
      <c r="M410" s="1" t="s">
        <v>19</v>
      </c>
      <c r="N410" s="1" t="str">
        <f>INDEX(Countries[], MATCH(Data[[#This Row],[Where do you work]], Countries[Actual], 0), 2)</f>
        <v>India</v>
      </c>
      <c r="O410" s="1" t="str">
        <f>VLOOKUP(Data[[#This Row],[Where do you work]], Countries[], 3, FALSE)</f>
        <v>Asia</v>
      </c>
      <c r="P410" s="1" t="s">
        <v>282</v>
      </c>
      <c r="Q410" s="1" t="str">
        <f>VLOOKUP(Data[[#This Row],[How many hours of a day you work on Excel]], Time[], 2, FALSE)</f>
        <v>Heavy</v>
      </c>
      <c r="R410" s="1">
        <v>3</v>
      </c>
      <c r="S410" s="33" t="str">
        <f>VLOOKUP(Data[[#This Row],[Years of Experience]], Experience[], 2, TRUE)</f>
        <v>0 - 5 Years</v>
      </c>
    </row>
    <row r="411" spans="2:19" x14ac:dyDescent="0.2">
      <c r="B411" s="1" t="s">
        <v>2946</v>
      </c>
      <c r="C411" s="1">
        <v>41057.971944444442</v>
      </c>
      <c r="D411" s="10" t="s">
        <v>2947</v>
      </c>
      <c r="E411" s="1" t="s">
        <v>19</v>
      </c>
      <c r="F411" s="11">
        <v>540000</v>
      </c>
      <c r="G411" s="9">
        <f>Data[[#This Row],[Clean Salary]]*INDEX(Exchange[], MATCH(Data[[#This Row],[Currency]], Exchange[Code], 0), 4)</f>
        <v>9616.275011218986</v>
      </c>
      <c r="H411" s="11">
        <f>IFERROR(Data[[#This Row],[Salary in USD]]/(INDEX(Exchange[], MATCH(Data[[#This Row],[Local Currency Unit]], Exchange[Code], 0), 8)), "")</f>
        <v>5935.9722291475218</v>
      </c>
      <c r="I411" s="30">
        <f>100*(Data[[#This Row],[Salary in Big Macs]]/$H$5)</f>
        <v>43.307692528034387</v>
      </c>
      <c r="J411" s="1" t="s">
        <v>2948</v>
      </c>
      <c r="K411" s="1" t="s">
        <v>290</v>
      </c>
      <c r="L411" s="1" t="s">
        <v>134</v>
      </c>
      <c r="M411" s="1" t="s">
        <v>19</v>
      </c>
      <c r="N411" s="1" t="str">
        <f>INDEX(Countries[], MATCH(Data[[#This Row],[Where do you work]], Countries[Actual], 0), 2)</f>
        <v>India</v>
      </c>
      <c r="O411" s="1" t="str">
        <f>VLOOKUP(Data[[#This Row],[Where do you work]], Countries[], 3, FALSE)</f>
        <v>Asia</v>
      </c>
      <c r="P411" s="1" t="s">
        <v>282</v>
      </c>
      <c r="Q411" s="1" t="str">
        <f>VLOOKUP(Data[[#This Row],[How many hours of a day you work on Excel]], Time[], 2, FALSE)</f>
        <v>Heavy</v>
      </c>
      <c r="R411" s="1">
        <v>7.9</v>
      </c>
      <c r="S411" s="33" t="str">
        <f>VLOOKUP(Data[[#This Row],[Years of Experience]], Experience[], 2, TRUE)</f>
        <v>5 - 10 Years</v>
      </c>
    </row>
    <row r="412" spans="2:19" x14ac:dyDescent="0.2">
      <c r="B412" s="1" t="s">
        <v>2831</v>
      </c>
      <c r="C412" s="1">
        <v>41055.176319444443</v>
      </c>
      <c r="D412" s="10" t="s">
        <v>2832</v>
      </c>
      <c r="E412" s="1" t="s">
        <v>19</v>
      </c>
      <c r="F412" s="11">
        <v>600000</v>
      </c>
      <c r="G412" s="9">
        <f>Data[[#This Row],[Clean Salary]]*INDEX(Exchange[], MATCH(Data[[#This Row],[Currency]], Exchange[Code], 0), 4)</f>
        <v>10684.750012465542</v>
      </c>
      <c r="H412" s="11">
        <f>IFERROR(Data[[#This Row],[Salary in USD]]/(INDEX(Exchange[], MATCH(Data[[#This Row],[Local Currency Unit]], Exchange[Code], 0), 8)), "")</f>
        <v>6595.524699052803</v>
      </c>
      <c r="I412" s="30">
        <f>100*(Data[[#This Row],[Salary in Big Macs]]/$H$5)</f>
        <v>48.11965836448266</v>
      </c>
      <c r="J412" s="1" t="s">
        <v>2833</v>
      </c>
      <c r="K412" s="1" t="s">
        <v>281</v>
      </c>
      <c r="L412" s="1" t="s">
        <v>134</v>
      </c>
      <c r="M412" s="1" t="s">
        <v>19</v>
      </c>
      <c r="N412" s="1" t="str">
        <f>INDEX(Countries[], MATCH(Data[[#This Row],[Where do you work]], Countries[Actual], 0), 2)</f>
        <v>India</v>
      </c>
      <c r="O412" s="1" t="str">
        <f>VLOOKUP(Data[[#This Row],[Where do you work]], Countries[], 3, FALSE)</f>
        <v>Asia</v>
      </c>
      <c r="P412" s="1" t="s">
        <v>282</v>
      </c>
      <c r="Q412" s="1" t="str">
        <f>VLOOKUP(Data[[#This Row],[How many hours of a day you work on Excel]], Time[], 2, FALSE)</f>
        <v>Heavy</v>
      </c>
      <c r="S412" s="33" t="str">
        <f>VLOOKUP(Data[[#This Row],[Years of Experience]], Experience[], 2, TRUE)</f>
        <v>0 - 5 Years</v>
      </c>
    </row>
    <row r="413" spans="2:19" x14ac:dyDescent="0.2">
      <c r="B413" s="1" t="s">
        <v>3718</v>
      </c>
      <c r="C413" s="1">
        <v>41057.614189814813</v>
      </c>
      <c r="D413" s="10" t="s">
        <v>3719</v>
      </c>
      <c r="E413" s="1" t="s">
        <v>19</v>
      </c>
      <c r="F413" s="11">
        <v>200000</v>
      </c>
      <c r="G413" s="9">
        <f>Data[[#This Row],[Clean Salary]]*INDEX(Exchange[], MATCH(Data[[#This Row],[Currency]], Exchange[Code], 0), 4)</f>
        <v>3561.5833374885137</v>
      </c>
      <c r="H413" s="11">
        <f>IFERROR(Data[[#This Row],[Salary in USD]]/(INDEX(Exchange[], MATCH(Data[[#This Row],[Local Currency Unit]], Exchange[Code], 0), 8)), "")</f>
        <v>2198.508233017601</v>
      </c>
      <c r="I413" s="30">
        <f>100*(Data[[#This Row],[Salary in Big Macs]]/$H$5)</f>
        <v>16.03988612149422</v>
      </c>
      <c r="J413" s="1" t="s">
        <v>3720</v>
      </c>
      <c r="K413" s="1" t="s">
        <v>281</v>
      </c>
      <c r="L413" s="1" t="s">
        <v>134</v>
      </c>
      <c r="M413" s="1" t="s">
        <v>19</v>
      </c>
      <c r="N413" s="1" t="str">
        <f>INDEX(Countries[], MATCH(Data[[#This Row],[Where do you work]], Countries[Actual], 0), 2)</f>
        <v>India</v>
      </c>
      <c r="O413" s="1" t="str">
        <f>VLOOKUP(Data[[#This Row],[Where do you work]], Countries[], 3, FALSE)</f>
        <v>Asia</v>
      </c>
      <c r="P413" s="1" t="s">
        <v>291</v>
      </c>
      <c r="Q413" s="1" t="str">
        <f>VLOOKUP(Data[[#This Row],[How many hours of a day you work on Excel]], Time[], 2, FALSE)</f>
        <v>Medium</v>
      </c>
      <c r="R413" s="1">
        <v>5</v>
      </c>
      <c r="S413" s="33" t="str">
        <f>VLOOKUP(Data[[#This Row],[Years of Experience]], Experience[], 2, TRUE)</f>
        <v>5 - 10 Years</v>
      </c>
    </row>
    <row r="414" spans="2:19" x14ac:dyDescent="0.2">
      <c r="B414" s="1" t="s">
        <v>3838</v>
      </c>
      <c r="C414" s="1">
        <v>41055.558495370373</v>
      </c>
      <c r="D414" s="10">
        <v>7000</v>
      </c>
      <c r="E414" s="1" t="s">
        <v>322</v>
      </c>
      <c r="F414" s="11">
        <v>7000</v>
      </c>
      <c r="G414" s="9">
        <f>Data[[#This Row],[Clean Salary]]*INDEX(Exchange[], MATCH(Data[[#This Row],[Currency]], Exchange[Code], 0), 4)</f>
        <v>7000</v>
      </c>
      <c r="H414" s="11">
        <f>IFERROR(Data[[#This Row],[Salary in USD]]/(INDEX(Exchange[], MATCH(Data[[#This Row],[Local Currency Unit]], Exchange[Code], 0), 8)), "")</f>
        <v>4320.9876543209875</v>
      </c>
      <c r="I414" s="30">
        <f>100*(Data[[#This Row],[Salary in Big Macs]]/$H$5)</f>
        <v>31.525080901134928</v>
      </c>
      <c r="J414" s="1" t="s">
        <v>3839</v>
      </c>
      <c r="K414" s="1" t="s">
        <v>281</v>
      </c>
      <c r="L414" s="1" t="s">
        <v>134</v>
      </c>
      <c r="M414" s="1" t="s">
        <v>19</v>
      </c>
      <c r="N414" s="1" t="str">
        <f>INDEX(Countries[], MATCH(Data[[#This Row],[Where do you work]], Countries[Actual], 0), 2)</f>
        <v>India</v>
      </c>
      <c r="O414" s="1" t="str">
        <f>VLOOKUP(Data[[#This Row],[Where do you work]], Countries[], 3, FALSE)</f>
        <v>Asia</v>
      </c>
      <c r="P414" s="1" t="s">
        <v>282</v>
      </c>
      <c r="Q414" s="1" t="str">
        <f>VLOOKUP(Data[[#This Row],[How many hours of a day you work on Excel]], Time[], 2, FALSE)</f>
        <v>Heavy</v>
      </c>
      <c r="R414" s="1">
        <v>23</v>
      </c>
      <c r="S414" s="33" t="str">
        <f>VLOOKUP(Data[[#This Row],[Years of Experience]], Experience[], 2, TRUE)</f>
        <v>20+ Years</v>
      </c>
    </row>
    <row r="415" spans="2:19" x14ac:dyDescent="0.2">
      <c r="B415" s="1" t="s">
        <v>3159</v>
      </c>
      <c r="C415" s="1">
        <v>41058.939074074071</v>
      </c>
      <c r="D415" s="10">
        <v>20000</v>
      </c>
      <c r="E415" s="1" t="s">
        <v>322</v>
      </c>
      <c r="F415" s="11">
        <v>20000</v>
      </c>
      <c r="G415" s="9">
        <f>Data[[#This Row],[Clean Salary]]*INDEX(Exchange[], MATCH(Data[[#This Row],[Currency]], Exchange[Code], 0), 4)</f>
        <v>20000</v>
      </c>
      <c r="H415" s="11">
        <f>IFERROR(Data[[#This Row],[Salary in USD]]/(INDEX(Exchange[], MATCH(Data[[#This Row],[Local Currency Unit]], Exchange[Code], 0), 8)), "")</f>
        <v>12345.679012345678</v>
      </c>
      <c r="I415" s="30">
        <f>100*(Data[[#This Row],[Salary in Big Macs]]/$H$5)</f>
        <v>90.071659717528348</v>
      </c>
      <c r="J415" s="1" t="s">
        <v>3160</v>
      </c>
      <c r="K415" s="1" t="s">
        <v>286</v>
      </c>
      <c r="L415" s="1" t="s">
        <v>134</v>
      </c>
      <c r="M415" s="1" t="s">
        <v>19</v>
      </c>
      <c r="N415" s="1" t="str">
        <f>INDEX(Countries[], MATCH(Data[[#This Row],[Where do you work]], Countries[Actual], 0), 2)</f>
        <v>India</v>
      </c>
      <c r="O415" s="1" t="str">
        <f>VLOOKUP(Data[[#This Row],[Where do you work]], Countries[], 3, FALSE)</f>
        <v>Asia</v>
      </c>
      <c r="P415" s="1" t="s">
        <v>282</v>
      </c>
      <c r="Q415" s="1" t="str">
        <f>VLOOKUP(Data[[#This Row],[How many hours of a day you work on Excel]], Time[], 2, FALSE)</f>
        <v>Heavy</v>
      </c>
      <c r="R415" s="1">
        <v>6</v>
      </c>
      <c r="S415" s="33" t="str">
        <f>VLOOKUP(Data[[#This Row],[Years of Experience]], Experience[], 2, TRUE)</f>
        <v>5 - 10 Years</v>
      </c>
    </row>
    <row r="416" spans="2:19" x14ac:dyDescent="0.2">
      <c r="B416" s="1" t="s">
        <v>2673</v>
      </c>
      <c r="C416" s="1">
        <v>41056.892152777778</v>
      </c>
      <c r="D416" s="10" t="s">
        <v>2674</v>
      </c>
      <c r="E416" s="1" t="s">
        <v>19</v>
      </c>
      <c r="F416" s="11">
        <v>700000</v>
      </c>
      <c r="G416" s="9">
        <f>Data[[#This Row],[Clean Salary]]*INDEX(Exchange[], MATCH(Data[[#This Row],[Currency]], Exchange[Code], 0), 4)</f>
        <v>12465.541681209797</v>
      </c>
      <c r="H416" s="11">
        <f>IFERROR(Data[[#This Row],[Salary in USD]]/(INDEX(Exchange[], MATCH(Data[[#This Row],[Local Currency Unit]], Exchange[Code], 0), 8)), "")</f>
        <v>7694.7788155616026</v>
      </c>
      <c r="I416" s="30">
        <f>100*(Data[[#This Row],[Salary in Big Macs]]/$H$5)</f>
        <v>56.139601425229756</v>
      </c>
      <c r="J416" s="1" t="s">
        <v>2675</v>
      </c>
      <c r="K416" s="1" t="s">
        <v>281</v>
      </c>
      <c r="L416" s="1" t="s">
        <v>134</v>
      </c>
      <c r="M416" s="1" t="s">
        <v>19</v>
      </c>
      <c r="N416" s="1" t="str">
        <f>INDEX(Countries[], MATCH(Data[[#This Row],[Where do you work]], Countries[Actual], 0), 2)</f>
        <v>India</v>
      </c>
      <c r="O416" s="1" t="str">
        <f>VLOOKUP(Data[[#This Row],[Where do you work]], Countries[], 3, FALSE)</f>
        <v>Asia</v>
      </c>
      <c r="P416" s="1" t="s">
        <v>282</v>
      </c>
      <c r="Q416" s="1" t="str">
        <f>VLOOKUP(Data[[#This Row],[How many hours of a day you work on Excel]], Time[], 2, FALSE)</f>
        <v>Heavy</v>
      </c>
      <c r="R416" s="1">
        <v>3</v>
      </c>
      <c r="S416" s="33" t="str">
        <f>VLOOKUP(Data[[#This Row],[Years of Experience]], Experience[], 2, TRUE)</f>
        <v>0 - 5 Years</v>
      </c>
    </row>
    <row r="417" spans="2:19" x14ac:dyDescent="0.2">
      <c r="B417" s="1" t="s">
        <v>2504</v>
      </c>
      <c r="C417" s="1">
        <v>41055.521863425929</v>
      </c>
      <c r="D417" s="10">
        <v>37000</v>
      </c>
      <c r="E417" s="1" t="s">
        <v>322</v>
      </c>
      <c r="F417" s="11">
        <v>37000</v>
      </c>
      <c r="G417" s="9">
        <f>Data[[#This Row],[Clean Salary]]*INDEX(Exchange[], MATCH(Data[[#This Row],[Currency]], Exchange[Code], 0), 4)</f>
        <v>37000</v>
      </c>
      <c r="H417" s="11">
        <f>IFERROR(Data[[#This Row],[Salary in USD]]/(INDEX(Exchange[], MATCH(Data[[#This Row],[Local Currency Unit]], Exchange[Code], 0), 8)), "")</f>
        <v>22839.506172839505</v>
      </c>
      <c r="I417" s="30">
        <f>100*(Data[[#This Row],[Salary in Big Macs]]/$H$5)</f>
        <v>166.63257047742746</v>
      </c>
      <c r="J417" s="1" t="s">
        <v>2505</v>
      </c>
      <c r="K417" s="1" t="s">
        <v>305</v>
      </c>
      <c r="L417" s="1" t="s">
        <v>134</v>
      </c>
      <c r="M417" s="1" t="s">
        <v>19</v>
      </c>
      <c r="N417" s="1" t="str">
        <f>INDEX(Countries[], MATCH(Data[[#This Row],[Where do you work]], Countries[Actual], 0), 2)</f>
        <v>India</v>
      </c>
      <c r="O417" s="1" t="str">
        <f>VLOOKUP(Data[[#This Row],[Where do you work]], Countries[], 3, FALSE)</f>
        <v>Asia</v>
      </c>
      <c r="P417" s="1" t="s">
        <v>282</v>
      </c>
      <c r="Q417" s="1" t="str">
        <f>VLOOKUP(Data[[#This Row],[How many hours of a day you work on Excel]], Time[], 2, FALSE)</f>
        <v>Heavy</v>
      </c>
      <c r="R417" s="1">
        <v>10</v>
      </c>
      <c r="S417" s="33" t="str">
        <f>VLOOKUP(Data[[#This Row],[Years of Experience]], Experience[], 2, TRUE)</f>
        <v>10 - 20 Years</v>
      </c>
    </row>
    <row r="418" spans="2:19" x14ac:dyDescent="0.2">
      <c r="B418" s="1" t="s">
        <v>3057</v>
      </c>
      <c r="C418" s="1">
        <v>41055.040312500001</v>
      </c>
      <c r="D418" s="10">
        <v>480000</v>
      </c>
      <c r="E418" s="1" t="s">
        <v>19</v>
      </c>
      <c r="F418" s="11">
        <v>480000</v>
      </c>
      <c r="G418" s="9">
        <f>Data[[#This Row],[Clean Salary]]*INDEX(Exchange[], MATCH(Data[[#This Row],[Currency]], Exchange[Code], 0), 4)</f>
        <v>8547.8000099724322</v>
      </c>
      <c r="H418" s="11">
        <f>IFERROR(Data[[#This Row],[Salary in USD]]/(INDEX(Exchange[], MATCH(Data[[#This Row],[Local Currency Unit]], Exchange[Code], 0), 8)), "")</f>
        <v>5276.4197592422415</v>
      </c>
      <c r="I418" s="30">
        <f>100*(Data[[#This Row],[Salary in Big Macs]]/$H$5)</f>
        <v>38.495726691586121</v>
      </c>
      <c r="J418" s="1" t="s">
        <v>3058</v>
      </c>
      <c r="K418" s="1" t="s">
        <v>281</v>
      </c>
      <c r="L418" s="1" t="s">
        <v>134</v>
      </c>
      <c r="M418" s="1" t="s">
        <v>19</v>
      </c>
      <c r="N418" s="1" t="str">
        <f>INDEX(Countries[], MATCH(Data[[#This Row],[Where do you work]], Countries[Actual], 0), 2)</f>
        <v>India</v>
      </c>
      <c r="O418" s="1" t="str">
        <f>VLOOKUP(Data[[#This Row],[Where do you work]], Countries[], 3, FALSE)</f>
        <v>Asia</v>
      </c>
      <c r="P418" s="1" t="s">
        <v>282</v>
      </c>
      <c r="Q418" s="1" t="str">
        <f>VLOOKUP(Data[[#This Row],[How many hours of a day you work on Excel]], Time[], 2, FALSE)</f>
        <v>Heavy</v>
      </c>
      <c r="S418" s="33" t="str">
        <f>VLOOKUP(Data[[#This Row],[Years of Experience]], Experience[], 2, TRUE)</f>
        <v>0 - 5 Years</v>
      </c>
    </row>
    <row r="419" spans="2:19" x14ac:dyDescent="0.2">
      <c r="B419" s="1" t="s">
        <v>1849</v>
      </c>
      <c r="C419" s="1">
        <v>41055.873067129629</v>
      </c>
      <c r="D419" s="10" t="s">
        <v>1850</v>
      </c>
      <c r="E419" s="1" t="s">
        <v>19</v>
      </c>
      <c r="F419" s="11">
        <v>1152000</v>
      </c>
      <c r="G419" s="9">
        <f>Data[[#This Row],[Clean Salary]]*INDEX(Exchange[], MATCH(Data[[#This Row],[Currency]], Exchange[Code], 0), 4)</f>
        <v>20514.720023933838</v>
      </c>
      <c r="H419" s="11">
        <f>IFERROR(Data[[#This Row],[Salary in USD]]/(INDEX(Exchange[], MATCH(Data[[#This Row],[Local Currency Unit]], Exchange[Code], 0), 8)), "")</f>
        <v>12663.407422181381</v>
      </c>
      <c r="I419" s="30">
        <f>100*(Data[[#This Row],[Salary in Big Macs]]/$H$5)</f>
        <v>92.389744059806702</v>
      </c>
      <c r="J419" s="1" t="s">
        <v>1851</v>
      </c>
      <c r="K419" s="1" t="s">
        <v>316</v>
      </c>
      <c r="L419" s="1" t="s">
        <v>134</v>
      </c>
      <c r="M419" s="1" t="s">
        <v>19</v>
      </c>
      <c r="N419" s="1" t="str">
        <f>INDEX(Countries[], MATCH(Data[[#This Row],[Where do you work]], Countries[Actual], 0), 2)</f>
        <v>India</v>
      </c>
      <c r="O419" s="1" t="str">
        <f>VLOOKUP(Data[[#This Row],[Where do you work]], Countries[], 3, FALSE)</f>
        <v>Asia</v>
      </c>
      <c r="P419" s="1" t="s">
        <v>282</v>
      </c>
      <c r="Q419" s="1" t="str">
        <f>VLOOKUP(Data[[#This Row],[How many hours of a day you work on Excel]], Time[], 2, FALSE)</f>
        <v>Heavy</v>
      </c>
      <c r="R419" s="1">
        <v>6</v>
      </c>
      <c r="S419" s="33" t="str">
        <f>VLOOKUP(Data[[#This Row],[Years of Experience]], Experience[], 2, TRUE)</f>
        <v>5 - 10 Years</v>
      </c>
    </row>
    <row r="420" spans="2:19" x14ac:dyDescent="0.2">
      <c r="B420" s="1" t="s">
        <v>2811</v>
      </c>
      <c r="C420" s="1">
        <v>41059.605243055557</v>
      </c>
      <c r="D420" s="10">
        <v>620000</v>
      </c>
      <c r="E420" s="1" t="s">
        <v>19</v>
      </c>
      <c r="F420" s="11">
        <v>620000</v>
      </c>
      <c r="G420" s="9">
        <f>Data[[#This Row],[Clean Salary]]*INDEX(Exchange[], MATCH(Data[[#This Row],[Currency]], Exchange[Code], 0), 4)</f>
        <v>11040.908346214392</v>
      </c>
      <c r="H420" s="11">
        <f>IFERROR(Data[[#This Row],[Salary in USD]]/(INDEX(Exchange[], MATCH(Data[[#This Row],[Local Currency Unit]], Exchange[Code], 0), 8)), "")</f>
        <v>6815.3755223545622</v>
      </c>
      <c r="I420" s="30">
        <f>100*(Data[[#This Row],[Salary in Big Macs]]/$H$5)</f>
        <v>49.723646976632075</v>
      </c>
      <c r="J420" s="1" t="s">
        <v>2812</v>
      </c>
      <c r="K420" s="1" t="s">
        <v>290</v>
      </c>
      <c r="L420" s="1" t="s">
        <v>134</v>
      </c>
      <c r="M420" s="1" t="s">
        <v>19</v>
      </c>
      <c r="N420" s="1" t="str">
        <f>INDEX(Countries[], MATCH(Data[[#This Row],[Where do you work]], Countries[Actual], 0), 2)</f>
        <v>India</v>
      </c>
      <c r="O420" s="1" t="str">
        <f>VLOOKUP(Data[[#This Row],[Where do you work]], Countries[], 3, FALSE)</f>
        <v>Asia</v>
      </c>
      <c r="P420" s="1" t="s">
        <v>324</v>
      </c>
      <c r="Q420" s="1" t="str">
        <f>VLOOKUP(Data[[#This Row],[How many hours of a day you work on Excel]], Time[], 2, FALSE)</f>
        <v>Light</v>
      </c>
      <c r="R420" s="1">
        <v>5</v>
      </c>
      <c r="S420" s="33" t="str">
        <f>VLOOKUP(Data[[#This Row],[Years of Experience]], Experience[], 2, TRUE)</f>
        <v>5 - 10 Years</v>
      </c>
    </row>
    <row r="421" spans="2:19" x14ac:dyDescent="0.2">
      <c r="B421" s="1" t="s">
        <v>2171</v>
      </c>
      <c r="C421" s="1">
        <v>41063.506562499999</v>
      </c>
      <c r="D421" s="10" t="s">
        <v>2172</v>
      </c>
      <c r="E421" s="1" t="s">
        <v>19</v>
      </c>
      <c r="F421" s="11">
        <v>1000000</v>
      </c>
      <c r="G421" s="9">
        <f>Data[[#This Row],[Clean Salary]]*INDEX(Exchange[], MATCH(Data[[#This Row],[Currency]], Exchange[Code], 0), 4)</f>
        <v>17807.916687442568</v>
      </c>
      <c r="H421" s="11">
        <f>IFERROR(Data[[#This Row],[Salary in USD]]/(INDEX(Exchange[], MATCH(Data[[#This Row],[Local Currency Unit]], Exchange[Code], 0), 8)), "")</f>
        <v>10992.541165088005</v>
      </c>
      <c r="I421" s="30">
        <f>100*(Data[[#This Row],[Salary in Big Macs]]/$H$5)</f>
        <v>80.199430607471101</v>
      </c>
      <c r="J421" s="1" t="s">
        <v>2173</v>
      </c>
      <c r="K421" s="1" t="s">
        <v>281</v>
      </c>
      <c r="L421" s="1" t="s">
        <v>134</v>
      </c>
      <c r="M421" s="1" t="s">
        <v>19</v>
      </c>
      <c r="N421" s="1" t="str">
        <f>INDEX(Countries[], MATCH(Data[[#This Row],[Where do you work]], Countries[Actual], 0), 2)</f>
        <v>India</v>
      </c>
      <c r="O421" s="1" t="str">
        <f>VLOOKUP(Data[[#This Row],[Where do you work]], Countries[], 3, FALSE)</f>
        <v>Asia</v>
      </c>
      <c r="P421" s="1" t="s">
        <v>291</v>
      </c>
      <c r="Q421" s="1" t="str">
        <f>VLOOKUP(Data[[#This Row],[How many hours of a day you work on Excel]], Time[], 2, FALSE)</f>
        <v>Medium</v>
      </c>
      <c r="R421" s="1">
        <v>13</v>
      </c>
      <c r="S421" s="33" t="str">
        <f>VLOOKUP(Data[[#This Row],[Years of Experience]], Experience[], 2, TRUE)</f>
        <v>10 - 20 Years</v>
      </c>
    </row>
    <row r="422" spans="2:19" x14ac:dyDescent="0.2">
      <c r="B422" s="1" t="s">
        <v>3145</v>
      </c>
      <c r="C422" s="1">
        <v>41055.044641203705</v>
      </c>
      <c r="D422" s="10">
        <v>20000</v>
      </c>
      <c r="E422" s="1" t="s">
        <v>322</v>
      </c>
      <c r="F422" s="11">
        <v>20000</v>
      </c>
      <c r="G422" s="9">
        <f>Data[[#This Row],[Clean Salary]]*INDEX(Exchange[], MATCH(Data[[#This Row],[Currency]], Exchange[Code], 0), 4)</f>
        <v>20000</v>
      </c>
      <c r="H422" s="11">
        <f>IFERROR(Data[[#This Row],[Salary in USD]]/(INDEX(Exchange[], MATCH(Data[[#This Row],[Local Currency Unit]], Exchange[Code], 0), 8)), "")</f>
        <v>12345.679012345678</v>
      </c>
      <c r="I422" s="30">
        <f>100*(Data[[#This Row],[Salary in Big Macs]]/$H$5)</f>
        <v>90.071659717528348</v>
      </c>
      <c r="J422" s="1" t="s">
        <v>3146</v>
      </c>
      <c r="K422" s="1" t="s">
        <v>281</v>
      </c>
      <c r="L422" s="1" t="s">
        <v>134</v>
      </c>
      <c r="M422" s="1" t="s">
        <v>19</v>
      </c>
      <c r="N422" s="1" t="str">
        <f>INDEX(Countries[], MATCH(Data[[#This Row],[Where do you work]], Countries[Actual], 0), 2)</f>
        <v>India</v>
      </c>
      <c r="O422" s="1" t="str">
        <f>VLOOKUP(Data[[#This Row],[Where do you work]], Countries[], 3, FALSE)</f>
        <v>Asia</v>
      </c>
      <c r="P422" s="1" t="s">
        <v>282</v>
      </c>
      <c r="Q422" s="1" t="str">
        <f>VLOOKUP(Data[[#This Row],[How many hours of a day you work on Excel]], Time[], 2, FALSE)</f>
        <v>Heavy</v>
      </c>
      <c r="S422" s="33" t="str">
        <f>VLOOKUP(Data[[#This Row],[Years of Experience]], Experience[], 2, TRUE)</f>
        <v>0 - 5 Years</v>
      </c>
    </row>
    <row r="423" spans="2:19" x14ac:dyDescent="0.2">
      <c r="B423" s="1" t="s">
        <v>3756</v>
      </c>
      <c r="C423" s="1">
        <v>41057.92597222222</v>
      </c>
      <c r="D423" s="10">
        <v>8600</v>
      </c>
      <c r="E423" s="1" t="s">
        <v>322</v>
      </c>
      <c r="F423" s="11">
        <v>8600</v>
      </c>
      <c r="G423" s="9">
        <f>Data[[#This Row],[Clean Salary]]*INDEX(Exchange[], MATCH(Data[[#This Row],[Currency]], Exchange[Code], 0), 4)</f>
        <v>8600</v>
      </c>
      <c r="H423" s="11">
        <f>IFERROR(Data[[#This Row],[Salary in USD]]/(INDEX(Exchange[], MATCH(Data[[#This Row],[Local Currency Unit]], Exchange[Code], 0), 8)), "")</f>
        <v>5308.641975308642</v>
      </c>
      <c r="I423" s="30">
        <f>100*(Data[[#This Row],[Salary in Big Macs]]/$H$5)</f>
        <v>38.730813678537196</v>
      </c>
      <c r="J423" s="1" t="s">
        <v>3757</v>
      </c>
      <c r="K423" s="1" t="s">
        <v>290</v>
      </c>
      <c r="L423" s="1" t="s">
        <v>134</v>
      </c>
      <c r="M423" s="1" t="s">
        <v>19</v>
      </c>
      <c r="N423" s="1" t="str">
        <f>INDEX(Countries[], MATCH(Data[[#This Row],[Where do you work]], Countries[Actual], 0), 2)</f>
        <v>India</v>
      </c>
      <c r="O423" s="1" t="str">
        <f>VLOOKUP(Data[[#This Row],[Where do you work]], Countries[], 3, FALSE)</f>
        <v>Asia</v>
      </c>
      <c r="P423" s="1" t="s">
        <v>282</v>
      </c>
      <c r="Q423" s="1" t="str">
        <f>VLOOKUP(Data[[#This Row],[How many hours of a day you work on Excel]], Time[], 2, FALSE)</f>
        <v>Heavy</v>
      </c>
      <c r="R423" s="1">
        <v>2</v>
      </c>
      <c r="S423" s="33" t="str">
        <f>VLOOKUP(Data[[#This Row],[Years of Experience]], Experience[], 2, TRUE)</f>
        <v>0 - 5 Years</v>
      </c>
    </row>
    <row r="424" spans="2:19" x14ac:dyDescent="0.2">
      <c r="B424" s="1" t="s">
        <v>3675</v>
      </c>
      <c r="C424" s="1">
        <v>41064.10429398148</v>
      </c>
      <c r="D424" s="10">
        <v>10000</v>
      </c>
      <c r="E424" s="1" t="s">
        <v>322</v>
      </c>
      <c r="F424" s="11">
        <v>10000</v>
      </c>
      <c r="G424" s="9">
        <f>Data[[#This Row],[Clean Salary]]*INDEX(Exchange[], MATCH(Data[[#This Row],[Currency]], Exchange[Code], 0), 4)</f>
        <v>10000</v>
      </c>
      <c r="H424" s="11">
        <f>IFERROR(Data[[#This Row],[Salary in USD]]/(INDEX(Exchange[], MATCH(Data[[#This Row],[Local Currency Unit]], Exchange[Code], 0), 8)), "")</f>
        <v>6172.8395061728388</v>
      </c>
      <c r="I424" s="30">
        <f>100*(Data[[#This Row],[Salary in Big Macs]]/$H$5)</f>
        <v>45.035829858764174</v>
      </c>
      <c r="J424" s="1" t="s">
        <v>2744</v>
      </c>
      <c r="K424" s="1" t="s">
        <v>329</v>
      </c>
      <c r="L424" s="1" t="s">
        <v>134</v>
      </c>
      <c r="M424" s="1" t="s">
        <v>19</v>
      </c>
      <c r="N424" s="1" t="str">
        <f>INDEX(Countries[], MATCH(Data[[#This Row],[Where do you work]], Countries[Actual], 0), 2)</f>
        <v>India</v>
      </c>
      <c r="O424" s="1" t="str">
        <f>VLOOKUP(Data[[#This Row],[Where do you work]], Countries[], 3, FALSE)</f>
        <v>Asia</v>
      </c>
      <c r="P424" s="1" t="s">
        <v>294</v>
      </c>
      <c r="Q424" s="1" t="str">
        <f>VLOOKUP(Data[[#This Row],[How many hours of a day you work on Excel]], Time[], 2, FALSE)</f>
        <v>Very Heavy</v>
      </c>
      <c r="R424" s="1">
        <v>1</v>
      </c>
      <c r="S424" s="33" t="str">
        <f>VLOOKUP(Data[[#This Row],[Years of Experience]], Experience[], 2, TRUE)</f>
        <v>0 - 5 Years</v>
      </c>
    </row>
    <row r="425" spans="2:19" x14ac:dyDescent="0.2">
      <c r="B425" s="1" t="s">
        <v>3275</v>
      </c>
      <c r="C425" s="1">
        <v>41055.077037037037</v>
      </c>
      <c r="D425" s="10">
        <v>18000</v>
      </c>
      <c r="E425" s="1" t="s">
        <v>322</v>
      </c>
      <c r="F425" s="11">
        <v>18000</v>
      </c>
      <c r="G425" s="9">
        <f>Data[[#This Row],[Clean Salary]]*INDEX(Exchange[], MATCH(Data[[#This Row],[Currency]], Exchange[Code], 0), 4)</f>
        <v>18000</v>
      </c>
      <c r="H425" s="11">
        <f>IFERROR(Data[[#This Row],[Salary in USD]]/(INDEX(Exchange[], MATCH(Data[[#This Row],[Local Currency Unit]], Exchange[Code], 0), 8)), "")</f>
        <v>11111.111111111109</v>
      </c>
      <c r="I425" s="30">
        <f>100*(Data[[#This Row],[Salary in Big Macs]]/$H$5)</f>
        <v>81.064493745775522</v>
      </c>
      <c r="J425" s="1" t="s">
        <v>2744</v>
      </c>
      <c r="K425" s="1" t="s">
        <v>329</v>
      </c>
      <c r="L425" s="1" t="s">
        <v>134</v>
      </c>
      <c r="M425" s="1" t="s">
        <v>19</v>
      </c>
      <c r="N425" s="1" t="str">
        <f>INDEX(Countries[], MATCH(Data[[#This Row],[Where do you work]], Countries[Actual], 0), 2)</f>
        <v>India</v>
      </c>
      <c r="O425" s="1" t="str">
        <f>VLOOKUP(Data[[#This Row],[Where do you work]], Countries[], 3, FALSE)</f>
        <v>Asia</v>
      </c>
      <c r="P425" s="1" t="s">
        <v>291</v>
      </c>
      <c r="Q425" s="1" t="str">
        <f>VLOOKUP(Data[[#This Row],[How many hours of a day you work on Excel]], Time[], 2, FALSE)</f>
        <v>Medium</v>
      </c>
      <c r="S425" s="33" t="str">
        <f>VLOOKUP(Data[[#This Row],[Years of Experience]], Experience[], 2, TRUE)</f>
        <v>0 - 5 Years</v>
      </c>
    </row>
    <row r="426" spans="2:19" x14ac:dyDescent="0.2">
      <c r="B426" s="1" t="s">
        <v>2743</v>
      </c>
      <c r="C426" s="1">
        <v>41055.087939814817</v>
      </c>
      <c r="D426" s="10">
        <v>30000</v>
      </c>
      <c r="E426" s="1" t="s">
        <v>322</v>
      </c>
      <c r="F426" s="11">
        <v>30000</v>
      </c>
      <c r="G426" s="9">
        <f>Data[[#This Row],[Clean Salary]]*INDEX(Exchange[], MATCH(Data[[#This Row],[Currency]], Exchange[Code], 0), 4)</f>
        <v>30000</v>
      </c>
      <c r="H426" s="11">
        <f>IFERROR(Data[[#This Row],[Salary in USD]]/(INDEX(Exchange[], MATCH(Data[[#This Row],[Local Currency Unit]], Exchange[Code], 0), 8)), "")</f>
        <v>18518.518518518518</v>
      </c>
      <c r="I426" s="30">
        <f>100*(Data[[#This Row],[Salary in Big Macs]]/$H$5)</f>
        <v>135.10748957629255</v>
      </c>
      <c r="J426" s="1" t="s">
        <v>2744</v>
      </c>
      <c r="K426" s="1" t="s">
        <v>329</v>
      </c>
      <c r="L426" s="1" t="s">
        <v>134</v>
      </c>
      <c r="M426" s="1" t="s">
        <v>19</v>
      </c>
      <c r="N426" s="1" t="str">
        <f>INDEX(Countries[], MATCH(Data[[#This Row],[Where do you work]], Countries[Actual], 0), 2)</f>
        <v>India</v>
      </c>
      <c r="O426" s="1" t="str">
        <f>VLOOKUP(Data[[#This Row],[Where do you work]], Countries[], 3, FALSE)</f>
        <v>Asia</v>
      </c>
      <c r="P426" s="1" t="s">
        <v>291</v>
      </c>
      <c r="Q426" s="1" t="str">
        <f>VLOOKUP(Data[[#This Row],[How many hours of a day you work on Excel]], Time[], 2, FALSE)</f>
        <v>Medium</v>
      </c>
      <c r="S426" s="33" t="str">
        <f>VLOOKUP(Data[[#This Row],[Years of Experience]], Experience[], 2, TRUE)</f>
        <v>0 - 5 Years</v>
      </c>
    </row>
    <row r="427" spans="2:19" x14ac:dyDescent="0.2">
      <c r="B427" s="1" t="s">
        <v>3702</v>
      </c>
      <c r="C427" s="1">
        <v>41055.159270833334</v>
      </c>
      <c r="D427" s="10" t="s">
        <v>3703</v>
      </c>
      <c r="E427" s="1" t="s">
        <v>19</v>
      </c>
      <c r="F427" s="11">
        <v>200000</v>
      </c>
      <c r="G427" s="9">
        <f>Data[[#This Row],[Clean Salary]]*INDEX(Exchange[], MATCH(Data[[#This Row],[Currency]], Exchange[Code], 0), 4)</f>
        <v>3561.5833374885137</v>
      </c>
      <c r="H427" s="11">
        <f>IFERROR(Data[[#This Row],[Salary in USD]]/(INDEX(Exchange[], MATCH(Data[[#This Row],[Local Currency Unit]], Exchange[Code], 0), 8)), "")</f>
        <v>2198.508233017601</v>
      </c>
      <c r="I427" s="30">
        <f>100*(Data[[#This Row],[Salary in Big Macs]]/$H$5)</f>
        <v>16.03988612149422</v>
      </c>
      <c r="J427" s="1" t="s">
        <v>3704</v>
      </c>
      <c r="K427" s="1" t="s">
        <v>290</v>
      </c>
      <c r="L427" s="1" t="s">
        <v>134</v>
      </c>
      <c r="M427" s="1" t="s">
        <v>19</v>
      </c>
      <c r="N427" s="1" t="str">
        <f>INDEX(Countries[], MATCH(Data[[#This Row],[Where do you work]], Countries[Actual], 0), 2)</f>
        <v>India</v>
      </c>
      <c r="O427" s="1" t="str">
        <f>VLOOKUP(Data[[#This Row],[Where do you work]], Countries[], 3, FALSE)</f>
        <v>Asia</v>
      </c>
      <c r="P427" s="1" t="s">
        <v>291</v>
      </c>
      <c r="Q427" s="1" t="str">
        <f>VLOOKUP(Data[[#This Row],[How many hours of a day you work on Excel]], Time[], 2, FALSE)</f>
        <v>Medium</v>
      </c>
      <c r="S427" s="33" t="str">
        <f>VLOOKUP(Data[[#This Row],[Years of Experience]], Experience[], 2, TRUE)</f>
        <v>0 - 5 Years</v>
      </c>
    </row>
    <row r="428" spans="2:19" x14ac:dyDescent="0.2">
      <c r="B428" s="1" t="s">
        <v>979</v>
      </c>
      <c r="C428" s="1">
        <v>41055.03733796296</v>
      </c>
      <c r="D428" s="10" t="s">
        <v>980</v>
      </c>
      <c r="E428" s="1" t="s">
        <v>19</v>
      </c>
      <c r="F428" s="11">
        <v>1800000</v>
      </c>
      <c r="G428" s="9">
        <f>Data[[#This Row],[Clean Salary]]*INDEX(Exchange[], MATCH(Data[[#This Row],[Currency]], Exchange[Code], 0), 4)</f>
        <v>32054.250037396621</v>
      </c>
      <c r="H428" s="11">
        <f>IFERROR(Data[[#This Row],[Salary in USD]]/(INDEX(Exchange[], MATCH(Data[[#This Row],[Local Currency Unit]], Exchange[Code], 0), 8)), "")</f>
        <v>19786.574097158405</v>
      </c>
      <c r="I428" s="30">
        <f>100*(Data[[#This Row],[Salary in Big Macs]]/$H$5)</f>
        <v>144.35897509344795</v>
      </c>
      <c r="J428" s="1" t="s">
        <v>981</v>
      </c>
      <c r="K428" s="1" t="s">
        <v>281</v>
      </c>
      <c r="L428" s="1" t="s">
        <v>134</v>
      </c>
      <c r="M428" s="1" t="s">
        <v>19</v>
      </c>
      <c r="N428" s="1" t="str">
        <f>INDEX(Countries[], MATCH(Data[[#This Row],[Where do you work]], Countries[Actual], 0), 2)</f>
        <v>India</v>
      </c>
      <c r="O428" s="1" t="str">
        <f>VLOOKUP(Data[[#This Row],[Where do you work]], Countries[], 3, FALSE)</f>
        <v>Asia</v>
      </c>
      <c r="P428" s="1" t="s">
        <v>324</v>
      </c>
      <c r="Q428" s="1" t="str">
        <f>VLOOKUP(Data[[#This Row],[How many hours of a day you work on Excel]], Time[], 2, FALSE)</f>
        <v>Light</v>
      </c>
      <c r="S428" s="33" t="str">
        <f>VLOOKUP(Data[[#This Row],[Years of Experience]], Experience[], 2, TRUE)</f>
        <v>0 - 5 Years</v>
      </c>
    </row>
    <row r="429" spans="2:19" x14ac:dyDescent="0.2">
      <c r="B429" s="1" t="s">
        <v>3902</v>
      </c>
      <c r="C429" s="1">
        <v>41055.13417824074</v>
      </c>
      <c r="D429" s="10">
        <v>125000</v>
      </c>
      <c r="E429" s="1" t="s">
        <v>19</v>
      </c>
      <c r="F429" s="11">
        <v>125000</v>
      </c>
      <c r="G429" s="9">
        <f>Data[[#This Row],[Clean Salary]]*INDEX(Exchange[], MATCH(Data[[#This Row],[Currency]], Exchange[Code], 0), 4)</f>
        <v>2225.989585930321</v>
      </c>
      <c r="H429" s="11">
        <f>IFERROR(Data[[#This Row],[Salary in USD]]/(INDEX(Exchange[], MATCH(Data[[#This Row],[Local Currency Unit]], Exchange[Code], 0), 8)), "")</f>
        <v>1374.0676456360006</v>
      </c>
      <c r="I429" s="30">
        <f>100*(Data[[#This Row],[Salary in Big Macs]]/$H$5)</f>
        <v>10.024928825933888</v>
      </c>
      <c r="J429" s="1" t="s">
        <v>2575</v>
      </c>
      <c r="K429" s="1" t="s">
        <v>290</v>
      </c>
      <c r="L429" s="1" t="s">
        <v>134</v>
      </c>
      <c r="M429" s="1" t="s">
        <v>19</v>
      </c>
      <c r="N429" s="1" t="str">
        <f>INDEX(Countries[], MATCH(Data[[#This Row],[Where do you work]], Countries[Actual], 0), 2)</f>
        <v>India</v>
      </c>
      <c r="O429" s="1" t="str">
        <f>VLOOKUP(Data[[#This Row],[Where do you work]], Countries[], 3, FALSE)</f>
        <v>Asia</v>
      </c>
      <c r="P429" s="1" t="s">
        <v>282</v>
      </c>
      <c r="Q429" s="1" t="str">
        <f>VLOOKUP(Data[[#This Row],[How many hours of a day you work on Excel]], Time[], 2, FALSE)</f>
        <v>Heavy</v>
      </c>
      <c r="S429" s="33" t="str">
        <f>VLOOKUP(Data[[#This Row],[Years of Experience]], Experience[], 2, TRUE)</f>
        <v>0 - 5 Years</v>
      </c>
    </row>
    <row r="430" spans="2:19" x14ac:dyDescent="0.2">
      <c r="B430" s="1" t="s">
        <v>364</v>
      </c>
      <c r="C430" s="1">
        <v>41055.490011574075</v>
      </c>
      <c r="D430" s="10" t="s">
        <v>365</v>
      </c>
      <c r="E430" s="1" t="s">
        <v>19</v>
      </c>
      <c r="F430" s="11">
        <v>4500000</v>
      </c>
      <c r="G430" s="9">
        <f>Data[[#This Row],[Clean Salary]]*INDEX(Exchange[], MATCH(Data[[#This Row],[Currency]], Exchange[Code], 0), 4)</f>
        <v>80135.625093491559</v>
      </c>
      <c r="H430" s="11">
        <f>IFERROR(Data[[#This Row],[Salary in USD]]/(INDEX(Exchange[], MATCH(Data[[#This Row],[Local Currency Unit]], Exchange[Code], 0), 8)), "")</f>
        <v>49466.435242896019</v>
      </c>
      <c r="I430" s="30">
        <f>100*(Data[[#This Row],[Salary in Big Macs]]/$H$5)</f>
        <v>360.89743773361988</v>
      </c>
      <c r="J430" s="1" t="s">
        <v>366</v>
      </c>
      <c r="K430" s="1" t="s">
        <v>329</v>
      </c>
      <c r="L430" s="1" t="s">
        <v>134</v>
      </c>
      <c r="M430" s="1" t="s">
        <v>19</v>
      </c>
      <c r="N430" s="1" t="str">
        <f>INDEX(Countries[], MATCH(Data[[#This Row],[Where do you work]], Countries[Actual], 0), 2)</f>
        <v>India</v>
      </c>
      <c r="O430" s="1" t="str">
        <f>VLOOKUP(Data[[#This Row],[Where do you work]], Countries[], 3, FALSE)</f>
        <v>Asia</v>
      </c>
      <c r="P430" s="1" t="s">
        <v>324</v>
      </c>
      <c r="Q430" s="1" t="str">
        <f>VLOOKUP(Data[[#This Row],[How many hours of a day you work on Excel]], Time[], 2, FALSE)</f>
        <v>Light</v>
      </c>
      <c r="R430" s="1">
        <v>6</v>
      </c>
      <c r="S430" s="33" t="str">
        <f>VLOOKUP(Data[[#This Row],[Years of Experience]], Experience[], 2, TRUE)</f>
        <v>5 - 10 Years</v>
      </c>
    </row>
    <row r="431" spans="2:19" x14ac:dyDescent="0.2">
      <c r="B431" s="1" t="s">
        <v>3912</v>
      </c>
      <c r="C431" s="1">
        <v>41056.616215277776</v>
      </c>
      <c r="D431" s="10">
        <v>120000</v>
      </c>
      <c r="E431" s="1" t="s">
        <v>19</v>
      </c>
      <c r="F431" s="11">
        <v>120000</v>
      </c>
      <c r="G431" s="9">
        <f>Data[[#This Row],[Clean Salary]]*INDEX(Exchange[], MATCH(Data[[#This Row],[Currency]], Exchange[Code], 0), 4)</f>
        <v>2136.9500024931081</v>
      </c>
      <c r="H431" s="11">
        <f>IFERROR(Data[[#This Row],[Salary in USD]]/(INDEX(Exchange[], MATCH(Data[[#This Row],[Local Currency Unit]], Exchange[Code], 0), 8)), "")</f>
        <v>1319.1049398105604</v>
      </c>
      <c r="I431" s="30">
        <f>100*(Data[[#This Row],[Salary in Big Macs]]/$H$5)</f>
        <v>9.6239316728965303</v>
      </c>
      <c r="J431" s="1" t="s">
        <v>3913</v>
      </c>
      <c r="K431" s="1" t="s">
        <v>281</v>
      </c>
      <c r="L431" s="1" t="s">
        <v>134</v>
      </c>
      <c r="M431" s="1" t="s">
        <v>19</v>
      </c>
      <c r="N431" s="1" t="str">
        <f>INDEX(Countries[], MATCH(Data[[#This Row],[Where do you work]], Countries[Actual], 0), 2)</f>
        <v>India</v>
      </c>
      <c r="O431" s="1" t="str">
        <f>VLOOKUP(Data[[#This Row],[Where do you work]], Countries[], 3, FALSE)</f>
        <v>Asia</v>
      </c>
      <c r="P431" s="1" t="s">
        <v>282</v>
      </c>
      <c r="Q431" s="1" t="str">
        <f>VLOOKUP(Data[[#This Row],[How many hours of a day you work on Excel]], Time[], 2, FALSE)</f>
        <v>Heavy</v>
      </c>
      <c r="R431" s="1">
        <v>5</v>
      </c>
      <c r="S431" s="33" t="str">
        <f>VLOOKUP(Data[[#This Row],[Years of Experience]], Experience[], 2, TRUE)</f>
        <v>5 - 10 Years</v>
      </c>
    </row>
    <row r="432" spans="2:19" x14ac:dyDescent="0.2">
      <c r="B432" s="1" t="s">
        <v>2869</v>
      </c>
      <c r="C432" s="1">
        <v>41057.706979166665</v>
      </c>
      <c r="D432" s="10" t="s">
        <v>2870</v>
      </c>
      <c r="E432" s="1" t="s">
        <v>19</v>
      </c>
      <c r="F432" s="11">
        <v>600000</v>
      </c>
      <c r="G432" s="9">
        <f>Data[[#This Row],[Clean Salary]]*INDEX(Exchange[], MATCH(Data[[#This Row],[Currency]], Exchange[Code], 0), 4)</f>
        <v>10684.750012465542</v>
      </c>
      <c r="H432" s="11">
        <f>IFERROR(Data[[#This Row],[Salary in USD]]/(INDEX(Exchange[], MATCH(Data[[#This Row],[Local Currency Unit]], Exchange[Code], 0), 8)), "")</f>
        <v>6595.524699052803</v>
      </c>
      <c r="I432" s="30">
        <f>100*(Data[[#This Row],[Salary in Big Macs]]/$H$5)</f>
        <v>48.11965836448266</v>
      </c>
      <c r="J432" s="1" t="s">
        <v>2871</v>
      </c>
      <c r="K432" s="1" t="s">
        <v>316</v>
      </c>
      <c r="L432" s="1" t="s">
        <v>134</v>
      </c>
      <c r="M432" s="1" t="s">
        <v>19</v>
      </c>
      <c r="N432" s="1" t="str">
        <f>INDEX(Countries[], MATCH(Data[[#This Row],[Where do you work]], Countries[Actual], 0), 2)</f>
        <v>India</v>
      </c>
      <c r="O432" s="1" t="str">
        <f>VLOOKUP(Data[[#This Row],[Where do you work]], Countries[], 3, FALSE)</f>
        <v>Asia</v>
      </c>
      <c r="P432" s="1" t="s">
        <v>291</v>
      </c>
      <c r="Q432" s="1" t="str">
        <f>VLOOKUP(Data[[#This Row],[How many hours of a day you work on Excel]], Time[], 2, FALSE)</f>
        <v>Medium</v>
      </c>
      <c r="R432" s="1">
        <v>8</v>
      </c>
      <c r="S432" s="33" t="str">
        <f>VLOOKUP(Data[[#This Row],[Years of Experience]], Experience[], 2, TRUE)</f>
        <v>5 - 10 Years</v>
      </c>
    </row>
    <row r="433" spans="2:19" x14ac:dyDescent="0.2">
      <c r="B433" s="1" t="s">
        <v>683</v>
      </c>
      <c r="C433" s="1">
        <v>41055.812071759261</v>
      </c>
      <c r="D433" s="10" t="s">
        <v>684</v>
      </c>
      <c r="E433" s="1" t="s">
        <v>19</v>
      </c>
      <c r="F433" s="11">
        <v>2250000</v>
      </c>
      <c r="G433" s="9">
        <f>Data[[#This Row],[Clean Salary]]*INDEX(Exchange[], MATCH(Data[[#This Row],[Currency]], Exchange[Code], 0), 4)</f>
        <v>40067.812546745779</v>
      </c>
      <c r="H433" s="11">
        <f>IFERROR(Data[[#This Row],[Salary in USD]]/(INDEX(Exchange[], MATCH(Data[[#This Row],[Local Currency Unit]], Exchange[Code], 0), 8)), "")</f>
        <v>24733.21762144801</v>
      </c>
      <c r="I433" s="30">
        <f>100*(Data[[#This Row],[Salary in Big Macs]]/$H$5)</f>
        <v>180.44871886680994</v>
      </c>
      <c r="J433" s="1" t="s">
        <v>685</v>
      </c>
      <c r="K433" s="1" t="s">
        <v>316</v>
      </c>
      <c r="L433" s="1" t="s">
        <v>134</v>
      </c>
      <c r="M433" s="1" t="s">
        <v>19</v>
      </c>
      <c r="N433" s="1" t="str">
        <f>INDEX(Countries[], MATCH(Data[[#This Row],[Where do you work]], Countries[Actual], 0), 2)</f>
        <v>India</v>
      </c>
      <c r="O433" s="1" t="str">
        <f>VLOOKUP(Data[[#This Row],[Where do you work]], Countries[], 3, FALSE)</f>
        <v>Asia</v>
      </c>
      <c r="P433" s="1" t="s">
        <v>324</v>
      </c>
      <c r="Q433" s="1" t="str">
        <f>VLOOKUP(Data[[#This Row],[How many hours of a day you work on Excel]], Time[], 2, FALSE)</f>
        <v>Light</v>
      </c>
      <c r="R433" s="1">
        <v>5</v>
      </c>
      <c r="S433" s="33" t="str">
        <f>VLOOKUP(Data[[#This Row],[Years of Experience]], Experience[], 2, TRUE)</f>
        <v>5 - 10 Years</v>
      </c>
    </row>
    <row r="434" spans="2:19" x14ac:dyDescent="0.2">
      <c r="B434" s="1" t="s">
        <v>4006</v>
      </c>
      <c r="C434" s="1">
        <v>41071.746087962965</v>
      </c>
      <c r="D434" s="10">
        <v>200</v>
      </c>
      <c r="E434" s="1" t="s">
        <v>322</v>
      </c>
      <c r="F434" s="11">
        <v>2400</v>
      </c>
      <c r="G434" s="9">
        <f>Data[[#This Row],[Clean Salary]]*INDEX(Exchange[], MATCH(Data[[#This Row],[Currency]], Exchange[Code], 0), 4)</f>
        <v>2400</v>
      </c>
      <c r="H434" s="11">
        <f>IFERROR(Data[[#This Row],[Salary in USD]]/(INDEX(Exchange[], MATCH(Data[[#This Row],[Local Currency Unit]], Exchange[Code], 0), 8)), "")</f>
        <v>1481.4814814814813</v>
      </c>
      <c r="I434" s="30">
        <f>100*(Data[[#This Row],[Salary in Big Macs]]/$H$5)</f>
        <v>10.808599166103402</v>
      </c>
      <c r="J434" s="1" t="s">
        <v>4007</v>
      </c>
      <c r="K434" s="1" t="s">
        <v>290</v>
      </c>
      <c r="L434" s="1" t="s">
        <v>134</v>
      </c>
      <c r="M434" s="1" t="s">
        <v>19</v>
      </c>
      <c r="N434" s="1" t="str">
        <f>INDEX(Countries[], MATCH(Data[[#This Row],[Where do you work]], Countries[Actual], 0), 2)</f>
        <v>India</v>
      </c>
      <c r="O434" s="1" t="str">
        <f>VLOOKUP(Data[[#This Row],[Where do you work]], Countries[], 3, FALSE)</f>
        <v>Asia</v>
      </c>
      <c r="P434" s="1" t="s">
        <v>291</v>
      </c>
      <c r="Q434" s="1" t="str">
        <f>VLOOKUP(Data[[#This Row],[How many hours of a day you work on Excel]], Time[], 2, FALSE)</f>
        <v>Medium</v>
      </c>
      <c r="R434" s="1">
        <v>3</v>
      </c>
      <c r="S434" s="33" t="str">
        <f>VLOOKUP(Data[[#This Row],[Years of Experience]], Experience[], 2, TRUE)</f>
        <v>0 - 5 Years</v>
      </c>
    </row>
    <row r="435" spans="2:19" x14ac:dyDescent="0.2">
      <c r="B435" s="1" t="s">
        <v>2781</v>
      </c>
      <c r="C435" s="1">
        <v>41055.558391203704</v>
      </c>
      <c r="D435" s="10" t="s">
        <v>2782</v>
      </c>
      <c r="E435" s="1" t="s">
        <v>19</v>
      </c>
      <c r="F435" s="11">
        <v>648000</v>
      </c>
      <c r="G435" s="9">
        <f>Data[[#This Row],[Clean Salary]]*INDEX(Exchange[], MATCH(Data[[#This Row],[Currency]], Exchange[Code], 0), 4)</f>
        <v>11539.530013462785</v>
      </c>
      <c r="H435" s="11">
        <f>IFERROR(Data[[#This Row],[Salary in USD]]/(INDEX(Exchange[], MATCH(Data[[#This Row],[Local Currency Unit]], Exchange[Code], 0), 8)), "")</f>
        <v>7123.1666749770275</v>
      </c>
      <c r="I435" s="30">
        <f>100*(Data[[#This Row],[Salary in Big Macs]]/$H$5)</f>
        <v>51.969231033641272</v>
      </c>
      <c r="J435" s="1" t="s">
        <v>2783</v>
      </c>
      <c r="K435" s="1" t="s">
        <v>290</v>
      </c>
      <c r="L435" s="1" t="s">
        <v>134</v>
      </c>
      <c r="M435" s="1" t="s">
        <v>19</v>
      </c>
      <c r="N435" s="1" t="str">
        <f>INDEX(Countries[], MATCH(Data[[#This Row],[Where do you work]], Countries[Actual], 0), 2)</f>
        <v>India</v>
      </c>
      <c r="O435" s="1" t="str">
        <f>VLOOKUP(Data[[#This Row],[Where do you work]], Countries[], 3, FALSE)</f>
        <v>Asia</v>
      </c>
      <c r="P435" s="1" t="s">
        <v>294</v>
      </c>
      <c r="Q435" s="1" t="str">
        <f>VLOOKUP(Data[[#This Row],[How many hours of a day you work on Excel]], Time[], 2, FALSE)</f>
        <v>Very Heavy</v>
      </c>
      <c r="R435" s="1">
        <v>2</v>
      </c>
      <c r="S435" s="33" t="str">
        <f>VLOOKUP(Data[[#This Row],[Years of Experience]], Experience[], 2, TRUE)</f>
        <v>0 - 5 Years</v>
      </c>
    </row>
    <row r="436" spans="2:19" x14ac:dyDescent="0.2">
      <c r="B436" s="1" t="s">
        <v>3700</v>
      </c>
      <c r="C436" s="1">
        <v>41055.096666666665</v>
      </c>
      <c r="D436" s="10" t="s">
        <v>3701</v>
      </c>
      <c r="E436" s="1" t="s">
        <v>19</v>
      </c>
      <c r="F436" s="11">
        <v>200000</v>
      </c>
      <c r="G436" s="9">
        <f>Data[[#This Row],[Clean Salary]]*INDEX(Exchange[], MATCH(Data[[#This Row],[Currency]], Exchange[Code], 0), 4)</f>
        <v>3561.5833374885137</v>
      </c>
      <c r="H436" s="11">
        <f>IFERROR(Data[[#This Row],[Salary in USD]]/(INDEX(Exchange[], MATCH(Data[[#This Row],[Local Currency Unit]], Exchange[Code], 0), 8)), "")</f>
        <v>2198.508233017601</v>
      </c>
      <c r="I436" s="30">
        <f>100*(Data[[#This Row],[Salary in Big Macs]]/$H$5)</f>
        <v>16.03988612149422</v>
      </c>
      <c r="J436" s="1" t="s">
        <v>342</v>
      </c>
      <c r="K436" s="1" t="s">
        <v>342</v>
      </c>
      <c r="L436" s="1" t="s">
        <v>134</v>
      </c>
      <c r="M436" s="1" t="s">
        <v>19</v>
      </c>
      <c r="N436" s="1" t="str">
        <f>INDEX(Countries[], MATCH(Data[[#This Row],[Where do you work]], Countries[Actual], 0), 2)</f>
        <v>India</v>
      </c>
      <c r="O436" s="1" t="str">
        <f>VLOOKUP(Data[[#This Row],[Where do you work]], Countries[], 3, FALSE)</f>
        <v>Asia</v>
      </c>
      <c r="P436" s="1" t="s">
        <v>324</v>
      </c>
      <c r="Q436" s="1" t="str">
        <f>VLOOKUP(Data[[#This Row],[How many hours of a day you work on Excel]], Time[], 2, FALSE)</f>
        <v>Light</v>
      </c>
      <c r="S436" s="33" t="str">
        <f>VLOOKUP(Data[[#This Row],[Years of Experience]], Experience[], 2, TRUE)</f>
        <v>0 - 5 Years</v>
      </c>
    </row>
    <row r="437" spans="2:19" x14ac:dyDescent="0.2">
      <c r="B437" s="1" t="s">
        <v>3228</v>
      </c>
      <c r="C437" s="1">
        <v>41055.593460648146</v>
      </c>
      <c r="D437" s="10">
        <v>400000</v>
      </c>
      <c r="E437" s="1" t="s">
        <v>19</v>
      </c>
      <c r="F437" s="11">
        <v>400000</v>
      </c>
      <c r="G437" s="9">
        <f>Data[[#This Row],[Clean Salary]]*INDEX(Exchange[], MATCH(Data[[#This Row],[Currency]], Exchange[Code], 0), 4)</f>
        <v>7123.1666749770275</v>
      </c>
      <c r="H437" s="11">
        <f>IFERROR(Data[[#This Row],[Salary in USD]]/(INDEX(Exchange[], MATCH(Data[[#This Row],[Local Currency Unit]], Exchange[Code], 0), 8)), "")</f>
        <v>4397.016466035202</v>
      </c>
      <c r="I437" s="30">
        <f>100*(Data[[#This Row],[Salary in Big Macs]]/$H$5)</f>
        <v>32.07977224298844</v>
      </c>
      <c r="J437" s="1" t="s">
        <v>342</v>
      </c>
      <c r="K437" s="1" t="s">
        <v>342</v>
      </c>
      <c r="L437" s="1" t="s">
        <v>134</v>
      </c>
      <c r="M437" s="1" t="s">
        <v>19</v>
      </c>
      <c r="N437" s="1" t="str">
        <f>INDEX(Countries[], MATCH(Data[[#This Row],[Where do you work]], Countries[Actual], 0), 2)</f>
        <v>India</v>
      </c>
      <c r="O437" s="1" t="str">
        <f>VLOOKUP(Data[[#This Row],[Where do you work]], Countries[], 3, FALSE)</f>
        <v>Asia</v>
      </c>
      <c r="P437" s="1" t="s">
        <v>282</v>
      </c>
      <c r="Q437" s="1" t="str">
        <f>VLOOKUP(Data[[#This Row],[How many hours of a day you work on Excel]], Time[], 2, FALSE)</f>
        <v>Heavy</v>
      </c>
      <c r="R437" s="1">
        <v>0</v>
      </c>
      <c r="S437" s="33" t="str">
        <f>VLOOKUP(Data[[#This Row],[Years of Experience]], Experience[], 2, TRUE)</f>
        <v>0 - 5 Years</v>
      </c>
    </row>
    <row r="438" spans="2:19" x14ac:dyDescent="0.2">
      <c r="B438" s="1" t="s">
        <v>3092</v>
      </c>
      <c r="C438" s="1">
        <v>41055.543634259258</v>
      </c>
      <c r="D438" s="10">
        <v>470000</v>
      </c>
      <c r="E438" s="1" t="s">
        <v>19</v>
      </c>
      <c r="F438" s="11">
        <v>470000</v>
      </c>
      <c r="G438" s="9">
        <f>Data[[#This Row],[Clean Salary]]*INDEX(Exchange[], MATCH(Data[[#This Row],[Currency]], Exchange[Code], 0), 4)</f>
        <v>8369.7208430980063</v>
      </c>
      <c r="H438" s="11">
        <f>IFERROR(Data[[#This Row],[Salary in USD]]/(INDEX(Exchange[], MATCH(Data[[#This Row],[Local Currency Unit]], Exchange[Code], 0), 8)), "")</f>
        <v>5166.4943475913615</v>
      </c>
      <c r="I438" s="30">
        <f>100*(Data[[#This Row],[Salary in Big Macs]]/$H$5)</f>
        <v>37.69373238551141</v>
      </c>
      <c r="J438" s="1" t="s">
        <v>342</v>
      </c>
      <c r="K438" s="1" t="s">
        <v>342</v>
      </c>
      <c r="L438" s="1" t="s">
        <v>134</v>
      </c>
      <c r="M438" s="1" t="s">
        <v>19</v>
      </c>
      <c r="N438" s="1" t="str">
        <f>INDEX(Countries[], MATCH(Data[[#This Row],[Where do you work]], Countries[Actual], 0), 2)</f>
        <v>India</v>
      </c>
      <c r="O438" s="1" t="str">
        <f>VLOOKUP(Data[[#This Row],[Where do you work]], Countries[], 3, FALSE)</f>
        <v>Asia</v>
      </c>
      <c r="P438" s="1" t="s">
        <v>294</v>
      </c>
      <c r="Q438" s="1" t="str">
        <f>VLOOKUP(Data[[#This Row],[How many hours of a day you work on Excel]], Time[], 2, FALSE)</f>
        <v>Very Heavy</v>
      </c>
      <c r="R438" s="1">
        <v>4</v>
      </c>
      <c r="S438" s="33" t="str">
        <f>VLOOKUP(Data[[#This Row],[Years of Experience]], Experience[], 2, TRUE)</f>
        <v>0 - 5 Years</v>
      </c>
    </row>
    <row r="439" spans="2:19" x14ac:dyDescent="0.2">
      <c r="B439" s="1" t="s">
        <v>3027</v>
      </c>
      <c r="C439" s="1">
        <v>41058.019884259258</v>
      </c>
      <c r="D439" s="10">
        <v>500000</v>
      </c>
      <c r="E439" s="1" t="s">
        <v>19</v>
      </c>
      <c r="F439" s="11">
        <v>500000</v>
      </c>
      <c r="G439" s="9">
        <f>Data[[#This Row],[Clean Salary]]*INDEX(Exchange[], MATCH(Data[[#This Row],[Currency]], Exchange[Code], 0), 4)</f>
        <v>8903.9583437212841</v>
      </c>
      <c r="H439" s="11">
        <f>IFERROR(Data[[#This Row],[Salary in USD]]/(INDEX(Exchange[], MATCH(Data[[#This Row],[Local Currency Unit]], Exchange[Code], 0), 8)), "")</f>
        <v>5496.2705825440025</v>
      </c>
      <c r="I439" s="30">
        <f>100*(Data[[#This Row],[Salary in Big Macs]]/$H$5)</f>
        <v>40.09971530373555</v>
      </c>
      <c r="J439" s="1" t="s">
        <v>342</v>
      </c>
      <c r="K439" s="1" t="s">
        <v>342</v>
      </c>
      <c r="L439" s="1" t="s">
        <v>134</v>
      </c>
      <c r="M439" s="1" t="s">
        <v>19</v>
      </c>
      <c r="N439" s="1" t="str">
        <f>INDEX(Countries[], MATCH(Data[[#This Row],[Where do you work]], Countries[Actual], 0), 2)</f>
        <v>India</v>
      </c>
      <c r="O439" s="1" t="str">
        <f>VLOOKUP(Data[[#This Row],[Where do you work]], Countries[], 3, FALSE)</f>
        <v>Asia</v>
      </c>
      <c r="P439" s="1" t="s">
        <v>291</v>
      </c>
      <c r="Q439" s="1" t="str">
        <f>VLOOKUP(Data[[#This Row],[How many hours of a day you work on Excel]], Time[], 2, FALSE)</f>
        <v>Medium</v>
      </c>
      <c r="R439" s="1">
        <v>3</v>
      </c>
      <c r="S439" s="33" t="str">
        <f>VLOOKUP(Data[[#This Row],[Years of Experience]], Experience[], 2, TRUE)</f>
        <v>0 - 5 Years</v>
      </c>
    </row>
    <row r="440" spans="2:19" x14ac:dyDescent="0.2">
      <c r="B440" s="1" t="s">
        <v>2879</v>
      </c>
      <c r="C440" s="1">
        <v>41059.5393287037</v>
      </c>
      <c r="D440" s="10" t="s">
        <v>2880</v>
      </c>
      <c r="E440" s="1" t="s">
        <v>19</v>
      </c>
      <c r="F440" s="11">
        <v>600000</v>
      </c>
      <c r="G440" s="9">
        <f>Data[[#This Row],[Clean Salary]]*INDEX(Exchange[], MATCH(Data[[#This Row],[Currency]], Exchange[Code], 0), 4)</f>
        <v>10684.750012465542</v>
      </c>
      <c r="H440" s="11">
        <f>IFERROR(Data[[#This Row],[Salary in USD]]/(INDEX(Exchange[], MATCH(Data[[#This Row],[Local Currency Unit]], Exchange[Code], 0), 8)), "")</f>
        <v>6595.524699052803</v>
      </c>
      <c r="I440" s="30">
        <f>100*(Data[[#This Row],[Salary in Big Macs]]/$H$5)</f>
        <v>48.11965836448266</v>
      </c>
      <c r="J440" s="1" t="s">
        <v>341</v>
      </c>
      <c r="K440" s="1" t="s">
        <v>342</v>
      </c>
      <c r="L440" s="1" t="s">
        <v>134</v>
      </c>
      <c r="M440" s="1" t="s">
        <v>19</v>
      </c>
      <c r="N440" s="1" t="str">
        <f>INDEX(Countries[], MATCH(Data[[#This Row],[Where do you work]], Countries[Actual], 0), 2)</f>
        <v>India</v>
      </c>
      <c r="O440" s="1" t="str">
        <f>VLOOKUP(Data[[#This Row],[Where do you work]], Countries[], 3, FALSE)</f>
        <v>Asia</v>
      </c>
      <c r="P440" s="1" t="s">
        <v>291</v>
      </c>
      <c r="Q440" s="1" t="str">
        <f>VLOOKUP(Data[[#This Row],[How many hours of a day you work on Excel]], Time[], 2, FALSE)</f>
        <v>Medium</v>
      </c>
      <c r="R440" s="1">
        <v>36</v>
      </c>
      <c r="S440" s="33" t="str">
        <f>VLOOKUP(Data[[#This Row],[Years of Experience]], Experience[], 2, TRUE)</f>
        <v>20+ Years</v>
      </c>
    </row>
    <row r="441" spans="2:19" x14ac:dyDescent="0.2">
      <c r="B441" s="1" t="s">
        <v>3554</v>
      </c>
      <c r="C441" s="1">
        <v>41057.599965277775</v>
      </c>
      <c r="D441" s="10">
        <v>1000</v>
      </c>
      <c r="E441" s="1" t="s">
        <v>322</v>
      </c>
      <c r="F441" s="11">
        <v>12000</v>
      </c>
      <c r="G441" s="9">
        <f>Data[[#This Row],[Clean Salary]]*INDEX(Exchange[], MATCH(Data[[#This Row],[Currency]], Exchange[Code], 0), 4)</f>
        <v>12000</v>
      </c>
      <c r="H441" s="11">
        <f>IFERROR(Data[[#This Row],[Salary in USD]]/(INDEX(Exchange[], MATCH(Data[[#This Row],[Local Currency Unit]], Exchange[Code], 0), 8)), "")</f>
        <v>7407.4074074074069</v>
      </c>
      <c r="I441" s="30">
        <f>100*(Data[[#This Row],[Salary in Big Macs]]/$H$5)</f>
        <v>54.042995830517015</v>
      </c>
      <c r="J441" s="1" t="s">
        <v>341</v>
      </c>
      <c r="K441" s="1" t="s">
        <v>342</v>
      </c>
      <c r="L441" s="1" t="s">
        <v>134</v>
      </c>
      <c r="M441" s="1" t="s">
        <v>19</v>
      </c>
      <c r="N441" s="1" t="str">
        <f>INDEX(Countries[], MATCH(Data[[#This Row],[Where do you work]], Countries[Actual], 0), 2)</f>
        <v>India</v>
      </c>
      <c r="O441" s="1" t="str">
        <f>VLOOKUP(Data[[#This Row],[Where do you work]], Countries[], 3, FALSE)</f>
        <v>Asia</v>
      </c>
      <c r="P441" s="1" t="s">
        <v>291</v>
      </c>
      <c r="Q441" s="1" t="str">
        <f>VLOOKUP(Data[[#This Row],[How many hours of a day you work on Excel]], Time[], 2, FALSE)</f>
        <v>Medium</v>
      </c>
      <c r="R441" s="1">
        <v>8</v>
      </c>
      <c r="S441" s="33" t="str">
        <f>VLOOKUP(Data[[#This Row],[Years of Experience]], Experience[], 2, TRUE)</f>
        <v>5 - 10 Years</v>
      </c>
    </row>
    <row r="442" spans="2:19" x14ac:dyDescent="0.2">
      <c r="B442" s="1" t="s">
        <v>3442</v>
      </c>
      <c r="C442" s="1">
        <v>41059.099062499998</v>
      </c>
      <c r="D442" s="10">
        <v>14000</v>
      </c>
      <c r="E442" s="1" t="s">
        <v>322</v>
      </c>
      <c r="F442" s="11">
        <v>14000</v>
      </c>
      <c r="G442" s="9">
        <f>Data[[#This Row],[Clean Salary]]*INDEX(Exchange[], MATCH(Data[[#This Row],[Currency]], Exchange[Code], 0), 4)</f>
        <v>14000</v>
      </c>
      <c r="H442" s="11">
        <f>IFERROR(Data[[#This Row],[Salary in USD]]/(INDEX(Exchange[], MATCH(Data[[#This Row],[Local Currency Unit]], Exchange[Code], 0), 8)), "")</f>
        <v>8641.9753086419751</v>
      </c>
      <c r="I442" s="30">
        <f>100*(Data[[#This Row],[Salary in Big Macs]]/$H$5)</f>
        <v>63.050161802269855</v>
      </c>
      <c r="J442" s="1" t="s">
        <v>342</v>
      </c>
      <c r="K442" s="1" t="s">
        <v>342</v>
      </c>
      <c r="L442" s="1" t="s">
        <v>134</v>
      </c>
      <c r="M442" s="1" t="s">
        <v>19</v>
      </c>
      <c r="N442" s="1" t="str">
        <f>INDEX(Countries[], MATCH(Data[[#This Row],[Where do you work]], Countries[Actual], 0), 2)</f>
        <v>India</v>
      </c>
      <c r="O442" s="1" t="str">
        <f>VLOOKUP(Data[[#This Row],[Where do you work]], Countries[], 3, FALSE)</f>
        <v>Asia</v>
      </c>
      <c r="P442" s="1" t="s">
        <v>282</v>
      </c>
      <c r="Q442" s="1" t="str">
        <f>VLOOKUP(Data[[#This Row],[How many hours of a day you work on Excel]], Time[], 2, FALSE)</f>
        <v>Heavy</v>
      </c>
      <c r="R442" s="1">
        <v>3</v>
      </c>
      <c r="S442" s="33" t="str">
        <f>VLOOKUP(Data[[#This Row],[Years of Experience]], Experience[], 2, TRUE)</f>
        <v>0 - 5 Years</v>
      </c>
    </row>
    <row r="443" spans="2:19" x14ac:dyDescent="0.2">
      <c r="B443" s="1" t="s">
        <v>3149</v>
      </c>
      <c r="C443" s="1">
        <v>41055.148657407408</v>
      </c>
      <c r="D443" s="10" t="s">
        <v>3150</v>
      </c>
      <c r="E443" s="1" t="s">
        <v>322</v>
      </c>
      <c r="F443" s="11">
        <v>20000</v>
      </c>
      <c r="G443" s="9">
        <f>Data[[#This Row],[Clean Salary]]*INDEX(Exchange[], MATCH(Data[[#This Row],[Currency]], Exchange[Code], 0), 4)</f>
        <v>20000</v>
      </c>
      <c r="H443" s="11">
        <f>IFERROR(Data[[#This Row],[Salary in USD]]/(INDEX(Exchange[], MATCH(Data[[#This Row],[Local Currency Unit]], Exchange[Code], 0), 8)), "")</f>
        <v>12345.679012345678</v>
      </c>
      <c r="I443" s="30">
        <f>100*(Data[[#This Row],[Salary in Big Macs]]/$H$5)</f>
        <v>90.071659717528348</v>
      </c>
      <c r="J443" s="1" t="s">
        <v>342</v>
      </c>
      <c r="K443" s="1" t="s">
        <v>342</v>
      </c>
      <c r="L443" s="1" t="s">
        <v>134</v>
      </c>
      <c r="M443" s="1" t="s">
        <v>19</v>
      </c>
      <c r="N443" s="1" t="str">
        <f>INDEX(Countries[], MATCH(Data[[#This Row],[Where do you work]], Countries[Actual], 0), 2)</f>
        <v>India</v>
      </c>
      <c r="O443" s="1" t="str">
        <f>VLOOKUP(Data[[#This Row],[Where do you work]], Countries[], 3, FALSE)</f>
        <v>Asia</v>
      </c>
      <c r="P443" s="1" t="s">
        <v>291</v>
      </c>
      <c r="Q443" s="1" t="str">
        <f>VLOOKUP(Data[[#This Row],[How many hours of a day you work on Excel]], Time[], 2, FALSE)</f>
        <v>Medium</v>
      </c>
      <c r="S443" s="33" t="str">
        <f>VLOOKUP(Data[[#This Row],[Years of Experience]], Experience[], 2, TRUE)</f>
        <v>0 - 5 Years</v>
      </c>
    </row>
    <row r="444" spans="2:19" x14ac:dyDescent="0.2">
      <c r="B444" s="1" t="s">
        <v>1775</v>
      </c>
      <c r="C444" s="1">
        <v>41058.729664351849</v>
      </c>
      <c r="D444" s="10">
        <v>1200000</v>
      </c>
      <c r="E444" s="1" t="s">
        <v>19</v>
      </c>
      <c r="F444" s="11">
        <v>1200000</v>
      </c>
      <c r="G444" s="9">
        <f>Data[[#This Row],[Clean Salary]]*INDEX(Exchange[], MATCH(Data[[#This Row],[Currency]], Exchange[Code], 0), 4)</f>
        <v>21369.500024931083</v>
      </c>
      <c r="H444" s="11">
        <f>IFERROR(Data[[#This Row],[Salary in USD]]/(INDEX(Exchange[], MATCH(Data[[#This Row],[Local Currency Unit]], Exchange[Code], 0), 8)), "")</f>
        <v>13191.049398105606</v>
      </c>
      <c r="I444" s="30">
        <f>100*(Data[[#This Row],[Salary in Big Macs]]/$H$5)</f>
        <v>96.239316728965321</v>
      </c>
      <c r="J444" s="1" t="s">
        <v>342</v>
      </c>
      <c r="K444" s="1" t="s">
        <v>342</v>
      </c>
      <c r="L444" s="1" t="s">
        <v>134</v>
      </c>
      <c r="M444" s="1" t="s">
        <v>19</v>
      </c>
      <c r="N444" s="1" t="str">
        <f>INDEX(Countries[], MATCH(Data[[#This Row],[Where do you work]], Countries[Actual], 0), 2)</f>
        <v>India</v>
      </c>
      <c r="O444" s="1" t="str">
        <f>VLOOKUP(Data[[#This Row],[Where do you work]], Countries[], 3, FALSE)</f>
        <v>Asia</v>
      </c>
      <c r="P444" s="1" t="s">
        <v>291</v>
      </c>
      <c r="Q444" s="1" t="str">
        <f>VLOOKUP(Data[[#This Row],[How many hours of a day you work on Excel]], Time[], 2, FALSE)</f>
        <v>Medium</v>
      </c>
      <c r="R444" s="1">
        <v>21</v>
      </c>
      <c r="S444" s="33" t="str">
        <f>VLOOKUP(Data[[#This Row],[Years of Experience]], Experience[], 2, TRUE)</f>
        <v>20+ Years</v>
      </c>
    </row>
    <row r="445" spans="2:19" x14ac:dyDescent="0.2">
      <c r="B445" s="1" t="s">
        <v>1322</v>
      </c>
      <c r="C445" s="1">
        <v>41055.052986111114</v>
      </c>
      <c r="D445" s="10" t="s">
        <v>1323</v>
      </c>
      <c r="E445" s="1" t="s">
        <v>19</v>
      </c>
      <c r="F445" s="11">
        <v>1500000</v>
      </c>
      <c r="G445" s="9">
        <f>Data[[#This Row],[Clean Salary]]*INDEX(Exchange[], MATCH(Data[[#This Row],[Currency]], Exchange[Code], 0), 4)</f>
        <v>26711.875031163851</v>
      </c>
      <c r="H445" s="11">
        <f>IFERROR(Data[[#This Row],[Salary in USD]]/(INDEX(Exchange[], MATCH(Data[[#This Row],[Local Currency Unit]], Exchange[Code], 0), 8)), "")</f>
        <v>16488.811747632004</v>
      </c>
      <c r="I445" s="30">
        <f>100*(Data[[#This Row],[Salary in Big Macs]]/$H$5)</f>
        <v>120.29914591120662</v>
      </c>
      <c r="J445" s="1" t="s">
        <v>342</v>
      </c>
      <c r="K445" s="1" t="s">
        <v>342</v>
      </c>
      <c r="L445" s="1" t="s">
        <v>134</v>
      </c>
      <c r="M445" s="1" t="s">
        <v>19</v>
      </c>
      <c r="N445" s="1" t="str">
        <f>INDEX(Countries[], MATCH(Data[[#This Row],[Where do you work]], Countries[Actual], 0), 2)</f>
        <v>India</v>
      </c>
      <c r="O445" s="1" t="str">
        <f>VLOOKUP(Data[[#This Row],[Where do you work]], Countries[], 3, FALSE)</f>
        <v>Asia</v>
      </c>
      <c r="P445" s="1" t="s">
        <v>294</v>
      </c>
      <c r="Q445" s="1" t="str">
        <f>VLOOKUP(Data[[#This Row],[How many hours of a day you work on Excel]], Time[], 2, FALSE)</f>
        <v>Very Heavy</v>
      </c>
      <c r="S445" s="33" t="str">
        <f>VLOOKUP(Data[[#This Row],[Years of Experience]], Experience[], 2, TRUE)</f>
        <v>0 - 5 Years</v>
      </c>
    </row>
    <row r="446" spans="2:19" x14ac:dyDescent="0.2">
      <c r="B446" s="1" t="s">
        <v>2495</v>
      </c>
      <c r="C446" s="1">
        <v>41075.048715277779</v>
      </c>
      <c r="D446" s="10">
        <v>37500</v>
      </c>
      <c r="E446" s="1" t="s">
        <v>322</v>
      </c>
      <c r="F446" s="11">
        <v>37500</v>
      </c>
      <c r="G446" s="9">
        <f>Data[[#This Row],[Clean Salary]]*INDEX(Exchange[], MATCH(Data[[#This Row],[Currency]], Exchange[Code], 0), 4)</f>
        <v>37500</v>
      </c>
      <c r="H446" s="11">
        <f>IFERROR(Data[[#This Row],[Salary in USD]]/(INDEX(Exchange[], MATCH(Data[[#This Row],[Local Currency Unit]], Exchange[Code], 0), 8)), "")</f>
        <v>23148.148148148146</v>
      </c>
      <c r="I446" s="30">
        <f>100*(Data[[#This Row],[Salary in Big Macs]]/$H$5)</f>
        <v>168.88436197036566</v>
      </c>
      <c r="J446" s="1" t="s">
        <v>341</v>
      </c>
      <c r="K446" s="1" t="s">
        <v>342</v>
      </c>
      <c r="L446" s="1" t="s">
        <v>134</v>
      </c>
      <c r="M446" s="1" t="s">
        <v>19</v>
      </c>
      <c r="N446" s="1" t="str">
        <f>INDEX(Countries[], MATCH(Data[[#This Row],[Where do you work]], Countries[Actual], 0), 2)</f>
        <v>India</v>
      </c>
      <c r="O446" s="1" t="str">
        <f>VLOOKUP(Data[[#This Row],[Where do you work]], Countries[], 3, FALSE)</f>
        <v>Asia</v>
      </c>
      <c r="P446" s="1" t="s">
        <v>294</v>
      </c>
      <c r="Q446" s="1" t="str">
        <f>VLOOKUP(Data[[#This Row],[How many hours of a day you work on Excel]], Time[], 2, FALSE)</f>
        <v>Very Heavy</v>
      </c>
      <c r="R446" s="1">
        <v>0</v>
      </c>
      <c r="S446" s="33" t="str">
        <f>VLOOKUP(Data[[#This Row],[Years of Experience]], Experience[], 2, TRUE)</f>
        <v>0 - 5 Years</v>
      </c>
    </row>
    <row r="447" spans="2:19" x14ac:dyDescent="0.2">
      <c r="B447" s="1" t="s">
        <v>3811</v>
      </c>
      <c r="C447" s="1">
        <v>41055.519571759258</v>
      </c>
      <c r="D447" s="10" t="s">
        <v>3812</v>
      </c>
      <c r="E447" s="1" t="s">
        <v>19</v>
      </c>
      <c r="F447" s="11">
        <v>165000</v>
      </c>
      <c r="G447" s="9">
        <f>Data[[#This Row],[Clean Salary]]*INDEX(Exchange[], MATCH(Data[[#This Row],[Currency]], Exchange[Code], 0), 4)</f>
        <v>2938.3062534280239</v>
      </c>
      <c r="H447" s="11">
        <f>IFERROR(Data[[#This Row],[Salary in USD]]/(INDEX(Exchange[], MATCH(Data[[#This Row],[Local Currency Unit]], Exchange[Code], 0), 8)), "")</f>
        <v>1813.7692922395208</v>
      </c>
      <c r="I447" s="30">
        <f>100*(Data[[#This Row],[Salary in Big Macs]]/$H$5)</f>
        <v>13.232906050232732</v>
      </c>
      <c r="J447" s="1" t="s">
        <v>3813</v>
      </c>
      <c r="K447" s="1" t="s">
        <v>281</v>
      </c>
      <c r="L447" s="1" t="s">
        <v>134</v>
      </c>
      <c r="M447" s="1" t="s">
        <v>19</v>
      </c>
      <c r="N447" s="1" t="str">
        <f>INDEX(Countries[], MATCH(Data[[#This Row],[Where do you work]], Countries[Actual], 0), 2)</f>
        <v>India</v>
      </c>
      <c r="O447" s="1" t="str">
        <f>VLOOKUP(Data[[#This Row],[Where do you work]], Countries[], 3, FALSE)</f>
        <v>Asia</v>
      </c>
      <c r="P447" s="1" t="s">
        <v>294</v>
      </c>
      <c r="Q447" s="1" t="str">
        <f>VLOOKUP(Data[[#This Row],[How many hours of a day you work on Excel]], Time[], 2, FALSE)</f>
        <v>Very Heavy</v>
      </c>
      <c r="R447" s="1">
        <v>11</v>
      </c>
      <c r="S447" s="33" t="str">
        <f>VLOOKUP(Data[[#This Row],[Years of Experience]], Experience[], 2, TRUE)</f>
        <v>10 - 20 Years</v>
      </c>
    </row>
    <row r="448" spans="2:19" x14ac:dyDescent="0.2">
      <c r="B448" s="1" t="s">
        <v>3215</v>
      </c>
      <c r="C448" s="1">
        <v>41054.217939814815</v>
      </c>
      <c r="D448" s="10" t="s">
        <v>3216</v>
      </c>
      <c r="E448" s="1" t="s">
        <v>19</v>
      </c>
      <c r="F448" s="11">
        <v>400000</v>
      </c>
      <c r="G448" s="9">
        <f>Data[[#This Row],[Clean Salary]]*INDEX(Exchange[], MATCH(Data[[#This Row],[Currency]], Exchange[Code], 0), 4)</f>
        <v>7123.1666749770275</v>
      </c>
      <c r="H448" s="11">
        <f>IFERROR(Data[[#This Row],[Salary in USD]]/(INDEX(Exchange[], MATCH(Data[[#This Row],[Local Currency Unit]], Exchange[Code], 0), 8)), "")</f>
        <v>4397.016466035202</v>
      </c>
      <c r="I448" s="30">
        <f>100*(Data[[#This Row],[Salary in Big Macs]]/$H$5)</f>
        <v>32.07977224298844</v>
      </c>
      <c r="J448" s="1" t="s">
        <v>3217</v>
      </c>
      <c r="K448" s="1" t="s">
        <v>281</v>
      </c>
      <c r="L448" s="1" t="s">
        <v>134</v>
      </c>
      <c r="M448" s="1" t="s">
        <v>19</v>
      </c>
      <c r="N448" s="1" t="str">
        <f>INDEX(Countries[], MATCH(Data[[#This Row],[Where do you work]], Countries[Actual], 0), 2)</f>
        <v>India</v>
      </c>
      <c r="O448" s="1" t="str">
        <f>VLOOKUP(Data[[#This Row],[Where do you work]], Countries[], 3, FALSE)</f>
        <v>Asia</v>
      </c>
      <c r="P448" s="1" t="s">
        <v>282</v>
      </c>
      <c r="Q448" s="1" t="str">
        <f>VLOOKUP(Data[[#This Row],[How many hours of a day you work on Excel]], Time[], 2, FALSE)</f>
        <v>Heavy</v>
      </c>
      <c r="S448" s="33" t="str">
        <f>VLOOKUP(Data[[#This Row],[Years of Experience]], Experience[], 2, TRUE)</f>
        <v>0 - 5 Years</v>
      </c>
    </row>
    <row r="449" spans="2:19" x14ac:dyDescent="0.2">
      <c r="B449" s="1" t="s">
        <v>3966</v>
      </c>
      <c r="C449" s="1">
        <v>41055.513807870368</v>
      </c>
      <c r="D449" s="10">
        <v>4000</v>
      </c>
      <c r="E449" s="1" t="s">
        <v>322</v>
      </c>
      <c r="F449" s="11">
        <v>4000</v>
      </c>
      <c r="G449" s="9">
        <f>Data[[#This Row],[Clean Salary]]*INDEX(Exchange[], MATCH(Data[[#This Row],[Currency]], Exchange[Code], 0), 4)</f>
        <v>4000</v>
      </c>
      <c r="H449" s="11">
        <f>IFERROR(Data[[#This Row],[Salary in USD]]/(INDEX(Exchange[], MATCH(Data[[#This Row],[Local Currency Unit]], Exchange[Code], 0), 8)), "")</f>
        <v>2469.1358024691358</v>
      </c>
      <c r="I449" s="30">
        <f>100*(Data[[#This Row],[Salary in Big Macs]]/$H$5)</f>
        <v>18.014331943505674</v>
      </c>
      <c r="J449" s="1" t="s">
        <v>3632</v>
      </c>
      <c r="K449" s="1" t="s">
        <v>281</v>
      </c>
      <c r="L449" s="1" t="s">
        <v>134</v>
      </c>
      <c r="M449" s="1" t="s">
        <v>19</v>
      </c>
      <c r="N449" s="1" t="str">
        <f>INDEX(Countries[], MATCH(Data[[#This Row],[Where do you work]], Countries[Actual], 0), 2)</f>
        <v>India</v>
      </c>
      <c r="O449" s="1" t="str">
        <f>VLOOKUP(Data[[#This Row],[Where do you work]], Countries[], 3, FALSE)</f>
        <v>Asia</v>
      </c>
      <c r="P449" s="1" t="s">
        <v>294</v>
      </c>
      <c r="Q449" s="1" t="str">
        <f>VLOOKUP(Data[[#This Row],[How many hours of a day you work on Excel]], Time[], 2, FALSE)</f>
        <v>Very Heavy</v>
      </c>
      <c r="R449" s="1">
        <v>8</v>
      </c>
      <c r="S449" s="33" t="str">
        <f>VLOOKUP(Data[[#This Row],[Years of Experience]], Experience[], 2, TRUE)</f>
        <v>5 - 10 Years</v>
      </c>
    </row>
    <row r="450" spans="2:19" x14ac:dyDescent="0.2">
      <c r="B450" s="1" t="s">
        <v>1771</v>
      </c>
      <c r="C450" s="1">
        <v>41057.698240740741</v>
      </c>
      <c r="D450" s="10">
        <v>100000</v>
      </c>
      <c r="E450" s="1" t="s">
        <v>19</v>
      </c>
      <c r="F450" s="11">
        <v>1200000</v>
      </c>
      <c r="G450" s="9">
        <f>Data[[#This Row],[Clean Salary]]*INDEX(Exchange[], MATCH(Data[[#This Row],[Currency]], Exchange[Code], 0), 4)</f>
        <v>21369.500024931083</v>
      </c>
      <c r="H450" s="11">
        <f>IFERROR(Data[[#This Row],[Salary in USD]]/(INDEX(Exchange[], MATCH(Data[[#This Row],[Local Currency Unit]], Exchange[Code], 0), 8)), "")</f>
        <v>13191.049398105606</v>
      </c>
      <c r="I450" s="30">
        <f>100*(Data[[#This Row],[Salary in Big Macs]]/$H$5)</f>
        <v>96.239316728965321</v>
      </c>
      <c r="J450" s="1" t="s">
        <v>1772</v>
      </c>
      <c r="K450" s="1" t="s">
        <v>281</v>
      </c>
      <c r="L450" s="1" t="s">
        <v>134</v>
      </c>
      <c r="M450" s="1" t="s">
        <v>19</v>
      </c>
      <c r="N450" s="1" t="str">
        <f>INDEX(Countries[], MATCH(Data[[#This Row],[Where do you work]], Countries[Actual], 0), 2)</f>
        <v>India</v>
      </c>
      <c r="O450" s="1" t="str">
        <f>VLOOKUP(Data[[#This Row],[Where do you work]], Countries[], 3, FALSE)</f>
        <v>Asia</v>
      </c>
      <c r="P450" s="1" t="s">
        <v>291</v>
      </c>
      <c r="Q450" s="1" t="str">
        <f>VLOOKUP(Data[[#This Row],[How many hours of a day you work on Excel]], Time[], 2, FALSE)</f>
        <v>Medium</v>
      </c>
      <c r="R450" s="1">
        <v>5</v>
      </c>
      <c r="S450" s="33" t="str">
        <f>VLOOKUP(Data[[#This Row],[Years of Experience]], Experience[], 2, TRUE)</f>
        <v>5 - 10 Years</v>
      </c>
    </row>
    <row r="451" spans="2:19" x14ac:dyDescent="0.2">
      <c r="B451" s="1" t="s">
        <v>2651</v>
      </c>
      <c r="C451" s="1">
        <v>41055.581377314818</v>
      </c>
      <c r="D451" s="10">
        <v>720000</v>
      </c>
      <c r="E451" s="1" t="s">
        <v>19</v>
      </c>
      <c r="F451" s="11">
        <v>720000</v>
      </c>
      <c r="G451" s="9">
        <f>Data[[#This Row],[Clean Salary]]*INDEX(Exchange[], MATCH(Data[[#This Row],[Currency]], Exchange[Code], 0), 4)</f>
        <v>12821.700014958649</v>
      </c>
      <c r="H451" s="11">
        <f>IFERROR(Data[[#This Row],[Salary in USD]]/(INDEX(Exchange[], MATCH(Data[[#This Row],[Local Currency Unit]], Exchange[Code], 0), 8)), "")</f>
        <v>7914.6296388633637</v>
      </c>
      <c r="I451" s="30">
        <f>100*(Data[[#This Row],[Salary in Big Macs]]/$H$5)</f>
        <v>57.743590037379192</v>
      </c>
      <c r="J451" s="1" t="s">
        <v>1082</v>
      </c>
      <c r="K451" s="1" t="s">
        <v>316</v>
      </c>
      <c r="L451" s="1" t="s">
        <v>134</v>
      </c>
      <c r="M451" s="1" t="s">
        <v>19</v>
      </c>
      <c r="N451" s="1" t="str">
        <f>INDEX(Countries[], MATCH(Data[[#This Row],[Where do you work]], Countries[Actual], 0), 2)</f>
        <v>India</v>
      </c>
      <c r="O451" s="1" t="str">
        <f>VLOOKUP(Data[[#This Row],[Where do you work]], Countries[], 3, FALSE)</f>
        <v>Asia</v>
      </c>
      <c r="P451" s="1" t="s">
        <v>282</v>
      </c>
      <c r="Q451" s="1" t="str">
        <f>VLOOKUP(Data[[#This Row],[How many hours of a day you work on Excel]], Time[], 2, FALSE)</f>
        <v>Heavy</v>
      </c>
      <c r="R451" s="1">
        <v>4</v>
      </c>
      <c r="S451" s="33" t="str">
        <f>VLOOKUP(Data[[#This Row],[Years of Experience]], Experience[], 2, TRUE)</f>
        <v>0 - 5 Years</v>
      </c>
    </row>
    <row r="452" spans="2:19" x14ac:dyDescent="0.2">
      <c r="B452" s="1" t="s">
        <v>3865</v>
      </c>
      <c r="C452" s="1">
        <v>41056.50267361111</v>
      </c>
      <c r="D452" s="10">
        <v>144000</v>
      </c>
      <c r="E452" s="1" t="s">
        <v>19</v>
      </c>
      <c r="F452" s="11">
        <v>144000</v>
      </c>
      <c r="G452" s="9">
        <f>Data[[#This Row],[Clean Salary]]*INDEX(Exchange[], MATCH(Data[[#This Row],[Currency]], Exchange[Code], 0), 4)</f>
        <v>2564.3400029917298</v>
      </c>
      <c r="H452" s="11">
        <f>IFERROR(Data[[#This Row],[Salary in USD]]/(INDEX(Exchange[], MATCH(Data[[#This Row],[Local Currency Unit]], Exchange[Code], 0), 8)), "")</f>
        <v>1582.9259277726726</v>
      </c>
      <c r="I452" s="30">
        <f>100*(Data[[#This Row],[Salary in Big Macs]]/$H$5)</f>
        <v>11.548718007475838</v>
      </c>
      <c r="J452" s="1" t="s">
        <v>3866</v>
      </c>
      <c r="K452" s="1" t="s">
        <v>290</v>
      </c>
      <c r="L452" s="1" t="s">
        <v>134</v>
      </c>
      <c r="M452" s="1" t="s">
        <v>19</v>
      </c>
      <c r="N452" s="1" t="str">
        <f>INDEX(Countries[], MATCH(Data[[#This Row],[Where do you work]], Countries[Actual], 0), 2)</f>
        <v>India</v>
      </c>
      <c r="O452" s="1" t="str">
        <f>VLOOKUP(Data[[#This Row],[Where do you work]], Countries[], 3, FALSE)</f>
        <v>Asia</v>
      </c>
      <c r="P452" s="1" t="s">
        <v>282</v>
      </c>
      <c r="Q452" s="1" t="str">
        <f>VLOOKUP(Data[[#This Row],[How many hours of a day you work on Excel]], Time[], 2, FALSE)</f>
        <v>Heavy</v>
      </c>
      <c r="R452" s="1">
        <v>1</v>
      </c>
      <c r="S452" s="33" t="str">
        <f>VLOOKUP(Data[[#This Row],[Years of Experience]], Experience[], 2, TRUE)</f>
        <v>0 - 5 Years</v>
      </c>
    </row>
    <row r="453" spans="2:19" x14ac:dyDescent="0.2">
      <c r="B453" s="1" t="s">
        <v>2680</v>
      </c>
      <c r="C453" s="1">
        <v>41057.579826388886</v>
      </c>
      <c r="D453" s="10" t="s">
        <v>2681</v>
      </c>
      <c r="E453" s="1" t="s">
        <v>19</v>
      </c>
      <c r="F453" s="11">
        <v>700000</v>
      </c>
      <c r="G453" s="9">
        <f>Data[[#This Row],[Clean Salary]]*INDEX(Exchange[], MATCH(Data[[#This Row],[Currency]], Exchange[Code], 0), 4)</f>
        <v>12465.541681209797</v>
      </c>
      <c r="H453" s="11">
        <f>IFERROR(Data[[#This Row],[Salary in USD]]/(INDEX(Exchange[], MATCH(Data[[#This Row],[Local Currency Unit]], Exchange[Code], 0), 8)), "")</f>
        <v>7694.7788155616026</v>
      </c>
      <c r="I453" s="30">
        <f>100*(Data[[#This Row],[Salary in Big Macs]]/$H$5)</f>
        <v>56.139601425229756</v>
      </c>
      <c r="J453" s="1" t="s">
        <v>2587</v>
      </c>
      <c r="K453" s="1" t="s">
        <v>290</v>
      </c>
      <c r="L453" s="1" t="s">
        <v>134</v>
      </c>
      <c r="M453" s="1" t="s">
        <v>19</v>
      </c>
      <c r="N453" s="1" t="str">
        <f>INDEX(Countries[], MATCH(Data[[#This Row],[Where do you work]], Countries[Actual], 0), 2)</f>
        <v>India</v>
      </c>
      <c r="O453" s="1" t="str">
        <f>VLOOKUP(Data[[#This Row],[Where do you work]], Countries[], 3, FALSE)</f>
        <v>Asia</v>
      </c>
      <c r="P453" s="1" t="s">
        <v>282</v>
      </c>
      <c r="Q453" s="1" t="str">
        <f>VLOOKUP(Data[[#This Row],[How many hours of a day you work on Excel]], Time[], 2, FALSE)</f>
        <v>Heavy</v>
      </c>
      <c r="R453" s="1">
        <v>5</v>
      </c>
      <c r="S453" s="33" t="str">
        <f>VLOOKUP(Data[[#This Row],[Years of Experience]], Experience[], 2, TRUE)</f>
        <v>5 - 10 Years</v>
      </c>
    </row>
    <row r="454" spans="2:19" x14ac:dyDescent="0.2">
      <c r="B454" s="1" t="s">
        <v>3591</v>
      </c>
      <c r="C454" s="1">
        <v>41058.795995370368</v>
      </c>
      <c r="D454" s="10" t="s">
        <v>3592</v>
      </c>
      <c r="E454" s="1" t="s">
        <v>19</v>
      </c>
      <c r="F454" s="11">
        <v>250000</v>
      </c>
      <c r="G454" s="9">
        <f>Data[[#This Row],[Clean Salary]]*INDEX(Exchange[], MATCH(Data[[#This Row],[Currency]], Exchange[Code], 0), 4)</f>
        <v>4451.9791718606421</v>
      </c>
      <c r="H454" s="11">
        <f>IFERROR(Data[[#This Row],[Salary in USD]]/(INDEX(Exchange[], MATCH(Data[[#This Row],[Local Currency Unit]], Exchange[Code], 0), 8)), "")</f>
        <v>2748.1352912720013</v>
      </c>
      <c r="I454" s="30">
        <f>100*(Data[[#This Row],[Salary in Big Macs]]/$H$5)</f>
        <v>20.049857651867775</v>
      </c>
      <c r="J454" s="1" t="s">
        <v>3593</v>
      </c>
      <c r="K454" s="1" t="s">
        <v>290</v>
      </c>
      <c r="L454" s="1" t="s">
        <v>134</v>
      </c>
      <c r="M454" s="1" t="s">
        <v>19</v>
      </c>
      <c r="N454" s="1" t="str">
        <f>INDEX(Countries[], MATCH(Data[[#This Row],[Where do you work]], Countries[Actual], 0), 2)</f>
        <v>India</v>
      </c>
      <c r="O454" s="1" t="str">
        <f>VLOOKUP(Data[[#This Row],[Where do you work]], Countries[], 3, FALSE)</f>
        <v>Asia</v>
      </c>
      <c r="P454" s="1" t="s">
        <v>294</v>
      </c>
      <c r="Q454" s="1" t="str">
        <f>VLOOKUP(Data[[#This Row],[How many hours of a day you work on Excel]], Time[], 2, FALSE)</f>
        <v>Very Heavy</v>
      </c>
      <c r="R454" s="1">
        <v>8</v>
      </c>
      <c r="S454" s="33" t="str">
        <f>VLOOKUP(Data[[#This Row],[Years of Experience]], Experience[], 2, TRUE)</f>
        <v>5 - 10 Years</v>
      </c>
    </row>
    <row r="455" spans="2:19" x14ac:dyDescent="0.2">
      <c r="B455" s="1" t="s">
        <v>2154</v>
      </c>
      <c r="C455" s="1">
        <v>41057.435937499999</v>
      </c>
      <c r="D455" s="10" t="s">
        <v>2155</v>
      </c>
      <c r="E455" s="1" t="s">
        <v>19</v>
      </c>
      <c r="F455" s="11">
        <v>1000000</v>
      </c>
      <c r="G455" s="9">
        <f>Data[[#This Row],[Clean Salary]]*INDEX(Exchange[], MATCH(Data[[#This Row],[Currency]], Exchange[Code], 0), 4)</f>
        <v>17807.916687442568</v>
      </c>
      <c r="H455" s="11">
        <f>IFERROR(Data[[#This Row],[Salary in USD]]/(INDEX(Exchange[], MATCH(Data[[#This Row],[Local Currency Unit]], Exchange[Code], 0), 8)), "")</f>
        <v>10992.541165088005</v>
      </c>
      <c r="I455" s="30">
        <f>100*(Data[[#This Row],[Salary in Big Macs]]/$H$5)</f>
        <v>80.199430607471101</v>
      </c>
      <c r="J455" s="1" t="s">
        <v>2156</v>
      </c>
      <c r="K455" s="1" t="s">
        <v>281</v>
      </c>
      <c r="L455" s="1" t="s">
        <v>134</v>
      </c>
      <c r="M455" s="1" t="s">
        <v>19</v>
      </c>
      <c r="N455" s="1" t="str">
        <f>INDEX(Countries[], MATCH(Data[[#This Row],[Where do you work]], Countries[Actual], 0), 2)</f>
        <v>India</v>
      </c>
      <c r="O455" s="1" t="str">
        <f>VLOOKUP(Data[[#This Row],[Where do you work]], Countries[], 3, FALSE)</f>
        <v>Asia</v>
      </c>
      <c r="P455" s="1" t="s">
        <v>294</v>
      </c>
      <c r="Q455" s="1" t="str">
        <f>VLOOKUP(Data[[#This Row],[How many hours of a day you work on Excel]], Time[], 2, FALSE)</f>
        <v>Very Heavy</v>
      </c>
      <c r="R455" s="1">
        <v>8</v>
      </c>
      <c r="S455" s="33" t="str">
        <f>VLOOKUP(Data[[#This Row],[Years of Experience]], Experience[], 2, TRUE)</f>
        <v>5 - 10 Years</v>
      </c>
    </row>
    <row r="456" spans="2:19" x14ac:dyDescent="0.2">
      <c r="B456" s="1" t="s">
        <v>3799</v>
      </c>
      <c r="C456" s="1">
        <v>41080.537453703706</v>
      </c>
      <c r="D456" s="10">
        <v>180000</v>
      </c>
      <c r="E456" s="1" t="s">
        <v>19</v>
      </c>
      <c r="F456" s="11">
        <v>180000</v>
      </c>
      <c r="G456" s="9">
        <f>Data[[#This Row],[Clean Salary]]*INDEX(Exchange[], MATCH(Data[[#This Row],[Currency]], Exchange[Code], 0), 4)</f>
        <v>3205.4250037396623</v>
      </c>
      <c r="H456" s="11">
        <f>IFERROR(Data[[#This Row],[Salary in USD]]/(INDEX(Exchange[], MATCH(Data[[#This Row],[Local Currency Unit]], Exchange[Code], 0), 8)), "")</f>
        <v>1978.6574097158409</v>
      </c>
      <c r="I456" s="30">
        <f>100*(Data[[#This Row],[Salary in Big Macs]]/$H$5)</f>
        <v>14.435897509344798</v>
      </c>
      <c r="J456" s="1" t="s">
        <v>3800</v>
      </c>
      <c r="K456" s="1" t="s">
        <v>290</v>
      </c>
      <c r="L456" s="1" t="s">
        <v>134</v>
      </c>
      <c r="M456" s="1" t="s">
        <v>19</v>
      </c>
      <c r="N456" s="1" t="str">
        <f>INDEX(Countries[], MATCH(Data[[#This Row],[Where do you work]], Countries[Actual], 0), 2)</f>
        <v>India</v>
      </c>
      <c r="O456" s="1" t="str">
        <f>VLOOKUP(Data[[#This Row],[Where do you work]], Countries[], 3, FALSE)</f>
        <v>Asia</v>
      </c>
      <c r="P456" s="1" t="s">
        <v>282</v>
      </c>
      <c r="Q456" s="1" t="str">
        <f>VLOOKUP(Data[[#This Row],[How many hours of a day you work on Excel]], Time[], 2, FALSE)</f>
        <v>Heavy</v>
      </c>
      <c r="R456" s="1">
        <v>3</v>
      </c>
      <c r="S456" s="33" t="str">
        <f>VLOOKUP(Data[[#This Row],[Years of Experience]], Experience[], 2, TRUE)</f>
        <v>0 - 5 Years</v>
      </c>
    </row>
    <row r="457" spans="2:19" x14ac:dyDescent="0.2">
      <c r="B457" s="1" t="s">
        <v>3906</v>
      </c>
      <c r="C457" s="1">
        <v>41055.550555555557</v>
      </c>
      <c r="D457" s="10" t="s">
        <v>3907</v>
      </c>
      <c r="E457" s="1" t="s">
        <v>19</v>
      </c>
      <c r="F457" s="11">
        <v>120000</v>
      </c>
      <c r="G457" s="9">
        <f>Data[[#This Row],[Clean Salary]]*INDEX(Exchange[], MATCH(Data[[#This Row],[Currency]], Exchange[Code], 0), 4)</f>
        <v>2136.9500024931081</v>
      </c>
      <c r="H457" s="11">
        <f>IFERROR(Data[[#This Row],[Salary in USD]]/(INDEX(Exchange[], MATCH(Data[[#This Row],[Local Currency Unit]], Exchange[Code], 0), 8)), "")</f>
        <v>1319.1049398105604</v>
      </c>
      <c r="I457" s="30">
        <f>100*(Data[[#This Row],[Salary in Big Macs]]/$H$5)</f>
        <v>9.6239316728965303</v>
      </c>
      <c r="J457" s="1" t="s">
        <v>682</v>
      </c>
      <c r="K457" s="1" t="s">
        <v>290</v>
      </c>
      <c r="L457" s="1" t="s">
        <v>134</v>
      </c>
      <c r="M457" s="1" t="s">
        <v>19</v>
      </c>
      <c r="N457" s="1" t="str">
        <f>INDEX(Countries[], MATCH(Data[[#This Row],[Where do you work]], Countries[Actual], 0), 2)</f>
        <v>India</v>
      </c>
      <c r="O457" s="1" t="str">
        <f>VLOOKUP(Data[[#This Row],[Where do you work]], Countries[], 3, FALSE)</f>
        <v>Asia</v>
      </c>
      <c r="P457" s="1" t="s">
        <v>291</v>
      </c>
      <c r="Q457" s="1" t="str">
        <f>VLOOKUP(Data[[#This Row],[How many hours of a day you work on Excel]], Time[], 2, FALSE)</f>
        <v>Medium</v>
      </c>
      <c r="R457" s="1">
        <v>3</v>
      </c>
      <c r="S457" s="33" t="str">
        <f>VLOOKUP(Data[[#This Row],[Years of Experience]], Experience[], 2, TRUE)</f>
        <v>0 - 5 Years</v>
      </c>
    </row>
    <row r="458" spans="2:19" x14ac:dyDescent="0.2">
      <c r="B458" s="1" t="s">
        <v>3348</v>
      </c>
      <c r="C458" s="1">
        <v>41057.48133101852</v>
      </c>
      <c r="D458" s="10" t="s">
        <v>3349</v>
      </c>
      <c r="E458" s="1" t="s">
        <v>19</v>
      </c>
      <c r="F458" s="11">
        <v>350000</v>
      </c>
      <c r="G458" s="9">
        <f>Data[[#This Row],[Clean Salary]]*INDEX(Exchange[], MATCH(Data[[#This Row],[Currency]], Exchange[Code], 0), 4)</f>
        <v>6232.7708406048987</v>
      </c>
      <c r="H458" s="11">
        <f>IFERROR(Data[[#This Row],[Salary in USD]]/(INDEX(Exchange[], MATCH(Data[[#This Row],[Local Currency Unit]], Exchange[Code], 0), 8)), "")</f>
        <v>3847.3894077808013</v>
      </c>
      <c r="I458" s="30">
        <f>100*(Data[[#This Row],[Salary in Big Macs]]/$H$5)</f>
        <v>28.069800712614878</v>
      </c>
      <c r="J458" s="1" t="s">
        <v>682</v>
      </c>
      <c r="K458" s="1" t="s">
        <v>290</v>
      </c>
      <c r="L458" s="1" t="s">
        <v>134</v>
      </c>
      <c r="M458" s="1" t="s">
        <v>19</v>
      </c>
      <c r="N458" s="1" t="str">
        <f>INDEX(Countries[], MATCH(Data[[#This Row],[Where do you work]], Countries[Actual], 0), 2)</f>
        <v>India</v>
      </c>
      <c r="O458" s="1" t="str">
        <f>VLOOKUP(Data[[#This Row],[Where do you work]], Countries[], 3, FALSE)</f>
        <v>Asia</v>
      </c>
      <c r="P458" s="1" t="s">
        <v>282</v>
      </c>
      <c r="Q458" s="1" t="str">
        <f>VLOOKUP(Data[[#This Row],[How many hours of a day you work on Excel]], Time[], 2, FALSE)</f>
        <v>Heavy</v>
      </c>
      <c r="R458" s="1">
        <v>2.5</v>
      </c>
      <c r="S458" s="33" t="str">
        <f>VLOOKUP(Data[[#This Row],[Years of Experience]], Experience[], 2, TRUE)</f>
        <v>0 - 5 Years</v>
      </c>
    </row>
    <row r="459" spans="2:19" x14ac:dyDescent="0.2">
      <c r="B459" s="1" t="s">
        <v>3807</v>
      </c>
      <c r="C459" s="1">
        <v>41058.546180555553</v>
      </c>
      <c r="D459" s="10">
        <v>8000</v>
      </c>
      <c r="E459" s="1" t="s">
        <v>322</v>
      </c>
      <c r="F459" s="11">
        <v>8000</v>
      </c>
      <c r="G459" s="9">
        <f>Data[[#This Row],[Clean Salary]]*INDEX(Exchange[], MATCH(Data[[#This Row],[Currency]], Exchange[Code], 0), 4)</f>
        <v>8000</v>
      </c>
      <c r="H459" s="11">
        <f>IFERROR(Data[[#This Row],[Salary in USD]]/(INDEX(Exchange[], MATCH(Data[[#This Row],[Local Currency Unit]], Exchange[Code], 0), 8)), "")</f>
        <v>4938.2716049382716</v>
      </c>
      <c r="I459" s="30">
        <f>100*(Data[[#This Row],[Salary in Big Macs]]/$H$5)</f>
        <v>36.028663887011348</v>
      </c>
      <c r="J459" s="1" t="s">
        <v>682</v>
      </c>
      <c r="K459" s="1" t="s">
        <v>290</v>
      </c>
      <c r="L459" s="1" t="s">
        <v>134</v>
      </c>
      <c r="M459" s="1" t="s">
        <v>19</v>
      </c>
      <c r="N459" s="1" t="str">
        <f>INDEX(Countries[], MATCH(Data[[#This Row],[Where do you work]], Countries[Actual], 0), 2)</f>
        <v>India</v>
      </c>
      <c r="O459" s="1" t="str">
        <f>VLOOKUP(Data[[#This Row],[Where do you work]], Countries[], 3, FALSE)</f>
        <v>Asia</v>
      </c>
      <c r="P459" s="1" t="s">
        <v>294</v>
      </c>
      <c r="Q459" s="1" t="str">
        <f>VLOOKUP(Data[[#This Row],[How many hours of a day you work on Excel]], Time[], 2, FALSE)</f>
        <v>Very Heavy</v>
      </c>
      <c r="R459" s="1">
        <v>4</v>
      </c>
      <c r="S459" s="33" t="str">
        <f>VLOOKUP(Data[[#This Row],[Years of Experience]], Experience[], 2, TRUE)</f>
        <v>0 - 5 Years</v>
      </c>
    </row>
    <row r="460" spans="2:19" x14ac:dyDescent="0.2">
      <c r="B460" s="1" t="s">
        <v>3109</v>
      </c>
      <c r="C460" s="1">
        <v>41055.591574074075</v>
      </c>
      <c r="D460" s="10" t="s">
        <v>3110</v>
      </c>
      <c r="E460" s="1" t="s">
        <v>19</v>
      </c>
      <c r="F460" s="11">
        <v>450000</v>
      </c>
      <c r="G460" s="9">
        <f>Data[[#This Row],[Clean Salary]]*INDEX(Exchange[], MATCH(Data[[#This Row],[Currency]], Exchange[Code], 0), 4)</f>
        <v>8013.5625093491553</v>
      </c>
      <c r="H460" s="11">
        <f>IFERROR(Data[[#This Row],[Salary in USD]]/(INDEX(Exchange[], MATCH(Data[[#This Row],[Local Currency Unit]], Exchange[Code], 0), 8)), "")</f>
        <v>4946.6435242896014</v>
      </c>
      <c r="I460" s="30">
        <f>100*(Data[[#This Row],[Salary in Big Macs]]/$H$5)</f>
        <v>36.089743773361988</v>
      </c>
      <c r="J460" s="1" t="s">
        <v>682</v>
      </c>
      <c r="K460" s="1" t="s">
        <v>290</v>
      </c>
      <c r="L460" s="1" t="s">
        <v>134</v>
      </c>
      <c r="M460" s="1" t="s">
        <v>19</v>
      </c>
      <c r="N460" s="1" t="str">
        <f>INDEX(Countries[], MATCH(Data[[#This Row],[Where do you work]], Countries[Actual], 0), 2)</f>
        <v>India</v>
      </c>
      <c r="O460" s="1" t="str">
        <f>VLOOKUP(Data[[#This Row],[Where do you work]], Countries[], 3, FALSE)</f>
        <v>Asia</v>
      </c>
      <c r="P460" s="1" t="s">
        <v>294</v>
      </c>
      <c r="Q460" s="1" t="str">
        <f>VLOOKUP(Data[[#This Row],[How many hours of a day you work on Excel]], Time[], 2, FALSE)</f>
        <v>Very Heavy</v>
      </c>
      <c r="R460" s="1">
        <v>8</v>
      </c>
      <c r="S460" s="33" t="str">
        <f>VLOOKUP(Data[[#This Row],[Years of Experience]], Experience[], 2, TRUE)</f>
        <v>5 - 10 Years</v>
      </c>
    </row>
    <row r="461" spans="2:19" x14ac:dyDescent="0.2">
      <c r="B461" s="1" t="s">
        <v>3739</v>
      </c>
      <c r="C461" s="1">
        <v>41058.672685185185</v>
      </c>
      <c r="D461" s="10">
        <v>9000</v>
      </c>
      <c r="E461" s="1" t="s">
        <v>322</v>
      </c>
      <c r="F461" s="11">
        <v>9000</v>
      </c>
      <c r="G461" s="9">
        <f>Data[[#This Row],[Clean Salary]]*INDEX(Exchange[], MATCH(Data[[#This Row],[Currency]], Exchange[Code], 0), 4)</f>
        <v>9000</v>
      </c>
      <c r="H461" s="11">
        <f>IFERROR(Data[[#This Row],[Salary in USD]]/(INDEX(Exchange[], MATCH(Data[[#This Row],[Local Currency Unit]], Exchange[Code], 0), 8)), "")</f>
        <v>5555.5555555555547</v>
      </c>
      <c r="I461" s="30">
        <f>100*(Data[[#This Row],[Salary in Big Macs]]/$H$5)</f>
        <v>40.532246872887761</v>
      </c>
      <c r="J461" s="1" t="s">
        <v>682</v>
      </c>
      <c r="K461" s="1" t="s">
        <v>290</v>
      </c>
      <c r="L461" s="1" t="s">
        <v>134</v>
      </c>
      <c r="M461" s="1" t="s">
        <v>19</v>
      </c>
      <c r="N461" s="1" t="str">
        <f>INDEX(Countries[], MATCH(Data[[#This Row],[Where do you work]], Countries[Actual], 0), 2)</f>
        <v>India</v>
      </c>
      <c r="O461" s="1" t="str">
        <f>VLOOKUP(Data[[#This Row],[Where do you work]], Countries[], 3, FALSE)</f>
        <v>Asia</v>
      </c>
      <c r="P461" s="1" t="s">
        <v>282</v>
      </c>
      <c r="Q461" s="1" t="str">
        <f>VLOOKUP(Data[[#This Row],[How many hours of a day you work on Excel]], Time[], 2, FALSE)</f>
        <v>Heavy</v>
      </c>
      <c r="R461" s="1">
        <v>1</v>
      </c>
      <c r="S461" s="33" t="str">
        <f>VLOOKUP(Data[[#This Row],[Years of Experience]], Experience[], 2, TRUE)</f>
        <v>0 - 5 Years</v>
      </c>
    </row>
    <row r="462" spans="2:19" x14ac:dyDescent="0.2">
      <c r="B462" s="1" t="s">
        <v>3738</v>
      </c>
      <c r="C462" s="1">
        <v>41058.672210648147</v>
      </c>
      <c r="D462" s="10">
        <v>9000</v>
      </c>
      <c r="E462" s="1" t="s">
        <v>322</v>
      </c>
      <c r="F462" s="11">
        <v>9000</v>
      </c>
      <c r="G462" s="9">
        <f>Data[[#This Row],[Clean Salary]]*INDEX(Exchange[], MATCH(Data[[#This Row],[Currency]], Exchange[Code], 0), 4)</f>
        <v>9000</v>
      </c>
      <c r="H462" s="11">
        <f>IFERROR(Data[[#This Row],[Salary in USD]]/(INDEX(Exchange[], MATCH(Data[[#This Row],[Local Currency Unit]], Exchange[Code], 0), 8)), "")</f>
        <v>5555.5555555555547</v>
      </c>
      <c r="I462" s="30">
        <f>100*(Data[[#This Row],[Salary in Big Macs]]/$H$5)</f>
        <v>40.532246872887761</v>
      </c>
      <c r="J462" s="1" t="s">
        <v>682</v>
      </c>
      <c r="K462" s="1" t="s">
        <v>290</v>
      </c>
      <c r="L462" s="1" t="s">
        <v>134</v>
      </c>
      <c r="M462" s="1" t="s">
        <v>19</v>
      </c>
      <c r="N462" s="1" t="str">
        <f>INDEX(Countries[], MATCH(Data[[#This Row],[Where do you work]], Countries[Actual], 0), 2)</f>
        <v>India</v>
      </c>
      <c r="O462" s="1" t="str">
        <f>VLOOKUP(Data[[#This Row],[Where do you work]], Countries[], 3, FALSE)</f>
        <v>Asia</v>
      </c>
      <c r="P462" s="1" t="s">
        <v>294</v>
      </c>
      <c r="Q462" s="1" t="str">
        <f>VLOOKUP(Data[[#This Row],[How many hours of a day you work on Excel]], Time[], 2, FALSE)</f>
        <v>Very Heavy</v>
      </c>
      <c r="R462" s="1">
        <v>0.6</v>
      </c>
      <c r="S462" s="33" t="str">
        <f>VLOOKUP(Data[[#This Row],[Years of Experience]], Experience[], 2, TRUE)</f>
        <v>0 - 5 Years</v>
      </c>
    </row>
    <row r="463" spans="2:19" x14ac:dyDescent="0.2">
      <c r="B463" s="1" t="s">
        <v>2367</v>
      </c>
      <c r="C463" s="1">
        <v>41059.524398148147</v>
      </c>
      <c r="D463" s="10" t="s">
        <v>2368</v>
      </c>
      <c r="E463" s="1" t="s">
        <v>19</v>
      </c>
      <c r="F463" s="11">
        <v>900000</v>
      </c>
      <c r="G463" s="9">
        <f>Data[[#This Row],[Clean Salary]]*INDEX(Exchange[], MATCH(Data[[#This Row],[Currency]], Exchange[Code], 0), 4)</f>
        <v>16027.125018698311</v>
      </c>
      <c r="H463" s="11">
        <f>IFERROR(Data[[#This Row],[Salary in USD]]/(INDEX(Exchange[], MATCH(Data[[#This Row],[Local Currency Unit]], Exchange[Code], 0), 8)), "")</f>
        <v>9893.2870485792027</v>
      </c>
      <c r="I463" s="30">
        <f>100*(Data[[#This Row],[Salary in Big Macs]]/$H$5)</f>
        <v>72.179487546723976</v>
      </c>
      <c r="J463" s="1" t="s">
        <v>682</v>
      </c>
      <c r="K463" s="1" t="s">
        <v>290</v>
      </c>
      <c r="L463" s="1" t="s">
        <v>134</v>
      </c>
      <c r="M463" s="1" t="s">
        <v>19</v>
      </c>
      <c r="N463" s="1" t="str">
        <f>INDEX(Countries[], MATCH(Data[[#This Row],[Where do you work]], Countries[Actual], 0), 2)</f>
        <v>India</v>
      </c>
      <c r="O463" s="1" t="str">
        <f>VLOOKUP(Data[[#This Row],[Where do you work]], Countries[], 3, FALSE)</f>
        <v>Asia</v>
      </c>
      <c r="P463" s="1" t="s">
        <v>282</v>
      </c>
      <c r="Q463" s="1" t="str">
        <f>VLOOKUP(Data[[#This Row],[How many hours of a day you work on Excel]], Time[], 2, FALSE)</f>
        <v>Heavy</v>
      </c>
      <c r="R463" s="1">
        <v>4</v>
      </c>
      <c r="S463" s="33" t="str">
        <f>VLOOKUP(Data[[#This Row],[Years of Experience]], Experience[], 2, TRUE)</f>
        <v>0 - 5 Years</v>
      </c>
    </row>
    <row r="464" spans="2:19" x14ac:dyDescent="0.2">
      <c r="B464" s="1" t="s">
        <v>2936</v>
      </c>
      <c r="C464" s="1">
        <v>41059.822025462963</v>
      </c>
      <c r="D464" s="10">
        <v>25000</v>
      </c>
      <c r="E464" s="1" t="s">
        <v>322</v>
      </c>
      <c r="F464" s="11">
        <v>25000</v>
      </c>
      <c r="G464" s="9">
        <f>Data[[#This Row],[Clean Salary]]*INDEX(Exchange[], MATCH(Data[[#This Row],[Currency]], Exchange[Code], 0), 4)</f>
        <v>25000</v>
      </c>
      <c r="H464" s="11">
        <f>IFERROR(Data[[#This Row],[Salary in USD]]/(INDEX(Exchange[], MATCH(Data[[#This Row],[Local Currency Unit]], Exchange[Code], 0), 8)), "")</f>
        <v>15432.098765432098</v>
      </c>
      <c r="I464" s="30">
        <f>100*(Data[[#This Row],[Salary in Big Macs]]/$H$5)</f>
        <v>112.58957464691046</v>
      </c>
      <c r="J464" s="1" t="s">
        <v>1181</v>
      </c>
      <c r="K464" s="1" t="s">
        <v>290</v>
      </c>
      <c r="L464" s="1" t="s">
        <v>134</v>
      </c>
      <c r="M464" s="1" t="s">
        <v>19</v>
      </c>
      <c r="N464" s="1" t="str">
        <f>INDEX(Countries[], MATCH(Data[[#This Row],[Where do you work]], Countries[Actual], 0), 2)</f>
        <v>India</v>
      </c>
      <c r="O464" s="1" t="str">
        <f>VLOOKUP(Data[[#This Row],[Where do you work]], Countries[], 3, FALSE)</f>
        <v>Asia</v>
      </c>
      <c r="P464" s="1" t="s">
        <v>294</v>
      </c>
      <c r="Q464" s="1" t="str">
        <f>VLOOKUP(Data[[#This Row],[How many hours of a day you work on Excel]], Time[], 2, FALSE)</f>
        <v>Very Heavy</v>
      </c>
      <c r="R464" s="1">
        <v>4</v>
      </c>
      <c r="S464" s="33" t="str">
        <f>VLOOKUP(Data[[#This Row],[Years of Experience]], Experience[], 2, TRUE)</f>
        <v>0 - 5 Years</v>
      </c>
    </row>
    <row r="465" spans="2:19" x14ac:dyDescent="0.2">
      <c r="B465" s="1" t="s">
        <v>2939</v>
      </c>
      <c r="C465" s="1">
        <v>41077.500659722224</v>
      </c>
      <c r="D465" s="10">
        <v>25000</v>
      </c>
      <c r="E465" s="1" t="s">
        <v>322</v>
      </c>
      <c r="F465" s="11">
        <v>25000</v>
      </c>
      <c r="G465" s="9">
        <f>Data[[#This Row],[Clean Salary]]*INDEX(Exchange[], MATCH(Data[[#This Row],[Currency]], Exchange[Code], 0), 4)</f>
        <v>25000</v>
      </c>
      <c r="H465" s="11">
        <f>IFERROR(Data[[#This Row],[Salary in USD]]/(INDEX(Exchange[], MATCH(Data[[#This Row],[Local Currency Unit]], Exchange[Code], 0), 8)), "")</f>
        <v>15432.098765432098</v>
      </c>
      <c r="I465" s="30">
        <f>100*(Data[[#This Row],[Salary in Big Macs]]/$H$5)</f>
        <v>112.58957464691046</v>
      </c>
      <c r="J465" s="1" t="s">
        <v>682</v>
      </c>
      <c r="K465" s="1" t="s">
        <v>290</v>
      </c>
      <c r="L465" s="1" t="s">
        <v>134</v>
      </c>
      <c r="M465" s="1" t="s">
        <v>19</v>
      </c>
      <c r="N465" s="1" t="str">
        <f>INDEX(Countries[], MATCH(Data[[#This Row],[Where do you work]], Countries[Actual], 0), 2)</f>
        <v>India</v>
      </c>
      <c r="O465" s="1" t="str">
        <f>VLOOKUP(Data[[#This Row],[Where do you work]], Countries[], 3, FALSE)</f>
        <v>Asia</v>
      </c>
      <c r="P465" s="1" t="s">
        <v>294</v>
      </c>
      <c r="Q465" s="1" t="str">
        <f>VLOOKUP(Data[[#This Row],[How many hours of a day you work on Excel]], Time[], 2, FALSE)</f>
        <v>Very Heavy</v>
      </c>
      <c r="R465" s="1">
        <v>1.5</v>
      </c>
      <c r="S465" s="33" t="str">
        <f>VLOOKUP(Data[[#This Row],[Years of Experience]], Experience[], 2, TRUE)</f>
        <v>0 - 5 Years</v>
      </c>
    </row>
    <row r="466" spans="2:19" x14ac:dyDescent="0.2">
      <c r="B466" s="1" t="s">
        <v>3824</v>
      </c>
      <c r="C466" s="1">
        <v>41057.648182870369</v>
      </c>
      <c r="D466" s="10">
        <v>600</v>
      </c>
      <c r="E466" s="1" t="s">
        <v>322</v>
      </c>
      <c r="F466" s="11">
        <v>7200</v>
      </c>
      <c r="G466" s="9">
        <f>Data[[#This Row],[Clean Salary]]*INDEX(Exchange[], MATCH(Data[[#This Row],[Currency]], Exchange[Code], 0), 4)</f>
        <v>7200</v>
      </c>
      <c r="H466" s="11">
        <f>IFERROR(Data[[#This Row],[Salary in USD]]/(INDEX(Exchange[], MATCH(Data[[#This Row],[Local Currency Unit]], Exchange[Code], 0), 8)), "")</f>
        <v>4444.4444444444443</v>
      </c>
      <c r="I466" s="30">
        <f>100*(Data[[#This Row],[Salary in Big Macs]]/$H$5)</f>
        <v>32.42579749831021</v>
      </c>
      <c r="J466" s="1" t="s">
        <v>3825</v>
      </c>
      <c r="K466" s="1" t="s">
        <v>290</v>
      </c>
      <c r="L466" s="1" t="s">
        <v>134</v>
      </c>
      <c r="M466" s="1" t="s">
        <v>19</v>
      </c>
      <c r="N466" s="1" t="str">
        <f>INDEX(Countries[], MATCH(Data[[#This Row],[Where do you work]], Countries[Actual], 0), 2)</f>
        <v>India</v>
      </c>
      <c r="O466" s="1" t="str">
        <f>VLOOKUP(Data[[#This Row],[Where do you work]], Countries[], 3, FALSE)</f>
        <v>Asia</v>
      </c>
      <c r="P466" s="1" t="s">
        <v>294</v>
      </c>
      <c r="Q466" s="1" t="str">
        <f>VLOOKUP(Data[[#This Row],[How many hours of a day you work on Excel]], Time[], 2, FALSE)</f>
        <v>Very Heavy</v>
      </c>
      <c r="R466" s="1">
        <v>10</v>
      </c>
      <c r="S466" s="33" t="str">
        <f>VLOOKUP(Data[[#This Row],[Years of Experience]], Experience[], 2, TRUE)</f>
        <v>10 - 20 Years</v>
      </c>
    </row>
    <row r="467" spans="2:19" x14ac:dyDescent="0.2">
      <c r="B467" s="1" t="s">
        <v>3277</v>
      </c>
      <c r="C467" s="1">
        <v>41057.480092592596</v>
      </c>
      <c r="D467" s="10">
        <v>18000</v>
      </c>
      <c r="E467" s="1" t="s">
        <v>322</v>
      </c>
      <c r="F467" s="11">
        <v>18000</v>
      </c>
      <c r="G467" s="9">
        <f>Data[[#This Row],[Clean Salary]]*INDEX(Exchange[], MATCH(Data[[#This Row],[Currency]], Exchange[Code], 0), 4)</f>
        <v>18000</v>
      </c>
      <c r="H467" s="11">
        <f>IFERROR(Data[[#This Row],[Salary in USD]]/(INDEX(Exchange[], MATCH(Data[[#This Row],[Local Currency Unit]], Exchange[Code], 0), 8)), "")</f>
        <v>11111.111111111109</v>
      </c>
      <c r="I467" s="30">
        <f>100*(Data[[#This Row],[Salary in Big Macs]]/$H$5)</f>
        <v>81.064493745775522</v>
      </c>
      <c r="J467" s="1" t="s">
        <v>2246</v>
      </c>
      <c r="K467" s="1" t="s">
        <v>286</v>
      </c>
      <c r="L467" s="1" t="s">
        <v>134</v>
      </c>
      <c r="M467" s="1" t="s">
        <v>19</v>
      </c>
      <c r="N467" s="1" t="str">
        <f>INDEX(Countries[], MATCH(Data[[#This Row],[Where do you work]], Countries[Actual], 0), 2)</f>
        <v>India</v>
      </c>
      <c r="O467" s="1" t="str">
        <f>VLOOKUP(Data[[#This Row],[Where do you work]], Countries[], 3, FALSE)</f>
        <v>Asia</v>
      </c>
      <c r="P467" s="1" t="s">
        <v>294</v>
      </c>
      <c r="Q467" s="1" t="str">
        <f>VLOOKUP(Data[[#This Row],[How many hours of a day you work on Excel]], Time[], 2, FALSE)</f>
        <v>Very Heavy</v>
      </c>
      <c r="R467" s="1">
        <v>8</v>
      </c>
      <c r="S467" s="33" t="str">
        <f>VLOOKUP(Data[[#This Row],[Years of Experience]], Experience[], 2, TRUE)</f>
        <v>5 - 10 Years</v>
      </c>
    </row>
    <row r="468" spans="2:19" x14ac:dyDescent="0.2">
      <c r="B468" s="1" t="s">
        <v>2658</v>
      </c>
      <c r="C468" s="1">
        <v>41059.721273148149</v>
      </c>
      <c r="D468" s="10" t="s">
        <v>2659</v>
      </c>
      <c r="E468" s="1" t="s">
        <v>19</v>
      </c>
      <c r="F468" s="11">
        <v>720000</v>
      </c>
      <c r="G468" s="9">
        <f>Data[[#This Row],[Clean Salary]]*INDEX(Exchange[], MATCH(Data[[#This Row],[Currency]], Exchange[Code], 0), 4)</f>
        <v>12821.700014958649</v>
      </c>
      <c r="H468" s="11">
        <f>IFERROR(Data[[#This Row],[Salary in USD]]/(INDEX(Exchange[], MATCH(Data[[#This Row],[Local Currency Unit]], Exchange[Code], 0), 8)), "")</f>
        <v>7914.6296388633637</v>
      </c>
      <c r="I468" s="30">
        <f>100*(Data[[#This Row],[Salary in Big Macs]]/$H$5)</f>
        <v>57.743590037379192</v>
      </c>
      <c r="J468" s="1" t="s">
        <v>2660</v>
      </c>
      <c r="K468" s="1" t="s">
        <v>290</v>
      </c>
      <c r="L468" s="1" t="s">
        <v>134</v>
      </c>
      <c r="M468" s="1" t="s">
        <v>19</v>
      </c>
      <c r="N468" s="1" t="str">
        <f>INDEX(Countries[], MATCH(Data[[#This Row],[Where do you work]], Countries[Actual], 0), 2)</f>
        <v>India</v>
      </c>
      <c r="O468" s="1" t="str">
        <f>VLOOKUP(Data[[#This Row],[Where do you work]], Countries[], 3, FALSE)</f>
        <v>Asia</v>
      </c>
      <c r="P468" s="1" t="s">
        <v>282</v>
      </c>
      <c r="Q468" s="1" t="str">
        <f>VLOOKUP(Data[[#This Row],[How many hours of a day you work on Excel]], Time[], 2, FALSE)</f>
        <v>Heavy</v>
      </c>
      <c r="R468" s="1">
        <v>3</v>
      </c>
      <c r="S468" s="33" t="str">
        <f>VLOOKUP(Data[[#This Row],[Years of Experience]], Experience[], 2, TRUE)</f>
        <v>0 - 5 Years</v>
      </c>
    </row>
    <row r="469" spans="2:19" x14ac:dyDescent="0.2">
      <c r="B469" s="1" t="s">
        <v>3107</v>
      </c>
      <c r="C469" s="1">
        <v>41055.229108796295</v>
      </c>
      <c r="D469" s="10">
        <v>450000</v>
      </c>
      <c r="E469" s="1" t="s">
        <v>19</v>
      </c>
      <c r="F469" s="11">
        <v>450000</v>
      </c>
      <c r="G469" s="9">
        <f>Data[[#This Row],[Clean Salary]]*INDEX(Exchange[], MATCH(Data[[#This Row],[Currency]], Exchange[Code], 0), 4)</f>
        <v>8013.5625093491553</v>
      </c>
      <c r="H469" s="11">
        <f>IFERROR(Data[[#This Row],[Salary in USD]]/(INDEX(Exchange[], MATCH(Data[[#This Row],[Local Currency Unit]], Exchange[Code], 0), 8)), "")</f>
        <v>4946.6435242896014</v>
      </c>
      <c r="I469" s="30">
        <f>100*(Data[[#This Row],[Salary in Big Macs]]/$H$5)</f>
        <v>36.089743773361988</v>
      </c>
      <c r="J469" s="1" t="s">
        <v>3108</v>
      </c>
      <c r="K469" s="1" t="s">
        <v>281</v>
      </c>
      <c r="L469" s="1" t="s">
        <v>134</v>
      </c>
      <c r="M469" s="1" t="s">
        <v>19</v>
      </c>
      <c r="N469" s="1" t="str">
        <f>INDEX(Countries[], MATCH(Data[[#This Row],[Where do you work]], Countries[Actual], 0), 2)</f>
        <v>India</v>
      </c>
      <c r="O469" s="1" t="str">
        <f>VLOOKUP(Data[[#This Row],[Where do you work]], Countries[], 3, FALSE)</f>
        <v>Asia</v>
      </c>
      <c r="P469" s="1" t="s">
        <v>294</v>
      </c>
      <c r="Q469" s="1" t="str">
        <f>VLOOKUP(Data[[#This Row],[How many hours of a day you work on Excel]], Time[], 2, FALSE)</f>
        <v>Very Heavy</v>
      </c>
      <c r="S469" s="33" t="str">
        <f>VLOOKUP(Data[[#This Row],[Years of Experience]], Experience[], 2, TRUE)</f>
        <v>0 - 5 Years</v>
      </c>
    </row>
    <row r="470" spans="2:19" x14ac:dyDescent="0.2">
      <c r="B470" s="1" t="s">
        <v>3024</v>
      </c>
      <c r="C470" s="1">
        <v>41057.922361111108</v>
      </c>
      <c r="D470" s="10" t="s">
        <v>3025</v>
      </c>
      <c r="E470" s="1" t="s">
        <v>19</v>
      </c>
      <c r="F470" s="11">
        <v>500000</v>
      </c>
      <c r="G470" s="9">
        <f>Data[[#This Row],[Clean Salary]]*INDEX(Exchange[], MATCH(Data[[#This Row],[Currency]], Exchange[Code], 0), 4)</f>
        <v>8903.9583437212841</v>
      </c>
      <c r="H470" s="11">
        <f>IFERROR(Data[[#This Row],[Salary in USD]]/(INDEX(Exchange[], MATCH(Data[[#This Row],[Local Currency Unit]], Exchange[Code], 0), 8)), "")</f>
        <v>5496.2705825440025</v>
      </c>
      <c r="I470" s="30">
        <f>100*(Data[[#This Row],[Salary in Big Macs]]/$H$5)</f>
        <v>40.09971530373555</v>
      </c>
      <c r="J470" s="1" t="s">
        <v>2359</v>
      </c>
      <c r="K470" s="1" t="s">
        <v>281</v>
      </c>
      <c r="L470" s="1" t="s">
        <v>134</v>
      </c>
      <c r="M470" s="1" t="s">
        <v>19</v>
      </c>
      <c r="N470" s="1" t="str">
        <f>INDEX(Countries[], MATCH(Data[[#This Row],[Where do you work]], Countries[Actual], 0), 2)</f>
        <v>India</v>
      </c>
      <c r="O470" s="1" t="str">
        <f>VLOOKUP(Data[[#This Row],[Where do you work]], Countries[], 3, FALSE)</f>
        <v>Asia</v>
      </c>
      <c r="P470" s="1" t="s">
        <v>324</v>
      </c>
      <c r="Q470" s="1" t="str">
        <f>VLOOKUP(Data[[#This Row],[How many hours of a day you work on Excel]], Time[], 2, FALSE)</f>
        <v>Light</v>
      </c>
      <c r="R470" s="1">
        <v>25</v>
      </c>
      <c r="S470" s="33" t="str">
        <f>VLOOKUP(Data[[#This Row],[Years of Experience]], Experience[], 2, TRUE)</f>
        <v>20+ Years</v>
      </c>
    </row>
    <row r="471" spans="2:19" x14ac:dyDescent="0.2">
      <c r="B471" s="1" t="s">
        <v>2731</v>
      </c>
      <c r="C471" s="1">
        <v>41055.927893518521</v>
      </c>
      <c r="D471" s="10" t="s">
        <v>2732</v>
      </c>
      <c r="E471" s="1" t="s">
        <v>19</v>
      </c>
      <c r="F471" s="11">
        <v>650000</v>
      </c>
      <c r="G471" s="9">
        <f>Data[[#This Row],[Clean Salary]]*INDEX(Exchange[], MATCH(Data[[#This Row],[Currency]], Exchange[Code], 0), 4)</f>
        <v>11575.14584683767</v>
      </c>
      <c r="H471" s="11">
        <f>IFERROR(Data[[#This Row],[Salary in USD]]/(INDEX(Exchange[], MATCH(Data[[#This Row],[Local Currency Unit]], Exchange[Code], 0), 8)), "")</f>
        <v>7145.1517573072033</v>
      </c>
      <c r="I471" s="30">
        <f>100*(Data[[#This Row],[Salary in Big Macs]]/$H$5)</f>
        <v>52.129629894856208</v>
      </c>
      <c r="J471" s="1" t="s">
        <v>2359</v>
      </c>
      <c r="K471" s="1" t="s">
        <v>281</v>
      </c>
      <c r="L471" s="1" t="s">
        <v>134</v>
      </c>
      <c r="M471" s="1" t="s">
        <v>19</v>
      </c>
      <c r="N471" s="1" t="str">
        <f>INDEX(Countries[], MATCH(Data[[#This Row],[Where do you work]], Countries[Actual], 0), 2)</f>
        <v>India</v>
      </c>
      <c r="O471" s="1" t="str">
        <f>VLOOKUP(Data[[#This Row],[Where do you work]], Countries[], 3, FALSE)</f>
        <v>Asia</v>
      </c>
      <c r="P471" s="1" t="s">
        <v>291</v>
      </c>
      <c r="Q471" s="1" t="str">
        <f>VLOOKUP(Data[[#This Row],[How many hours of a day you work on Excel]], Time[], 2, FALSE)</f>
        <v>Medium</v>
      </c>
      <c r="R471" s="1">
        <v>5</v>
      </c>
      <c r="S471" s="33" t="str">
        <f>VLOOKUP(Data[[#This Row],[Years of Experience]], Experience[], 2, TRUE)</f>
        <v>5 - 10 Years</v>
      </c>
    </row>
    <row r="472" spans="2:19" x14ac:dyDescent="0.2">
      <c r="B472" s="1" t="s">
        <v>2699</v>
      </c>
      <c r="C472" s="1">
        <v>41062.904652777775</v>
      </c>
      <c r="D472" s="10" t="s">
        <v>2700</v>
      </c>
      <c r="E472" s="1" t="s">
        <v>19</v>
      </c>
      <c r="F472" s="11">
        <v>680000</v>
      </c>
      <c r="G472" s="9">
        <f>Data[[#This Row],[Clean Salary]]*INDEX(Exchange[], MATCH(Data[[#This Row],[Currency]], Exchange[Code], 0), 4)</f>
        <v>12109.383347460946</v>
      </c>
      <c r="H472" s="11">
        <f>IFERROR(Data[[#This Row],[Salary in USD]]/(INDEX(Exchange[], MATCH(Data[[#This Row],[Local Currency Unit]], Exchange[Code], 0), 8)), "")</f>
        <v>7474.9279922598425</v>
      </c>
      <c r="I472" s="30">
        <f>100*(Data[[#This Row],[Salary in Big Macs]]/$H$5)</f>
        <v>54.535612813080334</v>
      </c>
      <c r="J472" s="1" t="s">
        <v>2359</v>
      </c>
      <c r="K472" s="1" t="s">
        <v>281</v>
      </c>
      <c r="L472" s="1" t="s">
        <v>134</v>
      </c>
      <c r="M472" s="1" t="s">
        <v>19</v>
      </c>
      <c r="N472" s="1" t="str">
        <f>INDEX(Countries[], MATCH(Data[[#This Row],[Where do you work]], Countries[Actual], 0), 2)</f>
        <v>India</v>
      </c>
      <c r="O472" s="1" t="str">
        <f>VLOOKUP(Data[[#This Row],[Where do you work]], Countries[], 3, FALSE)</f>
        <v>Asia</v>
      </c>
      <c r="P472" s="1" t="s">
        <v>324</v>
      </c>
      <c r="Q472" s="1" t="str">
        <f>VLOOKUP(Data[[#This Row],[How many hours of a day you work on Excel]], Time[], 2, FALSE)</f>
        <v>Light</v>
      </c>
      <c r="R472" s="1">
        <v>2</v>
      </c>
      <c r="S472" s="33" t="str">
        <f>VLOOKUP(Data[[#This Row],[Years of Experience]], Experience[], 2, TRUE)</f>
        <v>0 - 5 Years</v>
      </c>
    </row>
    <row r="473" spans="2:19" x14ac:dyDescent="0.2">
      <c r="B473" s="1" t="s">
        <v>2357</v>
      </c>
      <c r="C473" s="1">
        <v>41055.999224537038</v>
      </c>
      <c r="D473" s="10" t="s">
        <v>2358</v>
      </c>
      <c r="E473" s="1" t="s">
        <v>19</v>
      </c>
      <c r="F473" s="11">
        <v>900000</v>
      </c>
      <c r="G473" s="9">
        <f>Data[[#This Row],[Clean Salary]]*INDEX(Exchange[], MATCH(Data[[#This Row],[Currency]], Exchange[Code], 0), 4)</f>
        <v>16027.125018698311</v>
      </c>
      <c r="H473" s="11">
        <f>IFERROR(Data[[#This Row],[Salary in USD]]/(INDEX(Exchange[], MATCH(Data[[#This Row],[Local Currency Unit]], Exchange[Code], 0), 8)), "")</f>
        <v>9893.2870485792027</v>
      </c>
      <c r="I473" s="30">
        <f>100*(Data[[#This Row],[Salary in Big Macs]]/$H$5)</f>
        <v>72.179487546723976</v>
      </c>
      <c r="J473" s="1" t="s">
        <v>2359</v>
      </c>
      <c r="K473" s="1" t="s">
        <v>281</v>
      </c>
      <c r="L473" s="1" t="s">
        <v>134</v>
      </c>
      <c r="M473" s="1" t="s">
        <v>19</v>
      </c>
      <c r="N473" s="1" t="str">
        <f>INDEX(Countries[], MATCH(Data[[#This Row],[Where do you work]], Countries[Actual], 0), 2)</f>
        <v>India</v>
      </c>
      <c r="O473" s="1" t="str">
        <f>VLOOKUP(Data[[#This Row],[Where do you work]], Countries[], 3, FALSE)</f>
        <v>Asia</v>
      </c>
      <c r="P473" s="1" t="s">
        <v>324</v>
      </c>
      <c r="Q473" s="1" t="str">
        <f>VLOOKUP(Data[[#This Row],[How many hours of a day you work on Excel]], Time[], 2, FALSE)</f>
        <v>Light</v>
      </c>
      <c r="R473" s="1">
        <v>9</v>
      </c>
      <c r="S473" s="33" t="str">
        <f>VLOOKUP(Data[[#This Row],[Years of Experience]], Experience[], 2, TRUE)</f>
        <v>5 - 10 Years</v>
      </c>
    </row>
    <row r="474" spans="2:19" x14ac:dyDescent="0.2">
      <c r="B474" s="1" t="s">
        <v>3037</v>
      </c>
      <c r="C474" s="1">
        <v>41060.437291666669</v>
      </c>
      <c r="D474" s="10">
        <v>500000</v>
      </c>
      <c r="E474" s="1" t="s">
        <v>19</v>
      </c>
      <c r="F474" s="11">
        <v>500000</v>
      </c>
      <c r="G474" s="9">
        <f>Data[[#This Row],[Clean Salary]]*INDEX(Exchange[], MATCH(Data[[#This Row],[Currency]], Exchange[Code], 0), 4)</f>
        <v>8903.9583437212841</v>
      </c>
      <c r="H474" s="11">
        <f>IFERROR(Data[[#This Row],[Salary in USD]]/(INDEX(Exchange[], MATCH(Data[[#This Row],[Local Currency Unit]], Exchange[Code], 0), 8)), "")</f>
        <v>5496.2705825440025</v>
      </c>
      <c r="I474" s="30">
        <f>100*(Data[[#This Row],[Salary in Big Macs]]/$H$5)</f>
        <v>40.09971530373555</v>
      </c>
      <c r="J474" s="1" t="s">
        <v>1056</v>
      </c>
      <c r="K474" s="1" t="s">
        <v>290</v>
      </c>
      <c r="L474" s="1" t="s">
        <v>134</v>
      </c>
      <c r="M474" s="1" t="s">
        <v>19</v>
      </c>
      <c r="N474" s="1" t="str">
        <f>INDEX(Countries[], MATCH(Data[[#This Row],[Where do you work]], Countries[Actual], 0), 2)</f>
        <v>India</v>
      </c>
      <c r="O474" s="1" t="str">
        <f>VLOOKUP(Data[[#This Row],[Where do you work]], Countries[], 3, FALSE)</f>
        <v>Asia</v>
      </c>
      <c r="P474" s="1" t="s">
        <v>282</v>
      </c>
      <c r="Q474" s="1" t="str">
        <f>VLOOKUP(Data[[#This Row],[How many hours of a day you work on Excel]], Time[], 2, FALSE)</f>
        <v>Heavy</v>
      </c>
      <c r="R474" s="1">
        <v>8</v>
      </c>
      <c r="S474" s="33" t="str">
        <f>VLOOKUP(Data[[#This Row],[Years of Experience]], Experience[], 2, TRUE)</f>
        <v>5 - 10 Years</v>
      </c>
    </row>
    <row r="475" spans="2:19" x14ac:dyDescent="0.2">
      <c r="B475" s="1" t="s">
        <v>3077</v>
      </c>
      <c r="C475" s="1">
        <v>41071.709699074076</v>
      </c>
      <c r="D475" s="10" t="s">
        <v>3064</v>
      </c>
      <c r="E475" s="1" t="s">
        <v>19</v>
      </c>
      <c r="F475" s="11">
        <v>480000</v>
      </c>
      <c r="G475" s="9">
        <f>Data[[#This Row],[Clean Salary]]*INDEX(Exchange[], MATCH(Data[[#This Row],[Currency]], Exchange[Code], 0), 4)</f>
        <v>8547.8000099724322</v>
      </c>
      <c r="H475" s="11">
        <f>IFERROR(Data[[#This Row],[Salary in USD]]/(INDEX(Exchange[], MATCH(Data[[#This Row],[Local Currency Unit]], Exchange[Code], 0), 8)), "")</f>
        <v>5276.4197592422415</v>
      </c>
      <c r="I475" s="30">
        <f>100*(Data[[#This Row],[Salary in Big Macs]]/$H$5)</f>
        <v>38.495726691586121</v>
      </c>
      <c r="J475" s="1" t="s">
        <v>3078</v>
      </c>
      <c r="K475" s="1" t="s">
        <v>290</v>
      </c>
      <c r="L475" s="1" t="s">
        <v>134</v>
      </c>
      <c r="M475" s="1" t="s">
        <v>19</v>
      </c>
      <c r="N475" s="1" t="str">
        <f>INDEX(Countries[], MATCH(Data[[#This Row],[Where do you work]], Countries[Actual], 0), 2)</f>
        <v>India</v>
      </c>
      <c r="O475" s="1" t="str">
        <f>VLOOKUP(Data[[#This Row],[Where do you work]], Countries[], 3, FALSE)</f>
        <v>Asia</v>
      </c>
      <c r="P475" s="1" t="s">
        <v>282</v>
      </c>
      <c r="Q475" s="1" t="str">
        <f>VLOOKUP(Data[[#This Row],[How many hours of a day you work on Excel]], Time[], 2, FALSE)</f>
        <v>Heavy</v>
      </c>
      <c r="R475" s="1">
        <v>1</v>
      </c>
      <c r="S475" s="33" t="str">
        <f>VLOOKUP(Data[[#This Row],[Years of Experience]], Experience[], 2, TRUE)</f>
        <v>0 - 5 Years</v>
      </c>
    </row>
    <row r="476" spans="2:19" x14ac:dyDescent="0.2">
      <c r="B476" s="1" t="s">
        <v>3673</v>
      </c>
      <c r="C476" s="1">
        <v>41061.860381944447</v>
      </c>
      <c r="D476" s="10">
        <v>10000</v>
      </c>
      <c r="E476" s="1" t="s">
        <v>322</v>
      </c>
      <c r="F476" s="11">
        <v>10000</v>
      </c>
      <c r="G476" s="9">
        <f>Data[[#This Row],[Clean Salary]]*INDEX(Exchange[], MATCH(Data[[#This Row],[Currency]], Exchange[Code], 0), 4)</f>
        <v>10000</v>
      </c>
      <c r="H476" s="11">
        <f>IFERROR(Data[[#This Row],[Salary in USD]]/(INDEX(Exchange[], MATCH(Data[[#This Row],[Local Currency Unit]], Exchange[Code], 0), 8)), "")</f>
        <v>6172.8395061728388</v>
      </c>
      <c r="I476" s="30">
        <f>100*(Data[[#This Row],[Salary in Big Macs]]/$H$5)</f>
        <v>45.035829858764174</v>
      </c>
      <c r="J476" s="1" t="s">
        <v>3674</v>
      </c>
      <c r="K476" s="1" t="s">
        <v>281</v>
      </c>
      <c r="L476" s="1" t="s">
        <v>134</v>
      </c>
      <c r="M476" s="1" t="s">
        <v>19</v>
      </c>
      <c r="N476" s="1" t="str">
        <f>INDEX(Countries[], MATCH(Data[[#This Row],[Where do you work]], Countries[Actual], 0), 2)</f>
        <v>India</v>
      </c>
      <c r="O476" s="1" t="str">
        <f>VLOOKUP(Data[[#This Row],[Where do you work]], Countries[], 3, FALSE)</f>
        <v>Asia</v>
      </c>
      <c r="P476" s="1" t="s">
        <v>294</v>
      </c>
      <c r="Q476" s="1" t="str">
        <f>VLOOKUP(Data[[#This Row],[How many hours of a day you work on Excel]], Time[], 2, FALSE)</f>
        <v>Very Heavy</v>
      </c>
      <c r="R476" s="1">
        <v>12</v>
      </c>
      <c r="S476" s="33" t="str">
        <f>VLOOKUP(Data[[#This Row],[Years of Experience]], Experience[], 2, TRUE)</f>
        <v>10 - 20 Years</v>
      </c>
    </row>
    <row r="477" spans="2:19" x14ac:dyDescent="0.2">
      <c r="B477" s="1" t="s">
        <v>3074</v>
      </c>
      <c r="C477" s="1">
        <v>41057.994930555556</v>
      </c>
      <c r="D477" s="10">
        <v>480000</v>
      </c>
      <c r="E477" s="1" t="s">
        <v>19</v>
      </c>
      <c r="F477" s="11">
        <v>480000</v>
      </c>
      <c r="G477" s="9">
        <f>Data[[#This Row],[Clean Salary]]*INDEX(Exchange[], MATCH(Data[[#This Row],[Currency]], Exchange[Code], 0), 4)</f>
        <v>8547.8000099724322</v>
      </c>
      <c r="H477" s="11">
        <f>IFERROR(Data[[#This Row],[Salary in USD]]/(INDEX(Exchange[], MATCH(Data[[#This Row],[Local Currency Unit]], Exchange[Code], 0), 8)), "")</f>
        <v>5276.4197592422415</v>
      </c>
      <c r="I477" s="30">
        <f>100*(Data[[#This Row],[Salary in Big Macs]]/$H$5)</f>
        <v>38.495726691586121</v>
      </c>
      <c r="J477" s="1" t="s">
        <v>3075</v>
      </c>
      <c r="K477" s="1" t="s">
        <v>342</v>
      </c>
      <c r="L477" s="1" t="s">
        <v>134</v>
      </c>
      <c r="M477" s="1" t="s">
        <v>19</v>
      </c>
      <c r="N477" s="1" t="str">
        <f>INDEX(Countries[], MATCH(Data[[#This Row],[Where do you work]], Countries[Actual], 0), 2)</f>
        <v>India</v>
      </c>
      <c r="O477" s="1" t="str">
        <f>VLOOKUP(Data[[#This Row],[Where do you work]], Countries[], 3, FALSE)</f>
        <v>Asia</v>
      </c>
      <c r="P477" s="1" t="s">
        <v>294</v>
      </c>
      <c r="Q477" s="1" t="str">
        <f>VLOOKUP(Data[[#This Row],[How many hours of a day you work on Excel]], Time[], 2, FALSE)</f>
        <v>Very Heavy</v>
      </c>
      <c r="R477" s="1">
        <v>15</v>
      </c>
      <c r="S477" s="33" t="str">
        <f>VLOOKUP(Data[[#This Row],[Years of Experience]], Experience[], 2, TRUE)</f>
        <v>10 - 20 Years</v>
      </c>
    </row>
    <row r="478" spans="2:19" x14ac:dyDescent="0.2">
      <c r="B478" s="1" t="s">
        <v>3489</v>
      </c>
      <c r="C478" s="1">
        <v>41054.183344907404</v>
      </c>
      <c r="D478" s="10">
        <v>13500</v>
      </c>
      <c r="E478" s="1" t="s">
        <v>322</v>
      </c>
      <c r="F478" s="11">
        <v>13500</v>
      </c>
      <c r="G478" s="9">
        <f>Data[[#This Row],[Clean Salary]]*INDEX(Exchange[], MATCH(Data[[#This Row],[Currency]], Exchange[Code], 0), 4)</f>
        <v>13500</v>
      </c>
      <c r="H478" s="11">
        <f>IFERROR(Data[[#This Row],[Salary in USD]]/(INDEX(Exchange[], MATCH(Data[[#This Row],[Local Currency Unit]], Exchange[Code], 0), 8)), "")</f>
        <v>8333.3333333333321</v>
      </c>
      <c r="I478" s="30">
        <f>100*(Data[[#This Row],[Salary in Big Macs]]/$H$5)</f>
        <v>60.798370309331638</v>
      </c>
      <c r="J478" s="1" t="s">
        <v>3490</v>
      </c>
      <c r="K478" s="1" t="s">
        <v>281</v>
      </c>
      <c r="L478" s="1" t="s">
        <v>134</v>
      </c>
      <c r="M478" s="1" t="s">
        <v>19</v>
      </c>
      <c r="N478" s="1" t="str">
        <f>INDEX(Countries[], MATCH(Data[[#This Row],[Where do you work]], Countries[Actual], 0), 2)</f>
        <v>India</v>
      </c>
      <c r="O478" s="1" t="str">
        <f>VLOOKUP(Data[[#This Row],[Where do you work]], Countries[], 3, FALSE)</f>
        <v>Asia</v>
      </c>
      <c r="P478" s="1" t="s">
        <v>282</v>
      </c>
      <c r="Q478" s="1" t="str">
        <f>VLOOKUP(Data[[#This Row],[How many hours of a day you work on Excel]], Time[], 2, FALSE)</f>
        <v>Heavy</v>
      </c>
      <c r="S478" s="33" t="str">
        <f>VLOOKUP(Data[[#This Row],[Years of Experience]], Experience[], 2, TRUE)</f>
        <v>0 - 5 Years</v>
      </c>
    </row>
    <row r="479" spans="2:19" x14ac:dyDescent="0.2">
      <c r="B479" s="1" t="s">
        <v>3007</v>
      </c>
      <c r="C479" s="1">
        <v>41055.17796296296</v>
      </c>
      <c r="D479" s="10" t="s">
        <v>3008</v>
      </c>
      <c r="E479" s="1" t="s">
        <v>19</v>
      </c>
      <c r="F479" s="11">
        <v>500000</v>
      </c>
      <c r="G479" s="9">
        <f>Data[[#This Row],[Clean Salary]]*INDEX(Exchange[], MATCH(Data[[#This Row],[Currency]], Exchange[Code], 0), 4)</f>
        <v>8903.9583437212841</v>
      </c>
      <c r="H479" s="11">
        <f>IFERROR(Data[[#This Row],[Salary in USD]]/(INDEX(Exchange[], MATCH(Data[[#This Row],[Local Currency Unit]], Exchange[Code], 0), 8)), "")</f>
        <v>5496.2705825440025</v>
      </c>
      <c r="I479" s="30">
        <f>100*(Data[[#This Row],[Salary in Big Macs]]/$H$5)</f>
        <v>40.09971530373555</v>
      </c>
      <c r="J479" s="1" t="s">
        <v>3009</v>
      </c>
      <c r="K479" s="1" t="s">
        <v>281</v>
      </c>
      <c r="L479" s="1" t="s">
        <v>134</v>
      </c>
      <c r="M479" s="1" t="s">
        <v>19</v>
      </c>
      <c r="N479" s="1" t="str">
        <f>INDEX(Countries[], MATCH(Data[[#This Row],[Where do you work]], Countries[Actual], 0), 2)</f>
        <v>India</v>
      </c>
      <c r="O479" s="1" t="str">
        <f>VLOOKUP(Data[[#This Row],[Where do you work]], Countries[], 3, FALSE)</f>
        <v>Asia</v>
      </c>
      <c r="P479" s="1" t="s">
        <v>291</v>
      </c>
      <c r="Q479" s="1" t="str">
        <f>VLOOKUP(Data[[#This Row],[How many hours of a day you work on Excel]], Time[], 2, FALSE)</f>
        <v>Medium</v>
      </c>
      <c r="S479" s="33" t="str">
        <f>VLOOKUP(Data[[#This Row],[Years of Experience]], Experience[], 2, TRUE)</f>
        <v>0 - 5 Years</v>
      </c>
    </row>
    <row r="480" spans="2:19" x14ac:dyDescent="0.2">
      <c r="B480" s="1" t="s">
        <v>2150</v>
      </c>
      <c r="C480" s="1">
        <v>41056.618703703702</v>
      </c>
      <c r="D480" s="10">
        <v>1000000</v>
      </c>
      <c r="E480" s="1" t="s">
        <v>19</v>
      </c>
      <c r="F480" s="11">
        <v>1000000</v>
      </c>
      <c r="G480" s="9">
        <f>Data[[#This Row],[Clean Salary]]*INDEX(Exchange[], MATCH(Data[[#This Row],[Currency]], Exchange[Code], 0), 4)</f>
        <v>17807.916687442568</v>
      </c>
      <c r="H480" s="11">
        <f>IFERROR(Data[[#This Row],[Salary in USD]]/(INDEX(Exchange[], MATCH(Data[[#This Row],[Local Currency Unit]], Exchange[Code], 0), 8)), "")</f>
        <v>10992.541165088005</v>
      </c>
      <c r="I480" s="30">
        <f>100*(Data[[#This Row],[Salary in Big Macs]]/$H$5)</f>
        <v>80.199430607471101</v>
      </c>
      <c r="J480" s="1" t="s">
        <v>2151</v>
      </c>
      <c r="K480" s="1" t="s">
        <v>281</v>
      </c>
      <c r="L480" s="1" t="s">
        <v>134</v>
      </c>
      <c r="M480" s="1" t="s">
        <v>19</v>
      </c>
      <c r="N480" s="1" t="str">
        <f>INDEX(Countries[], MATCH(Data[[#This Row],[Where do you work]], Countries[Actual], 0), 2)</f>
        <v>India</v>
      </c>
      <c r="O480" s="1" t="str">
        <f>VLOOKUP(Data[[#This Row],[Where do you work]], Countries[], 3, FALSE)</f>
        <v>Asia</v>
      </c>
      <c r="P480" s="1" t="s">
        <v>282</v>
      </c>
      <c r="Q480" s="1" t="str">
        <f>VLOOKUP(Data[[#This Row],[How many hours of a day you work on Excel]], Time[], 2, FALSE)</f>
        <v>Heavy</v>
      </c>
      <c r="R480" s="1">
        <v>5</v>
      </c>
      <c r="S480" s="33" t="str">
        <f>VLOOKUP(Data[[#This Row],[Years of Experience]], Experience[], 2, TRUE)</f>
        <v>5 - 10 Years</v>
      </c>
    </row>
    <row r="481" spans="2:19" x14ac:dyDescent="0.2">
      <c r="B481" s="1" t="s">
        <v>3854</v>
      </c>
      <c r="C481" s="1">
        <v>41071.133090277777</v>
      </c>
      <c r="D481" s="10">
        <v>150000</v>
      </c>
      <c r="E481" s="1" t="s">
        <v>19</v>
      </c>
      <c r="F481" s="11">
        <v>150000</v>
      </c>
      <c r="G481" s="9">
        <f>Data[[#This Row],[Clean Salary]]*INDEX(Exchange[], MATCH(Data[[#This Row],[Currency]], Exchange[Code], 0), 4)</f>
        <v>2671.1875031163854</v>
      </c>
      <c r="H481" s="11">
        <f>IFERROR(Data[[#This Row],[Salary in USD]]/(INDEX(Exchange[], MATCH(Data[[#This Row],[Local Currency Unit]], Exchange[Code], 0), 8)), "")</f>
        <v>1648.8811747632008</v>
      </c>
      <c r="I481" s="30">
        <f>100*(Data[[#This Row],[Salary in Big Macs]]/$H$5)</f>
        <v>12.029914591120665</v>
      </c>
      <c r="J481" s="1" t="s">
        <v>933</v>
      </c>
      <c r="K481" s="1" t="s">
        <v>305</v>
      </c>
      <c r="L481" s="1" t="s">
        <v>134</v>
      </c>
      <c r="M481" s="1" t="s">
        <v>19</v>
      </c>
      <c r="N481" s="1" t="str">
        <f>INDEX(Countries[], MATCH(Data[[#This Row],[Where do you work]], Countries[Actual], 0), 2)</f>
        <v>India</v>
      </c>
      <c r="O481" s="1" t="str">
        <f>VLOOKUP(Data[[#This Row],[Where do you work]], Countries[], 3, FALSE)</f>
        <v>Asia</v>
      </c>
      <c r="P481" s="1" t="s">
        <v>291</v>
      </c>
      <c r="Q481" s="1" t="str">
        <f>VLOOKUP(Data[[#This Row],[How many hours of a day you work on Excel]], Time[], 2, FALSE)</f>
        <v>Medium</v>
      </c>
      <c r="R481" s="1">
        <v>1</v>
      </c>
      <c r="S481" s="33" t="str">
        <f>VLOOKUP(Data[[#This Row],[Years of Experience]], Experience[], 2, TRUE)</f>
        <v>0 - 5 Years</v>
      </c>
    </row>
    <row r="482" spans="2:19" x14ac:dyDescent="0.2">
      <c r="B482" s="1" t="s">
        <v>3235</v>
      </c>
      <c r="C482" s="1">
        <v>41056.570185185185</v>
      </c>
      <c r="D482" s="10" t="s">
        <v>3236</v>
      </c>
      <c r="E482" s="1" t="s">
        <v>19</v>
      </c>
      <c r="F482" s="11">
        <v>400000</v>
      </c>
      <c r="G482" s="9">
        <f>Data[[#This Row],[Clean Salary]]*INDEX(Exchange[], MATCH(Data[[#This Row],[Currency]], Exchange[Code], 0), 4)</f>
        <v>7123.1666749770275</v>
      </c>
      <c r="H482" s="11">
        <f>IFERROR(Data[[#This Row],[Salary in USD]]/(INDEX(Exchange[], MATCH(Data[[#This Row],[Local Currency Unit]], Exchange[Code], 0), 8)), "")</f>
        <v>4397.016466035202</v>
      </c>
      <c r="I482" s="30">
        <f>100*(Data[[#This Row],[Salary in Big Macs]]/$H$5)</f>
        <v>32.07977224298844</v>
      </c>
      <c r="J482" s="1" t="s">
        <v>2042</v>
      </c>
      <c r="K482" s="1" t="s">
        <v>305</v>
      </c>
      <c r="L482" s="1" t="s">
        <v>134</v>
      </c>
      <c r="M482" s="1" t="s">
        <v>19</v>
      </c>
      <c r="N482" s="1" t="str">
        <f>INDEX(Countries[], MATCH(Data[[#This Row],[Where do you work]], Countries[Actual], 0), 2)</f>
        <v>India</v>
      </c>
      <c r="O482" s="1" t="str">
        <f>VLOOKUP(Data[[#This Row],[Where do you work]], Countries[], 3, FALSE)</f>
        <v>Asia</v>
      </c>
      <c r="P482" s="1" t="s">
        <v>291</v>
      </c>
      <c r="Q482" s="1" t="str">
        <f>VLOOKUP(Data[[#This Row],[How many hours of a day you work on Excel]], Time[], 2, FALSE)</f>
        <v>Medium</v>
      </c>
      <c r="R482" s="1">
        <v>6</v>
      </c>
      <c r="S482" s="33" t="str">
        <f>VLOOKUP(Data[[#This Row],[Years of Experience]], Experience[], 2, TRUE)</f>
        <v>5 - 10 Years</v>
      </c>
    </row>
    <row r="483" spans="2:19" x14ac:dyDescent="0.2">
      <c r="B483" s="1" t="s">
        <v>3014</v>
      </c>
      <c r="C483" s="1">
        <v>41055.606377314813</v>
      </c>
      <c r="D483" s="10">
        <v>500000</v>
      </c>
      <c r="E483" s="1" t="s">
        <v>19</v>
      </c>
      <c r="F483" s="11">
        <v>500000</v>
      </c>
      <c r="G483" s="9">
        <f>Data[[#This Row],[Clean Salary]]*INDEX(Exchange[], MATCH(Data[[#This Row],[Currency]], Exchange[Code], 0), 4)</f>
        <v>8903.9583437212841</v>
      </c>
      <c r="H483" s="11">
        <f>IFERROR(Data[[#This Row],[Salary in USD]]/(INDEX(Exchange[], MATCH(Data[[#This Row],[Local Currency Unit]], Exchange[Code], 0), 8)), "")</f>
        <v>5496.2705825440025</v>
      </c>
      <c r="I483" s="30">
        <f>100*(Data[[#This Row],[Salary in Big Macs]]/$H$5)</f>
        <v>40.09971530373555</v>
      </c>
      <c r="J483" s="1" t="s">
        <v>305</v>
      </c>
      <c r="K483" s="1" t="s">
        <v>305</v>
      </c>
      <c r="L483" s="1" t="s">
        <v>134</v>
      </c>
      <c r="M483" s="1" t="s">
        <v>19</v>
      </c>
      <c r="N483" s="1" t="str">
        <f>INDEX(Countries[], MATCH(Data[[#This Row],[Where do you work]], Countries[Actual], 0), 2)</f>
        <v>India</v>
      </c>
      <c r="O483" s="1" t="str">
        <f>VLOOKUP(Data[[#This Row],[Where do you work]], Countries[], 3, FALSE)</f>
        <v>Asia</v>
      </c>
      <c r="P483" s="1" t="s">
        <v>294</v>
      </c>
      <c r="Q483" s="1" t="str">
        <f>VLOOKUP(Data[[#This Row],[How many hours of a day you work on Excel]], Time[], 2, FALSE)</f>
        <v>Very Heavy</v>
      </c>
      <c r="R483" s="1">
        <v>2</v>
      </c>
      <c r="S483" s="33" t="str">
        <f>VLOOKUP(Data[[#This Row],[Years of Experience]], Experience[], 2, TRUE)</f>
        <v>0 - 5 Years</v>
      </c>
    </row>
    <row r="484" spans="2:19" x14ac:dyDescent="0.2">
      <c r="B484" s="1" t="s">
        <v>2516</v>
      </c>
      <c r="C484" s="1">
        <v>41055.50980324074</v>
      </c>
      <c r="D484" s="10" t="s">
        <v>2517</v>
      </c>
      <c r="E484" s="1" t="s">
        <v>19</v>
      </c>
      <c r="F484" s="11">
        <v>800000</v>
      </c>
      <c r="G484" s="9">
        <f>Data[[#This Row],[Clean Salary]]*INDEX(Exchange[], MATCH(Data[[#This Row],[Currency]], Exchange[Code], 0), 4)</f>
        <v>14246.333349954055</v>
      </c>
      <c r="H484" s="11">
        <f>IFERROR(Data[[#This Row],[Salary in USD]]/(INDEX(Exchange[], MATCH(Data[[#This Row],[Local Currency Unit]], Exchange[Code], 0), 8)), "")</f>
        <v>8794.0329320704041</v>
      </c>
      <c r="I484" s="30">
        <f>100*(Data[[#This Row],[Salary in Big Macs]]/$H$5)</f>
        <v>64.15954448597688</v>
      </c>
      <c r="J484" s="1" t="s">
        <v>305</v>
      </c>
      <c r="K484" s="1" t="s">
        <v>305</v>
      </c>
      <c r="L484" s="1" t="s">
        <v>134</v>
      </c>
      <c r="M484" s="1" t="s">
        <v>19</v>
      </c>
      <c r="N484" s="1" t="str">
        <f>INDEX(Countries[], MATCH(Data[[#This Row],[Where do you work]], Countries[Actual], 0), 2)</f>
        <v>India</v>
      </c>
      <c r="O484" s="1" t="str">
        <f>VLOOKUP(Data[[#This Row],[Where do you work]], Countries[], 3, FALSE)</f>
        <v>Asia</v>
      </c>
      <c r="P484" s="1" t="s">
        <v>291</v>
      </c>
      <c r="Q484" s="1" t="str">
        <f>VLOOKUP(Data[[#This Row],[How many hours of a day you work on Excel]], Time[], 2, FALSE)</f>
        <v>Medium</v>
      </c>
      <c r="R484" s="1">
        <v>3</v>
      </c>
      <c r="S484" s="33" t="str">
        <f>VLOOKUP(Data[[#This Row],[Years of Experience]], Experience[], 2, TRUE)</f>
        <v>0 - 5 Years</v>
      </c>
    </row>
    <row r="485" spans="2:19" x14ac:dyDescent="0.2">
      <c r="B485" s="1" t="s">
        <v>3434</v>
      </c>
      <c r="C485" s="1">
        <v>41066.829733796294</v>
      </c>
      <c r="D485" s="10">
        <v>1200</v>
      </c>
      <c r="E485" s="1" t="s">
        <v>322</v>
      </c>
      <c r="F485" s="11">
        <v>14400</v>
      </c>
      <c r="G485" s="9">
        <f>Data[[#This Row],[Clean Salary]]*INDEX(Exchange[], MATCH(Data[[#This Row],[Currency]], Exchange[Code], 0), 4)</f>
        <v>14400</v>
      </c>
      <c r="H485" s="11">
        <f>IFERROR(Data[[#This Row],[Salary in USD]]/(INDEX(Exchange[], MATCH(Data[[#This Row],[Local Currency Unit]], Exchange[Code], 0), 8)), "")</f>
        <v>8888.8888888888887</v>
      </c>
      <c r="I485" s="30">
        <f>100*(Data[[#This Row],[Salary in Big Macs]]/$H$5)</f>
        <v>64.85159499662042</v>
      </c>
      <c r="J485" s="1" t="s">
        <v>305</v>
      </c>
      <c r="K485" s="1" t="s">
        <v>305</v>
      </c>
      <c r="L485" s="1" t="s">
        <v>134</v>
      </c>
      <c r="M485" s="1" t="s">
        <v>19</v>
      </c>
      <c r="N485" s="1" t="str">
        <f>INDEX(Countries[], MATCH(Data[[#This Row],[Where do you work]], Countries[Actual], 0), 2)</f>
        <v>India</v>
      </c>
      <c r="O485" s="1" t="str">
        <f>VLOOKUP(Data[[#This Row],[Where do you work]], Countries[], 3, FALSE)</f>
        <v>Asia</v>
      </c>
      <c r="P485" s="1" t="s">
        <v>324</v>
      </c>
      <c r="Q485" s="1" t="str">
        <f>VLOOKUP(Data[[#This Row],[How many hours of a day you work on Excel]], Time[], 2, FALSE)</f>
        <v>Light</v>
      </c>
      <c r="R485" s="1">
        <v>8</v>
      </c>
      <c r="S485" s="33" t="str">
        <f>VLOOKUP(Data[[#This Row],[Years of Experience]], Experience[], 2, TRUE)</f>
        <v>5 - 10 Years</v>
      </c>
    </row>
    <row r="486" spans="2:19" x14ac:dyDescent="0.2">
      <c r="B486" s="1" t="s">
        <v>3384</v>
      </c>
      <c r="C486" s="1">
        <v>41055.946666666663</v>
      </c>
      <c r="D486" s="10">
        <v>15500</v>
      </c>
      <c r="E486" s="1" t="s">
        <v>322</v>
      </c>
      <c r="F486" s="11">
        <v>15500</v>
      </c>
      <c r="G486" s="9">
        <f>Data[[#This Row],[Clean Salary]]*INDEX(Exchange[], MATCH(Data[[#This Row],[Currency]], Exchange[Code], 0), 4)</f>
        <v>15500</v>
      </c>
      <c r="H486" s="11">
        <f>IFERROR(Data[[#This Row],[Salary in USD]]/(INDEX(Exchange[], MATCH(Data[[#This Row],[Local Currency Unit]], Exchange[Code], 0), 8)), "")</f>
        <v>9567.9012345679002</v>
      </c>
      <c r="I486" s="30">
        <f>100*(Data[[#This Row],[Salary in Big Macs]]/$H$5)</f>
        <v>69.805536281084485</v>
      </c>
      <c r="J486" s="1" t="s">
        <v>305</v>
      </c>
      <c r="K486" s="1" t="s">
        <v>305</v>
      </c>
      <c r="L486" s="1" t="s">
        <v>134</v>
      </c>
      <c r="M486" s="1" t="s">
        <v>19</v>
      </c>
      <c r="N486" s="1" t="str">
        <f>INDEX(Countries[], MATCH(Data[[#This Row],[Where do you work]], Countries[Actual], 0), 2)</f>
        <v>India</v>
      </c>
      <c r="O486" s="1" t="str">
        <f>VLOOKUP(Data[[#This Row],[Where do you work]], Countries[], 3, FALSE)</f>
        <v>Asia</v>
      </c>
      <c r="P486" s="1" t="s">
        <v>324</v>
      </c>
      <c r="Q486" s="1" t="str">
        <f>VLOOKUP(Data[[#This Row],[How many hours of a day you work on Excel]], Time[], 2, FALSE)</f>
        <v>Light</v>
      </c>
      <c r="R486" s="1">
        <v>3</v>
      </c>
      <c r="S486" s="33" t="str">
        <f>VLOOKUP(Data[[#This Row],[Years of Experience]], Experience[], 2, TRUE)</f>
        <v>0 - 5 Years</v>
      </c>
    </row>
    <row r="487" spans="2:19" x14ac:dyDescent="0.2">
      <c r="B487" s="1" t="s">
        <v>3366</v>
      </c>
      <c r="C487" s="1">
        <v>41055.682986111111</v>
      </c>
      <c r="D487" s="10">
        <v>16000</v>
      </c>
      <c r="E487" s="1" t="s">
        <v>322</v>
      </c>
      <c r="F487" s="11">
        <v>16000</v>
      </c>
      <c r="G487" s="9">
        <f>Data[[#This Row],[Clean Salary]]*INDEX(Exchange[], MATCH(Data[[#This Row],[Currency]], Exchange[Code], 0), 4)</f>
        <v>16000</v>
      </c>
      <c r="H487" s="11">
        <f>IFERROR(Data[[#This Row],[Salary in USD]]/(INDEX(Exchange[], MATCH(Data[[#This Row],[Local Currency Unit]], Exchange[Code], 0), 8)), "")</f>
        <v>9876.5432098765432</v>
      </c>
      <c r="I487" s="30">
        <f>100*(Data[[#This Row],[Salary in Big Macs]]/$H$5)</f>
        <v>72.057327774022696</v>
      </c>
      <c r="J487" s="1" t="s">
        <v>305</v>
      </c>
      <c r="K487" s="1" t="s">
        <v>305</v>
      </c>
      <c r="L487" s="1" t="s">
        <v>134</v>
      </c>
      <c r="M487" s="1" t="s">
        <v>19</v>
      </c>
      <c r="N487" s="1" t="str">
        <f>INDEX(Countries[], MATCH(Data[[#This Row],[Where do you work]], Countries[Actual], 0), 2)</f>
        <v>India</v>
      </c>
      <c r="O487" s="1" t="str">
        <f>VLOOKUP(Data[[#This Row],[Where do you work]], Countries[], 3, FALSE)</f>
        <v>Asia</v>
      </c>
      <c r="P487" s="1" t="s">
        <v>291</v>
      </c>
      <c r="Q487" s="1" t="str">
        <f>VLOOKUP(Data[[#This Row],[How many hours of a day you work on Excel]], Time[], 2, FALSE)</f>
        <v>Medium</v>
      </c>
      <c r="R487" s="1">
        <v>5</v>
      </c>
      <c r="S487" s="33" t="str">
        <f>VLOOKUP(Data[[#This Row],[Years of Experience]], Experience[], 2, TRUE)</f>
        <v>5 - 10 Years</v>
      </c>
    </row>
    <row r="488" spans="2:19" x14ac:dyDescent="0.2">
      <c r="B488" s="1" t="s">
        <v>3151</v>
      </c>
      <c r="C488" s="1">
        <v>41055.690254629626</v>
      </c>
      <c r="D488" s="10">
        <v>20000</v>
      </c>
      <c r="E488" s="1" t="s">
        <v>322</v>
      </c>
      <c r="F488" s="11">
        <v>20000</v>
      </c>
      <c r="G488" s="9">
        <f>Data[[#This Row],[Clean Salary]]*INDEX(Exchange[], MATCH(Data[[#This Row],[Currency]], Exchange[Code], 0), 4)</f>
        <v>20000</v>
      </c>
      <c r="H488" s="11">
        <f>IFERROR(Data[[#This Row],[Salary in USD]]/(INDEX(Exchange[], MATCH(Data[[#This Row],[Local Currency Unit]], Exchange[Code], 0), 8)), "")</f>
        <v>12345.679012345678</v>
      </c>
      <c r="I488" s="30">
        <f>100*(Data[[#This Row],[Salary in Big Macs]]/$H$5)</f>
        <v>90.071659717528348</v>
      </c>
      <c r="J488" s="1" t="s">
        <v>2042</v>
      </c>
      <c r="K488" s="1" t="s">
        <v>305</v>
      </c>
      <c r="L488" s="1" t="s">
        <v>134</v>
      </c>
      <c r="M488" s="1" t="s">
        <v>19</v>
      </c>
      <c r="N488" s="1" t="str">
        <f>INDEX(Countries[], MATCH(Data[[#This Row],[Where do you work]], Countries[Actual], 0), 2)</f>
        <v>India</v>
      </c>
      <c r="O488" s="1" t="str">
        <f>VLOOKUP(Data[[#This Row],[Where do you work]], Countries[], 3, FALSE)</f>
        <v>Asia</v>
      </c>
      <c r="P488" s="1" t="s">
        <v>324</v>
      </c>
      <c r="Q488" s="1" t="str">
        <f>VLOOKUP(Data[[#This Row],[How many hours of a day you work on Excel]], Time[], 2, FALSE)</f>
        <v>Light</v>
      </c>
      <c r="R488" s="1">
        <v>7</v>
      </c>
      <c r="S488" s="33" t="str">
        <f>VLOOKUP(Data[[#This Row],[Years of Experience]], Experience[], 2, TRUE)</f>
        <v>5 - 10 Years</v>
      </c>
    </row>
    <row r="489" spans="2:19" x14ac:dyDescent="0.2">
      <c r="B489" s="1" t="s">
        <v>2428</v>
      </c>
      <c r="C489" s="1">
        <v>41057.807974537034</v>
      </c>
      <c r="D489" s="10">
        <v>40000</v>
      </c>
      <c r="E489" s="1" t="s">
        <v>322</v>
      </c>
      <c r="F489" s="11">
        <v>40000</v>
      </c>
      <c r="G489" s="9">
        <f>Data[[#This Row],[Clean Salary]]*INDEX(Exchange[], MATCH(Data[[#This Row],[Currency]], Exchange[Code], 0), 4)</f>
        <v>40000</v>
      </c>
      <c r="H489" s="11">
        <f>IFERROR(Data[[#This Row],[Salary in USD]]/(INDEX(Exchange[], MATCH(Data[[#This Row],[Local Currency Unit]], Exchange[Code], 0), 8)), "")</f>
        <v>24691.358024691355</v>
      </c>
      <c r="I489" s="30">
        <f>100*(Data[[#This Row],[Salary in Big Macs]]/$H$5)</f>
        <v>180.1433194350567</v>
      </c>
      <c r="J489" s="1" t="s">
        <v>305</v>
      </c>
      <c r="K489" s="1" t="s">
        <v>305</v>
      </c>
      <c r="L489" s="1" t="s">
        <v>134</v>
      </c>
      <c r="M489" s="1" t="s">
        <v>19</v>
      </c>
      <c r="N489" s="1" t="str">
        <f>INDEX(Countries[], MATCH(Data[[#This Row],[Where do you work]], Countries[Actual], 0), 2)</f>
        <v>India</v>
      </c>
      <c r="O489" s="1" t="str">
        <f>VLOOKUP(Data[[#This Row],[Where do you work]], Countries[], 3, FALSE)</f>
        <v>Asia</v>
      </c>
      <c r="P489" s="1" t="s">
        <v>291</v>
      </c>
      <c r="Q489" s="1" t="str">
        <f>VLOOKUP(Data[[#This Row],[How many hours of a day you work on Excel]], Time[], 2, FALSE)</f>
        <v>Medium</v>
      </c>
      <c r="R489" s="1">
        <v>2</v>
      </c>
      <c r="S489" s="33" t="str">
        <f>VLOOKUP(Data[[#This Row],[Years of Experience]], Experience[], 2, TRUE)</f>
        <v>0 - 5 Years</v>
      </c>
    </row>
    <row r="490" spans="2:19" x14ac:dyDescent="0.2">
      <c r="B490" s="1" t="s">
        <v>3100</v>
      </c>
      <c r="C490" s="1">
        <v>41081.157210648147</v>
      </c>
      <c r="D490" s="10">
        <v>21000</v>
      </c>
      <c r="E490" s="1" t="s">
        <v>322</v>
      </c>
      <c r="F490" s="11">
        <v>21000</v>
      </c>
      <c r="G490" s="9">
        <f>Data[[#This Row],[Clean Salary]]*INDEX(Exchange[], MATCH(Data[[#This Row],[Currency]], Exchange[Code], 0), 4)</f>
        <v>21000</v>
      </c>
      <c r="H490" s="11">
        <f>IFERROR(Data[[#This Row],[Salary in USD]]/(INDEX(Exchange[], MATCH(Data[[#This Row],[Local Currency Unit]], Exchange[Code], 0), 8)), "")</f>
        <v>12962.962962962962</v>
      </c>
      <c r="I490" s="30">
        <f>100*(Data[[#This Row],[Salary in Big Macs]]/$H$5)</f>
        <v>94.575242703404768</v>
      </c>
      <c r="J490" s="1" t="s">
        <v>3101</v>
      </c>
      <c r="K490" s="1" t="s">
        <v>631</v>
      </c>
      <c r="L490" s="1" t="s">
        <v>134</v>
      </c>
      <c r="M490" s="1" t="s">
        <v>19</v>
      </c>
      <c r="N490" s="1" t="str">
        <f>INDEX(Countries[], MATCH(Data[[#This Row],[Where do you work]], Countries[Actual], 0), 2)</f>
        <v>India</v>
      </c>
      <c r="O490" s="1" t="str">
        <f>VLOOKUP(Data[[#This Row],[Where do you work]], Countries[], 3, FALSE)</f>
        <v>Asia</v>
      </c>
      <c r="P490" s="1" t="s">
        <v>294</v>
      </c>
      <c r="Q490" s="1" t="str">
        <f>VLOOKUP(Data[[#This Row],[How many hours of a day you work on Excel]], Time[], 2, FALSE)</f>
        <v>Very Heavy</v>
      </c>
      <c r="R490" s="1">
        <v>5</v>
      </c>
      <c r="S490" s="33" t="str">
        <f>VLOOKUP(Data[[#This Row],[Years of Experience]], Experience[], 2, TRUE)</f>
        <v>5 - 10 Years</v>
      </c>
    </row>
    <row r="491" spans="2:19" x14ac:dyDescent="0.2">
      <c r="B491" s="1" t="s">
        <v>3046</v>
      </c>
      <c r="C491" s="1">
        <v>41070.177835648145</v>
      </c>
      <c r="D491" s="10">
        <v>500000</v>
      </c>
      <c r="E491" s="1" t="s">
        <v>19</v>
      </c>
      <c r="F491" s="11">
        <v>500000</v>
      </c>
      <c r="G491" s="9">
        <f>Data[[#This Row],[Clean Salary]]*INDEX(Exchange[], MATCH(Data[[#This Row],[Currency]], Exchange[Code], 0), 4)</f>
        <v>8903.9583437212841</v>
      </c>
      <c r="H491" s="11">
        <f>IFERROR(Data[[#This Row],[Salary in USD]]/(INDEX(Exchange[], MATCH(Data[[#This Row],[Local Currency Unit]], Exchange[Code], 0), 8)), "")</f>
        <v>5496.2705825440025</v>
      </c>
      <c r="I491" s="30">
        <f>100*(Data[[#This Row],[Salary in Big Macs]]/$H$5)</f>
        <v>40.09971530373555</v>
      </c>
      <c r="J491" s="1" t="s">
        <v>3047</v>
      </c>
      <c r="K491" s="1" t="s">
        <v>290</v>
      </c>
      <c r="L491" s="1" t="s">
        <v>134</v>
      </c>
      <c r="M491" s="1" t="s">
        <v>19</v>
      </c>
      <c r="N491" s="1" t="str">
        <f>INDEX(Countries[], MATCH(Data[[#This Row],[Where do you work]], Countries[Actual], 0), 2)</f>
        <v>India</v>
      </c>
      <c r="O491" s="1" t="str">
        <f>VLOOKUP(Data[[#This Row],[Where do you work]], Countries[], 3, FALSE)</f>
        <v>Asia</v>
      </c>
      <c r="P491" s="1" t="s">
        <v>294</v>
      </c>
      <c r="Q491" s="1" t="str">
        <f>VLOOKUP(Data[[#This Row],[How many hours of a day you work on Excel]], Time[], 2, FALSE)</f>
        <v>Very Heavy</v>
      </c>
      <c r="R491" s="1">
        <v>0</v>
      </c>
      <c r="S491" s="33" t="str">
        <f>VLOOKUP(Data[[#This Row],[Years of Experience]], Experience[], 2, TRUE)</f>
        <v>0 - 5 Years</v>
      </c>
    </row>
    <row r="492" spans="2:19" x14ac:dyDescent="0.2">
      <c r="B492" s="1" t="s">
        <v>2843</v>
      </c>
      <c r="C492" s="1">
        <v>41055.646099537036</v>
      </c>
      <c r="D492" s="10" t="s">
        <v>2844</v>
      </c>
      <c r="E492" s="1" t="s">
        <v>19</v>
      </c>
      <c r="F492" s="11">
        <v>600000</v>
      </c>
      <c r="G492" s="9">
        <f>Data[[#This Row],[Clean Salary]]*INDEX(Exchange[], MATCH(Data[[#This Row],[Currency]], Exchange[Code], 0), 4)</f>
        <v>10684.750012465542</v>
      </c>
      <c r="H492" s="11">
        <f>IFERROR(Data[[#This Row],[Salary in USD]]/(INDEX(Exchange[], MATCH(Data[[#This Row],[Local Currency Unit]], Exchange[Code], 0), 8)), "")</f>
        <v>6595.524699052803</v>
      </c>
      <c r="I492" s="30">
        <f>100*(Data[[#This Row],[Salary in Big Macs]]/$H$5)</f>
        <v>48.11965836448266</v>
      </c>
      <c r="J492" s="1" t="s">
        <v>2845</v>
      </c>
      <c r="K492" s="1" t="s">
        <v>281</v>
      </c>
      <c r="L492" s="1" t="s">
        <v>134</v>
      </c>
      <c r="M492" s="1" t="s">
        <v>19</v>
      </c>
      <c r="N492" s="1" t="str">
        <f>INDEX(Countries[], MATCH(Data[[#This Row],[Where do you work]], Countries[Actual], 0), 2)</f>
        <v>India</v>
      </c>
      <c r="O492" s="1" t="str">
        <f>VLOOKUP(Data[[#This Row],[Where do you work]], Countries[], 3, FALSE)</f>
        <v>Asia</v>
      </c>
      <c r="P492" s="1" t="s">
        <v>291</v>
      </c>
      <c r="Q492" s="1" t="str">
        <f>VLOOKUP(Data[[#This Row],[How many hours of a day you work on Excel]], Time[], 2, FALSE)</f>
        <v>Medium</v>
      </c>
      <c r="R492" s="1">
        <v>8</v>
      </c>
      <c r="S492" s="33" t="str">
        <f>VLOOKUP(Data[[#This Row],[Years of Experience]], Experience[], 2, TRUE)</f>
        <v>5 - 10 Years</v>
      </c>
    </row>
    <row r="493" spans="2:19" x14ac:dyDescent="0.2">
      <c r="B493" s="1" t="s">
        <v>3341</v>
      </c>
      <c r="C493" s="1">
        <v>41056.658368055556</v>
      </c>
      <c r="D493" s="10">
        <v>16350</v>
      </c>
      <c r="E493" s="1" t="s">
        <v>322</v>
      </c>
      <c r="F493" s="11">
        <v>16350</v>
      </c>
      <c r="G493" s="9">
        <f>Data[[#This Row],[Clean Salary]]*INDEX(Exchange[], MATCH(Data[[#This Row],[Currency]], Exchange[Code], 0), 4)</f>
        <v>16350</v>
      </c>
      <c r="H493" s="11">
        <f>IFERROR(Data[[#This Row],[Salary in USD]]/(INDEX(Exchange[], MATCH(Data[[#This Row],[Local Currency Unit]], Exchange[Code], 0), 8)), "")</f>
        <v>10092.592592592591</v>
      </c>
      <c r="I493" s="30">
        <f>100*(Data[[#This Row],[Salary in Big Macs]]/$H$5)</f>
        <v>73.633581819079424</v>
      </c>
      <c r="J493" s="1" t="s">
        <v>2669</v>
      </c>
      <c r="K493" s="1" t="s">
        <v>281</v>
      </c>
      <c r="L493" s="1" t="s">
        <v>134</v>
      </c>
      <c r="M493" s="1" t="s">
        <v>19</v>
      </c>
      <c r="N493" s="1" t="str">
        <f>INDEX(Countries[], MATCH(Data[[#This Row],[Where do you work]], Countries[Actual], 0), 2)</f>
        <v>India</v>
      </c>
      <c r="O493" s="1" t="str">
        <f>VLOOKUP(Data[[#This Row],[Where do you work]], Countries[], 3, FALSE)</f>
        <v>Asia</v>
      </c>
      <c r="P493" s="1" t="s">
        <v>282</v>
      </c>
      <c r="Q493" s="1" t="str">
        <f>VLOOKUP(Data[[#This Row],[How many hours of a day you work on Excel]], Time[], 2, FALSE)</f>
        <v>Heavy</v>
      </c>
      <c r="R493" s="1">
        <v>5</v>
      </c>
      <c r="S493" s="33" t="str">
        <f>VLOOKUP(Data[[#This Row],[Years of Experience]], Experience[], 2, TRUE)</f>
        <v>5 - 10 Years</v>
      </c>
    </row>
    <row r="494" spans="2:19" x14ac:dyDescent="0.2">
      <c r="B494" s="1" t="s">
        <v>2937</v>
      </c>
      <c r="C494" s="1">
        <v>41066.946018518516</v>
      </c>
      <c r="D494" s="10">
        <v>25000</v>
      </c>
      <c r="E494" s="1" t="s">
        <v>322</v>
      </c>
      <c r="F494" s="11">
        <v>25000</v>
      </c>
      <c r="G494" s="9">
        <f>Data[[#This Row],[Clean Salary]]*INDEX(Exchange[], MATCH(Data[[#This Row],[Currency]], Exchange[Code], 0), 4)</f>
        <v>25000</v>
      </c>
      <c r="H494" s="11">
        <f>IFERROR(Data[[#This Row],[Salary in USD]]/(INDEX(Exchange[], MATCH(Data[[#This Row],[Local Currency Unit]], Exchange[Code], 0), 8)), "")</f>
        <v>15432.098765432098</v>
      </c>
      <c r="I494" s="30">
        <f>100*(Data[[#This Row],[Salary in Big Macs]]/$H$5)</f>
        <v>112.58957464691046</v>
      </c>
      <c r="J494" s="1" t="s">
        <v>2938</v>
      </c>
      <c r="K494" s="1" t="s">
        <v>290</v>
      </c>
      <c r="L494" s="1" t="s">
        <v>134</v>
      </c>
      <c r="M494" s="1" t="s">
        <v>19</v>
      </c>
      <c r="N494" s="1" t="str">
        <f>INDEX(Countries[], MATCH(Data[[#This Row],[Where do you work]], Countries[Actual], 0), 2)</f>
        <v>India</v>
      </c>
      <c r="O494" s="1" t="str">
        <f>VLOOKUP(Data[[#This Row],[Where do you work]], Countries[], 3, FALSE)</f>
        <v>Asia</v>
      </c>
      <c r="P494" s="1" t="s">
        <v>294</v>
      </c>
      <c r="Q494" s="1" t="str">
        <f>VLOOKUP(Data[[#This Row],[How many hours of a day you work on Excel]], Time[], 2, FALSE)</f>
        <v>Very Heavy</v>
      </c>
      <c r="R494" s="1">
        <v>8</v>
      </c>
      <c r="S494" s="33" t="str">
        <f>VLOOKUP(Data[[#This Row],[Years of Experience]], Experience[], 2, TRUE)</f>
        <v>5 - 10 Years</v>
      </c>
    </row>
    <row r="495" spans="2:19" x14ac:dyDescent="0.2">
      <c r="B495" s="1" t="s">
        <v>3845</v>
      </c>
      <c r="C495" s="1">
        <v>41055.503877314812</v>
      </c>
      <c r="D495" s="10">
        <v>150000</v>
      </c>
      <c r="E495" s="1" t="s">
        <v>19</v>
      </c>
      <c r="F495" s="11">
        <v>150000</v>
      </c>
      <c r="G495" s="9">
        <f>Data[[#This Row],[Clean Salary]]*INDEX(Exchange[], MATCH(Data[[#This Row],[Currency]], Exchange[Code], 0), 4)</f>
        <v>2671.1875031163854</v>
      </c>
      <c r="H495" s="11">
        <f>IFERROR(Data[[#This Row],[Salary in USD]]/(INDEX(Exchange[], MATCH(Data[[#This Row],[Local Currency Unit]], Exchange[Code], 0), 8)), "")</f>
        <v>1648.8811747632008</v>
      </c>
      <c r="I495" s="30">
        <f>100*(Data[[#This Row],[Salary in Big Macs]]/$H$5)</f>
        <v>12.029914591120665</v>
      </c>
      <c r="J495" s="1" t="s">
        <v>2635</v>
      </c>
      <c r="K495" s="1" t="s">
        <v>281</v>
      </c>
      <c r="L495" s="1" t="s">
        <v>134</v>
      </c>
      <c r="M495" s="1" t="s">
        <v>19</v>
      </c>
      <c r="N495" s="1" t="str">
        <f>INDEX(Countries[], MATCH(Data[[#This Row],[Where do you work]], Countries[Actual], 0), 2)</f>
        <v>India</v>
      </c>
      <c r="O495" s="1" t="str">
        <f>VLOOKUP(Data[[#This Row],[Where do you work]], Countries[], 3, FALSE)</f>
        <v>Asia</v>
      </c>
      <c r="P495" s="1" t="s">
        <v>291</v>
      </c>
      <c r="Q495" s="1" t="str">
        <f>VLOOKUP(Data[[#This Row],[How many hours of a day you work on Excel]], Time[], 2, FALSE)</f>
        <v>Medium</v>
      </c>
      <c r="R495" s="1">
        <v>5</v>
      </c>
      <c r="S495" s="33" t="str">
        <f>VLOOKUP(Data[[#This Row],[Years of Experience]], Experience[], 2, TRUE)</f>
        <v>5 - 10 Years</v>
      </c>
    </row>
    <row r="496" spans="2:19" x14ac:dyDescent="0.2">
      <c r="B496" s="1" t="s">
        <v>3781</v>
      </c>
      <c r="C496" s="1">
        <v>41056.643449074072</v>
      </c>
      <c r="D496" s="10" t="s">
        <v>3782</v>
      </c>
      <c r="E496" s="1" t="s">
        <v>19</v>
      </c>
      <c r="F496" s="11">
        <v>180000</v>
      </c>
      <c r="G496" s="9">
        <f>Data[[#This Row],[Clean Salary]]*INDEX(Exchange[], MATCH(Data[[#This Row],[Currency]], Exchange[Code], 0), 4)</f>
        <v>3205.4250037396623</v>
      </c>
      <c r="H496" s="11">
        <f>IFERROR(Data[[#This Row],[Salary in USD]]/(INDEX(Exchange[], MATCH(Data[[#This Row],[Local Currency Unit]], Exchange[Code], 0), 8)), "")</f>
        <v>1978.6574097158409</v>
      </c>
      <c r="I496" s="30">
        <f>100*(Data[[#This Row],[Salary in Big Macs]]/$H$5)</f>
        <v>14.435897509344798</v>
      </c>
      <c r="J496" s="1" t="s">
        <v>2635</v>
      </c>
      <c r="K496" s="1" t="s">
        <v>290</v>
      </c>
      <c r="L496" s="1" t="s">
        <v>134</v>
      </c>
      <c r="M496" s="1" t="s">
        <v>19</v>
      </c>
      <c r="N496" s="1" t="str">
        <f>INDEX(Countries[], MATCH(Data[[#This Row],[Where do you work]], Countries[Actual], 0), 2)</f>
        <v>India</v>
      </c>
      <c r="O496" s="1" t="str">
        <f>VLOOKUP(Data[[#This Row],[Where do you work]], Countries[], 3, FALSE)</f>
        <v>Asia</v>
      </c>
      <c r="P496" s="1" t="s">
        <v>291</v>
      </c>
      <c r="Q496" s="1" t="str">
        <f>VLOOKUP(Data[[#This Row],[How many hours of a day you work on Excel]], Time[], 2, FALSE)</f>
        <v>Medium</v>
      </c>
      <c r="R496" s="1">
        <v>3.5</v>
      </c>
      <c r="S496" s="33" t="str">
        <f>VLOOKUP(Data[[#This Row],[Years of Experience]], Experience[], 2, TRUE)</f>
        <v>0 - 5 Years</v>
      </c>
    </row>
    <row r="497" spans="2:19" x14ac:dyDescent="0.2">
      <c r="B497" s="1" t="s">
        <v>3734</v>
      </c>
      <c r="C497" s="1">
        <v>41065.772210648145</v>
      </c>
      <c r="D497" s="10" t="s">
        <v>3735</v>
      </c>
      <c r="E497" s="1" t="s">
        <v>19</v>
      </c>
      <c r="F497" s="11">
        <v>200000</v>
      </c>
      <c r="G497" s="9">
        <f>Data[[#This Row],[Clean Salary]]*INDEX(Exchange[], MATCH(Data[[#This Row],[Currency]], Exchange[Code], 0), 4)</f>
        <v>3561.5833374885137</v>
      </c>
      <c r="H497" s="11">
        <f>IFERROR(Data[[#This Row],[Salary in USD]]/(INDEX(Exchange[], MATCH(Data[[#This Row],[Local Currency Unit]], Exchange[Code], 0), 8)), "")</f>
        <v>2198.508233017601</v>
      </c>
      <c r="I497" s="30">
        <f>100*(Data[[#This Row],[Salary in Big Macs]]/$H$5)</f>
        <v>16.03988612149422</v>
      </c>
      <c r="J497" s="1" t="s">
        <v>2635</v>
      </c>
      <c r="K497" s="1" t="s">
        <v>290</v>
      </c>
      <c r="L497" s="1" t="s">
        <v>134</v>
      </c>
      <c r="M497" s="1" t="s">
        <v>19</v>
      </c>
      <c r="N497" s="1" t="str">
        <f>INDEX(Countries[], MATCH(Data[[#This Row],[Where do you work]], Countries[Actual], 0), 2)</f>
        <v>India</v>
      </c>
      <c r="O497" s="1" t="str">
        <f>VLOOKUP(Data[[#This Row],[Where do you work]], Countries[], 3, FALSE)</f>
        <v>Asia</v>
      </c>
      <c r="P497" s="1" t="s">
        <v>324</v>
      </c>
      <c r="Q497" s="1" t="str">
        <f>VLOOKUP(Data[[#This Row],[How many hours of a day you work on Excel]], Time[], 2, FALSE)</f>
        <v>Light</v>
      </c>
      <c r="R497" s="1">
        <v>16</v>
      </c>
      <c r="S497" s="33" t="str">
        <f>VLOOKUP(Data[[#This Row],[Years of Experience]], Experience[], 2, TRUE)</f>
        <v>10 - 20 Years</v>
      </c>
    </row>
    <row r="498" spans="2:19" x14ac:dyDescent="0.2">
      <c r="B498" s="1" t="s">
        <v>3730</v>
      </c>
      <c r="C498" s="1">
        <v>41059.675393518519</v>
      </c>
      <c r="D498" s="10" t="s">
        <v>3706</v>
      </c>
      <c r="E498" s="1" t="s">
        <v>19</v>
      </c>
      <c r="F498" s="11">
        <v>200000</v>
      </c>
      <c r="G498" s="9">
        <f>Data[[#This Row],[Clean Salary]]*INDEX(Exchange[], MATCH(Data[[#This Row],[Currency]], Exchange[Code], 0), 4)</f>
        <v>3561.5833374885137</v>
      </c>
      <c r="H498" s="11">
        <f>IFERROR(Data[[#This Row],[Salary in USD]]/(INDEX(Exchange[], MATCH(Data[[#This Row],[Local Currency Unit]], Exchange[Code], 0), 8)), "")</f>
        <v>2198.508233017601</v>
      </c>
      <c r="I498" s="30">
        <f>100*(Data[[#This Row],[Salary in Big Macs]]/$H$5)</f>
        <v>16.03988612149422</v>
      </c>
      <c r="J498" s="1" t="s">
        <v>2635</v>
      </c>
      <c r="K498" s="1" t="s">
        <v>290</v>
      </c>
      <c r="L498" s="1" t="s">
        <v>134</v>
      </c>
      <c r="M498" s="1" t="s">
        <v>19</v>
      </c>
      <c r="N498" s="1" t="str">
        <f>INDEX(Countries[], MATCH(Data[[#This Row],[Where do you work]], Countries[Actual], 0), 2)</f>
        <v>India</v>
      </c>
      <c r="O498" s="1" t="str">
        <f>VLOOKUP(Data[[#This Row],[Where do you work]], Countries[], 3, FALSE)</f>
        <v>Asia</v>
      </c>
      <c r="P498" s="1" t="s">
        <v>282</v>
      </c>
      <c r="Q498" s="1" t="str">
        <f>VLOOKUP(Data[[#This Row],[How many hours of a day you work on Excel]], Time[], 2, FALSE)</f>
        <v>Heavy</v>
      </c>
      <c r="R498" s="1">
        <v>11</v>
      </c>
      <c r="S498" s="33" t="str">
        <f>VLOOKUP(Data[[#This Row],[Years of Experience]], Experience[], 2, TRUE)</f>
        <v>10 - 20 Years</v>
      </c>
    </row>
    <row r="499" spans="2:19" x14ac:dyDescent="0.2">
      <c r="B499" s="1" t="s">
        <v>3617</v>
      </c>
      <c r="C499" s="1">
        <v>41055.710717592592</v>
      </c>
      <c r="D499" s="10" t="s">
        <v>3618</v>
      </c>
      <c r="E499" s="1" t="s">
        <v>19</v>
      </c>
      <c r="F499" s="11">
        <v>240000</v>
      </c>
      <c r="G499" s="9">
        <f>Data[[#This Row],[Clean Salary]]*INDEX(Exchange[], MATCH(Data[[#This Row],[Currency]], Exchange[Code], 0), 4)</f>
        <v>4273.9000049862161</v>
      </c>
      <c r="H499" s="11">
        <f>IFERROR(Data[[#This Row],[Salary in USD]]/(INDEX(Exchange[], MATCH(Data[[#This Row],[Local Currency Unit]], Exchange[Code], 0), 8)), "")</f>
        <v>2638.2098796211208</v>
      </c>
      <c r="I499" s="30">
        <f>100*(Data[[#This Row],[Salary in Big Macs]]/$H$5)</f>
        <v>19.247863345793061</v>
      </c>
      <c r="J499" s="1" t="s">
        <v>3619</v>
      </c>
      <c r="K499" s="1" t="s">
        <v>290</v>
      </c>
      <c r="L499" s="1" t="s">
        <v>134</v>
      </c>
      <c r="M499" s="1" t="s">
        <v>19</v>
      </c>
      <c r="N499" s="1" t="str">
        <f>INDEX(Countries[], MATCH(Data[[#This Row],[Where do you work]], Countries[Actual], 0), 2)</f>
        <v>India</v>
      </c>
      <c r="O499" s="1" t="str">
        <f>VLOOKUP(Data[[#This Row],[Where do you work]], Countries[], 3, FALSE)</f>
        <v>Asia</v>
      </c>
      <c r="P499" s="1" t="s">
        <v>291</v>
      </c>
      <c r="Q499" s="1" t="str">
        <f>VLOOKUP(Data[[#This Row],[How many hours of a day you work on Excel]], Time[], 2, FALSE)</f>
        <v>Medium</v>
      </c>
      <c r="R499" s="1">
        <v>20</v>
      </c>
      <c r="S499" s="33" t="str">
        <f>VLOOKUP(Data[[#This Row],[Years of Experience]], Experience[], 2, TRUE)</f>
        <v>20+ Years</v>
      </c>
    </row>
    <row r="500" spans="2:19" x14ac:dyDescent="0.2">
      <c r="B500" s="1" t="s">
        <v>3623</v>
      </c>
      <c r="C500" s="1">
        <v>41057.659282407411</v>
      </c>
      <c r="D500" s="10">
        <v>240000</v>
      </c>
      <c r="E500" s="1" t="s">
        <v>19</v>
      </c>
      <c r="F500" s="11">
        <v>240000</v>
      </c>
      <c r="G500" s="9">
        <f>Data[[#This Row],[Clean Salary]]*INDEX(Exchange[], MATCH(Data[[#This Row],[Currency]], Exchange[Code], 0), 4)</f>
        <v>4273.9000049862161</v>
      </c>
      <c r="H500" s="11">
        <f>IFERROR(Data[[#This Row],[Salary in USD]]/(INDEX(Exchange[], MATCH(Data[[#This Row],[Local Currency Unit]], Exchange[Code], 0), 8)), "")</f>
        <v>2638.2098796211208</v>
      </c>
      <c r="I500" s="30">
        <f>100*(Data[[#This Row],[Salary in Big Macs]]/$H$5)</f>
        <v>19.247863345793061</v>
      </c>
      <c r="J500" s="1" t="s">
        <v>2635</v>
      </c>
      <c r="K500" s="1" t="s">
        <v>290</v>
      </c>
      <c r="L500" s="1" t="s">
        <v>134</v>
      </c>
      <c r="M500" s="1" t="s">
        <v>19</v>
      </c>
      <c r="N500" s="1" t="str">
        <f>INDEX(Countries[], MATCH(Data[[#This Row],[Where do you work]], Countries[Actual], 0), 2)</f>
        <v>India</v>
      </c>
      <c r="O500" s="1" t="str">
        <f>VLOOKUP(Data[[#This Row],[Where do you work]], Countries[], 3, FALSE)</f>
        <v>Asia</v>
      </c>
      <c r="P500" s="1" t="s">
        <v>291</v>
      </c>
      <c r="Q500" s="1" t="str">
        <f>VLOOKUP(Data[[#This Row],[How many hours of a day you work on Excel]], Time[], 2, FALSE)</f>
        <v>Medium</v>
      </c>
      <c r="R500" s="1">
        <v>3</v>
      </c>
      <c r="S500" s="33" t="str">
        <f>VLOOKUP(Data[[#This Row],[Years of Experience]], Experience[], 2, TRUE)</f>
        <v>0 - 5 Years</v>
      </c>
    </row>
    <row r="501" spans="2:19" x14ac:dyDescent="0.2">
      <c r="B501" s="1" t="s">
        <v>3022</v>
      </c>
      <c r="C501" s="1">
        <v>41057.669270833336</v>
      </c>
      <c r="D501" s="10" t="s">
        <v>3023</v>
      </c>
      <c r="E501" s="1" t="s">
        <v>19</v>
      </c>
      <c r="F501" s="11">
        <v>500000</v>
      </c>
      <c r="G501" s="9">
        <f>Data[[#This Row],[Clean Salary]]*INDEX(Exchange[], MATCH(Data[[#This Row],[Currency]], Exchange[Code], 0), 4)</f>
        <v>8903.9583437212841</v>
      </c>
      <c r="H501" s="11">
        <f>IFERROR(Data[[#This Row],[Salary in USD]]/(INDEX(Exchange[], MATCH(Data[[#This Row],[Local Currency Unit]], Exchange[Code], 0), 8)), "")</f>
        <v>5496.2705825440025</v>
      </c>
      <c r="I501" s="30">
        <f>100*(Data[[#This Row],[Salary in Big Macs]]/$H$5)</f>
        <v>40.09971530373555</v>
      </c>
      <c r="J501" s="1" t="s">
        <v>2635</v>
      </c>
      <c r="K501" s="1" t="s">
        <v>290</v>
      </c>
      <c r="L501" s="1" t="s">
        <v>134</v>
      </c>
      <c r="M501" s="1" t="s">
        <v>19</v>
      </c>
      <c r="N501" s="1" t="str">
        <f>INDEX(Countries[], MATCH(Data[[#This Row],[Where do you work]], Countries[Actual], 0), 2)</f>
        <v>India</v>
      </c>
      <c r="O501" s="1" t="str">
        <f>VLOOKUP(Data[[#This Row],[Where do you work]], Countries[], 3, FALSE)</f>
        <v>Asia</v>
      </c>
      <c r="P501" s="1" t="s">
        <v>291</v>
      </c>
      <c r="Q501" s="1" t="str">
        <f>VLOOKUP(Data[[#This Row],[How many hours of a day you work on Excel]], Time[], 2, FALSE)</f>
        <v>Medium</v>
      </c>
      <c r="R501" s="1">
        <v>23</v>
      </c>
      <c r="S501" s="33" t="str">
        <f>VLOOKUP(Data[[#This Row],[Years of Experience]], Experience[], 2, TRUE)</f>
        <v>20+ Years</v>
      </c>
    </row>
    <row r="502" spans="2:19" x14ac:dyDescent="0.2">
      <c r="B502" s="1" t="s">
        <v>3658</v>
      </c>
      <c r="C502" s="1">
        <v>41055.584131944444</v>
      </c>
      <c r="D502" s="10">
        <v>10000</v>
      </c>
      <c r="E502" s="1" t="s">
        <v>322</v>
      </c>
      <c r="F502" s="11">
        <v>10000</v>
      </c>
      <c r="G502" s="9">
        <f>Data[[#This Row],[Clean Salary]]*INDEX(Exchange[], MATCH(Data[[#This Row],[Currency]], Exchange[Code], 0), 4)</f>
        <v>10000</v>
      </c>
      <c r="H502" s="11">
        <f>IFERROR(Data[[#This Row],[Salary in USD]]/(INDEX(Exchange[], MATCH(Data[[#This Row],[Local Currency Unit]], Exchange[Code], 0), 8)), "")</f>
        <v>6172.8395061728388</v>
      </c>
      <c r="I502" s="30">
        <f>100*(Data[[#This Row],[Salary in Big Macs]]/$H$5)</f>
        <v>45.035829858764174</v>
      </c>
      <c r="J502" s="1" t="s">
        <v>2635</v>
      </c>
      <c r="K502" s="1" t="s">
        <v>281</v>
      </c>
      <c r="L502" s="1" t="s">
        <v>134</v>
      </c>
      <c r="M502" s="1" t="s">
        <v>19</v>
      </c>
      <c r="N502" s="1" t="str">
        <f>INDEX(Countries[], MATCH(Data[[#This Row],[Where do you work]], Countries[Actual], 0), 2)</f>
        <v>India</v>
      </c>
      <c r="O502" s="1" t="str">
        <f>VLOOKUP(Data[[#This Row],[Where do you work]], Countries[], 3, FALSE)</f>
        <v>Asia</v>
      </c>
      <c r="P502" s="1" t="s">
        <v>282</v>
      </c>
      <c r="Q502" s="1" t="str">
        <f>VLOOKUP(Data[[#This Row],[How many hours of a day you work on Excel]], Time[], 2, FALSE)</f>
        <v>Heavy</v>
      </c>
      <c r="R502" s="1">
        <v>2</v>
      </c>
      <c r="S502" s="33" t="str">
        <f>VLOOKUP(Data[[#This Row],[Years of Experience]], Experience[], 2, TRUE)</f>
        <v>0 - 5 Years</v>
      </c>
    </row>
    <row r="503" spans="2:19" x14ac:dyDescent="0.2">
      <c r="B503" s="1" t="s">
        <v>2863</v>
      </c>
      <c r="C503" s="1">
        <v>41057.030324074076</v>
      </c>
      <c r="D503" s="10" t="s">
        <v>2864</v>
      </c>
      <c r="E503" s="1" t="s">
        <v>19</v>
      </c>
      <c r="F503" s="11">
        <v>600000</v>
      </c>
      <c r="G503" s="9">
        <f>Data[[#This Row],[Clean Salary]]*INDEX(Exchange[], MATCH(Data[[#This Row],[Currency]], Exchange[Code], 0), 4)</f>
        <v>10684.750012465542</v>
      </c>
      <c r="H503" s="11">
        <f>IFERROR(Data[[#This Row],[Salary in USD]]/(INDEX(Exchange[], MATCH(Data[[#This Row],[Local Currency Unit]], Exchange[Code], 0), 8)), "")</f>
        <v>6595.524699052803</v>
      </c>
      <c r="I503" s="30">
        <f>100*(Data[[#This Row],[Salary in Big Macs]]/$H$5)</f>
        <v>48.11965836448266</v>
      </c>
      <c r="J503" s="1" t="s">
        <v>2635</v>
      </c>
      <c r="K503" s="1" t="s">
        <v>290</v>
      </c>
      <c r="L503" s="1" t="s">
        <v>134</v>
      </c>
      <c r="M503" s="1" t="s">
        <v>19</v>
      </c>
      <c r="N503" s="1" t="str">
        <f>INDEX(Countries[], MATCH(Data[[#This Row],[Where do you work]], Countries[Actual], 0), 2)</f>
        <v>India</v>
      </c>
      <c r="O503" s="1" t="str">
        <f>VLOOKUP(Data[[#This Row],[Where do you work]], Countries[], 3, FALSE)</f>
        <v>Asia</v>
      </c>
      <c r="P503" s="1" t="s">
        <v>291</v>
      </c>
      <c r="Q503" s="1" t="str">
        <f>VLOOKUP(Data[[#This Row],[How many hours of a day you work on Excel]], Time[], 2, FALSE)</f>
        <v>Medium</v>
      </c>
      <c r="R503" s="1">
        <v>4</v>
      </c>
      <c r="S503" s="33" t="str">
        <f>VLOOKUP(Data[[#This Row],[Years of Experience]], Experience[], 2, TRUE)</f>
        <v>0 - 5 Years</v>
      </c>
    </row>
    <row r="504" spans="2:19" x14ac:dyDescent="0.2">
      <c r="B504" s="1" t="s">
        <v>1767</v>
      </c>
      <c r="C504" s="1">
        <v>41057.618090277778</v>
      </c>
      <c r="D504" s="10">
        <v>100000</v>
      </c>
      <c r="E504" s="1" t="s">
        <v>19</v>
      </c>
      <c r="F504" s="11">
        <v>1200000</v>
      </c>
      <c r="G504" s="9">
        <f>Data[[#This Row],[Clean Salary]]*INDEX(Exchange[], MATCH(Data[[#This Row],[Currency]], Exchange[Code], 0), 4)</f>
        <v>21369.500024931083</v>
      </c>
      <c r="H504" s="11">
        <f>IFERROR(Data[[#This Row],[Salary in USD]]/(INDEX(Exchange[], MATCH(Data[[#This Row],[Local Currency Unit]], Exchange[Code], 0), 8)), "")</f>
        <v>13191.049398105606</v>
      </c>
      <c r="I504" s="30">
        <f>100*(Data[[#This Row],[Salary in Big Macs]]/$H$5)</f>
        <v>96.239316728965321</v>
      </c>
      <c r="J504" s="1" t="s">
        <v>1768</v>
      </c>
      <c r="K504" s="1" t="s">
        <v>290</v>
      </c>
      <c r="L504" s="1" t="s">
        <v>134</v>
      </c>
      <c r="M504" s="1" t="s">
        <v>19</v>
      </c>
      <c r="N504" s="1" t="str">
        <f>INDEX(Countries[], MATCH(Data[[#This Row],[Where do you work]], Countries[Actual], 0), 2)</f>
        <v>India</v>
      </c>
      <c r="O504" s="1" t="str">
        <f>VLOOKUP(Data[[#This Row],[Where do you work]], Countries[], 3, FALSE)</f>
        <v>Asia</v>
      </c>
      <c r="P504" s="1" t="s">
        <v>282</v>
      </c>
      <c r="Q504" s="1" t="str">
        <f>VLOOKUP(Data[[#This Row],[How many hours of a day you work on Excel]], Time[], 2, FALSE)</f>
        <v>Heavy</v>
      </c>
      <c r="R504" s="1">
        <v>7</v>
      </c>
      <c r="S504" s="33" t="str">
        <f>VLOOKUP(Data[[#This Row],[Years of Experience]], Experience[], 2, TRUE)</f>
        <v>5 - 10 Years</v>
      </c>
    </row>
    <row r="505" spans="2:19" x14ac:dyDescent="0.2">
      <c r="B505" s="1" t="s">
        <v>3625</v>
      </c>
      <c r="C505" s="1">
        <v>41064.601215277777</v>
      </c>
      <c r="D505" s="10" t="s">
        <v>3626</v>
      </c>
      <c r="E505" s="1" t="s">
        <v>19</v>
      </c>
      <c r="F505" s="11">
        <v>240000</v>
      </c>
      <c r="G505" s="9">
        <f>Data[[#This Row],[Clean Salary]]*INDEX(Exchange[], MATCH(Data[[#This Row],[Currency]], Exchange[Code], 0), 4)</f>
        <v>4273.9000049862161</v>
      </c>
      <c r="H505" s="11">
        <f>IFERROR(Data[[#This Row],[Salary in USD]]/(INDEX(Exchange[], MATCH(Data[[#This Row],[Local Currency Unit]], Exchange[Code], 0), 8)), "")</f>
        <v>2638.2098796211208</v>
      </c>
      <c r="I505" s="30">
        <f>100*(Data[[#This Row],[Salary in Big Macs]]/$H$5)</f>
        <v>19.247863345793061</v>
      </c>
      <c r="J505" s="1" t="s">
        <v>3627</v>
      </c>
      <c r="K505" s="1" t="s">
        <v>298</v>
      </c>
      <c r="L505" s="1" t="s">
        <v>134</v>
      </c>
      <c r="M505" s="1" t="s">
        <v>19</v>
      </c>
      <c r="N505" s="1" t="str">
        <f>INDEX(Countries[], MATCH(Data[[#This Row],[Where do you work]], Countries[Actual], 0), 2)</f>
        <v>India</v>
      </c>
      <c r="O505" s="1" t="str">
        <f>VLOOKUP(Data[[#This Row],[Where do you work]], Countries[], 3, FALSE)</f>
        <v>Asia</v>
      </c>
      <c r="P505" s="1" t="s">
        <v>291</v>
      </c>
      <c r="Q505" s="1" t="str">
        <f>VLOOKUP(Data[[#This Row],[How many hours of a day you work on Excel]], Time[], 2, FALSE)</f>
        <v>Medium</v>
      </c>
      <c r="R505" s="1">
        <v>15</v>
      </c>
      <c r="S505" s="33" t="str">
        <f>VLOOKUP(Data[[#This Row],[Years of Experience]], Experience[], 2, TRUE)</f>
        <v>10 - 20 Years</v>
      </c>
    </row>
    <row r="506" spans="2:19" x14ac:dyDescent="0.2">
      <c r="B506" s="1" t="s">
        <v>3475</v>
      </c>
      <c r="C506" s="1">
        <v>41058.07640046296</v>
      </c>
      <c r="D506" s="10">
        <v>300000</v>
      </c>
      <c r="E506" s="1" t="s">
        <v>19</v>
      </c>
      <c r="F506" s="11">
        <v>300000</v>
      </c>
      <c r="G506" s="9">
        <f>Data[[#This Row],[Clean Salary]]*INDEX(Exchange[], MATCH(Data[[#This Row],[Currency]], Exchange[Code], 0), 4)</f>
        <v>5342.3750062327708</v>
      </c>
      <c r="H506" s="11">
        <f>IFERROR(Data[[#This Row],[Salary in USD]]/(INDEX(Exchange[], MATCH(Data[[#This Row],[Local Currency Unit]], Exchange[Code], 0), 8)), "")</f>
        <v>3297.7623495264015</v>
      </c>
      <c r="I506" s="30">
        <f>100*(Data[[#This Row],[Salary in Big Macs]]/$H$5)</f>
        <v>24.05982918224133</v>
      </c>
      <c r="J506" s="1" t="s">
        <v>907</v>
      </c>
      <c r="K506" s="1" t="s">
        <v>290</v>
      </c>
      <c r="L506" s="1" t="s">
        <v>134</v>
      </c>
      <c r="M506" s="1" t="s">
        <v>19</v>
      </c>
      <c r="N506" s="1" t="str">
        <f>INDEX(Countries[], MATCH(Data[[#This Row],[Where do you work]], Countries[Actual], 0), 2)</f>
        <v>India</v>
      </c>
      <c r="O506" s="1" t="str">
        <f>VLOOKUP(Data[[#This Row],[Where do you work]], Countries[], 3, FALSE)</f>
        <v>Asia</v>
      </c>
      <c r="P506" s="1" t="s">
        <v>282</v>
      </c>
      <c r="Q506" s="1" t="str">
        <f>VLOOKUP(Data[[#This Row],[How many hours of a day you work on Excel]], Time[], 2, FALSE)</f>
        <v>Heavy</v>
      </c>
      <c r="R506" s="1">
        <v>6</v>
      </c>
      <c r="S506" s="33" t="str">
        <f>VLOOKUP(Data[[#This Row],[Years of Experience]], Experience[], 2, TRUE)</f>
        <v>5 - 10 Years</v>
      </c>
    </row>
    <row r="507" spans="2:19" x14ac:dyDescent="0.2">
      <c r="B507" s="1" t="s">
        <v>1769</v>
      </c>
      <c r="C507" s="1">
        <v>41057.650960648149</v>
      </c>
      <c r="D507" s="10">
        <v>1200000</v>
      </c>
      <c r="E507" s="1" t="s">
        <v>19</v>
      </c>
      <c r="F507" s="11">
        <v>1200000</v>
      </c>
      <c r="G507" s="9">
        <f>Data[[#This Row],[Clean Salary]]*INDEX(Exchange[], MATCH(Data[[#This Row],[Currency]], Exchange[Code], 0), 4)</f>
        <v>21369.500024931083</v>
      </c>
      <c r="H507" s="11">
        <f>IFERROR(Data[[#This Row],[Salary in USD]]/(INDEX(Exchange[], MATCH(Data[[#This Row],[Local Currency Unit]], Exchange[Code], 0), 8)), "")</f>
        <v>13191.049398105606</v>
      </c>
      <c r="I507" s="30">
        <f>100*(Data[[#This Row],[Salary in Big Macs]]/$H$5)</f>
        <v>96.239316728965321</v>
      </c>
      <c r="J507" s="1" t="s">
        <v>1770</v>
      </c>
      <c r="K507" s="1" t="s">
        <v>298</v>
      </c>
      <c r="L507" s="1" t="s">
        <v>134</v>
      </c>
      <c r="M507" s="1" t="s">
        <v>19</v>
      </c>
      <c r="N507" s="1" t="str">
        <f>INDEX(Countries[], MATCH(Data[[#This Row],[Where do you work]], Countries[Actual], 0), 2)</f>
        <v>India</v>
      </c>
      <c r="O507" s="1" t="str">
        <f>VLOOKUP(Data[[#This Row],[Where do you work]], Countries[], 3, FALSE)</f>
        <v>Asia</v>
      </c>
      <c r="P507" s="1" t="s">
        <v>282</v>
      </c>
      <c r="Q507" s="1" t="str">
        <f>VLOOKUP(Data[[#This Row],[How many hours of a day you work on Excel]], Time[], 2, FALSE)</f>
        <v>Heavy</v>
      </c>
      <c r="R507" s="1">
        <v>8</v>
      </c>
      <c r="S507" s="33" t="str">
        <f>VLOOKUP(Data[[#This Row],[Years of Experience]], Experience[], 2, TRUE)</f>
        <v>5 - 10 Years</v>
      </c>
    </row>
    <row r="508" spans="2:19" x14ac:dyDescent="0.2">
      <c r="B508" s="1" t="s">
        <v>2846</v>
      </c>
      <c r="C508" s="1">
        <v>41055.662499999999</v>
      </c>
      <c r="D508" s="10" t="s">
        <v>2847</v>
      </c>
      <c r="E508" s="1" t="s">
        <v>19</v>
      </c>
      <c r="F508" s="11">
        <v>600000</v>
      </c>
      <c r="G508" s="9">
        <f>Data[[#This Row],[Clean Salary]]*INDEX(Exchange[], MATCH(Data[[#This Row],[Currency]], Exchange[Code], 0), 4)</f>
        <v>10684.750012465542</v>
      </c>
      <c r="H508" s="11">
        <f>IFERROR(Data[[#This Row],[Salary in USD]]/(INDEX(Exchange[], MATCH(Data[[#This Row],[Local Currency Unit]], Exchange[Code], 0), 8)), "")</f>
        <v>6595.524699052803</v>
      </c>
      <c r="I508" s="30">
        <f>100*(Data[[#This Row],[Salary in Big Macs]]/$H$5)</f>
        <v>48.11965836448266</v>
      </c>
      <c r="J508" s="1" t="s">
        <v>280</v>
      </c>
      <c r="K508" s="1" t="s">
        <v>281</v>
      </c>
      <c r="L508" s="1" t="s">
        <v>134</v>
      </c>
      <c r="M508" s="1" t="s">
        <v>19</v>
      </c>
      <c r="N508" s="1" t="str">
        <f>INDEX(Countries[], MATCH(Data[[#This Row],[Where do you work]], Countries[Actual], 0), 2)</f>
        <v>India</v>
      </c>
      <c r="O508" s="1" t="str">
        <f>VLOOKUP(Data[[#This Row],[Where do you work]], Countries[], 3, FALSE)</f>
        <v>Asia</v>
      </c>
      <c r="P508" s="1" t="s">
        <v>282</v>
      </c>
      <c r="Q508" s="1" t="str">
        <f>VLOOKUP(Data[[#This Row],[How many hours of a day you work on Excel]], Time[], 2, FALSE)</f>
        <v>Heavy</v>
      </c>
      <c r="R508" s="1">
        <v>5</v>
      </c>
      <c r="S508" s="33" t="str">
        <f>VLOOKUP(Data[[#This Row],[Years of Experience]], Experience[], 2, TRUE)</f>
        <v>5 - 10 Years</v>
      </c>
    </row>
    <row r="509" spans="2:19" x14ac:dyDescent="0.2">
      <c r="B509" s="1" t="s">
        <v>2733</v>
      </c>
      <c r="C509" s="1">
        <v>41056.073611111111</v>
      </c>
      <c r="D509" s="10">
        <v>650000</v>
      </c>
      <c r="E509" s="1" t="s">
        <v>19</v>
      </c>
      <c r="F509" s="11">
        <v>650000</v>
      </c>
      <c r="G509" s="9">
        <f>Data[[#This Row],[Clean Salary]]*INDEX(Exchange[], MATCH(Data[[#This Row],[Currency]], Exchange[Code], 0), 4)</f>
        <v>11575.14584683767</v>
      </c>
      <c r="H509" s="11">
        <f>IFERROR(Data[[#This Row],[Salary in USD]]/(INDEX(Exchange[], MATCH(Data[[#This Row],[Local Currency Unit]], Exchange[Code], 0), 8)), "")</f>
        <v>7145.1517573072033</v>
      </c>
      <c r="I509" s="30">
        <f>100*(Data[[#This Row],[Salary in Big Macs]]/$H$5)</f>
        <v>52.129629894856208</v>
      </c>
      <c r="J509" s="1" t="s">
        <v>2734</v>
      </c>
      <c r="K509" s="1" t="s">
        <v>290</v>
      </c>
      <c r="L509" s="1" t="s">
        <v>134</v>
      </c>
      <c r="M509" s="1" t="s">
        <v>19</v>
      </c>
      <c r="N509" s="1" t="str">
        <f>INDEX(Countries[], MATCH(Data[[#This Row],[Where do you work]], Countries[Actual], 0), 2)</f>
        <v>India</v>
      </c>
      <c r="O509" s="1" t="str">
        <f>VLOOKUP(Data[[#This Row],[Where do you work]], Countries[], 3, FALSE)</f>
        <v>Asia</v>
      </c>
      <c r="P509" s="1" t="s">
        <v>294</v>
      </c>
      <c r="Q509" s="1" t="str">
        <f>VLOOKUP(Data[[#This Row],[How many hours of a day you work on Excel]], Time[], 2, FALSE)</f>
        <v>Very Heavy</v>
      </c>
      <c r="R509" s="1">
        <v>3.5</v>
      </c>
      <c r="S509" s="33" t="str">
        <f>VLOOKUP(Data[[#This Row],[Years of Experience]], Experience[], 2, TRUE)</f>
        <v>0 - 5 Years</v>
      </c>
    </row>
    <row r="510" spans="2:19" x14ac:dyDescent="0.2">
      <c r="B510" s="1" t="s">
        <v>3944</v>
      </c>
      <c r="C510" s="1">
        <v>41058.017893518518</v>
      </c>
      <c r="D510" s="10">
        <v>800</v>
      </c>
      <c r="E510" s="1" t="s">
        <v>322</v>
      </c>
      <c r="F510" s="11">
        <v>4800</v>
      </c>
      <c r="G510" s="9">
        <f>Data[[#This Row],[Clean Salary]]*INDEX(Exchange[], MATCH(Data[[#This Row],[Currency]], Exchange[Code], 0), 4)</f>
        <v>4800</v>
      </c>
      <c r="H510" s="11">
        <f>IFERROR(Data[[#This Row],[Salary in USD]]/(INDEX(Exchange[], MATCH(Data[[#This Row],[Local Currency Unit]], Exchange[Code], 0), 8)), "")</f>
        <v>2962.9629629629626</v>
      </c>
      <c r="I510" s="30">
        <f>100*(Data[[#This Row],[Salary in Big Macs]]/$H$5)</f>
        <v>21.617198332206804</v>
      </c>
      <c r="J510" s="1" t="s">
        <v>320</v>
      </c>
      <c r="K510" s="1" t="s">
        <v>290</v>
      </c>
      <c r="L510" s="1" t="s">
        <v>134</v>
      </c>
      <c r="M510" s="1" t="s">
        <v>19</v>
      </c>
      <c r="N510" s="1" t="str">
        <f>INDEX(Countries[], MATCH(Data[[#This Row],[Where do you work]], Countries[Actual], 0), 2)</f>
        <v>India</v>
      </c>
      <c r="O510" s="1" t="str">
        <f>VLOOKUP(Data[[#This Row],[Where do you work]], Countries[], 3, FALSE)</f>
        <v>Asia</v>
      </c>
      <c r="P510" s="1" t="s">
        <v>282</v>
      </c>
      <c r="Q510" s="1" t="str">
        <f>VLOOKUP(Data[[#This Row],[How many hours of a day you work on Excel]], Time[], 2, FALSE)</f>
        <v>Heavy</v>
      </c>
      <c r="R510" s="1">
        <v>5</v>
      </c>
      <c r="S510" s="33" t="str">
        <f>VLOOKUP(Data[[#This Row],[Years of Experience]], Experience[], 2, TRUE)</f>
        <v>5 - 10 Years</v>
      </c>
    </row>
    <row r="511" spans="2:19" x14ac:dyDescent="0.2">
      <c r="B511" s="1" t="s">
        <v>2835</v>
      </c>
      <c r="C511" s="1">
        <v>41055.4846412037</v>
      </c>
      <c r="D511" s="10">
        <v>600000</v>
      </c>
      <c r="E511" s="1" t="s">
        <v>19</v>
      </c>
      <c r="F511" s="11">
        <v>600000</v>
      </c>
      <c r="G511" s="9">
        <f>Data[[#This Row],[Clean Salary]]*INDEX(Exchange[], MATCH(Data[[#This Row],[Currency]], Exchange[Code], 0), 4)</f>
        <v>10684.750012465542</v>
      </c>
      <c r="H511" s="11">
        <f>IFERROR(Data[[#This Row],[Salary in USD]]/(INDEX(Exchange[], MATCH(Data[[#This Row],[Local Currency Unit]], Exchange[Code], 0), 8)), "")</f>
        <v>6595.524699052803</v>
      </c>
      <c r="I511" s="30">
        <f>100*(Data[[#This Row],[Salary in Big Macs]]/$H$5)</f>
        <v>48.11965836448266</v>
      </c>
      <c r="J511" s="1" t="s">
        <v>320</v>
      </c>
      <c r="K511" s="1" t="s">
        <v>290</v>
      </c>
      <c r="L511" s="1" t="s">
        <v>134</v>
      </c>
      <c r="M511" s="1" t="s">
        <v>19</v>
      </c>
      <c r="N511" s="1" t="str">
        <f>INDEX(Countries[], MATCH(Data[[#This Row],[Where do you work]], Countries[Actual], 0), 2)</f>
        <v>India</v>
      </c>
      <c r="O511" s="1" t="str">
        <f>VLOOKUP(Data[[#This Row],[Where do you work]], Countries[], 3, FALSE)</f>
        <v>Asia</v>
      </c>
      <c r="P511" s="1" t="s">
        <v>291</v>
      </c>
      <c r="Q511" s="1" t="str">
        <f>VLOOKUP(Data[[#This Row],[How many hours of a day you work on Excel]], Time[], 2, FALSE)</f>
        <v>Medium</v>
      </c>
      <c r="R511" s="1">
        <v>3</v>
      </c>
      <c r="S511" s="33" t="str">
        <f>VLOOKUP(Data[[#This Row],[Years of Experience]], Experience[], 2, TRUE)</f>
        <v>0 - 5 Years</v>
      </c>
    </row>
    <row r="512" spans="2:19" x14ac:dyDescent="0.2">
      <c r="B512" s="1" t="s">
        <v>2168</v>
      </c>
      <c r="C512" s="1">
        <v>41060.842673611114</v>
      </c>
      <c r="D512" s="10">
        <v>1000000</v>
      </c>
      <c r="E512" s="1" t="s">
        <v>19</v>
      </c>
      <c r="F512" s="11">
        <v>1000000</v>
      </c>
      <c r="G512" s="9">
        <f>Data[[#This Row],[Clean Salary]]*INDEX(Exchange[], MATCH(Data[[#This Row],[Currency]], Exchange[Code], 0), 4)</f>
        <v>17807.916687442568</v>
      </c>
      <c r="H512" s="11">
        <f>IFERROR(Data[[#This Row],[Salary in USD]]/(INDEX(Exchange[], MATCH(Data[[#This Row],[Local Currency Unit]], Exchange[Code], 0), 8)), "")</f>
        <v>10992.541165088005</v>
      </c>
      <c r="I512" s="30">
        <f>100*(Data[[#This Row],[Salary in Big Macs]]/$H$5)</f>
        <v>80.199430607471101</v>
      </c>
      <c r="J512" s="1" t="s">
        <v>1136</v>
      </c>
      <c r="K512" s="1" t="s">
        <v>290</v>
      </c>
      <c r="L512" s="1" t="s">
        <v>134</v>
      </c>
      <c r="M512" s="1" t="s">
        <v>19</v>
      </c>
      <c r="N512" s="1" t="str">
        <f>INDEX(Countries[], MATCH(Data[[#This Row],[Where do you work]], Countries[Actual], 0), 2)</f>
        <v>India</v>
      </c>
      <c r="O512" s="1" t="str">
        <f>VLOOKUP(Data[[#This Row],[Where do you work]], Countries[], 3, FALSE)</f>
        <v>Asia</v>
      </c>
      <c r="P512" s="1" t="s">
        <v>294</v>
      </c>
      <c r="Q512" s="1" t="str">
        <f>VLOOKUP(Data[[#This Row],[How many hours of a day you work on Excel]], Time[], 2, FALSE)</f>
        <v>Very Heavy</v>
      </c>
      <c r="R512" s="1">
        <v>10</v>
      </c>
      <c r="S512" s="33" t="str">
        <f>VLOOKUP(Data[[#This Row],[Years of Experience]], Experience[], 2, TRUE)</f>
        <v>10 - 20 Years</v>
      </c>
    </row>
    <row r="513" spans="2:19" x14ac:dyDescent="0.2">
      <c r="B513" s="1" t="s">
        <v>319</v>
      </c>
      <c r="C513" s="1">
        <v>41055.07949074074</v>
      </c>
      <c r="D513" s="10">
        <v>9000000</v>
      </c>
      <c r="E513" s="1" t="s">
        <v>19</v>
      </c>
      <c r="F513" s="11">
        <v>9000000</v>
      </c>
      <c r="G513" s="9">
        <f>Data[[#This Row],[Clean Salary]]*INDEX(Exchange[], MATCH(Data[[#This Row],[Currency]], Exchange[Code], 0), 4)</f>
        <v>160271.25018698312</v>
      </c>
      <c r="H513" s="11">
        <f>IFERROR(Data[[#This Row],[Salary in USD]]/(INDEX(Exchange[], MATCH(Data[[#This Row],[Local Currency Unit]], Exchange[Code], 0), 8)), "")</f>
        <v>98932.870485792038</v>
      </c>
      <c r="I513" s="30">
        <f>100*(Data[[#This Row],[Salary in Big Macs]]/$H$5)</f>
        <v>721.79487546723976</v>
      </c>
      <c r="J513" s="1" t="s">
        <v>320</v>
      </c>
      <c r="K513" s="1" t="s">
        <v>290</v>
      </c>
      <c r="L513" s="1" t="s">
        <v>134</v>
      </c>
      <c r="M513" s="1" t="s">
        <v>19</v>
      </c>
      <c r="N513" s="1" t="str">
        <f>INDEX(Countries[], MATCH(Data[[#This Row],[Where do you work]], Countries[Actual], 0), 2)</f>
        <v>India</v>
      </c>
      <c r="O513" s="1" t="str">
        <f>VLOOKUP(Data[[#This Row],[Where do you work]], Countries[], 3, FALSE)</f>
        <v>Asia</v>
      </c>
      <c r="P513" s="1" t="s">
        <v>282</v>
      </c>
      <c r="Q513" s="1" t="str">
        <f>VLOOKUP(Data[[#This Row],[How many hours of a day you work on Excel]], Time[], 2, FALSE)</f>
        <v>Heavy</v>
      </c>
      <c r="S513" s="33" t="str">
        <f>VLOOKUP(Data[[#This Row],[Years of Experience]], Experience[], 2, TRUE)</f>
        <v>0 - 5 Years</v>
      </c>
    </row>
    <row r="514" spans="2:19" x14ac:dyDescent="0.2">
      <c r="B514" s="1" t="s">
        <v>1879</v>
      </c>
      <c r="C514" s="1">
        <v>41068.786620370367</v>
      </c>
      <c r="D514" s="10">
        <v>1130000</v>
      </c>
      <c r="E514" s="1" t="s">
        <v>19</v>
      </c>
      <c r="F514" s="11">
        <v>1130000</v>
      </c>
      <c r="G514" s="9">
        <f>Data[[#This Row],[Clean Salary]]*INDEX(Exchange[], MATCH(Data[[#This Row],[Currency]], Exchange[Code], 0), 4)</f>
        <v>20122.945856810104</v>
      </c>
      <c r="H514" s="11">
        <f>IFERROR(Data[[#This Row],[Salary in USD]]/(INDEX(Exchange[], MATCH(Data[[#This Row],[Local Currency Unit]], Exchange[Code], 0), 8)), "")</f>
        <v>12421.571516549446</v>
      </c>
      <c r="I514" s="30">
        <f>100*(Data[[#This Row],[Salary in Big Macs]]/$H$5)</f>
        <v>90.625356586442336</v>
      </c>
      <c r="J514" s="1" t="s">
        <v>1716</v>
      </c>
      <c r="K514" s="1" t="s">
        <v>290</v>
      </c>
      <c r="L514" s="1" t="s">
        <v>134</v>
      </c>
      <c r="M514" s="1" t="s">
        <v>19</v>
      </c>
      <c r="N514" s="1" t="str">
        <f>INDEX(Countries[], MATCH(Data[[#This Row],[Where do you work]], Countries[Actual], 0), 2)</f>
        <v>India</v>
      </c>
      <c r="O514" s="1" t="str">
        <f>VLOOKUP(Data[[#This Row],[Where do you work]], Countries[], 3, FALSE)</f>
        <v>Asia</v>
      </c>
      <c r="P514" s="1" t="s">
        <v>294</v>
      </c>
      <c r="Q514" s="1" t="str">
        <f>VLOOKUP(Data[[#This Row],[How many hours of a day you work on Excel]], Time[], 2, FALSE)</f>
        <v>Very Heavy</v>
      </c>
      <c r="R514" s="1">
        <v>3</v>
      </c>
      <c r="S514" s="33" t="str">
        <f>VLOOKUP(Data[[#This Row],[Years of Experience]], Experience[], 2, TRUE)</f>
        <v>0 - 5 Years</v>
      </c>
    </row>
    <row r="515" spans="2:19" x14ac:dyDescent="0.2">
      <c r="B515" s="1" t="s">
        <v>1715</v>
      </c>
      <c r="C515" s="1">
        <v>41068.786180555559</v>
      </c>
      <c r="D515" s="10">
        <v>1230000</v>
      </c>
      <c r="E515" s="1" t="s">
        <v>19</v>
      </c>
      <c r="F515" s="11">
        <v>1230000</v>
      </c>
      <c r="G515" s="9">
        <f>Data[[#This Row],[Clean Salary]]*INDEX(Exchange[], MATCH(Data[[#This Row],[Currency]], Exchange[Code], 0), 4)</f>
        <v>21903.737525554359</v>
      </c>
      <c r="H515" s="11">
        <f>IFERROR(Data[[#This Row],[Salary in USD]]/(INDEX(Exchange[], MATCH(Data[[#This Row],[Local Currency Unit]], Exchange[Code], 0), 8)), "")</f>
        <v>13520.825633058246</v>
      </c>
      <c r="I515" s="30">
        <f>100*(Data[[#This Row],[Salary in Big Macs]]/$H$5)</f>
        <v>98.645299647189461</v>
      </c>
      <c r="J515" s="1" t="s">
        <v>1716</v>
      </c>
      <c r="K515" s="1" t="s">
        <v>290</v>
      </c>
      <c r="L515" s="1" t="s">
        <v>134</v>
      </c>
      <c r="M515" s="1" t="s">
        <v>19</v>
      </c>
      <c r="N515" s="1" t="str">
        <f>INDEX(Countries[], MATCH(Data[[#This Row],[Where do you work]], Countries[Actual], 0), 2)</f>
        <v>India</v>
      </c>
      <c r="O515" s="1" t="str">
        <f>VLOOKUP(Data[[#This Row],[Where do you work]], Countries[], 3, FALSE)</f>
        <v>Asia</v>
      </c>
      <c r="P515" s="1" t="s">
        <v>294</v>
      </c>
      <c r="Q515" s="1" t="str">
        <f>VLOOKUP(Data[[#This Row],[How many hours of a day you work on Excel]], Time[], 2, FALSE)</f>
        <v>Very Heavy</v>
      </c>
      <c r="R515" s="1">
        <v>3</v>
      </c>
      <c r="S515" s="33" t="str">
        <f>VLOOKUP(Data[[#This Row],[Years of Experience]], Experience[], 2, TRUE)</f>
        <v>0 - 5 Years</v>
      </c>
    </row>
    <row r="516" spans="2:19" x14ac:dyDescent="0.2">
      <c r="B516" s="1" t="s">
        <v>3858</v>
      </c>
      <c r="C516" s="1">
        <v>41055.027708333335</v>
      </c>
      <c r="D516" s="10" t="s">
        <v>3859</v>
      </c>
      <c r="E516" s="1" t="s">
        <v>19</v>
      </c>
      <c r="F516" s="11">
        <v>144000</v>
      </c>
      <c r="G516" s="9">
        <f>Data[[#This Row],[Clean Salary]]*INDEX(Exchange[], MATCH(Data[[#This Row],[Currency]], Exchange[Code], 0), 4)</f>
        <v>2564.3400029917298</v>
      </c>
      <c r="H516" s="11">
        <f>IFERROR(Data[[#This Row],[Salary in USD]]/(INDEX(Exchange[], MATCH(Data[[#This Row],[Local Currency Unit]], Exchange[Code], 0), 8)), "")</f>
        <v>1582.9259277726726</v>
      </c>
      <c r="I516" s="30">
        <f>100*(Data[[#This Row],[Salary in Big Macs]]/$H$5)</f>
        <v>11.548718007475838</v>
      </c>
      <c r="J516" s="1" t="s">
        <v>3860</v>
      </c>
      <c r="K516" s="1" t="s">
        <v>342</v>
      </c>
      <c r="L516" s="1" t="s">
        <v>134</v>
      </c>
      <c r="M516" s="1" t="s">
        <v>19</v>
      </c>
      <c r="N516" s="1" t="str">
        <f>INDEX(Countries[], MATCH(Data[[#This Row],[Where do you work]], Countries[Actual], 0), 2)</f>
        <v>India</v>
      </c>
      <c r="O516" s="1" t="str">
        <f>VLOOKUP(Data[[#This Row],[Where do you work]], Countries[], 3, FALSE)</f>
        <v>Asia</v>
      </c>
      <c r="P516" s="1" t="s">
        <v>324</v>
      </c>
      <c r="Q516" s="1" t="str">
        <f>VLOOKUP(Data[[#This Row],[How many hours of a day you work on Excel]], Time[], 2, FALSE)</f>
        <v>Light</v>
      </c>
      <c r="S516" s="33" t="str">
        <f>VLOOKUP(Data[[#This Row],[Years of Experience]], Experience[], 2, TRUE)</f>
        <v>0 - 5 Years</v>
      </c>
    </row>
    <row r="517" spans="2:19" x14ac:dyDescent="0.2">
      <c r="B517" s="1" t="s">
        <v>3479</v>
      </c>
      <c r="C517" s="1">
        <v>41058.715185185189</v>
      </c>
      <c r="D517" s="10">
        <v>300000</v>
      </c>
      <c r="E517" s="1" t="s">
        <v>19</v>
      </c>
      <c r="F517" s="11">
        <v>300000</v>
      </c>
      <c r="G517" s="9">
        <f>Data[[#This Row],[Clean Salary]]*INDEX(Exchange[], MATCH(Data[[#This Row],[Currency]], Exchange[Code], 0), 4)</f>
        <v>5342.3750062327708</v>
      </c>
      <c r="H517" s="11">
        <f>IFERROR(Data[[#This Row],[Salary in USD]]/(INDEX(Exchange[], MATCH(Data[[#This Row],[Local Currency Unit]], Exchange[Code], 0), 8)), "")</f>
        <v>3297.7623495264015</v>
      </c>
      <c r="I517" s="30">
        <f>100*(Data[[#This Row],[Salary in Big Macs]]/$H$5)</f>
        <v>24.05982918224133</v>
      </c>
      <c r="J517" s="1" t="s">
        <v>3480</v>
      </c>
      <c r="K517" s="1" t="s">
        <v>290</v>
      </c>
      <c r="L517" s="1" t="s">
        <v>134</v>
      </c>
      <c r="M517" s="1" t="s">
        <v>19</v>
      </c>
      <c r="N517" s="1" t="str">
        <f>INDEX(Countries[], MATCH(Data[[#This Row],[Where do you work]], Countries[Actual], 0), 2)</f>
        <v>India</v>
      </c>
      <c r="O517" s="1" t="str">
        <f>VLOOKUP(Data[[#This Row],[Where do you work]], Countries[], 3, FALSE)</f>
        <v>Asia</v>
      </c>
      <c r="P517" s="1" t="s">
        <v>294</v>
      </c>
      <c r="Q517" s="1" t="str">
        <f>VLOOKUP(Data[[#This Row],[How many hours of a day you work on Excel]], Time[], 2, FALSE)</f>
        <v>Very Heavy</v>
      </c>
      <c r="R517" s="1">
        <v>3</v>
      </c>
      <c r="S517" s="33" t="str">
        <f>VLOOKUP(Data[[#This Row],[Years of Experience]], Experience[], 2, TRUE)</f>
        <v>0 - 5 Years</v>
      </c>
    </row>
    <row r="518" spans="2:19" x14ac:dyDescent="0.2">
      <c r="B518" s="1" t="s">
        <v>3957</v>
      </c>
      <c r="C518" s="1">
        <v>41054.257152777776</v>
      </c>
      <c r="D518" s="10">
        <v>4320</v>
      </c>
      <c r="E518" s="1" t="s">
        <v>322</v>
      </c>
      <c r="F518" s="11">
        <v>4320</v>
      </c>
      <c r="G518" s="9">
        <f>Data[[#This Row],[Clean Salary]]*INDEX(Exchange[], MATCH(Data[[#This Row],[Currency]], Exchange[Code], 0), 4)</f>
        <v>4320</v>
      </c>
      <c r="H518" s="11">
        <f>IFERROR(Data[[#This Row],[Salary in USD]]/(INDEX(Exchange[], MATCH(Data[[#This Row],[Local Currency Unit]], Exchange[Code], 0), 8)), "")</f>
        <v>2666.6666666666665</v>
      </c>
      <c r="I518" s="30">
        <f>100*(Data[[#This Row],[Salary in Big Macs]]/$H$5)</f>
        <v>19.455478498986125</v>
      </c>
      <c r="J518" s="1" t="s">
        <v>3958</v>
      </c>
      <c r="K518" s="1" t="s">
        <v>316</v>
      </c>
      <c r="L518" s="1" t="s">
        <v>134</v>
      </c>
      <c r="M518" s="1" t="s">
        <v>19</v>
      </c>
      <c r="N518" s="1" t="str">
        <f>INDEX(Countries[], MATCH(Data[[#This Row],[Where do you work]], Countries[Actual], 0), 2)</f>
        <v>India</v>
      </c>
      <c r="O518" s="1" t="str">
        <f>VLOOKUP(Data[[#This Row],[Where do you work]], Countries[], 3, FALSE)</f>
        <v>Asia</v>
      </c>
      <c r="P518" s="1" t="s">
        <v>291</v>
      </c>
      <c r="Q518" s="1" t="str">
        <f>VLOOKUP(Data[[#This Row],[How many hours of a day you work on Excel]], Time[], 2, FALSE)</f>
        <v>Medium</v>
      </c>
      <c r="S518" s="33" t="str">
        <f>VLOOKUP(Data[[#This Row],[Years of Experience]], Experience[], 2, TRUE)</f>
        <v>0 - 5 Years</v>
      </c>
    </row>
    <row r="519" spans="2:19" x14ac:dyDescent="0.2">
      <c r="B519" s="1" t="s">
        <v>2875</v>
      </c>
      <c r="C519" s="1">
        <v>41058.650289351855</v>
      </c>
      <c r="D519" s="10" t="s">
        <v>2876</v>
      </c>
      <c r="E519" s="1" t="s">
        <v>19</v>
      </c>
      <c r="F519" s="11">
        <v>600000</v>
      </c>
      <c r="G519" s="9">
        <f>Data[[#This Row],[Clean Salary]]*INDEX(Exchange[], MATCH(Data[[#This Row],[Currency]], Exchange[Code], 0), 4)</f>
        <v>10684.750012465542</v>
      </c>
      <c r="H519" s="11">
        <f>IFERROR(Data[[#This Row],[Salary in USD]]/(INDEX(Exchange[], MATCH(Data[[#This Row],[Local Currency Unit]], Exchange[Code], 0), 8)), "")</f>
        <v>6595.524699052803</v>
      </c>
      <c r="I519" s="30">
        <f>100*(Data[[#This Row],[Salary in Big Macs]]/$H$5)</f>
        <v>48.11965836448266</v>
      </c>
      <c r="J519" s="1" t="s">
        <v>1862</v>
      </c>
      <c r="K519" s="1" t="s">
        <v>281</v>
      </c>
      <c r="L519" s="1" t="s">
        <v>134</v>
      </c>
      <c r="M519" s="1" t="s">
        <v>19</v>
      </c>
      <c r="N519" s="1" t="str">
        <f>INDEX(Countries[], MATCH(Data[[#This Row],[Where do you work]], Countries[Actual], 0), 2)</f>
        <v>India</v>
      </c>
      <c r="O519" s="1" t="str">
        <f>VLOOKUP(Data[[#This Row],[Where do you work]], Countries[], 3, FALSE)</f>
        <v>Asia</v>
      </c>
      <c r="P519" s="1" t="s">
        <v>291</v>
      </c>
      <c r="Q519" s="1" t="str">
        <f>VLOOKUP(Data[[#This Row],[How many hours of a day you work on Excel]], Time[], 2, FALSE)</f>
        <v>Medium</v>
      </c>
      <c r="R519" s="1">
        <v>28</v>
      </c>
      <c r="S519" s="33" t="str">
        <f>VLOOKUP(Data[[#This Row],[Years of Experience]], Experience[], 2, TRUE)</f>
        <v>20+ Years</v>
      </c>
    </row>
    <row r="520" spans="2:19" x14ac:dyDescent="0.2">
      <c r="B520" s="1" t="s">
        <v>1990</v>
      </c>
      <c r="C520" s="1">
        <v>41055.369444444441</v>
      </c>
      <c r="D520" s="10">
        <v>50000</v>
      </c>
      <c r="E520" s="1" t="s">
        <v>322</v>
      </c>
      <c r="F520" s="11">
        <v>50000</v>
      </c>
      <c r="G520" s="9">
        <f>Data[[#This Row],[Clean Salary]]*INDEX(Exchange[], MATCH(Data[[#This Row],[Currency]], Exchange[Code], 0), 4)</f>
        <v>50000</v>
      </c>
      <c r="H520" s="11">
        <f>IFERROR(Data[[#This Row],[Salary in USD]]/(INDEX(Exchange[], MATCH(Data[[#This Row],[Local Currency Unit]], Exchange[Code], 0), 8)), "")</f>
        <v>30864.197530864196</v>
      </c>
      <c r="I520" s="30">
        <f>100*(Data[[#This Row],[Salary in Big Macs]]/$H$5)</f>
        <v>225.17914929382093</v>
      </c>
      <c r="J520" s="1" t="s">
        <v>1991</v>
      </c>
      <c r="K520" s="1" t="s">
        <v>281</v>
      </c>
      <c r="L520" s="1" t="s">
        <v>134</v>
      </c>
      <c r="M520" s="1" t="s">
        <v>19</v>
      </c>
      <c r="N520" s="1" t="str">
        <f>INDEX(Countries[], MATCH(Data[[#This Row],[Where do you work]], Countries[Actual], 0), 2)</f>
        <v>India</v>
      </c>
      <c r="O520" s="1" t="str">
        <f>VLOOKUP(Data[[#This Row],[Where do you work]], Countries[], 3, FALSE)</f>
        <v>Asia</v>
      </c>
      <c r="P520" s="1" t="s">
        <v>324</v>
      </c>
      <c r="Q520" s="1" t="str">
        <f>VLOOKUP(Data[[#This Row],[How many hours of a day you work on Excel]], Time[], 2, FALSE)</f>
        <v>Light</v>
      </c>
      <c r="R520" s="1">
        <v>25</v>
      </c>
      <c r="S520" s="33" t="str">
        <f>VLOOKUP(Data[[#This Row],[Years of Experience]], Experience[], 2, TRUE)</f>
        <v>20+ Years</v>
      </c>
    </row>
    <row r="521" spans="2:19" x14ac:dyDescent="0.2">
      <c r="B521" s="1" t="s">
        <v>1957</v>
      </c>
      <c r="C521" s="1">
        <v>41054.180115740739</v>
      </c>
      <c r="D521" s="10">
        <v>50000</v>
      </c>
      <c r="E521" s="1" t="s">
        <v>322</v>
      </c>
      <c r="F521" s="11">
        <v>50000</v>
      </c>
      <c r="G521" s="9">
        <f>Data[[#This Row],[Clean Salary]]*INDEX(Exchange[], MATCH(Data[[#This Row],[Currency]], Exchange[Code], 0), 4)</f>
        <v>50000</v>
      </c>
      <c r="H521" s="11">
        <f>IFERROR(Data[[#This Row],[Salary in USD]]/(INDEX(Exchange[], MATCH(Data[[#This Row],[Local Currency Unit]], Exchange[Code], 0), 8)), "")</f>
        <v>30864.197530864196</v>
      </c>
      <c r="I521" s="30">
        <f>100*(Data[[#This Row],[Salary in Big Macs]]/$H$5)</f>
        <v>225.17914929382093</v>
      </c>
      <c r="J521" s="1" t="s">
        <v>1958</v>
      </c>
      <c r="K521" s="1" t="s">
        <v>281</v>
      </c>
      <c r="L521" s="1" t="s">
        <v>134</v>
      </c>
      <c r="M521" s="1" t="s">
        <v>19</v>
      </c>
      <c r="N521" s="1" t="str">
        <f>INDEX(Countries[], MATCH(Data[[#This Row],[Where do you work]], Countries[Actual], 0), 2)</f>
        <v>India</v>
      </c>
      <c r="O521" s="1" t="str">
        <f>VLOOKUP(Data[[#This Row],[Where do you work]], Countries[], 3, FALSE)</f>
        <v>Asia</v>
      </c>
      <c r="P521" s="1" t="s">
        <v>324</v>
      </c>
      <c r="Q521" s="1" t="str">
        <f>VLOOKUP(Data[[#This Row],[How many hours of a day you work on Excel]], Time[], 2, FALSE)</f>
        <v>Light</v>
      </c>
      <c r="S521" s="33" t="str">
        <f>VLOOKUP(Data[[#This Row],[Years of Experience]], Experience[], 2, TRUE)</f>
        <v>0 - 5 Years</v>
      </c>
    </row>
    <row r="522" spans="2:19" x14ac:dyDescent="0.2">
      <c r="B522" s="1" t="s">
        <v>597</v>
      </c>
      <c r="C522" s="1">
        <v>41057.771423611113</v>
      </c>
      <c r="D522" s="10" t="s">
        <v>598</v>
      </c>
      <c r="E522" s="1" t="s">
        <v>19</v>
      </c>
      <c r="F522" s="11">
        <v>2400000</v>
      </c>
      <c r="G522" s="9">
        <f>Data[[#This Row],[Clean Salary]]*INDEX(Exchange[], MATCH(Data[[#This Row],[Currency]], Exchange[Code], 0), 4)</f>
        <v>42739.000049862167</v>
      </c>
      <c r="H522" s="11">
        <f>IFERROR(Data[[#This Row],[Salary in USD]]/(INDEX(Exchange[], MATCH(Data[[#This Row],[Local Currency Unit]], Exchange[Code], 0), 8)), "")</f>
        <v>26382.098796211212</v>
      </c>
      <c r="I522" s="30">
        <f>100*(Data[[#This Row],[Salary in Big Macs]]/$H$5)</f>
        <v>192.47863345793064</v>
      </c>
      <c r="J522" s="1" t="s">
        <v>599</v>
      </c>
      <c r="K522" s="1" t="s">
        <v>281</v>
      </c>
      <c r="L522" s="1" t="s">
        <v>134</v>
      </c>
      <c r="M522" s="1" t="s">
        <v>19</v>
      </c>
      <c r="N522" s="1" t="str">
        <f>INDEX(Countries[], MATCH(Data[[#This Row],[Where do you work]], Countries[Actual], 0), 2)</f>
        <v>India</v>
      </c>
      <c r="O522" s="1" t="str">
        <f>VLOOKUP(Data[[#This Row],[Where do you work]], Countries[], 3, FALSE)</f>
        <v>Asia</v>
      </c>
      <c r="P522" s="1" t="s">
        <v>294</v>
      </c>
      <c r="Q522" s="1" t="str">
        <f>VLOOKUP(Data[[#This Row],[How many hours of a day you work on Excel]], Time[], 2, FALSE)</f>
        <v>Very Heavy</v>
      </c>
      <c r="R522" s="1">
        <v>10</v>
      </c>
      <c r="S522" s="33" t="str">
        <f>VLOOKUP(Data[[#This Row],[Years of Experience]], Experience[], 2, TRUE)</f>
        <v>10 - 20 Years</v>
      </c>
    </row>
    <row r="523" spans="2:19" x14ac:dyDescent="0.2">
      <c r="B523" s="1" t="s">
        <v>3455</v>
      </c>
      <c r="C523" s="1">
        <v>41055.557442129626</v>
      </c>
      <c r="D523" s="10">
        <v>300000</v>
      </c>
      <c r="E523" s="1" t="s">
        <v>19</v>
      </c>
      <c r="F523" s="11">
        <v>300000</v>
      </c>
      <c r="G523" s="9">
        <f>Data[[#This Row],[Clean Salary]]*INDEX(Exchange[], MATCH(Data[[#This Row],[Currency]], Exchange[Code], 0), 4)</f>
        <v>5342.3750062327708</v>
      </c>
      <c r="H523" s="11">
        <f>IFERROR(Data[[#This Row],[Salary in USD]]/(INDEX(Exchange[], MATCH(Data[[#This Row],[Local Currency Unit]], Exchange[Code], 0), 8)), "")</f>
        <v>3297.7623495264015</v>
      </c>
      <c r="I523" s="30">
        <f>100*(Data[[#This Row],[Salary in Big Macs]]/$H$5)</f>
        <v>24.05982918224133</v>
      </c>
      <c r="J523" s="1" t="s">
        <v>3456</v>
      </c>
      <c r="K523" s="1" t="s">
        <v>281</v>
      </c>
      <c r="L523" s="1" t="s">
        <v>134</v>
      </c>
      <c r="M523" s="1" t="s">
        <v>19</v>
      </c>
      <c r="N523" s="1" t="str">
        <f>INDEX(Countries[], MATCH(Data[[#This Row],[Where do you work]], Countries[Actual], 0), 2)</f>
        <v>India</v>
      </c>
      <c r="O523" s="1" t="str">
        <f>VLOOKUP(Data[[#This Row],[Where do you work]], Countries[], 3, FALSE)</f>
        <v>Asia</v>
      </c>
      <c r="P523" s="1" t="s">
        <v>291</v>
      </c>
      <c r="Q523" s="1" t="str">
        <f>VLOOKUP(Data[[#This Row],[How many hours of a day you work on Excel]], Time[], 2, FALSE)</f>
        <v>Medium</v>
      </c>
      <c r="R523" s="1">
        <v>3</v>
      </c>
      <c r="S523" s="33" t="str">
        <f>VLOOKUP(Data[[#This Row],[Years of Experience]], Experience[], 2, TRUE)</f>
        <v>0 - 5 Years</v>
      </c>
    </row>
    <row r="524" spans="2:19" x14ac:dyDescent="0.2">
      <c r="B524" s="1" t="s">
        <v>2148</v>
      </c>
      <c r="C524" s="1">
        <v>41056.0702662037</v>
      </c>
      <c r="D524" s="10" t="s">
        <v>2149</v>
      </c>
      <c r="E524" s="1" t="s">
        <v>19</v>
      </c>
      <c r="F524" s="11">
        <v>1000000</v>
      </c>
      <c r="G524" s="9">
        <f>Data[[#This Row],[Clean Salary]]*INDEX(Exchange[], MATCH(Data[[#This Row],[Currency]], Exchange[Code], 0), 4)</f>
        <v>17807.916687442568</v>
      </c>
      <c r="H524" s="11">
        <f>IFERROR(Data[[#This Row],[Salary in USD]]/(INDEX(Exchange[], MATCH(Data[[#This Row],[Local Currency Unit]], Exchange[Code], 0), 8)), "")</f>
        <v>10992.541165088005</v>
      </c>
      <c r="I524" s="30">
        <f>100*(Data[[#This Row],[Salary in Big Macs]]/$H$5)</f>
        <v>80.199430607471101</v>
      </c>
      <c r="J524" s="1" t="s">
        <v>1357</v>
      </c>
      <c r="K524" s="1" t="s">
        <v>290</v>
      </c>
      <c r="L524" s="1" t="s">
        <v>134</v>
      </c>
      <c r="M524" s="1" t="s">
        <v>19</v>
      </c>
      <c r="N524" s="1" t="str">
        <f>INDEX(Countries[], MATCH(Data[[#This Row],[Where do you work]], Countries[Actual], 0), 2)</f>
        <v>India</v>
      </c>
      <c r="O524" s="1" t="str">
        <f>VLOOKUP(Data[[#This Row],[Where do you work]], Countries[], 3, FALSE)</f>
        <v>Asia</v>
      </c>
      <c r="P524" s="1" t="s">
        <v>282</v>
      </c>
      <c r="Q524" s="1" t="str">
        <f>VLOOKUP(Data[[#This Row],[How many hours of a day you work on Excel]], Time[], 2, FALSE)</f>
        <v>Heavy</v>
      </c>
      <c r="R524" s="1">
        <v>6.5</v>
      </c>
      <c r="S524" s="33" t="str">
        <f>VLOOKUP(Data[[#This Row],[Years of Experience]], Experience[], 2, TRUE)</f>
        <v>5 - 10 Years</v>
      </c>
    </row>
    <row r="525" spans="2:19" x14ac:dyDescent="0.2">
      <c r="B525" s="1" t="s">
        <v>2737</v>
      </c>
      <c r="C525" s="1">
        <v>41059.999560185184</v>
      </c>
      <c r="D525" s="10" t="s">
        <v>2738</v>
      </c>
      <c r="E525" s="1" t="s">
        <v>19</v>
      </c>
      <c r="F525" s="11">
        <v>650000</v>
      </c>
      <c r="G525" s="9">
        <f>Data[[#This Row],[Clean Salary]]*INDEX(Exchange[], MATCH(Data[[#This Row],[Currency]], Exchange[Code], 0), 4)</f>
        <v>11575.14584683767</v>
      </c>
      <c r="H525" s="11">
        <f>IFERROR(Data[[#This Row],[Salary in USD]]/(INDEX(Exchange[], MATCH(Data[[#This Row],[Local Currency Unit]], Exchange[Code], 0), 8)), "")</f>
        <v>7145.1517573072033</v>
      </c>
      <c r="I525" s="30">
        <f>100*(Data[[#This Row],[Salary in Big Macs]]/$H$5)</f>
        <v>52.129629894856208</v>
      </c>
      <c r="J525" s="1" t="s">
        <v>2739</v>
      </c>
      <c r="K525" s="1" t="s">
        <v>290</v>
      </c>
      <c r="L525" s="1" t="s">
        <v>134</v>
      </c>
      <c r="M525" s="1" t="s">
        <v>19</v>
      </c>
      <c r="N525" s="1" t="str">
        <f>INDEX(Countries[], MATCH(Data[[#This Row],[Where do you work]], Countries[Actual], 0), 2)</f>
        <v>India</v>
      </c>
      <c r="O525" s="1" t="str">
        <f>VLOOKUP(Data[[#This Row],[Where do you work]], Countries[], 3, FALSE)</f>
        <v>Asia</v>
      </c>
      <c r="P525" s="1" t="s">
        <v>282</v>
      </c>
      <c r="Q525" s="1" t="str">
        <f>VLOOKUP(Data[[#This Row],[How many hours of a day you work on Excel]], Time[], 2, FALSE)</f>
        <v>Heavy</v>
      </c>
      <c r="R525" s="1">
        <v>21</v>
      </c>
      <c r="S525" s="33" t="str">
        <f>VLOOKUP(Data[[#This Row],[Years of Experience]], Experience[], 2, TRUE)</f>
        <v>20+ Years</v>
      </c>
    </row>
    <row r="526" spans="2:19" x14ac:dyDescent="0.2">
      <c r="B526" s="1" t="s">
        <v>3353</v>
      </c>
      <c r="C526" s="1">
        <v>41058.569548611114</v>
      </c>
      <c r="D526" s="10" t="s">
        <v>3354</v>
      </c>
      <c r="E526" s="1" t="s">
        <v>19</v>
      </c>
      <c r="F526" s="11">
        <v>350000</v>
      </c>
      <c r="G526" s="9">
        <f>Data[[#This Row],[Clean Salary]]*INDEX(Exchange[], MATCH(Data[[#This Row],[Currency]], Exchange[Code], 0), 4)</f>
        <v>6232.7708406048987</v>
      </c>
      <c r="H526" s="11">
        <f>IFERROR(Data[[#This Row],[Salary in USD]]/(INDEX(Exchange[], MATCH(Data[[#This Row],[Local Currency Unit]], Exchange[Code], 0), 8)), "")</f>
        <v>3847.3894077808013</v>
      </c>
      <c r="I526" s="30">
        <f>100*(Data[[#This Row],[Salary in Big Macs]]/$H$5)</f>
        <v>28.069800712614878</v>
      </c>
      <c r="J526" s="1" t="s">
        <v>3355</v>
      </c>
      <c r="K526" s="1" t="s">
        <v>290</v>
      </c>
      <c r="L526" s="1" t="s">
        <v>134</v>
      </c>
      <c r="M526" s="1" t="s">
        <v>19</v>
      </c>
      <c r="N526" s="1" t="str">
        <f>INDEX(Countries[], MATCH(Data[[#This Row],[Where do you work]], Countries[Actual], 0), 2)</f>
        <v>India</v>
      </c>
      <c r="O526" s="1" t="str">
        <f>VLOOKUP(Data[[#This Row],[Where do you work]], Countries[], 3, FALSE)</f>
        <v>Asia</v>
      </c>
      <c r="P526" s="1" t="s">
        <v>282</v>
      </c>
      <c r="Q526" s="1" t="str">
        <f>VLOOKUP(Data[[#This Row],[How many hours of a day you work on Excel]], Time[], 2, FALSE)</f>
        <v>Heavy</v>
      </c>
      <c r="R526" s="1">
        <v>1.5</v>
      </c>
      <c r="S526" s="33" t="str">
        <f>VLOOKUP(Data[[#This Row],[Years of Experience]], Experience[], 2, TRUE)</f>
        <v>0 - 5 Years</v>
      </c>
    </row>
    <row r="527" spans="2:19" x14ac:dyDescent="0.2">
      <c r="B527" s="1" t="s">
        <v>3777</v>
      </c>
      <c r="C527" s="1">
        <v>41055.611805555556</v>
      </c>
      <c r="D527" s="10" t="s">
        <v>3778</v>
      </c>
      <c r="E527" s="1" t="s">
        <v>19</v>
      </c>
      <c r="F527" s="11">
        <v>180000</v>
      </c>
      <c r="G527" s="9">
        <f>Data[[#This Row],[Clean Salary]]*INDEX(Exchange[], MATCH(Data[[#This Row],[Currency]], Exchange[Code], 0), 4)</f>
        <v>3205.4250037396623</v>
      </c>
      <c r="H527" s="11">
        <f>IFERROR(Data[[#This Row],[Salary in USD]]/(INDEX(Exchange[], MATCH(Data[[#This Row],[Local Currency Unit]], Exchange[Code], 0), 8)), "")</f>
        <v>1978.6574097158409</v>
      </c>
      <c r="I527" s="30">
        <f>100*(Data[[#This Row],[Salary in Big Macs]]/$H$5)</f>
        <v>14.435897509344798</v>
      </c>
      <c r="J527" s="1" t="s">
        <v>3779</v>
      </c>
      <c r="K527" s="1" t="s">
        <v>281</v>
      </c>
      <c r="L527" s="1" t="s">
        <v>134</v>
      </c>
      <c r="M527" s="1" t="s">
        <v>19</v>
      </c>
      <c r="N527" s="1" t="str">
        <f>INDEX(Countries[], MATCH(Data[[#This Row],[Where do you work]], Countries[Actual], 0), 2)</f>
        <v>India</v>
      </c>
      <c r="O527" s="1" t="str">
        <f>VLOOKUP(Data[[#This Row],[Where do you work]], Countries[], 3, FALSE)</f>
        <v>Asia</v>
      </c>
      <c r="P527" s="1" t="s">
        <v>294</v>
      </c>
      <c r="Q527" s="1" t="str">
        <f>VLOOKUP(Data[[#This Row],[How many hours of a day you work on Excel]], Time[], 2, FALSE)</f>
        <v>Very Heavy</v>
      </c>
      <c r="R527" s="1">
        <v>7</v>
      </c>
      <c r="S527" s="33" t="str">
        <f>VLOOKUP(Data[[#This Row],[Years of Experience]], Experience[], 2, TRUE)</f>
        <v>5 - 10 Years</v>
      </c>
    </row>
    <row r="528" spans="2:19" x14ac:dyDescent="0.2">
      <c r="B528" s="1" t="s">
        <v>3292</v>
      </c>
      <c r="C528" s="1">
        <v>41055.417685185188</v>
      </c>
      <c r="D528" s="10">
        <v>380000</v>
      </c>
      <c r="E528" s="1" t="s">
        <v>19</v>
      </c>
      <c r="F528" s="11">
        <v>380000</v>
      </c>
      <c r="G528" s="9">
        <f>Data[[#This Row],[Clean Salary]]*INDEX(Exchange[], MATCH(Data[[#This Row],[Currency]], Exchange[Code], 0), 4)</f>
        <v>6767.0083412281756</v>
      </c>
      <c r="H528" s="11">
        <f>IFERROR(Data[[#This Row],[Salary in USD]]/(INDEX(Exchange[], MATCH(Data[[#This Row],[Local Currency Unit]], Exchange[Code], 0), 8)), "")</f>
        <v>4177.165642733441</v>
      </c>
      <c r="I528" s="30">
        <f>100*(Data[[#This Row],[Salary in Big Macs]]/$H$5)</f>
        <v>30.475783630839011</v>
      </c>
      <c r="J528" s="1" t="s">
        <v>3293</v>
      </c>
      <c r="K528" s="1" t="s">
        <v>281</v>
      </c>
      <c r="L528" s="1" t="s">
        <v>134</v>
      </c>
      <c r="M528" s="1" t="s">
        <v>19</v>
      </c>
      <c r="N528" s="1" t="str">
        <f>INDEX(Countries[], MATCH(Data[[#This Row],[Where do you work]], Countries[Actual], 0), 2)</f>
        <v>India</v>
      </c>
      <c r="O528" s="1" t="str">
        <f>VLOOKUP(Data[[#This Row],[Where do you work]], Countries[], 3, FALSE)</f>
        <v>Asia</v>
      </c>
      <c r="P528" s="1" t="s">
        <v>282</v>
      </c>
      <c r="Q528" s="1" t="str">
        <f>VLOOKUP(Data[[#This Row],[How many hours of a day you work on Excel]], Time[], 2, FALSE)</f>
        <v>Heavy</v>
      </c>
      <c r="R528" s="1">
        <v>10</v>
      </c>
      <c r="S528" s="33" t="str">
        <f>VLOOKUP(Data[[#This Row],[Years of Experience]], Experience[], 2, TRUE)</f>
        <v>10 - 20 Years</v>
      </c>
    </row>
    <row r="529" spans="2:19" x14ac:dyDescent="0.2">
      <c r="B529" s="1" t="s">
        <v>3682</v>
      </c>
      <c r="C529" s="1">
        <v>41057.735254629632</v>
      </c>
      <c r="D529" s="10">
        <v>210000</v>
      </c>
      <c r="E529" s="1" t="s">
        <v>19</v>
      </c>
      <c r="F529" s="11">
        <v>210000</v>
      </c>
      <c r="G529" s="9">
        <f>Data[[#This Row],[Clean Salary]]*INDEX(Exchange[], MATCH(Data[[#This Row],[Currency]], Exchange[Code], 0), 4)</f>
        <v>3739.6625043629392</v>
      </c>
      <c r="H529" s="11">
        <f>IFERROR(Data[[#This Row],[Salary in USD]]/(INDEX(Exchange[], MATCH(Data[[#This Row],[Local Currency Unit]], Exchange[Code], 0), 8)), "")</f>
        <v>2308.4336446684811</v>
      </c>
      <c r="I529" s="30">
        <f>100*(Data[[#This Row],[Salary in Big Macs]]/$H$5)</f>
        <v>16.841880427568931</v>
      </c>
      <c r="J529" s="1" t="s">
        <v>3683</v>
      </c>
      <c r="K529" s="1" t="s">
        <v>290</v>
      </c>
      <c r="L529" s="1" t="s">
        <v>134</v>
      </c>
      <c r="M529" s="1" t="s">
        <v>19</v>
      </c>
      <c r="N529" s="1" t="str">
        <f>INDEX(Countries[], MATCH(Data[[#This Row],[Where do you work]], Countries[Actual], 0), 2)</f>
        <v>India</v>
      </c>
      <c r="O529" s="1" t="str">
        <f>VLOOKUP(Data[[#This Row],[Where do you work]], Countries[], 3, FALSE)</f>
        <v>Asia</v>
      </c>
      <c r="P529" s="1" t="s">
        <v>294</v>
      </c>
      <c r="Q529" s="1" t="str">
        <f>VLOOKUP(Data[[#This Row],[How many hours of a day you work on Excel]], Time[], 2, FALSE)</f>
        <v>Very Heavy</v>
      </c>
      <c r="R529" s="1">
        <v>1</v>
      </c>
      <c r="S529" s="33" t="str">
        <f>VLOOKUP(Data[[#This Row],[Years of Experience]], Experience[], 2, TRUE)</f>
        <v>0 - 5 Years</v>
      </c>
    </row>
    <row r="530" spans="2:19" x14ac:dyDescent="0.2">
      <c r="B530" s="1" t="s">
        <v>3908</v>
      </c>
      <c r="C530" s="1">
        <v>41055.586516203701</v>
      </c>
      <c r="D530" s="10" t="s">
        <v>3909</v>
      </c>
      <c r="E530" s="1" t="s">
        <v>19</v>
      </c>
      <c r="F530" s="11">
        <v>120000</v>
      </c>
      <c r="G530" s="9">
        <f>Data[[#This Row],[Clean Salary]]*INDEX(Exchange[], MATCH(Data[[#This Row],[Currency]], Exchange[Code], 0), 4)</f>
        <v>2136.9500024931081</v>
      </c>
      <c r="H530" s="11">
        <f>IFERROR(Data[[#This Row],[Salary in USD]]/(INDEX(Exchange[], MATCH(Data[[#This Row],[Local Currency Unit]], Exchange[Code], 0), 8)), "")</f>
        <v>1319.1049398105604</v>
      </c>
      <c r="I530" s="30">
        <f>100*(Data[[#This Row],[Salary in Big Macs]]/$H$5)</f>
        <v>9.6239316728965303</v>
      </c>
      <c r="J530" s="1" t="s">
        <v>2446</v>
      </c>
      <c r="K530" s="1" t="s">
        <v>290</v>
      </c>
      <c r="L530" s="1" t="s">
        <v>134</v>
      </c>
      <c r="M530" s="1" t="s">
        <v>19</v>
      </c>
      <c r="N530" s="1" t="str">
        <f>INDEX(Countries[], MATCH(Data[[#This Row],[Where do you work]], Countries[Actual], 0), 2)</f>
        <v>India</v>
      </c>
      <c r="O530" s="1" t="str">
        <f>VLOOKUP(Data[[#This Row],[Where do you work]], Countries[], 3, FALSE)</f>
        <v>Asia</v>
      </c>
      <c r="P530" s="1" t="s">
        <v>324</v>
      </c>
      <c r="Q530" s="1" t="str">
        <f>VLOOKUP(Data[[#This Row],[How many hours of a day you work on Excel]], Time[], 2, FALSE)</f>
        <v>Light</v>
      </c>
      <c r="R530" s="1">
        <v>0</v>
      </c>
      <c r="S530" s="33" t="str">
        <f>VLOOKUP(Data[[#This Row],[Years of Experience]], Experience[], 2, TRUE)</f>
        <v>0 - 5 Years</v>
      </c>
    </row>
    <row r="531" spans="2:19" x14ac:dyDescent="0.2">
      <c r="B531" s="1" t="s">
        <v>3575</v>
      </c>
      <c r="C531" s="1">
        <v>41057.72383101852</v>
      </c>
      <c r="D531" s="10" t="s">
        <v>3576</v>
      </c>
      <c r="E531" s="1" t="s">
        <v>19</v>
      </c>
      <c r="F531" s="11">
        <v>252000</v>
      </c>
      <c r="G531" s="9">
        <f>Data[[#This Row],[Clean Salary]]*INDEX(Exchange[], MATCH(Data[[#This Row],[Currency]], Exchange[Code], 0), 4)</f>
        <v>4487.5950052355274</v>
      </c>
      <c r="H531" s="11">
        <f>IFERROR(Data[[#This Row],[Salary in USD]]/(INDEX(Exchange[], MATCH(Data[[#This Row],[Local Currency Unit]], Exchange[Code], 0), 8)), "")</f>
        <v>2770.1203736021771</v>
      </c>
      <c r="I531" s="30">
        <f>100*(Data[[#This Row],[Salary in Big Macs]]/$H$5)</f>
        <v>20.210256513082715</v>
      </c>
      <c r="J531" s="1" t="s">
        <v>2774</v>
      </c>
      <c r="K531" s="1" t="s">
        <v>281</v>
      </c>
      <c r="L531" s="1" t="s">
        <v>134</v>
      </c>
      <c r="M531" s="1" t="s">
        <v>19</v>
      </c>
      <c r="N531" s="1" t="str">
        <f>INDEX(Countries[], MATCH(Data[[#This Row],[Where do you work]], Countries[Actual], 0), 2)</f>
        <v>India</v>
      </c>
      <c r="O531" s="1" t="str">
        <f>VLOOKUP(Data[[#This Row],[Where do you work]], Countries[], 3, FALSE)</f>
        <v>Asia</v>
      </c>
      <c r="P531" s="1" t="s">
        <v>324</v>
      </c>
      <c r="Q531" s="1" t="str">
        <f>VLOOKUP(Data[[#This Row],[How many hours of a day you work on Excel]], Time[], 2, FALSE)</f>
        <v>Light</v>
      </c>
      <c r="R531" s="1">
        <v>16</v>
      </c>
      <c r="S531" s="33" t="str">
        <f>VLOOKUP(Data[[#This Row],[Years of Experience]], Experience[], 2, TRUE)</f>
        <v>10 - 20 Years</v>
      </c>
    </row>
    <row r="532" spans="2:19" x14ac:dyDescent="0.2">
      <c r="B532" s="1" t="s">
        <v>2284</v>
      </c>
      <c r="C532" s="1">
        <v>41055.519502314812</v>
      </c>
      <c r="D532" s="10" t="s">
        <v>2285</v>
      </c>
      <c r="E532" s="1" t="s">
        <v>19</v>
      </c>
      <c r="F532" s="11">
        <v>950000</v>
      </c>
      <c r="G532" s="9">
        <f>Data[[#This Row],[Clean Salary]]*INDEX(Exchange[], MATCH(Data[[#This Row],[Currency]], Exchange[Code], 0), 4)</f>
        <v>16917.52085307044</v>
      </c>
      <c r="H532" s="11">
        <f>IFERROR(Data[[#This Row],[Salary in USD]]/(INDEX(Exchange[], MATCH(Data[[#This Row],[Local Currency Unit]], Exchange[Code], 0), 8)), "")</f>
        <v>10442.914106833605</v>
      </c>
      <c r="I532" s="30">
        <f>100*(Data[[#This Row],[Salary in Big Macs]]/$H$5)</f>
        <v>76.189459077097538</v>
      </c>
      <c r="J532" s="1" t="s">
        <v>2286</v>
      </c>
      <c r="K532" s="1" t="s">
        <v>281</v>
      </c>
      <c r="L532" s="1" t="s">
        <v>134</v>
      </c>
      <c r="M532" s="1" t="s">
        <v>19</v>
      </c>
      <c r="N532" s="1" t="str">
        <f>INDEX(Countries[], MATCH(Data[[#This Row],[Where do you work]], Countries[Actual], 0), 2)</f>
        <v>India</v>
      </c>
      <c r="O532" s="1" t="str">
        <f>VLOOKUP(Data[[#This Row],[Where do you work]], Countries[], 3, FALSE)</f>
        <v>Asia</v>
      </c>
      <c r="P532" s="1" t="s">
        <v>282</v>
      </c>
      <c r="Q532" s="1" t="str">
        <f>VLOOKUP(Data[[#This Row],[How many hours of a day you work on Excel]], Time[], 2, FALSE)</f>
        <v>Heavy</v>
      </c>
      <c r="R532" s="1">
        <v>3</v>
      </c>
      <c r="S532" s="33" t="str">
        <f>VLOOKUP(Data[[#This Row],[Years of Experience]], Experience[], 2, TRUE)</f>
        <v>0 - 5 Years</v>
      </c>
    </row>
    <row r="533" spans="2:19" x14ac:dyDescent="0.2">
      <c r="B533" s="1" t="s">
        <v>412</v>
      </c>
      <c r="C533" s="1">
        <v>41059.108101851853</v>
      </c>
      <c r="D533" s="10" t="s">
        <v>413</v>
      </c>
      <c r="E533" s="1" t="s">
        <v>19</v>
      </c>
      <c r="F533" s="11">
        <v>3250000</v>
      </c>
      <c r="G533" s="9">
        <f>Data[[#This Row],[Clean Salary]]*INDEX(Exchange[], MATCH(Data[[#This Row],[Currency]], Exchange[Code], 0), 4)</f>
        <v>57875.729234188344</v>
      </c>
      <c r="H533" s="11">
        <f>IFERROR(Data[[#This Row],[Salary in USD]]/(INDEX(Exchange[], MATCH(Data[[#This Row],[Local Currency Unit]], Exchange[Code], 0), 8)), "")</f>
        <v>35725.758786536011</v>
      </c>
      <c r="I533" s="30">
        <f>100*(Data[[#This Row],[Salary in Big Macs]]/$H$5)</f>
        <v>260.64814947428101</v>
      </c>
      <c r="J533" s="1" t="s">
        <v>414</v>
      </c>
      <c r="K533" s="1" t="s">
        <v>290</v>
      </c>
      <c r="L533" s="1" t="s">
        <v>134</v>
      </c>
      <c r="M533" s="1" t="s">
        <v>19</v>
      </c>
      <c r="N533" s="1" t="str">
        <f>INDEX(Countries[], MATCH(Data[[#This Row],[Where do you work]], Countries[Actual], 0), 2)</f>
        <v>India</v>
      </c>
      <c r="O533" s="1" t="str">
        <f>VLOOKUP(Data[[#This Row],[Where do you work]], Countries[], 3, FALSE)</f>
        <v>Asia</v>
      </c>
      <c r="P533" s="1" t="s">
        <v>282</v>
      </c>
      <c r="Q533" s="1" t="str">
        <f>VLOOKUP(Data[[#This Row],[How many hours of a day you work on Excel]], Time[], 2, FALSE)</f>
        <v>Heavy</v>
      </c>
      <c r="R533" s="1">
        <v>5.5</v>
      </c>
      <c r="S533" s="33" t="str">
        <f>VLOOKUP(Data[[#This Row],[Years of Experience]], Experience[], 2, TRUE)</f>
        <v>5 - 10 Years</v>
      </c>
    </row>
    <row r="534" spans="2:19" x14ac:dyDescent="0.2">
      <c r="B534" s="1" t="s">
        <v>3806</v>
      </c>
      <c r="C534" s="1">
        <v>41057.170300925929</v>
      </c>
      <c r="D534" s="10">
        <v>8000</v>
      </c>
      <c r="E534" s="1" t="s">
        <v>322</v>
      </c>
      <c r="F534" s="11">
        <v>8000</v>
      </c>
      <c r="G534" s="9">
        <f>Data[[#This Row],[Clean Salary]]*INDEX(Exchange[], MATCH(Data[[#This Row],[Currency]], Exchange[Code], 0), 4)</f>
        <v>8000</v>
      </c>
      <c r="H534" s="11">
        <f>IFERROR(Data[[#This Row],[Salary in USD]]/(INDEX(Exchange[], MATCH(Data[[#This Row],[Local Currency Unit]], Exchange[Code], 0), 8)), "")</f>
        <v>4938.2716049382716</v>
      </c>
      <c r="I534" s="30">
        <f>100*(Data[[#This Row],[Salary in Big Macs]]/$H$5)</f>
        <v>36.028663887011348</v>
      </c>
      <c r="J534" s="1" t="s">
        <v>1696</v>
      </c>
      <c r="K534" s="1" t="s">
        <v>290</v>
      </c>
      <c r="L534" s="1" t="s">
        <v>134</v>
      </c>
      <c r="M534" s="1" t="s">
        <v>19</v>
      </c>
      <c r="N534" s="1" t="str">
        <f>INDEX(Countries[], MATCH(Data[[#This Row],[Where do you work]], Countries[Actual], 0), 2)</f>
        <v>India</v>
      </c>
      <c r="O534" s="1" t="str">
        <f>VLOOKUP(Data[[#This Row],[Where do you work]], Countries[], 3, FALSE)</f>
        <v>Asia</v>
      </c>
      <c r="P534" s="1" t="s">
        <v>324</v>
      </c>
      <c r="Q534" s="1" t="str">
        <f>VLOOKUP(Data[[#This Row],[How many hours of a day you work on Excel]], Time[], 2, FALSE)</f>
        <v>Light</v>
      </c>
      <c r="R534" s="1">
        <v>5</v>
      </c>
      <c r="S534" s="33" t="str">
        <f>VLOOKUP(Data[[#This Row],[Years of Experience]], Experience[], 2, TRUE)</f>
        <v>5 - 10 Years</v>
      </c>
    </row>
    <row r="535" spans="2:19" x14ac:dyDescent="0.2">
      <c r="B535" s="1" t="s">
        <v>3345</v>
      </c>
      <c r="C535" s="1">
        <v>41055.039988425924</v>
      </c>
      <c r="D535" s="10" t="s">
        <v>3346</v>
      </c>
      <c r="E535" s="1" t="s">
        <v>19</v>
      </c>
      <c r="F535" s="11">
        <v>350000</v>
      </c>
      <c r="G535" s="9">
        <f>Data[[#This Row],[Clean Salary]]*INDEX(Exchange[], MATCH(Data[[#This Row],[Currency]], Exchange[Code], 0), 4)</f>
        <v>6232.7708406048987</v>
      </c>
      <c r="H535" s="11">
        <f>IFERROR(Data[[#This Row],[Salary in USD]]/(INDEX(Exchange[], MATCH(Data[[#This Row],[Local Currency Unit]], Exchange[Code], 0), 8)), "")</f>
        <v>3847.3894077808013</v>
      </c>
      <c r="I535" s="30">
        <f>100*(Data[[#This Row],[Salary in Big Macs]]/$H$5)</f>
        <v>28.069800712614878</v>
      </c>
      <c r="J535" s="1" t="s">
        <v>3347</v>
      </c>
      <c r="K535" s="1" t="s">
        <v>316</v>
      </c>
      <c r="L535" s="1" t="s">
        <v>134</v>
      </c>
      <c r="M535" s="1" t="s">
        <v>19</v>
      </c>
      <c r="N535" s="1" t="str">
        <f>INDEX(Countries[], MATCH(Data[[#This Row],[Where do you work]], Countries[Actual], 0), 2)</f>
        <v>India</v>
      </c>
      <c r="O535" s="1" t="str">
        <f>VLOOKUP(Data[[#This Row],[Where do you work]], Countries[], 3, FALSE)</f>
        <v>Asia</v>
      </c>
      <c r="P535" s="1" t="s">
        <v>282</v>
      </c>
      <c r="Q535" s="1" t="str">
        <f>VLOOKUP(Data[[#This Row],[How many hours of a day you work on Excel]], Time[], 2, FALSE)</f>
        <v>Heavy</v>
      </c>
      <c r="S535" s="33" t="str">
        <f>VLOOKUP(Data[[#This Row],[Years of Experience]], Experience[], 2, TRUE)</f>
        <v>0 - 5 Years</v>
      </c>
    </row>
    <row r="536" spans="2:19" x14ac:dyDescent="0.2">
      <c r="B536" s="1" t="s">
        <v>3843</v>
      </c>
      <c r="C536" s="1">
        <v>41057.753622685188</v>
      </c>
      <c r="D536" s="10">
        <v>150252</v>
      </c>
      <c r="E536" s="1" t="s">
        <v>19</v>
      </c>
      <c r="F536" s="11">
        <v>150252</v>
      </c>
      <c r="G536" s="9">
        <f>Data[[#This Row],[Clean Salary]]*INDEX(Exchange[], MATCH(Data[[#This Row],[Currency]], Exchange[Code], 0), 4)</f>
        <v>2675.675098121621</v>
      </c>
      <c r="H536" s="11">
        <f>IFERROR(Data[[#This Row],[Salary in USD]]/(INDEX(Exchange[], MATCH(Data[[#This Row],[Local Currency Unit]], Exchange[Code], 0), 8)), "")</f>
        <v>1651.6512951368029</v>
      </c>
      <c r="I536" s="30">
        <f>100*(Data[[#This Row],[Salary in Big Macs]]/$H$5)</f>
        <v>12.050124847633747</v>
      </c>
      <c r="J536" s="1" t="s">
        <v>3844</v>
      </c>
      <c r="K536" s="1" t="s">
        <v>281</v>
      </c>
      <c r="L536" s="1" t="s">
        <v>134</v>
      </c>
      <c r="M536" s="1" t="s">
        <v>19</v>
      </c>
      <c r="N536" s="1" t="str">
        <f>INDEX(Countries[], MATCH(Data[[#This Row],[Where do you work]], Countries[Actual], 0), 2)</f>
        <v>India</v>
      </c>
      <c r="O536" s="1" t="str">
        <f>VLOOKUP(Data[[#This Row],[Where do you work]], Countries[], 3, FALSE)</f>
        <v>Asia</v>
      </c>
      <c r="P536" s="1" t="s">
        <v>291</v>
      </c>
      <c r="Q536" s="1" t="str">
        <f>VLOOKUP(Data[[#This Row],[How many hours of a day you work on Excel]], Time[], 2, FALSE)</f>
        <v>Medium</v>
      </c>
      <c r="R536" s="1">
        <v>5</v>
      </c>
      <c r="S536" s="33" t="str">
        <f>VLOOKUP(Data[[#This Row],[Years of Experience]], Experience[], 2, TRUE)</f>
        <v>5 - 10 Years</v>
      </c>
    </row>
    <row r="537" spans="2:19" x14ac:dyDescent="0.2">
      <c r="B537" s="1" t="s">
        <v>2369</v>
      </c>
      <c r="C537" s="1">
        <v>41073.805844907409</v>
      </c>
      <c r="D537" s="10">
        <v>900000</v>
      </c>
      <c r="E537" s="1" t="s">
        <v>19</v>
      </c>
      <c r="F537" s="11">
        <v>900000</v>
      </c>
      <c r="G537" s="9">
        <f>Data[[#This Row],[Clean Salary]]*INDEX(Exchange[], MATCH(Data[[#This Row],[Currency]], Exchange[Code], 0), 4)</f>
        <v>16027.125018698311</v>
      </c>
      <c r="H537" s="11">
        <f>IFERROR(Data[[#This Row],[Salary in USD]]/(INDEX(Exchange[], MATCH(Data[[#This Row],[Local Currency Unit]], Exchange[Code], 0), 8)), "")</f>
        <v>9893.2870485792027</v>
      </c>
      <c r="I537" s="30">
        <f>100*(Data[[#This Row],[Salary in Big Macs]]/$H$5)</f>
        <v>72.179487546723976</v>
      </c>
      <c r="J537" s="1" t="s">
        <v>2370</v>
      </c>
      <c r="K537" s="1" t="s">
        <v>281</v>
      </c>
      <c r="L537" s="1" t="s">
        <v>134</v>
      </c>
      <c r="M537" s="1" t="s">
        <v>19</v>
      </c>
      <c r="N537" s="1" t="str">
        <f>INDEX(Countries[], MATCH(Data[[#This Row],[Where do you work]], Countries[Actual], 0), 2)</f>
        <v>India</v>
      </c>
      <c r="O537" s="1" t="str">
        <f>VLOOKUP(Data[[#This Row],[Where do you work]], Countries[], 3, FALSE)</f>
        <v>Asia</v>
      </c>
      <c r="P537" s="1" t="s">
        <v>291</v>
      </c>
      <c r="Q537" s="1" t="str">
        <f>VLOOKUP(Data[[#This Row],[How many hours of a day you work on Excel]], Time[], 2, FALSE)</f>
        <v>Medium</v>
      </c>
      <c r="R537" s="1">
        <v>6</v>
      </c>
      <c r="S537" s="33" t="str">
        <f>VLOOKUP(Data[[#This Row],[Years of Experience]], Experience[], 2, TRUE)</f>
        <v>5 - 10 Years</v>
      </c>
    </row>
    <row r="538" spans="2:19" x14ac:dyDescent="0.2">
      <c r="B538" s="1" t="s">
        <v>2682</v>
      </c>
      <c r="C538" s="1">
        <v>41058.063645833332</v>
      </c>
      <c r="D538" s="10" t="s">
        <v>2683</v>
      </c>
      <c r="E538" s="1" t="s">
        <v>19</v>
      </c>
      <c r="F538" s="11">
        <v>700000</v>
      </c>
      <c r="G538" s="9">
        <f>Data[[#This Row],[Clean Salary]]*INDEX(Exchange[], MATCH(Data[[#This Row],[Currency]], Exchange[Code], 0), 4)</f>
        <v>12465.541681209797</v>
      </c>
      <c r="H538" s="11">
        <f>IFERROR(Data[[#This Row],[Salary in USD]]/(INDEX(Exchange[], MATCH(Data[[#This Row],[Local Currency Unit]], Exchange[Code], 0), 8)), "")</f>
        <v>7694.7788155616026</v>
      </c>
      <c r="I538" s="30">
        <f>100*(Data[[#This Row],[Salary in Big Macs]]/$H$5)</f>
        <v>56.139601425229756</v>
      </c>
      <c r="J538" s="1" t="s">
        <v>2684</v>
      </c>
      <c r="K538" s="1" t="s">
        <v>313</v>
      </c>
      <c r="L538" s="1" t="s">
        <v>134</v>
      </c>
      <c r="M538" s="1" t="s">
        <v>19</v>
      </c>
      <c r="N538" s="1" t="str">
        <f>INDEX(Countries[], MATCH(Data[[#This Row],[Where do you work]], Countries[Actual], 0), 2)</f>
        <v>India</v>
      </c>
      <c r="O538" s="1" t="str">
        <f>VLOOKUP(Data[[#This Row],[Where do you work]], Countries[], 3, FALSE)</f>
        <v>Asia</v>
      </c>
      <c r="P538" s="1" t="s">
        <v>282</v>
      </c>
      <c r="Q538" s="1" t="str">
        <f>VLOOKUP(Data[[#This Row],[How many hours of a day you work on Excel]], Time[], 2, FALSE)</f>
        <v>Heavy</v>
      </c>
      <c r="R538" s="1">
        <v>6</v>
      </c>
      <c r="S538" s="33" t="str">
        <f>VLOOKUP(Data[[#This Row],[Years of Experience]], Experience[], 2, TRUE)</f>
        <v>5 - 10 Years</v>
      </c>
    </row>
    <row r="539" spans="2:19" x14ac:dyDescent="0.2">
      <c r="B539" s="1" t="s">
        <v>2462</v>
      </c>
      <c r="C539" s="1">
        <v>41057.809074074074</v>
      </c>
      <c r="D539" s="10" t="s">
        <v>2463</v>
      </c>
      <c r="E539" s="1" t="s">
        <v>19</v>
      </c>
      <c r="F539" s="11">
        <v>853000</v>
      </c>
      <c r="G539" s="9">
        <f>Data[[#This Row],[Clean Salary]]*INDEX(Exchange[], MATCH(Data[[#This Row],[Currency]], Exchange[Code], 0), 4)</f>
        <v>15190.15293438851</v>
      </c>
      <c r="H539" s="11">
        <f>IFERROR(Data[[#This Row],[Salary in USD]]/(INDEX(Exchange[], MATCH(Data[[#This Row],[Local Currency Unit]], Exchange[Code], 0), 8)), "")</f>
        <v>9376.6376138200667</v>
      </c>
      <c r="I539" s="30">
        <f>100*(Data[[#This Row],[Salary in Big Macs]]/$H$5)</f>
        <v>68.410114308172837</v>
      </c>
      <c r="J539" s="1" t="s">
        <v>2464</v>
      </c>
      <c r="K539" s="1" t="s">
        <v>290</v>
      </c>
      <c r="L539" s="1" t="s">
        <v>134</v>
      </c>
      <c r="M539" s="1" t="s">
        <v>19</v>
      </c>
      <c r="N539" s="1" t="str">
        <f>INDEX(Countries[], MATCH(Data[[#This Row],[Where do you work]], Countries[Actual], 0), 2)</f>
        <v>India</v>
      </c>
      <c r="O539" s="1" t="str">
        <f>VLOOKUP(Data[[#This Row],[Where do you work]], Countries[], 3, FALSE)</f>
        <v>Asia</v>
      </c>
      <c r="P539" s="1" t="s">
        <v>291</v>
      </c>
      <c r="Q539" s="1" t="str">
        <f>VLOOKUP(Data[[#This Row],[How many hours of a day you work on Excel]], Time[], 2, FALSE)</f>
        <v>Medium</v>
      </c>
      <c r="R539" s="1">
        <v>6</v>
      </c>
      <c r="S539" s="33" t="str">
        <f>VLOOKUP(Data[[#This Row],[Years of Experience]], Experience[], 2, TRUE)</f>
        <v>5 - 10 Years</v>
      </c>
    </row>
    <row r="540" spans="2:19" x14ac:dyDescent="0.2">
      <c r="B540" s="1" t="s">
        <v>3790</v>
      </c>
      <c r="C540" s="1">
        <v>41057.703622685185</v>
      </c>
      <c r="D540" s="10" t="s">
        <v>3791</v>
      </c>
      <c r="E540" s="1" t="s">
        <v>19</v>
      </c>
      <c r="F540" s="11">
        <v>180000</v>
      </c>
      <c r="G540" s="9">
        <f>Data[[#This Row],[Clean Salary]]*INDEX(Exchange[], MATCH(Data[[#This Row],[Currency]], Exchange[Code], 0), 4)</f>
        <v>3205.4250037396623</v>
      </c>
      <c r="H540" s="11">
        <f>IFERROR(Data[[#This Row],[Salary in USD]]/(INDEX(Exchange[], MATCH(Data[[#This Row],[Local Currency Unit]], Exchange[Code], 0), 8)), "")</f>
        <v>1978.6574097158409</v>
      </c>
      <c r="I540" s="30">
        <f>100*(Data[[#This Row],[Salary in Big Macs]]/$H$5)</f>
        <v>14.435897509344798</v>
      </c>
      <c r="J540" s="1" t="s">
        <v>3792</v>
      </c>
      <c r="K540" s="1" t="s">
        <v>290</v>
      </c>
      <c r="L540" s="1" t="s">
        <v>134</v>
      </c>
      <c r="M540" s="1" t="s">
        <v>19</v>
      </c>
      <c r="N540" s="1" t="str">
        <f>INDEX(Countries[], MATCH(Data[[#This Row],[Where do you work]], Countries[Actual], 0), 2)</f>
        <v>India</v>
      </c>
      <c r="O540" s="1" t="str">
        <f>VLOOKUP(Data[[#This Row],[Where do you work]], Countries[], 3, FALSE)</f>
        <v>Asia</v>
      </c>
      <c r="P540" s="1" t="s">
        <v>294</v>
      </c>
      <c r="Q540" s="1" t="str">
        <f>VLOOKUP(Data[[#This Row],[How many hours of a day you work on Excel]], Time[], 2, FALSE)</f>
        <v>Very Heavy</v>
      </c>
      <c r="R540" s="1">
        <v>3</v>
      </c>
      <c r="S540" s="33" t="str">
        <f>VLOOKUP(Data[[#This Row],[Years of Experience]], Experience[], 2, TRUE)</f>
        <v>0 - 5 Years</v>
      </c>
    </row>
    <row r="541" spans="2:19" x14ac:dyDescent="0.2">
      <c r="B541" s="1" t="s">
        <v>3518</v>
      </c>
      <c r="C541" s="1">
        <v>41055.036828703705</v>
      </c>
      <c r="D541" s="10" t="s">
        <v>3519</v>
      </c>
      <c r="E541" s="1" t="s">
        <v>19</v>
      </c>
      <c r="F541" s="11">
        <v>275000</v>
      </c>
      <c r="G541" s="9">
        <f>Data[[#This Row],[Clean Salary]]*INDEX(Exchange[], MATCH(Data[[#This Row],[Currency]], Exchange[Code], 0), 4)</f>
        <v>4897.177089046706</v>
      </c>
      <c r="H541" s="11">
        <f>IFERROR(Data[[#This Row],[Salary in USD]]/(INDEX(Exchange[], MATCH(Data[[#This Row],[Local Currency Unit]], Exchange[Code], 0), 8)), "")</f>
        <v>3022.9488203992009</v>
      </c>
      <c r="I541" s="30">
        <f>100*(Data[[#This Row],[Salary in Big Macs]]/$H$5)</f>
        <v>22.054843417054549</v>
      </c>
      <c r="J541" s="1" t="s">
        <v>3520</v>
      </c>
      <c r="K541" s="1" t="s">
        <v>290</v>
      </c>
      <c r="L541" s="1" t="s">
        <v>134</v>
      </c>
      <c r="M541" s="1" t="s">
        <v>19</v>
      </c>
      <c r="N541" s="1" t="str">
        <f>INDEX(Countries[], MATCH(Data[[#This Row],[Where do you work]], Countries[Actual], 0), 2)</f>
        <v>India</v>
      </c>
      <c r="O541" s="1" t="str">
        <f>VLOOKUP(Data[[#This Row],[Where do you work]], Countries[], 3, FALSE)</f>
        <v>Asia</v>
      </c>
      <c r="P541" s="1" t="s">
        <v>291</v>
      </c>
      <c r="Q541" s="1" t="str">
        <f>VLOOKUP(Data[[#This Row],[How many hours of a day you work on Excel]], Time[], 2, FALSE)</f>
        <v>Medium</v>
      </c>
      <c r="S541" s="33" t="str">
        <f>VLOOKUP(Data[[#This Row],[Years of Experience]], Experience[], 2, TRUE)</f>
        <v>0 - 5 Years</v>
      </c>
    </row>
    <row r="542" spans="2:19" x14ac:dyDescent="0.2">
      <c r="B542" s="1" t="s">
        <v>3967</v>
      </c>
      <c r="C542" s="1">
        <v>41059.760740740741</v>
      </c>
      <c r="D542" s="10">
        <v>4000</v>
      </c>
      <c r="E542" s="1" t="s">
        <v>322</v>
      </c>
      <c r="F542" s="11">
        <v>4000</v>
      </c>
      <c r="G542" s="9">
        <f>Data[[#This Row],[Clean Salary]]*INDEX(Exchange[], MATCH(Data[[#This Row],[Currency]], Exchange[Code], 0), 4)</f>
        <v>4000</v>
      </c>
      <c r="H542" s="11">
        <f>IFERROR(Data[[#This Row],[Salary in USD]]/(INDEX(Exchange[], MATCH(Data[[#This Row],[Local Currency Unit]], Exchange[Code], 0), 8)), "")</f>
        <v>2469.1358024691358</v>
      </c>
      <c r="I542" s="30">
        <f>100*(Data[[#This Row],[Salary in Big Macs]]/$H$5)</f>
        <v>18.014331943505674</v>
      </c>
      <c r="J542" s="1" t="s">
        <v>3968</v>
      </c>
      <c r="K542" s="1" t="s">
        <v>290</v>
      </c>
      <c r="L542" s="1" t="s">
        <v>134</v>
      </c>
      <c r="M542" s="1" t="s">
        <v>19</v>
      </c>
      <c r="N542" s="1" t="str">
        <f>INDEX(Countries[], MATCH(Data[[#This Row],[Where do you work]], Countries[Actual], 0), 2)</f>
        <v>India</v>
      </c>
      <c r="O542" s="1" t="str">
        <f>VLOOKUP(Data[[#This Row],[Where do you work]], Countries[], 3, FALSE)</f>
        <v>Asia</v>
      </c>
      <c r="P542" s="1" t="s">
        <v>294</v>
      </c>
      <c r="Q542" s="1" t="str">
        <f>VLOOKUP(Data[[#This Row],[How many hours of a day you work on Excel]], Time[], 2, FALSE)</f>
        <v>Very Heavy</v>
      </c>
      <c r="R542" s="1">
        <v>6</v>
      </c>
      <c r="S542" s="33" t="str">
        <f>VLOOKUP(Data[[#This Row],[Years of Experience]], Experience[], 2, TRUE)</f>
        <v>5 - 10 Years</v>
      </c>
    </row>
    <row r="543" spans="2:19" x14ac:dyDescent="0.2">
      <c r="B543" s="1" t="s">
        <v>3841</v>
      </c>
      <c r="C543" s="1">
        <v>41062.783009259256</v>
      </c>
      <c r="D543" s="10">
        <v>7000</v>
      </c>
      <c r="E543" s="1" t="s">
        <v>322</v>
      </c>
      <c r="F543" s="11">
        <v>7000</v>
      </c>
      <c r="G543" s="9">
        <f>Data[[#This Row],[Clean Salary]]*INDEX(Exchange[], MATCH(Data[[#This Row],[Currency]], Exchange[Code], 0), 4)</f>
        <v>7000</v>
      </c>
      <c r="H543" s="11">
        <f>IFERROR(Data[[#This Row],[Salary in USD]]/(INDEX(Exchange[], MATCH(Data[[#This Row],[Local Currency Unit]], Exchange[Code], 0), 8)), "")</f>
        <v>4320.9876543209875</v>
      </c>
      <c r="I543" s="30">
        <f>100*(Data[[#This Row],[Salary in Big Macs]]/$H$5)</f>
        <v>31.525080901134928</v>
      </c>
      <c r="J543" s="1" t="s">
        <v>3842</v>
      </c>
      <c r="K543" s="1" t="s">
        <v>313</v>
      </c>
      <c r="L543" s="1" t="s">
        <v>134</v>
      </c>
      <c r="M543" s="1" t="s">
        <v>19</v>
      </c>
      <c r="N543" s="1" t="str">
        <f>INDEX(Countries[], MATCH(Data[[#This Row],[Where do you work]], Countries[Actual], 0), 2)</f>
        <v>India</v>
      </c>
      <c r="O543" s="1" t="str">
        <f>VLOOKUP(Data[[#This Row],[Where do you work]], Countries[], 3, FALSE)</f>
        <v>Asia</v>
      </c>
      <c r="P543" s="1" t="s">
        <v>282</v>
      </c>
      <c r="Q543" s="1" t="str">
        <f>VLOOKUP(Data[[#This Row],[How many hours of a day you work on Excel]], Time[], 2, FALSE)</f>
        <v>Heavy</v>
      </c>
      <c r="R543" s="1">
        <v>1</v>
      </c>
      <c r="S543" s="33" t="str">
        <f>VLOOKUP(Data[[#This Row],[Years of Experience]], Experience[], 2, TRUE)</f>
        <v>0 - 5 Years</v>
      </c>
    </row>
    <row r="544" spans="2:19" x14ac:dyDescent="0.2">
      <c r="B544" s="1" t="s">
        <v>3877</v>
      </c>
      <c r="C544" s="1">
        <v>41070.03502314815</v>
      </c>
      <c r="D544" s="10" t="s">
        <v>3878</v>
      </c>
      <c r="E544" s="1" t="s">
        <v>19</v>
      </c>
      <c r="F544" s="11">
        <v>140000</v>
      </c>
      <c r="G544" s="9">
        <f>Data[[#This Row],[Clean Salary]]*INDEX(Exchange[], MATCH(Data[[#This Row],[Currency]], Exchange[Code], 0), 4)</f>
        <v>2493.1083362419595</v>
      </c>
      <c r="H544" s="11">
        <f>IFERROR(Data[[#This Row],[Salary in USD]]/(INDEX(Exchange[], MATCH(Data[[#This Row],[Local Currency Unit]], Exchange[Code], 0), 8)), "")</f>
        <v>1538.9557631123205</v>
      </c>
      <c r="I544" s="30">
        <f>100*(Data[[#This Row],[Salary in Big Macs]]/$H$5)</f>
        <v>11.227920285045952</v>
      </c>
      <c r="J544" s="1" t="s">
        <v>3879</v>
      </c>
      <c r="K544" s="1" t="s">
        <v>631</v>
      </c>
      <c r="L544" s="1" t="s">
        <v>134</v>
      </c>
      <c r="M544" s="1" t="s">
        <v>19</v>
      </c>
      <c r="N544" s="1" t="str">
        <f>INDEX(Countries[], MATCH(Data[[#This Row],[Where do you work]], Countries[Actual], 0), 2)</f>
        <v>India</v>
      </c>
      <c r="O544" s="1" t="str">
        <f>VLOOKUP(Data[[#This Row],[Where do you work]], Countries[], 3, FALSE)</f>
        <v>Asia</v>
      </c>
      <c r="P544" s="1" t="s">
        <v>282</v>
      </c>
      <c r="Q544" s="1" t="str">
        <f>VLOOKUP(Data[[#This Row],[How many hours of a day you work on Excel]], Time[], 2, FALSE)</f>
        <v>Heavy</v>
      </c>
      <c r="R544" s="1">
        <v>5</v>
      </c>
      <c r="S544" s="33" t="str">
        <f>VLOOKUP(Data[[#This Row],[Years of Experience]], Experience[], 2, TRUE)</f>
        <v>5 - 10 Years</v>
      </c>
    </row>
    <row r="545" spans="2:19" x14ac:dyDescent="0.2">
      <c r="B545" s="1" t="s">
        <v>466</v>
      </c>
      <c r="C545" s="1">
        <v>41055.115925925929</v>
      </c>
      <c r="D545" s="10" t="s">
        <v>467</v>
      </c>
      <c r="E545" s="1" t="s">
        <v>19</v>
      </c>
      <c r="F545" s="11">
        <v>3000000</v>
      </c>
      <c r="G545" s="9">
        <f>Data[[#This Row],[Clean Salary]]*INDEX(Exchange[], MATCH(Data[[#This Row],[Currency]], Exchange[Code], 0), 4)</f>
        <v>53423.750062327701</v>
      </c>
      <c r="H545" s="11">
        <f>IFERROR(Data[[#This Row],[Salary in USD]]/(INDEX(Exchange[], MATCH(Data[[#This Row],[Local Currency Unit]], Exchange[Code], 0), 8)), "")</f>
        <v>32977.623495264008</v>
      </c>
      <c r="I545" s="30">
        <f>100*(Data[[#This Row],[Salary in Big Macs]]/$H$5)</f>
        <v>240.59829182241324</v>
      </c>
      <c r="J545" s="1" t="s">
        <v>468</v>
      </c>
      <c r="K545" s="1" t="s">
        <v>281</v>
      </c>
      <c r="L545" s="1" t="s">
        <v>134</v>
      </c>
      <c r="M545" s="1" t="s">
        <v>19</v>
      </c>
      <c r="N545" s="1" t="str">
        <f>INDEX(Countries[], MATCH(Data[[#This Row],[Where do you work]], Countries[Actual], 0), 2)</f>
        <v>India</v>
      </c>
      <c r="O545" s="1" t="str">
        <f>VLOOKUP(Data[[#This Row],[Where do you work]], Countries[], 3, FALSE)</f>
        <v>Asia</v>
      </c>
      <c r="P545" s="1" t="s">
        <v>282</v>
      </c>
      <c r="Q545" s="1" t="str">
        <f>VLOOKUP(Data[[#This Row],[How many hours of a day you work on Excel]], Time[], 2, FALSE)</f>
        <v>Heavy</v>
      </c>
      <c r="S545" s="33" t="str">
        <f>VLOOKUP(Data[[#This Row],[Years of Experience]], Experience[], 2, TRUE)</f>
        <v>0 - 5 Years</v>
      </c>
    </row>
    <row r="546" spans="2:19" x14ac:dyDescent="0.2">
      <c r="B546" s="1" t="s">
        <v>3930</v>
      </c>
      <c r="C546" s="1">
        <v>41056.044976851852</v>
      </c>
      <c r="D546" s="10">
        <v>5000</v>
      </c>
      <c r="E546" s="1" t="s">
        <v>322</v>
      </c>
      <c r="F546" s="11">
        <v>5000</v>
      </c>
      <c r="G546" s="9">
        <f>Data[[#This Row],[Clean Salary]]*INDEX(Exchange[], MATCH(Data[[#This Row],[Currency]], Exchange[Code], 0), 4)</f>
        <v>5000</v>
      </c>
      <c r="H546" s="11">
        <f>IFERROR(Data[[#This Row],[Salary in USD]]/(INDEX(Exchange[], MATCH(Data[[#This Row],[Local Currency Unit]], Exchange[Code], 0), 8)), "")</f>
        <v>3086.4197530864194</v>
      </c>
      <c r="I546" s="30">
        <f>100*(Data[[#This Row],[Salary in Big Macs]]/$H$5)</f>
        <v>22.517914929382087</v>
      </c>
      <c r="J546" s="1" t="s">
        <v>3931</v>
      </c>
      <c r="K546" s="1" t="s">
        <v>281</v>
      </c>
      <c r="L546" s="1" t="s">
        <v>134</v>
      </c>
      <c r="M546" s="1" t="s">
        <v>19</v>
      </c>
      <c r="N546" s="1" t="str">
        <f>INDEX(Countries[], MATCH(Data[[#This Row],[Where do you work]], Countries[Actual], 0), 2)</f>
        <v>India</v>
      </c>
      <c r="O546" s="1" t="str">
        <f>VLOOKUP(Data[[#This Row],[Where do you work]], Countries[], 3, FALSE)</f>
        <v>Asia</v>
      </c>
      <c r="P546" s="1" t="s">
        <v>282</v>
      </c>
      <c r="Q546" s="1" t="str">
        <f>VLOOKUP(Data[[#This Row],[How many hours of a day you work on Excel]], Time[], 2, FALSE)</f>
        <v>Heavy</v>
      </c>
      <c r="R546" s="1">
        <v>1</v>
      </c>
      <c r="S546" s="33" t="str">
        <f>VLOOKUP(Data[[#This Row],[Years of Experience]], Experience[], 2, TRUE)</f>
        <v>0 - 5 Years</v>
      </c>
    </row>
    <row r="547" spans="2:19" x14ac:dyDescent="0.2">
      <c r="B547" s="1" t="s">
        <v>2988</v>
      </c>
      <c r="C547" s="1">
        <v>41055.933078703703</v>
      </c>
      <c r="D547" s="10">
        <v>516000</v>
      </c>
      <c r="E547" s="1" t="s">
        <v>19</v>
      </c>
      <c r="F547" s="11">
        <v>516000</v>
      </c>
      <c r="G547" s="9">
        <f>Data[[#This Row],[Clean Salary]]*INDEX(Exchange[], MATCH(Data[[#This Row],[Currency]], Exchange[Code], 0), 4)</f>
        <v>9188.8850107203652</v>
      </c>
      <c r="H547" s="11">
        <f>IFERROR(Data[[#This Row],[Salary in USD]]/(INDEX(Exchange[], MATCH(Data[[#This Row],[Local Currency Unit]], Exchange[Code], 0), 8)), "")</f>
        <v>5672.1512411854101</v>
      </c>
      <c r="I547" s="30">
        <f>100*(Data[[#This Row],[Salary in Big Macs]]/$H$5)</f>
        <v>41.382906193455085</v>
      </c>
      <c r="J547" s="1" t="s">
        <v>1766</v>
      </c>
      <c r="K547" s="1" t="s">
        <v>281</v>
      </c>
      <c r="L547" s="1" t="s">
        <v>134</v>
      </c>
      <c r="M547" s="1" t="s">
        <v>19</v>
      </c>
      <c r="N547" s="1" t="str">
        <f>INDEX(Countries[], MATCH(Data[[#This Row],[Where do you work]], Countries[Actual], 0), 2)</f>
        <v>India</v>
      </c>
      <c r="O547" s="1" t="str">
        <f>VLOOKUP(Data[[#This Row],[Where do you work]], Countries[], 3, FALSE)</f>
        <v>Asia</v>
      </c>
      <c r="P547" s="1" t="s">
        <v>282</v>
      </c>
      <c r="Q547" s="1" t="str">
        <f>VLOOKUP(Data[[#This Row],[How many hours of a day you work on Excel]], Time[], 2, FALSE)</f>
        <v>Heavy</v>
      </c>
      <c r="R547" s="1">
        <v>0</v>
      </c>
      <c r="S547" s="33" t="str">
        <f>VLOOKUP(Data[[#This Row],[Years of Experience]], Experience[], 2, TRUE)</f>
        <v>0 - 5 Years</v>
      </c>
    </row>
    <row r="548" spans="2:19" x14ac:dyDescent="0.2">
      <c r="B548" s="1" t="s">
        <v>1764</v>
      </c>
      <c r="C548" s="1">
        <v>41057.592268518521</v>
      </c>
      <c r="D548" s="10" t="s">
        <v>1765</v>
      </c>
      <c r="E548" s="1" t="s">
        <v>19</v>
      </c>
      <c r="F548" s="11">
        <v>1200000</v>
      </c>
      <c r="G548" s="9">
        <f>Data[[#This Row],[Clean Salary]]*INDEX(Exchange[], MATCH(Data[[#This Row],[Currency]], Exchange[Code], 0), 4)</f>
        <v>21369.500024931083</v>
      </c>
      <c r="H548" s="11">
        <f>IFERROR(Data[[#This Row],[Salary in USD]]/(INDEX(Exchange[], MATCH(Data[[#This Row],[Local Currency Unit]], Exchange[Code], 0), 8)), "")</f>
        <v>13191.049398105606</v>
      </c>
      <c r="I548" s="30">
        <f>100*(Data[[#This Row],[Salary in Big Macs]]/$H$5)</f>
        <v>96.239316728965321</v>
      </c>
      <c r="J548" s="1" t="s">
        <v>1766</v>
      </c>
      <c r="K548" s="1" t="s">
        <v>281</v>
      </c>
      <c r="L548" s="1" t="s">
        <v>134</v>
      </c>
      <c r="M548" s="1" t="s">
        <v>19</v>
      </c>
      <c r="N548" s="1" t="str">
        <f>INDEX(Countries[], MATCH(Data[[#This Row],[Where do you work]], Countries[Actual], 0), 2)</f>
        <v>India</v>
      </c>
      <c r="O548" s="1" t="str">
        <f>VLOOKUP(Data[[#This Row],[Where do you work]], Countries[], 3, FALSE)</f>
        <v>Asia</v>
      </c>
      <c r="P548" s="1" t="s">
        <v>291</v>
      </c>
      <c r="Q548" s="1" t="str">
        <f>VLOOKUP(Data[[#This Row],[How many hours of a day you work on Excel]], Time[], 2, FALSE)</f>
        <v>Medium</v>
      </c>
      <c r="R548" s="1">
        <v>2</v>
      </c>
      <c r="S548" s="33" t="str">
        <f>VLOOKUP(Data[[#This Row],[Years of Experience]], Experience[], 2, TRUE)</f>
        <v>0 - 5 Years</v>
      </c>
    </row>
    <row r="549" spans="2:19" x14ac:dyDescent="0.2">
      <c r="B549" s="1" t="s">
        <v>3621</v>
      </c>
      <c r="C549" s="1">
        <v>41055.92287037037</v>
      </c>
      <c r="D549" s="10" t="s">
        <v>3622</v>
      </c>
      <c r="E549" s="1" t="s">
        <v>19</v>
      </c>
      <c r="F549" s="11">
        <v>240000</v>
      </c>
      <c r="G549" s="9">
        <f>Data[[#This Row],[Clean Salary]]*INDEX(Exchange[], MATCH(Data[[#This Row],[Currency]], Exchange[Code], 0), 4)</f>
        <v>4273.9000049862161</v>
      </c>
      <c r="H549" s="11">
        <f>IFERROR(Data[[#This Row],[Salary in USD]]/(INDEX(Exchange[], MATCH(Data[[#This Row],[Local Currency Unit]], Exchange[Code], 0), 8)), "")</f>
        <v>2638.2098796211208</v>
      </c>
      <c r="I549" s="30">
        <f>100*(Data[[#This Row],[Salary in Big Macs]]/$H$5)</f>
        <v>19.247863345793061</v>
      </c>
      <c r="J549" s="1" t="s">
        <v>318</v>
      </c>
      <c r="K549" s="1" t="s">
        <v>281</v>
      </c>
      <c r="L549" s="1" t="s">
        <v>134</v>
      </c>
      <c r="M549" s="1" t="s">
        <v>19</v>
      </c>
      <c r="N549" s="1" t="str">
        <f>INDEX(Countries[], MATCH(Data[[#This Row],[Where do you work]], Countries[Actual], 0), 2)</f>
        <v>India</v>
      </c>
      <c r="O549" s="1" t="str">
        <f>VLOOKUP(Data[[#This Row],[Where do you work]], Countries[], 3, FALSE)</f>
        <v>Asia</v>
      </c>
      <c r="P549" s="1" t="s">
        <v>291</v>
      </c>
      <c r="Q549" s="1" t="str">
        <f>VLOOKUP(Data[[#This Row],[How many hours of a day you work on Excel]], Time[], 2, FALSE)</f>
        <v>Medium</v>
      </c>
      <c r="R549" s="1">
        <v>3</v>
      </c>
      <c r="S549" s="33" t="str">
        <f>VLOOKUP(Data[[#This Row],[Years of Experience]], Experience[], 2, TRUE)</f>
        <v>0 - 5 Years</v>
      </c>
    </row>
    <row r="550" spans="2:19" x14ac:dyDescent="0.2">
      <c r="B550" s="1" t="s">
        <v>3594</v>
      </c>
      <c r="C550" s="1">
        <v>41058.910243055558</v>
      </c>
      <c r="D550" s="10" t="s">
        <v>3595</v>
      </c>
      <c r="E550" s="1" t="s">
        <v>19</v>
      </c>
      <c r="F550" s="11">
        <v>250000</v>
      </c>
      <c r="G550" s="9">
        <f>Data[[#This Row],[Clean Salary]]*INDEX(Exchange[], MATCH(Data[[#This Row],[Currency]], Exchange[Code], 0), 4)</f>
        <v>4451.9791718606421</v>
      </c>
      <c r="H550" s="11">
        <f>IFERROR(Data[[#This Row],[Salary in USD]]/(INDEX(Exchange[], MATCH(Data[[#This Row],[Local Currency Unit]], Exchange[Code], 0), 8)), "")</f>
        <v>2748.1352912720013</v>
      </c>
      <c r="I550" s="30">
        <f>100*(Data[[#This Row],[Salary in Big Macs]]/$H$5)</f>
        <v>20.049857651867775</v>
      </c>
      <c r="J550" s="1" t="s">
        <v>281</v>
      </c>
      <c r="K550" s="1" t="s">
        <v>281</v>
      </c>
      <c r="L550" s="1" t="s">
        <v>134</v>
      </c>
      <c r="M550" s="1" t="s">
        <v>19</v>
      </c>
      <c r="N550" s="1" t="str">
        <f>INDEX(Countries[], MATCH(Data[[#This Row],[Where do you work]], Countries[Actual], 0), 2)</f>
        <v>India</v>
      </c>
      <c r="O550" s="1" t="str">
        <f>VLOOKUP(Data[[#This Row],[Where do you work]], Countries[], 3, FALSE)</f>
        <v>Asia</v>
      </c>
      <c r="P550" s="1" t="s">
        <v>324</v>
      </c>
      <c r="Q550" s="1" t="str">
        <f>VLOOKUP(Data[[#This Row],[How many hours of a day you work on Excel]], Time[], 2, FALSE)</f>
        <v>Light</v>
      </c>
      <c r="R550" s="1">
        <v>15</v>
      </c>
      <c r="S550" s="33" t="str">
        <f>VLOOKUP(Data[[#This Row],[Years of Experience]], Experience[], 2, TRUE)</f>
        <v>10 - 20 Years</v>
      </c>
    </row>
    <row r="551" spans="2:19" x14ac:dyDescent="0.2">
      <c r="B551" s="1" t="s">
        <v>3916</v>
      </c>
      <c r="C551" s="1">
        <v>41055.513969907406</v>
      </c>
      <c r="D551" s="10">
        <v>450</v>
      </c>
      <c r="E551" s="1" t="s">
        <v>322</v>
      </c>
      <c r="F551" s="11">
        <v>5400</v>
      </c>
      <c r="G551" s="9">
        <f>Data[[#This Row],[Clean Salary]]*INDEX(Exchange[], MATCH(Data[[#This Row],[Currency]], Exchange[Code], 0), 4)</f>
        <v>5400</v>
      </c>
      <c r="H551" s="11">
        <f>IFERROR(Data[[#This Row],[Salary in USD]]/(INDEX(Exchange[], MATCH(Data[[#This Row],[Local Currency Unit]], Exchange[Code], 0), 8)), "")</f>
        <v>3333.333333333333</v>
      </c>
      <c r="I551" s="30">
        <f>100*(Data[[#This Row],[Salary in Big Macs]]/$H$5)</f>
        <v>24.319348123732656</v>
      </c>
      <c r="J551" s="1" t="s">
        <v>553</v>
      </c>
      <c r="K551" s="1" t="s">
        <v>281</v>
      </c>
      <c r="L551" s="1" t="s">
        <v>134</v>
      </c>
      <c r="M551" s="1" t="s">
        <v>19</v>
      </c>
      <c r="N551" s="1" t="str">
        <f>INDEX(Countries[], MATCH(Data[[#This Row],[Where do you work]], Countries[Actual], 0), 2)</f>
        <v>India</v>
      </c>
      <c r="O551" s="1" t="str">
        <f>VLOOKUP(Data[[#This Row],[Where do you work]], Countries[], 3, FALSE)</f>
        <v>Asia</v>
      </c>
      <c r="P551" s="1" t="s">
        <v>294</v>
      </c>
      <c r="Q551" s="1" t="str">
        <f>VLOOKUP(Data[[#This Row],[How many hours of a day you work on Excel]], Time[], 2, FALSE)</f>
        <v>Very Heavy</v>
      </c>
      <c r="R551" s="1">
        <v>3</v>
      </c>
      <c r="S551" s="33" t="str">
        <f>VLOOKUP(Data[[#This Row],[Years of Experience]], Experience[], 2, TRUE)</f>
        <v>0 - 5 Years</v>
      </c>
    </row>
    <row r="552" spans="2:19" x14ac:dyDescent="0.2">
      <c r="B552" s="1" t="s">
        <v>3890</v>
      </c>
      <c r="C552" s="1">
        <v>41057.549791666665</v>
      </c>
      <c r="D552" s="10">
        <v>6000</v>
      </c>
      <c r="E552" s="1" t="s">
        <v>322</v>
      </c>
      <c r="F552" s="11">
        <v>6000</v>
      </c>
      <c r="G552" s="9">
        <f>Data[[#This Row],[Clean Salary]]*INDEX(Exchange[], MATCH(Data[[#This Row],[Currency]], Exchange[Code], 0), 4)</f>
        <v>6000</v>
      </c>
      <c r="H552" s="11">
        <f>IFERROR(Data[[#This Row],[Salary in USD]]/(INDEX(Exchange[], MATCH(Data[[#This Row],[Local Currency Unit]], Exchange[Code], 0), 8)), "")</f>
        <v>3703.7037037037035</v>
      </c>
      <c r="I552" s="30">
        <f>100*(Data[[#This Row],[Salary in Big Macs]]/$H$5)</f>
        <v>27.021497915258507</v>
      </c>
      <c r="J552" s="1" t="s">
        <v>281</v>
      </c>
      <c r="K552" s="1" t="s">
        <v>281</v>
      </c>
      <c r="L552" s="1" t="s">
        <v>134</v>
      </c>
      <c r="M552" s="1" t="s">
        <v>19</v>
      </c>
      <c r="N552" s="1" t="str">
        <f>INDEX(Countries[], MATCH(Data[[#This Row],[Where do you work]], Countries[Actual], 0), 2)</f>
        <v>India</v>
      </c>
      <c r="O552" s="1" t="str">
        <f>VLOOKUP(Data[[#This Row],[Where do you work]], Countries[], 3, FALSE)</f>
        <v>Asia</v>
      </c>
      <c r="P552" s="1" t="s">
        <v>282</v>
      </c>
      <c r="Q552" s="1" t="str">
        <f>VLOOKUP(Data[[#This Row],[How many hours of a day you work on Excel]], Time[], 2, FALSE)</f>
        <v>Heavy</v>
      </c>
      <c r="R552" s="1">
        <v>5</v>
      </c>
      <c r="S552" s="33" t="str">
        <f>VLOOKUP(Data[[#This Row],[Years of Experience]], Experience[], 2, TRUE)</f>
        <v>5 - 10 Years</v>
      </c>
    </row>
    <row r="553" spans="2:19" x14ac:dyDescent="0.2">
      <c r="B553" s="1" t="s">
        <v>3762</v>
      </c>
      <c r="C553" s="1">
        <v>41055.176701388889</v>
      </c>
      <c r="D553" s="10">
        <v>8400</v>
      </c>
      <c r="E553" s="1" t="s">
        <v>322</v>
      </c>
      <c r="F553" s="11">
        <v>8400</v>
      </c>
      <c r="G553" s="9">
        <f>Data[[#This Row],[Clean Salary]]*INDEX(Exchange[], MATCH(Data[[#This Row],[Currency]], Exchange[Code], 0), 4)</f>
        <v>8400</v>
      </c>
      <c r="H553" s="11">
        <f>IFERROR(Data[[#This Row],[Salary in USD]]/(INDEX(Exchange[], MATCH(Data[[#This Row],[Local Currency Unit]], Exchange[Code], 0), 8)), "")</f>
        <v>5185.1851851851852</v>
      </c>
      <c r="I553" s="30">
        <f>100*(Data[[#This Row],[Salary in Big Macs]]/$H$5)</f>
        <v>37.830097081361913</v>
      </c>
      <c r="J553" s="1" t="s">
        <v>281</v>
      </c>
      <c r="K553" s="1" t="s">
        <v>281</v>
      </c>
      <c r="L553" s="1" t="s">
        <v>134</v>
      </c>
      <c r="M553" s="1" t="s">
        <v>19</v>
      </c>
      <c r="N553" s="1" t="str">
        <f>INDEX(Countries[], MATCH(Data[[#This Row],[Where do you work]], Countries[Actual], 0), 2)</f>
        <v>India</v>
      </c>
      <c r="O553" s="1" t="str">
        <f>VLOOKUP(Data[[#This Row],[Where do you work]], Countries[], 3, FALSE)</f>
        <v>Asia</v>
      </c>
      <c r="P553" s="1" t="s">
        <v>282</v>
      </c>
      <c r="Q553" s="1" t="str">
        <f>VLOOKUP(Data[[#This Row],[How many hours of a day you work on Excel]], Time[], 2, FALSE)</f>
        <v>Heavy</v>
      </c>
      <c r="S553" s="33" t="str">
        <f>VLOOKUP(Data[[#This Row],[Years of Experience]], Experience[], 2, TRUE)</f>
        <v>0 - 5 Years</v>
      </c>
    </row>
    <row r="554" spans="2:19" x14ac:dyDescent="0.2">
      <c r="B554" s="1" t="s">
        <v>3073</v>
      </c>
      <c r="C554" s="1">
        <v>41057.020092592589</v>
      </c>
      <c r="D554" s="10" t="s">
        <v>3071</v>
      </c>
      <c r="E554" s="1" t="s">
        <v>19</v>
      </c>
      <c r="F554" s="11">
        <v>480000</v>
      </c>
      <c r="G554" s="9">
        <f>Data[[#This Row],[Clean Salary]]*INDEX(Exchange[], MATCH(Data[[#This Row],[Currency]], Exchange[Code], 0), 4)</f>
        <v>8547.8000099724322</v>
      </c>
      <c r="H554" s="11">
        <f>IFERROR(Data[[#This Row],[Salary in USD]]/(INDEX(Exchange[], MATCH(Data[[#This Row],[Local Currency Unit]], Exchange[Code], 0), 8)), "")</f>
        <v>5276.4197592422415</v>
      </c>
      <c r="I554" s="30">
        <f>100*(Data[[#This Row],[Salary in Big Macs]]/$H$5)</f>
        <v>38.495726691586121</v>
      </c>
      <c r="J554" s="1" t="s">
        <v>281</v>
      </c>
      <c r="K554" s="1" t="s">
        <v>281</v>
      </c>
      <c r="L554" s="1" t="s">
        <v>134</v>
      </c>
      <c r="M554" s="1" t="s">
        <v>19</v>
      </c>
      <c r="N554" s="1" t="str">
        <f>INDEX(Countries[], MATCH(Data[[#This Row],[Where do you work]], Countries[Actual], 0), 2)</f>
        <v>India</v>
      </c>
      <c r="O554" s="1" t="str">
        <f>VLOOKUP(Data[[#This Row],[Where do you work]], Countries[], 3, FALSE)</f>
        <v>Asia</v>
      </c>
      <c r="P554" s="1" t="s">
        <v>291</v>
      </c>
      <c r="Q554" s="1" t="str">
        <f>VLOOKUP(Data[[#This Row],[How many hours of a day you work on Excel]], Time[], 2, FALSE)</f>
        <v>Medium</v>
      </c>
      <c r="R554" s="1">
        <v>2</v>
      </c>
      <c r="S554" s="33" t="str">
        <f>VLOOKUP(Data[[#This Row],[Years of Experience]], Experience[], 2, TRUE)</f>
        <v>0 - 5 Years</v>
      </c>
    </row>
    <row r="555" spans="2:19" x14ac:dyDescent="0.2">
      <c r="B555" s="1" t="s">
        <v>2857</v>
      </c>
      <c r="C555" s="1">
        <v>41056.656157407408</v>
      </c>
      <c r="D555" s="10" t="s">
        <v>2858</v>
      </c>
      <c r="E555" s="1" t="s">
        <v>19</v>
      </c>
      <c r="F555" s="11">
        <v>600000</v>
      </c>
      <c r="G555" s="9">
        <f>Data[[#This Row],[Clean Salary]]*INDEX(Exchange[], MATCH(Data[[#This Row],[Currency]], Exchange[Code], 0), 4)</f>
        <v>10684.750012465542</v>
      </c>
      <c r="H555" s="11">
        <f>IFERROR(Data[[#This Row],[Salary in USD]]/(INDEX(Exchange[], MATCH(Data[[#This Row],[Local Currency Unit]], Exchange[Code], 0), 8)), "")</f>
        <v>6595.524699052803</v>
      </c>
      <c r="I555" s="30">
        <f>100*(Data[[#This Row],[Salary in Big Macs]]/$H$5)</f>
        <v>48.11965836448266</v>
      </c>
      <c r="J555" s="1" t="s">
        <v>281</v>
      </c>
      <c r="K555" s="1" t="s">
        <v>281</v>
      </c>
      <c r="L555" s="1" t="s">
        <v>134</v>
      </c>
      <c r="M555" s="1" t="s">
        <v>19</v>
      </c>
      <c r="N555" s="1" t="str">
        <f>INDEX(Countries[], MATCH(Data[[#This Row],[Where do you work]], Countries[Actual], 0), 2)</f>
        <v>India</v>
      </c>
      <c r="O555" s="1" t="str">
        <f>VLOOKUP(Data[[#This Row],[Where do you work]], Countries[], 3, FALSE)</f>
        <v>Asia</v>
      </c>
      <c r="P555" s="1" t="s">
        <v>294</v>
      </c>
      <c r="Q555" s="1" t="str">
        <f>VLOOKUP(Data[[#This Row],[How many hours of a day you work on Excel]], Time[], 2, FALSE)</f>
        <v>Very Heavy</v>
      </c>
      <c r="R555" s="1">
        <v>9</v>
      </c>
      <c r="S555" s="33" t="str">
        <f>VLOOKUP(Data[[#This Row],[Years of Experience]], Experience[], 2, TRUE)</f>
        <v>5 - 10 Years</v>
      </c>
    </row>
    <row r="556" spans="2:19" x14ac:dyDescent="0.2">
      <c r="B556" s="1" t="s">
        <v>3443</v>
      </c>
      <c r="C556" s="1">
        <v>41072.678067129629</v>
      </c>
      <c r="D556" s="10">
        <v>14000</v>
      </c>
      <c r="E556" s="1" t="s">
        <v>322</v>
      </c>
      <c r="F556" s="11">
        <v>14000</v>
      </c>
      <c r="G556" s="9">
        <f>Data[[#This Row],[Clean Salary]]*INDEX(Exchange[], MATCH(Data[[#This Row],[Currency]], Exchange[Code], 0), 4)</f>
        <v>14000</v>
      </c>
      <c r="H556" s="11">
        <f>IFERROR(Data[[#This Row],[Salary in USD]]/(INDEX(Exchange[], MATCH(Data[[#This Row],[Local Currency Unit]], Exchange[Code], 0), 8)), "")</f>
        <v>8641.9753086419751</v>
      </c>
      <c r="I556" s="30">
        <f>100*(Data[[#This Row],[Salary in Big Macs]]/$H$5)</f>
        <v>63.050161802269855</v>
      </c>
      <c r="J556" s="1" t="s">
        <v>281</v>
      </c>
      <c r="K556" s="1" t="s">
        <v>281</v>
      </c>
      <c r="L556" s="1" t="s">
        <v>134</v>
      </c>
      <c r="M556" s="1" t="s">
        <v>19</v>
      </c>
      <c r="N556" s="1" t="str">
        <f>INDEX(Countries[], MATCH(Data[[#This Row],[Where do you work]], Countries[Actual], 0), 2)</f>
        <v>India</v>
      </c>
      <c r="O556" s="1" t="str">
        <f>VLOOKUP(Data[[#This Row],[Where do you work]], Countries[], 3, FALSE)</f>
        <v>Asia</v>
      </c>
      <c r="P556" s="1" t="s">
        <v>282</v>
      </c>
      <c r="Q556" s="1" t="str">
        <f>VLOOKUP(Data[[#This Row],[How many hours of a day you work on Excel]], Time[], 2, FALSE)</f>
        <v>Heavy</v>
      </c>
      <c r="R556" s="1">
        <v>5</v>
      </c>
      <c r="S556" s="33" t="str">
        <f>VLOOKUP(Data[[#This Row],[Years of Experience]], Experience[], 2, TRUE)</f>
        <v>5 - 10 Years</v>
      </c>
    </row>
    <row r="557" spans="2:19" x14ac:dyDescent="0.2">
      <c r="B557" s="1" t="s">
        <v>2519</v>
      </c>
      <c r="C557" s="1">
        <v>41055.644305555557</v>
      </c>
      <c r="D557" s="10" t="s">
        <v>2520</v>
      </c>
      <c r="E557" s="1" t="s">
        <v>19</v>
      </c>
      <c r="F557" s="11">
        <v>800000</v>
      </c>
      <c r="G557" s="9">
        <f>Data[[#This Row],[Clean Salary]]*INDEX(Exchange[], MATCH(Data[[#This Row],[Currency]], Exchange[Code], 0), 4)</f>
        <v>14246.333349954055</v>
      </c>
      <c r="H557" s="11">
        <f>IFERROR(Data[[#This Row],[Salary in USD]]/(INDEX(Exchange[], MATCH(Data[[#This Row],[Local Currency Unit]], Exchange[Code], 0), 8)), "")</f>
        <v>8794.0329320704041</v>
      </c>
      <c r="I557" s="30">
        <f>100*(Data[[#This Row],[Salary in Big Macs]]/$H$5)</f>
        <v>64.15954448597688</v>
      </c>
      <c r="J557" s="1" t="s">
        <v>281</v>
      </c>
      <c r="K557" s="1" t="s">
        <v>281</v>
      </c>
      <c r="L557" s="1" t="s">
        <v>134</v>
      </c>
      <c r="M557" s="1" t="s">
        <v>19</v>
      </c>
      <c r="N557" s="1" t="str">
        <f>INDEX(Countries[], MATCH(Data[[#This Row],[Where do you work]], Countries[Actual], 0), 2)</f>
        <v>India</v>
      </c>
      <c r="O557" s="1" t="str">
        <f>VLOOKUP(Data[[#This Row],[Where do you work]], Countries[], 3, FALSE)</f>
        <v>Asia</v>
      </c>
      <c r="P557" s="1" t="s">
        <v>291</v>
      </c>
      <c r="Q557" s="1" t="str">
        <f>VLOOKUP(Data[[#This Row],[How many hours of a day you work on Excel]], Time[], 2, FALSE)</f>
        <v>Medium</v>
      </c>
      <c r="R557" s="1">
        <v>13</v>
      </c>
      <c r="S557" s="33" t="str">
        <f>VLOOKUP(Data[[#This Row],[Years of Experience]], Experience[], 2, TRUE)</f>
        <v>10 - 20 Years</v>
      </c>
    </row>
    <row r="558" spans="2:19" x14ac:dyDescent="0.2">
      <c r="B558" s="1" t="s">
        <v>2521</v>
      </c>
      <c r="C558" s="1">
        <v>41068.655046296299</v>
      </c>
      <c r="D558" s="10" t="s">
        <v>2522</v>
      </c>
      <c r="E558" s="1" t="s">
        <v>19</v>
      </c>
      <c r="F558" s="11">
        <v>800000</v>
      </c>
      <c r="G558" s="9">
        <f>Data[[#This Row],[Clean Salary]]*INDEX(Exchange[], MATCH(Data[[#This Row],[Currency]], Exchange[Code], 0), 4)</f>
        <v>14246.333349954055</v>
      </c>
      <c r="H558" s="11">
        <f>IFERROR(Data[[#This Row],[Salary in USD]]/(INDEX(Exchange[], MATCH(Data[[#This Row],[Local Currency Unit]], Exchange[Code], 0), 8)), "")</f>
        <v>8794.0329320704041</v>
      </c>
      <c r="I558" s="30">
        <f>100*(Data[[#This Row],[Salary in Big Macs]]/$H$5)</f>
        <v>64.15954448597688</v>
      </c>
      <c r="J558" s="1" t="s">
        <v>318</v>
      </c>
      <c r="K558" s="1" t="s">
        <v>281</v>
      </c>
      <c r="L558" s="1" t="s">
        <v>134</v>
      </c>
      <c r="M558" s="1" t="s">
        <v>19</v>
      </c>
      <c r="N558" s="1" t="str">
        <f>INDEX(Countries[], MATCH(Data[[#This Row],[Where do you work]], Countries[Actual], 0), 2)</f>
        <v>India</v>
      </c>
      <c r="O558" s="1" t="str">
        <f>VLOOKUP(Data[[#This Row],[Where do you work]], Countries[], 3, FALSE)</f>
        <v>Asia</v>
      </c>
      <c r="P558" s="1" t="s">
        <v>291</v>
      </c>
      <c r="Q558" s="1" t="str">
        <f>VLOOKUP(Data[[#This Row],[How many hours of a day you work on Excel]], Time[], 2, FALSE)</f>
        <v>Medium</v>
      </c>
      <c r="R558" s="1">
        <v>0</v>
      </c>
      <c r="S558" s="33" t="str">
        <f>VLOOKUP(Data[[#This Row],[Years of Experience]], Experience[], 2, TRUE)</f>
        <v>0 - 5 Years</v>
      </c>
    </row>
    <row r="559" spans="2:19" x14ac:dyDescent="0.2">
      <c r="B559" s="1" t="s">
        <v>2523</v>
      </c>
      <c r="C559" s="1">
        <v>41068.656412037039</v>
      </c>
      <c r="D559" s="10">
        <v>800000</v>
      </c>
      <c r="E559" s="1" t="s">
        <v>19</v>
      </c>
      <c r="F559" s="11">
        <v>800000</v>
      </c>
      <c r="G559" s="9">
        <f>Data[[#This Row],[Clean Salary]]*INDEX(Exchange[], MATCH(Data[[#This Row],[Currency]], Exchange[Code], 0), 4)</f>
        <v>14246.333349954055</v>
      </c>
      <c r="H559" s="11">
        <f>IFERROR(Data[[#This Row],[Salary in USD]]/(INDEX(Exchange[], MATCH(Data[[#This Row],[Local Currency Unit]], Exchange[Code], 0), 8)), "")</f>
        <v>8794.0329320704041</v>
      </c>
      <c r="I559" s="30">
        <f>100*(Data[[#This Row],[Salary in Big Macs]]/$H$5)</f>
        <v>64.15954448597688</v>
      </c>
      <c r="J559" s="1" t="s">
        <v>318</v>
      </c>
      <c r="K559" s="1" t="s">
        <v>281</v>
      </c>
      <c r="L559" s="1" t="s">
        <v>134</v>
      </c>
      <c r="M559" s="1" t="s">
        <v>19</v>
      </c>
      <c r="N559" s="1" t="str">
        <f>INDEX(Countries[], MATCH(Data[[#This Row],[Where do you work]], Countries[Actual], 0), 2)</f>
        <v>India</v>
      </c>
      <c r="O559" s="1" t="str">
        <f>VLOOKUP(Data[[#This Row],[Where do you work]], Countries[], 3, FALSE)</f>
        <v>Asia</v>
      </c>
      <c r="P559" s="1" t="s">
        <v>291</v>
      </c>
      <c r="Q559" s="1" t="str">
        <f>VLOOKUP(Data[[#This Row],[How many hours of a day you work on Excel]], Time[], 2, FALSE)</f>
        <v>Medium</v>
      </c>
      <c r="R559" s="1">
        <v>0</v>
      </c>
      <c r="S559" s="33" t="str">
        <f>VLOOKUP(Data[[#This Row],[Years of Experience]], Experience[], 2, TRUE)</f>
        <v>0 - 5 Years</v>
      </c>
    </row>
    <row r="560" spans="2:19" x14ac:dyDescent="0.2">
      <c r="B560" s="1" t="s">
        <v>2518</v>
      </c>
      <c r="C560" s="1">
        <v>41055.571504629632</v>
      </c>
      <c r="D560" s="10">
        <v>800000</v>
      </c>
      <c r="E560" s="1" t="s">
        <v>19</v>
      </c>
      <c r="F560" s="11">
        <v>800000</v>
      </c>
      <c r="G560" s="9">
        <f>Data[[#This Row],[Clean Salary]]*INDEX(Exchange[], MATCH(Data[[#This Row],[Currency]], Exchange[Code], 0), 4)</f>
        <v>14246.333349954055</v>
      </c>
      <c r="H560" s="11">
        <f>IFERROR(Data[[#This Row],[Salary in USD]]/(INDEX(Exchange[], MATCH(Data[[#This Row],[Local Currency Unit]], Exchange[Code], 0), 8)), "")</f>
        <v>8794.0329320704041</v>
      </c>
      <c r="I560" s="30">
        <f>100*(Data[[#This Row],[Salary in Big Macs]]/$H$5)</f>
        <v>64.15954448597688</v>
      </c>
      <c r="J560" s="1" t="s">
        <v>281</v>
      </c>
      <c r="K560" s="1" t="s">
        <v>281</v>
      </c>
      <c r="L560" s="1" t="s">
        <v>134</v>
      </c>
      <c r="M560" s="1" t="s">
        <v>19</v>
      </c>
      <c r="N560" s="1" t="str">
        <f>INDEX(Countries[], MATCH(Data[[#This Row],[Where do you work]], Countries[Actual], 0), 2)</f>
        <v>India</v>
      </c>
      <c r="O560" s="1" t="str">
        <f>VLOOKUP(Data[[#This Row],[Where do you work]], Countries[], 3, FALSE)</f>
        <v>Asia</v>
      </c>
      <c r="P560" s="1" t="s">
        <v>282</v>
      </c>
      <c r="Q560" s="1" t="str">
        <f>VLOOKUP(Data[[#This Row],[How many hours of a day you work on Excel]], Time[], 2, FALSE)</f>
        <v>Heavy</v>
      </c>
      <c r="R560" s="1">
        <v>7</v>
      </c>
      <c r="S560" s="33" t="str">
        <f>VLOOKUP(Data[[#This Row],[Years of Experience]], Experience[], 2, TRUE)</f>
        <v>5 - 10 Years</v>
      </c>
    </row>
    <row r="561" spans="2:19" x14ac:dyDescent="0.2">
      <c r="B561" s="1" t="s">
        <v>2162</v>
      </c>
      <c r="C561" s="1">
        <v>41058.483252314814</v>
      </c>
      <c r="D561" s="10" t="s">
        <v>2163</v>
      </c>
      <c r="E561" s="1" t="s">
        <v>19</v>
      </c>
      <c r="F561" s="11">
        <v>1000000</v>
      </c>
      <c r="G561" s="9">
        <f>Data[[#This Row],[Clean Salary]]*INDEX(Exchange[], MATCH(Data[[#This Row],[Currency]], Exchange[Code], 0), 4)</f>
        <v>17807.916687442568</v>
      </c>
      <c r="H561" s="11">
        <f>IFERROR(Data[[#This Row],[Salary in USD]]/(INDEX(Exchange[], MATCH(Data[[#This Row],[Local Currency Unit]], Exchange[Code], 0), 8)), "")</f>
        <v>10992.541165088005</v>
      </c>
      <c r="I561" s="30">
        <f>100*(Data[[#This Row],[Salary in Big Macs]]/$H$5)</f>
        <v>80.199430607471101</v>
      </c>
      <c r="J561" s="1" t="s">
        <v>281</v>
      </c>
      <c r="K561" s="1" t="s">
        <v>281</v>
      </c>
      <c r="L561" s="1" t="s">
        <v>134</v>
      </c>
      <c r="M561" s="1" t="s">
        <v>19</v>
      </c>
      <c r="N561" s="1" t="str">
        <f>INDEX(Countries[], MATCH(Data[[#This Row],[Where do you work]], Countries[Actual], 0), 2)</f>
        <v>India</v>
      </c>
      <c r="O561" s="1" t="str">
        <f>VLOOKUP(Data[[#This Row],[Where do you work]], Countries[], 3, FALSE)</f>
        <v>Asia</v>
      </c>
      <c r="P561" s="1" t="s">
        <v>291</v>
      </c>
      <c r="Q561" s="1" t="str">
        <f>VLOOKUP(Data[[#This Row],[How many hours of a day you work on Excel]], Time[], 2, FALSE)</f>
        <v>Medium</v>
      </c>
      <c r="R561" s="1">
        <v>10</v>
      </c>
      <c r="S561" s="33" t="str">
        <f>VLOOKUP(Data[[#This Row],[Years of Experience]], Experience[], 2, TRUE)</f>
        <v>10 - 20 Years</v>
      </c>
    </row>
    <row r="562" spans="2:19" x14ac:dyDescent="0.2">
      <c r="B562" s="1" t="s">
        <v>2140</v>
      </c>
      <c r="C562" s="1">
        <v>41054.188668981478</v>
      </c>
      <c r="D562" s="10">
        <v>1000000</v>
      </c>
      <c r="E562" s="1" t="s">
        <v>19</v>
      </c>
      <c r="F562" s="11">
        <v>1000000</v>
      </c>
      <c r="G562" s="9">
        <f>Data[[#This Row],[Clean Salary]]*INDEX(Exchange[], MATCH(Data[[#This Row],[Currency]], Exchange[Code], 0), 4)</f>
        <v>17807.916687442568</v>
      </c>
      <c r="H562" s="11">
        <f>IFERROR(Data[[#This Row],[Salary in USD]]/(INDEX(Exchange[], MATCH(Data[[#This Row],[Local Currency Unit]], Exchange[Code], 0), 8)), "")</f>
        <v>10992.541165088005</v>
      </c>
      <c r="I562" s="30">
        <f>100*(Data[[#This Row],[Salary in Big Macs]]/$H$5)</f>
        <v>80.199430607471101</v>
      </c>
      <c r="J562" s="1" t="s">
        <v>281</v>
      </c>
      <c r="K562" s="1" t="s">
        <v>281</v>
      </c>
      <c r="L562" s="1" t="s">
        <v>134</v>
      </c>
      <c r="M562" s="1" t="s">
        <v>19</v>
      </c>
      <c r="N562" s="1" t="str">
        <f>INDEX(Countries[], MATCH(Data[[#This Row],[Where do you work]], Countries[Actual], 0), 2)</f>
        <v>India</v>
      </c>
      <c r="O562" s="1" t="str">
        <f>VLOOKUP(Data[[#This Row],[Where do you work]], Countries[], 3, FALSE)</f>
        <v>Asia</v>
      </c>
      <c r="P562" s="1" t="s">
        <v>282</v>
      </c>
      <c r="Q562" s="1" t="str">
        <f>VLOOKUP(Data[[#This Row],[How many hours of a day you work on Excel]], Time[], 2, FALSE)</f>
        <v>Heavy</v>
      </c>
      <c r="S562" s="33" t="str">
        <f>VLOOKUP(Data[[#This Row],[Years of Experience]], Experience[], 2, TRUE)</f>
        <v>0 - 5 Years</v>
      </c>
    </row>
    <row r="563" spans="2:19" x14ac:dyDescent="0.2">
      <c r="B563" s="1" t="s">
        <v>2141</v>
      </c>
      <c r="C563" s="1">
        <v>41055.060925925929</v>
      </c>
      <c r="D563" s="10" t="s">
        <v>2142</v>
      </c>
      <c r="E563" s="1" t="s">
        <v>19</v>
      </c>
      <c r="F563" s="11">
        <v>1000000</v>
      </c>
      <c r="G563" s="9">
        <f>Data[[#This Row],[Clean Salary]]*INDEX(Exchange[], MATCH(Data[[#This Row],[Currency]], Exchange[Code], 0), 4)</f>
        <v>17807.916687442568</v>
      </c>
      <c r="H563" s="11">
        <f>IFERROR(Data[[#This Row],[Salary in USD]]/(INDEX(Exchange[], MATCH(Data[[#This Row],[Local Currency Unit]], Exchange[Code], 0), 8)), "")</f>
        <v>10992.541165088005</v>
      </c>
      <c r="I563" s="30">
        <f>100*(Data[[#This Row],[Salary in Big Macs]]/$H$5)</f>
        <v>80.199430607471101</v>
      </c>
      <c r="J563" s="1" t="s">
        <v>281</v>
      </c>
      <c r="K563" s="1" t="s">
        <v>281</v>
      </c>
      <c r="L563" s="1" t="s">
        <v>134</v>
      </c>
      <c r="M563" s="1" t="s">
        <v>19</v>
      </c>
      <c r="N563" s="1" t="str">
        <f>INDEX(Countries[], MATCH(Data[[#This Row],[Where do you work]], Countries[Actual], 0), 2)</f>
        <v>India</v>
      </c>
      <c r="O563" s="1" t="str">
        <f>VLOOKUP(Data[[#This Row],[Where do you work]], Countries[], 3, FALSE)</f>
        <v>Asia</v>
      </c>
      <c r="P563" s="1" t="s">
        <v>282</v>
      </c>
      <c r="Q563" s="1" t="str">
        <f>VLOOKUP(Data[[#This Row],[How many hours of a day you work on Excel]], Time[], 2, FALSE)</f>
        <v>Heavy</v>
      </c>
      <c r="S563" s="33" t="str">
        <f>VLOOKUP(Data[[#This Row],[Years of Experience]], Experience[], 2, TRUE)</f>
        <v>0 - 5 Years</v>
      </c>
    </row>
    <row r="564" spans="2:19" x14ac:dyDescent="0.2">
      <c r="B564" s="1" t="s">
        <v>3282</v>
      </c>
      <c r="C564" s="1">
        <v>41058.511886574073</v>
      </c>
      <c r="D564" s="10">
        <v>18000</v>
      </c>
      <c r="E564" s="1" t="s">
        <v>322</v>
      </c>
      <c r="F564" s="11">
        <v>18000</v>
      </c>
      <c r="G564" s="9">
        <f>Data[[#This Row],[Clean Salary]]*INDEX(Exchange[], MATCH(Data[[#This Row],[Currency]], Exchange[Code], 0), 4)</f>
        <v>18000</v>
      </c>
      <c r="H564" s="11">
        <f>IFERROR(Data[[#This Row],[Salary in USD]]/(INDEX(Exchange[], MATCH(Data[[#This Row],[Local Currency Unit]], Exchange[Code], 0), 8)), "")</f>
        <v>11111.111111111109</v>
      </c>
      <c r="I564" s="30">
        <f>100*(Data[[#This Row],[Salary in Big Macs]]/$H$5)</f>
        <v>81.064493745775522</v>
      </c>
      <c r="J564" s="1" t="s">
        <v>281</v>
      </c>
      <c r="K564" s="1" t="s">
        <v>281</v>
      </c>
      <c r="L564" s="1" t="s">
        <v>134</v>
      </c>
      <c r="M564" s="1" t="s">
        <v>19</v>
      </c>
      <c r="N564" s="1" t="str">
        <f>INDEX(Countries[], MATCH(Data[[#This Row],[Where do you work]], Countries[Actual], 0), 2)</f>
        <v>India</v>
      </c>
      <c r="O564" s="1" t="str">
        <f>VLOOKUP(Data[[#This Row],[Where do you work]], Countries[], 3, FALSE)</f>
        <v>Asia</v>
      </c>
      <c r="P564" s="1" t="s">
        <v>282</v>
      </c>
      <c r="Q564" s="1" t="str">
        <f>VLOOKUP(Data[[#This Row],[How many hours of a day you work on Excel]], Time[], 2, FALSE)</f>
        <v>Heavy</v>
      </c>
      <c r="R564" s="1">
        <v>12</v>
      </c>
      <c r="S564" s="33" t="str">
        <f>VLOOKUP(Data[[#This Row],[Years of Experience]], Experience[], 2, TRUE)</f>
        <v>10 - 20 Years</v>
      </c>
    </row>
    <row r="565" spans="2:19" x14ac:dyDescent="0.2">
      <c r="B565" s="1" t="s">
        <v>3162</v>
      </c>
      <c r="C565" s="1">
        <v>41061.930856481478</v>
      </c>
      <c r="D565" s="10" t="s">
        <v>3163</v>
      </c>
      <c r="E565" s="1" t="s">
        <v>322</v>
      </c>
      <c r="F565" s="11">
        <v>20000</v>
      </c>
      <c r="G565" s="9">
        <f>Data[[#This Row],[Clean Salary]]*INDEX(Exchange[], MATCH(Data[[#This Row],[Currency]], Exchange[Code], 0), 4)</f>
        <v>20000</v>
      </c>
      <c r="H565" s="11">
        <f>IFERROR(Data[[#This Row],[Salary in USD]]/(INDEX(Exchange[], MATCH(Data[[#This Row],[Local Currency Unit]], Exchange[Code], 0), 8)), "")</f>
        <v>12345.679012345678</v>
      </c>
      <c r="I565" s="30">
        <f>100*(Data[[#This Row],[Salary in Big Macs]]/$H$5)</f>
        <v>90.071659717528348</v>
      </c>
      <c r="J565" s="1" t="s">
        <v>281</v>
      </c>
      <c r="K565" s="1" t="s">
        <v>281</v>
      </c>
      <c r="L565" s="1" t="s">
        <v>134</v>
      </c>
      <c r="M565" s="1" t="s">
        <v>19</v>
      </c>
      <c r="N565" s="1" t="str">
        <f>INDEX(Countries[], MATCH(Data[[#This Row],[Where do you work]], Countries[Actual], 0), 2)</f>
        <v>India</v>
      </c>
      <c r="O565" s="1" t="str">
        <f>VLOOKUP(Data[[#This Row],[Where do you work]], Countries[], 3, FALSE)</f>
        <v>Asia</v>
      </c>
      <c r="P565" s="1" t="s">
        <v>282</v>
      </c>
      <c r="Q565" s="1" t="str">
        <f>VLOOKUP(Data[[#This Row],[How many hours of a day you work on Excel]], Time[], 2, FALSE)</f>
        <v>Heavy</v>
      </c>
      <c r="R565" s="1">
        <v>1</v>
      </c>
      <c r="S565" s="33" t="str">
        <f>VLOOKUP(Data[[#This Row],[Years of Experience]], Experience[], 2, TRUE)</f>
        <v>0 - 5 Years</v>
      </c>
    </row>
    <row r="566" spans="2:19" x14ac:dyDescent="0.2">
      <c r="B566" s="1" t="s">
        <v>3099</v>
      </c>
      <c r="C566" s="1">
        <v>41055.454421296294</v>
      </c>
      <c r="D566" s="10">
        <v>21000</v>
      </c>
      <c r="E566" s="1" t="s">
        <v>322</v>
      </c>
      <c r="F566" s="11">
        <v>21000</v>
      </c>
      <c r="G566" s="9">
        <f>Data[[#This Row],[Clean Salary]]*INDEX(Exchange[], MATCH(Data[[#This Row],[Currency]], Exchange[Code], 0), 4)</f>
        <v>21000</v>
      </c>
      <c r="H566" s="11">
        <f>IFERROR(Data[[#This Row],[Salary in USD]]/(INDEX(Exchange[], MATCH(Data[[#This Row],[Local Currency Unit]], Exchange[Code], 0), 8)), "")</f>
        <v>12962.962962962962</v>
      </c>
      <c r="I566" s="30">
        <f>100*(Data[[#This Row],[Salary in Big Macs]]/$H$5)</f>
        <v>94.575242703404768</v>
      </c>
      <c r="J566" s="1" t="s">
        <v>281</v>
      </c>
      <c r="K566" s="1" t="s">
        <v>281</v>
      </c>
      <c r="L566" s="1" t="s">
        <v>134</v>
      </c>
      <c r="M566" s="1" t="s">
        <v>19</v>
      </c>
      <c r="N566" s="1" t="str">
        <f>INDEX(Countries[], MATCH(Data[[#This Row],[Where do you work]], Countries[Actual], 0), 2)</f>
        <v>India</v>
      </c>
      <c r="O566" s="1" t="str">
        <f>VLOOKUP(Data[[#This Row],[Where do you work]], Countries[], 3, FALSE)</f>
        <v>Asia</v>
      </c>
      <c r="P566" s="1" t="s">
        <v>294</v>
      </c>
      <c r="Q566" s="1" t="str">
        <f>VLOOKUP(Data[[#This Row],[How many hours of a day you work on Excel]], Time[], 2, FALSE)</f>
        <v>Very Heavy</v>
      </c>
      <c r="R566" s="1">
        <v>23</v>
      </c>
      <c r="S566" s="33" t="str">
        <f>VLOOKUP(Data[[#This Row],[Years of Experience]], Experience[], 2, TRUE)</f>
        <v>20+ Years</v>
      </c>
    </row>
    <row r="567" spans="2:19" x14ac:dyDescent="0.2">
      <c r="B567" s="1" t="s">
        <v>1561</v>
      </c>
      <c r="C567" s="1">
        <v>41055.033159722225</v>
      </c>
      <c r="D567" s="10" t="s">
        <v>1562</v>
      </c>
      <c r="E567" s="1" t="s">
        <v>19</v>
      </c>
      <c r="F567" s="11">
        <v>1300000</v>
      </c>
      <c r="G567" s="9">
        <f>Data[[#This Row],[Clean Salary]]*INDEX(Exchange[], MATCH(Data[[#This Row],[Currency]], Exchange[Code], 0), 4)</f>
        <v>23150.291693675339</v>
      </c>
      <c r="H567" s="11">
        <f>IFERROR(Data[[#This Row],[Salary in USD]]/(INDEX(Exchange[], MATCH(Data[[#This Row],[Local Currency Unit]], Exchange[Code], 0), 8)), "")</f>
        <v>14290.303514614407</v>
      </c>
      <c r="I567" s="30">
        <f>100*(Data[[#This Row],[Salary in Big Macs]]/$H$5)</f>
        <v>104.25925978971242</v>
      </c>
      <c r="J567" s="1" t="s">
        <v>281</v>
      </c>
      <c r="K567" s="1" t="s">
        <v>281</v>
      </c>
      <c r="L567" s="1" t="s">
        <v>134</v>
      </c>
      <c r="M567" s="1" t="s">
        <v>19</v>
      </c>
      <c r="N567" s="1" t="str">
        <f>INDEX(Countries[], MATCH(Data[[#This Row],[Where do you work]], Countries[Actual], 0), 2)</f>
        <v>India</v>
      </c>
      <c r="O567" s="1" t="str">
        <f>VLOOKUP(Data[[#This Row],[Where do you work]], Countries[], 3, FALSE)</f>
        <v>Asia</v>
      </c>
      <c r="P567" s="1" t="s">
        <v>282</v>
      </c>
      <c r="Q567" s="1" t="str">
        <f>VLOOKUP(Data[[#This Row],[How many hours of a day you work on Excel]], Time[], 2, FALSE)</f>
        <v>Heavy</v>
      </c>
      <c r="S567" s="33" t="str">
        <f>VLOOKUP(Data[[#This Row],[Years of Experience]], Experience[], 2, TRUE)</f>
        <v>0 - 5 Years</v>
      </c>
    </row>
    <row r="568" spans="2:19" x14ac:dyDescent="0.2">
      <c r="B568" s="1" t="s">
        <v>1565</v>
      </c>
      <c r="C568" s="1">
        <v>41070.624062499999</v>
      </c>
      <c r="D568" s="10">
        <v>1300000</v>
      </c>
      <c r="E568" s="1" t="s">
        <v>19</v>
      </c>
      <c r="F568" s="11">
        <v>1300000</v>
      </c>
      <c r="G568" s="9">
        <f>Data[[#This Row],[Clean Salary]]*INDEX(Exchange[], MATCH(Data[[#This Row],[Currency]], Exchange[Code], 0), 4)</f>
        <v>23150.291693675339</v>
      </c>
      <c r="H568" s="11">
        <f>IFERROR(Data[[#This Row],[Salary in USD]]/(INDEX(Exchange[], MATCH(Data[[#This Row],[Local Currency Unit]], Exchange[Code], 0), 8)), "")</f>
        <v>14290.303514614407</v>
      </c>
      <c r="I568" s="30">
        <f>100*(Data[[#This Row],[Salary in Big Macs]]/$H$5)</f>
        <v>104.25925978971242</v>
      </c>
      <c r="J568" s="1" t="s">
        <v>281</v>
      </c>
      <c r="K568" s="1" t="s">
        <v>281</v>
      </c>
      <c r="L568" s="1" t="s">
        <v>134</v>
      </c>
      <c r="M568" s="1" t="s">
        <v>19</v>
      </c>
      <c r="N568" s="1" t="str">
        <f>INDEX(Countries[], MATCH(Data[[#This Row],[Where do you work]], Countries[Actual], 0), 2)</f>
        <v>India</v>
      </c>
      <c r="O568" s="1" t="str">
        <f>VLOOKUP(Data[[#This Row],[Where do you work]], Countries[], 3, FALSE)</f>
        <v>Asia</v>
      </c>
      <c r="P568" s="1" t="s">
        <v>294</v>
      </c>
      <c r="Q568" s="1" t="str">
        <f>VLOOKUP(Data[[#This Row],[How many hours of a day you work on Excel]], Time[], 2, FALSE)</f>
        <v>Very Heavy</v>
      </c>
      <c r="R568" s="1">
        <v>9</v>
      </c>
      <c r="S568" s="33" t="str">
        <f>VLOOKUP(Data[[#This Row],[Years of Experience]], Experience[], 2, TRUE)</f>
        <v>5 - 10 Years</v>
      </c>
    </row>
    <row r="569" spans="2:19" x14ac:dyDescent="0.2">
      <c r="B569" s="1" t="s">
        <v>2934</v>
      </c>
      <c r="C569" s="1">
        <v>41055.073587962965</v>
      </c>
      <c r="D569" s="10">
        <v>25000</v>
      </c>
      <c r="E569" s="1" t="s">
        <v>322</v>
      </c>
      <c r="F569" s="11">
        <v>25000</v>
      </c>
      <c r="G569" s="9">
        <f>Data[[#This Row],[Clean Salary]]*INDEX(Exchange[], MATCH(Data[[#This Row],[Currency]], Exchange[Code], 0), 4)</f>
        <v>25000</v>
      </c>
      <c r="H569" s="11">
        <f>IFERROR(Data[[#This Row],[Salary in USD]]/(INDEX(Exchange[], MATCH(Data[[#This Row],[Local Currency Unit]], Exchange[Code], 0), 8)), "")</f>
        <v>15432.098765432098</v>
      </c>
      <c r="I569" s="30">
        <f>100*(Data[[#This Row],[Salary in Big Macs]]/$H$5)</f>
        <v>112.58957464691046</v>
      </c>
      <c r="J569" s="1" t="s">
        <v>281</v>
      </c>
      <c r="K569" s="1" t="s">
        <v>281</v>
      </c>
      <c r="L569" s="1" t="s">
        <v>134</v>
      </c>
      <c r="M569" s="1" t="s">
        <v>19</v>
      </c>
      <c r="N569" s="1" t="str">
        <f>INDEX(Countries[], MATCH(Data[[#This Row],[Where do you work]], Countries[Actual], 0), 2)</f>
        <v>India</v>
      </c>
      <c r="O569" s="1" t="str">
        <f>VLOOKUP(Data[[#This Row],[Where do you work]], Countries[], 3, FALSE)</f>
        <v>Asia</v>
      </c>
      <c r="P569" s="1" t="s">
        <v>282</v>
      </c>
      <c r="Q569" s="1" t="str">
        <f>VLOOKUP(Data[[#This Row],[How many hours of a day you work on Excel]], Time[], 2, FALSE)</f>
        <v>Heavy</v>
      </c>
      <c r="S569" s="33" t="str">
        <f>VLOOKUP(Data[[#This Row],[Years of Experience]], Experience[], 2, TRUE)</f>
        <v>0 - 5 Years</v>
      </c>
    </row>
    <row r="570" spans="2:19" x14ac:dyDescent="0.2">
      <c r="B570" s="1" t="s">
        <v>1605</v>
      </c>
      <c r="C570" s="1">
        <v>41057.720590277779</v>
      </c>
      <c r="D570" s="10">
        <v>60000</v>
      </c>
      <c r="E570" s="1" t="s">
        <v>322</v>
      </c>
      <c r="F570" s="11">
        <v>60000</v>
      </c>
      <c r="G570" s="9">
        <f>Data[[#This Row],[Clean Salary]]*INDEX(Exchange[], MATCH(Data[[#This Row],[Currency]], Exchange[Code], 0), 4)</f>
        <v>60000</v>
      </c>
      <c r="H570" s="11">
        <f>IFERROR(Data[[#This Row],[Salary in USD]]/(INDEX(Exchange[], MATCH(Data[[#This Row],[Local Currency Unit]], Exchange[Code], 0), 8)), "")</f>
        <v>37037.037037037036</v>
      </c>
      <c r="I570" s="30">
        <f>100*(Data[[#This Row],[Salary in Big Macs]]/$H$5)</f>
        <v>270.2149791525851</v>
      </c>
      <c r="J570" s="1" t="s">
        <v>553</v>
      </c>
      <c r="K570" s="1" t="s">
        <v>281</v>
      </c>
      <c r="L570" s="1" t="s">
        <v>134</v>
      </c>
      <c r="M570" s="1" t="s">
        <v>19</v>
      </c>
      <c r="N570" s="1" t="str">
        <f>INDEX(Countries[], MATCH(Data[[#This Row],[Where do you work]], Countries[Actual], 0), 2)</f>
        <v>India</v>
      </c>
      <c r="O570" s="1" t="str">
        <f>VLOOKUP(Data[[#This Row],[Where do you work]], Countries[], 3, FALSE)</f>
        <v>Asia</v>
      </c>
      <c r="P570" s="1" t="s">
        <v>294</v>
      </c>
      <c r="Q570" s="1" t="str">
        <f>VLOOKUP(Data[[#This Row],[How many hours of a day you work on Excel]], Time[], 2, FALSE)</f>
        <v>Very Heavy</v>
      </c>
      <c r="R570" s="1">
        <v>14</v>
      </c>
      <c r="S570" s="33" t="str">
        <f>VLOOKUP(Data[[#This Row],[Years of Experience]], Experience[], 2, TRUE)</f>
        <v>10 - 20 Years</v>
      </c>
    </row>
    <row r="571" spans="2:19" x14ac:dyDescent="0.2">
      <c r="B571" s="1" t="s">
        <v>317</v>
      </c>
      <c r="C571" s="1">
        <v>41055.516134259262</v>
      </c>
      <c r="D571" s="10">
        <v>10500000</v>
      </c>
      <c r="E571" s="1" t="s">
        <v>19</v>
      </c>
      <c r="F571" s="11">
        <v>10500000</v>
      </c>
      <c r="G571" s="9">
        <f>Data[[#This Row],[Clean Salary]]*INDEX(Exchange[], MATCH(Data[[#This Row],[Currency]], Exchange[Code], 0), 4)</f>
        <v>186983.12521814698</v>
      </c>
      <c r="H571" s="11">
        <f>IFERROR(Data[[#This Row],[Salary in USD]]/(INDEX(Exchange[], MATCH(Data[[#This Row],[Local Currency Unit]], Exchange[Code], 0), 8)), "")</f>
        <v>115421.68223342406</v>
      </c>
      <c r="I571" s="30">
        <f>100*(Data[[#This Row],[Salary in Big Macs]]/$H$5)</f>
        <v>842.09402137844654</v>
      </c>
      <c r="J571" s="1" t="s">
        <v>318</v>
      </c>
      <c r="K571" s="1" t="s">
        <v>281</v>
      </c>
      <c r="L571" s="1" t="s">
        <v>134</v>
      </c>
      <c r="M571" s="1" t="s">
        <v>19</v>
      </c>
      <c r="N571" s="1" t="str">
        <f>INDEX(Countries[], MATCH(Data[[#This Row],[Where do you work]], Countries[Actual], 0), 2)</f>
        <v>India</v>
      </c>
      <c r="O571" s="1" t="str">
        <f>VLOOKUP(Data[[#This Row],[Where do you work]], Countries[], 3, FALSE)</f>
        <v>Asia</v>
      </c>
      <c r="P571" s="1" t="s">
        <v>291</v>
      </c>
      <c r="Q571" s="1" t="str">
        <f>VLOOKUP(Data[[#This Row],[How many hours of a day you work on Excel]], Time[], 2, FALSE)</f>
        <v>Medium</v>
      </c>
      <c r="R571" s="1">
        <v>10</v>
      </c>
      <c r="S571" s="33" t="str">
        <f>VLOOKUP(Data[[#This Row],[Years of Experience]], Experience[], 2, TRUE)</f>
        <v>10 - 20 Years</v>
      </c>
    </row>
    <row r="572" spans="2:19" x14ac:dyDescent="0.2">
      <c r="B572" s="1" t="s">
        <v>2685</v>
      </c>
      <c r="C572" s="1">
        <v>41061.001782407409</v>
      </c>
      <c r="D572" s="10" t="s">
        <v>2681</v>
      </c>
      <c r="E572" s="1" t="s">
        <v>19</v>
      </c>
      <c r="F572" s="11">
        <v>700000</v>
      </c>
      <c r="G572" s="9">
        <f>Data[[#This Row],[Clean Salary]]*INDEX(Exchange[], MATCH(Data[[#This Row],[Currency]], Exchange[Code], 0), 4)</f>
        <v>12465.541681209797</v>
      </c>
      <c r="H572" s="11">
        <f>IFERROR(Data[[#This Row],[Salary in USD]]/(INDEX(Exchange[], MATCH(Data[[#This Row],[Local Currency Unit]], Exchange[Code], 0), 8)), "")</f>
        <v>7694.7788155616026</v>
      </c>
      <c r="I572" s="30">
        <f>100*(Data[[#This Row],[Salary in Big Macs]]/$H$5)</f>
        <v>56.139601425229756</v>
      </c>
      <c r="J572" s="1" t="s">
        <v>2686</v>
      </c>
      <c r="K572" s="1" t="s">
        <v>281</v>
      </c>
      <c r="L572" s="1" t="s">
        <v>134</v>
      </c>
      <c r="M572" s="1" t="s">
        <v>19</v>
      </c>
      <c r="N572" s="1" t="str">
        <f>INDEX(Countries[], MATCH(Data[[#This Row],[Where do you work]], Countries[Actual], 0), 2)</f>
        <v>India</v>
      </c>
      <c r="O572" s="1" t="str">
        <f>VLOOKUP(Data[[#This Row],[Where do you work]], Countries[], 3, FALSE)</f>
        <v>Asia</v>
      </c>
      <c r="P572" s="1" t="s">
        <v>294</v>
      </c>
      <c r="Q572" s="1" t="str">
        <f>VLOOKUP(Data[[#This Row],[How many hours of a day you work on Excel]], Time[], 2, FALSE)</f>
        <v>Very Heavy</v>
      </c>
      <c r="R572" s="1">
        <v>30</v>
      </c>
      <c r="S572" s="33" t="str">
        <f>VLOOKUP(Data[[#This Row],[Years of Experience]], Experience[], 2, TRUE)</f>
        <v>20+ Years</v>
      </c>
    </row>
    <row r="573" spans="2:19" x14ac:dyDescent="0.2">
      <c r="B573" s="1" t="s">
        <v>649</v>
      </c>
      <c r="C573" s="1">
        <v>41056.598738425928</v>
      </c>
      <c r="D573" s="10" t="s">
        <v>650</v>
      </c>
      <c r="E573" s="1" t="s">
        <v>19</v>
      </c>
      <c r="F573" s="11">
        <v>2300000</v>
      </c>
      <c r="G573" s="9">
        <f>Data[[#This Row],[Clean Salary]]*INDEX(Exchange[], MATCH(Data[[#This Row],[Currency]], Exchange[Code], 0), 4)</f>
        <v>40958.208381117904</v>
      </c>
      <c r="H573" s="11">
        <f>IFERROR(Data[[#This Row],[Salary in USD]]/(INDEX(Exchange[], MATCH(Data[[#This Row],[Local Currency Unit]], Exchange[Code], 0), 8)), "")</f>
        <v>25282.844679702408</v>
      </c>
      <c r="I573" s="30">
        <f>100*(Data[[#This Row],[Salary in Big Macs]]/$H$5)</f>
        <v>184.45869039718349</v>
      </c>
      <c r="J573" s="1" t="s">
        <v>651</v>
      </c>
      <c r="K573" s="1" t="s">
        <v>281</v>
      </c>
      <c r="L573" s="1" t="s">
        <v>134</v>
      </c>
      <c r="M573" s="1" t="s">
        <v>19</v>
      </c>
      <c r="N573" s="1" t="str">
        <f>INDEX(Countries[], MATCH(Data[[#This Row],[Where do you work]], Countries[Actual], 0), 2)</f>
        <v>India</v>
      </c>
      <c r="O573" s="1" t="str">
        <f>VLOOKUP(Data[[#This Row],[Where do you work]], Countries[], 3, FALSE)</f>
        <v>Asia</v>
      </c>
      <c r="P573" s="1" t="s">
        <v>291</v>
      </c>
      <c r="Q573" s="1" t="str">
        <f>VLOOKUP(Data[[#This Row],[How many hours of a day you work on Excel]], Time[], 2, FALSE)</f>
        <v>Medium</v>
      </c>
      <c r="R573" s="1">
        <v>8</v>
      </c>
      <c r="S573" s="33" t="str">
        <f>VLOOKUP(Data[[#This Row],[Years of Experience]], Experience[], 2, TRUE)</f>
        <v>5 - 10 Years</v>
      </c>
    </row>
    <row r="574" spans="2:19" x14ac:dyDescent="0.2">
      <c r="B574" s="1" t="s">
        <v>1436</v>
      </c>
      <c r="C574" s="1">
        <v>41075.692210648151</v>
      </c>
      <c r="D574" s="10">
        <v>1400000</v>
      </c>
      <c r="E574" s="1" t="s">
        <v>19</v>
      </c>
      <c r="F574" s="11">
        <v>1400000</v>
      </c>
      <c r="G574" s="9">
        <f>Data[[#This Row],[Clean Salary]]*INDEX(Exchange[], MATCH(Data[[#This Row],[Currency]], Exchange[Code], 0), 4)</f>
        <v>24931.083362419595</v>
      </c>
      <c r="H574" s="11">
        <f>IFERROR(Data[[#This Row],[Salary in USD]]/(INDEX(Exchange[], MATCH(Data[[#This Row],[Local Currency Unit]], Exchange[Code], 0), 8)), "")</f>
        <v>15389.557631123205</v>
      </c>
      <c r="I574" s="30">
        <f>100*(Data[[#This Row],[Salary in Big Macs]]/$H$5)</f>
        <v>112.27920285045951</v>
      </c>
      <c r="J574" s="1" t="s">
        <v>1437</v>
      </c>
      <c r="K574" s="1" t="s">
        <v>281</v>
      </c>
      <c r="L574" s="1" t="s">
        <v>134</v>
      </c>
      <c r="M574" s="1" t="s">
        <v>19</v>
      </c>
      <c r="N574" s="1" t="str">
        <f>INDEX(Countries[], MATCH(Data[[#This Row],[Where do you work]], Countries[Actual], 0), 2)</f>
        <v>India</v>
      </c>
      <c r="O574" s="1" t="str">
        <f>VLOOKUP(Data[[#This Row],[Where do you work]], Countries[], 3, FALSE)</f>
        <v>Asia</v>
      </c>
      <c r="P574" s="1" t="s">
        <v>282</v>
      </c>
      <c r="Q574" s="1" t="str">
        <f>VLOOKUP(Data[[#This Row],[How many hours of a day you work on Excel]], Time[], 2, FALSE)</f>
        <v>Heavy</v>
      </c>
      <c r="R574" s="1">
        <v>10</v>
      </c>
      <c r="S574" s="33" t="str">
        <f>VLOOKUP(Data[[#This Row],[Years of Experience]], Experience[], 2, TRUE)</f>
        <v>10 - 20 Years</v>
      </c>
    </row>
    <row r="575" spans="2:19" x14ac:dyDescent="0.2">
      <c r="B575" s="1" t="s">
        <v>1773</v>
      </c>
      <c r="C575" s="1">
        <v>41058.642187500001</v>
      </c>
      <c r="D575" s="10">
        <v>1200000</v>
      </c>
      <c r="E575" s="1" t="s">
        <v>19</v>
      </c>
      <c r="F575" s="11">
        <v>1200000</v>
      </c>
      <c r="G575" s="9">
        <f>Data[[#This Row],[Clean Salary]]*INDEX(Exchange[], MATCH(Data[[#This Row],[Currency]], Exchange[Code], 0), 4)</f>
        <v>21369.500024931083</v>
      </c>
      <c r="H575" s="11">
        <f>IFERROR(Data[[#This Row],[Salary in USD]]/(INDEX(Exchange[], MATCH(Data[[#This Row],[Local Currency Unit]], Exchange[Code], 0), 8)), "")</f>
        <v>13191.049398105606</v>
      </c>
      <c r="I575" s="30">
        <f>100*(Data[[#This Row],[Salary in Big Macs]]/$H$5)</f>
        <v>96.239316728965321</v>
      </c>
      <c r="J575" s="1" t="s">
        <v>1774</v>
      </c>
      <c r="K575" s="1" t="s">
        <v>281</v>
      </c>
      <c r="L575" s="1" t="s">
        <v>134</v>
      </c>
      <c r="M575" s="1" t="s">
        <v>19</v>
      </c>
      <c r="N575" s="1" t="str">
        <f>INDEX(Countries[], MATCH(Data[[#This Row],[Where do you work]], Countries[Actual], 0), 2)</f>
        <v>India</v>
      </c>
      <c r="O575" s="1" t="str">
        <f>VLOOKUP(Data[[#This Row],[Where do you work]], Countries[], 3, FALSE)</f>
        <v>Asia</v>
      </c>
      <c r="P575" s="1" t="s">
        <v>282</v>
      </c>
      <c r="Q575" s="1" t="str">
        <f>VLOOKUP(Data[[#This Row],[How many hours of a day you work on Excel]], Time[], 2, FALSE)</f>
        <v>Heavy</v>
      </c>
      <c r="R575" s="1">
        <v>9</v>
      </c>
      <c r="S575" s="33" t="str">
        <f>VLOOKUP(Data[[#This Row],[Years of Experience]], Experience[], 2, TRUE)</f>
        <v>5 - 10 Years</v>
      </c>
    </row>
    <row r="576" spans="2:19" x14ac:dyDescent="0.2">
      <c r="B576" s="1" t="s">
        <v>1935</v>
      </c>
      <c r="C576" s="1">
        <v>41055.113437499997</v>
      </c>
      <c r="D576" s="10">
        <v>1100000</v>
      </c>
      <c r="E576" s="1" t="s">
        <v>19</v>
      </c>
      <c r="F576" s="11">
        <v>1100000</v>
      </c>
      <c r="G576" s="9">
        <f>Data[[#This Row],[Clean Salary]]*INDEX(Exchange[], MATCH(Data[[#This Row],[Currency]], Exchange[Code], 0), 4)</f>
        <v>19588.708356186824</v>
      </c>
      <c r="H576" s="11">
        <f>IFERROR(Data[[#This Row],[Salary in USD]]/(INDEX(Exchange[], MATCH(Data[[#This Row],[Local Currency Unit]], Exchange[Code], 0), 8)), "")</f>
        <v>12091.795281596804</v>
      </c>
      <c r="I576" s="30">
        <f>100*(Data[[#This Row],[Salary in Big Macs]]/$H$5)</f>
        <v>88.219373668218196</v>
      </c>
      <c r="J576" s="1" t="s">
        <v>1936</v>
      </c>
      <c r="K576" s="1" t="s">
        <v>281</v>
      </c>
      <c r="L576" s="1" t="s">
        <v>134</v>
      </c>
      <c r="M576" s="1" t="s">
        <v>19</v>
      </c>
      <c r="N576" s="1" t="str">
        <f>INDEX(Countries[], MATCH(Data[[#This Row],[Where do you work]], Countries[Actual], 0), 2)</f>
        <v>India</v>
      </c>
      <c r="O576" s="1" t="str">
        <f>VLOOKUP(Data[[#This Row],[Where do you work]], Countries[], 3, FALSE)</f>
        <v>Asia</v>
      </c>
      <c r="P576" s="1" t="s">
        <v>282</v>
      </c>
      <c r="Q576" s="1" t="str">
        <f>VLOOKUP(Data[[#This Row],[How many hours of a day you work on Excel]], Time[], 2, FALSE)</f>
        <v>Heavy</v>
      </c>
      <c r="S576" s="33" t="str">
        <f>VLOOKUP(Data[[#This Row],[Years of Experience]], Experience[], 2, TRUE)</f>
        <v>0 - 5 Years</v>
      </c>
    </row>
    <row r="577" spans="2:19" x14ac:dyDescent="0.2">
      <c r="B577" s="1" t="s">
        <v>3085</v>
      </c>
      <c r="C577" s="1">
        <v>41066.862210648149</v>
      </c>
      <c r="D577" s="10">
        <v>22000</v>
      </c>
      <c r="E577" s="1" t="s">
        <v>322</v>
      </c>
      <c r="F577" s="11">
        <v>22000</v>
      </c>
      <c r="G577" s="9">
        <f>Data[[#This Row],[Clean Salary]]*INDEX(Exchange[], MATCH(Data[[#This Row],[Currency]], Exchange[Code], 0), 4)</f>
        <v>22000</v>
      </c>
      <c r="H577" s="11">
        <f>IFERROR(Data[[#This Row],[Salary in USD]]/(INDEX(Exchange[], MATCH(Data[[#This Row],[Local Currency Unit]], Exchange[Code], 0), 8)), "")</f>
        <v>13580.246913580246</v>
      </c>
      <c r="I577" s="30">
        <f>100*(Data[[#This Row],[Salary in Big Macs]]/$H$5)</f>
        <v>99.078825689281189</v>
      </c>
      <c r="J577" s="1" t="s">
        <v>3086</v>
      </c>
      <c r="K577" s="1" t="s">
        <v>281</v>
      </c>
      <c r="L577" s="1" t="s">
        <v>134</v>
      </c>
      <c r="M577" s="1" t="s">
        <v>19</v>
      </c>
      <c r="N577" s="1" t="str">
        <f>INDEX(Countries[], MATCH(Data[[#This Row],[Where do you work]], Countries[Actual], 0), 2)</f>
        <v>India</v>
      </c>
      <c r="O577" s="1" t="str">
        <f>VLOOKUP(Data[[#This Row],[Where do you work]], Countries[], 3, FALSE)</f>
        <v>Asia</v>
      </c>
      <c r="P577" s="1" t="s">
        <v>294</v>
      </c>
      <c r="Q577" s="1" t="str">
        <f>VLOOKUP(Data[[#This Row],[How many hours of a day you work on Excel]], Time[], 2, FALSE)</f>
        <v>Very Heavy</v>
      </c>
      <c r="R577" s="1">
        <v>6</v>
      </c>
      <c r="S577" s="33" t="str">
        <f>VLOOKUP(Data[[#This Row],[Years of Experience]], Experience[], 2, TRUE)</f>
        <v>5 - 10 Years</v>
      </c>
    </row>
    <row r="578" spans="2:19" x14ac:dyDescent="0.2">
      <c r="B578" s="1" t="s">
        <v>2511</v>
      </c>
      <c r="C578" s="1">
        <v>41055.029953703706</v>
      </c>
      <c r="D578" s="10">
        <v>800000</v>
      </c>
      <c r="E578" s="1" t="s">
        <v>19</v>
      </c>
      <c r="F578" s="11">
        <v>800000</v>
      </c>
      <c r="G578" s="9">
        <f>Data[[#This Row],[Clean Salary]]*INDEX(Exchange[], MATCH(Data[[#This Row],[Currency]], Exchange[Code], 0), 4)</f>
        <v>14246.333349954055</v>
      </c>
      <c r="H578" s="11">
        <f>IFERROR(Data[[#This Row],[Salary in USD]]/(INDEX(Exchange[], MATCH(Data[[#This Row],[Local Currency Unit]], Exchange[Code], 0), 8)), "")</f>
        <v>8794.0329320704041</v>
      </c>
      <c r="I578" s="30">
        <f>100*(Data[[#This Row],[Salary in Big Macs]]/$H$5)</f>
        <v>64.15954448597688</v>
      </c>
      <c r="J578" s="1" t="s">
        <v>2512</v>
      </c>
      <c r="K578" s="1" t="s">
        <v>281</v>
      </c>
      <c r="L578" s="1" t="s">
        <v>134</v>
      </c>
      <c r="M578" s="1" t="s">
        <v>19</v>
      </c>
      <c r="N578" s="1" t="str">
        <f>INDEX(Countries[], MATCH(Data[[#This Row],[Where do you work]], Countries[Actual], 0), 2)</f>
        <v>India</v>
      </c>
      <c r="O578" s="1" t="str">
        <f>VLOOKUP(Data[[#This Row],[Where do you work]], Countries[], 3, FALSE)</f>
        <v>Asia</v>
      </c>
      <c r="P578" s="1" t="s">
        <v>291</v>
      </c>
      <c r="Q578" s="1" t="str">
        <f>VLOOKUP(Data[[#This Row],[How many hours of a day you work on Excel]], Time[], 2, FALSE)</f>
        <v>Medium</v>
      </c>
      <c r="S578" s="33" t="str">
        <f>VLOOKUP(Data[[#This Row],[Years of Experience]], Experience[], 2, TRUE)</f>
        <v>0 - 5 Years</v>
      </c>
    </row>
    <row r="579" spans="2:19" x14ac:dyDescent="0.2">
      <c r="B579" s="1" t="s">
        <v>3596</v>
      </c>
      <c r="C579" s="1">
        <v>41059.596608796295</v>
      </c>
      <c r="D579" s="10" t="s">
        <v>3597</v>
      </c>
      <c r="E579" s="1" t="s">
        <v>19</v>
      </c>
      <c r="F579" s="11">
        <v>250000</v>
      </c>
      <c r="G579" s="9">
        <f>Data[[#This Row],[Clean Salary]]*INDEX(Exchange[], MATCH(Data[[#This Row],[Currency]], Exchange[Code], 0), 4)</f>
        <v>4451.9791718606421</v>
      </c>
      <c r="H579" s="11">
        <f>IFERROR(Data[[#This Row],[Salary in USD]]/(INDEX(Exchange[], MATCH(Data[[#This Row],[Local Currency Unit]], Exchange[Code], 0), 8)), "")</f>
        <v>2748.1352912720013</v>
      </c>
      <c r="I579" s="30">
        <f>100*(Data[[#This Row],[Salary in Big Macs]]/$H$5)</f>
        <v>20.049857651867775</v>
      </c>
      <c r="J579" s="1" t="s">
        <v>3598</v>
      </c>
      <c r="K579" s="1" t="s">
        <v>281</v>
      </c>
      <c r="L579" s="1" t="s">
        <v>134</v>
      </c>
      <c r="M579" s="1" t="s">
        <v>19</v>
      </c>
      <c r="N579" s="1" t="str">
        <f>INDEX(Countries[], MATCH(Data[[#This Row],[Where do you work]], Countries[Actual], 0), 2)</f>
        <v>India</v>
      </c>
      <c r="O579" s="1" t="str">
        <f>VLOOKUP(Data[[#This Row],[Where do you work]], Countries[], 3, FALSE)</f>
        <v>Asia</v>
      </c>
      <c r="P579" s="1" t="s">
        <v>291</v>
      </c>
      <c r="Q579" s="1" t="str">
        <f>VLOOKUP(Data[[#This Row],[How many hours of a day you work on Excel]], Time[], 2, FALSE)</f>
        <v>Medium</v>
      </c>
      <c r="R579" s="1">
        <v>15</v>
      </c>
      <c r="S579" s="33" t="str">
        <f>VLOOKUP(Data[[#This Row],[Years of Experience]], Experience[], 2, TRUE)</f>
        <v>10 - 20 Years</v>
      </c>
    </row>
    <row r="580" spans="2:19" x14ac:dyDescent="0.2">
      <c r="B580" s="1" t="s">
        <v>2883</v>
      </c>
      <c r="C580" s="1">
        <v>41076.71371527778</v>
      </c>
      <c r="D580" s="10" t="s">
        <v>2884</v>
      </c>
      <c r="E580" s="1" t="s">
        <v>19</v>
      </c>
      <c r="F580" s="11">
        <v>600000</v>
      </c>
      <c r="G580" s="9">
        <f>Data[[#This Row],[Clean Salary]]*INDEX(Exchange[], MATCH(Data[[#This Row],[Currency]], Exchange[Code], 0), 4)</f>
        <v>10684.750012465542</v>
      </c>
      <c r="H580" s="11">
        <f>IFERROR(Data[[#This Row],[Salary in USD]]/(INDEX(Exchange[], MATCH(Data[[#This Row],[Local Currency Unit]], Exchange[Code], 0), 8)), "")</f>
        <v>6595.524699052803</v>
      </c>
      <c r="I580" s="30">
        <f>100*(Data[[#This Row],[Salary in Big Macs]]/$H$5)</f>
        <v>48.11965836448266</v>
      </c>
      <c r="J580" s="1" t="s">
        <v>2885</v>
      </c>
      <c r="K580" s="1" t="s">
        <v>281</v>
      </c>
      <c r="L580" s="1" t="s">
        <v>134</v>
      </c>
      <c r="M580" s="1" t="s">
        <v>19</v>
      </c>
      <c r="N580" s="1" t="str">
        <f>INDEX(Countries[], MATCH(Data[[#This Row],[Where do you work]], Countries[Actual], 0), 2)</f>
        <v>India</v>
      </c>
      <c r="O580" s="1" t="str">
        <f>VLOOKUP(Data[[#This Row],[Where do you work]], Countries[], 3, FALSE)</f>
        <v>Asia</v>
      </c>
      <c r="P580" s="1" t="s">
        <v>282</v>
      </c>
      <c r="Q580" s="1" t="str">
        <f>VLOOKUP(Data[[#This Row],[How many hours of a day you work on Excel]], Time[], 2, FALSE)</f>
        <v>Heavy</v>
      </c>
      <c r="R580" s="1">
        <v>12</v>
      </c>
      <c r="S580" s="33" t="str">
        <f>VLOOKUP(Data[[#This Row],[Years of Experience]], Experience[], 2, TRUE)</f>
        <v>10 - 20 Years</v>
      </c>
    </row>
    <row r="581" spans="2:19" x14ac:dyDescent="0.2">
      <c r="B581" s="1" t="s">
        <v>2362</v>
      </c>
      <c r="C581" s="1">
        <v>41058.011747685188</v>
      </c>
      <c r="D581" s="10" t="s">
        <v>2361</v>
      </c>
      <c r="E581" s="1" t="s">
        <v>19</v>
      </c>
      <c r="F581" s="11">
        <v>900000</v>
      </c>
      <c r="G581" s="9">
        <f>Data[[#This Row],[Clean Salary]]*INDEX(Exchange[], MATCH(Data[[#This Row],[Currency]], Exchange[Code], 0), 4)</f>
        <v>16027.125018698311</v>
      </c>
      <c r="H581" s="11">
        <f>IFERROR(Data[[#This Row],[Salary in USD]]/(INDEX(Exchange[], MATCH(Data[[#This Row],[Local Currency Unit]], Exchange[Code], 0), 8)), "")</f>
        <v>9893.2870485792027</v>
      </c>
      <c r="I581" s="30">
        <f>100*(Data[[#This Row],[Salary in Big Macs]]/$H$5)</f>
        <v>72.179487546723976</v>
      </c>
      <c r="J581" s="1" t="s">
        <v>2363</v>
      </c>
      <c r="K581" s="1" t="s">
        <v>281</v>
      </c>
      <c r="L581" s="1" t="s">
        <v>134</v>
      </c>
      <c r="M581" s="1" t="s">
        <v>19</v>
      </c>
      <c r="N581" s="1" t="str">
        <f>INDEX(Countries[], MATCH(Data[[#This Row],[Where do you work]], Countries[Actual], 0), 2)</f>
        <v>India</v>
      </c>
      <c r="O581" s="1" t="str">
        <f>VLOOKUP(Data[[#This Row],[Where do you work]], Countries[], 3, FALSE)</f>
        <v>Asia</v>
      </c>
      <c r="P581" s="1" t="s">
        <v>324</v>
      </c>
      <c r="Q581" s="1" t="str">
        <f>VLOOKUP(Data[[#This Row],[How many hours of a day you work on Excel]], Time[], 2, FALSE)</f>
        <v>Light</v>
      </c>
      <c r="R581" s="1">
        <v>13</v>
      </c>
      <c r="S581" s="33" t="str">
        <f>VLOOKUP(Data[[#This Row],[Years of Experience]], Experience[], 2, TRUE)</f>
        <v>10 - 20 Years</v>
      </c>
    </row>
    <row r="582" spans="2:19" x14ac:dyDescent="0.2">
      <c r="B582" s="1" t="s">
        <v>1198</v>
      </c>
      <c r="C582" s="1">
        <v>41057.620648148149</v>
      </c>
      <c r="D582" s="10" t="s">
        <v>1199</v>
      </c>
      <c r="E582" s="1" t="s">
        <v>19</v>
      </c>
      <c r="F582" s="11">
        <v>1600000</v>
      </c>
      <c r="G582" s="9">
        <f>Data[[#This Row],[Clean Salary]]*INDEX(Exchange[], MATCH(Data[[#This Row],[Currency]], Exchange[Code], 0), 4)</f>
        <v>28492.66669990811</v>
      </c>
      <c r="H582" s="11">
        <f>IFERROR(Data[[#This Row],[Salary in USD]]/(INDEX(Exchange[], MATCH(Data[[#This Row],[Local Currency Unit]], Exchange[Code], 0), 8)), "")</f>
        <v>17588.065864140808</v>
      </c>
      <c r="I582" s="30">
        <f>100*(Data[[#This Row],[Salary in Big Macs]]/$H$5)</f>
        <v>128.31908897195376</v>
      </c>
      <c r="J582" s="1" t="s">
        <v>1200</v>
      </c>
      <c r="K582" s="1" t="s">
        <v>281</v>
      </c>
      <c r="L582" s="1" t="s">
        <v>134</v>
      </c>
      <c r="M582" s="1" t="s">
        <v>19</v>
      </c>
      <c r="N582" s="1" t="str">
        <f>INDEX(Countries[], MATCH(Data[[#This Row],[Where do you work]], Countries[Actual], 0), 2)</f>
        <v>India</v>
      </c>
      <c r="O582" s="1" t="str">
        <f>VLOOKUP(Data[[#This Row],[Where do you work]], Countries[], 3, FALSE)</f>
        <v>Asia</v>
      </c>
      <c r="P582" s="1" t="s">
        <v>294</v>
      </c>
      <c r="Q582" s="1" t="str">
        <f>VLOOKUP(Data[[#This Row],[How many hours of a day you work on Excel]], Time[], 2, FALSE)</f>
        <v>Very Heavy</v>
      </c>
      <c r="R582" s="1">
        <v>9</v>
      </c>
      <c r="S582" s="33" t="str">
        <f>VLOOKUP(Data[[#This Row],[Years of Experience]], Experience[], 2, TRUE)</f>
        <v>5 - 10 Years</v>
      </c>
    </row>
    <row r="583" spans="2:19" x14ac:dyDescent="0.2">
      <c r="B583" s="1" t="s">
        <v>2645</v>
      </c>
      <c r="C583" s="1">
        <v>41055.162141203706</v>
      </c>
      <c r="D583" s="10" t="s">
        <v>2646</v>
      </c>
      <c r="E583" s="1" t="s">
        <v>19</v>
      </c>
      <c r="F583" s="11">
        <v>720000</v>
      </c>
      <c r="G583" s="9">
        <f>Data[[#This Row],[Clean Salary]]*INDEX(Exchange[], MATCH(Data[[#This Row],[Currency]], Exchange[Code], 0), 4)</f>
        <v>12821.700014958649</v>
      </c>
      <c r="H583" s="11">
        <f>IFERROR(Data[[#This Row],[Salary in USD]]/(INDEX(Exchange[], MATCH(Data[[#This Row],[Local Currency Unit]], Exchange[Code], 0), 8)), "")</f>
        <v>7914.6296388633637</v>
      </c>
      <c r="I583" s="30">
        <f>100*(Data[[#This Row],[Salary in Big Macs]]/$H$5)</f>
        <v>57.743590037379192</v>
      </c>
      <c r="J583" s="1" t="s">
        <v>2647</v>
      </c>
      <c r="K583" s="1" t="s">
        <v>281</v>
      </c>
      <c r="L583" s="1" t="s">
        <v>134</v>
      </c>
      <c r="M583" s="1" t="s">
        <v>19</v>
      </c>
      <c r="N583" s="1" t="str">
        <f>INDEX(Countries[], MATCH(Data[[#This Row],[Where do you work]], Countries[Actual], 0), 2)</f>
        <v>India</v>
      </c>
      <c r="O583" s="1" t="str">
        <f>VLOOKUP(Data[[#This Row],[Where do you work]], Countries[], 3, FALSE)</f>
        <v>Asia</v>
      </c>
      <c r="P583" s="1" t="s">
        <v>291</v>
      </c>
      <c r="Q583" s="1" t="str">
        <f>VLOOKUP(Data[[#This Row],[How many hours of a day you work on Excel]], Time[], 2, FALSE)</f>
        <v>Medium</v>
      </c>
      <c r="S583" s="33" t="str">
        <f>VLOOKUP(Data[[#This Row],[Years of Experience]], Experience[], 2, TRUE)</f>
        <v>0 - 5 Years</v>
      </c>
    </row>
    <row r="584" spans="2:19" x14ac:dyDescent="0.2">
      <c r="B584" s="1" t="s">
        <v>2071</v>
      </c>
      <c r="C584" s="1">
        <v>41056.701967592591</v>
      </c>
      <c r="D584" s="10" t="s">
        <v>2072</v>
      </c>
      <c r="E584" s="1" t="s">
        <v>19</v>
      </c>
      <c r="F584" s="11">
        <v>1050000</v>
      </c>
      <c r="G584" s="9">
        <f>Data[[#This Row],[Clean Salary]]*INDEX(Exchange[], MATCH(Data[[#This Row],[Currency]], Exchange[Code], 0), 4)</f>
        <v>18698.312521814696</v>
      </c>
      <c r="H584" s="11">
        <f>IFERROR(Data[[#This Row],[Salary in USD]]/(INDEX(Exchange[], MATCH(Data[[#This Row],[Local Currency Unit]], Exchange[Code], 0), 8)), "")</f>
        <v>11542.168223342404</v>
      </c>
      <c r="I584" s="30">
        <f>100*(Data[[#This Row],[Salary in Big Macs]]/$H$5)</f>
        <v>84.209402137844634</v>
      </c>
      <c r="J584" s="1" t="s">
        <v>2073</v>
      </c>
      <c r="K584" s="1" t="s">
        <v>281</v>
      </c>
      <c r="L584" s="1" t="s">
        <v>134</v>
      </c>
      <c r="M584" s="1" t="s">
        <v>19</v>
      </c>
      <c r="N584" s="1" t="str">
        <f>INDEX(Countries[], MATCH(Data[[#This Row],[Where do you work]], Countries[Actual], 0), 2)</f>
        <v>India</v>
      </c>
      <c r="O584" s="1" t="str">
        <f>VLOOKUP(Data[[#This Row],[Where do you work]], Countries[], 3, FALSE)</f>
        <v>Asia</v>
      </c>
      <c r="P584" s="1" t="s">
        <v>294</v>
      </c>
      <c r="Q584" s="1" t="str">
        <f>VLOOKUP(Data[[#This Row],[How many hours of a day you work on Excel]], Time[], 2, FALSE)</f>
        <v>Very Heavy</v>
      </c>
      <c r="R584" s="1">
        <v>5</v>
      </c>
      <c r="S584" s="33" t="str">
        <f>VLOOKUP(Data[[#This Row],[Years of Experience]], Experience[], 2, TRUE)</f>
        <v>5 - 10 Years</v>
      </c>
    </row>
    <row r="585" spans="2:19" x14ac:dyDescent="0.2">
      <c r="B585" s="1" t="s">
        <v>1852</v>
      </c>
      <c r="C585" s="1">
        <v>41055.554201388892</v>
      </c>
      <c r="D585" s="10" t="s">
        <v>1853</v>
      </c>
      <c r="E585" s="1" t="s">
        <v>19</v>
      </c>
      <c r="F585" s="11">
        <v>1150000</v>
      </c>
      <c r="G585" s="9">
        <f>Data[[#This Row],[Clean Salary]]*INDEX(Exchange[], MATCH(Data[[#This Row],[Currency]], Exchange[Code], 0), 4)</f>
        <v>20479.104190558952</v>
      </c>
      <c r="H585" s="11">
        <f>IFERROR(Data[[#This Row],[Salary in USD]]/(INDEX(Exchange[], MATCH(Data[[#This Row],[Local Currency Unit]], Exchange[Code], 0), 8)), "")</f>
        <v>12641.422339851204</v>
      </c>
      <c r="I585" s="30">
        <f>100*(Data[[#This Row],[Salary in Big Macs]]/$H$5)</f>
        <v>92.229345198591744</v>
      </c>
      <c r="J585" s="1" t="s">
        <v>1854</v>
      </c>
      <c r="K585" s="1" t="s">
        <v>281</v>
      </c>
      <c r="L585" s="1" t="s">
        <v>134</v>
      </c>
      <c r="M585" s="1" t="s">
        <v>19</v>
      </c>
      <c r="N585" s="1" t="str">
        <f>INDEX(Countries[], MATCH(Data[[#This Row],[Where do you work]], Countries[Actual], 0), 2)</f>
        <v>India</v>
      </c>
      <c r="O585" s="1" t="str">
        <f>VLOOKUP(Data[[#This Row],[Where do you work]], Countries[], 3, FALSE)</f>
        <v>Asia</v>
      </c>
      <c r="P585" s="1" t="s">
        <v>291</v>
      </c>
      <c r="Q585" s="1" t="str">
        <f>VLOOKUP(Data[[#This Row],[How many hours of a day you work on Excel]], Time[], 2, FALSE)</f>
        <v>Medium</v>
      </c>
      <c r="R585" s="1">
        <v>7</v>
      </c>
      <c r="S585" s="33" t="str">
        <f>VLOOKUP(Data[[#This Row],[Years of Experience]], Experience[], 2, TRUE)</f>
        <v>5 - 10 Years</v>
      </c>
    </row>
    <row r="586" spans="2:19" x14ac:dyDescent="0.2">
      <c r="B586" s="1" t="s">
        <v>3358</v>
      </c>
      <c r="C586" s="1">
        <v>41078.744351851848</v>
      </c>
      <c r="D586" s="10" t="s">
        <v>3351</v>
      </c>
      <c r="E586" s="1" t="s">
        <v>19</v>
      </c>
      <c r="F586" s="11">
        <v>350000</v>
      </c>
      <c r="G586" s="9">
        <f>Data[[#This Row],[Clean Salary]]*INDEX(Exchange[], MATCH(Data[[#This Row],[Currency]], Exchange[Code], 0), 4)</f>
        <v>6232.7708406048987</v>
      </c>
      <c r="H586" s="11">
        <f>IFERROR(Data[[#This Row],[Salary in USD]]/(INDEX(Exchange[], MATCH(Data[[#This Row],[Local Currency Unit]], Exchange[Code], 0), 8)), "")</f>
        <v>3847.3894077808013</v>
      </c>
      <c r="I586" s="30">
        <f>100*(Data[[#This Row],[Salary in Big Macs]]/$H$5)</f>
        <v>28.069800712614878</v>
      </c>
      <c r="J586" s="1" t="s">
        <v>3359</v>
      </c>
      <c r="K586" s="1" t="s">
        <v>281</v>
      </c>
      <c r="L586" s="1" t="s">
        <v>134</v>
      </c>
      <c r="M586" s="1" t="s">
        <v>19</v>
      </c>
      <c r="N586" s="1" t="str">
        <f>INDEX(Countries[], MATCH(Data[[#This Row],[Where do you work]], Countries[Actual], 0), 2)</f>
        <v>India</v>
      </c>
      <c r="O586" s="1" t="str">
        <f>VLOOKUP(Data[[#This Row],[Where do you work]], Countries[], 3, FALSE)</f>
        <v>Asia</v>
      </c>
      <c r="P586" s="1" t="s">
        <v>291</v>
      </c>
      <c r="Q586" s="1" t="str">
        <f>VLOOKUP(Data[[#This Row],[How many hours of a day you work on Excel]], Time[], 2, FALSE)</f>
        <v>Medium</v>
      </c>
      <c r="R586" s="1">
        <v>27</v>
      </c>
      <c r="S586" s="33" t="str">
        <f>VLOOKUP(Data[[#This Row],[Years of Experience]], Experience[], 2, TRUE)</f>
        <v>20+ Years</v>
      </c>
    </row>
    <row r="587" spans="2:19" x14ac:dyDescent="0.2">
      <c r="B587" s="1" t="s">
        <v>3182</v>
      </c>
      <c r="C587" s="1">
        <v>41055.031863425924</v>
      </c>
      <c r="D587" s="10">
        <v>420000</v>
      </c>
      <c r="E587" s="1" t="s">
        <v>19</v>
      </c>
      <c r="F587" s="11">
        <v>420000</v>
      </c>
      <c r="G587" s="9">
        <f>Data[[#This Row],[Clean Salary]]*INDEX(Exchange[], MATCH(Data[[#This Row],[Currency]], Exchange[Code], 0), 4)</f>
        <v>7479.3250087258784</v>
      </c>
      <c r="H587" s="11">
        <f>IFERROR(Data[[#This Row],[Salary in USD]]/(INDEX(Exchange[], MATCH(Data[[#This Row],[Local Currency Unit]], Exchange[Code], 0), 8)), "")</f>
        <v>4616.8672893369621</v>
      </c>
      <c r="I587" s="30">
        <f>100*(Data[[#This Row],[Salary in Big Macs]]/$H$5)</f>
        <v>33.683760855137862</v>
      </c>
      <c r="J587" s="1" t="s">
        <v>3183</v>
      </c>
      <c r="K587" s="1" t="s">
        <v>281</v>
      </c>
      <c r="L587" s="1" t="s">
        <v>134</v>
      </c>
      <c r="M587" s="1" t="s">
        <v>19</v>
      </c>
      <c r="N587" s="1" t="str">
        <f>INDEX(Countries[], MATCH(Data[[#This Row],[Where do you work]], Countries[Actual], 0), 2)</f>
        <v>India</v>
      </c>
      <c r="O587" s="1" t="str">
        <f>VLOOKUP(Data[[#This Row],[Where do you work]], Countries[], 3, FALSE)</f>
        <v>Asia</v>
      </c>
      <c r="P587" s="1" t="s">
        <v>324</v>
      </c>
      <c r="Q587" s="1" t="str">
        <f>VLOOKUP(Data[[#This Row],[How many hours of a day you work on Excel]], Time[], 2, FALSE)</f>
        <v>Light</v>
      </c>
      <c r="S587" s="33" t="str">
        <f>VLOOKUP(Data[[#This Row],[Years of Experience]], Experience[], 2, TRUE)</f>
        <v>0 - 5 Years</v>
      </c>
    </row>
    <row r="588" spans="2:19" x14ac:dyDescent="0.2">
      <c r="B588" s="1" t="s">
        <v>2664</v>
      </c>
      <c r="C588" s="1">
        <v>41057.871168981481</v>
      </c>
      <c r="D588" s="10" t="s">
        <v>2665</v>
      </c>
      <c r="E588" s="1" t="s">
        <v>19</v>
      </c>
      <c r="F588" s="11">
        <v>708000</v>
      </c>
      <c r="G588" s="9">
        <f>Data[[#This Row],[Clean Salary]]*INDEX(Exchange[], MATCH(Data[[#This Row],[Currency]], Exchange[Code], 0), 4)</f>
        <v>12608.005014709339</v>
      </c>
      <c r="H588" s="11">
        <f>IFERROR(Data[[#This Row],[Salary in USD]]/(INDEX(Exchange[], MATCH(Data[[#This Row],[Local Currency Unit]], Exchange[Code], 0), 8)), "")</f>
        <v>7782.7191448823078</v>
      </c>
      <c r="I588" s="30">
        <f>100*(Data[[#This Row],[Salary in Big Macs]]/$H$5)</f>
        <v>56.781196870089531</v>
      </c>
      <c r="J588" s="1" t="s">
        <v>2666</v>
      </c>
      <c r="K588" s="1" t="s">
        <v>281</v>
      </c>
      <c r="L588" s="1" t="s">
        <v>134</v>
      </c>
      <c r="M588" s="1" t="s">
        <v>19</v>
      </c>
      <c r="N588" s="1" t="str">
        <f>INDEX(Countries[], MATCH(Data[[#This Row],[Where do you work]], Countries[Actual], 0), 2)</f>
        <v>India</v>
      </c>
      <c r="O588" s="1" t="str">
        <f>VLOOKUP(Data[[#This Row],[Where do you work]], Countries[], 3, FALSE)</f>
        <v>Asia</v>
      </c>
      <c r="P588" s="1" t="s">
        <v>282</v>
      </c>
      <c r="Q588" s="1" t="str">
        <f>VLOOKUP(Data[[#This Row],[How many hours of a day you work on Excel]], Time[], 2, FALSE)</f>
        <v>Heavy</v>
      </c>
      <c r="R588" s="1">
        <v>5</v>
      </c>
      <c r="S588" s="33" t="str">
        <f>VLOOKUP(Data[[#This Row],[Years of Experience]], Experience[], 2, TRUE)</f>
        <v>5 - 10 Years</v>
      </c>
    </row>
    <row r="589" spans="2:19" x14ac:dyDescent="0.2">
      <c r="B589" s="1" t="s">
        <v>2000</v>
      </c>
      <c r="C589" s="1">
        <v>41057.620162037034</v>
      </c>
      <c r="D589" s="10">
        <v>50000</v>
      </c>
      <c r="E589" s="1" t="s">
        <v>322</v>
      </c>
      <c r="F589" s="11">
        <v>50000</v>
      </c>
      <c r="G589" s="9">
        <f>Data[[#This Row],[Clean Salary]]*INDEX(Exchange[], MATCH(Data[[#This Row],[Currency]], Exchange[Code], 0), 4)</f>
        <v>50000</v>
      </c>
      <c r="H589" s="11">
        <f>IFERROR(Data[[#This Row],[Salary in USD]]/(INDEX(Exchange[], MATCH(Data[[#This Row],[Local Currency Unit]], Exchange[Code], 0), 8)), "")</f>
        <v>30864.197530864196</v>
      </c>
      <c r="I589" s="30">
        <f>100*(Data[[#This Row],[Salary in Big Macs]]/$H$5)</f>
        <v>225.17914929382093</v>
      </c>
      <c r="J589" s="1" t="s">
        <v>328</v>
      </c>
      <c r="K589" s="1" t="s">
        <v>329</v>
      </c>
      <c r="L589" s="1" t="s">
        <v>134</v>
      </c>
      <c r="M589" s="1" t="s">
        <v>19</v>
      </c>
      <c r="N589" s="1" t="str">
        <f>INDEX(Countries[], MATCH(Data[[#This Row],[Where do you work]], Countries[Actual], 0), 2)</f>
        <v>India</v>
      </c>
      <c r="O589" s="1" t="str">
        <f>VLOOKUP(Data[[#This Row],[Where do you work]], Countries[], 3, FALSE)</f>
        <v>Asia</v>
      </c>
      <c r="P589" s="1" t="s">
        <v>324</v>
      </c>
      <c r="Q589" s="1" t="str">
        <f>VLOOKUP(Data[[#This Row],[How many hours of a day you work on Excel]], Time[], 2, FALSE)</f>
        <v>Light</v>
      </c>
      <c r="R589" s="1">
        <v>26</v>
      </c>
      <c r="S589" s="33" t="str">
        <f>VLOOKUP(Data[[#This Row],[Years of Experience]], Experience[], 2, TRUE)</f>
        <v>20+ Years</v>
      </c>
    </row>
    <row r="590" spans="2:19" x14ac:dyDescent="0.2">
      <c r="B590" s="1" t="s">
        <v>1435</v>
      </c>
      <c r="C590" s="1">
        <v>41055.05909722222</v>
      </c>
      <c r="D590" s="10">
        <v>1400000</v>
      </c>
      <c r="E590" s="1" t="s">
        <v>19</v>
      </c>
      <c r="F590" s="11">
        <v>1400000</v>
      </c>
      <c r="G590" s="9">
        <f>Data[[#This Row],[Clean Salary]]*INDEX(Exchange[], MATCH(Data[[#This Row],[Currency]], Exchange[Code], 0), 4)</f>
        <v>24931.083362419595</v>
      </c>
      <c r="H590" s="11">
        <f>IFERROR(Data[[#This Row],[Salary in USD]]/(INDEX(Exchange[], MATCH(Data[[#This Row],[Local Currency Unit]], Exchange[Code], 0), 8)), "")</f>
        <v>15389.557631123205</v>
      </c>
      <c r="I590" s="30">
        <f>100*(Data[[#This Row],[Salary in Big Macs]]/$H$5)</f>
        <v>112.27920285045951</v>
      </c>
      <c r="J590" s="1" t="s">
        <v>694</v>
      </c>
      <c r="K590" s="1" t="s">
        <v>281</v>
      </c>
      <c r="L590" s="1" t="s">
        <v>134</v>
      </c>
      <c r="M590" s="1" t="s">
        <v>19</v>
      </c>
      <c r="N590" s="1" t="str">
        <f>INDEX(Countries[], MATCH(Data[[#This Row],[Where do you work]], Countries[Actual], 0), 2)</f>
        <v>India</v>
      </c>
      <c r="O590" s="1" t="str">
        <f>VLOOKUP(Data[[#This Row],[Where do you work]], Countries[], 3, FALSE)</f>
        <v>Asia</v>
      </c>
      <c r="P590" s="1" t="s">
        <v>324</v>
      </c>
      <c r="Q590" s="1" t="str">
        <f>VLOOKUP(Data[[#This Row],[How many hours of a day you work on Excel]], Time[], 2, FALSE)</f>
        <v>Light</v>
      </c>
      <c r="S590" s="33" t="str">
        <f>VLOOKUP(Data[[#This Row],[Years of Experience]], Experience[], 2, TRUE)</f>
        <v>0 - 5 Years</v>
      </c>
    </row>
    <row r="591" spans="2:19" x14ac:dyDescent="0.2">
      <c r="B591" s="1" t="s">
        <v>692</v>
      </c>
      <c r="C591" s="1">
        <v>41058.813564814816</v>
      </c>
      <c r="D591" s="10" t="s">
        <v>693</v>
      </c>
      <c r="E591" s="1" t="s">
        <v>19</v>
      </c>
      <c r="F591" s="11">
        <v>2210000</v>
      </c>
      <c r="G591" s="9">
        <f>Data[[#This Row],[Clean Salary]]*INDEX(Exchange[], MATCH(Data[[#This Row],[Currency]], Exchange[Code], 0), 4)</f>
        <v>39355.495879248076</v>
      </c>
      <c r="H591" s="11">
        <f>IFERROR(Data[[#This Row],[Salary in USD]]/(INDEX(Exchange[], MATCH(Data[[#This Row],[Local Currency Unit]], Exchange[Code], 0), 8)), "")</f>
        <v>24293.515974844489</v>
      </c>
      <c r="I591" s="30">
        <f>100*(Data[[#This Row],[Salary in Big Macs]]/$H$5)</f>
        <v>177.24074164251113</v>
      </c>
      <c r="J591" s="1" t="s">
        <v>694</v>
      </c>
      <c r="K591" s="1" t="s">
        <v>290</v>
      </c>
      <c r="L591" s="1" t="s">
        <v>134</v>
      </c>
      <c r="M591" s="1" t="s">
        <v>19</v>
      </c>
      <c r="N591" s="1" t="str">
        <f>INDEX(Countries[], MATCH(Data[[#This Row],[Where do you work]], Countries[Actual], 0), 2)</f>
        <v>India</v>
      </c>
      <c r="O591" s="1" t="str">
        <f>VLOOKUP(Data[[#This Row],[Where do you work]], Countries[], 3, FALSE)</f>
        <v>Asia</v>
      </c>
      <c r="P591" s="1" t="s">
        <v>324</v>
      </c>
      <c r="Q591" s="1" t="str">
        <f>VLOOKUP(Data[[#This Row],[How many hours of a day you work on Excel]], Time[], 2, FALSE)</f>
        <v>Light</v>
      </c>
      <c r="R591" s="1">
        <v>5.6</v>
      </c>
      <c r="S591" s="33" t="str">
        <f>VLOOKUP(Data[[#This Row],[Years of Experience]], Experience[], 2, TRUE)</f>
        <v>5 - 10 Years</v>
      </c>
    </row>
    <row r="592" spans="2:19" x14ac:dyDescent="0.2">
      <c r="B592" s="1" t="s">
        <v>2166</v>
      </c>
      <c r="C592" s="1">
        <v>41059.665983796294</v>
      </c>
      <c r="D592" s="10" t="s">
        <v>2167</v>
      </c>
      <c r="E592" s="1" t="s">
        <v>19</v>
      </c>
      <c r="F592" s="11">
        <v>1000000</v>
      </c>
      <c r="G592" s="9">
        <f>Data[[#This Row],[Clean Salary]]*INDEX(Exchange[], MATCH(Data[[#This Row],[Currency]], Exchange[Code], 0), 4)</f>
        <v>17807.916687442568</v>
      </c>
      <c r="H592" s="11">
        <f>IFERROR(Data[[#This Row],[Salary in USD]]/(INDEX(Exchange[], MATCH(Data[[#This Row],[Local Currency Unit]], Exchange[Code], 0), 8)), "")</f>
        <v>10992.541165088005</v>
      </c>
      <c r="I592" s="30">
        <f>100*(Data[[#This Row],[Salary in Big Macs]]/$H$5)</f>
        <v>80.199430607471101</v>
      </c>
      <c r="J592" s="1" t="s">
        <v>1590</v>
      </c>
      <c r="K592" s="1" t="s">
        <v>286</v>
      </c>
      <c r="L592" s="1" t="s">
        <v>134</v>
      </c>
      <c r="M592" s="1" t="s">
        <v>19</v>
      </c>
      <c r="N592" s="1" t="str">
        <f>INDEX(Countries[], MATCH(Data[[#This Row],[Where do you work]], Countries[Actual], 0), 2)</f>
        <v>India</v>
      </c>
      <c r="O592" s="1" t="str">
        <f>VLOOKUP(Data[[#This Row],[Where do you work]], Countries[], 3, FALSE)</f>
        <v>Asia</v>
      </c>
      <c r="P592" s="1" t="s">
        <v>291</v>
      </c>
      <c r="Q592" s="1" t="str">
        <f>VLOOKUP(Data[[#This Row],[How many hours of a day you work on Excel]], Time[], 2, FALSE)</f>
        <v>Medium</v>
      </c>
      <c r="R592" s="1">
        <v>7</v>
      </c>
      <c r="S592" s="33" t="str">
        <f>VLOOKUP(Data[[#This Row],[Years of Experience]], Experience[], 2, TRUE)</f>
        <v>5 - 10 Years</v>
      </c>
    </row>
    <row r="593" spans="2:19" x14ac:dyDescent="0.2">
      <c r="B593" s="1" t="s">
        <v>3111</v>
      </c>
      <c r="C593" s="1">
        <v>41055.847615740742</v>
      </c>
      <c r="D593" s="10" t="s">
        <v>3112</v>
      </c>
      <c r="E593" s="1" t="s">
        <v>19</v>
      </c>
      <c r="F593" s="11">
        <v>450000</v>
      </c>
      <c r="G593" s="9">
        <f>Data[[#This Row],[Clean Salary]]*INDEX(Exchange[], MATCH(Data[[#This Row],[Currency]], Exchange[Code], 0), 4)</f>
        <v>8013.5625093491553</v>
      </c>
      <c r="H593" s="11">
        <f>IFERROR(Data[[#This Row],[Salary in USD]]/(INDEX(Exchange[], MATCH(Data[[#This Row],[Local Currency Unit]], Exchange[Code], 0), 8)), "")</f>
        <v>4946.6435242896014</v>
      </c>
      <c r="I593" s="30">
        <f>100*(Data[[#This Row],[Salary in Big Macs]]/$H$5)</f>
        <v>36.089743773361988</v>
      </c>
      <c r="J593" s="1" t="s">
        <v>3113</v>
      </c>
      <c r="K593" s="1" t="s">
        <v>281</v>
      </c>
      <c r="L593" s="1" t="s">
        <v>134</v>
      </c>
      <c r="M593" s="1" t="s">
        <v>19</v>
      </c>
      <c r="N593" s="1" t="str">
        <f>INDEX(Countries[], MATCH(Data[[#This Row],[Where do you work]], Countries[Actual], 0), 2)</f>
        <v>India</v>
      </c>
      <c r="O593" s="1" t="str">
        <f>VLOOKUP(Data[[#This Row],[Where do you work]], Countries[], 3, FALSE)</f>
        <v>Asia</v>
      </c>
      <c r="P593" s="1" t="s">
        <v>294</v>
      </c>
      <c r="Q593" s="1" t="str">
        <f>VLOOKUP(Data[[#This Row],[How many hours of a day you work on Excel]], Time[], 2, FALSE)</f>
        <v>Very Heavy</v>
      </c>
      <c r="R593" s="1">
        <v>1.5</v>
      </c>
      <c r="S593" s="33" t="str">
        <f>VLOOKUP(Data[[#This Row],[Years of Experience]], Experience[], 2, TRUE)</f>
        <v>0 - 5 Years</v>
      </c>
    </row>
    <row r="594" spans="2:19" x14ac:dyDescent="0.2">
      <c r="B594" s="1" t="s">
        <v>3125</v>
      </c>
      <c r="C594" s="1">
        <v>41058.799664351849</v>
      </c>
      <c r="D594" s="10" t="s">
        <v>3126</v>
      </c>
      <c r="E594" s="1" t="s">
        <v>19</v>
      </c>
      <c r="F594" s="11">
        <v>450000</v>
      </c>
      <c r="G594" s="9">
        <f>Data[[#This Row],[Clean Salary]]*INDEX(Exchange[], MATCH(Data[[#This Row],[Currency]], Exchange[Code], 0), 4)</f>
        <v>8013.5625093491553</v>
      </c>
      <c r="H594" s="11">
        <f>IFERROR(Data[[#This Row],[Salary in USD]]/(INDEX(Exchange[], MATCH(Data[[#This Row],[Local Currency Unit]], Exchange[Code], 0), 8)), "")</f>
        <v>4946.6435242896014</v>
      </c>
      <c r="I594" s="30">
        <f>100*(Data[[#This Row],[Salary in Big Macs]]/$H$5)</f>
        <v>36.089743773361988</v>
      </c>
      <c r="J594" s="1" t="s">
        <v>3127</v>
      </c>
      <c r="K594" s="1" t="s">
        <v>305</v>
      </c>
      <c r="L594" s="1" t="s">
        <v>134</v>
      </c>
      <c r="M594" s="1" t="s">
        <v>19</v>
      </c>
      <c r="N594" s="1" t="str">
        <f>INDEX(Countries[], MATCH(Data[[#This Row],[Where do you work]], Countries[Actual], 0), 2)</f>
        <v>India</v>
      </c>
      <c r="O594" s="1" t="str">
        <f>VLOOKUP(Data[[#This Row],[Where do you work]], Countries[], 3, FALSE)</f>
        <v>Asia</v>
      </c>
      <c r="P594" s="1" t="s">
        <v>324</v>
      </c>
      <c r="Q594" s="1" t="str">
        <f>VLOOKUP(Data[[#This Row],[How many hours of a day you work on Excel]], Time[], 2, FALSE)</f>
        <v>Light</v>
      </c>
      <c r="R594" s="1">
        <v>7</v>
      </c>
      <c r="S594" s="33" t="str">
        <f>VLOOKUP(Data[[#This Row],[Years of Experience]], Experience[], 2, TRUE)</f>
        <v>5 - 10 Years</v>
      </c>
    </row>
    <row r="595" spans="2:19" x14ac:dyDescent="0.2">
      <c r="B595" s="1" t="s">
        <v>3698</v>
      </c>
      <c r="C595" s="1">
        <v>41055.040925925925</v>
      </c>
      <c r="D595" s="10">
        <v>200000</v>
      </c>
      <c r="E595" s="1" t="s">
        <v>19</v>
      </c>
      <c r="F595" s="11">
        <v>200000</v>
      </c>
      <c r="G595" s="9">
        <f>Data[[#This Row],[Clean Salary]]*INDEX(Exchange[], MATCH(Data[[#This Row],[Currency]], Exchange[Code], 0), 4)</f>
        <v>3561.5833374885137</v>
      </c>
      <c r="H595" s="11">
        <f>IFERROR(Data[[#This Row],[Salary in USD]]/(INDEX(Exchange[], MATCH(Data[[#This Row],[Local Currency Unit]], Exchange[Code], 0), 8)), "")</f>
        <v>2198.508233017601</v>
      </c>
      <c r="I595" s="30">
        <f>100*(Data[[#This Row],[Salary in Big Macs]]/$H$5)</f>
        <v>16.03988612149422</v>
      </c>
      <c r="J595" s="1" t="s">
        <v>3699</v>
      </c>
      <c r="K595" s="1" t="s">
        <v>290</v>
      </c>
      <c r="L595" s="1" t="s">
        <v>134</v>
      </c>
      <c r="M595" s="1" t="s">
        <v>19</v>
      </c>
      <c r="N595" s="1" t="str">
        <f>INDEX(Countries[], MATCH(Data[[#This Row],[Where do you work]], Countries[Actual], 0), 2)</f>
        <v>India</v>
      </c>
      <c r="O595" s="1" t="str">
        <f>VLOOKUP(Data[[#This Row],[Where do you work]], Countries[], 3, FALSE)</f>
        <v>Asia</v>
      </c>
      <c r="P595" s="1" t="s">
        <v>324</v>
      </c>
      <c r="Q595" s="1" t="str">
        <f>VLOOKUP(Data[[#This Row],[How many hours of a day you work on Excel]], Time[], 2, FALSE)</f>
        <v>Light</v>
      </c>
      <c r="S595" s="33" t="str">
        <f>VLOOKUP(Data[[#This Row],[Years of Experience]], Experience[], 2, TRUE)</f>
        <v>0 - 5 Years</v>
      </c>
    </row>
    <row r="596" spans="2:19" x14ac:dyDescent="0.2">
      <c r="B596" s="1" t="s">
        <v>3886</v>
      </c>
      <c r="C596" s="1">
        <v>41055.684641203705</v>
      </c>
      <c r="D596" s="10">
        <v>6000</v>
      </c>
      <c r="E596" s="1" t="s">
        <v>322</v>
      </c>
      <c r="F596" s="11">
        <v>6000</v>
      </c>
      <c r="G596" s="9">
        <f>Data[[#This Row],[Clean Salary]]*INDEX(Exchange[], MATCH(Data[[#This Row],[Currency]], Exchange[Code], 0), 4)</f>
        <v>6000</v>
      </c>
      <c r="H596" s="11">
        <f>IFERROR(Data[[#This Row],[Salary in USD]]/(INDEX(Exchange[], MATCH(Data[[#This Row],[Local Currency Unit]], Exchange[Code], 0), 8)), "")</f>
        <v>3703.7037037037035</v>
      </c>
      <c r="I596" s="30">
        <f>100*(Data[[#This Row],[Salary in Big Macs]]/$H$5)</f>
        <v>27.021497915258507</v>
      </c>
      <c r="J596" s="1" t="s">
        <v>3887</v>
      </c>
      <c r="K596" s="1" t="s">
        <v>281</v>
      </c>
      <c r="L596" s="1" t="s">
        <v>134</v>
      </c>
      <c r="M596" s="1" t="s">
        <v>19</v>
      </c>
      <c r="N596" s="1" t="str">
        <f>INDEX(Countries[], MATCH(Data[[#This Row],[Where do you work]], Countries[Actual], 0), 2)</f>
        <v>India</v>
      </c>
      <c r="O596" s="1" t="str">
        <f>VLOOKUP(Data[[#This Row],[Where do you work]], Countries[], 3, FALSE)</f>
        <v>Asia</v>
      </c>
      <c r="P596" s="1" t="s">
        <v>291</v>
      </c>
      <c r="Q596" s="1" t="str">
        <f>VLOOKUP(Data[[#This Row],[How many hours of a day you work on Excel]], Time[], 2, FALSE)</f>
        <v>Medium</v>
      </c>
      <c r="R596" s="1">
        <v>6</v>
      </c>
      <c r="S596" s="33" t="str">
        <f>VLOOKUP(Data[[#This Row],[Years of Experience]], Experience[], 2, TRUE)</f>
        <v>5 - 10 Years</v>
      </c>
    </row>
    <row r="597" spans="2:19" x14ac:dyDescent="0.2">
      <c r="B597" s="1" t="s">
        <v>3796</v>
      </c>
      <c r="C597" s="1">
        <v>41068.580370370371</v>
      </c>
      <c r="D597" s="10" t="s">
        <v>3797</v>
      </c>
      <c r="E597" s="1" t="s">
        <v>19</v>
      </c>
      <c r="F597" s="11">
        <v>180000</v>
      </c>
      <c r="G597" s="9">
        <f>Data[[#This Row],[Clean Salary]]*INDEX(Exchange[], MATCH(Data[[#This Row],[Currency]], Exchange[Code], 0), 4)</f>
        <v>3205.4250037396623</v>
      </c>
      <c r="H597" s="11">
        <f>IFERROR(Data[[#This Row],[Salary in USD]]/(INDEX(Exchange[], MATCH(Data[[#This Row],[Local Currency Unit]], Exchange[Code], 0), 8)), "")</f>
        <v>1978.6574097158409</v>
      </c>
      <c r="I597" s="30">
        <f>100*(Data[[#This Row],[Salary in Big Macs]]/$H$5)</f>
        <v>14.435897509344798</v>
      </c>
      <c r="J597" s="1" t="s">
        <v>3798</v>
      </c>
      <c r="K597" s="1" t="s">
        <v>313</v>
      </c>
      <c r="L597" s="1" t="s">
        <v>134</v>
      </c>
      <c r="M597" s="1" t="s">
        <v>19</v>
      </c>
      <c r="N597" s="1" t="str">
        <f>INDEX(Countries[], MATCH(Data[[#This Row],[Where do you work]], Countries[Actual], 0), 2)</f>
        <v>India</v>
      </c>
      <c r="O597" s="1" t="str">
        <f>VLOOKUP(Data[[#This Row],[Where do you work]], Countries[], 3, FALSE)</f>
        <v>Asia</v>
      </c>
      <c r="P597" s="1" t="s">
        <v>282</v>
      </c>
      <c r="Q597" s="1" t="str">
        <f>VLOOKUP(Data[[#This Row],[How many hours of a day you work on Excel]], Time[], 2, FALSE)</f>
        <v>Heavy</v>
      </c>
      <c r="R597" s="1">
        <v>2</v>
      </c>
      <c r="S597" s="33" t="str">
        <f>VLOOKUP(Data[[#This Row],[Years of Experience]], Experience[], 2, TRUE)</f>
        <v>0 - 5 Years</v>
      </c>
    </row>
    <row r="598" spans="2:19" x14ac:dyDescent="0.2">
      <c r="B598" s="1" t="s">
        <v>3728</v>
      </c>
      <c r="C598" s="1">
        <v>41058.62703703704</v>
      </c>
      <c r="D598" s="10" t="s">
        <v>3729</v>
      </c>
      <c r="E598" s="1" t="s">
        <v>19</v>
      </c>
      <c r="F598" s="11">
        <v>200000</v>
      </c>
      <c r="G598" s="9">
        <f>Data[[#This Row],[Clean Salary]]*INDEX(Exchange[], MATCH(Data[[#This Row],[Currency]], Exchange[Code], 0), 4)</f>
        <v>3561.5833374885137</v>
      </c>
      <c r="H598" s="11">
        <f>IFERROR(Data[[#This Row],[Salary in USD]]/(INDEX(Exchange[], MATCH(Data[[#This Row],[Local Currency Unit]], Exchange[Code], 0), 8)), "")</f>
        <v>2198.508233017601</v>
      </c>
      <c r="I598" s="30">
        <f>100*(Data[[#This Row],[Salary in Big Macs]]/$H$5)</f>
        <v>16.03988612149422</v>
      </c>
      <c r="J598" s="1" t="s">
        <v>334</v>
      </c>
      <c r="K598" s="1" t="s">
        <v>313</v>
      </c>
      <c r="L598" s="1" t="s">
        <v>134</v>
      </c>
      <c r="M598" s="1" t="s">
        <v>19</v>
      </c>
      <c r="N598" s="1" t="str">
        <f>INDEX(Countries[], MATCH(Data[[#This Row],[Where do you work]], Countries[Actual], 0), 2)</f>
        <v>India</v>
      </c>
      <c r="O598" s="1" t="str">
        <f>VLOOKUP(Data[[#This Row],[Where do you work]], Countries[], 3, FALSE)</f>
        <v>Asia</v>
      </c>
      <c r="P598" s="1" t="s">
        <v>291</v>
      </c>
      <c r="Q598" s="1" t="str">
        <f>VLOOKUP(Data[[#This Row],[How many hours of a day you work on Excel]], Time[], 2, FALSE)</f>
        <v>Medium</v>
      </c>
      <c r="R598" s="1">
        <v>3</v>
      </c>
      <c r="S598" s="33" t="str">
        <f>VLOOKUP(Data[[#This Row],[Years of Experience]], Experience[], 2, TRUE)</f>
        <v>0 - 5 Years</v>
      </c>
    </row>
    <row r="599" spans="2:19" x14ac:dyDescent="0.2">
      <c r="B599" s="1" t="s">
        <v>3928</v>
      </c>
      <c r="C599" s="1">
        <v>41055.11824074074</v>
      </c>
      <c r="D599" s="10" t="s">
        <v>3929</v>
      </c>
      <c r="E599" s="1" t="s">
        <v>322</v>
      </c>
      <c r="F599" s="11">
        <v>5000</v>
      </c>
      <c r="G599" s="9">
        <f>Data[[#This Row],[Clean Salary]]*INDEX(Exchange[], MATCH(Data[[#This Row],[Currency]], Exchange[Code], 0), 4)</f>
        <v>5000</v>
      </c>
      <c r="H599" s="11">
        <f>IFERROR(Data[[#This Row],[Salary in USD]]/(INDEX(Exchange[], MATCH(Data[[#This Row],[Local Currency Unit]], Exchange[Code], 0), 8)), "")</f>
        <v>3086.4197530864194</v>
      </c>
      <c r="I599" s="30">
        <f>100*(Data[[#This Row],[Salary in Big Macs]]/$H$5)</f>
        <v>22.517914929382087</v>
      </c>
      <c r="J599" s="1" t="s">
        <v>3798</v>
      </c>
      <c r="K599" s="1" t="s">
        <v>313</v>
      </c>
      <c r="L599" s="1" t="s">
        <v>134</v>
      </c>
      <c r="M599" s="1" t="s">
        <v>19</v>
      </c>
      <c r="N599" s="1" t="str">
        <f>INDEX(Countries[], MATCH(Data[[#This Row],[Where do you work]], Countries[Actual], 0), 2)</f>
        <v>India</v>
      </c>
      <c r="O599" s="1" t="str">
        <f>VLOOKUP(Data[[#This Row],[Where do you work]], Countries[], 3, FALSE)</f>
        <v>Asia</v>
      </c>
      <c r="P599" s="1" t="s">
        <v>282</v>
      </c>
      <c r="Q599" s="1" t="str">
        <f>VLOOKUP(Data[[#This Row],[How many hours of a day you work on Excel]], Time[], 2, FALSE)</f>
        <v>Heavy</v>
      </c>
      <c r="S599" s="33" t="str">
        <f>VLOOKUP(Data[[#This Row],[Years of Experience]], Experience[], 2, TRUE)</f>
        <v>0 - 5 Years</v>
      </c>
    </row>
    <row r="600" spans="2:19" x14ac:dyDescent="0.2">
      <c r="B600" s="1" t="s">
        <v>3451</v>
      </c>
      <c r="C600" s="1">
        <v>41055.491412037038</v>
      </c>
      <c r="D600" s="10" t="s">
        <v>3452</v>
      </c>
      <c r="E600" s="1" t="s">
        <v>19</v>
      </c>
      <c r="F600" s="11">
        <v>300000</v>
      </c>
      <c r="G600" s="9">
        <f>Data[[#This Row],[Clean Salary]]*INDEX(Exchange[], MATCH(Data[[#This Row],[Currency]], Exchange[Code], 0), 4)</f>
        <v>5342.3750062327708</v>
      </c>
      <c r="H600" s="11">
        <f>IFERROR(Data[[#This Row],[Salary in USD]]/(INDEX(Exchange[], MATCH(Data[[#This Row],[Local Currency Unit]], Exchange[Code], 0), 8)), "")</f>
        <v>3297.7623495264015</v>
      </c>
      <c r="I600" s="30">
        <f>100*(Data[[#This Row],[Salary in Big Macs]]/$H$5)</f>
        <v>24.05982918224133</v>
      </c>
      <c r="J600" s="1" t="s">
        <v>334</v>
      </c>
      <c r="K600" s="1" t="s">
        <v>313</v>
      </c>
      <c r="L600" s="1" t="s">
        <v>134</v>
      </c>
      <c r="M600" s="1" t="s">
        <v>19</v>
      </c>
      <c r="N600" s="1" t="str">
        <f>INDEX(Countries[], MATCH(Data[[#This Row],[Where do you work]], Countries[Actual], 0), 2)</f>
        <v>India</v>
      </c>
      <c r="O600" s="1" t="str">
        <f>VLOOKUP(Data[[#This Row],[Where do you work]], Countries[], 3, FALSE)</f>
        <v>Asia</v>
      </c>
      <c r="P600" s="1" t="s">
        <v>282</v>
      </c>
      <c r="Q600" s="1" t="str">
        <f>VLOOKUP(Data[[#This Row],[How many hours of a day you work on Excel]], Time[], 2, FALSE)</f>
        <v>Heavy</v>
      </c>
      <c r="R600" s="1">
        <v>1</v>
      </c>
      <c r="S600" s="33" t="str">
        <f>VLOOKUP(Data[[#This Row],[Years of Experience]], Experience[], 2, TRUE)</f>
        <v>0 - 5 Years</v>
      </c>
    </row>
    <row r="601" spans="2:19" x14ac:dyDescent="0.2">
      <c r="B601" s="1" t="s">
        <v>3883</v>
      </c>
      <c r="C601" s="1">
        <v>41055.148784722223</v>
      </c>
      <c r="D601" s="10">
        <v>6000</v>
      </c>
      <c r="E601" s="1" t="s">
        <v>322</v>
      </c>
      <c r="F601" s="11">
        <v>6000</v>
      </c>
      <c r="G601" s="9">
        <f>Data[[#This Row],[Clean Salary]]*INDEX(Exchange[], MATCH(Data[[#This Row],[Currency]], Exchange[Code], 0), 4)</f>
        <v>6000</v>
      </c>
      <c r="H601" s="11">
        <f>IFERROR(Data[[#This Row],[Salary in USD]]/(INDEX(Exchange[], MATCH(Data[[#This Row],[Local Currency Unit]], Exchange[Code], 0), 8)), "")</f>
        <v>3703.7037037037035</v>
      </c>
      <c r="I601" s="30">
        <f>100*(Data[[#This Row],[Salary in Big Macs]]/$H$5)</f>
        <v>27.021497915258507</v>
      </c>
      <c r="J601" s="1" t="s">
        <v>334</v>
      </c>
      <c r="K601" s="1" t="s">
        <v>313</v>
      </c>
      <c r="L601" s="1" t="s">
        <v>134</v>
      </c>
      <c r="M601" s="1" t="s">
        <v>19</v>
      </c>
      <c r="N601" s="1" t="str">
        <f>INDEX(Countries[], MATCH(Data[[#This Row],[Where do you work]], Countries[Actual], 0), 2)</f>
        <v>India</v>
      </c>
      <c r="O601" s="1" t="str">
        <f>VLOOKUP(Data[[#This Row],[Where do you work]], Countries[], 3, FALSE)</f>
        <v>Asia</v>
      </c>
      <c r="P601" s="1" t="s">
        <v>294</v>
      </c>
      <c r="Q601" s="1" t="str">
        <f>VLOOKUP(Data[[#This Row],[How many hours of a day you work on Excel]], Time[], 2, FALSE)</f>
        <v>Very Heavy</v>
      </c>
      <c r="S601" s="33" t="str">
        <f>VLOOKUP(Data[[#This Row],[Years of Experience]], Experience[], 2, TRUE)</f>
        <v>0 - 5 Years</v>
      </c>
    </row>
    <row r="602" spans="2:19" x14ac:dyDescent="0.2">
      <c r="B602" s="1" t="s">
        <v>3666</v>
      </c>
      <c r="C602" s="1">
        <v>41058.66196759259</v>
      </c>
      <c r="D602" s="10">
        <v>10000</v>
      </c>
      <c r="E602" s="1" t="s">
        <v>322</v>
      </c>
      <c r="F602" s="11">
        <v>10000</v>
      </c>
      <c r="G602" s="9">
        <f>Data[[#This Row],[Clean Salary]]*INDEX(Exchange[], MATCH(Data[[#This Row],[Currency]], Exchange[Code], 0), 4)</f>
        <v>10000</v>
      </c>
      <c r="H602" s="11">
        <f>IFERROR(Data[[#This Row],[Salary in USD]]/(INDEX(Exchange[], MATCH(Data[[#This Row],[Local Currency Unit]], Exchange[Code], 0), 8)), "")</f>
        <v>6172.8395061728388</v>
      </c>
      <c r="I602" s="30">
        <f>100*(Data[[#This Row],[Salary in Big Macs]]/$H$5)</f>
        <v>45.035829858764174</v>
      </c>
      <c r="J602" s="1" t="s">
        <v>334</v>
      </c>
      <c r="K602" s="1" t="s">
        <v>313</v>
      </c>
      <c r="L602" s="1" t="s">
        <v>134</v>
      </c>
      <c r="M602" s="1" t="s">
        <v>19</v>
      </c>
      <c r="N602" s="1" t="str">
        <f>INDEX(Countries[], MATCH(Data[[#This Row],[Where do you work]], Countries[Actual], 0), 2)</f>
        <v>India</v>
      </c>
      <c r="O602" s="1" t="str">
        <f>VLOOKUP(Data[[#This Row],[Where do you work]], Countries[], 3, FALSE)</f>
        <v>Asia</v>
      </c>
      <c r="P602" s="1" t="s">
        <v>324</v>
      </c>
      <c r="Q602" s="1" t="str">
        <f>VLOOKUP(Data[[#This Row],[How many hours of a day you work on Excel]], Time[], 2, FALSE)</f>
        <v>Light</v>
      </c>
      <c r="R602" s="1">
        <v>0.5</v>
      </c>
      <c r="S602" s="33" t="str">
        <f>VLOOKUP(Data[[#This Row],[Years of Experience]], Experience[], 2, TRUE)</f>
        <v>0 - 5 Years</v>
      </c>
    </row>
    <row r="603" spans="2:19" x14ac:dyDescent="0.2">
      <c r="B603" s="1" t="s">
        <v>3672</v>
      </c>
      <c r="C603" s="1">
        <v>41061.852349537039</v>
      </c>
      <c r="D603" s="10">
        <v>10000</v>
      </c>
      <c r="E603" s="1" t="s">
        <v>322</v>
      </c>
      <c r="F603" s="11">
        <v>10000</v>
      </c>
      <c r="G603" s="9">
        <f>Data[[#This Row],[Clean Salary]]*INDEX(Exchange[], MATCH(Data[[#This Row],[Currency]], Exchange[Code], 0), 4)</f>
        <v>10000</v>
      </c>
      <c r="H603" s="11">
        <f>IFERROR(Data[[#This Row],[Salary in USD]]/(INDEX(Exchange[], MATCH(Data[[#This Row],[Local Currency Unit]], Exchange[Code], 0), 8)), "")</f>
        <v>6172.8395061728388</v>
      </c>
      <c r="I603" s="30">
        <f>100*(Data[[#This Row],[Salary in Big Macs]]/$H$5)</f>
        <v>45.035829858764174</v>
      </c>
      <c r="J603" s="1" t="s">
        <v>334</v>
      </c>
      <c r="K603" s="1" t="s">
        <v>313</v>
      </c>
      <c r="L603" s="1" t="s">
        <v>134</v>
      </c>
      <c r="M603" s="1" t="s">
        <v>19</v>
      </c>
      <c r="N603" s="1" t="str">
        <f>INDEX(Countries[], MATCH(Data[[#This Row],[Where do you work]], Countries[Actual], 0), 2)</f>
        <v>India</v>
      </c>
      <c r="O603" s="1" t="str">
        <f>VLOOKUP(Data[[#This Row],[Where do you work]], Countries[], 3, FALSE)</f>
        <v>Asia</v>
      </c>
      <c r="P603" s="1" t="s">
        <v>294</v>
      </c>
      <c r="Q603" s="1" t="str">
        <f>VLOOKUP(Data[[#This Row],[How many hours of a day you work on Excel]], Time[], 2, FALSE)</f>
        <v>Very Heavy</v>
      </c>
      <c r="R603" s="1">
        <v>6</v>
      </c>
      <c r="S603" s="33" t="str">
        <f>VLOOKUP(Data[[#This Row],[Years of Experience]], Experience[], 2, TRUE)</f>
        <v>5 - 10 Years</v>
      </c>
    </row>
    <row r="604" spans="2:19" x14ac:dyDescent="0.2">
      <c r="B604" s="1" t="s">
        <v>3491</v>
      </c>
      <c r="C604" s="1">
        <v>41055.770208333335</v>
      </c>
      <c r="D604" s="10">
        <v>13500</v>
      </c>
      <c r="E604" s="1" t="s">
        <v>322</v>
      </c>
      <c r="F604" s="11">
        <v>13500</v>
      </c>
      <c r="G604" s="9">
        <f>Data[[#This Row],[Clean Salary]]*INDEX(Exchange[], MATCH(Data[[#This Row],[Currency]], Exchange[Code], 0), 4)</f>
        <v>13500</v>
      </c>
      <c r="H604" s="11">
        <f>IFERROR(Data[[#This Row],[Salary in USD]]/(INDEX(Exchange[], MATCH(Data[[#This Row],[Local Currency Unit]], Exchange[Code], 0), 8)), "")</f>
        <v>8333.3333333333321</v>
      </c>
      <c r="I604" s="30">
        <f>100*(Data[[#This Row],[Salary in Big Macs]]/$H$5)</f>
        <v>60.798370309331638</v>
      </c>
      <c r="J604" s="1" t="s">
        <v>334</v>
      </c>
      <c r="K604" s="1" t="s">
        <v>313</v>
      </c>
      <c r="L604" s="1" t="s">
        <v>134</v>
      </c>
      <c r="M604" s="1" t="s">
        <v>19</v>
      </c>
      <c r="N604" s="1" t="str">
        <f>INDEX(Countries[], MATCH(Data[[#This Row],[Where do you work]], Countries[Actual], 0), 2)</f>
        <v>India</v>
      </c>
      <c r="O604" s="1" t="str">
        <f>VLOOKUP(Data[[#This Row],[Where do you work]], Countries[], 3, FALSE)</f>
        <v>Asia</v>
      </c>
      <c r="P604" s="1" t="s">
        <v>294</v>
      </c>
      <c r="Q604" s="1" t="str">
        <f>VLOOKUP(Data[[#This Row],[How many hours of a day you work on Excel]], Time[], 2, FALSE)</f>
        <v>Very Heavy</v>
      </c>
      <c r="R604" s="1">
        <v>2.5</v>
      </c>
      <c r="S604" s="33" t="str">
        <f>VLOOKUP(Data[[#This Row],[Years of Experience]], Experience[], 2, TRUE)</f>
        <v>0 - 5 Years</v>
      </c>
    </row>
    <row r="605" spans="2:19" x14ac:dyDescent="0.2">
      <c r="B605" s="1" t="s">
        <v>3079</v>
      </c>
      <c r="C605" s="1">
        <v>41055.054050925923</v>
      </c>
      <c r="D605" s="10">
        <v>22000</v>
      </c>
      <c r="E605" s="1" t="s">
        <v>322</v>
      </c>
      <c r="F605" s="11">
        <v>22000</v>
      </c>
      <c r="G605" s="9">
        <f>Data[[#This Row],[Clean Salary]]*INDEX(Exchange[], MATCH(Data[[#This Row],[Currency]], Exchange[Code], 0), 4)</f>
        <v>22000</v>
      </c>
      <c r="H605" s="11">
        <f>IFERROR(Data[[#This Row],[Salary in USD]]/(INDEX(Exchange[], MATCH(Data[[#This Row],[Local Currency Unit]], Exchange[Code], 0), 8)), "")</f>
        <v>13580.246913580246</v>
      </c>
      <c r="I605" s="30">
        <f>100*(Data[[#This Row],[Salary in Big Macs]]/$H$5)</f>
        <v>99.078825689281189</v>
      </c>
      <c r="J605" s="1" t="s">
        <v>334</v>
      </c>
      <c r="K605" s="1" t="s">
        <v>313</v>
      </c>
      <c r="L605" s="1" t="s">
        <v>134</v>
      </c>
      <c r="M605" s="1" t="s">
        <v>19</v>
      </c>
      <c r="N605" s="1" t="str">
        <f>INDEX(Countries[], MATCH(Data[[#This Row],[Where do you work]], Countries[Actual], 0), 2)</f>
        <v>India</v>
      </c>
      <c r="O605" s="1" t="str">
        <f>VLOOKUP(Data[[#This Row],[Where do you work]], Countries[], 3, FALSE)</f>
        <v>Asia</v>
      </c>
      <c r="P605" s="1" t="s">
        <v>294</v>
      </c>
      <c r="Q605" s="1" t="str">
        <f>VLOOKUP(Data[[#This Row],[How many hours of a day you work on Excel]], Time[], 2, FALSE)</f>
        <v>Very Heavy</v>
      </c>
      <c r="S605" s="33" t="str">
        <f>VLOOKUP(Data[[#This Row],[Years of Experience]], Experience[], 2, TRUE)</f>
        <v>0 - 5 Years</v>
      </c>
    </row>
    <row r="606" spans="2:19" x14ac:dyDescent="0.2">
      <c r="B606" s="1" t="s">
        <v>332</v>
      </c>
      <c r="C606" s="1">
        <v>41061.337893518517</v>
      </c>
      <c r="D606" s="10" t="s">
        <v>333</v>
      </c>
      <c r="E606" s="1" t="s">
        <v>19</v>
      </c>
      <c r="F606" s="11">
        <v>5650000</v>
      </c>
      <c r="G606" s="9">
        <f>Data[[#This Row],[Clean Salary]]*INDEX(Exchange[], MATCH(Data[[#This Row],[Currency]], Exchange[Code], 0), 4)</f>
        <v>100614.72928405051</v>
      </c>
      <c r="H606" s="11">
        <f>IFERROR(Data[[#This Row],[Salary in USD]]/(INDEX(Exchange[], MATCH(Data[[#This Row],[Local Currency Unit]], Exchange[Code], 0), 8)), "")</f>
        <v>62107.857582747223</v>
      </c>
      <c r="I606" s="30">
        <f>100*(Data[[#This Row],[Salary in Big Macs]]/$H$5)</f>
        <v>453.12678293221165</v>
      </c>
      <c r="J606" s="1" t="s">
        <v>334</v>
      </c>
      <c r="K606" s="1" t="s">
        <v>313</v>
      </c>
      <c r="L606" s="1" t="s">
        <v>134</v>
      </c>
      <c r="M606" s="1" t="s">
        <v>19</v>
      </c>
      <c r="N606" s="1" t="str">
        <f>INDEX(Countries[], MATCH(Data[[#This Row],[Where do you work]], Countries[Actual], 0), 2)</f>
        <v>India</v>
      </c>
      <c r="O606" s="1" t="str">
        <f>VLOOKUP(Data[[#This Row],[Where do you work]], Countries[], 3, FALSE)</f>
        <v>Asia</v>
      </c>
      <c r="P606" s="1" t="s">
        <v>291</v>
      </c>
      <c r="Q606" s="1" t="str">
        <f>VLOOKUP(Data[[#This Row],[How many hours of a day you work on Excel]], Time[], 2, FALSE)</f>
        <v>Medium</v>
      </c>
      <c r="R606" s="1">
        <v>6</v>
      </c>
      <c r="S606" s="33" t="str">
        <f>VLOOKUP(Data[[#This Row],[Years of Experience]], Experience[], 2, TRUE)</f>
        <v>5 - 10 Years</v>
      </c>
    </row>
    <row r="607" spans="2:19" x14ac:dyDescent="0.2">
      <c r="B607" s="1" t="s">
        <v>3012</v>
      </c>
      <c r="C607" s="1">
        <v>41055.599861111114</v>
      </c>
      <c r="D607" s="10">
        <v>500000</v>
      </c>
      <c r="E607" s="1" t="s">
        <v>19</v>
      </c>
      <c r="F607" s="11">
        <v>500000</v>
      </c>
      <c r="G607" s="9">
        <f>Data[[#This Row],[Clean Salary]]*INDEX(Exchange[], MATCH(Data[[#This Row],[Currency]], Exchange[Code], 0), 4)</f>
        <v>8903.9583437212841</v>
      </c>
      <c r="H607" s="11">
        <f>IFERROR(Data[[#This Row],[Salary in USD]]/(INDEX(Exchange[], MATCH(Data[[#This Row],[Local Currency Unit]], Exchange[Code], 0), 8)), "")</f>
        <v>5496.2705825440025</v>
      </c>
      <c r="I607" s="30">
        <f>100*(Data[[#This Row],[Salary in Big Macs]]/$H$5)</f>
        <v>40.09971530373555</v>
      </c>
      <c r="J607" s="1" t="s">
        <v>3013</v>
      </c>
      <c r="K607" s="1" t="s">
        <v>313</v>
      </c>
      <c r="L607" s="1" t="s">
        <v>134</v>
      </c>
      <c r="M607" s="1" t="s">
        <v>19</v>
      </c>
      <c r="N607" s="1" t="str">
        <f>INDEX(Countries[], MATCH(Data[[#This Row],[Where do you work]], Countries[Actual], 0), 2)</f>
        <v>India</v>
      </c>
      <c r="O607" s="1" t="str">
        <f>VLOOKUP(Data[[#This Row],[Where do you work]], Countries[], 3, FALSE)</f>
        <v>Asia</v>
      </c>
      <c r="P607" s="1" t="s">
        <v>291</v>
      </c>
      <c r="Q607" s="1" t="str">
        <f>VLOOKUP(Data[[#This Row],[How many hours of a day you work on Excel]], Time[], 2, FALSE)</f>
        <v>Medium</v>
      </c>
      <c r="R607" s="1">
        <v>1</v>
      </c>
      <c r="S607" s="33" t="str">
        <f>VLOOKUP(Data[[#This Row],[Years of Experience]], Experience[], 2, TRUE)</f>
        <v>0 - 5 Years</v>
      </c>
    </row>
    <row r="608" spans="2:19" x14ac:dyDescent="0.2">
      <c r="B608" s="1" t="s">
        <v>3559</v>
      </c>
      <c r="C608" s="1">
        <v>41063.700624999998</v>
      </c>
      <c r="D608" s="10">
        <v>12000</v>
      </c>
      <c r="E608" s="1" t="s">
        <v>322</v>
      </c>
      <c r="F608" s="11">
        <v>12000</v>
      </c>
      <c r="G608" s="9">
        <f>Data[[#This Row],[Clean Salary]]*INDEX(Exchange[], MATCH(Data[[#This Row],[Currency]], Exchange[Code], 0), 4)</f>
        <v>12000</v>
      </c>
      <c r="H608" s="11">
        <f>IFERROR(Data[[#This Row],[Salary in USD]]/(INDEX(Exchange[], MATCH(Data[[#This Row],[Local Currency Unit]], Exchange[Code], 0), 8)), "")</f>
        <v>7407.4074074074069</v>
      </c>
      <c r="I608" s="30">
        <f>100*(Data[[#This Row],[Salary in Big Macs]]/$H$5)</f>
        <v>54.042995830517015</v>
      </c>
      <c r="J608" s="1" t="s">
        <v>3560</v>
      </c>
      <c r="K608" s="1" t="s">
        <v>313</v>
      </c>
      <c r="L608" s="1" t="s">
        <v>134</v>
      </c>
      <c r="M608" s="1" t="s">
        <v>19</v>
      </c>
      <c r="N608" s="1" t="str">
        <f>INDEX(Countries[], MATCH(Data[[#This Row],[Where do you work]], Countries[Actual], 0), 2)</f>
        <v>India</v>
      </c>
      <c r="O608" s="1" t="str">
        <f>VLOOKUP(Data[[#This Row],[Where do you work]], Countries[], 3, FALSE)</f>
        <v>Asia</v>
      </c>
      <c r="P608" s="1" t="s">
        <v>294</v>
      </c>
      <c r="Q608" s="1" t="str">
        <f>VLOOKUP(Data[[#This Row],[How many hours of a day you work on Excel]], Time[], 2, FALSE)</f>
        <v>Very Heavy</v>
      </c>
      <c r="R608" s="1">
        <v>3</v>
      </c>
      <c r="S608" s="33" t="str">
        <f>VLOOKUP(Data[[#This Row],[Years of Experience]], Experience[], 2, TRUE)</f>
        <v>0 - 5 Years</v>
      </c>
    </row>
    <row r="609" spans="2:19" x14ac:dyDescent="0.2">
      <c r="B609" s="1" t="s">
        <v>2904</v>
      </c>
      <c r="C609" s="1">
        <v>41057.518067129633</v>
      </c>
      <c r="D609" s="10" t="s">
        <v>2905</v>
      </c>
      <c r="E609" s="1" t="s">
        <v>19</v>
      </c>
      <c r="F609" s="11">
        <v>570000</v>
      </c>
      <c r="G609" s="9">
        <f>Data[[#This Row],[Clean Salary]]*INDEX(Exchange[], MATCH(Data[[#This Row],[Currency]], Exchange[Code], 0), 4)</f>
        <v>10150.512511842264</v>
      </c>
      <c r="H609" s="11">
        <f>IFERROR(Data[[#This Row],[Salary in USD]]/(INDEX(Exchange[], MATCH(Data[[#This Row],[Local Currency Unit]], Exchange[Code], 0), 8)), "")</f>
        <v>6265.7484641001629</v>
      </c>
      <c r="I609" s="30">
        <f>100*(Data[[#This Row],[Salary in Big Macs]]/$H$5)</f>
        <v>45.713675446258527</v>
      </c>
      <c r="J609" s="1" t="s">
        <v>2906</v>
      </c>
      <c r="K609" s="1" t="s">
        <v>290</v>
      </c>
      <c r="L609" s="1" t="s">
        <v>134</v>
      </c>
      <c r="M609" s="1" t="s">
        <v>19</v>
      </c>
      <c r="N609" s="1" t="str">
        <f>INDEX(Countries[], MATCH(Data[[#This Row],[Where do you work]], Countries[Actual], 0), 2)</f>
        <v>India</v>
      </c>
      <c r="O609" s="1" t="str">
        <f>VLOOKUP(Data[[#This Row],[Where do you work]], Countries[], 3, FALSE)</f>
        <v>Asia</v>
      </c>
      <c r="P609" s="1" t="s">
        <v>282</v>
      </c>
      <c r="Q609" s="1" t="str">
        <f>VLOOKUP(Data[[#This Row],[How many hours of a day you work on Excel]], Time[], 2, FALSE)</f>
        <v>Heavy</v>
      </c>
      <c r="R609" s="1">
        <v>5</v>
      </c>
      <c r="S609" s="33" t="str">
        <f>VLOOKUP(Data[[#This Row],[Years of Experience]], Experience[], 2, TRUE)</f>
        <v>5 - 10 Years</v>
      </c>
    </row>
    <row r="610" spans="2:19" x14ac:dyDescent="0.2">
      <c r="B610" s="1" t="s">
        <v>3453</v>
      </c>
      <c r="C610" s="1">
        <v>41055.523472222223</v>
      </c>
      <c r="D610" s="10" t="s">
        <v>3450</v>
      </c>
      <c r="E610" s="1" t="s">
        <v>19</v>
      </c>
      <c r="F610" s="11">
        <v>300000</v>
      </c>
      <c r="G610" s="9">
        <f>Data[[#This Row],[Clean Salary]]*INDEX(Exchange[], MATCH(Data[[#This Row],[Currency]], Exchange[Code], 0), 4)</f>
        <v>5342.3750062327708</v>
      </c>
      <c r="H610" s="11">
        <f>IFERROR(Data[[#This Row],[Salary in USD]]/(INDEX(Exchange[], MATCH(Data[[#This Row],[Local Currency Unit]], Exchange[Code], 0), 8)), "")</f>
        <v>3297.7623495264015</v>
      </c>
      <c r="I610" s="30">
        <f>100*(Data[[#This Row],[Salary in Big Macs]]/$H$5)</f>
        <v>24.05982918224133</v>
      </c>
      <c r="J610" s="1" t="s">
        <v>3454</v>
      </c>
      <c r="K610" s="1" t="s">
        <v>290</v>
      </c>
      <c r="L610" s="1" t="s">
        <v>134</v>
      </c>
      <c r="M610" s="1" t="s">
        <v>19</v>
      </c>
      <c r="N610" s="1" t="str">
        <f>INDEX(Countries[], MATCH(Data[[#This Row],[Where do you work]], Countries[Actual], 0), 2)</f>
        <v>India</v>
      </c>
      <c r="O610" s="1" t="str">
        <f>VLOOKUP(Data[[#This Row],[Where do you work]], Countries[], 3, FALSE)</f>
        <v>Asia</v>
      </c>
      <c r="P610" s="1" t="s">
        <v>282</v>
      </c>
      <c r="Q610" s="1" t="str">
        <f>VLOOKUP(Data[[#This Row],[How many hours of a day you work on Excel]], Time[], 2, FALSE)</f>
        <v>Heavy</v>
      </c>
      <c r="R610" s="1">
        <v>4.5</v>
      </c>
      <c r="S610" s="33" t="str">
        <f>VLOOKUP(Data[[#This Row],[Years of Experience]], Experience[], 2, TRUE)</f>
        <v>0 - 5 Years</v>
      </c>
    </row>
    <row r="611" spans="2:19" x14ac:dyDescent="0.2">
      <c r="B611" s="1" t="s">
        <v>3899</v>
      </c>
      <c r="C611" s="1">
        <v>41054.133009259262</v>
      </c>
      <c r="D611" s="10">
        <v>5846</v>
      </c>
      <c r="E611" s="1" t="s">
        <v>322</v>
      </c>
      <c r="F611" s="11">
        <v>5846</v>
      </c>
      <c r="G611" s="9">
        <f>Data[[#This Row],[Clean Salary]]*INDEX(Exchange[], MATCH(Data[[#This Row],[Currency]], Exchange[Code], 0), 4)</f>
        <v>5846</v>
      </c>
      <c r="H611" s="11">
        <f>IFERROR(Data[[#This Row],[Salary in USD]]/(INDEX(Exchange[], MATCH(Data[[#This Row],[Local Currency Unit]], Exchange[Code], 0), 8)), "")</f>
        <v>3608.6419753086416</v>
      </c>
      <c r="I611" s="30">
        <f>100*(Data[[#This Row],[Salary in Big Macs]]/$H$5)</f>
        <v>26.327946135433539</v>
      </c>
      <c r="J611" s="1" t="s">
        <v>2849</v>
      </c>
      <c r="K611" s="1" t="s">
        <v>290</v>
      </c>
      <c r="L611" s="1" t="s">
        <v>134</v>
      </c>
      <c r="M611" s="1" t="s">
        <v>19</v>
      </c>
      <c r="N611" s="1" t="str">
        <f>INDEX(Countries[], MATCH(Data[[#This Row],[Where do you work]], Countries[Actual], 0), 2)</f>
        <v>India</v>
      </c>
      <c r="O611" s="1" t="str">
        <f>VLOOKUP(Data[[#This Row],[Where do you work]], Countries[], 3, FALSE)</f>
        <v>Asia</v>
      </c>
      <c r="P611" s="1" t="s">
        <v>282</v>
      </c>
      <c r="Q611" s="1" t="str">
        <f>VLOOKUP(Data[[#This Row],[How many hours of a day you work on Excel]], Time[], 2, FALSE)</f>
        <v>Heavy</v>
      </c>
      <c r="S611" s="33" t="str">
        <f>VLOOKUP(Data[[#This Row],[Years of Experience]], Experience[], 2, TRUE)</f>
        <v>0 - 5 Years</v>
      </c>
    </row>
    <row r="612" spans="2:19" x14ac:dyDescent="0.2">
      <c r="B612" s="1" t="s">
        <v>3209</v>
      </c>
      <c r="C612" s="1">
        <v>41055.660543981481</v>
      </c>
      <c r="D612" s="10">
        <v>410000</v>
      </c>
      <c r="E612" s="1" t="s">
        <v>19</v>
      </c>
      <c r="F612" s="11">
        <v>410000</v>
      </c>
      <c r="G612" s="9">
        <f>Data[[#This Row],[Clean Salary]]*INDEX(Exchange[], MATCH(Data[[#This Row],[Currency]], Exchange[Code], 0), 4)</f>
        <v>7301.2458418514525</v>
      </c>
      <c r="H612" s="11">
        <f>IFERROR(Data[[#This Row],[Salary in USD]]/(INDEX(Exchange[], MATCH(Data[[#This Row],[Local Currency Unit]], Exchange[Code], 0), 8)), "")</f>
        <v>4506.9418776860812</v>
      </c>
      <c r="I612" s="30">
        <f>100*(Data[[#This Row],[Salary in Big Macs]]/$H$5)</f>
        <v>32.881766549063144</v>
      </c>
      <c r="J612" s="1" t="s">
        <v>2849</v>
      </c>
      <c r="K612" s="1" t="s">
        <v>290</v>
      </c>
      <c r="L612" s="1" t="s">
        <v>134</v>
      </c>
      <c r="M612" s="1" t="s">
        <v>19</v>
      </c>
      <c r="N612" s="1" t="str">
        <f>INDEX(Countries[], MATCH(Data[[#This Row],[Where do you work]], Countries[Actual], 0), 2)</f>
        <v>India</v>
      </c>
      <c r="O612" s="1" t="str">
        <f>VLOOKUP(Data[[#This Row],[Where do you work]], Countries[], 3, FALSE)</f>
        <v>Asia</v>
      </c>
      <c r="P612" s="1" t="s">
        <v>294</v>
      </c>
      <c r="Q612" s="1" t="str">
        <f>VLOOKUP(Data[[#This Row],[How many hours of a day you work on Excel]], Time[], 2, FALSE)</f>
        <v>Very Heavy</v>
      </c>
      <c r="R612" s="1">
        <v>5</v>
      </c>
      <c r="S612" s="33" t="str">
        <f>VLOOKUP(Data[[#This Row],[Years of Experience]], Experience[], 2, TRUE)</f>
        <v>5 - 10 Years</v>
      </c>
    </row>
    <row r="613" spans="2:19" x14ac:dyDescent="0.2">
      <c r="B613" s="1" t="s">
        <v>2848</v>
      </c>
      <c r="C613" s="1">
        <v>41055.884050925924</v>
      </c>
      <c r="D613" s="10">
        <v>600000</v>
      </c>
      <c r="E613" s="1" t="s">
        <v>19</v>
      </c>
      <c r="F613" s="11">
        <v>600000</v>
      </c>
      <c r="G613" s="9">
        <f>Data[[#This Row],[Clean Salary]]*INDEX(Exchange[], MATCH(Data[[#This Row],[Currency]], Exchange[Code], 0), 4)</f>
        <v>10684.750012465542</v>
      </c>
      <c r="H613" s="11">
        <f>IFERROR(Data[[#This Row],[Salary in USD]]/(INDEX(Exchange[], MATCH(Data[[#This Row],[Local Currency Unit]], Exchange[Code], 0), 8)), "")</f>
        <v>6595.524699052803</v>
      </c>
      <c r="I613" s="30">
        <f>100*(Data[[#This Row],[Salary in Big Macs]]/$H$5)</f>
        <v>48.11965836448266</v>
      </c>
      <c r="J613" s="1" t="s">
        <v>2849</v>
      </c>
      <c r="K613" s="1" t="s">
        <v>290</v>
      </c>
      <c r="L613" s="1" t="s">
        <v>134</v>
      </c>
      <c r="M613" s="1" t="s">
        <v>19</v>
      </c>
      <c r="N613" s="1" t="str">
        <f>INDEX(Countries[], MATCH(Data[[#This Row],[Where do you work]], Countries[Actual], 0), 2)</f>
        <v>India</v>
      </c>
      <c r="O613" s="1" t="str">
        <f>VLOOKUP(Data[[#This Row],[Where do you work]], Countries[], 3, FALSE)</f>
        <v>Asia</v>
      </c>
      <c r="P613" s="1" t="s">
        <v>294</v>
      </c>
      <c r="Q613" s="1" t="str">
        <f>VLOOKUP(Data[[#This Row],[How many hours of a day you work on Excel]], Time[], 2, FALSE)</f>
        <v>Very Heavy</v>
      </c>
      <c r="R613" s="1">
        <v>4</v>
      </c>
      <c r="S613" s="33" t="str">
        <f>VLOOKUP(Data[[#This Row],[Years of Experience]], Experience[], 2, TRUE)</f>
        <v>0 - 5 Years</v>
      </c>
    </row>
    <row r="614" spans="2:19" x14ac:dyDescent="0.2">
      <c r="B614" s="1" t="s">
        <v>3693</v>
      </c>
      <c r="C614" s="1">
        <v>41058.684895833336</v>
      </c>
      <c r="D614" s="10" t="s">
        <v>3694</v>
      </c>
      <c r="E614" s="1" t="s">
        <v>19</v>
      </c>
      <c r="F614" s="11">
        <v>204000</v>
      </c>
      <c r="G614" s="9">
        <f>Data[[#This Row],[Clean Salary]]*INDEX(Exchange[], MATCH(Data[[#This Row],[Currency]], Exchange[Code], 0), 4)</f>
        <v>3632.815004238284</v>
      </c>
      <c r="H614" s="11">
        <f>IFERROR(Data[[#This Row],[Salary in USD]]/(INDEX(Exchange[], MATCH(Data[[#This Row],[Local Currency Unit]], Exchange[Code], 0), 8)), "")</f>
        <v>2242.4783976779531</v>
      </c>
      <c r="I614" s="30">
        <f>100*(Data[[#This Row],[Salary in Big Macs]]/$H$5)</f>
        <v>16.360683843924104</v>
      </c>
      <c r="J614" s="1" t="s">
        <v>3695</v>
      </c>
      <c r="K614" s="1" t="s">
        <v>313</v>
      </c>
      <c r="L614" s="1" t="s">
        <v>134</v>
      </c>
      <c r="M614" s="1" t="s">
        <v>19</v>
      </c>
      <c r="N614" s="1" t="str">
        <f>INDEX(Countries[], MATCH(Data[[#This Row],[Where do you work]], Countries[Actual], 0), 2)</f>
        <v>India</v>
      </c>
      <c r="O614" s="1" t="str">
        <f>VLOOKUP(Data[[#This Row],[Where do you work]], Countries[], 3, FALSE)</f>
        <v>Asia</v>
      </c>
      <c r="P614" s="1" t="s">
        <v>294</v>
      </c>
      <c r="Q614" s="1" t="str">
        <f>VLOOKUP(Data[[#This Row],[How many hours of a day you work on Excel]], Time[], 2, FALSE)</f>
        <v>Very Heavy</v>
      </c>
      <c r="R614" s="1">
        <v>2</v>
      </c>
      <c r="S614" s="33" t="str">
        <f>VLOOKUP(Data[[#This Row],[Years of Experience]], Experience[], 2, TRUE)</f>
        <v>0 - 5 Years</v>
      </c>
    </row>
    <row r="615" spans="2:19" x14ac:dyDescent="0.2">
      <c r="B615" s="1" t="s">
        <v>3684</v>
      </c>
      <c r="C615" s="1">
        <v>41058.621863425928</v>
      </c>
      <c r="D615" s="10" t="s">
        <v>3685</v>
      </c>
      <c r="E615" s="1" t="s">
        <v>19</v>
      </c>
      <c r="F615" s="11">
        <v>210000</v>
      </c>
      <c r="G615" s="9">
        <f>Data[[#This Row],[Clean Salary]]*INDEX(Exchange[], MATCH(Data[[#This Row],[Currency]], Exchange[Code], 0), 4)</f>
        <v>3739.6625043629392</v>
      </c>
      <c r="H615" s="11">
        <f>IFERROR(Data[[#This Row],[Salary in USD]]/(INDEX(Exchange[], MATCH(Data[[#This Row],[Local Currency Unit]], Exchange[Code], 0), 8)), "")</f>
        <v>2308.4336446684811</v>
      </c>
      <c r="I615" s="30">
        <f>100*(Data[[#This Row],[Salary in Big Macs]]/$H$5)</f>
        <v>16.841880427568931</v>
      </c>
      <c r="J615" s="1" t="s">
        <v>3686</v>
      </c>
      <c r="K615" s="1" t="s">
        <v>313</v>
      </c>
      <c r="L615" s="1" t="s">
        <v>134</v>
      </c>
      <c r="M615" s="1" t="s">
        <v>19</v>
      </c>
      <c r="N615" s="1" t="str">
        <f>INDEX(Countries[], MATCH(Data[[#This Row],[Where do you work]], Countries[Actual], 0), 2)</f>
        <v>India</v>
      </c>
      <c r="O615" s="1" t="str">
        <f>VLOOKUP(Data[[#This Row],[Where do you work]], Countries[], 3, FALSE)</f>
        <v>Asia</v>
      </c>
      <c r="P615" s="1" t="s">
        <v>324</v>
      </c>
      <c r="Q615" s="1" t="str">
        <f>VLOOKUP(Data[[#This Row],[How many hours of a day you work on Excel]], Time[], 2, FALSE)</f>
        <v>Light</v>
      </c>
      <c r="R615" s="1">
        <v>4.5</v>
      </c>
      <c r="S615" s="33" t="str">
        <f>VLOOKUP(Data[[#This Row],[Years of Experience]], Experience[], 2, TRUE)</f>
        <v>0 - 5 Years</v>
      </c>
    </row>
    <row r="616" spans="2:19" x14ac:dyDescent="0.2">
      <c r="B616" s="1" t="s">
        <v>3788</v>
      </c>
      <c r="C616" s="1">
        <v>41057.571539351855</v>
      </c>
      <c r="D616" s="10">
        <v>1.8</v>
      </c>
      <c r="E616" s="1" t="s">
        <v>19</v>
      </c>
      <c r="F616" s="11">
        <v>180000</v>
      </c>
      <c r="G616" s="9">
        <f>Data[[#This Row],[Clean Salary]]*INDEX(Exchange[], MATCH(Data[[#This Row],[Currency]], Exchange[Code], 0), 4)</f>
        <v>3205.4250037396623</v>
      </c>
      <c r="H616" s="11">
        <f>IFERROR(Data[[#This Row],[Salary in USD]]/(INDEX(Exchange[], MATCH(Data[[#This Row],[Local Currency Unit]], Exchange[Code], 0), 8)), "")</f>
        <v>1978.6574097158409</v>
      </c>
      <c r="I616" s="30">
        <f>100*(Data[[#This Row],[Salary in Big Macs]]/$H$5)</f>
        <v>14.435897509344798</v>
      </c>
      <c r="J616" s="1" t="s">
        <v>3789</v>
      </c>
      <c r="K616" s="1" t="s">
        <v>313</v>
      </c>
      <c r="L616" s="1" t="s">
        <v>134</v>
      </c>
      <c r="M616" s="1" t="s">
        <v>19</v>
      </c>
      <c r="N616" s="1" t="str">
        <f>INDEX(Countries[], MATCH(Data[[#This Row],[Where do you work]], Countries[Actual], 0), 2)</f>
        <v>India</v>
      </c>
      <c r="O616" s="1" t="str">
        <f>VLOOKUP(Data[[#This Row],[Where do you work]], Countries[], 3, FALSE)</f>
        <v>Asia</v>
      </c>
      <c r="P616" s="1" t="s">
        <v>294</v>
      </c>
      <c r="Q616" s="1" t="str">
        <f>VLOOKUP(Data[[#This Row],[How many hours of a day you work on Excel]], Time[], 2, FALSE)</f>
        <v>Very Heavy</v>
      </c>
      <c r="R616" s="1">
        <v>4</v>
      </c>
      <c r="S616" s="33" t="str">
        <f>VLOOKUP(Data[[#This Row],[Years of Experience]], Experience[], 2, TRUE)</f>
        <v>0 - 5 Years</v>
      </c>
    </row>
    <row r="617" spans="2:19" x14ac:dyDescent="0.2">
      <c r="B617" s="1" t="s">
        <v>3971</v>
      </c>
      <c r="C617" s="1">
        <v>41055.069178240738</v>
      </c>
      <c r="D617" s="10" t="s">
        <v>3972</v>
      </c>
      <c r="E617" s="1" t="s">
        <v>322</v>
      </c>
      <c r="F617" s="11">
        <v>3800</v>
      </c>
      <c r="G617" s="9">
        <f>Data[[#This Row],[Clean Salary]]*INDEX(Exchange[], MATCH(Data[[#This Row],[Currency]], Exchange[Code], 0), 4)</f>
        <v>3800</v>
      </c>
      <c r="H617" s="11">
        <f>IFERROR(Data[[#This Row],[Salary in USD]]/(INDEX(Exchange[], MATCH(Data[[#This Row],[Local Currency Unit]], Exchange[Code], 0), 8)), "")</f>
        <v>2345.679012345679</v>
      </c>
      <c r="I617" s="30">
        <f>100*(Data[[#This Row],[Salary in Big Macs]]/$H$5)</f>
        <v>17.113615346330391</v>
      </c>
      <c r="J617" s="1" t="s">
        <v>3789</v>
      </c>
      <c r="K617" s="1" t="s">
        <v>313</v>
      </c>
      <c r="L617" s="1" t="s">
        <v>134</v>
      </c>
      <c r="M617" s="1" t="s">
        <v>19</v>
      </c>
      <c r="N617" s="1" t="str">
        <f>INDEX(Countries[], MATCH(Data[[#This Row],[Where do you work]], Countries[Actual], 0), 2)</f>
        <v>India</v>
      </c>
      <c r="O617" s="1" t="str">
        <f>VLOOKUP(Data[[#This Row],[Where do you work]], Countries[], 3, FALSE)</f>
        <v>Asia</v>
      </c>
      <c r="P617" s="1" t="s">
        <v>282</v>
      </c>
      <c r="Q617" s="1" t="str">
        <f>VLOOKUP(Data[[#This Row],[How many hours of a day you work on Excel]], Time[], 2, FALSE)</f>
        <v>Heavy</v>
      </c>
      <c r="S617" s="33" t="str">
        <f>VLOOKUP(Data[[#This Row],[Years of Experience]], Experience[], 2, TRUE)</f>
        <v>0 - 5 Years</v>
      </c>
    </row>
    <row r="618" spans="2:19" x14ac:dyDescent="0.2">
      <c r="B618" s="1" t="s">
        <v>3367</v>
      </c>
      <c r="C618" s="1">
        <v>41055.812199074076</v>
      </c>
      <c r="D618" s="10">
        <v>16000</v>
      </c>
      <c r="E618" s="1" t="s">
        <v>322</v>
      </c>
      <c r="F618" s="11">
        <v>16000</v>
      </c>
      <c r="G618" s="9">
        <f>Data[[#This Row],[Clean Salary]]*INDEX(Exchange[], MATCH(Data[[#This Row],[Currency]], Exchange[Code], 0), 4)</f>
        <v>16000</v>
      </c>
      <c r="H618" s="11">
        <f>IFERROR(Data[[#This Row],[Salary in USD]]/(INDEX(Exchange[], MATCH(Data[[#This Row],[Local Currency Unit]], Exchange[Code], 0), 8)), "")</f>
        <v>9876.5432098765432</v>
      </c>
      <c r="I618" s="30">
        <f>100*(Data[[#This Row],[Salary in Big Macs]]/$H$5)</f>
        <v>72.057327774022696</v>
      </c>
      <c r="J618" s="1" t="s">
        <v>3368</v>
      </c>
      <c r="K618" s="1" t="s">
        <v>313</v>
      </c>
      <c r="L618" s="1" t="s">
        <v>134</v>
      </c>
      <c r="M618" s="1" t="s">
        <v>19</v>
      </c>
      <c r="N618" s="1" t="str">
        <f>INDEX(Countries[], MATCH(Data[[#This Row],[Where do you work]], Countries[Actual], 0), 2)</f>
        <v>India</v>
      </c>
      <c r="O618" s="1" t="str">
        <f>VLOOKUP(Data[[#This Row],[Where do you work]], Countries[], 3, FALSE)</f>
        <v>Asia</v>
      </c>
      <c r="P618" s="1" t="s">
        <v>294</v>
      </c>
      <c r="Q618" s="1" t="str">
        <f>VLOOKUP(Data[[#This Row],[How many hours of a day you work on Excel]], Time[], 2, FALSE)</f>
        <v>Very Heavy</v>
      </c>
      <c r="R618" s="1">
        <v>1</v>
      </c>
      <c r="S618" s="33" t="str">
        <f>VLOOKUP(Data[[#This Row],[Years of Experience]], Experience[], 2, TRUE)</f>
        <v>0 - 5 Years</v>
      </c>
    </row>
    <row r="619" spans="2:19" x14ac:dyDescent="0.2">
      <c r="B619" s="1" t="s">
        <v>3852</v>
      </c>
      <c r="C619" s="1">
        <v>41066.838692129626</v>
      </c>
      <c r="D619" s="10" t="s">
        <v>3853</v>
      </c>
      <c r="E619" s="1" t="s">
        <v>19</v>
      </c>
      <c r="F619" s="11">
        <v>150000</v>
      </c>
      <c r="G619" s="9">
        <f>Data[[#This Row],[Clean Salary]]*INDEX(Exchange[], MATCH(Data[[#This Row],[Currency]], Exchange[Code], 0), 4)</f>
        <v>2671.1875031163854</v>
      </c>
      <c r="H619" s="11">
        <f>IFERROR(Data[[#This Row],[Salary in USD]]/(INDEX(Exchange[], MATCH(Data[[#This Row],[Local Currency Unit]], Exchange[Code], 0), 8)), "")</f>
        <v>1648.8811747632008</v>
      </c>
      <c r="I619" s="30">
        <f>100*(Data[[#This Row],[Salary in Big Macs]]/$H$5)</f>
        <v>12.029914591120665</v>
      </c>
      <c r="J619" s="1" t="s">
        <v>767</v>
      </c>
      <c r="K619" s="1" t="s">
        <v>313</v>
      </c>
      <c r="L619" s="1" t="s">
        <v>134</v>
      </c>
      <c r="M619" s="1" t="s">
        <v>19</v>
      </c>
      <c r="N619" s="1" t="str">
        <f>INDEX(Countries[], MATCH(Data[[#This Row],[Where do you work]], Countries[Actual], 0), 2)</f>
        <v>India</v>
      </c>
      <c r="O619" s="1" t="str">
        <f>VLOOKUP(Data[[#This Row],[Where do you work]], Countries[], 3, FALSE)</f>
        <v>Asia</v>
      </c>
      <c r="P619" s="1" t="s">
        <v>294</v>
      </c>
      <c r="Q619" s="1" t="str">
        <f>VLOOKUP(Data[[#This Row],[How many hours of a day you work on Excel]], Time[], 2, FALSE)</f>
        <v>Very Heavy</v>
      </c>
      <c r="R619" s="1">
        <v>3</v>
      </c>
      <c r="S619" s="33" t="str">
        <f>VLOOKUP(Data[[#This Row],[Years of Experience]], Experience[], 2, TRUE)</f>
        <v>0 - 5 Years</v>
      </c>
    </row>
    <row r="620" spans="2:19" x14ac:dyDescent="0.2">
      <c r="B620" s="1" t="s">
        <v>3820</v>
      </c>
      <c r="C620" s="1">
        <v>41055.458090277774</v>
      </c>
      <c r="D620" s="10" t="s">
        <v>3821</v>
      </c>
      <c r="E620" s="1" t="s">
        <v>19</v>
      </c>
      <c r="F620" s="11">
        <v>160000</v>
      </c>
      <c r="G620" s="9">
        <f>Data[[#This Row],[Clean Salary]]*INDEX(Exchange[], MATCH(Data[[#This Row],[Currency]], Exchange[Code], 0), 4)</f>
        <v>2849.2666699908109</v>
      </c>
      <c r="H620" s="11">
        <f>IFERROR(Data[[#This Row],[Salary in USD]]/(INDEX(Exchange[], MATCH(Data[[#This Row],[Local Currency Unit]], Exchange[Code], 0), 8)), "")</f>
        <v>1758.8065864140806</v>
      </c>
      <c r="I620" s="30">
        <f>100*(Data[[#This Row],[Salary in Big Macs]]/$H$5)</f>
        <v>12.831908897195374</v>
      </c>
      <c r="J620" s="1" t="s">
        <v>767</v>
      </c>
      <c r="K620" s="1" t="s">
        <v>313</v>
      </c>
      <c r="L620" s="1" t="s">
        <v>134</v>
      </c>
      <c r="M620" s="1" t="s">
        <v>19</v>
      </c>
      <c r="N620" s="1" t="str">
        <f>INDEX(Countries[], MATCH(Data[[#This Row],[Where do you work]], Countries[Actual], 0), 2)</f>
        <v>India</v>
      </c>
      <c r="O620" s="1" t="str">
        <f>VLOOKUP(Data[[#This Row],[Where do you work]], Countries[], 3, FALSE)</f>
        <v>Asia</v>
      </c>
      <c r="P620" s="1" t="s">
        <v>294</v>
      </c>
      <c r="Q620" s="1" t="str">
        <f>VLOOKUP(Data[[#This Row],[How many hours of a day you work on Excel]], Time[], 2, FALSE)</f>
        <v>Very Heavy</v>
      </c>
      <c r="R620" s="1">
        <v>3</v>
      </c>
      <c r="S620" s="33" t="str">
        <f>VLOOKUP(Data[[#This Row],[Years of Experience]], Experience[], 2, TRUE)</f>
        <v>0 - 5 Years</v>
      </c>
    </row>
    <row r="621" spans="2:19" x14ac:dyDescent="0.2">
      <c r="B621" s="1" t="s">
        <v>3721</v>
      </c>
      <c r="C621" s="1">
        <v>41057.614629629628</v>
      </c>
      <c r="D621" s="10" t="s">
        <v>3722</v>
      </c>
      <c r="E621" s="1" t="s">
        <v>19</v>
      </c>
      <c r="F621" s="11">
        <v>200000</v>
      </c>
      <c r="G621" s="9">
        <f>Data[[#This Row],[Clean Salary]]*INDEX(Exchange[], MATCH(Data[[#This Row],[Currency]], Exchange[Code], 0), 4)</f>
        <v>3561.5833374885137</v>
      </c>
      <c r="H621" s="11">
        <f>IFERROR(Data[[#This Row],[Salary in USD]]/(INDEX(Exchange[], MATCH(Data[[#This Row],[Local Currency Unit]], Exchange[Code], 0), 8)), "")</f>
        <v>2198.508233017601</v>
      </c>
      <c r="I621" s="30">
        <f>100*(Data[[#This Row],[Salary in Big Macs]]/$H$5)</f>
        <v>16.03988612149422</v>
      </c>
      <c r="J621" s="1" t="s">
        <v>767</v>
      </c>
      <c r="K621" s="1" t="s">
        <v>313</v>
      </c>
      <c r="L621" s="1" t="s">
        <v>134</v>
      </c>
      <c r="M621" s="1" t="s">
        <v>19</v>
      </c>
      <c r="N621" s="1" t="str">
        <f>INDEX(Countries[], MATCH(Data[[#This Row],[Where do you work]], Countries[Actual], 0), 2)</f>
        <v>India</v>
      </c>
      <c r="O621" s="1" t="str">
        <f>VLOOKUP(Data[[#This Row],[Where do you work]], Countries[], 3, FALSE)</f>
        <v>Asia</v>
      </c>
      <c r="P621" s="1" t="s">
        <v>282</v>
      </c>
      <c r="Q621" s="1" t="str">
        <f>VLOOKUP(Data[[#This Row],[How many hours of a day you work on Excel]], Time[], 2, FALSE)</f>
        <v>Heavy</v>
      </c>
      <c r="R621" s="1">
        <v>3</v>
      </c>
      <c r="S621" s="33" t="str">
        <f>VLOOKUP(Data[[#This Row],[Years of Experience]], Experience[], 2, TRUE)</f>
        <v>0 - 5 Years</v>
      </c>
    </row>
    <row r="622" spans="2:19" x14ac:dyDescent="0.2">
      <c r="B622" s="1" t="s">
        <v>3708</v>
      </c>
      <c r="C622" s="1">
        <v>41055.524791666663</v>
      </c>
      <c r="D622" s="10" t="s">
        <v>3709</v>
      </c>
      <c r="E622" s="1" t="s">
        <v>19</v>
      </c>
      <c r="F622" s="11">
        <v>200000</v>
      </c>
      <c r="G622" s="9">
        <f>Data[[#This Row],[Clean Salary]]*INDEX(Exchange[], MATCH(Data[[#This Row],[Currency]], Exchange[Code], 0), 4)</f>
        <v>3561.5833374885137</v>
      </c>
      <c r="H622" s="11">
        <f>IFERROR(Data[[#This Row],[Salary in USD]]/(INDEX(Exchange[], MATCH(Data[[#This Row],[Local Currency Unit]], Exchange[Code], 0), 8)), "")</f>
        <v>2198.508233017601</v>
      </c>
      <c r="I622" s="30">
        <f>100*(Data[[#This Row],[Salary in Big Macs]]/$H$5)</f>
        <v>16.03988612149422</v>
      </c>
      <c r="J622" s="1" t="s">
        <v>3602</v>
      </c>
      <c r="K622" s="1" t="s">
        <v>313</v>
      </c>
      <c r="L622" s="1" t="s">
        <v>134</v>
      </c>
      <c r="M622" s="1" t="s">
        <v>19</v>
      </c>
      <c r="N622" s="1" t="str">
        <f>INDEX(Countries[], MATCH(Data[[#This Row],[Where do you work]], Countries[Actual], 0), 2)</f>
        <v>India</v>
      </c>
      <c r="O622" s="1" t="str">
        <f>VLOOKUP(Data[[#This Row],[Where do you work]], Countries[], 3, FALSE)</f>
        <v>Asia</v>
      </c>
      <c r="P622" s="1" t="s">
        <v>294</v>
      </c>
      <c r="Q622" s="1" t="str">
        <f>VLOOKUP(Data[[#This Row],[How many hours of a day you work on Excel]], Time[], 2, FALSE)</f>
        <v>Very Heavy</v>
      </c>
      <c r="R622" s="1">
        <v>3</v>
      </c>
      <c r="S622" s="33" t="str">
        <f>VLOOKUP(Data[[#This Row],[Years of Experience]], Experience[], 2, TRUE)</f>
        <v>0 - 5 Years</v>
      </c>
    </row>
    <row r="623" spans="2:19" x14ac:dyDescent="0.2">
      <c r="B623" s="1" t="s">
        <v>3681</v>
      </c>
      <c r="C623" s="1">
        <v>41057.545590277776</v>
      </c>
      <c r="D623" s="10">
        <v>210000</v>
      </c>
      <c r="E623" s="1" t="s">
        <v>19</v>
      </c>
      <c r="F623" s="11">
        <v>210000</v>
      </c>
      <c r="G623" s="9">
        <f>Data[[#This Row],[Clean Salary]]*INDEX(Exchange[], MATCH(Data[[#This Row],[Currency]], Exchange[Code], 0), 4)</f>
        <v>3739.6625043629392</v>
      </c>
      <c r="H623" s="11">
        <f>IFERROR(Data[[#This Row],[Salary in USD]]/(INDEX(Exchange[], MATCH(Data[[#This Row],[Local Currency Unit]], Exchange[Code], 0), 8)), "")</f>
        <v>2308.4336446684811</v>
      </c>
      <c r="I623" s="30">
        <f>100*(Data[[#This Row],[Salary in Big Macs]]/$H$5)</f>
        <v>16.841880427568931</v>
      </c>
      <c r="J623" s="1" t="s">
        <v>3582</v>
      </c>
      <c r="K623" s="1" t="s">
        <v>313</v>
      </c>
      <c r="L623" s="1" t="s">
        <v>134</v>
      </c>
      <c r="M623" s="1" t="s">
        <v>19</v>
      </c>
      <c r="N623" s="1" t="str">
        <f>INDEX(Countries[], MATCH(Data[[#This Row],[Where do you work]], Countries[Actual], 0), 2)</f>
        <v>India</v>
      </c>
      <c r="O623" s="1" t="str">
        <f>VLOOKUP(Data[[#This Row],[Where do you work]], Countries[], 3, FALSE)</f>
        <v>Asia</v>
      </c>
      <c r="P623" s="1" t="s">
        <v>294</v>
      </c>
      <c r="Q623" s="1" t="str">
        <f>VLOOKUP(Data[[#This Row],[How many hours of a day you work on Excel]], Time[], 2, FALSE)</f>
        <v>Very Heavy</v>
      </c>
      <c r="R623" s="1">
        <v>3.5</v>
      </c>
      <c r="S623" s="33" t="str">
        <f>VLOOKUP(Data[[#This Row],[Years of Experience]], Experience[], 2, TRUE)</f>
        <v>0 - 5 Years</v>
      </c>
    </row>
    <row r="624" spans="2:19" x14ac:dyDescent="0.2">
      <c r="B624" s="1" t="s">
        <v>3964</v>
      </c>
      <c r="C624" s="1">
        <v>41055.460972222223</v>
      </c>
      <c r="D624" s="10">
        <v>4000</v>
      </c>
      <c r="E624" s="1" t="s">
        <v>322</v>
      </c>
      <c r="F624" s="11">
        <v>4000</v>
      </c>
      <c r="G624" s="9">
        <f>Data[[#This Row],[Clean Salary]]*INDEX(Exchange[], MATCH(Data[[#This Row],[Currency]], Exchange[Code], 0), 4)</f>
        <v>4000</v>
      </c>
      <c r="H624" s="11">
        <f>IFERROR(Data[[#This Row],[Salary in USD]]/(INDEX(Exchange[], MATCH(Data[[#This Row],[Local Currency Unit]], Exchange[Code], 0), 8)), "")</f>
        <v>2469.1358024691358</v>
      </c>
      <c r="I624" s="30">
        <f>100*(Data[[#This Row],[Salary in Big Macs]]/$H$5)</f>
        <v>18.014331943505674</v>
      </c>
      <c r="J624" s="1" t="s">
        <v>767</v>
      </c>
      <c r="K624" s="1" t="s">
        <v>313</v>
      </c>
      <c r="L624" s="1" t="s">
        <v>134</v>
      </c>
      <c r="M624" s="1" t="s">
        <v>19</v>
      </c>
      <c r="N624" s="1" t="str">
        <f>INDEX(Countries[], MATCH(Data[[#This Row],[Where do you work]], Countries[Actual], 0), 2)</f>
        <v>India</v>
      </c>
      <c r="O624" s="1" t="str">
        <f>VLOOKUP(Data[[#This Row],[Where do you work]], Countries[], 3, FALSE)</f>
        <v>Asia</v>
      </c>
      <c r="P624" s="1" t="s">
        <v>294</v>
      </c>
      <c r="Q624" s="1" t="str">
        <f>VLOOKUP(Data[[#This Row],[How many hours of a day you work on Excel]], Time[], 2, FALSE)</f>
        <v>Very Heavy</v>
      </c>
      <c r="R624" s="1">
        <v>6</v>
      </c>
      <c r="S624" s="33" t="str">
        <f>VLOOKUP(Data[[#This Row],[Years of Experience]], Experience[], 2, TRUE)</f>
        <v>5 - 10 Years</v>
      </c>
    </row>
    <row r="625" spans="2:19" x14ac:dyDescent="0.2">
      <c r="B625" s="1" t="s">
        <v>3965</v>
      </c>
      <c r="C625" s="1">
        <v>41055.496724537035</v>
      </c>
      <c r="D625" s="10">
        <v>4000</v>
      </c>
      <c r="E625" s="1" t="s">
        <v>322</v>
      </c>
      <c r="F625" s="11">
        <v>4000</v>
      </c>
      <c r="G625" s="9">
        <f>Data[[#This Row],[Clean Salary]]*INDEX(Exchange[], MATCH(Data[[#This Row],[Currency]], Exchange[Code], 0), 4)</f>
        <v>4000</v>
      </c>
      <c r="H625" s="11">
        <f>IFERROR(Data[[#This Row],[Salary in USD]]/(INDEX(Exchange[], MATCH(Data[[#This Row],[Local Currency Unit]], Exchange[Code], 0), 8)), "")</f>
        <v>2469.1358024691358</v>
      </c>
      <c r="I625" s="30">
        <f>100*(Data[[#This Row],[Salary in Big Macs]]/$H$5)</f>
        <v>18.014331943505674</v>
      </c>
      <c r="J625" s="1" t="s">
        <v>767</v>
      </c>
      <c r="K625" s="1" t="s">
        <v>313</v>
      </c>
      <c r="L625" s="1" t="s">
        <v>134</v>
      </c>
      <c r="M625" s="1" t="s">
        <v>19</v>
      </c>
      <c r="N625" s="1" t="str">
        <f>INDEX(Countries[], MATCH(Data[[#This Row],[Where do you work]], Countries[Actual], 0), 2)</f>
        <v>India</v>
      </c>
      <c r="O625" s="1" t="str">
        <f>VLOOKUP(Data[[#This Row],[Where do you work]], Countries[], 3, FALSE)</f>
        <v>Asia</v>
      </c>
      <c r="P625" s="1" t="s">
        <v>294</v>
      </c>
      <c r="Q625" s="1" t="str">
        <f>VLOOKUP(Data[[#This Row],[How many hours of a day you work on Excel]], Time[], 2, FALSE)</f>
        <v>Very Heavy</v>
      </c>
      <c r="R625" s="1">
        <v>4</v>
      </c>
      <c r="S625" s="33" t="str">
        <f>VLOOKUP(Data[[#This Row],[Years of Experience]], Experience[], 2, TRUE)</f>
        <v>0 - 5 Years</v>
      </c>
    </row>
    <row r="626" spans="2:19" x14ac:dyDescent="0.2">
      <c r="B626" s="1" t="s">
        <v>3648</v>
      </c>
      <c r="C626" s="1">
        <v>41055.71025462963</v>
      </c>
      <c r="D626" s="10" t="s">
        <v>3649</v>
      </c>
      <c r="E626" s="1" t="s">
        <v>19</v>
      </c>
      <c r="F626" s="11">
        <v>225000</v>
      </c>
      <c r="G626" s="9">
        <f>Data[[#This Row],[Clean Salary]]*INDEX(Exchange[], MATCH(Data[[#This Row],[Currency]], Exchange[Code], 0), 4)</f>
        <v>4006.7812546745777</v>
      </c>
      <c r="H626" s="11">
        <f>IFERROR(Data[[#This Row],[Salary in USD]]/(INDEX(Exchange[], MATCH(Data[[#This Row],[Local Currency Unit]], Exchange[Code], 0), 8)), "")</f>
        <v>2473.3217621448007</v>
      </c>
      <c r="I626" s="30">
        <f>100*(Data[[#This Row],[Salary in Big Macs]]/$H$5)</f>
        <v>18.044871886680994</v>
      </c>
      <c r="J626" s="1" t="s">
        <v>767</v>
      </c>
      <c r="K626" s="1" t="s">
        <v>313</v>
      </c>
      <c r="L626" s="1" t="s">
        <v>134</v>
      </c>
      <c r="M626" s="1" t="s">
        <v>19</v>
      </c>
      <c r="N626" s="1" t="str">
        <f>INDEX(Countries[], MATCH(Data[[#This Row],[Where do you work]], Countries[Actual], 0), 2)</f>
        <v>India</v>
      </c>
      <c r="O626" s="1" t="str">
        <f>VLOOKUP(Data[[#This Row],[Where do you work]], Countries[], 3, FALSE)</f>
        <v>Asia</v>
      </c>
      <c r="P626" s="1" t="s">
        <v>294</v>
      </c>
      <c r="Q626" s="1" t="str">
        <f>VLOOKUP(Data[[#This Row],[How many hours of a day you work on Excel]], Time[], 2, FALSE)</f>
        <v>Very Heavy</v>
      </c>
      <c r="R626" s="1">
        <v>5.5</v>
      </c>
      <c r="S626" s="33" t="str">
        <f>VLOOKUP(Data[[#This Row],[Years of Experience]], Experience[], 2, TRUE)</f>
        <v>5 - 10 Years</v>
      </c>
    </row>
    <row r="627" spans="2:19" x14ac:dyDescent="0.2">
      <c r="B627" s="1" t="s">
        <v>3644</v>
      </c>
      <c r="C627" s="1">
        <v>41055.533553240741</v>
      </c>
      <c r="D627" s="10" t="s">
        <v>3645</v>
      </c>
      <c r="E627" s="1" t="s">
        <v>19</v>
      </c>
      <c r="F627" s="11">
        <v>230000</v>
      </c>
      <c r="G627" s="9">
        <f>Data[[#This Row],[Clean Salary]]*INDEX(Exchange[], MATCH(Data[[#This Row],[Currency]], Exchange[Code], 0), 4)</f>
        <v>4095.8208381117906</v>
      </c>
      <c r="H627" s="11">
        <f>IFERROR(Data[[#This Row],[Salary in USD]]/(INDEX(Exchange[], MATCH(Data[[#This Row],[Local Currency Unit]], Exchange[Code], 0), 8)), "")</f>
        <v>2528.2844679702412</v>
      </c>
      <c r="I627" s="30">
        <f>100*(Data[[#This Row],[Salary in Big Macs]]/$H$5)</f>
        <v>18.445869039718353</v>
      </c>
      <c r="J627" s="1" t="s">
        <v>767</v>
      </c>
      <c r="K627" s="1" t="s">
        <v>313</v>
      </c>
      <c r="L627" s="1" t="s">
        <v>134</v>
      </c>
      <c r="M627" s="1" t="s">
        <v>19</v>
      </c>
      <c r="N627" s="1" t="str">
        <f>INDEX(Countries[], MATCH(Data[[#This Row],[Where do you work]], Countries[Actual], 0), 2)</f>
        <v>India</v>
      </c>
      <c r="O627" s="1" t="str">
        <f>VLOOKUP(Data[[#This Row],[Where do you work]], Countries[], 3, FALSE)</f>
        <v>Asia</v>
      </c>
      <c r="P627" s="1" t="s">
        <v>294</v>
      </c>
      <c r="Q627" s="1" t="str">
        <f>VLOOKUP(Data[[#This Row],[How many hours of a day you work on Excel]], Time[], 2, FALSE)</f>
        <v>Very Heavy</v>
      </c>
      <c r="R627" s="1">
        <v>3</v>
      </c>
      <c r="S627" s="33" t="str">
        <f>VLOOKUP(Data[[#This Row],[Years of Experience]], Experience[], 2, TRUE)</f>
        <v>0 - 5 Years</v>
      </c>
    </row>
    <row r="628" spans="2:19" x14ac:dyDescent="0.2">
      <c r="B628" s="1" t="s">
        <v>3961</v>
      </c>
      <c r="C628" s="1">
        <v>41055.464895833335</v>
      </c>
      <c r="D628" s="10">
        <v>4200</v>
      </c>
      <c r="E628" s="1" t="s">
        <v>322</v>
      </c>
      <c r="F628" s="11">
        <v>4200</v>
      </c>
      <c r="G628" s="9">
        <f>Data[[#This Row],[Clean Salary]]*INDEX(Exchange[], MATCH(Data[[#This Row],[Currency]], Exchange[Code], 0), 4)</f>
        <v>4200</v>
      </c>
      <c r="H628" s="11">
        <f>IFERROR(Data[[#This Row],[Salary in USD]]/(INDEX(Exchange[], MATCH(Data[[#This Row],[Local Currency Unit]], Exchange[Code], 0), 8)), "")</f>
        <v>2592.5925925925926</v>
      </c>
      <c r="I628" s="30">
        <f>100*(Data[[#This Row],[Salary in Big Macs]]/$H$5)</f>
        <v>18.915048540680957</v>
      </c>
      <c r="J628" s="1" t="s">
        <v>767</v>
      </c>
      <c r="K628" s="1" t="s">
        <v>313</v>
      </c>
      <c r="L628" s="1" t="s">
        <v>134</v>
      </c>
      <c r="M628" s="1" t="s">
        <v>19</v>
      </c>
      <c r="N628" s="1" t="str">
        <f>INDEX(Countries[], MATCH(Data[[#This Row],[Where do you work]], Countries[Actual], 0), 2)</f>
        <v>India</v>
      </c>
      <c r="O628" s="1" t="str">
        <f>VLOOKUP(Data[[#This Row],[Where do you work]], Countries[], 3, FALSE)</f>
        <v>Asia</v>
      </c>
      <c r="P628" s="1" t="s">
        <v>294</v>
      </c>
      <c r="Q628" s="1" t="str">
        <f>VLOOKUP(Data[[#This Row],[How many hours of a day you work on Excel]], Time[], 2, FALSE)</f>
        <v>Very Heavy</v>
      </c>
      <c r="R628" s="1">
        <v>4</v>
      </c>
      <c r="S628" s="33" t="str">
        <f>VLOOKUP(Data[[#This Row],[Years of Experience]], Experience[], 2, TRUE)</f>
        <v>0 - 5 Years</v>
      </c>
    </row>
    <row r="629" spans="2:19" x14ac:dyDescent="0.2">
      <c r="B629" s="1" t="s">
        <v>3588</v>
      </c>
      <c r="C629" s="1">
        <v>41057.65965277778</v>
      </c>
      <c r="D629" s="10" t="s">
        <v>3584</v>
      </c>
      <c r="E629" s="1" t="s">
        <v>19</v>
      </c>
      <c r="F629" s="11">
        <v>250000</v>
      </c>
      <c r="G629" s="9">
        <f>Data[[#This Row],[Clean Salary]]*INDEX(Exchange[], MATCH(Data[[#This Row],[Currency]], Exchange[Code], 0), 4)</f>
        <v>4451.9791718606421</v>
      </c>
      <c r="H629" s="11">
        <f>IFERROR(Data[[#This Row],[Salary in USD]]/(INDEX(Exchange[], MATCH(Data[[#This Row],[Local Currency Unit]], Exchange[Code], 0), 8)), "")</f>
        <v>2748.1352912720013</v>
      </c>
      <c r="I629" s="30">
        <f>100*(Data[[#This Row],[Salary in Big Macs]]/$H$5)</f>
        <v>20.049857651867775</v>
      </c>
      <c r="J629" s="1" t="s">
        <v>767</v>
      </c>
      <c r="K629" s="1" t="s">
        <v>313</v>
      </c>
      <c r="L629" s="1" t="s">
        <v>134</v>
      </c>
      <c r="M629" s="1" t="s">
        <v>19</v>
      </c>
      <c r="N629" s="1" t="str">
        <f>INDEX(Countries[], MATCH(Data[[#This Row],[Where do you work]], Countries[Actual], 0), 2)</f>
        <v>India</v>
      </c>
      <c r="O629" s="1" t="str">
        <f>VLOOKUP(Data[[#This Row],[Where do you work]], Countries[], 3, FALSE)</f>
        <v>Asia</v>
      </c>
      <c r="P629" s="1" t="s">
        <v>291</v>
      </c>
      <c r="Q629" s="1" t="str">
        <f>VLOOKUP(Data[[#This Row],[How many hours of a day you work on Excel]], Time[], 2, FALSE)</f>
        <v>Medium</v>
      </c>
      <c r="R629" s="1">
        <v>3</v>
      </c>
      <c r="S629" s="33" t="str">
        <f>VLOOKUP(Data[[#This Row],[Years of Experience]], Experience[], 2, TRUE)</f>
        <v>0 - 5 Years</v>
      </c>
    </row>
    <row r="630" spans="2:19" x14ac:dyDescent="0.2">
      <c r="B630" s="1" t="s">
        <v>3601</v>
      </c>
      <c r="C630" s="1">
        <v>41079.63585648148</v>
      </c>
      <c r="D630" s="10">
        <v>250000</v>
      </c>
      <c r="E630" s="1" t="s">
        <v>19</v>
      </c>
      <c r="F630" s="11">
        <v>250000</v>
      </c>
      <c r="G630" s="9">
        <f>Data[[#This Row],[Clean Salary]]*INDEX(Exchange[], MATCH(Data[[#This Row],[Currency]], Exchange[Code], 0), 4)</f>
        <v>4451.9791718606421</v>
      </c>
      <c r="H630" s="11">
        <f>IFERROR(Data[[#This Row],[Salary in USD]]/(INDEX(Exchange[], MATCH(Data[[#This Row],[Local Currency Unit]], Exchange[Code], 0), 8)), "")</f>
        <v>2748.1352912720013</v>
      </c>
      <c r="I630" s="30">
        <f>100*(Data[[#This Row],[Salary in Big Macs]]/$H$5)</f>
        <v>20.049857651867775</v>
      </c>
      <c r="J630" s="1" t="s">
        <v>3602</v>
      </c>
      <c r="K630" s="1" t="s">
        <v>313</v>
      </c>
      <c r="L630" s="1" t="s">
        <v>134</v>
      </c>
      <c r="M630" s="1" t="s">
        <v>19</v>
      </c>
      <c r="N630" s="1" t="str">
        <f>INDEX(Countries[], MATCH(Data[[#This Row],[Where do you work]], Countries[Actual], 0), 2)</f>
        <v>India</v>
      </c>
      <c r="O630" s="1" t="str">
        <f>VLOOKUP(Data[[#This Row],[Where do you work]], Countries[], 3, FALSE)</f>
        <v>Asia</v>
      </c>
      <c r="P630" s="1" t="s">
        <v>282</v>
      </c>
      <c r="Q630" s="1" t="str">
        <f>VLOOKUP(Data[[#This Row],[How many hours of a day you work on Excel]], Time[], 2, FALSE)</f>
        <v>Heavy</v>
      </c>
      <c r="R630" s="1">
        <v>3</v>
      </c>
      <c r="S630" s="33" t="str">
        <f>VLOOKUP(Data[[#This Row],[Years of Experience]], Experience[], 2, TRUE)</f>
        <v>0 - 5 Years</v>
      </c>
    </row>
    <row r="631" spans="2:19" x14ac:dyDescent="0.2">
      <c r="B631" s="1" t="s">
        <v>3580</v>
      </c>
      <c r="C631" s="1">
        <v>41055.562210648146</v>
      </c>
      <c r="D631" s="10" t="s">
        <v>3581</v>
      </c>
      <c r="E631" s="1" t="s">
        <v>19</v>
      </c>
      <c r="F631" s="11">
        <v>250000</v>
      </c>
      <c r="G631" s="9">
        <f>Data[[#This Row],[Clean Salary]]*INDEX(Exchange[], MATCH(Data[[#This Row],[Currency]], Exchange[Code], 0), 4)</f>
        <v>4451.9791718606421</v>
      </c>
      <c r="H631" s="11">
        <f>IFERROR(Data[[#This Row],[Salary in USD]]/(INDEX(Exchange[], MATCH(Data[[#This Row],[Local Currency Unit]], Exchange[Code], 0), 8)), "")</f>
        <v>2748.1352912720013</v>
      </c>
      <c r="I631" s="30">
        <f>100*(Data[[#This Row],[Salary in Big Macs]]/$H$5)</f>
        <v>20.049857651867775</v>
      </c>
      <c r="J631" s="1" t="s">
        <v>3582</v>
      </c>
      <c r="K631" s="1" t="s">
        <v>313</v>
      </c>
      <c r="L631" s="1" t="s">
        <v>134</v>
      </c>
      <c r="M631" s="1" t="s">
        <v>19</v>
      </c>
      <c r="N631" s="1" t="str">
        <f>INDEX(Countries[], MATCH(Data[[#This Row],[Where do you work]], Countries[Actual], 0), 2)</f>
        <v>India</v>
      </c>
      <c r="O631" s="1" t="str">
        <f>VLOOKUP(Data[[#This Row],[Where do you work]], Countries[], 3, FALSE)</f>
        <v>Asia</v>
      </c>
      <c r="P631" s="1" t="s">
        <v>294</v>
      </c>
      <c r="Q631" s="1" t="str">
        <f>VLOOKUP(Data[[#This Row],[How many hours of a day you work on Excel]], Time[], 2, FALSE)</f>
        <v>Very Heavy</v>
      </c>
      <c r="R631" s="1">
        <v>4</v>
      </c>
      <c r="S631" s="33" t="str">
        <f>VLOOKUP(Data[[#This Row],[Years of Experience]], Experience[], 2, TRUE)</f>
        <v>0 - 5 Years</v>
      </c>
    </row>
    <row r="632" spans="2:19" x14ac:dyDescent="0.2">
      <c r="B632" s="1" t="s">
        <v>3508</v>
      </c>
      <c r="C632" s="1">
        <v>41059.958148148151</v>
      </c>
      <c r="D632" s="10" t="s">
        <v>3509</v>
      </c>
      <c r="E632" s="1" t="s">
        <v>19</v>
      </c>
      <c r="F632" s="11">
        <v>278000</v>
      </c>
      <c r="G632" s="9">
        <f>Data[[#This Row],[Clean Salary]]*INDEX(Exchange[], MATCH(Data[[#This Row],[Currency]], Exchange[Code], 0), 4)</f>
        <v>4950.6008391090336</v>
      </c>
      <c r="H632" s="11">
        <f>IFERROR(Data[[#This Row],[Salary in USD]]/(INDEX(Exchange[], MATCH(Data[[#This Row],[Local Currency Unit]], Exchange[Code], 0), 8)), "")</f>
        <v>3055.9264438944651</v>
      </c>
      <c r="I632" s="30">
        <f>100*(Data[[#This Row],[Salary in Big Macs]]/$H$5)</f>
        <v>22.295441708876965</v>
      </c>
      <c r="J632" s="1" t="s">
        <v>767</v>
      </c>
      <c r="K632" s="1" t="s">
        <v>313</v>
      </c>
      <c r="L632" s="1" t="s">
        <v>134</v>
      </c>
      <c r="M632" s="1" t="s">
        <v>19</v>
      </c>
      <c r="N632" s="1" t="str">
        <f>INDEX(Countries[], MATCH(Data[[#This Row],[Where do you work]], Countries[Actual], 0), 2)</f>
        <v>India</v>
      </c>
      <c r="O632" s="1" t="str">
        <f>VLOOKUP(Data[[#This Row],[Where do you work]], Countries[], 3, FALSE)</f>
        <v>Asia</v>
      </c>
      <c r="P632" s="1" t="s">
        <v>294</v>
      </c>
      <c r="Q632" s="1" t="str">
        <f>VLOOKUP(Data[[#This Row],[How many hours of a day you work on Excel]], Time[], 2, FALSE)</f>
        <v>Very Heavy</v>
      </c>
      <c r="R632" s="1">
        <v>8</v>
      </c>
      <c r="S632" s="33" t="str">
        <f>VLOOKUP(Data[[#This Row],[Years of Experience]], Experience[], 2, TRUE)</f>
        <v>5 - 10 Years</v>
      </c>
    </row>
    <row r="633" spans="2:19" x14ac:dyDescent="0.2">
      <c r="B633" s="1" t="s">
        <v>3925</v>
      </c>
      <c r="C633" s="1">
        <v>41057.615763888891</v>
      </c>
      <c r="D633" s="10">
        <v>5100</v>
      </c>
      <c r="E633" s="1" t="s">
        <v>322</v>
      </c>
      <c r="F633" s="11">
        <v>5100</v>
      </c>
      <c r="G633" s="9">
        <f>Data[[#This Row],[Clean Salary]]*INDEX(Exchange[], MATCH(Data[[#This Row],[Currency]], Exchange[Code], 0), 4)</f>
        <v>5100</v>
      </c>
      <c r="H633" s="11">
        <f>IFERROR(Data[[#This Row],[Salary in USD]]/(INDEX(Exchange[], MATCH(Data[[#This Row],[Local Currency Unit]], Exchange[Code], 0), 8)), "")</f>
        <v>3148.1481481481478</v>
      </c>
      <c r="I633" s="30">
        <f>100*(Data[[#This Row],[Salary in Big Macs]]/$H$5)</f>
        <v>22.968273227969732</v>
      </c>
      <c r="J633" s="1" t="s">
        <v>767</v>
      </c>
      <c r="K633" s="1" t="s">
        <v>313</v>
      </c>
      <c r="L633" s="1" t="s">
        <v>134</v>
      </c>
      <c r="M633" s="1" t="s">
        <v>19</v>
      </c>
      <c r="N633" s="1" t="str">
        <f>INDEX(Countries[], MATCH(Data[[#This Row],[Where do you work]], Countries[Actual], 0), 2)</f>
        <v>India</v>
      </c>
      <c r="O633" s="1" t="str">
        <f>VLOOKUP(Data[[#This Row],[Where do you work]], Countries[], 3, FALSE)</f>
        <v>Asia</v>
      </c>
      <c r="P633" s="1" t="s">
        <v>294</v>
      </c>
      <c r="Q633" s="1" t="str">
        <f>VLOOKUP(Data[[#This Row],[How many hours of a day you work on Excel]], Time[], 2, FALSE)</f>
        <v>Very Heavy</v>
      </c>
      <c r="R633" s="1">
        <v>8</v>
      </c>
      <c r="S633" s="33" t="str">
        <f>VLOOKUP(Data[[#This Row],[Years of Experience]], Experience[], 2, TRUE)</f>
        <v>5 - 10 Years</v>
      </c>
    </row>
    <row r="634" spans="2:19" x14ac:dyDescent="0.2">
      <c r="B634" s="1" t="s">
        <v>3385</v>
      </c>
      <c r="C634" s="1">
        <v>41055.541446759256</v>
      </c>
      <c r="D634" s="10">
        <v>325000</v>
      </c>
      <c r="E634" s="1" t="s">
        <v>19</v>
      </c>
      <c r="F634" s="11">
        <v>325000</v>
      </c>
      <c r="G634" s="9">
        <f>Data[[#This Row],[Clean Salary]]*INDEX(Exchange[], MATCH(Data[[#This Row],[Currency]], Exchange[Code], 0), 4)</f>
        <v>5787.5729234188348</v>
      </c>
      <c r="H634" s="11">
        <f>IFERROR(Data[[#This Row],[Salary in USD]]/(INDEX(Exchange[], MATCH(Data[[#This Row],[Local Currency Unit]], Exchange[Code], 0), 8)), "")</f>
        <v>3572.5758786536016</v>
      </c>
      <c r="I634" s="30">
        <f>100*(Data[[#This Row],[Salary in Big Macs]]/$H$5)</f>
        <v>26.064814947428104</v>
      </c>
      <c r="J634" s="1" t="s">
        <v>767</v>
      </c>
      <c r="K634" s="1" t="s">
        <v>313</v>
      </c>
      <c r="L634" s="1" t="s">
        <v>134</v>
      </c>
      <c r="M634" s="1" t="s">
        <v>19</v>
      </c>
      <c r="N634" s="1" t="str">
        <f>INDEX(Countries[], MATCH(Data[[#This Row],[Where do you work]], Countries[Actual], 0), 2)</f>
        <v>India</v>
      </c>
      <c r="O634" s="1" t="str">
        <f>VLOOKUP(Data[[#This Row],[Where do you work]], Countries[], 3, FALSE)</f>
        <v>Asia</v>
      </c>
      <c r="P634" s="1" t="s">
        <v>294</v>
      </c>
      <c r="Q634" s="1" t="str">
        <f>VLOOKUP(Data[[#This Row],[How many hours of a day you work on Excel]], Time[], 2, FALSE)</f>
        <v>Very Heavy</v>
      </c>
      <c r="R634" s="1">
        <v>4.5</v>
      </c>
      <c r="S634" s="33" t="str">
        <f>VLOOKUP(Data[[#This Row],[Years of Experience]], Experience[], 2, TRUE)</f>
        <v>0 - 5 Years</v>
      </c>
    </row>
    <row r="635" spans="2:19" x14ac:dyDescent="0.2">
      <c r="B635" s="1" t="s">
        <v>3855</v>
      </c>
      <c r="C635" s="1">
        <v>41057.644432870373</v>
      </c>
      <c r="D635" s="10">
        <v>560</v>
      </c>
      <c r="E635" s="1" t="s">
        <v>322</v>
      </c>
      <c r="F635" s="11">
        <v>6720</v>
      </c>
      <c r="G635" s="9">
        <f>Data[[#This Row],[Clean Salary]]*INDEX(Exchange[], MATCH(Data[[#This Row],[Currency]], Exchange[Code], 0), 4)</f>
        <v>6720</v>
      </c>
      <c r="H635" s="11">
        <f>IFERROR(Data[[#This Row],[Salary in USD]]/(INDEX(Exchange[], MATCH(Data[[#This Row],[Local Currency Unit]], Exchange[Code], 0), 8)), "")</f>
        <v>4148.1481481481478</v>
      </c>
      <c r="I635" s="30">
        <f>100*(Data[[#This Row],[Salary in Big Macs]]/$H$5)</f>
        <v>30.264077665089527</v>
      </c>
      <c r="J635" s="1" t="s">
        <v>767</v>
      </c>
      <c r="K635" s="1" t="s">
        <v>313</v>
      </c>
      <c r="L635" s="1" t="s">
        <v>134</v>
      </c>
      <c r="M635" s="1" t="s">
        <v>19</v>
      </c>
      <c r="N635" s="1" t="str">
        <f>INDEX(Countries[], MATCH(Data[[#This Row],[Where do you work]], Countries[Actual], 0), 2)</f>
        <v>India</v>
      </c>
      <c r="O635" s="1" t="str">
        <f>VLOOKUP(Data[[#This Row],[Where do you work]], Countries[], 3, FALSE)</f>
        <v>Asia</v>
      </c>
      <c r="P635" s="1" t="s">
        <v>282</v>
      </c>
      <c r="Q635" s="1" t="str">
        <f>VLOOKUP(Data[[#This Row],[How many hours of a day you work on Excel]], Time[], 2, FALSE)</f>
        <v>Heavy</v>
      </c>
      <c r="R635" s="1">
        <v>6</v>
      </c>
      <c r="S635" s="33" t="str">
        <f>VLOOKUP(Data[[#This Row],[Years of Experience]], Experience[], 2, TRUE)</f>
        <v>5 - 10 Years</v>
      </c>
    </row>
    <row r="636" spans="2:19" x14ac:dyDescent="0.2">
      <c r="B636" s="1" t="s">
        <v>3840</v>
      </c>
      <c r="C636" s="1">
        <v>41057.633773148147</v>
      </c>
      <c r="D636" s="10">
        <v>7000</v>
      </c>
      <c r="E636" s="1" t="s">
        <v>322</v>
      </c>
      <c r="F636" s="11">
        <v>7000</v>
      </c>
      <c r="G636" s="9">
        <f>Data[[#This Row],[Clean Salary]]*INDEX(Exchange[], MATCH(Data[[#This Row],[Currency]], Exchange[Code], 0), 4)</f>
        <v>7000</v>
      </c>
      <c r="H636" s="11">
        <f>IFERROR(Data[[#This Row],[Salary in USD]]/(INDEX(Exchange[], MATCH(Data[[#This Row],[Local Currency Unit]], Exchange[Code], 0), 8)), "")</f>
        <v>4320.9876543209875</v>
      </c>
      <c r="I636" s="30">
        <f>100*(Data[[#This Row],[Salary in Big Macs]]/$H$5)</f>
        <v>31.525080901134928</v>
      </c>
      <c r="J636" s="1" t="s">
        <v>767</v>
      </c>
      <c r="K636" s="1" t="s">
        <v>313</v>
      </c>
      <c r="L636" s="1" t="s">
        <v>134</v>
      </c>
      <c r="M636" s="1" t="s">
        <v>19</v>
      </c>
      <c r="N636" s="1" t="str">
        <f>INDEX(Countries[], MATCH(Data[[#This Row],[Where do you work]], Countries[Actual], 0), 2)</f>
        <v>India</v>
      </c>
      <c r="O636" s="1" t="str">
        <f>VLOOKUP(Data[[#This Row],[Where do you work]], Countries[], 3, FALSE)</f>
        <v>Asia</v>
      </c>
      <c r="P636" s="1" t="s">
        <v>294</v>
      </c>
      <c r="Q636" s="1" t="str">
        <f>VLOOKUP(Data[[#This Row],[How many hours of a day you work on Excel]], Time[], 2, FALSE)</f>
        <v>Very Heavy</v>
      </c>
      <c r="R636" s="1">
        <v>5</v>
      </c>
      <c r="S636" s="33" t="str">
        <f>VLOOKUP(Data[[#This Row],[Years of Experience]], Experience[], 2, TRUE)</f>
        <v>5 - 10 Years</v>
      </c>
    </row>
    <row r="637" spans="2:19" x14ac:dyDescent="0.2">
      <c r="B637" s="1" t="s">
        <v>3130</v>
      </c>
      <c r="C637" s="1">
        <v>41073.014050925929</v>
      </c>
      <c r="D637" s="10" t="s">
        <v>3131</v>
      </c>
      <c r="E637" s="1" t="s">
        <v>19</v>
      </c>
      <c r="F637" s="11">
        <v>450000</v>
      </c>
      <c r="G637" s="9">
        <f>Data[[#This Row],[Clean Salary]]*INDEX(Exchange[], MATCH(Data[[#This Row],[Currency]], Exchange[Code], 0), 4)</f>
        <v>8013.5625093491553</v>
      </c>
      <c r="H637" s="11">
        <f>IFERROR(Data[[#This Row],[Salary in USD]]/(INDEX(Exchange[], MATCH(Data[[#This Row],[Local Currency Unit]], Exchange[Code], 0), 8)), "")</f>
        <v>4946.6435242896014</v>
      </c>
      <c r="I637" s="30">
        <f>100*(Data[[#This Row],[Salary in Big Macs]]/$H$5)</f>
        <v>36.089743773361988</v>
      </c>
      <c r="J637" s="1" t="s">
        <v>767</v>
      </c>
      <c r="K637" s="1" t="s">
        <v>313</v>
      </c>
      <c r="L637" s="1" t="s">
        <v>134</v>
      </c>
      <c r="M637" s="1" t="s">
        <v>19</v>
      </c>
      <c r="N637" s="1" t="str">
        <f>INDEX(Countries[], MATCH(Data[[#This Row],[Where do you work]], Countries[Actual], 0), 2)</f>
        <v>India</v>
      </c>
      <c r="O637" s="1" t="str">
        <f>VLOOKUP(Data[[#This Row],[Where do you work]], Countries[], 3, FALSE)</f>
        <v>Asia</v>
      </c>
      <c r="P637" s="1" t="s">
        <v>282</v>
      </c>
      <c r="Q637" s="1" t="str">
        <f>VLOOKUP(Data[[#This Row],[How many hours of a day you work on Excel]], Time[], 2, FALSE)</f>
        <v>Heavy</v>
      </c>
      <c r="R637" s="1">
        <v>4</v>
      </c>
      <c r="S637" s="33" t="str">
        <f>VLOOKUP(Data[[#This Row],[Years of Experience]], Experience[], 2, TRUE)</f>
        <v>0 - 5 Years</v>
      </c>
    </row>
    <row r="638" spans="2:19" x14ac:dyDescent="0.2">
      <c r="B638" s="1" t="s">
        <v>3676</v>
      </c>
      <c r="C638" s="1">
        <v>41064.515335648146</v>
      </c>
      <c r="D638" s="10">
        <v>10000</v>
      </c>
      <c r="E638" s="1" t="s">
        <v>322</v>
      </c>
      <c r="F638" s="11">
        <v>10000</v>
      </c>
      <c r="G638" s="9">
        <f>Data[[#This Row],[Clean Salary]]*INDEX(Exchange[], MATCH(Data[[#This Row],[Currency]], Exchange[Code], 0), 4)</f>
        <v>10000</v>
      </c>
      <c r="H638" s="11">
        <f>IFERROR(Data[[#This Row],[Salary in USD]]/(INDEX(Exchange[], MATCH(Data[[#This Row],[Local Currency Unit]], Exchange[Code], 0), 8)), "")</f>
        <v>6172.8395061728388</v>
      </c>
      <c r="I638" s="30">
        <f>100*(Data[[#This Row],[Salary in Big Macs]]/$H$5)</f>
        <v>45.035829858764174</v>
      </c>
      <c r="J638" s="1" t="s">
        <v>767</v>
      </c>
      <c r="K638" s="1" t="s">
        <v>313</v>
      </c>
      <c r="L638" s="1" t="s">
        <v>134</v>
      </c>
      <c r="M638" s="1" t="s">
        <v>19</v>
      </c>
      <c r="N638" s="1" t="str">
        <f>INDEX(Countries[], MATCH(Data[[#This Row],[Where do you work]], Countries[Actual], 0), 2)</f>
        <v>India</v>
      </c>
      <c r="O638" s="1" t="str">
        <f>VLOOKUP(Data[[#This Row],[Where do you work]], Countries[], 3, FALSE)</f>
        <v>Asia</v>
      </c>
      <c r="P638" s="1" t="s">
        <v>294</v>
      </c>
      <c r="Q638" s="1" t="str">
        <f>VLOOKUP(Data[[#This Row],[How many hours of a day you work on Excel]], Time[], 2, FALSE)</f>
        <v>Very Heavy</v>
      </c>
      <c r="R638" s="1">
        <v>2</v>
      </c>
      <c r="S638" s="33" t="str">
        <f>VLOOKUP(Data[[#This Row],[Years of Experience]], Experience[], 2, TRUE)</f>
        <v>0 - 5 Years</v>
      </c>
    </row>
    <row r="639" spans="2:19" x14ac:dyDescent="0.2">
      <c r="B639" s="1" t="s">
        <v>3395</v>
      </c>
      <c r="C639" s="1">
        <v>41055.518437500003</v>
      </c>
      <c r="D639" s="10">
        <v>15000</v>
      </c>
      <c r="E639" s="1" t="s">
        <v>322</v>
      </c>
      <c r="F639" s="11">
        <v>15000</v>
      </c>
      <c r="G639" s="9">
        <f>Data[[#This Row],[Clean Salary]]*INDEX(Exchange[], MATCH(Data[[#This Row],[Currency]], Exchange[Code], 0), 4)</f>
        <v>15000</v>
      </c>
      <c r="H639" s="11">
        <f>IFERROR(Data[[#This Row],[Salary in USD]]/(INDEX(Exchange[], MATCH(Data[[#This Row],[Local Currency Unit]], Exchange[Code], 0), 8)), "")</f>
        <v>9259.2592592592591</v>
      </c>
      <c r="I639" s="30">
        <f>100*(Data[[#This Row],[Salary in Big Macs]]/$H$5)</f>
        <v>67.553744788146275</v>
      </c>
      <c r="J639" s="1" t="s">
        <v>767</v>
      </c>
      <c r="K639" s="1" t="s">
        <v>313</v>
      </c>
      <c r="L639" s="1" t="s">
        <v>134</v>
      </c>
      <c r="M639" s="1" t="s">
        <v>19</v>
      </c>
      <c r="N639" s="1" t="str">
        <f>INDEX(Countries[], MATCH(Data[[#This Row],[Where do you work]], Countries[Actual], 0), 2)</f>
        <v>India</v>
      </c>
      <c r="O639" s="1" t="str">
        <f>VLOOKUP(Data[[#This Row],[Where do you work]], Countries[], 3, FALSE)</f>
        <v>Asia</v>
      </c>
      <c r="P639" s="1" t="s">
        <v>294</v>
      </c>
      <c r="Q639" s="1" t="str">
        <f>VLOOKUP(Data[[#This Row],[How many hours of a day you work on Excel]], Time[], 2, FALSE)</f>
        <v>Very Heavy</v>
      </c>
      <c r="R639" s="1">
        <v>2</v>
      </c>
      <c r="S639" s="33" t="str">
        <f>VLOOKUP(Data[[#This Row],[Years of Experience]], Experience[], 2, TRUE)</f>
        <v>0 - 5 Years</v>
      </c>
    </row>
    <row r="640" spans="2:19" x14ac:dyDescent="0.2">
      <c r="B640" s="1" t="s">
        <v>2758</v>
      </c>
      <c r="C640" s="1">
        <v>41056.008946759262</v>
      </c>
      <c r="D640" s="10">
        <v>30000</v>
      </c>
      <c r="E640" s="1" t="s">
        <v>322</v>
      </c>
      <c r="F640" s="11">
        <v>30000</v>
      </c>
      <c r="G640" s="9">
        <f>Data[[#This Row],[Clean Salary]]*INDEX(Exchange[], MATCH(Data[[#This Row],[Currency]], Exchange[Code], 0), 4)</f>
        <v>30000</v>
      </c>
      <c r="H640" s="11">
        <f>IFERROR(Data[[#This Row],[Salary in USD]]/(INDEX(Exchange[], MATCH(Data[[#This Row],[Local Currency Unit]], Exchange[Code], 0), 8)), "")</f>
        <v>18518.518518518518</v>
      </c>
      <c r="I640" s="30">
        <f>100*(Data[[#This Row],[Salary in Big Macs]]/$H$5)</f>
        <v>135.10748957629255</v>
      </c>
      <c r="J640" s="1" t="s">
        <v>767</v>
      </c>
      <c r="K640" s="1" t="s">
        <v>313</v>
      </c>
      <c r="L640" s="1" t="s">
        <v>134</v>
      </c>
      <c r="M640" s="1" t="s">
        <v>19</v>
      </c>
      <c r="N640" s="1" t="str">
        <f>INDEX(Countries[], MATCH(Data[[#This Row],[Where do you work]], Countries[Actual], 0), 2)</f>
        <v>India</v>
      </c>
      <c r="O640" s="1" t="str">
        <f>VLOOKUP(Data[[#This Row],[Where do you work]], Countries[], 3, FALSE)</f>
        <v>Asia</v>
      </c>
      <c r="P640" s="1" t="s">
        <v>282</v>
      </c>
      <c r="Q640" s="1" t="str">
        <f>VLOOKUP(Data[[#This Row],[How many hours of a day you work on Excel]], Time[], 2, FALSE)</f>
        <v>Heavy</v>
      </c>
      <c r="R640" s="1">
        <v>2</v>
      </c>
      <c r="S640" s="33" t="str">
        <f>VLOOKUP(Data[[#This Row],[Years of Experience]], Experience[], 2, TRUE)</f>
        <v>0 - 5 Years</v>
      </c>
    </row>
    <row r="641" spans="2:19" x14ac:dyDescent="0.2">
      <c r="B641" s="1" t="s">
        <v>766</v>
      </c>
      <c r="C641" s="1">
        <v>41055.868136574078</v>
      </c>
      <c r="D641" s="10">
        <v>96000</v>
      </c>
      <c r="E641" s="1" t="s">
        <v>322</v>
      </c>
      <c r="F641" s="11">
        <v>96000</v>
      </c>
      <c r="G641" s="9">
        <f>Data[[#This Row],[Clean Salary]]*INDEX(Exchange[], MATCH(Data[[#This Row],[Currency]], Exchange[Code], 0), 4)</f>
        <v>96000</v>
      </c>
      <c r="H641" s="11">
        <f>IFERROR(Data[[#This Row],[Salary in USD]]/(INDEX(Exchange[], MATCH(Data[[#This Row],[Local Currency Unit]], Exchange[Code], 0), 8)), "")</f>
        <v>59259.259259259255</v>
      </c>
      <c r="I641" s="30">
        <f>100*(Data[[#This Row],[Salary in Big Macs]]/$H$5)</f>
        <v>432.34396664413612</v>
      </c>
      <c r="J641" s="1" t="s">
        <v>767</v>
      </c>
      <c r="K641" s="1" t="s">
        <v>313</v>
      </c>
      <c r="L641" s="1" t="s">
        <v>134</v>
      </c>
      <c r="M641" s="1" t="s">
        <v>19</v>
      </c>
      <c r="N641" s="1" t="str">
        <f>INDEX(Countries[], MATCH(Data[[#This Row],[Where do you work]], Countries[Actual], 0), 2)</f>
        <v>India</v>
      </c>
      <c r="O641" s="1" t="str">
        <f>VLOOKUP(Data[[#This Row],[Where do you work]], Countries[], 3, FALSE)</f>
        <v>Asia</v>
      </c>
      <c r="P641" s="1" t="s">
        <v>294</v>
      </c>
      <c r="Q641" s="1" t="str">
        <f>VLOOKUP(Data[[#This Row],[How many hours of a day you work on Excel]], Time[], 2, FALSE)</f>
        <v>Very Heavy</v>
      </c>
      <c r="R641" s="1">
        <v>8</v>
      </c>
      <c r="S641" s="33" t="str">
        <f>VLOOKUP(Data[[#This Row],[Years of Experience]], Experience[], 2, TRUE)</f>
        <v>5 - 10 Years</v>
      </c>
    </row>
    <row r="642" spans="2:19" x14ac:dyDescent="0.2">
      <c r="B642" s="1" t="s">
        <v>3871</v>
      </c>
      <c r="C642" s="1">
        <v>41058.750219907408</v>
      </c>
      <c r="D642" s="10">
        <v>6600</v>
      </c>
      <c r="E642" s="1" t="s">
        <v>322</v>
      </c>
      <c r="F642" s="11">
        <v>6600</v>
      </c>
      <c r="G642" s="9">
        <f>Data[[#This Row],[Clean Salary]]*INDEX(Exchange[], MATCH(Data[[#This Row],[Currency]], Exchange[Code], 0), 4)</f>
        <v>6600</v>
      </c>
      <c r="H642" s="11">
        <f>IFERROR(Data[[#This Row],[Salary in USD]]/(INDEX(Exchange[], MATCH(Data[[#This Row],[Local Currency Unit]], Exchange[Code], 0), 8)), "")</f>
        <v>4074.0740740740739</v>
      </c>
      <c r="I642" s="30">
        <f>100*(Data[[#This Row],[Salary in Big Macs]]/$H$5)</f>
        <v>29.723647706784362</v>
      </c>
      <c r="J642" s="1" t="s">
        <v>3872</v>
      </c>
      <c r="K642" s="1" t="s">
        <v>313</v>
      </c>
      <c r="L642" s="1" t="s">
        <v>134</v>
      </c>
      <c r="M642" s="1" t="s">
        <v>19</v>
      </c>
      <c r="N642" s="1" t="str">
        <f>INDEX(Countries[], MATCH(Data[[#This Row],[Where do you work]], Countries[Actual], 0), 2)</f>
        <v>India</v>
      </c>
      <c r="O642" s="1" t="str">
        <f>VLOOKUP(Data[[#This Row],[Where do you work]], Countries[], 3, FALSE)</f>
        <v>Asia</v>
      </c>
      <c r="P642" s="1" t="s">
        <v>291</v>
      </c>
      <c r="Q642" s="1" t="str">
        <f>VLOOKUP(Data[[#This Row],[How many hours of a day you work on Excel]], Time[], 2, FALSE)</f>
        <v>Medium</v>
      </c>
      <c r="R642" s="1">
        <v>6.4</v>
      </c>
      <c r="S642" s="33" t="str">
        <f>VLOOKUP(Data[[#This Row],[Years of Experience]], Experience[], 2, TRUE)</f>
        <v>5 - 10 Years</v>
      </c>
    </row>
    <row r="643" spans="2:19" x14ac:dyDescent="0.2">
      <c r="B643" s="1" t="s">
        <v>3476</v>
      </c>
      <c r="C643" s="1">
        <v>41058.513645833336</v>
      </c>
      <c r="D643" s="10" t="s">
        <v>3477</v>
      </c>
      <c r="E643" s="1" t="s">
        <v>19</v>
      </c>
      <c r="F643" s="11">
        <v>300000</v>
      </c>
      <c r="G643" s="9">
        <f>Data[[#This Row],[Clean Salary]]*INDEX(Exchange[], MATCH(Data[[#This Row],[Currency]], Exchange[Code], 0), 4)</f>
        <v>5342.3750062327708</v>
      </c>
      <c r="H643" s="11">
        <f>IFERROR(Data[[#This Row],[Salary in USD]]/(INDEX(Exchange[], MATCH(Data[[#This Row],[Local Currency Unit]], Exchange[Code], 0), 8)), "")</f>
        <v>3297.7623495264015</v>
      </c>
      <c r="I643" s="30">
        <f>100*(Data[[#This Row],[Salary in Big Macs]]/$H$5)</f>
        <v>24.05982918224133</v>
      </c>
      <c r="J643" s="1" t="s">
        <v>3478</v>
      </c>
      <c r="K643" s="1" t="s">
        <v>313</v>
      </c>
      <c r="L643" s="1" t="s">
        <v>134</v>
      </c>
      <c r="M643" s="1" t="s">
        <v>19</v>
      </c>
      <c r="N643" s="1" t="str">
        <f>INDEX(Countries[], MATCH(Data[[#This Row],[Where do you work]], Countries[Actual], 0), 2)</f>
        <v>India</v>
      </c>
      <c r="O643" s="1" t="str">
        <f>VLOOKUP(Data[[#This Row],[Where do you work]], Countries[], 3, FALSE)</f>
        <v>Asia</v>
      </c>
      <c r="P643" s="1" t="s">
        <v>291</v>
      </c>
      <c r="Q643" s="1" t="str">
        <f>VLOOKUP(Data[[#This Row],[How many hours of a day you work on Excel]], Time[], 2, FALSE)</f>
        <v>Medium</v>
      </c>
      <c r="R643" s="1">
        <v>5</v>
      </c>
      <c r="S643" s="33" t="str">
        <f>VLOOKUP(Data[[#This Row],[Years of Experience]], Experience[], 2, TRUE)</f>
        <v>5 - 10 Years</v>
      </c>
    </row>
    <row r="644" spans="2:19" x14ac:dyDescent="0.2">
      <c r="B644" s="1" t="s">
        <v>3515</v>
      </c>
      <c r="C644" s="1">
        <v>41080.019375000003</v>
      </c>
      <c r="D644" s="10" t="s">
        <v>3516</v>
      </c>
      <c r="E644" s="1" t="s">
        <v>19</v>
      </c>
      <c r="F644" s="11">
        <v>276000</v>
      </c>
      <c r="G644" s="9">
        <f>Data[[#This Row],[Clean Salary]]*INDEX(Exchange[], MATCH(Data[[#This Row],[Currency]], Exchange[Code], 0), 4)</f>
        <v>4914.9850057341491</v>
      </c>
      <c r="H644" s="11">
        <f>IFERROR(Data[[#This Row],[Salary in USD]]/(INDEX(Exchange[], MATCH(Data[[#This Row],[Local Currency Unit]], Exchange[Code], 0), 8)), "")</f>
        <v>3033.9413615642893</v>
      </c>
      <c r="I644" s="30">
        <f>100*(Data[[#This Row],[Salary in Big Macs]]/$H$5)</f>
        <v>22.135042847662024</v>
      </c>
      <c r="J644" s="1" t="s">
        <v>3517</v>
      </c>
      <c r="K644" s="1" t="s">
        <v>313</v>
      </c>
      <c r="L644" s="1" t="s">
        <v>134</v>
      </c>
      <c r="M644" s="1" t="s">
        <v>19</v>
      </c>
      <c r="N644" s="1" t="str">
        <f>INDEX(Countries[], MATCH(Data[[#This Row],[Where do you work]], Countries[Actual], 0), 2)</f>
        <v>India</v>
      </c>
      <c r="O644" s="1" t="str">
        <f>VLOOKUP(Data[[#This Row],[Where do you work]], Countries[], 3, FALSE)</f>
        <v>Asia</v>
      </c>
      <c r="P644" s="1" t="s">
        <v>294</v>
      </c>
      <c r="Q644" s="1" t="str">
        <f>VLOOKUP(Data[[#This Row],[How many hours of a day you work on Excel]], Time[], 2, FALSE)</f>
        <v>Very Heavy</v>
      </c>
      <c r="R644" s="1">
        <v>6</v>
      </c>
      <c r="S644" s="33" t="str">
        <f>VLOOKUP(Data[[#This Row],[Years of Experience]], Experience[], 2, TRUE)</f>
        <v>5 - 10 Years</v>
      </c>
    </row>
    <row r="645" spans="2:19" x14ac:dyDescent="0.2">
      <c r="B645" s="1" t="s">
        <v>3723</v>
      </c>
      <c r="C645" s="1">
        <v>41057.795393518521</v>
      </c>
      <c r="D645" s="10" t="s">
        <v>3724</v>
      </c>
      <c r="E645" s="1" t="s">
        <v>19</v>
      </c>
      <c r="F645" s="11">
        <v>200000</v>
      </c>
      <c r="G645" s="9">
        <f>Data[[#This Row],[Clean Salary]]*INDEX(Exchange[], MATCH(Data[[#This Row],[Currency]], Exchange[Code], 0), 4)</f>
        <v>3561.5833374885137</v>
      </c>
      <c r="H645" s="11">
        <f>IFERROR(Data[[#This Row],[Salary in USD]]/(INDEX(Exchange[], MATCH(Data[[#This Row],[Local Currency Unit]], Exchange[Code], 0), 8)), "")</f>
        <v>2198.508233017601</v>
      </c>
      <c r="I645" s="30">
        <f>100*(Data[[#This Row],[Salary in Big Macs]]/$H$5)</f>
        <v>16.03988612149422</v>
      </c>
      <c r="J645" s="1" t="s">
        <v>3725</v>
      </c>
      <c r="K645" s="1" t="s">
        <v>313</v>
      </c>
      <c r="L645" s="1" t="s">
        <v>134</v>
      </c>
      <c r="M645" s="1" t="s">
        <v>19</v>
      </c>
      <c r="N645" s="1" t="str">
        <f>INDEX(Countries[], MATCH(Data[[#This Row],[Where do you work]], Countries[Actual], 0), 2)</f>
        <v>India</v>
      </c>
      <c r="O645" s="1" t="str">
        <f>VLOOKUP(Data[[#This Row],[Where do you work]], Countries[], 3, FALSE)</f>
        <v>Asia</v>
      </c>
      <c r="P645" s="1" t="s">
        <v>294</v>
      </c>
      <c r="Q645" s="1" t="str">
        <f>VLOOKUP(Data[[#This Row],[How many hours of a day you work on Excel]], Time[], 2, FALSE)</f>
        <v>Very Heavy</v>
      </c>
      <c r="R645" s="1">
        <v>5</v>
      </c>
      <c r="S645" s="33" t="str">
        <f>VLOOKUP(Data[[#This Row],[Years of Experience]], Experience[], 2, TRUE)</f>
        <v>5 - 10 Years</v>
      </c>
    </row>
    <row r="646" spans="2:19" x14ac:dyDescent="0.2">
      <c r="B646" s="1" t="s">
        <v>3379</v>
      </c>
      <c r="C646" s="1">
        <v>41055.030277777776</v>
      </c>
      <c r="D646" s="10" t="s">
        <v>3380</v>
      </c>
      <c r="E646" s="1" t="s">
        <v>19</v>
      </c>
      <c r="F646" s="11">
        <v>336000</v>
      </c>
      <c r="G646" s="9">
        <f>Data[[#This Row],[Clean Salary]]*INDEX(Exchange[], MATCH(Data[[#This Row],[Currency]], Exchange[Code], 0), 4)</f>
        <v>5983.4600069807029</v>
      </c>
      <c r="H646" s="11">
        <f>IFERROR(Data[[#This Row],[Salary in USD]]/(INDEX(Exchange[], MATCH(Data[[#This Row],[Local Currency Unit]], Exchange[Code], 0), 8)), "")</f>
        <v>3693.4938314695696</v>
      </c>
      <c r="I646" s="30">
        <f>100*(Data[[#This Row],[Salary in Big Macs]]/$H$5)</f>
        <v>26.94700868411029</v>
      </c>
      <c r="J646" s="1" t="s">
        <v>3381</v>
      </c>
      <c r="K646" s="1" t="s">
        <v>313</v>
      </c>
      <c r="L646" s="1" t="s">
        <v>134</v>
      </c>
      <c r="M646" s="1" t="s">
        <v>19</v>
      </c>
      <c r="N646" s="1" t="str">
        <f>INDEX(Countries[], MATCH(Data[[#This Row],[Where do you work]], Countries[Actual], 0), 2)</f>
        <v>India</v>
      </c>
      <c r="O646" s="1" t="str">
        <f>VLOOKUP(Data[[#This Row],[Where do you work]], Countries[], 3, FALSE)</f>
        <v>Asia</v>
      </c>
      <c r="P646" s="1" t="s">
        <v>282</v>
      </c>
      <c r="Q646" s="1" t="str">
        <f>VLOOKUP(Data[[#This Row],[How many hours of a day you work on Excel]], Time[], 2, FALSE)</f>
        <v>Heavy</v>
      </c>
      <c r="S646" s="33" t="str">
        <f>VLOOKUP(Data[[#This Row],[Years of Experience]], Experience[], 2, TRUE)</f>
        <v>0 - 5 Years</v>
      </c>
    </row>
    <row r="647" spans="2:19" x14ac:dyDescent="0.2">
      <c r="B647" s="1" t="s">
        <v>3783</v>
      </c>
      <c r="C647" s="1">
        <v>41056.869386574072</v>
      </c>
      <c r="D647" s="10">
        <v>180000</v>
      </c>
      <c r="E647" s="1" t="s">
        <v>19</v>
      </c>
      <c r="F647" s="11">
        <v>180000</v>
      </c>
      <c r="G647" s="9">
        <f>Data[[#This Row],[Clean Salary]]*INDEX(Exchange[], MATCH(Data[[#This Row],[Currency]], Exchange[Code], 0), 4)</f>
        <v>3205.4250037396623</v>
      </c>
      <c r="H647" s="11">
        <f>IFERROR(Data[[#This Row],[Salary in USD]]/(INDEX(Exchange[], MATCH(Data[[#This Row],[Local Currency Unit]], Exchange[Code], 0), 8)), "")</f>
        <v>1978.6574097158409</v>
      </c>
      <c r="I647" s="30">
        <f>100*(Data[[#This Row],[Salary in Big Macs]]/$H$5)</f>
        <v>14.435897509344798</v>
      </c>
      <c r="J647" s="1" t="s">
        <v>3784</v>
      </c>
      <c r="K647" s="1" t="s">
        <v>313</v>
      </c>
      <c r="L647" s="1" t="s">
        <v>134</v>
      </c>
      <c r="M647" s="1" t="s">
        <v>19</v>
      </c>
      <c r="N647" s="1" t="str">
        <f>INDEX(Countries[], MATCH(Data[[#This Row],[Where do you work]], Countries[Actual], 0), 2)</f>
        <v>India</v>
      </c>
      <c r="O647" s="1" t="str">
        <f>VLOOKUP(Data[[#This Row],[Where do you work]], Countries[], 3, FALSE)</f>
        <v>Asia</v>
      </c>
      <c r="P647" s="1" t="s">
        <v>294</v>
      </c>
      <c r="Q647" s="1" t="str">
        <f>VLOOKUP(Data[[#This Row],[How many hours of a day you work on Excel]], Time[], 2, FALSE)</f>
        <v>Very Heavy</v>
      </c>
      <c r="R647" s="1">
        <v>8</v>
      </c>
      <c r="S647" s="33" t="str">
        <f>VLOOKUP(Data[[#This Row],[Years of Experience]], Experience[], 2, TRUE)</f>
        <v>5 - 10 Years</v>
      </c>
    </row>
    <row r="648" spans="2:19" x14ac:dyDescent="0.2">
      <c r="B648" s="1" t="s">
        <v>2176</v>
      </c>
      <c r="C648" s="1">
        <v>41073.767361111109</v>
      </c>
      <c r="D648" s="10" t="s">
        <v>2177</v>
      </c>
      <c r="E648" s="1" t="s">
        <v>19</v>
      </c>
      <c r="F648" s="11">
        <v>1000000</v>
      </c>
      <c r="G648" s="9">
        <f>Data[[#This Row],[Clean Salary]]*INDEX(Exchange[], MATCH(Data[[#This Row],[Currency]], Exchange[Code], 0), 4)</f>
        <v>17807.916687442568</v>
      </c>
      <c r="H648" s="11">
        <f>IFERROR(Data[[#This Row],[Salary in USD]]/(INDEX(Exchange[], MATCH(Data[[#This Row],[Local Currency Unit]], Exchange[Code], 0), 8)), "")</f>
        <v>10992.541165088005</v>
      </c>
      <c r="I648" s="30">
        <f>100*(Data[[#This Row],[Salary in Big Macs]]/$H$5)</f>
        <v>80.199430607471101</v>
      </c>
      <c r="J648" s="1" t="s">
        <v>2178</v>
      </c>
      <c r="K648" s="1" t="s">
        <v>281</v>
      </c>
      <c r="L648" s="1" t="s">
        <v>134</v>
      </c>
      <c r="M648" s="1" t="s">
        <v>19</v>
      </c>
      <c r="N648" s="1" t="str">
        <f>INDEX(Countries[], MATCH(Data[[#This Row],[Where do you work]], Countries[Actual], 0), 2)</f>
        <v>India</v>
      </c>
      <c r="O648" s="1" t="str">
        <f>VLOOKUP(Data[[#This Row],[Where do you work]], Countries[], 3, FALSE)</f>
        <v>Asia</v>
      </c>
      <c r="P648" s="1" t="s">
        <v>291</v>
      </c>
      <c r="Q648" s="1" t="str">
        <f>VLOOKUP(Data[[#This Row],[How many hours of a day you work on Excel]], Time[], 2, FALSE)</f>
        <v>Medium</v>
      </c>
      <c r="R648" s="1">
        <v>10</v>
      </c>
      <c r="S648" s="33" t="str">
        <f>VLOOKUP(Data[[#This Row],[Years of Experience]], Experience[], 2, TRUE)</f>
        <v>10 - 20 Years</v>
      </c>
    </row>
    <row r="649" spans="2:19" x14ac:dyDescent="0.2">
      <c r="B649" s="1" t="s">
        <v>2989</v>
      </c>
      <c r="C649" s="1">
        <v>41055.936990740738</v>
      </c>
      <c r="D649" s="10" t="s">
        <v>2990</v>
      </c>
      <c r="E649" s="1" t="s">
        <v>19</v>
      </c>
      <c r="F649" s="11">
        <v>504000</v>
      </c>
      <c r="G649" s="9">
        <f>Data[[#This Row],[Clean Salary]]*INDEX(Exchange[], MATCH(Data[[#This Row],[Currency]], Exchange[Code], 0), 4)</f>
        <v>8975.1900104710548</v>
      </c>
      <c r="H649" s="11">
        <f>IFERROR(Data[[#This Row],[Salary in USD]]/(INDEX(Exchange[], MATCH(Data[[#This Row],[Local Currency Unit]], Exchange[Code], 0), 8)), "")</f>
        <v>5540.2407472043542</v>
      </c>
      <c r="I649" s="30">
        <f>100*(Data[[#This Row],[Salary in Big Macs]]/$H$5)</f>
        <v>40.42051302616543</v>
      </c>
      <c r="J649" s="1" t="s">
        <v>2991</v>
      </c>
      <c r="K649" s="1" t="s">
        <v>281</v>
      </c>
      <c r="L649" s="1" t="s">
        <v>134</v>
      </c>
      <c r="M649" s="1" t="s">
        <v>19</v>
      </c>
      <c r="N649" s="1" t="str">
        <f>INDEX(Countries[], MATCH(Data[[#This Row],[Where do you work]], Countries[Actual], 0), 2)</f>
        <v>India</v>
      </c>
      <c r="O649" s="1" t="str">
        <f>VLOOKUP(Data[[#This Row],[Where do you work]], Countries[], 3, FALSE)</f>
        <v>Asia</v>
      </c>
      <c r="P649" s="1" t="s">
        <v>294</v>
      </c>
      <c r="Q649" s="1" t="str">
        <f>VLOOKUP(Data[[#This Row],[How many hours of a day you work on Excel]], Time[], 2, FALSE)</f>
        <v>Very Heavy</v>
      </c>
      <c r="R649" s="1">
        <v>3</v>
      </c>
      <c r="S649" s="33" t="str">
        <f>VLOOKUP(Data[[#This Row],[Years of Experience]], Experience[], 2, TRUE)</f>
        <v>0 - 5 Years</v>
      </c>
    </row>
    <row r="650" spans="2:19" x14ac:dyDescent="0.2">
      <c r="B650" s="1" t="s">
        <v>3715</v>
      </c>
      <c r="C650" s="1">
        <v>41057.571238425924</v>
      </c>
      <c r="D650" s="10" t="s">
        <v>3716</v>
      </c>
      <c r="E650" s="1" t="s">
        <v>19</v>
      </c>
      <c r="F650" s="11">
        <v>200000</v>
      </c>
      <c r="G650" s="9">
        <f>Data[[#This Row],[Clean Salary]]*INDEX(Exchange[], MATCH(Data[[#This Row],[Currency]], Exchange[Code], 0), 4)</f>
        <v>3561.5833374885137</v>
      </c>
      <c r="H650" s="11">
        <f>IFERROR(Data[[#This Row],[Salary in USD]]/(INDEX(Exchange[], MATCH(Data[[#This Row],[Local Currency Unit]], Exchange[Code], 0), 8)), "")</f>
        <v>2198.508233017601</v>
      </c>
      <c r="I650" s="30">
        <f>100*(Data[[#This Row],[Salary in Big Macs]]/$H$5)</f>
        <v>16.03988612149422</v>
      </c>
      <c r="J650" s="1" t="s">
        <v>3717</v>
      </c>
      <c r="K650" s="1" t="s">
        <v>281</v>
      </c>
      <c r="L650" s="1" t="s">
        <v>134</v>
      </c>
      <c r="M650" s="1" t="s">
        <v>19</v>
      </c>
      <c r="N650" s="1" t="str">
        <f>INDEX(Countries[], MATCH(Data[[#This Row],[Where do you work]], Countries[Actual], 0), 2)</f>
        <v>India</v>
      </c>
      <c r="O650" s="1" t="str">
        <f>VLOOKUP(Data[[#This Row],[Where do you work]], Countries[], 3, FALSE)</f>
        <v>Asia</v>
      </c>
      <c r="P650" s="1" t="s">
        <v>294</v>
      </c>
      <c r="Q650" s="1" t="str">
        <f>VLOOKUP(Data[[#This Row],[How many hours of a day you work on Excel]], Time[], 2, FALSE)</f>
        <v>Very Heavy</v>
      </c>
      <c r="R650" s="1">
        <v>8</v>
      </c>
      <c r="S650" s="33" t="str">
        <f>VLOOKUP(Data[[#This Row],[Years of Experience]], Experience[], 2, TRUE)</f>
        <v>5 - 10 Years</v>
      </c>
    </row>
    <row r="651" spans="2:19" x14ac:dyDescent="0.2">
      <c r="B651" s="1" t="s">
        <v>3168</v>
      </c>
      <c r="C651" s="1">
        <v>41080.079282407409</v>
      </c>
      <c r="D651" s="10">
        <v>20000</v>
      </c>
      <c r="E651" s="1" t="s">
        <v>322</v>
      </c>
      <c r="F651" s="11">
        <v>20000</v>
      </c>
      <c r="G651" s="9">
        <f>Data[[#This Row],[Clean Salary]]*INDEX(Exchange[], MATCH(Data[[#This Row],[Currency]], Exchange[Code], 0), 4)</f>
        <v>20000</v>
      </c>
      <c r="H651" s="11">
        <f>IFERROR(Data[[#This Row],[Salary in USD]]/(INDEX(Exchange[], MATCH(Data[[#This Row],[Local Currency Unit]], Exchange[Code], 0), 8)), "")</f>
        <v>12345.679012345678</v>
      </c>
      <c r="I651" s="30">
        <f>100*(Data[[#This Row],[Salary in Big Macs]]/$H$5)</f>
        <v>90.071659717528348</v>
      </c>
      <c r="J651" s="1" t="s">
        <v>3169</v>
      </c>
      <c r="K651" s="1" t="s">
        <v>281</v>
      </c>
      <c r="L651" s="1" t="s">
        <v>134</v>
      </c>
      <c r="M651" s="1" t="s">
        <v>19</v>
      </c>
      <c r="N651" s="1" t="str">
        <f>INDEX(Countries[], MATCH(Data[[#This Row],[Where do you work]], Countries[Actual], 0), 2)</f>
        <v>India</v>
      </c>
      <c r="O651" s="1" t="str">
        <f>VLOOKUP(Data[[#This Row],[Where do you work]], Countries[], 3, FALSE)</f>
        <v>Asia</v>
      </c>
      <c r="P651" s="1" t="s">
        <v>291</v>
      </c>
      <c r="Q651" s="1" t="str">
        <f>VLOOKUP(Data[[#This Row],[How many hours of a day you work on Excel]], Time[], 2, FALSE)</f>
        <v>Medium</v>
      </c>
      <c r="R651" s="1">
        <v>5</v>
      </c>
      <c r="S651" s="33" t="str">
        <f>VLOOKUP(Data[[#This Row],[Years of Experience]], Experience[], 2, TRUE)</f>
        <v>5 - 10 Years</v>
      </c>
    </row>
    <row r="652" spans="2:19" x14ac:dyDescent="0.2">
      <c r="B652" s="1" t="s">
        <v>3903</v>
      </c>
      <c r="C652" s="1">
        <v>41063.735578703701</v>
      </c>
      <c r="D652" s="10" t="s">
        <v>3904</v>
      </c>
      <c r="E652" s="1" t="s">
        <v>19</v>
      </c>
      <c r="F652" s="11">
        <v>125000</v>
      </c>
      <c r="G652" s="9">
        <f>Data[[#This Row],[Clean Salary]]*INDEX(Exchange[], MATCH(Data[[#This Row],[Currency]], Exchange[Code], 0), 4)</f>
        <v>2225.989585930321</v>
      </c>
      <c r="H652" s="11">
        <f>IFERROR(Data[[#This Row],[Salary in USD]]/(INDEX(Exchange[], MATCH(Data[[#This Row],[Local Currency Unit]], Exchange[Code], 0), 8)), "")</f>
        <v>1374.0676456360006</v>
      </c>
      <c r="I652" s="30">
        <f>100*(Data[[#This Row],[Salary in Big Macs]]/$H$5)</f>
        <v>10.024928825933888</v>
      </c>
      <c r="J652" s="1" t="s">
        <v>3905</v>
      </c>
      <c r="K652" s="1" t="s">
        <v>290</v>
      </c>
      <c r="L652" s="1" t="s">
        <v>134</v>
      </c>
      <c r="M652" s="1" t="s">
        <v>19</v>
      </c>
      <c r="N652" s="1" t="str">
        <f>INDEX(Countries[], MATCH(Data[[#This Row],[Where do you work]], Countries[Actual], 0), 2)</f>
        <v>India</v>
      </c>
      <c r="O652" s="1" t="str">
        <f>VLOOKUP(Data[[#This Row],[Where do you work]], Countries[], 3, FALSE)</f>
        <v>Asia</v>
      </c>
      <c r="P652" s="1" t="s">
        <v>291</v>
      </c>
      <c r="Q652" s="1" t="str">
        <f>VLOOKUP(Data[[#This Row],[How many hours of a day you work on Excel]], Time[], 2, FALSE)</f>
        <v>Medium</v>
      </c>
      <c r="R652" s="1">
        <v>4</v>
      </c>
      <c r="S652" s="33" t="str">
        <f>VLOOKUP(Data[[#This Row],[Years of Experience]], Experience[], 2, TRUE)</f>
        <v>0 - 5 Years</v>
      </c>
    </row>
    <row r="653" spans="2:19" x14ac:dyDescent="0.2">
      <c r="B653" s="1" t="s">
        <v>3917</v>
      </c>
      <c r="C653" s="1">
        <v>41069.500914351855</v>
      </c>
      <c r="D653" s="10">
        <v>444</v>
      </c>
      <c r="E653" s="1" t="s">
        <v>322</v>
      </c>
      <c r="F653" s="11">
        <v>5320</v>
      </c>
      <c r="G653" s="9">
        <f>Data[[#This Row],[Clean Salary]]*INDEX(Exchange[], MATCH(Data[[#This Row],[Currency]], Exchange[Code], 0), 4)</f>
        <v>5320</v>
      </c>
      <c r="H653" s="11">
        <f>IFERROR(Data[[#This Row],[Salary in USD]]/(INDEX(Exchange[], MATCH(Data[[#This Row],[Local Currency Unit]], Exchange[Code], 0), 8)), "")</f>
        <v>3283.9506172839506</v>
      </c>
      <c r="I653" s="30">
        <f>100*(Data[[#This Row],[Salary in Big Macs]]/$H$5)</f>
        <v>23.959061484862545</v>
      </c>
      <c r="J653" s="1" t="s">
        <v>3918</v>
      </c>
      <c r="K653" s="1" t="s">
        <v>281</v>
      </c>
      <c r="L653" s="1" t="s">
        <v>134</v>
      </c>
      <c r="M653" s="1" t="s">
        <v>19</v>
      </c>
      <c r="N653" s="1" t="str">
        <f>INDEX(Countries[], MATCH(Data[[#This Row],[Where do you work]], Countries[Actual], 0), 2)</f>
        <v>India</v>
      </c>
      <c r="O653" s="1" t="str">
        <f>VLOOKUP(Data[[#This Row],[Where do you work]], Countries[], 3, FALSE)</f>
        <v>Asia</v>
      </c>
      <c r="P653" s="1" t="s">
        <v>291</v>
      </c>
      <c r="Q653" s="1" t="str">
        <f>VLOOKUP(Data[[#This Row],[How many hours of a day you work on Excel]], Time[], 2, FALSE)</f>
        <v>Medium</v>
      </c>
      <c r="R653" s="1">
        <v>5</v>
      </c>
      <c r="S653" s="33" t="str">
        <f>VLOOKUP(Data[[#This Row],[Years of Experience]], Experience[], 2, TRUE)</f>
        <v>5 - 10 Years</v>
      </c>
    </row>
    <row r="654" spans="2:19" x14ac:dyDescent="0.2">
      <c r="B654" s="1" t="s">
        <v>2360</v>
      </c>
      <c r="C654" s="1">
        <v>41057.745636574073</v>
      </c>
      <c r="D654" s="10" t="s">
        <v>2361</v>
      </c>
      <c r="E654" s="1" t="s">
        <v>19</v>
      </c>
      <c r="F654" s="11">
        <v>900000</v>
      </c>
      <c r="G654" s="9">
        <f>Data[[#This Row],[Clean Salary]]*INDEX(Exchange[], MATCH(Data[[#This Row],[Currency]], Exchange[Code], 0), 4)</f>
        <v>16027.125018698311</v>
      </c>
      <c r="H654" s="11">
        <f>IFERROR(Data[[#This Row],[Salary in USD]]/(INDEX(Exchange[], MATCH(Data[[#This Row],[Local Currency Unit]], Exchange[Code], 0), 8)), "")</f>
        <v>9893.2870485792027</v>
      </c>
      <c r="I654" s="30">
        <f>100*(Data[[#This Row],[Salary in Big Macs]]/$H$5)</f>
        <v>72.179487546723976</v>
      </c>
      <c r="J654" s="1" t="s">
        <v>2081</v>
      </c>
      <c r="K654" s="1" t="s">
        <v>281</v>
      </c>
      <c r="L654" s="1" t="s">
        <v>134</v>
      </c>
      <c r="M654" s="1" t="s">
        <v>19</v>
      </c>
      <c r="N654" s="1" t="str">
        <f>INDEX(Countries[], MATCH(Data[[#This Row],[Where do you work]], Countries[Actual], 0), 2)</f>
        <v>India</v>
      </c>
      <c r="O654" s="1" t="str">
        <f>VLOOKUP(Data[[#This Row],[Where do you work]], Countries[], 3, FALSE)</f>
        <v>Asia</v>
      </c>
      <c r="P654" s="1" t="s">
        <v>282</v>
      </c>
      <c r="Q654" s="1" t="str">
        <f>VLOOKUP(Data[[#This Row],[How many hours of a day you work on Excel]], Time[], 2, FALSE)</f>
        <v>Heavy</v>
      </c>
      <c r="R654" s="1">
        <v>22</v>
      </c>
      <c r="S654" s="33" t="str">
        <f>VLOOKUP(Data[[#This Row],[Years of Experience]], Experience[], 2, TRUE)</f>
        <v>20+ Years</v>
      </c>
    </row>
    <row r="655" spans="2:19" x14ac:dyDescent="0.2">
      <c r="B655" s="1" t="s">
        <v>3350</v>
      </c>
      <c r="C655" s="1">
        <v>41057.954444444447</v>
      </c>
      <c r="D655" s="10" t="s">
        <v>3351</v>
      </c>
      <c r="E655" s="1" t="s">
        <v>19</v>
      </c>
      <c r="F655" s="11">
        <v>350000</v>
      </c>
      <c r="G655" s="9">
        <f>Data[[#This Row],[Clean Salary]]*INDEX(Exchange[], MATCH(Data[[#This Row],[Currency]], Exchange[Code], 0), 4)</f>
        <v>6232.7708406048987</v>
      </c>
      <c r="H655" s="11">
        <f>IFERROR(Data[[#This Row],[Salary in USD]]/(INDEX(Exchange[], MATCH(Data[[#This Row],[Local Currency Unit]], Exchange[Code], 0), 8)), "")</f>
        <v>3847.3894077808013</v>
      </c>
      <c r="I655" s="30">
        <f>100*(Data[[#This Row],[Salary in Big Macs]]/$H$5)</f>
        <v>28.069800712614878</v>
      </c>
      <c r="J655" s="1" t="s">
        <v>3352</v>
      </c>
      <c r="K655" s="1" t="s">
        <v>316</v>
      </c>
      <c r="L655" s="1" t="s">
        <v>134</v>
      </c>
      <c r="M655" s="1" t="s">
        <v>19</v>
      </c>
      <c r="N655" s="1" t="str">
        <f>INDEX(Countries[], MATCH(Data[[#This Row],[Where do you work]], Countries[Actual], 0), 2)</f>
        <v>India</v>
      </c>
      <c r="O655" s="1" t="str">
        <f>VLOOKUP(Data[[#This Row],[Where do you work]], Countries[], 3, FALSE)</f>
        <v>Asia</v>
      </c>
      <c r="P655" s="1" t="s">
        <v>291</v>
      </c>
      <c r="Q655" s="1" t="str">
        <f>VLOOKUP(Data[[#This Row],[How many hours of a day you work on Excel]], Time[], 2, FALSE)</f>
        <v>Medium</v>
      </c>
      <c r="R655" s="1">
        <v>1.5</v>
      </c>
      <c r="S655" s="33" t="str">
        <f>VLOOKUP(Data[[#This Row],[Years of Experience]], Experience[], 2, TRUE)</f>
        <v>0 - 5 Years</v>
      </c>
    </row>
    <row r="656" spans="2:19" x14ac:dyDescent="0.2">
      <c r="B656" s="1" t="s">
        <v>3934</v>
      </c>
      <c r="C656" s="1">
        <v>41059.893101851849</v>
      </c>
      <c r="D656" s="10">
        <v>5000</v>
      </c>
      <c r="E656" s="1" t="s">
        <v>322</v>
      </c>
      <c r="F656" s="11">
        <v>5000</v>
      </c>
      <c r="G656" s="9">
        <f>Data[[#This Row],[Clean Salary]]*INDEX(Exchange[], MATCH(Data[[#This Row],[Currency]], Exchange[Code], 0), 4)</f>
        <v>5000</v>
      </c>
      <c r="H656" s="11">
        <f>IFERROR(Data[[#This Row],[Salary in USD]]/(INDEX(Exchange[], MATCH(Data[[#This Row],[Local Currency Unit]], Exchange[Code], 0), 8)), "")</f>
        <v>3086.4197530864194</v>
      </c>
      <c r="I656" s="30">
        <f>100*(Data[[#This Row],[Salary in Big Macs]]/$H$5)</f>
        <v>22.517914929382087</v>
      </c>
      <c r="J656" s="1" t="s">
        <v>3935</v>
      </c>
      <c r="K656" s="1" t="s">
        <v>281</v>
      </c>
      <c r="L656" s="1" t="s">
        <v>134</v>
      </c>
      <c r="M656" s="1" t="s">
        <v>19</v>
      </c>
      <c r="N656" s="1" t="str">
        <f>INDEX(Countries[], MATCH(Data[[#This Row],[Where do you work]], Countries[Actual], 0), 2)</f>
        <v>India</v>
      </c>
      <c r="O656" s="1" t="str">
        <f>VLOOKUP(Data[[#This Row],[Where do you work]], Countries[], 3, FALSE)</f>
        <v>Asia</v>
      </c>
      <c r="P656" s="1" t="s">
        <v>294</v>
      </c>
      <c r="Q656" s="1" t="str">
        <f>VLOOKUP(Data[[#This Row],[How many hours of a day you work on Excel]], Time[], 2, FALSE)</f>
        <v>Very Heavy</v>
      </c>
      <c r="R656" s="1">
        <v>4</v>
      </c>
      <c r="S656" s="33" t="str">
        <f>VLOOKUP(Data[[#This Row],[Years of Experience]], Experience[], 2, TRUE)</f>
        <v>0 - 5 Years</v>
      </c>
    </row>
    <row r="657" spans="2:19" x14ac:dyDescent="0.2">
      <c r="B657" s="1" t="s">
        <v>3589</v>
      </c>
      <c r="C657" s="1">
        <v>41058.004861111112</v>
      </c>
      <c r="D657" s="10">
        <v>250000</v>
      </c>
      <c r="E657" s="1" t="s">
        <v>19</v>
      </c>
      <c r="F657" s="11">
        <v>250000</v>
      </c>
      <c r="G657" s="9">
        <f>Data[[#This Row],[Clean Salary]]*INDEX(Exchange[], MATCH(Data[[#This Row],[Currency]], Exchange[Code], 0), 4)</f>
        <v>4451.9791718606421</v>
      </c>
      <c r="H657" s="11">
        <f>IFERROR(Data[[#This Row],[Salary in USD]]/(INDEX(Exchange[], MATCH(Data[[#This Row],[Local Currency Unit]], Exchange[Code], 0), 8)), "")</f>
        <v>2748.1352912720013</v>
      </c>
      <c r="I657" s="30">
        <f>100*(Data[[#This Row],[Salary in Big Macs]]/$H$5)</f>
        <v>20.049857651867775</v>
      </c>
      <c r="J657" s="1" t="s">
        <v>3590</v>
      </c>
      <c r="K657" s="1" t="s">
        <v>281</v>
      </c>
      <c r="L657" s="1" t="s">
        <v>134</v>
      </c>
      <c r="M657" s="1" t="s">
        <v>19</v>
      </c>
      <c r="N657" s="1" t="str">
        <f>INDEX(Countries[], MATCH(Data[[#This Row],[Where do you work]], Countries[Actual], 0), 2)</f>
        <v>India</v>
      </c>
      <c r="O657" s="1" t="str">
        <f>VLOOKUP(Data[[#This Row],[Where do you work]], Countries[], 3, FALSE)</f>
        <v>Asia</v>
      </c>
      <c r="P657" s="1" t="s">
        <v>282</v>
      </c>
      <c r="Q657" s="1" t="str">
        <f>VLOOKUP(Data[[#This Row],[How many hours of a day you work on Excel]], Time[], 2, FALSE)</f>
        <v>Heavy</v>
      </c>
      <c r="R657" s="1">
        <v>1</v>
      </c>
      <c r="S657" s="33" t="str">
        <f>VLOOKUP(Data[[#This Row],[Years of Experience]], Experience[], 2, TRUE)</f>
        <v>0 - 5 Years</v>
      </c>
    </row>
    <row r="658" spans="2:19" x14ac:dyDescent="0.2">
      <c r="B658" s="1" t="s">
        <v>3867</v>
      </c>
      <c r="C658" s="1">
        <v>41056.863344907404</v>
      </c>
      <c r="D658" s="10" t="s">
        <v>3862</v>
      </c>
      <c r="E658" s="1" t="s">
        <v>19</v>
      </c>
      <c r="F658" s="11">
        <v>144000</v>
      </c>
      <c r="G658" s="9">
        <f>Data[[#This Row],[Clean Salary]]*INDEX(Exchange[], MATCH(Data[[#This Row],[Currency]], Exchange[Code], 0), 4)</f>
        <v>2564.3400029917298</v>
      </c>
      <c r="H658" s="11">
        <f>IFERROR(Data[[#This Row],[Salary in USD]]/(INDEX(Exchange[], MATCH(Data[[#This Row],[Local Currency Unit]], Exchange[Code], 0), 8)), "")</f>
        <v>1582.9259277726726</v>
      </c>
      <c r="I658" s="30">
        <f>100*(Data[[#This Row],[Salary in Big Macs]]/$H$5)</f>
        <v>11.548718007475838</v>
      </c>
      <c r="J658" s="1" t="s">
        <v>3868</v>
      </c>
      <c r="K658" s="1" t="s">
        <v>298</v>
      </c>
      <c r="L658" s="1" t="s">
        <v>134</v>
      </c>
      <c r="M658" s="1" t="s">
        <v>19</v>
      </c>
      <c r="N658" s="1" t="str">
        <f>INDEX(Countries[], MATCH(Data[[#This Row],[Where do you work]], Countries[Actual], 0), 2)</f>
        <v>India</v>
      </c>
      <c r="O658" s="1" t="str">
        <f>VLOOKUP(Data[[#This Row],[Where do you work]], Countries[], 3, FALSE)</f>
        <v>Asia</v>
      </c>
      <c r="P658" s="1" t="s">
        <v>282</v>
      </c>
      <c r="Q658" s="1" t="str">
        <f>VLOOKUP(Data[[#This Row],[How many hours of a day you work on Excel]], Time[], 2, FALSE)</f>
        <v>Heavy</v>
      </c>
      <c r="R658" s="1">
        <v>4</v>
      </c>
      <c r="S658" s="33" t="str">
        <f>VLOOKUP(Data[[#This Row],[Years of Experience]], Experience[], 2, TRUE)</f>
        <v>0 - 5 Years</v>
      </c>
    </row>
    <row r="659" spans="2:19" x14ac:dyDescent="0.2">
      <c r="B659" s="1" t="s">
        <v>383</v>
      </c>
      <c r="C659" s="1">
        <v>41060.032581018517</v>
      </c>
      <c r="D659" s="10" t="s">
        <v>384</v>
      </c>
      <c r="E659" s="1" t="s">
        <v>19</v>
      </c>
      <c r="F659" s="11">
        <v>4000000</v>
      </c>
      <c r="G659" s="9">
        <f>Data[[#This Row],[Clean Salary]]*INDEX(Exchange[], MATCH(Data[[#This Row],[Currency]], Exchange[Code], 0), 4)</f>
        <v>71231.666749770273</v>
      </c>
      <c r="H659" s="11">
        <f>IFERROR(Data[[#This Row],[Salary in USD]]/(INDEX(Exchange[], MATCH(Data[[#This Row],[Local Currency Unit]], Exchange[Code], 0), 8)), "")</f>
        <v>43970.16466035202</v>
      </c>
      <c r="I659" s="30">
        <f>100*(Data[[#This Row],[Salary in Big Macs]]/$H$5)</f>
        <v>320.7977224298844</v>
      </c>
      <c r="J659" s="1" t="s">
        <v>385</v>
      </c>
      <c r="K659" s="1" t="s">
        <v>286</v>
      </c>
      <c r="L659" s="1" t="s">
        <v>134</v>
      </c>
      <c r="M659" s="1" t="s">
        <v>19</v>
      </c>
      <c r="N659" s="1" t="str">
        <f>INDEX(Countries[], MATCH(Data[[#This Row],[Where do you work]], Countries[Actual], 0), 2)</f>
        <v>India</v>
      </c>
      <c r="O659" s="1" t="str">
        <f>VLOOKUP(Data[[#This Row],[Where do you work]], Countries[], 3, FALSE)</f>
        <v>Asia</v>
      </c>
      <c r="P659" s="1" t="s">
        <v>294</v>
      </c>
      <c r="Q659" s="1" t="str">
        <f>VLOOKUP(Data[[#This Row],[How many hours of a day you work on Excel]], Time[], 2, FALSE)</f>
        <v>Very Heavy</v>
      </c>
      <c r="R659" s="1">
        <v>5</v>
      </c>
      <c r="S659" s="33" t="str">
        <f>VLOOKUP(Data[[#This Row],[Years of Experience]], Experience[], 2, TRUE)</f>
        <v>5 - 10 Years</v>
      </c>
    </row>
    <row r="660" spans="2:19" x14ac:dyDescent="0.2">
      <c r="B660" s="1" t="s">
        <v>3495</v>
      </c>
      <c r="C660" s="1">
        <v>41055.067743055559</v>
      </c>
      <c r="D660" s="10">
        <v>13000</v>
      </c>
      <c r="E660" s="1" t="s">
        <v>322</v>
      </c>
      <c r="F660" s="11">
        <v>13000</v>
      </c>
      <c r="G660" s="9">
        <f>Data[[#This Row],[Clean Salary]]*INDEX(Exchange[], MATCH(Data[[#This Row],[Currency]], Exchange[Code], 0), 4)</f>
        <v>13000</v>
      </c>
      <c r="H660" s="11">
        <f>IFERROR(Data[[#This Row],[Salary in USD]]/(INDEX(Exchange[], MATCH(Data[[#This Row],[Local Currency Unit]], Exchange[Code], 0), 8)), "")</f>
        <v>8024.691358024691</v>
      </c>
      <c r="I660" s="30">
        <f>100*(Data[[#This Row],[Salary in Big Macs]]/$H$5)</f>
        <v>58.546578816393435</v>
      </c>
      <c r="J660" s="1" t="s">
        <v>3496</v>
      </c>
      <c r="K660" s="1" t="s">
        <v>281</v>
      </c>
      <c r="L660" s="1" t="s">
        <v>134</v>
      </c>
      <c r="M660" s="1" t="s">
        <v>19</v>
      </c>
      <c r="N660" s="1" t="str">
        <f>INDEX(Countries[], MATCH(Data[[#This Row],[Where do you work]], Countries[Actual], 0), 2)</f>
        <v>India</v>
      </c>
      <c r="O660" s="1" t="str">
        <f>VLOOKUP(Data[[#This Row],[Where do you work]], Countries[], 3, FALSE)</f>
        <v>Asia</v>
      </c>
      <c r="P660" s="1" t="s">
        <v>294</v>
      </c>
      <c r="Q660" s="1" t="str">
        <f>VLOOKUP(Data[[#This Row],[How many hours of a day you work on Excel]], Time[], 2, FALSE)</f>
        <v>Very Heavy</v>
      </c>
      <c r="S660" s="33" t="str">
        <f>VLOOKUP(Data[[#This Row],[Years of Experience]], Experience[], 2, TRUE)</f>
        <v>0 - 5 Years</v>
      </c>
    </row>
    <row r="661" spans="2:19" x14ac:dyDescent="0.2">
      <c r="B661" s="1" t="s">
        <v>3873</v>
      </c>
      <c r="C661" s="1">
        <v>41063.424108796295</v>
      </c>
      <c r="D661" s="10">
        <v>6545</v>
      </c>
      <c r="E661" s="1" t="s">
        <v>322</v>
      </c>
      <c r="F661" s="11">
        <v>6545</v>
      </c>
      <c r="G661" s="9">
        <f>Data[[#This Row],[Clean Salary]]*INDEX(Exchange[], MATCH(Data[[#This Row],[Currency]], Exchange[Code], 0), 4)</f>
        <v>6545</v>
      </c>
      <c r="H661" s="11">
        <f>IFERROR(Data[[#This Row],[Salary in USD]]/(INDEX(Exchange[], MATCH(Data[[#This Row],[Local Currency Unit]], Exchange[Code], 0), 8)), "")</f>
        <v>4040.1234567901233</v>
      </c>
      <c r="I661" s="30">
        <f>100*(Data[[#This Row],[Salary in Big Macs]]/$H$5)</f>
        <v>29.475950642561155</v>
      </c>
      <c r="J661" s="1" t="s">
        <v>852</v>
      </c>
      <c r="K661" s="1" t="s">
        <v>281</v>
      </c>
      <c r="L661" s="1" t="s">
        <v>134</v>
      </c>
      <c r="M661" s="1" t="s">
        <v>19</v>
      </c>
      <c r="N661" s="1" t="str">
        <f>INDEX(Countries[], MATCH(Data[[#This Row],[Where do you work]], Countries[Actual], 0), 2)</f>
        <v>India</v>
      </c>
      <c r="O661" s="1" t="str">
        <f>VLOOKUP(Data[[#This Row],[Where do you work]], Countries[], 3, FALSE)</f>
        <v>Asia</v>
      </c>
      <c r="P661" s="1" t="s">
        <v>294</v>
      </c>
      <c r="Q661" s="1" t="str">
        <f>VLOOKUP(Data[[#This Row],[How many hours of a day you work on Excel]], Time[], 2, FALSE)</f>
        <v>Very Heavy</v>
      </c>
      <c r="R661" s="1">
        <v>9</v>
      </c>
      <c r="S661" s="33" t="str">
        <f>VLOOKUP(Data[[#This Row],[Years of Experience]], Experience[], 2, TRUE)</f>
        <v>5 - 10 Years</v>
      </c>
    </row>
    <row r="662" spans="2:19" x14ac:dyDescent="0.2">
      <c r="B662" s="1" t="s">
        <v>3307</v>
      </c>
      <c r="C662" s="1">
        <v>41055.574212962965</v>
      </c>
      <c r="D662" s="10" t="s">
        <v>3308</v>
      </c>
      <c r="E662" s="1" t="s">
        <v>19</v>
      </c>
      <c r="F662" s="11">
        <v>370000</v>
      </c>
      <c r="G662" s="9">
        <f>Data[[#This Row],[Clean Salary]]*INDEX(Exchange[], MATCH(Data[[#This Row],[Currency]], Exchange[Code], 0), 4)</f>
        <v>6588.9291743537506</v>
      </c>
      <c r="H662" s="11">
        <f>IFERROR(Data[[#This Row],[Salary in USD]]/(INDEX(Exchange[], MATCH(Data[[#This Row],[Local Currency Unit]], Exchange[Code], 0), 8)), "")</f>
        <v>4067.2402310825619</v>
      </c>
      <c r="I662" s="30">
        <f>100*(Data[[#This Row],[Salary in Big Macs]]/$H$5)</f>
        <v>29.673789324764304</v>
      </c>
      <c r="J662" s="1" t="s">
        <v>1386</v>
      </c>
      <c r="K662" s="1" t="s">
        <v>290</v>
      </c>
      <c r="L662" s="1" t="s">
        <v>134</v>
      </c>
      <c r="M662" s="1" t="s">
        <v>19</v>
      </c>
      <c r="N662" s="1" t="str">
        <f>INDEX(Countries[], MATCH(Data[[#This Row],[Where do you work]], Countries[Actual], 0), 2)</f>
        <v>India</v>
      </c>
      <c r="O662" s="1" t="str">
        <f>VLOOKUP(Data[[#This Row],[Where do you work]], Countries[], 3, FALSE)</f>
        <v>Asia</v>
      </c>
      <c r="P662" s="1" t="s">
        <v>294</v>
      </c>
      <c r="Q662" s="1" t="str">
        <f>VLOOKUP(Data[[#This Row],[How many hours of a day you work on Excel]], Time[], 2, FALSE)</f>
        <v>Very Heavy</v>
      </c>
      <c r="R662" s="1">
        <v>2</v>
      </c>
      <c r="S662" s="33" t="str">
        <f>VLOOKUP(Data[[#This Row],[Years of Experience]], Experience[], 2, TRUE)</f>
        <v>0 - 5 Years</v>
      </c>
    </row>
    <row r="663" spans="2:19" x14ac:dyDescent="0.2">
      <c r="B663" s="1" t="s">
        <v>3309</v>
      </c>
      <c r="C663" s="1">
        <v>41055.574374999997</v>
      </c>
      <c r="D663" s="10" t="s">
        <v>3308</v>
      </c>
      <c r="E663" s="1" t="s">
        <v>19</v>
      </c>
      <c r="F663" s="11">
        <v>370000</v>
      </c>
      <c r="G663" s="9">
        <f>Data[[#This Row],[Clean Salary]]*INDEX(Exchange[], MATCH(Data[[#This Row],[Currency]], Exchange[Code], 0), 4)</f>
        <v>6588.9291743537506</v>
      </c>
      <c r="H663" s="11">
        <f>IFERROR(Data[[#This Row],[Salary in USD]]/(INDEX(Exchange[], MATCH(Data[[#This Row],[Local Currency Unit]], Exchange[Code], 0), 8)), "")</f>
        <v>4067.2402310825619</v>
      </c>
      <c r="I663" s="30">
        <f>100*(Data[[#This Row],[Salary in Big Macs]]/$H$5)</f>
        <v>29.673789324764304</v>
      </c>
      <c r="J663" s="1" t="s">
        <v>1386</v>
      </c>
      <c r="K663" s="1" t="s">
        <v>290</v>
      </c>
      <c r="L663" s="1" t="s">
        <v>134</v>
      </c>
      <c r="M663" s="1" t="s">
        <v>19</v>
      </c>
      <c r="N663" s="1" t="str">
        <f>INDEX(Countries[], MATCH(Data[[#This Row],[Where do you work]], Countries[Actual], 0), 2)</f>
        <v>India</v>
      </c>
      <c r="O663" s="1" t="str">
        <f>VLOOKUP(Data[[#This Row],[Where do you work]], Countries[], 3, FALSE)</f>
        <v>Asia</v>
      </c>
      <c r="P663" s="1" t="s">
        <v>294</v>
      </c>
      <c r="Q663" s="1" t="str">
        <f>VLOOKUP(Data[[#This Row],[How many hours of a day you work on Excel]], Time[], 2, FALSE)</f>
        <v>Very Heavy</v>
      </c>
      <c r="R663" s="1">
        <v>2</v>
      </c>
      <c r="S663" s="33" t="str">
        <f>VLOOKUP(Data[[#This Row],[Years of Experience]], Experience[], 2, TRUE)</f>
        <v>0 - 5 Years</v>
      </c>
    </row>
    <row r="664" spans="2:19" x14ac:dyDescent="0.2">
      <c r="B664" s="1" t="s">
        <v>1083</v>
      </c>
      <c r="C664" s="1">
        <v>41055.959722222222</v>
      </c>
      <c r="D664" s="10" t="s">
        <v>1084</v>
      </c>
      <c r="E664" s="1" t="s">
        <v>19</v>
      </c>
      <c r="F664" s="11">
        <v>1700000</v>
      </c>
      <c r="G664" s="9">
        <f>Data[[#This Row],[Clean Salary]]*INDEX(Exchange[], MATCH(Data[[#This Row],[Currency]], Exchange[Code], 0), 4)</f>
        <v>30273.458368652366</v>
      </c>
      <c r="H664" s="11">
        <f>IFERROR(Data[[#This Row],[Salary in USD]]/(INDEX(Exchange[], MATCH(Data[[#This Row],[Local Currency Unit]], Exchange[Code], 0), 8)), "")</f>
        <v>18687.319980649609</v>
      </c>
      <c r="I664" s="30">
        <f>100*(Data[[#This Row],[Salary in Big Macs]]/$H$5)</f>
        <v>136.33903203270086</v>
      </c>
      <c r="J664" s="1" t="s">
        <v>1085</v>
      </c>
      <c r="K664" s="1" t="s">
        <v>281</v>
      </c>
      <c r="L664" s="1" t="s">
        <v>134</v>
      </c>
      <c r="M664" s="1" t="s">
        <v>19</v>
      </c>
      <c r="N664" s="1" t="str">
        <f>INDEX(Countries[], MATCH(Data[[#This Row],[Where do you work]], Countries[Actual], 0), 2)</f>
        <v>India</v>
      </c>
      <c r="O664" s="1" t="str">
        <f>VLOOKUP(Data[[#This Row],[Where do you work]], Countries[], 3, FALSE)</f>
        <v>Asia</v>
      </c>
      <c r="P664" s="1" t="s">
        <v>294</v>
      </c>
      <c r="Q664" s="1" t="str">
        <f>VLOOKUP(Data[[#This Row],[How many hours of a day you work on Excel]], Time[], 2, FALSE)</f>
        <v>Very Heavy</v>
      </c>
      <c r="R664" s="1">
        <v>1.1000000000000001</v>
      </c>
      <c r="S664" s="33" t="str">
        <f>VLOOKUP(Data[[#This Row],[Years of Experience]], Experience[], 2, TRUE)</f>
        <v>0 - 5 Years</v>
      </c>
    </row>
    <row r="665" spans="2:19" x14ac:dyDescent="0.2">
      <c r="B665" s="1" t="s">
        <v>3405</v>
      </c>
      <c r="C665" s="1">
        <v>41057.486932870372</v>
      </c>
      <c r="D665" s="10">
        <v>15000</v>
      </c>
      <c r="E665" s="1" t="s">
        <v>322</v>
      </c>
      <c r="F665" s="11">
        <v>15000</v>
      </c>
      <c r="G665" s="9">
        <f>Data[[#This Row],[Clean Salary]]*INDEX(Exchange[], MATCH(Data[[#This Row],[Currency]], Exchange[Code], 0), 4)</f>
        <v>15000</v>
      </c>
      <c r="H665" s="11">
        <f>IFERROR(Data[[#This Row],[Salary in USD]]/(INDEX(Exchange[], MATCH(Data[[#This Row],[Local Currency Unit]], Exchange[Code], 0), 8)), "")</f>
        <v>9259.2592592592591</v>
      </c>
      <c r="I665" s="30">
        <f>100*(Data[[#This Row],[Salary in Big Macs]]/$H$5)</f>
        <v>67.553744788146275</v>
      </c>
      <c r="J665" s="1" t="s">
        <v>3406</v>
      </c>
      <c r="K665" s="1" t="s">
        <v>281</v>
      </c>
      <c r="L665" s="1" t="s">
        <v>134</v>
      </c>
      <c r="M665" s="1" t="s">
        <v>19</v>
      </c>
      <c r="N665" s="1" t="str">
        <f>INDEX(Countries[], MATCH(Data[[#This Row],[Where do you work]], Countries[Actual], 0), 2)</f>
        <v>India</v>
      </c>
      <c r="O665" s="1" t="str">
        <f>VLOOKUP(Data[[#This Row],[Where do you work]], Countries[], 3, FALSE)</f>
        <v>Asia</v>
      </c>
      <c r="P665" s="1" t="s">
        <v>282</v>
      </c>
      <c r="Q665" s="1" t="str">
        <f>VLOOKUP(Data[[#This Row],[How many hours of a day you work on Excel]], Time[], 2, FALSE)</f>
        <v>Heavy</v>
      </c>
      <c r="R665" s="1">
        <v>4</v>
      </c>
      <c r="S665" s="33" t="str">
        <f>VLOOKUP(Data[[#This Row],[Years of Experience]], Experience[], 2, TRUE)</f>
        <v>0 - 5 Years</v>
      </c>
    </row>
    <row r="666" spans="2:19" x14ac:dyDescent="0.2">
      <c r="B666" s="1" t="s">
        <v>3969</v>
      </c>
      <c r="C666" s="1">
        <v>41079.527268518519</v>
      </c>
      <c r="D666" s="10">
        <v>4000</v>
      </c>
      <c r="E666" s="1" t="s">
        <v>322</v>
      </c>
      <c r="F666" s="11">
        <v>4000</v>
      </c>
      <c r="G666" s="9">
        <f>Data[[#This Row],[Clean Salary]]*INDEX(Exchange[], MATCH(Data[[#This Row],[Currency]], Exchange[Code], 0), 4)</f>
        <v>4000</v>
      </c>
      <c r="H666" s="11">
        <f>IFERROR(Data[[#This Row],[Salary in USD]]/(INDEX(Exchange[], MATCH(Data[[#This Row],[Local Currency Unit]], Exchange[Code], 0), 8)), "")</f>
        <v>2469.1358024691358</v>
      </c>
      <c r="I666" s="30">
        <f>100*(Data[[#This Row],[Salary in Big Macs]]/$H$5)</f>
        <v>18.014331943505674</v>
      </c>
      <c r="J666" s="1" t="s">
        <v>3970</v>
      </c>
      <c r="K666" s="1" t="s">
        <v>290</v>
      </c>
      <c r="L666" s="1" t="s">
        <v>134</v>
      </c>
      <c r="M666" s="1" t="s">
        <v>19</v>
      </c>
      <c r="N666" s="1" t="str">
        <f>INDEX(Countries[], MATCH(Data[[#This Row],[Where do you work]], Countries[Actual], 0), 2)</f>
        <v>India</v>
      </c>
      <c r="O666" s="1" t="str">
        <f>VLOOKUP(Data[[#This Row],[Where do you work]], Countries[], 3, FALSE)</f>
        <v>Asia</v>
      </c>
      <c r="P666" s="1" t="s">
        <v>291</v>
      </c>
      <c r="Q666" s="1" t="str">
        <f>VLOOKUP(Data[[#This Row],[How many hours of a day you work on Excel]], Time[], 2, FALSE)</f>
        <v>Medium</v>
      </c>
      <c r="R666" s="1">
        <v>4</v>
      </c>
      <c r="S666" s="33" t="str">
        <f>VLOOKUP(Data[[#This Row],[Years of Experience]], Experience[], 2, TRUE)</f>
        <v>0 - 5 Years</v>
      </c>
    </row>
    <row r="667" spans="2:19" x14ac:dyDescent="0.2">
      <c r="B667" s="1" t="s">
        <v>3459</v>
      </c>
      <c r="C667" s="1">
        <v>41055.74255787037</v>
      </c>
      <c r="D667" s="10" t="s">
        <v>3447</v>
      </c>
      <c r="E667" s="1" t="s">
        <v>19</v>
      </c>
      <c r="F667" s="11">
        <v>300000</v>
      </c>
      <c r="G667" s="9">
        <f>Data[[#This Row],[Clean Salary]]*INDEX(Exchange[], MATCH(Data[[#This Row],[Currency]], Exchange[Code], 0), 4)</f>
        <v>5342.3750062327708</v>
      </c>
      <c r="H667" s="11">
        <f>IFERROR(Data[[#This Row],[Salary in USD]]/(INDEX(Exchange[], MATCH(Data[[#This Row],[Local Currency Unit]], Exchange[Code], 0), 8)), "")</f>
        <v>3297.7623495264015</v>
      </c>
      <c r="I667" s="30">
        <f>100*(Data[[#This Row],[Salary in Big Macs]]/$H$5)</f>
        <v>24.05982918224133</v>
      </c>
      <c r="J667" s="1" t="s">
        <v>3460</v>
      </c>
      <c r="K667" s="1" t="s">
        <v>298</v>
      </c>
      <c r="L667" s="1" t="s">
        <v>134</v>
      </c>
      <c r="M667" s="1" t="s">
        <v>19</v>
      </c>
      <c r="N667" s="1" t="str">
        <f>INDEX(Countries[], MATCH(Data[[#This Row],[Where do you work]], Countries[Actual], 0), 2)</f>
        <v>India</v>
      </c>
      <c r="O667" s="1" t="str">
        <f>VLOOKUP(Data[[#This Row],[Where do you work]], Countries[], 3, FALSE)</f>
        <v>Asia</v>
      </c>
      <c r="P667" s="1" t="s">
        <v>294</v>
      </c>
      <c r="Q667" s="1" t="str">
        <f>VLOOKUP(Data[[#This Row],[How many hours of a day you work on Excel]], Time[], 2, FALSE)</f>
        <v>Very Heavy</v>
      </c>
      <c r="R667" s="1">
        <v>4</v>
      </c>
      <c r="S667" s="33" t="str">
        <f>VLOOKUP(Data[[#This Row],[Years of Experience]], Experience[], 2, TRUE)</f>
        <v>0 - 5 Years</v>
      </c>
    </row>
    <row r="668" spans="2:19" x14ac:dyDescent="0.2">
      <c r="B668" s="1" t="s">
        <v>3846</v>
      </c>
      <c r="C668" s="1">
        <v>41055.563425925924</v>
      </c>
      <c r="D668" s="10" t="s">
        <v>3847</v>
      </c>
      <c r="E668" s="1" t="s">
        <v>19</v>
      </c>
      <c r="F668" s="11">
        <v>150000</v>
      </c>
      <c r="G668" s="9">
        <f>Data[[#This Row],[Clean Salary]]*INDEX(Exchange[], MATCH(Data[[#This Row],[Currency]], Exchange[Code], 0), 4)</f>
        <v>2671.1875031163854</v>
      </c>
      <c r="H668" s="11">
        <f>IFERROR(Data[[#This Row],[Salary in USD]]/(INDEX(Exchange[], MATCH(Data[[#This Row],[Local Currency Unit]], Exchange[Code], 0), 8)), "")</f>
        <v>1648.8811747632008</v>
      </c>
      <c r="I668" s="30">
        <f>100*(Data[[#This Row],[Salary in Big Macs]]/$H$5)</f>
        <v>12.029914591120665</v>
      </c>
      <c r="J668" s="1" t="s">
        <v>3848</v>
      </c>
      <c r="K668" s="1" t="s">
        <v>329</v>
      </c>
      <c r="L668" s="1" t="s">
        <v>134</v>
      </c>
      <c r="M668" s="1" t="s">
        <v>19</v>
      </c>
      <c r="N668" s="1" t="str">
        <f>INDEX(Countries[], MATCH(Data[[#This Row],[Where do you work]], Countries[Actual], 0), 2)</f>
        <v>India</v>
      </c>
      <c r="O668" s="1" t="str">
        <f>VLOOKUP(Data[[#This Row],[Where do you work]], Countries[], 3, FALSE)</f>
        <v>Asia</v>
      </c>
      <c r="P668" s="1" t="s">
        <v>282</v>
      </c>
      <c r="Q668" s="1" t="str">
        <f>VLOOKUP(Data[[#This Row],[How many hours of a day you work on Excel]], Time[], 2, FALSE)</f>
        <v>Heavy</v>
      </c>
      <c r="R668" s="1">
        <v>4.5</v>
      </c>
      <c r="S668" s="33" t="str">
        <f>VLOOKUP(Data[[#This Row],[Years of Experience]], Experience[], 2, TRUE)</f>
        <v>0 - 5 Years</v>
      </c>
    </row>
    <row r="669" spans="2:19" x14ac:dyDescent="0.2">
      <c r="B669" s="1" t="s">
        <v>2836</v>
      </c>
      <c r="C669" s="1">
        <v>41055.493449074071</v>
      </c>
      <c r="D669" s="10" t="s">
        <v>2837</v>
      </c>
      <c r="E669" s="1" t="s">
        <v>19</v>
      </c>
      <c r="F669" s="11">
        <v>600000</v>
      </c>
      <c r="G669" s="9">
        <f>Data[[#This Row],[Clean Salary]]*INDEX(Exchange[], MATCH(Data[[#This Row],[Currency]], Exchange[Code], 0), 4)</f>
        <v>10684.750012465542</v>
      </c>
      <c r="H669" s="11">
        <f>IFERROR(Data[[#This Row],[Salary in USD]]/(INDEX(Exchange[], MATCH(Data[[#This Row],[Local Currency Unit]], Exchange[Code], 0), 8)), "")</f>
        <v>6595.524699052803</v>
      </c>
      <c r="I669" s="30">
        <f>100*(Data[[#This Row],[Salary in Big Macs]]/$H$5)</f>
        <v>48.11965836448266</v>
      </c>
      <c r="J669" s="1" t="s">
        <v>2838</v>
      </c>
      <c r="K669" s="1" t="s">
        <v>281</v>
      </c>
      <c r="L669" s="1" t="s">
        <v>134</v>
      </c>
      <c r="M669" s="1" t="s">
        <v>19</v>
      </c>
      <c r="N669" s="1" t="str">
        <f>INDEX(Countries[], MATCH(Data[[#This Row],[Where do you work]], Countries[Actual], 0), 2)</f>
        <v>India</v>
      </c>
      <c r="O669" s="1" t="str">
        <f>VLOOKUP(Data[[#This Row],[Where do you work]], Countries[], 3, FALSE)</f>
        <v>Asia</v>
      </c>
      <c r="P669" s="1" t="s">
        <v>282</v>
      </c>
      <c r="Q669" s="1" t="str">
        <f>VLOOKUP(Data[[#This Row],[How many hours of a day you work on Excel]], Time[], 2, FALSE)</f>
        <v>Heavy</v>
      </c>
      <c r="R669" s="1">
        <v>11</v>
      </c>
      <c r="S669" s="33" t="str">
        <f>VLOOKUP(Data[[#This Row],[Years of Experience]], Experience[], 2, TRUE)</f>
        <v>10 - 20 Years</v>
      </c>
    </row>
    <row r="670" spans="2:19" x14ac:dyDescent="0.2">
      <c r="B670" s="1" t="s">
        <v>3808</v>
      </c>
      <c r="C670" s="1">
        <v>41060.666851851849</v>
      </c>
      <c r="D670" s="10">
        <v>8000</v>
      </c>
      <c r="E670" s="1" t="s">
        <v>322</v>
      </c>
      <c r="F670" s="11">
        <v>8000</v>
      </c>
      <c r="G670" s="9">
        <f>Data[[#This Row],[Clean Salary]]*INDEX(Exchange[], MATCH(Data[[#This Row],[Currency]], Exchange[Code], 0), 4)</f>
        <v>8000</v>
      </c>
      <c r="H670" s="11">
        <f>IFERROR(Data[[#This Row],[Salary in USD]]/(INDEX(Exchange[], MATCH(Data[[#This Row],[Local Currency Unit]], Exchange[Code], 0), 8)), "")</f>
        <v>4938.2716049382716</v>
      </c>
      <c r="I670" s="30">
        <f>100*(Data[[#This Row],[Salary in Big Macs]]/$H$5)</f>
        <v>36.028663887011348</v>
      </c>
      <c r="J670" s="1" t="s">
        <v>3004</v>
      </c>
      <c r="K670" s="1" t="s">
        <v>329</v>
      </c>
      <c r="L670" s="1" t="s">
        <v>134</v>
      </c>
      <c r="M670" s="1" t="s">
        <v>19</v>
      </c>
      <c r="N670" s="1" t="str">
        <f>INDEX(Countries[], MATCH(Data[[#This Row],[Where do you work]], Countries[Actual], 0), 2)</f>
        <v>India</v>
      </c>
      <c r="O670" s="1" t="str">
        <f>VLOOKUP(Data[[#This Row],[Where do you work]], Countries[], 3, FALSE)</f>
        <v>Asia</v>
      </c>
      <c r="P670" s="1" t="s">
        <v>282</v>
      </c>
      <c r="Q670" s="1" t="str">
        <f>VLOOKUP(Data[[#This Row],[How many hours of a day you work on Excel]], Time[], 2, FALSE)</f>
        <v>Heavy</v>
      </c>
      <c r="R670" s="1">
        <v>18</v>
      </c>
      <c r="S670" s="33" t="str">
        <f>VLOOKUP(Data[[#This Row],[Years of Experience]], Experience[], 2, TRUE)</f>
        <v>10 - 20 Years</v>
      </c>
    </row>
    <row r="671" spans="2:19" x14ac:dyDescent="0.2">
      <c r="B671" s="1" t="s">
        <v>3002</v>
      </c>
      <c r="C671" s="1">
        <v>41055.079710648148</v>
      </c>
      <c r="D671" s="10" t="s">
        <v>3003</v>
      </c>
      <c r="E671" s="1" t="s">
        <v>19</v>
      </c>
      <c r="F671" s="11">
        <v>500000</v>
      </c>
      <c r="G671" s="9">
        <f>Data[[#This Row],[Clean Salary]]*INDEX(Exchange[], MATCH(Data[[#This Row],[Currency]], Exchange[Code], 0), 4)</f>
        <v>8903.9583437212841</v>
      </c>
      <c r="H671" s="11">
        <f>IFERROR(Data[[#This Row],[Salary in USD]]/(INDEX(Exchange[], MATCH(Data[[#This Row],[Local Currency Unit]], Exchange[Code], 0), 8)), "")</f>
        <v>5496.2705825440025</v>
      </c>
      <c r="I671" s="30">
        <f>100*(Data[[#This Row],[Salary in Big Macs]]/$H$5)</f>
        <v>40.09971530373555</v>
      </c>
      <c r="J671" s="1" t="s">
        <v>3004</v>
      </c>
      <c r="K671" s="1" t="s">
        <v>281</v>
      </c>
      <c r="L671" s="1" t="s">
        <v>134</v>
      </c>
      <c r="M671" s="1" t="s">
        <v>19</v>
      </c>
      <c r="N671" s="1" t="str">
        <f>INDEX(Countries[], MATCH(Data[[#This Row],[Where do you work]], Countries[Actual], 0), 2)</f>
        <v>India</v>
      </c>
      <c r="O671" s="1" t="str">
        <f>VLOOKUP(Data[[#This Row],[Where do you work]], Countries[], 3, FALSE)</f>
        <v>Asia</v>
      </c>
      <c r="P671" s="1" t="s">
        <v>291</v>
      </c>
      <c r="Q671" s="1" t="str">
        <f>VLOOKUP(Data[[#This Row],[How many hours of a day you work on Excel]], Time[], 2, FALSE)</f>
        <v>Medium</v>
      </c>
      <c r="S671" s="33" t="str">
        <f>VLOOKUP(Data[[#This Row],[Years of Experience]], Experience[], 2, TRUE)</f>
        <v>0 - 5 Years</v>
      </c>
    </row>
    <row r="672" spans="2:19" x14ac:dyDescent="0.2">
      <c r="B672" s="1" t="s">
        <v>2513</v>
      </c>
      <c r="C672" s="1">
        <v>41055.126875000002</v>
      </c>
      <c r="D672" s="10" t="s">
        <v>2514</v>
      </c>
      <c r="E672" s="1" t="s">
        <v>19</v>
      </c>
      <c r="F672" s="11">
        <v>800000</v>
      </c>
      <c r="G672" s="9">
        <f>Data[[#This Row],[Clean Salary]]*INDEX(Exchange[], MATCH(Data[[#This Row],[Currency]], Exchange[Code], 0), 4)</f>
        <v>14246.333349954055</v>
      </c>
      <c r="H672" s="11">
        <f>IFERROR(Data[[#This Row],[Salary in USD]]/(INDEX(Exchange[], MATCH(Data[[#This Row],[Local Currency Unit]], Exchange[Code], 0), 8)), "")</f>
        <v>8794.0329320704041</v>
      </c>
      <c r="I672" s="30">
        <f>100*(Data[[#This Row],[Salary in Big Macs]]/$H$5)</f>
        <v>64.15954448597688</v>
      </c>
      <c r="J672" s="1" t="s">
        <v>2515</v>
      </c>
      <c r="K672" s="1" t="s">
        <v>329</v>
      </c>
      <c r="L672" s="1" t="s">
        <v>134</v>
      </c>
      <c r="M672" s="1" t="s">
        <v>19</v>
      </c>
      <c r="N672" s="1" t="str">
        <f>INDEX(Countries[], MATCH(Data[[#This Row],[Where do you work]], Countries[Actual], 0), 2)</f>
        <v>India</v>
      </c>
      <c r="O672" s="1" t="str">
        <f>VLOOKUP(Data[[#This Row],[Where do you work]], Countries[], 3, FALSE)</f>
        <v>Asia</v>
      </c>
      <c r="P672" s="1" t="s">
        <v>294</v>
      </c>
      <c r="Q672" s="1" t="str">
        <f>VLOOKUP(Data[[#This Row],[How many hours of a day you work on Excel]], Time[], 2, FALSE)</f>
        <v>Very Heavy</v>
      </c>
      <c r="S672" s="33" t="str">
        <f>VLOOKUP(Data[[#This Row],[Years of Experience]], Experience[], 2, TRUE)</f>
        <v>0 - 5 Years</v>
      </c>
    </row>
    <row r="673" spans="2:19" x14ac:dyDescent="0.2">
      <c r="B673" s="1" t="s">
        <v>3076</v>
      </c>
      <c r="C673" s="1">
        <v>41059.517627314817</v>
      </c>
      <c r="D673" s="10">
        <v>480000</v>
      </c>
      <c r="E673" s="1" t="s">
        <v>19</v>
      </c>
      <c r="F673" s="11">
        <v>480000</v>
      </c>
      <c r="G673" s="9">
        <f>Data[[#This Row],[Clean Salary]]*INDEX(Exchange[], MATCH(Data[[#This Row],[Currency]], Exchange[Code], 0), 4)</f>
        <v>8547.8000099724322</v>
      </c>
      <c r="H673" s="11">
        <f>IFERROR(Data[[#This Row],[Salary in USD]]/(INDEX(Exchange[], MATCH(Data[[#This Row],[Local Currency Unit]], Exchange[Code], 0), 8)), "")</f>
        <v>5276.4197592422415</v>
      </c>
      <c r="I673" s="30">
        <f>100*(Data[[#This Row],[Salary in Big Macs]]/$H$5)</f>
        <v>38.495726691586121</v>
      </c>
      <c r="J673" s="1" t="s">
        <v>1749</v>
      </c>
      <c r="K673" s="1" t="s">
        <v>290</v>
      </c>
      <c r="L673" s="1" t="s">
        <v>134</v>
      </c>
      <c r="M673" s="1" t="s">
        <v>19</v>
      </c>
      <c r="N673" s="1" t="str">
        <f>INDEX(Countries[], MATCH(Data[[#This Row],[Where do you work]], Countries[Actual], 0), 2)</f>
        <v>India</v>
      </c>
      <c r="O673" s="1" t="str">
        <f>VLOOKUP(Data[[#This Row],[Where do you work]], Countries[], 3, FALSE)</f>
        <v>Asia</v>
      </c>
      <c r="P673" s="1" t="s">
        <v>282</v>
      </c>
      <c r="Q673" s="1" t="str">
        <f>VLOOKUP(Data[[#This Row],[How many hours of a day you work on Excel]], Time[], 2, FALSE)</f>
        <v>Heavy</v>
      </c>
      <c r="R673" s="1">
        <v>7</v>
      </c>
      <c r="S673" s="33" t="str">
        <f>VLOOKUP(Data[[#This Row],[Years of Experience]], Experience[], 2, TRUE)</f>
        <v>5 - 10 Years</v>
      </c>
    </row>
    <row r="674" spans="2:19" x14ac:dyDescent="0.2">
      <c r="B674" s="1" t="s">
        <v>3664</v>
      </c>
      <c r="C674" s="1">
        <v>41056.647337962961</v>
      </c>
      <c r="D674" s="10">
        <v>10000</v>
      </c>
      <c r="E674" s="1" t="s">
        <v>322</v>
      </c>
      <c r="F674" s="11">
        <v>10000</v>
      </c>
      <c r="G674" s="9">
        <f>Data[[#This Row],[Clean Salary]]*INDEX(Exchange[], MATCH(Data[[#This Row],[Currency]], Exchange[Code], 0), 4)</f>
        <v>10000</v>
      </c>
      <c r="H674" s="11">
        <f>IFERROR(Data[[#This Row],[Salary in USD]]/(INDEX(Exchange[], MATCH(Data[[#This Row],[Local Currency Unit]], Exchange[Code], 0), 8)), "")</f>
        <v>6172.8395061728388</v>
      </c>
      <c r="I674" s="30">
        <f>100*(Data[[#This Row],[Salary in Big Macs]]/$H$5)</f>
        <v>45.035829858764174</v>
      </c>
      <c r="J674" s="1" t="s">
        <v>1584</v>
      </c>
      <c r="K674" s="1" t="s">
        <v>281</v>
      </c>
      <c r="L674" s="1" t="s">
        <v>134</v>
      </c>
      <c r="M674" s="1" t="s">
        <v>19</v>
      </c>
      <c r="N674" s="1" t="str">
        <f>INDEX(Countries[], MATCH(Data[[#This Row],[Where do you work]], Countries[Actual], 0), 2)</f>
        <v>India</v>
      </c>
      <c r="O674" s="1" t="str">
        <f>VLOOKUP(Data[[#This Row],[Where do you work]], Countries[], 3, FALSE)</f>
        <v>Asia</v>
      </c>
      <c r="P674" s="1" t="s">
        <v>282</v>
      </c>
      <c r="Q674" s="1" t="str">
        <f>VLOOKUP(Data[[#This Row],[How many hours of a day you work on Excel]], Time[], 2, FALSE)</f>
        <v>Heavy</v>
      </c>
      <c r="R674" s="1">
        <v>6</v>
      </c>
      <c r="S674" s="33" t="str">
        <f>VLOOKUP(Data[[#This Row],[Years of Experience]], Experience[], 2, TRUE)</f>
        <v>5 - 10 Years</v>
      </c>
    </row>
    <row r="675" spans="2:19" x14ac:dyDescent="0.2">
      <c r="B675" s="1" t="s">
        <v>3449</v>
      </c>
      <c r="C675" s="1">
        <v>41055.485972222225</v>
      </c>
      <c r="D675" s="10" t="s">
        <v>3450</v>
      </c>
      <c r="E675" s="1" t="s">
        <v>19</v>
      </c>
      <c r="F675" s="11">
        <v>300000</v>
      </c>
      <c r="G675" s="9">
        <f>Data[[#This Row],[Clean Salary]]*INDEX(Exchange[], MATCH(Data[[#This Row],[Currency]], Exchange[Code], 0), 4)</f>
        <v>5342.3750062327708</v>
      </c>
      <c r="H675" s="11">
        <f>IFERROR(Data[[#This Row],[Salary in USD]]/(INDEX(Exchange[], MATCH(Data[[#This Row],[Local Currency Unit]], Exchange[Code], 0), 8)), "")</f>
        <v>3297.7623495264015</v>
      </c>
      <c r="I675" s="30">
        <f>100*(Data[[#This Row],[Salary in Big Macs]]/$H$5)</f>
        <v>24.05982918224133</v>
      </c>
      <c r="J675" s="1" t="s">
        <v>3020</v>
      </c>
      <c r="K675" s="1" t="s">
        <v>305</v>
      </c>
      <c r="L675" s="1" t="s">
        <v>134</v>
      </c>
      <c r="M675" s="1" t="s">
        <v>19</v>
      </c>
      <c r="N675" s="1" t="str">
        <f>INDEX(Countries[], MATCH(Data[[#This Row],[Where do you work]], Countries[Actual], 0), 2)</f>
        <v>India</v>
      </c>
      <c r="O675" s="1" t="str">
        <f>VLOOKUP(Data[[#This Row],[Where do you work]], Countries[], 3, FALSE)</f>
        <v>Asia</v>
      </c>
      <c r="P675" s="1" t="s">
        <v>294</v>
      </c>
      <c r="Q675" s="1" t="str">
        <f>VLOOKUP(Data[[#This Row],[How many hours of a day you work on Excel]], Time[], 2, FALSE)</f>
        <v>Very Heavy</v>
      </c>
      <c r="R675" s="1">
        <v>2</v>
      </c>
      <c r="S675" s="33" t="str">
        <f>VLOOKUP(Data[[#This Row],[Years of Experience]], Experience[], 2, TRUE)</f>
        <v>0 - 5 Years</v>
      </c>
    </row>
    <row r="676" spans="2:19" x14ac:dyDescent="0.2">
      <c r="B676" s="1" t="s">
        <v>3018</v>
      </c>
      <c r="C676" s="1">
        <v>41056.6175</v>
      </c>
      <c r="D676" s="10" t="s">
        <v>3019</v>
      </c>
      <c r="E676" s="1" t="s">
        <v>19</v>
      </c>
      <c r="F676" s="11">
        <v>500000</v>
      </c>
      <c r="G676" s="9">
        <f>Data[[#This Row],[Clean Salary]]*INDEX(Exchange[], MATCH(Data[[#This Row],[Currency]], Exchange[Code], 0), 4)</f>
        <v>8903.9583437212841</v>
      </c>
      <c r="H676" s="11">
        <f>IFERROR(Data[[#This Row],[Salary in USD]]/(INDEX(Exchange[], MATCH(Data[[#This Row],[Local Currency Unit]], Exchange[Code], 0), 8)), "")</f>
        <v>5496.2705825440025</v>
      </c>
      <c r="I676" s="30">
        <f>100*(Data[[#This Row],[Salary in Big Macs]]/$H$5)</f>
        <v>40.09971530373555</v>
      </c>
      <c r="J676" s="1" t="s">
        <v>3020</v>
      </c>
      <c r="K676" s="1" t="s">
        <v>305</v>
      </c>
      <c r="L676" s="1" t="s">
        <v>134</v>
      </c>
      <c r="M676" s="1" t="s">
        <v>19</v>
      </c>
      <c r="N676" s="1" t="str">
        <f>INDEX(Countries[], MATCH(Data[[#This Row],[Where do you work]], Countries[Actual], 0), 2)</f>
        <v>India</v>
      </c>
      <c r="O676" s="1" t="str">
        <f>VLOOKUP(Data[[#This Row],[Where do you work]], Countries[], 3, FALSE)</f>
        <v>Asia</v>
      </c>
      <c r="P676" s="1" t="s">
        <v>291</v>
      </c>
      <c r="Q676" s="1" t="str">
        <f>VLOOKUP(Data[[#This Row],[How many hours of a day you work on Excel]], Time[], 2, FALSE)</f>
        <v>Medium</v>
      </c>
      <c r="R676" s="1">
        <v>3</v>
      </c>
      <c r="S676" s="33" t="str">
        <f>VLOOKUP(Data[[#This Row],[Years of Experience]], Experience[], 2, TRUE)</f>
        <v>0 - 5 Years</v>
      </c>
    </row>
    <row r="677" spans="2:19" x14ac:dyDescent="0.2">
      <c r="B677" s="1" t="s">
        <v>3245</v>
      </c>
      <c r="C677" s="1">
        <v>41058.098761574074</v>
      </c>
      <c r="D677" s="10">
        <v>400000</v>
      </c>
      <c r="E677" s="1" t="s">
        <v>19</v>
      </c>
      <c r="F677" s="11">
        <v>400000</v>
      </c>
      <c r="G677" s="9">
        <f>Data[[#This Row],[Clean Salary]]*INDEX(Exchange[], MATCH(Data[[#This Row],[Currency]], Exchange[Code], 0), 4)</f>
        <v>7123.1666749770275</v>
      </c>
      <c r="H677" s="11">
        <f>IFERROR(Data[[#This Row],[Salary in USD]]/(INDEX(Exchange[], MATCH(Data[[#This Row],[Local Currency Unit]], Exchange[Code], 0), 8)), "")</f>
        <v>4397.016466035202</v>
      </c>
      <c r="I677" s="30">
        <f>100*(Data[[#This Row],[Salary in Big Macs]]/$H$5)</f>
        <v>32.07977224298844</v>
      </c>
      <c r="J677" s="1" t="s">
        <v>3246</v>
      </c>
      <c r="K677" s="1" t="s">
        <v>281</v>
      </c>
      <c r="L677" s="1" t="s">
        <v>134</v>
      </c>
      <c r="M677" s="1" t="s">
        <v>19</v>
      </c>
      <c r="N677" s="1" t="str">
        <f>INDEX(Countries[], MATCH(Data[[#This Row],[Where do you work]], Countries[Actual], 0), 2)</f>
        <v>India</v>
      </c>
      <c r="O677" s="1" t="str">
        <f>VLOOKUP(Data[[#This Row],[Where do you work]], Countries[], 3, FALSE)</f>
        <v>Asia</v>
      </c>
      <c r="P677" s="1" t="s">
        <v>282</v>
      </c>
      <c r="Q677" s="1" t="str">
        <f>VLOOKUP(Data[[#This Row],[How many hours of a day you work on Excel]], Time[], 2, FALSE)</f>
        <v>Heavy</v>
      </c>
      <c r="R677" s="1">
        <v>1</v>
      </c>
      <c r="S677" s="33" t="str">
        <f>VLOOKUP(Data[[#This Row],[Years of Experience]], Experience[], 2, TRUE)</f>
        <v>0 - 5 Years</v>
      </c>
    </row>
    <row r="678" spans="2:19" x14ac:dyDescent="0.2">
      <c r="B678" s="1" t="s">
        <v>3247</v>
      </c>
      <c r="C678" s="1">
        <v>41058.51425925926</v>
      </c>
      <c r="D678" s="10" t="s">
        <v>3248</v>
      </c>
      <c r="E678" s="1" t="s">
        <v>19</v>
      </c>
      <c r="F678" s="11">
        <v>400000</v>
      </c>
      <c r="G678" s="9">
        <f>Data[[#This Row],[Clean Salary]]*INDEX(Exchange[], MATCH(Data[[#This Row],[Currency]], Exchange[Code], 0), 4)</f>
        <v>7123.1666749770275</v>
      </c>
      <c r="H678" s="11">
        <f>IFERROR(Data[[#This Row],[Salary in USD]]/(INDEX(Exchange[], MATCH(Data[[#This Row],[Local Currency Unit]], Exchange[Code], 0), 8)), "")</f>
        <v>4397.016466035202</v>
      </c>
      <c r="I678" s="30">
        <f>100*(Data[[#This Row],[Salary in Big Macs]]/$H$5)</f>
        <v>32.07977224298844</v>
      </c>
      <c r="J678" s="1" t="s">
        <v>3065</v>
      </c>
      <c r="K678" s="1" t="s">
        <v>281</v>
      </c>
      <c r="L678" s="1" t="s">
        <v>134</v>
      </c>
      <c r="M678" s="1" t="s">
        <v>19</v>
      </c>
      <c r="N678" s="1" t="str">
        <f>INDEX(Countries[], MATCH(Data[[#This Row],[Where do you work]], Countries[Actual], 0), 2)</f>
        <v>India</v>
      </c>
      <c r="O678" s="1" t="str">
        <f>VLOOKUP(Data[[#This Row],[Where do you work]], Countries[], 3, FALSE)</f>
        <v>Asia</v>
      </c>
      <c r="P678" s="1" t="s">
        <v>294</v>
      </c>
      <c r="Q678" s="1" t="str">
        <f>VLOOKUP(Data[[#This Row],[How many hours of a day you work on Excel]], Time[], 2, FALSE)</f>
        <v>Very Heavy</v>
      </c>
      <c r="R678" s="1">
        <v>3</v>
      </c>
      <c r="S678" s="33" t="str">
        <f>VLOOKUP(Data[[#This Row],[Years of Experience]], Experience[], 2, TRUE)</f>
        <v>0 - 5 Years</v>
      </c>
    </row>
    <row r="679" spans="2:19" x14ac:dyDescent="0.2">
      <c r="B679" s="1" t="s">
        <v>3063</v>
      </c>
      <c r="C679" s="1">
        <v>41055.525613425925</v>
      </c>
      <c r="D679" s="10" t="s">
        <v>3064</v>
      </c>
      <c r="E679" s="1" t="s">
        <v>19</v>
      </c>
      <c r="F679" s="11">
        <v>480000</v>
      </c>
      <c r="G679" s="9">
        <f>Data[[#This Row],[Clean Salary]]*INDEX(Exchange[], MATCH(Data[[#This Row],[Currency]], Exchange[Code], 0), 4)</f>
        <v>8547.8000099724322</v>
      </c>
      <c r="H679" s="11">
        <f>IFERROR(Data[[#This Row],[Salary in USD]]/(INDEX(Exchange[], MATCH(Data[[#This Row],[Local Currency Unit]], Exchange[Code], 0), 8)), "")</f>
        <v>5276.4197592422415</v>
      </c>
      <c r="I679" s="30">
        <f>100*(Data[[#This Row],[Salary in Big Macs]]/$H$5)</f>
        <v>38.495726691586121</v>
      </c>
      <c r="J679" s="1" t="s">
        <v>3065</v>
      </c>
      <c r="K679" s="1" t="s">
        <v>281</v>
      </c>
      <c r="L679" s="1" t="s">
        <v>134</v>
      </c>
      <c r="M679" s="1" t="s">
        <v>19</v>
      </c>
      <c r="N679" s="1" t="str">
        <f>INDEX(Countries[], MATCH(Data[[#This Row],[Where do you work]], Countries[Actual], 0), 2)</f>
        <v>India</v>
      </c>
      <c r="O679" s="1" t="str">
        <f>VLOOKUP(Data[[#This Row],[Where do you work]], Countries[], 3, FALSE)</f>
        <v>Asia</v>
      </c>
      <c r="P679" s="1" t="s">
        <v>291</v>
      </c>
      <c r="Q679" s="1" t="str">
        <f>VLOOKUP(Data[[#This Row],[How many hours of a day you work on Excel]], Time[], 2, FALSE)</f>
        <v>Medium</v>
      </c>
      <c r="R679" s="1">
        <v>8</v>
      </c>
      <c r="S679" s="33" t="str">
        <f>VLOOKUP(Data[[#This Row],[Years of Experience]], Experience[], 2, TRUE)</f>
        <v>5 - 10 Years</v>
      </c>
    </row>
    <row r="680" spans="2:19" x14ac:dyDescent="0.2">
      <c r="B680" s="1" t="s">
        <v>3180</v>
      </c>
      <c r="C680" s="1">
        <v>41067.697928240741</v>
      </c>
      <c r="D680" s="10">
        <v>421000</v>
      </c>
      <c r="E680" s="1" t="s">
        <v>19</v>
      </c>
      <c r="F680" s="11">
        <v>421000</v>
      </c>
      <c r="G680" s="9">
        <f>Data[[#This Row],[Clean Salary]]*INDEX(Exchange[], MATCH(Data[[#This Row],[Currency]], Exchange[Code], 0), 4)</f>
        <v>7497.1329254133216</v>
      </c>
      <c r="H680" s="11">
        <f>IFERROR(Data[[#This Row],[Salary in USD]]/(INDEX(Exchange[], MATCH(Data[[#This Row],[Local Currency Unit]], Exchange[Code], 0), 8)), "")</f>
        <v>4627.8598305020505</v>
      </c>
      <c r="I680" s="30">
        <f>100*(Data[[#This Row],[Salary in Big Macs]]/$H$5)</f>
        <v>33.763960285745334</v>
      </c>
      <c r="J680" s="1" t="s">
        <v>3181</v>
      </c>
      <c r="K680" s="1" t="s">
        <v>290</v>
      </c>
      <c r="L680" s="1" t="s">
        <v>134</v>
      </c>
      <c r="M680" s="1" t="s">
        <v>19</v>
      </c>
      <c r="N680" s="1" t="str">
        <f>INDEX(Countries[], MATCH(Data[[#This Row],[Where do you work]], Countries[Actual], 0), 2)</f>
        <v>India</v>
      </c>
      <c r="O680" s="1" t="str">
        <f>VLOOKUP(Data[[#This Row],[Where do you work]], Countries[], 3, FALSE)</f>
        <v>Asia</v>
      </c>
      <c r="P680" s="1" t="s">
        <v>282</v>
      </c>
      <c r="Q680" s="1" t="str">
        <f>VLOOKUP(Data[[#This Row],[How many hours of a day you work on Excel]], Time[], 2, FALSE)</f>
        <v>Heavy</v>
      </c>
      <c r="R680" s="1">
        <v>4</v>
      </c>
      <c r="S680" s="33" t="str">
        <f>VLOOKUP(Data[[#This Row],[Years of Experience]], Experience[], 2, TRUE)</f>
        <v>0 - 5 Years</v>
      </c>
    </row>
    <row r="681" spans="2:19" x14ac:dyDescent="0.2">
      <c r="B681" s="1" t="s">
        <v>546</v>
      </c>
      <c r="C681" s="1">
        <v>41058.021319444444</v>
      </c>
      <c r="D681" s="10">
        <v>2600000</v>
      </c>
      <c r="E681" s="1" t="s">
        <v>19</v>
      </c>
      <c r="F681" s="11">
        <v>2600000</v>
      </c>
      <c r="G681" s="9">
        <f>Data[[#This Row],[Clean Salary]]*INDEX(Exchange[], MATCH(Data[[#This Row],[Currency]], Exchange[Code], 0), 4)</f>
        <v>46300.583387350678</v>
      </c>
      <c r="H681" s="11">
        <f>IFERROR(Data[[#This Row],[Salary in USD]]/(INDEX(Exchange[], MATCH(Data[[#This Row],[Local Currency Unit]], Exchange[Code], 0), 8)), "")</f>
        <v>28580.607029228813</v>
      </c>
      <c r="I681" s="30">
        <f>100*(Data[[#This Row],[Salary in Big Macs]]/$H$5)</f>
        <v>208.51851957942483</v>
      </c>
      <c r="J681" s="1" t="s">
        <v>547</v>
      </c>
      <c r="K681" s="1" t="s">
        <v>281</v>
      </c>
      <c r="L681" s="1" t="s">
        <v>134</v>
      </c>
      <c r="M681" s="1" t="s">
        <v>19</v>
      </c>
      <c r="N681" s="1" t="str">
        <f>INDEX(Countries[], MATCH(Data[[#This Row],[Where do you work]], Countries[Actual], 0), 2)</f>
        <v>India</v>
      </c>
      <c r="O681" s="1" t="str">
        <f>VLOOKUP(Data[[#This Row],[Where do you work]], Countries[], 3, FALSE)</f>
        <v>Asia</v>
      </c>
      <c r="P681" s="1" t="s">
        <v>282</v>
      </c>
      <c r="Q681" s="1" t="str">
        <f>VLOOKUP(Data[[#This Row],[How many hours of a day you work on Excel]], Time[], 2, FALSE)</f>
        <v>Heavy</v>
      </c>
      <c r="R681" s="1">
        <v>4</v>
      </c>
      <c r="S681" s="33" t="str">
        <f>VLOOKUP(Data[[#This Row],[Years of Experience]], Experience[], 2, TRUE)</f>
        <v>0 - 5 Years</v>
      </c>
    </row>
    <row r="682" spans="2:19" x14ac:dyDescent="0.2">
      <c r="B682" s="1" t="s">
        <v>2765</v>
      </c>
      <c r="C682" s="1">
        <v>41058.408182870371</v>
      </c>
      <c r="D682" s="10">
        <v>30000</v>
      </c>
      <c r="E682" s="1" t="s">
        <v>322</v>
      </c>
      <c r="F682" s="11">
        <v>30000</v>
      </c>
      <c r="G682" s="9">
        <f>Data[[#This Row],[Clean Salary]]*INDEX(Exchange[], MATCH(Data[[#This Row],[Currency]], Exchange[Code], 0), 4)</f>
        <v>30000</v>
      </c>
      <c r="H682" s="11">
        <f>IFERROR(Data[[#This Row],[Salary in USD]]/(INDEX(Exchange[], MATCH(Data[[#This Row],[Local Currency Unit]], Exchange[Code], 0), 8)), "")</f>
        <v>18518.518518518518</v>
      </c>
      <c r="I682" s="30">
        <f>100*(Data[[#This Row],[Salary in Big Macs]]/$H$5)</f>
        <v>135.10748957629255</v>
      </c>
      <c r="J682" s="1" t="s">
        <v>2766</v>
      </c>
      <c r="K682" s="1" t="s">
        <v>281</v>
      </c>
      <c r="L682" s="1" t="s">
        <v>134</v>
      </c>
      <c r="M682" s="1" t="s">
        <v>19</v>
      </c>
      <c r="N682" s="1" t="str">
        <f>INDEX(Countries[], MATCH(Data[[#This Row],[Where do you work]], Countries[Actual], 0), 2)</f>
        <v>India</v>
      </c>
      <c r="O682" s="1" t="str">
        <f>VLOOKUP(Data[[#This Row],[Where do you work]], Countries[], 3, FALSE)</f>
        <v>Asia</v>
      </c>
      <c r="P682" s="1" t="s">
        <v>291</v>
      </c>
      <c r="Q682" s="1" t="str">
        <f>VLOOKUP(Data[[#This Row],[How many hours of a day you work on Excel]], Time[], 2, FALSE)</f>
        <v>Medium</v>
      </c>
      <c r="R682" s="1">
        <v>3</v>
      </c>
      <c r="S682" s="33" t="str">
        <f>VLOOKUP(Data[[#This Row],[Years of Experience]], Experience[], 2, TRUE)</f>
        <v>0 - 5 Years</v>
      </c>
    </row>
    <row r="683" spans="2:19" x14ac:dyDescent="0.2">
      <c r="B683" s="1" t="s">
        <v>3439</v>
      </c>
      <c r="C683" s="1">
        <v>41058.520277777781</v>
      </c>
      <c r="D683" s="10" t="s">
        <v>3440</v>
      </c>
      <c r="E683" s="1" t="s">
        <v>322</v>
      </c>
      <c r="F683" s="11">
        <v>14000</v>
      </c>
      <c r="G683" s="9">
        <f>Data[[#This Row],[Clean Salary]]*INDEX(Exchange[], MATCH(Data[[#This Row],[Currency]], Exchange[Code], 0), 4)</f>
        <v>14000</v>
      </c>
      <c r="H683" s="11">
        <f>IFERROR(Data[[#This Row],[Salary in USD]]/(INDEX(Exchange[], MATCH(Data[[#This Row],[Local Currency Unit]], Exchange[Code], 0), 8)), "")</f>
        <v>8641.9753086419751</v>
      </c>
      <c r="I683" s="30">
        <f>100*(Data[[#This Row],[Salary in Big Macs]]/$H$5)</f>
        <v>63.050161802269855</v>
      </c>
      <c r="J683" s="1" t="s">
        <v>3441</v>
      </c>
      <c r="K683" s="1" t="s">
        <v>290</v>
      </c>
      <c r="L683" s="1" t="s">
        <v>134</v>
      </c>
      <c r="M683" s="1" t="s">
        <v>19</v>
      </c>
      <c r="N683" s="1" t="str">
        <f>INDEX(Countries[], MATCH(Data[[#This Row],[Where do you work]], Countries[Actual], 0), 2)</f>
        <v>India</v>
      </c>
      <c r="O683" s="1" t="str">
        <f>VLOOKUP(Data[[#This Row],[Where do you work]], Countries[], 3, FALSE)</f>
        <v>Asia</v>
      </c>
      <c r="P683" s="1" t="s">
        <v>282</v>
      </c>
      <c r="Q683" s="1" t="str">
        <f>VLOOKUP(Data[[#This Row],[How many hours of a day you work on Excel]], Time[], 2, FALSE)</f>
        <v>Heavy</v>
      </c>
      <c r="R683" s="1">
        <v>12</v>
      </c>
      <c r="S683" s="33" t="str">
        <f>VLOOKUP(Data[[#This Row],[Years of Experience]], Experience[], 2, TRUE)</f>
        <v>10 - 20 Years</v>
      </c>
    </row>
    <row r="684" spans="2:19" x14ac:dyDescent="0.2">
      <c r="B684" s="1" t="s">
        <v>3646</v>
      </c>
      <c r="C684" s="1">
        <v>41059.709143518521</v>
      </c>
      <c r="D684" s="10">
        <v>230000</v>
      </c>
      <c r="E684" s="1" t="s">
        <v>19</v>
      </c>
      <c r="F684" s="11">
        <v>230000</v>
      </c>
      <c r="G684" s="9">
        <f>Data[[#This Row],[Clean Salary]]*INDEX(Exchange[], MATCH(Data[[#This Row],[Currency]], Exchange[Code], 0), 4)</f>
        <v>4095.8208381117906</v>
      </c>
      <c r="H684" s="11">
        <f>IFERROR(Data[[#This Row],[Salary in USD]]/(INDEX(Exchange[], MATCH(Data[[#This Row],[Local Currency Unit]], Exchange[Code], 0), 8)), "")</f>
        <v>2528.2844679702412</v>
      </c>
      <c r="I684" s="30">
        <f>100*(Data[[#This Row],[Salary in Big Macs]]/$H$5)</f>
        <v>18.445869039718353</v>
      </c>
      <c r="J684" s="1" t="s">
        <v>3647</v>
      </c>
      <c r="K684" s="1" t="s">
        <v>290</v>
      </c>
      <c r="L684" s="1" t="s">
        <v>134</v>
      </c>
      <c r="M684" s="1" t="s">
        <v>19</v>
      </c>
      <c r="N684" s="1" t="str">
        <f>INDEX(Countries[], MATCH(Data[[#This Row],[Where do you work]], Countries[Actual], 0), 2)</f>
        <v>India</v>
      </c>
      <c r="O684" s="1" t="str">
        <f>VLOOKUP(Data[[#This Row],[Where do you work]], Countries[], 3, FALSE)</f>
        <v>Asia</v>
      </c>
      <c r="P684" s="1" t="s">
        <v>282</v>
      </c>
      <c r="Q684" s="1" t="str">
        <f>VLOOKUP(Data[[#This Row],[How many hours of a day you work on Excel]], Time[], 2, FALSE)</f>
        <v>Heavy</v>
      </c>
      <c r="R684" s="1">
        <v>1.6</v>
      </c>
      <c r="S684" s="33" t="str">
        <f>VLOOKUP(Data[[#This Row],[Years of Experience]], Experience[], 2, TRUE)</f>
        <v>0 - 5 Years</v>
      </c>
    </row>
    <row r="685" spans="2:19" x14ac:dyDescent="0.2">
      <c r="B685" s="1" t="s">
        <v>3285</v>
      </c>
      <c r="C685" s="1">
        <v>41059.979143518518</v>
      </c>
      <c r="D685" s="10">
        <v>18000</v>
      </c>
      <c r="E685" s="1" t="s">
        <v>322</v>
      </c>
      <c r="F685" s="11">
        <v>18000</v>
      </c>
      <c r="G685" s="9">
        <f>Data[[#This Row],[Clean Salary]]*INDEX(Exchange[], MATCH(Data[[#This Row],[Currency]], Exchange[Code], 0), 4)</f>
        <v>18000</v>
      </c>
      <c r="H685" s="11">
        <f>IFERROR(Data[[#This Row],[Salary in USD]]/(INDEX(Exchange[], MATCH(Data[[#This Row],[Local Currency Unit]], Exchange[Code], 0), 8)), "")</f>
        <v>11111.111111111109</v>
      </c>
      <c r="I685" s="30">
        <f>100*(Data[[#This Row],[Salary in Big Macs]]/$H$5)</f>
        <v>81.064493745775522</v>
      </c>
      <c r="J685" s="1" t="s">
        <v>3286</v>
      </c>
      <c r="K685" s="1" t="s">
        <v>290</v>
      </c>
      <c r="L685" s="1" t="s">
        <v>134</v>
      </c>
      <c r="M685" s="1" t="s">
        <v>19</v>
      </c>
      <c r="N685" s="1" t="str">
        <f>INDEX(Countries[], MATCH(Data[[#This Row],[Where do you work]], Countries[Actual], 0), 2)</f>
        <v>India</v>
      </c>
      <c r="O685" s="1" t="str">
        <f>VLOOKUP(Data[[#This Row],[Where do you work]], Countries[], 3, FALSE)</f>
        <v>Asia</v>
      </c>
      <c r="P685" s="1" t="s">
        <v>294</v>
      </c>
      <c r="Q685" s="1" t="str">
        <f>VLOOKUP(Data[[#This Row],[How many hours of a day you work on Excel]], Time[], 2, FALSE)</f>
        <v>Very Heavy</v>
      </c>
      <c r="R685" s="1">
        <v>6</v>
      </c>
      <c r="S685" s="33" t="str">
        <f>VLOOKUP(Data[[#This Row],[Years of Experience]], Experience[], 2, TRUE)</f>
        <v>5 - 10 Years</v>
      </c>
    </row>
    <row r="686" spans="2:19" x14ac:dyDescent="0.2">
      <c r="B686" s="1" t="s">
        <v>3487</v>
      </c>
      <c r="C686" s="1">
        <v>41055.035219907404</v>
      </c>
      <c r="D686" s="10">
        <v>13636.36</v>
      </c>
      <c r="E686" s="1" t="s">
        <v>322</v>
      </c>
      <c r="F686" s="11">
        <v>13636</v>
      </c>
      <c r="G686" s="9">
        <f>Data[[#This Row],[Clean Salary]]*INDEX(Exchange[], MATCH(Data[[#This Row],[Currency]], Exchange[Code], 0), 4)</f>
        <v>13636</v>
      </c>
      <c r="H686" s="11">
        <f>IFERROR(Data[[#This Row],[Salary in USD]]/(INDEX(Exchange[], MATCH(Data[[#This Row],[Local Currency Unit]], Exchange[Code], 0), 8)), "")</f>
        <v>8417.2839506172841</v>
      </c>
      <c r="I686" s="30">
        <f>100*(Data[[#This Row],[Salary in Big Macs]]/$H$5)</f>
        <v>61.410857595410839</v>
      </c>
      <c r="J686" s="1" t="s">
        <v>3488</v>
      </c>
      <c r="K686" s="1" t="s">
        <v>281</v>
      </c>
      <c r="L686" s="1" t="s">
        <v>134</v>
      </c>
      <c r="M686" s="1" t="s">
        <v>19</v>
      </c>
      <c r="N686" s="1" t="str">
        <f>INDEX(Countries[], MATCH(Data[[#This Row],[Where do you work]], Countries[Actual], 0), 2)</f>
        <v>India</v>
      </c>
      <c r="O686" s="1" t="str">
        <f>VLOOKUP(Data[[#This Row],[Where do you work]], Countries[], 3, FALSE)</f>
        <v>Asia</v>
      </c>
      <c r="P686" s="1" t="s">
        <v>294</v>
      </c>
      <c r="Q686" s="1" t="str">
        <f>VLOOKUP(Data[[#This Row],[How many hours of a day you work on Excel]], Time[], 2, FALSE)</f>
        <v>Very Heavy</v>
      </c>
      <c r="S686" s="33" t="str">
        <f>VLOOKUP(Data[[#This Row],[Years of Experience]], Experience[], 2, TRUE)</f>
        <v>0 - 5 Years</v>
      </c>
    </row>
    <row r="687" spans="2:19" x14ac:dyDescent="0.2">
      <c r="B687" s="1" t="s">
        <v>3401</v>
      </c>
      <c r="C687" s="1">
        <v>41055.667986111112</v>
      </c>
      <c r="D687" s="10">
        <v>15000</v>
      </c>
      <c r="E687" s="1" t="s">
        <v>322</v>
      </c>
      <c r="F687" s="11">
        <v>15000</v>
      </c>
      <c r="G687" s="9">
        <f>Data[[#This Row],[Clean Salary]]*INDEX(Exchange[], MATCH(Data[[#This Row],[Currency]], Exchange[Code], 0), 4)</f>
        <v>15000</v>
      </c>
      <c r="H687" s="11">
        <f>IFERROR(Data[[#This Row],[Salary in USD]]/(INDEX(Exchange[], MATCH(Data[[#This Row],[Local Currency Unit]], Exchange[Code], 0), 8)), "")</f>
        <v>9259.2592592592591</v>
      </c>
      <c r="I687" s="30">
        <f>100*(Data[[#This Row],[Salary in Big Macs]]/$H$5)</f>
        <v>67.553744788146275</v>
      </c>
      <c r="J687" s="1" t="s">
        <v>3402</v>
      </c>
      <c r="K687" s="1" t="s">
        <v>298</v>
      </c>
      <c r="L687" s="1" t="s">
        <v>134</v>
      </c>
      <c r="M687" s="1" t="s">
        <v>19</v>
      </c>
      <c r="N687" s="1" t="str">
        <f>INDEX(Countries[], MATCH(Data[[#This Row],[Where do you work]], Countries[Actual], 0), 2)</f>
        <v>India</v>
      </c>
      <c r="O687" s="1" t="str">
        <f>VLOOKUP(Data[[#This Row],[Where do you work]], Countries[], 3, FALSE)</f>
        <v>Asia</v>
      </c>
      <c r="P687" s="1" t="s">
        <v>291</v>
      </c>
      <c r="Q687" s="1" t="str">
        <f>VLOOKUP(Data[[#This Row],[How many hours of a day you work on Excel]], Time[], 2, FALSE)</f>
        <v>Medium</v>
      </c>
      <c r="R687" s="1">
        <v>2</v>
      </c>
      <c r="S687" s="33" t="str">
        <f>VLOOKUP(Data[[#This Row],[Years of Experience]], Experience[], 2, TRUE)</f>
        <v>0 - 5 Years</v>
      </c>
    </row>
    <row r="688" spans="2:19" x14ac:dyDescent="0.2">
      <c r="B688" s="1" t="s">
        <v>1992</v>
      </c>
      <c r="C688" s="1">
        <v>41055.394814814812</v>
      </c>
      <c r="D688" s="10">
        <v>50000</v>
      </c>
      <c r="E688" s="1" t="s">
        <v>322</v>
      </c>
      <c r="F688" s="11">
        <v>50000</v>
      </c>
      <c r="G688" s="9">
        <f>Data[[#This Row],[Clean Salary]]*INDEX(Exchange[], MATCH(Data[[#This Row],[Currency]], Exchange[Code], 0), 4)</f>
        <v>50000</v>
      </c>
      <c r="H688" s="11">
        <f>IFERROR(Data[[#This Row],[Salary in USD]]/(INDEX(Exchange[], MATCH(Data[[#This Row],[Local Currency Unit]], Exchange[Code], 0), 8)), "")</f>
        <v>30864.197530864196</v>
      </c>
      <c r="I688" s="30">
        <f>100*(Data[[#This Row],[Salary in Big Macs]]/$H$5)</f>
        <v>225.17914929382093</v>
      </c>
      <c r="J688" s="1" t="s">
        <v>1993</v>
      </c>
      <c r="K688" s="1" t="s">
        <v>281</v>
      </c>
      <c r="L688" s="1" t="s">
        <v>134</v>
      </c>
      <c r="M688" s="1" t="s">
        <v>19</v>
      </c>
      <c r="N688" s="1" t="str">
        <f>INDEX(Countries[], MATCH(Data[[#This Row],[Where do you work]], Countries[Actual], 0), 2)</f>
        <v>India</v>
      </c>
      <c r="O688" s="1" t="str">
        <f>VLOOKUP(Data[[#This Row],[Where do you work]], Countries[], 3, FALSE)</f>
        <v>Asia</v>
      </c>
      <c r="P688" s="1" t="s">
        <v>324</v>
      </c>
      <c r="Q688" s="1" t="str">
        <f>VLOOKUP(Data[[#This Row],[How many hours of a day you work on Excel]], Time[], 2, FALSE)</f>
        <v>Light</v>
      </c>
      <c r="R688" s="1">
        <v>10</v>
      </c>
      <c r="S688" s="33" t="str">
        <f>VLOOKUP(Data[[#This Row],[Years of Experience]], Experience[], 2, TRUE)</f>
        <v>10 - 20 Years</v>
      </c>
    </row>
    <row r="689" spans="2:19" x14ac:dyDescent="0.2">
      <c r="B689" s="1" t="s">
        <v>3120</v>
      </c>
      <c r="C689" s="1">
        <v>41057.950868055559</v>
      </c>
      <c r="D689" s="10" t="s">
        <v>3121</v>
      </c>
      <c r="E689" s="1" t="s">
        <v>19</v>
      </c>
      <c r="F689" s="11">
        <v>450000</v>
      </c>
      <c r="G689" s="9">
        <f>Data[[#This Row],[Clean Salary]]*INDEX(Exchange[], MATCH(Data[[#This Row],[Currency]], Exchange[Code], 0), 4)</f>
        <v>8013.5625093491553</v>
      </c>
      <c r="H689" s="11">
        <f>IFERROR(Data[[#This Row],[Salary in USD]]/(INDEX(Exchange[], MATCH(Data[[#This Row],[Local Currency Unit]], Exchange[Code], 0), 8)), "")</f>
        <v>4946.6435242896014</v>
      </c>
      <c r="I689" s="30">
        <f>100*(Data[[#This Row],[Salary in Big Macs]]/$H$5)</f>
        <v>36.089743773361988</v>
      </c>
      <c r="J689" s="1" t="s">
        <v>1460</v>
      </c>
      <c r="K689" s="1" t="s">
        <v>281</v>
      </c>
      <c r="L689" s="1" t="s">
        <v>134</v>
      </c>
      <c r="M689" s="1" t="s">
        <v>19</v>
      </c>
      <c r="N689" s="1" t="str">
        <f>INDEX(Countries[], MATCH(Data[[#This Row],[Where do you work]], Countries[Actual], 0), 2)</f>
        <v>India</v>
      </c>
      <c r="O689" s="1" t="str">
        <f>VLOOKUP(Data[[#This Row],[Where do you work]], Countries[], 3, FALSE)</f>
        <v>Asia</v>
      </c>
      <c r="P689" s="1" t="s">
        <v>282</v>
      </c>
      <c r="Q689" s="1" t="str">
        <f>VLOOKUP(Data[[#This Row],[How many hours of a day you work on Excel]], Time[], 2, FALSE)</f>
        <v>Heavy</v>
      </c>
      <c r="R689" s="1">
        <v>21</v>
      </c>
      <c r="S689" s="33" t="str">
        <f>VLOOKUP(Data[[#This Row],[Years of Experience]], Experience[], 2, TRUE)</f>
        <v>20+ Years</v>
      </c>
    </row>
    <row r="690" spans="2:19" x14ac:dyDescent="0.2">
      <c r="B690" s="1" t="s">
        <v>3470</v>
      </c>
      <c r="C690" s="1">
        <v>41057.61996527778</v>
      </c>
      <c r="D690" s="10" t="s">
        <v>3471</v>
      </c>
      <c r="E690" s="1" t="s">
        <v>19</v>
      </c>
      <c r="F690" s="11">
        <v>300000</v>
      </c>
      <c r="G690" s="9">
        <f>Data[[#This Row],[Clean Salary]]*INDEX(Exchange[], MATCH(Data[[#This Row],[Currency]], Exchange[Code], 0), 4)</f>
        <v>5342.3750062327708</v>
      </c>
      <c r="H690" s="11">
        <f>IFERROR(Data[[#This Row],[Salary in USD]]/(INDEX(Exchange[], MATCH(Data[[#This Row],[Local Currency Unit]], Exchange[Code], 0), 8)), "")</f>
        <v>3297.7623495264015</v>
      </c>
      <c r="I690" s="30">
        <f>100*(Data[[#This Row],[Salary in Big Macs]]/$H$5)</f>
        <v>24.05982918224133</v>
      </c>
      <c r="J690" s="1" t="s">
        <v>3472</v>
      </c>
      <c r="K690" s="1" t="s">
        <v>342</v>
      </c>
      <c r="L690" s="1" t="s">
        <v>134</v>
      </c>
      <c r="M690" s="1" t="s">
        <v>19</v>
      </c>
      <c r="N690" s="1" t="str">
        <f>INDEX(Countries[], MATCH(Data[[#This Row],[Where do you work]], Countries[Actual], 0), 2)</f>
        <v>India</v>
      </c>
      <c r="O690" s="1" t="str">
        <f>VLOOKUP(Data[[#This Row],[Where do you work]], Countries[], 3, FALSE)</f>
        <v>Asia</v>
      </c>
      <c r="P690" s="1" t="s">
        <v>291</v>
      </c>
      <c r="Q690" s="1" t="str">
        <f>VLOOKUP(Data[[#This Row],[How many hours of a day you work on Excel]], Time[], 2, FALSE)</f>
        <v>Medium</v>
      </c>
      <c r="R690" s="1">
        <v>1</v>
      </c>
      <c r="S690" s="33" t="str">
        <f>VLOOKUP(Data[[#This Row],[Years of Experience]], Experience[], 2, TRUE)</f>
        <v>0 - 5 Years</v>
      </c>
    </row>
    <row r="691" spans="2:19" x14ac:dyDescent="0.2">
      <c r="B691" s="1" t="s">
        <v>2704</v>
      </c>
      <c r="C691" s="1">
        <v>41055.623368055552</v>
      </c>
      <c r="D691" s="10">
        <v>31250</v>
      </c>
      <c r="E691" s="1" t="s">
        <v>322</v>
      </c>
      <c r="F691" s="11">
        <v>31250</v>
      </c>
      <c r="G691" s="9">
        <f>Data[[#This Row],[Clean Salary]]*INDEX(Exchange[], MATCH(Data[[#This Row],[Currency]], Exchange[Code], 0), 4)</f>
        <v>31250</v>
      </c>
      <c r="H691" s="11">
        <f>IFERROR(Data[[#This Row],[Salary in USD]]/(INDEX(Exchange[], MATCH(Data[[#This Row],[Local Currency Unit]], Exchange[Code], 0), 8)), "")</f>
        <v>19290.123456790123</v>
      </c>
      <c r="I691" s="30">
        <f>100*(Data[[#This Row],[Salary in Big Macs]]/$H$5)</f>
        <v>140.73696830863807</v>
      </c>
      <c r="J691" s="1" t="s">
        <v>2705</v>
      </c>
      <c r="K691" s="1" t="s">
        <v>281</v>
      </c>
      <c r="L691" s="1" t="s">
        <v>134</v>
      </c>
      <c r="M691" s="1" t="s">
        <v>19</v>
      </c>
      <c r="N691" s="1" t="str">
        <f>INDEX(Countries[], MATCH(Data[[#This Row],[Where do you work]], Countries[Actual], 0), 2)</f>
        <v>India</v>
      </c>
      <c r="O691" s="1" t="str">
        <f>VLOOKUP(Data[[#This Row],[Where do you work]], Countries[], 3, FALSE)</f>
        <v>Asia</v>
      </c>
      <c r="P691" s="1" t="s">
        <v>291</v>
      </c>
      <c r="Q691" s="1" t="str">
        <f>VLOOKUP(Data[[#This Row],[How many hours of a day you work on Excel]], Time[], 2, FALSE)</f>
        <v>Medium</v>
      </c>
      <c r="R691" s="1">
        <v>6</v>
      </c>
      <c r="S691" s="33" t="str">
        <f>VLOOKUP(Data[[#This Row],[Years of Experience]], Experience[], 2, TRUE)</f>
        <v>5 - 10 Years</v>
      </c>
    </row>
    <row r="692" spans="2:19" x14ac:dyDescent="0.2">
      <c r="B692" s="1" t="s">
        <v>2795</v>
      </c>
      <c r="C692" s="1">
        <v>41055.797164351854</v>
      </c>
      <c r="D692" s="10">
        <v>636000</v>
      </c>
      <c r="E692" s="1" t="s">
        <v>19</v>
      </c>
      <c r="F692" s="11">
        <v>636000</v>
      </c>
      <c r="G692" s="9">
        <f>Data[[#This Row],[Clean Salary]]*INDEX(Exchange[], MATCH(Data[[#This Row],[Currency]], Exchange[Code], 0), 4)</f>
        <v>11325.835013213473</v>
      </c>
      <c r="H692" s="11">
        <f>IFERROR(Data[[#This Row],[Salary in USD]]/(INDEX(Exchange[], MATCH(Data[[#This Row],[Local Currency Unit]], Exchange[Code], 0), 8)), "")</f>
        <v>6991.2561809959707</v>
      </c>
      <c r="I692" s="30">
        <f>100*(Data[[#This Row],[Salary in Big Macs]]/$H$5)</f>
        <v>51.006837866351617</v>
      </c>
      <c r="J692" s="1" t="s">
        <v>790</v>
      </c>
      <c r="K692" s="1" t="s">
        <v>281</v>
      </c>
      <c r="L692" s="1" t="s">
        <v>134</v>
      </c>
      <c r="M692" s="1" t="s">
        <v>19</v>
      </c>
      <c r="N692" s="1" t="str">
        <f>INDEX(Countries[], MATCH(Data[[#This Row],[Where do you work]], Countries[Actual], 0), 2)</f>
        <v>India</v>
      </c>
      <c r="O692" s="1" t="str">
        <f>VLOOKUP(Data[[#This Row],[Where do you work]], Countries[], 3, FALSE)</f>
        <v>Asia</v>
      </c>
      <c r="P692" s="1" t="s">
        <v>282</v>
      </c>
      <c r="Q692" s="1" t="str">
        <f>VLOOKUP(Data[[#This Row],[How many hours of a day you work on Excel]], Time[], 2, FALSE)</f>
        <v>Heavy</v>
      </c>
      <c r="R692" s="1">
        <v>7</v>
      </c>
      <c r="S692" s="33" t="str">
        <f>VLOOKUP(Data[[#This Row],[Years of Experience]], Experience[], 2, TRUE)</f>
        <v>5 - 10 Years</v>
      </c>
    </row>
    <row r="693" spans="2:19" x14ac:dyDescent="0.2">
      <c r="B693" s="1" t="s">
        <v>2955</v>
      </c>
      <c r="C693" s="1">
        <v>41057.61173611111</v>
      </c>
      <c r="D693" s="10" t="s">
        <v>2956</v>
      </c>
      <c r="E693" s="1" t="s">
        <v>19</v>
      </c>
      <c r="F693" s="11">
        <v>530000</v>
      </c>
      <c r="G693" s="9">
        <f>Data[[#This Row],[Clean Salary]]*INDEX(Exchange[], MATCH(Data[[#This Row],[Currency]], Exchange[Code], 0), 4)</f>
        <v>9438.1958443445619</v>
      </c>
      <c r="H693" s="11">
        <f>IFERROR(Data[[#This Row],[Salary in USD]]/(INDEX(Exchange[], MATCH(Data[[#This Row],[Local Currency Unit]], Exchange[Code], 0), 8)), "")</f>
        <v>5826.0468174966427</v>
      </c>
      <c r="I693" s="30">
        <f>100*(Data[[#This Row],[Salary in Big Macs]]/$H$5)</f>
        <v>42.505698221959683</v>
      </c>
      <c r="J693" s="1" t="s">
        <v>2957</v>
      </c>
      <c r="K693" s="1" t="s">
        <v>290</v>
      </c>
      <c r="L693" s="1" t="s">
        <v>134</v>
      </c>
      <c r="M693" s="1" t="s">
        <v>19</v>
      </c>
      <c r="N693" s="1" t="str">
        <f>INDEX(Countries[], MATCH(Data[[#This Row],[Where do you work]], Countries[Actual], 0), 2)</f>
        <v>India</v>
      </c>
      <c r="O693" s="1" t="str">
        <f>VLOOKUP(Data[[#This Row],[Where do you work]], Countries[], 3, FALSE)</f>
        <v>Asia</v>
      </c>
      <c r="P693" s="1" t="s">
        <v>291</v>
      </c>
      <c r="Q693" s="1" t="str">
        <f>VLOOKUP(Data[[#This Row],[How many hours of a day you work on Excel]], Time[], 2, FALSE)</f>
        <v>Medium</v>
      </c>
      <c r="R693" s="1">
        <v>7</v>
      </c>
      <c r="S693" s="33" t="str">
        <f>VLOOKUP(Data[[#This Row],[Years of Experience]], Experience[], 2, TRUE)</f>
        <v>5 - 10 Years</v>
      </c>
    </row>
    <row r="694" spans="2:19" x14ac:dyDescent="0.2">
      <c r="B694" s="1" t="s">
        <v>3751</v>
      </c>
      <c r="C694" s="1">
        <v>41057.570972222224</v>
      </c>
      <c r="D694" s="10">
        <v>725</v>
      </c>
      <c r="E694" s="1" t="s">
        <v>322</v>
      </c>
      <c r="F694" s="11">
        <v>8700</v>
      </c>
      <c r="G694" s="9">
        <f>Data[[#This Row],[Clean Salary]]*INDEX(Exchange[], MATCH(Data[[#This Row],[Currency]], Exchange[Code], 0), 4)</f>
        <v>8700</v>
      </c>
      <c r="H694" s="11">
        <f>IFERROR(Data[[#This Row],[Salary in USD]]/(INDEX(Exchange[], MATCH(Data[[#This Row],[Local Currency Unit]], Exchange[Code], 0), 8)), "")</f>
        <v>5370.3703703703704</v>
      </c>
      <c r="I694" s="30">
        <f>100*(Data[[#This Row],[Salary in Big Macs]]/$H$5)</f>
        <v>39.181171977124841</v>
      </c>
      <c r="J694" s="1" t="s">
        <v>3752</v>
      </c>
      <c r="K694" s="1" t="s">
        <v>298</v>
      </c>
      <c r="L694" s="1" t="s">
        <v>134</v>
      </c>
      <c r="M694" s="1" t="s">
        <v>19</v>
      </c>
      <c r="N694" s="1" t="str">
        <f>INDEX(Countries[], MATCH(Data[[#This Row],[Where do you work]], Countries[Actual], 0), 2)</f>
        <v>India</v>
      </c>
      <c r="O694" s="1" t="str">
        <f>VLOOKUP(Data[[#This Row],[Where do you work]], Countries[], 3, FALSE)</f>
        <v>Asia</v>
      </c>
      <c r="P694" s="1" t="s">
        <v>291</v>
      </c>
      <c r="Q694" s="1" t="str">
        <f>VLOOKUP(Data[[#This Row],[How many hours of a day you work on Excel]], Time[], 2, FALSE)</f>
        <v>Medium</v>
      </c>
      <c r="R694" s="1">
        <v>7</v>
      </c>
      <c r="S694" s="33" t="str">
        <f>VLOOKUP(Data[[#This Row],[Years of Experience]], Experience[], 2, TRUE)</f>
        <v>5 - 10 Years</v>
      </c>
    </row>
    <row r="695" spans="2:19" x14ac:dyDescent="0.2">
      <c r="B695" s="1" t="s">
        <v>3563</v>
      </c>
      <c r="C695" s="1">
        <v>41070.63890046296</v>
      </c>
      <c r="D695" s="10">
        <v>1000</v>
      </c>
      <c r="E695" s="1" t="s">
        <v>322</v>
      </c>
      <c r="F695" s="11">
        <v>12000</v>
      </c>
      <c r="G695" s="9">
        <f>Data[[#This Row],[Clean Salary]]*INDEX(Exchange[], MATCH(Data[[#This Row],[Currency]], Exchange[Code], 0), 4)</f>
        <v>12000</v>
      </c>
      <c r="H695" s="11">
        <f>IFERROR(Data[[#This Row],[Salary in USD]]/(INDEX(Exchange[], MATCH(Data[[#This Row],[Local Currency Unit]], Exchange[Code], 0), 8)), "")</f>
        <v>7407.4074074074069</v>
      </c>
      <c r="I695" s="30">
        <f>100*(Data[[#This Row],[Salary in Big Macs]]/$H$5)</f>
        <v>54.042995830517015</v>
      </c>
      <c r="J695" s="1" t="s">
        <v>3564</v>
      </c>
      <c r="K695" s="1" t="s">
        <v>305</v>
      </c>
      <c r="L695" s="1" t="s">
        <v>134</v>
      </c>
      <c r="M695" s="1" t="s">
        <v>19</v>
      </c>
      <c r="N695" s="1" t="str">
        <f>INDEX(Countries[], MATCH(Data[[#This Row],[Where do you work]], Countries[Actual], 0), 2)</f>
        <v>India</v>
      </c>
      <c r="O695" s="1" t="str">
        <f>VLOOKUP(Data[[#This Row],[Where do you work]], Countries[], 3, FALSE)</f>
        <v>Asia</v>
      </c>
      <c r="P695" s="1" t="s">
        <v>291</v>
      </c>
      <c r="Q695" s="1" t="str">
        <f>VLOOKUP(Data[[#This Row],[How many hours of a day you work on Excel]], Time[], 2, FALSE)</f>
        <v>Medium</v>
      </c>
      <c r="R695" s="1">
        <v>7</v>
      </c>
      <c r="S695" s="33" t="str">
        <f>VLOOKUP(Data[[#This Row],[Years of Experience]], Experience[], 2, TRUE)</f>
        <v>5 - 10 Years</v>
      </c>
    </row>
    <row r="696" spans="2:19" x14ac:dyDescent="0.2">
      <c r="B696" s="1" t="s">
        <v>3324</v>
      </c>
      <c r="C696" s="1">
        <v>41055.685127314813</v>
      </c>
      <c r="D696" s="10" t="s">
        <v>3325</v>
      </c>
      <c r="E696" s="1" t="s">
        <v>19</v>
      </c>
      <c r="F696" s="11">
        <v>360000</v>
      </c>
      <c r="G696" s="9">
        <f>Data[[#This Row],[Clean Salary]]*INDEX(Exchange[], MATCH(Data[[#This Row],[Currency]], Exchange[Code], 0), 4)</f>
        <v>6410.8500074793246</v>
      </c>
      <c r="H696" s="11">
        <f>IFERROR(Data[[#This Row],[Salary in USD]]/(INDEX(Exchange[], MATCH(Data[[#This Row],[Local Currency Unit]], Exchange[Code], 0), 8)), "")</f>
        <v>3957.3148194316818</v>
      </c>
      <c r="I696" s="30">
        <f>100*(Data[[#This Row],[Salary in Big Macs]]/$H$5)</f>
        <v>28.871795018689596</v>
      </c>
      <c r="J696" s="1" t="s">
        <v>3326</v>
      </c>
      <c r="K696" s="1" t="s">
        <v>281</v>
      </c>
      <c r="L696" s="1" t="s">
        <v>134</v>
      </c>
      <c r="M696" s="1" t="s">
        <v>19</v>
      </c>
      <c r="N696" s="1" t="str">
        <f>INDEX(Countries[], MATCH(Data[[#This Row],[Where do you work]], Countries[Actual], 0), 2)</f>
        <v>India</v>
      </c>
      <c r="O696" s="1" t="str">
        <f>VLOOKUP(Data[[#This Row],[Where do you work]], Countries[], 3, FALSE)</f>
        <v>Asia</v>
      </c>
      <c r="P696" s="1" t="s">
        <v>294</v>
      </c>
      <c r="Q696" s="1" t="str">
        <f>VLOOKUP(Data[[#This Row],[How many hours of a day you work on Excel]], Time[], 2, FALSE)</f>
        <v>Very Heavy</v>
      </c>
      <c r="R696" s="1">
        <v>6</v>
      </c>
      <c r="S696" s="33" t="str">
        <f>VLOOKUP(Data[[#This Row],[Years of Experience]], Experience[], 2, TRUE)</f>
        <v>5 - 10 Years</v>
      </c>
    </row>
    <row r="697" spans="2:19" x14ac:dyDescent="0.2">
      <c r="B697" s="1" t="s">
        <v>3035</v>
      </c>
      <c r="C697" s="1">
        <v>41059.556319444448</v>
      </c>
      <c r="D697" s="10">
        <v>500000</v>
      </c>
      <c r="E697" s="1" t="s">
        <v>19</v>
      </c>
      <c r="F697" s="11">
        <v>500000</v>
      </c>
      <c r="G697" s="9">
        <f>Data[[#This Row],[Clean Salary]]*INDEX(Exchange[], MATCH(Data[[#This Row],[Currency]], Exchange[Code], 0), 4)</f>
        <v>8903.9583437212841</v>
      </c>
      <c r="H697" s="11">
        <f>IFERROR(Data[[#This Row],[Salary in USD]]/(INDEX(Exchange[], MATCH(Data[[#This Row],[Local Currency Unit]], Exchange[Code], 0), 8)), "")</f>
        <v>5496.2705825440025</v>
      </c>
      <c r="I697" s="30">
        <f>100*(Data[[#This Row],[Salary in Big Macs]]/$H$5)</f>
        <v>40.09971530373555</v>
      </c>
      <c r="J697" s="1" t="s">
        <v>3036</v>
      </c>
      <c r="K697" s="1" t="s">
        <v>281</v>
      </c>
      <c r="L697" s="1" t="s">
        <v>134</v>
      </c>
      <c r="M697" s="1" t="s">
        <v>19</v>
      </c>
      <c r="N697" s="1" t="str">
        <f>INDEX(Countries[], MATCH(Data[[#This Row],[Where do you work]], Countries[Actual], 0), 2)</f>
        <v>India</v>
      </c>
      <c r="O697" s="1" t="str">
        <f>VLOOKUP(Data[[#This Row],[Where do you work]], Countries[], 3, FALSE)</f>
        <v>Asia</v>
      </c>
      <c r="P697" s="1" t="s">
        <v>291</v>
      </c>
      <c r="Q697" s="1" t="str">
        <f>VLOOKUP(Data[[#This Row],[How many hours of a day you work on Excel]], Time[], 2, FALSE)</f>
        <v>Medium</v>
      </c>
      <c r="R697" s="1">
        <v>0</v>
      </c>
      <c r="S697" s="33" t="str">
        <f>VLOOKUP(Data[[#This Row],[Years of Experience]], Experience[], 2, TRUE)</f>
        <v>0 - 5 Years</v>
      </c>
    </row>
    <row r="698" spans="2:19" x14ac:dyDescent="0.2">
      <c r="B698" s="1" t="s">
        <v>2164</v>
      </c>
      <c r="C698" s="1">
        <v>41059.567152777781</v>
      </c>
      <c r="D698" s="10">
        <v>1000000</v>
      </c>
      <c r="E698" s="1" t="s">
        <v>19</v>
      </c>
      <c r="F698" s="11">
        <v>1000000</v>
      </c>
      <c r="G698" s="9">
        <f>Data[[#This Row],[Clean Salary]]*INDEX(Exchange[], MATCH(Data[[#This Row],[Currency]], Exchange[Code], 0), 4)</f>
        <v>17807.916687442568</v>
      </c>
      <c r="H698" s="11">
        <f>IFERROR(Data[[#This Row],[Salary in USD]]/(INDEX(Exchange[], MATCH(Data[[#This Row],[Local Currency Unit]], Exchange[Code], 0), 8)), "")</f>
        <v>10992.541165088005</v>
      </c>
      <c r="I698" s="30">
        <f>100*(Data[[#This Row],[Salary in Big Macs]]/$H$5)</f>
        <v>80.199430607471101</v>
      </c>
      <c r="J698" s="1" t="s">
        <v>2165</v>
      </c>
      <c r="K698" s="1" t="s">
        <v>281</v>
      </c>
      <c r="L698" s="1" t="s">
        <v>134</v>
      </c>
      <c r="M698" s="1" t="s">
        <v>19</v>
      </c>
      <c r="N698" s="1" t="str">
        <f>INDEX(Countries[], MATCH(Data[[#This Row],[Where do you work]], Countries[Actual], 0), 2)</f>
        <v>India</v>
      </c>
      <c r="O698" s="1" t="str">
        <f>VLOOKUP(Data[[#This Row],[Where do you work]], Countries[], 3, FALSE)</f>
        <v>Asia</v>
      </c>
      <c r="P698" s="1" t="s">
        <v>294</v>
      </c>
      <c r="Q698" s="1" t="str">
        <f>VLOOKUP(Data[[#This Row],[How many hours of a day you work on Excel]], Time[], 2, FALSE)</f>
        <v>Very Heavy</v>
      </c>
      <c r="R698" s="1">
        <v>6</v>
      </c>
      <c r="S698" s="33" t="str">
        <f>VLOOKUP(Data[[#This Row],[Years of Experience]], Experience[], 2, TRUE)</f>
        <v>5 - 10 Years</v>
      </c>
    </row>
    <row r="699" spans="2:19" x14ac:dyDescent="0.2">
      <c r="B699" s="1" t="s">
        <v>3000</v>
      </c>
      <c r="C699" s="1">
        <v>41055.039826388886</v>
      </c>
      <c r="D699" s="10" t="s">
        <v>3001</v>
      </c>
      <c r="E699" s="1" t="s">
        <v>19</v>
      </c>
      <c r="F699" s="11">
        <v>500000</v>
      </c>
      <c r="G699" s="9">
        <f>Data[[#This Row],[Clean Salary]]*INDEX(Exchange[], MATCH(Data[[#This Row],[Currency]], Exchange[Code], 0), 4)</f>
        <v>8903.9583437212841</v>
      </c>
      <c r="H699" s="11">
        <f>IFERROR(Data[[#This Row],[Salary in USD]]/(INDEX(Exchange[], MATCH(Data[[#This Row],[Local Currency Unit]], Exchange[Code], 0), 8)), "")</f>
        <v>5496.2705825440025</v>
      </c>
      <c r="I699" s="30">
        <f>100*(Data[[#This Row],[Salary in Big Macs]]/$H$5)</f>
        <v>40.09971530373555</v>
      </c>
      <c r="J699" s="1" t="s">
        <v>501</v>
      </c>
      <c r="K699" s="1" t="s">
        <v>281</v>
      </c>
      <c r="L699" s="1" t="s">
        <v>134</v>
      </c>
      <c r="M699" s="1" t="s">
        <v>19</v>
      </c>
      <c r="N699" s="1" t="str">
        <f>INDEX(Countries[], MATCH(Data[[#This Row],[Where do you work]], Countries[Actual], 0), 2)</f>
        <v>India</v>
      </c>
      <c r="O699" s="1" t="str">
        <f>VLOOKUP(Data[[#This Row],[Where do you work]], Countries[], 3, FALSE)</f>
        <v>Asia</v>
      </c>
      <c r="P699" s="1" t="s">
        <v>282</v>
      </c>
      <c r="Q699" s="1" t="str">
        <f>VLOOKUP(Data[[#This Row],[How many hours of a day you work on Excel]], Time[], 2, FALSE)</f>
        <v>Heavy</v>
      </c>
      <c r="S699" s="33" t="str">
        <f>VLOOKUP(Data[[#This Row],[Years of Experience]], Experience[], 2, TRUE)</f>
        <v>0 - 5 Years</v>
      </c>
    </row>
    <row r="700" spans="2:19" x14ac:dyDescent="0.2">
      <c r="B700" s="1" t="s">
        <v>2854</v>
      </c>
      <c r="C700" s="1">
        <v>41055.983495370368</v>
      </c>
      <c r="D700" s="10" t="s">
        <v>2855</v>
      </c>
      <c r="E700" s="1" t="s">
        <v>19</v>
      </c>
      <c r="F700" s="11">
        <v>600000</v>
      </c>
      <c r="G700" s="9">
        <f>Data[[#This Row],[Clean Salary]]*INDEX(Exchange[], MATCH(Data[[#This Row],[Currency]], Exchange[Code], 0), 4)</f>
        <v>10684.750012465542</v>
      </c>
      <c r="H700" s="11">
        <f>IFERROR(Data[[#This Row],[Salary in USD]]/(INDEX(Exchange[], MATCH(Data[[#This Row],[Local Currency Unit]], Exchange[Code], 0), 8)), "")</f>
        <v>6595.524699052803</v>
      </c>
      <c r="I700" s="30">
        <f>100*(Data[[#This Row],[Salary in Big Macs]]/$H$5)</f>
        <v>48.11965836448266</v>
      </c>
      <c r="J700" s="1" t="s">
        <v>501</v>
      </c>
      <c r="K700" s="1" t="s">
        <v>281</v>
      </c>
      <c r="L700" s="1" t="s">
        <v>134</v>
      </c>
      <c r="M700" s="1" t="s">
        <v>19</v>
      </c>
      <c r="N700" s="1" t="str">
        <f>INDEX(Countries[], MATCH(Data[[#This Row],[Where do you work]], Countries[Actual], 0), 2)</f>
        <v>India</v>
      </c>
      <c r="O700" s="1" t="str">
        <f>VLOOKUP(Data[[#This Row],[Where do you work]], Countries[], 3, FALSE)</f>
        <v>Asia</v>
      </c>
      <c r="P700" s="1" t="s">
        <v>291</v>
      </c>
      <c r="Q700" s="1" t="str">
        <f>VLOOKUP(Data[[#This Row],[How many hours of a day you work on Excel]], Time[], 2, FALSE)</f>
        <v>Medium</v>
      </c>
      <c r="R700" s="1">
        <v>18</v>
      </c>
      <c r="S700" s="33" t="str">
        <f>VLOOKUP(Data[[#This Row],[Years of Experience]], Experience[], 2, TRUE)</f>
        <v>10 - 20 Years</v>
      </c>
    </row>
    <row r="701" spans="2:19" x14ac:dyDescent="0.2">
      <c r="B701" s="1" t="s">
        <v>2834</v>
      </c>
      <c r="C701" s="1">
        <v>41055.20040509259</v>
      </c>
      <c r="D701" s="10">
        <v>600000</v>
      </c>
      <c r="E701" s="1" t="s">
        <v>19</v>
      </c>
      <c r="F701" s="11">
        <v>600000</v>
      </c>
      <c r="G701" s="9">
        <f>Data[[#This Row],[Clean Salary]]*INDEX(Exchange[], MATCH(Data[[#This Row],[Currency]], Exchange[Code], 0), 4)</f>
        <v>10684.750012465542</v>
      </c>
      <c r="H701" s="11">
        <f>IFERROR(Data[[#This Row],[Salary in USD]]/(INDEX(Exchange[], MATCH(Data[[#This Row],[Local Currency Unit]], Exchange[Code], 0), 8)), "")</f>
        <v>6595.524699052803</v>
      </c>
      <c r="I701" s="30">
        <f>100*(Data[[#This Row],[Salary in Big Macs]]/$H$5)</f>
        <v>48.11965836448266</v>
      </c>
      <c r="J701" s="1" t="s">
        <v>501</v>
      </c>
      <c r="K701" s="1" t="s">
        <v>281</v>
      </c>
      <c r="L701" s="1" t="s">
        <v>134</v>
      </c>
      <c r="M701" s="1" t="s">
        <v>19</v>
      </c>
      <c r="N701" s="1" t="str">
        <f>INDEX(Countries[], MATCH(Data[[#This Row],[Where do you work]], Countries[Actual], 0), 2)</f>
        <v>India</v>
      </c>
      <c r="O701" s="1" t="str">
        <f>VLOOKUP(Data[[#This Row],[Where do you work]], Countries[], 3, FALSE)</f>
        <v>Asia</v>
      </c>
      <c r="P701" s="1" t="s">
        <v>282</v>
      </c>
      <c r="Q701" s="1" t="str">
        <f>VLOOKUP(Data[[#This Row],[How many hours of a day you work on Excel]], Time[], 2, FALSE)</f>
        <v>Heavy</v>
      </c>
      <c r="S701" s="33" t="str">
        <f>VLOOKUP(Data[[#This Row],[Years of Experience]], Experience[], 2, TRUE)</f>
        <v>0 - 5 Years</v>
      </c>
    </row>
    <row r="702" spans="2:19" x14ac:dyDescent="0.2">
      <c r="B702" s="1" t="s">
        <v>1855</v>
      </c>
      <c r="C702" s="1">
        <v>41059.603437500002</v>
      </c>
      <c r="D702" s="10" t="s">
        <v>1856</v>
      </c>
      <c r="E702" s="1" t="s">
        <v>19</v>
      </c>
      <c r="F702" s="11">
        <v>1150000</v>
      </c>
      <c r="G702" s="9">
        <f>Data[[#This Row],[Clean Salary]]*INDEX(Exchange[], MATCH(Data[[#This Row],[Currency]], Exchange[Code], 0), 4)</f>
        <v>20479.104190558952</v>
      </c>
      <c r="H702" s="11">
        <f>IFERROR(Data[[#This Row],[Salary in USD]]/(INDEX(Exchange[], MATCH(Data[[#This Row],[Local Currency Unit]], Exchange[Code], 0), 8)), "")</f>
        <v>12641.422339851204</v>
      </c>
      <c r="I702" s="30">
        <f>100*(Data[[#This Row],[Salary in Big Macs]]/$H$5)</f>
        <v>92.229345198591744</v>
      </c>
      <c r="J702" s="1" t="s">
        <v>501</v>
      </c>
      <c r="K702" s="1" t="s">
        <v>281</v>
      </c>
      <c r="L702" s="1" t="s">
        <v>134</v>
      </c>
      <c r="M702" s="1" t="s">
        <v>19</v>
      </c>
      <c r="N702" s="1" t="str">
        <f>INDEX(Countries[], MATCH(Data[[#This Row],[Where do you work]], Countries[Actual], 0), 2)</f>
        <v>India</v>
      </c>
      <c r="O702" s="1" t="str">
        <f>VLOOKUP(Data[[#This Row],[Where do you work]], Countries[], 3, FALSE)</f>
        <v>Asia</v>
      </c>
      <c r="P702" s="1" t="s">
        <v>294</v>
      </c>
      <c r="Q702" s="1" t="str">
        <f>VLOOKUP(Data[[#This Row],[How many hours of a day you work on Excel]], Time[], 2, FALSE)</f>
        <v>Very Heavy</v>
      </c>
      <c r="R702" s="1">
        <v>12</v>
      </c>
      <c r="S702" s="33" t="str">
        <f>VLOOKUP(Data[[#This Row],[Years of Experience]], Experience[], 2, TRUE)</f>
        <v>10 - 20 Years</v>
      </c>
    </row>
    <row r="703" spans="2:19" x14ac:dyDescent="0.2">
      <c r="B703" s="1" t="s">
        <v>1757</v>
      </c>
      <c r="C703" s="1">
        <v>41056.022986111115</v>
      </c>
      <c r="D703" s="10" t="s">
        <v>1758</v>
      </c>
      <c r="E703" s="1" t="s">
        <v>19</v>
      </c>
      <c r="F703" s="11">
        <v>1200000</v>
      </c>
      <c r="G703" s="9">
        <f>Data[[#This Row],[Clean Salary]]*INDEX(Exchange[], MATCH(Data[[#This Row],[Currency]], Exchange[Code], 0), 4)</f>
        <v>21369.500024931083</v>
      </c>
      <c r="H703" s="11">
        <f>IFERROR(Data[[#This Row],[Salary in USD]]/(INDEX(Exchange[], MATCH(Data[[#This Row],[Local Currency Unit]], Exchange[Code], 0), 8)), "")</f>
        <v>13191.049398105606</v>
      </c>
      <c r="I703" s="30">
        <f>100*(Data[[#This Row],[Salary in Big Macs]]/$H$5)</f>
        <v>96.239316728965321</v>
      </c>
      <c r="J703" s="1" t="s">
        <v>540</v>
      </c>
      <c r="K703" s="1" t="s">
        <v>281</v>
      </c>
      <c r="L703" s="1" t="s">
        <v>134</v>
      </c>
      <c r="M703" s="1" t="s">
        <v>19</v>
      </c>
      <c r="N703" s="1" t="str">
        <f>INDEX(Countries[], MATCH(Data[[#This Row],[Where do you work]], Countries[Actual], 0), 2)</f>
        <v>India</v>
      </c>
      <c r="O703" s="1" t="str">
        <f>VLOOKUP(Data[[#This Row],[Where do you work]], Countries[], 3, FALSE)</f>
        <v>Asia</v>
      </c>
      <c r="P703" s="1" t="s">
        <v>324</v>
      </c>
      <c r="Q703" s="1" t="str">
        <f>VLOOKUP(Data[[#This Row],[How many hours of a day you work on Excel]], Time[], 2, FALSE)</f>
        <v>Light</v>
      </c>
      <c r="R703" s="1">
        <v>18</v>
      </c>
      <c r="S703" s="33" t="str">
        <f>VLOOKUP(Data[[#This Row],[Years of Experience]], Experience[], 2, TRUE)</f>
        <v>10 - 20 Years</v>
      </c>
    </row>
    <row r="704" spans="2:19" x14ac:dyDescent="0.2">
      <c r="B704" s="1" t="s">
        <v>872</v>
      </c>
      <c r="C704" s="1">
        <v>41055.047013888892</v>
      </c>
      <c r="D704" s="10">
        <v>1920000</v>
      </c>
      <c r="E704" s="1" t="s">
        <v>19</v>
      </c>
      <c r="F704" s="11">
        <v>1920000</v>
      </c>
      <c r="G704" s="9">
        <f>Data[[#This Row],[Clean Salary]]*INDEX(Exchange[], MATCH(Data[[#This Row],[Currency]], Exchange[Code], 0), 4)</f>
        <v>34191.200039889729</v>
      </c>
      <c r="H704" s="11">
        <f>IFERROR(Data[[#This Row],[Salary in USD]]/(INDEX(Exchange[], MATCH(Data[[#This Row],[Local Currency Unit]], Exchange[Code], 0), 8)), "")</f>
        <v>21105.679036968966</v>
      </c>
      <c r="I704" s="30">
        <f>100*(Data[[#This Row],[Salary in Big Macs]]/$H$5)</f>
        <v>153.98290676634448</v>
      </c>
      <c r="J704" s="1" t="s">
        <v>501</v>
      </c>
      <c r="K704" s="1" t="s">
        <v>281</v>
      </c>
      <c r="L704" s="1" t="s">
        <v>134</v>
      </c>
      <c r="M704" s="1" t="s">
        <v>19</v>
      </c>
      <c r="N704" s="1" t="str">
        <f>INDEX(Countries[], MATCH(Data[[#This Row],[Where do you work]], Countries[Actual], 0), 2)</f>
        <v>India</v>
      </c>
      <c r="O704" s="1" t="str">
        <f>VLOOKUP(Data[[#This Row],[Where do you work]], Countries[], 3, FALSE)</f>
        <v>Asia</v>
      </c>
      <c r="P704" s="1" t="s">
        <v>291</v>
      </c>
      <c r="Q704" s="1" t="str">
        <f>VLOOKUP(Data[[#This Row],[How many hours of a day you work on Excel]], Time[], 2, FALSE)</f>
        <v>Medium</v>
      </c>
      <c r="S704" s="33" t="str">
        <f>VLOOKUP(Data[[#This Row],[Years of Experience]], Experience[], 2, TRUE)</f>
        <v>0 - 5 Years</v>
      </c>
    </row>
    <row r="705" spans="2:19" x14ac:dyDescent="0.2">
      <c r="B705" s="1" t="s">
        <v>2997</v>
      </c>
      <c r="C705" s="1">
        <v>41055.033460648148</v>
      </c>
      <c r="D705" s="10" t="s">
        <v>2998</v>
      </c>
      <c r="E705" s="1" t="s">
        <v>19</v>
      </c>
      <c r="F705" s="11">
        <v>500000</v>
      </c>
      <c r="G705" s="9">
        <f>Data[[#This Row],[Clean Salary]]*INDEX(Exchange[], MATCH(Data[[#This Row],[Currency]], Exchange[Code], 0), 4)</f>
        <v>8903.9583437212841</v>
      </c>
      <c r="H705" s="11">
        <f>IFERROR(Data[[#This Row],[Salary in USD]]/(INDEX(Exchange[], MATCH(Data[[#This Row],[Local Currency Unit]], Exchange[Code], 0), 8)), "")</f>
        <v>5496.2705825440025</v>
      </c>
      <c r="I705" s="30">
        <f>100*(Data[[#This Row],[Salary in Big Macs]]/$H$5)</f>
        <v>40.09971530373555</v>
      </c>
      <c r="J705" s="1" t="s">
        <v>2999</v>
      </c>
      <c r="K705" s="1" t="s">
        <v>290</v>
      </c>
      <c r="L705" s="1" t="s">
        <v>134</v>
      </c>
      <c r="M705" s="1" t="s">
        <v>19</v>
      </c>
      <c r="N705" s="1" t="str">
        <f>INDEX(Countries[], MATCH(Data[[#This Row],[Where do you work]], Countries[Actual], 0), 2)</f>
        <v>India</v>
      </c>
      <c r="O705" s="1" t="str">
        <f>VLOOKUP(Data[[#This Row],[Where do you work]], Countries[], 3, FALSE)</f>
        <v>Asia</v>
      </c>
      <c r="P705" s="1" t="s">
        <v>291</v>
      </c>
      <c r="Q705" s="1" t="str">
        <f>VLOOKUP(Data[[#This Row],[How many hours of a day you work on Excel]], Time[], 2, FALSE)</f>
        <v>Medium</v>
      </c>
      <c r="S705" s="33" t="str">
        <f>VLOOKUP(Data[[#This Row],[Years of Experience]], Experience[], 2, TRUE)</f>
        <v>0 - 5 Years</v>
      </c>
    </row>
    <row r="706" spans="2:19" x14ac:dyDescent="0.2">
      <c r="B706" s="1" t="s">
        <v>3403</v>
      </c>
      <c r="C706" s="1">
        <v>41057.243981481479</v>
      </c>
      <c r="D706" s="10">
        <v>15000</v>
      </c>
      <c r="E706" s="1" t="s">
        <v>322</v>
      </c>
      <c r="F706" s="11">
        <v>15000</v>
      </c>
      <c r="G706" s="9">
        <f>Data[[#This Row],[Clean Salary]]*INDEX(Exchange[], MATCH(Data[[#This Row],[Currency]], Exchange[Code], 0), 4)</f>
        <v>15000</v>
      </c>
      <c r="H706" s="11">
        <f>IFERROR(Data[[#This Row],[Salary in USD]]/(INDEX(Exchange[], MATCH(Data[[#This Row],[Local Currency Unit]], Exchange[Code], 0), 8)), "")</f>
        <v>9259.2592592592591</v>
      </c>
      <c r="I706" s="30">
        <f>100*(Data[[#This Row],[Salary in Big Macs]]/$H$5)</f>
        <v>67.553744788146275</v>
      </c>
      <c r="J706" s="1" t="s">
        <v>3404</v>
      </c>
      <c r="K706" s="1" t="s">
        <v>290</v>
      </c>
      <c r="L706" s="1" t="s">
        <v>134</v>
      </c>
      <c r="M706" s="1" t="s">
        <v>19</v>
      </c>
      <c r="N706" s="1" t="str">
        <f>INDEX(Countries[], MATCH(Data[[#This Row],[Where do you work]], Countries[Actual], 0), 2)</f>
        <v>India</v>
      </c>
      <c r="O706" s="1" t="str">
        <f>VLOOKUP(Data[[#This Row],[Where do you work]], Countries[], 3, FALSE)</f>
        <v>Asia</v>
      </c>
      <c r="P706" s="1" t="s">
        <v>291</v>
      </c>
      <c r="Q706" s="1" t="str">
        <f>VLOOKUP(Data[[#This Row],[How many hours of a day you work on Excel]], Time[], 2, FALSE)</f>
        <v>Medium</v>
      </c>
      <c r="R706" s="1">
        <v>2</v>
      </c>
      <c r="S706" s="33" t="str">
        <f>VLOOKUP(Data[[#This Row],[Years of Experience]], Experience[], 2, TRUE)</f>
        <v>0 - 5 Years</v>
      </c>
    </row>
    <row r="707" spans="2:19" x14ac:dyDescent="0.2">
      <c r="B707" s="1" t="s">
        <v>2648</v>
      </c>
      <c r="C707" s="1">
        <v>41055.465543981481</v>
      </c>
      <c r="D707" s="10" t="s">
        <v>2649</v>
      </c>
      <c r="E707" s="1" t="s">
        <v>19</v>
      </c>
      <c r="F707" s="11">
        <v>720000</v>
      </c>
      <c r="G707" s="9">
        <f>Data[[#This Row],[Clean Salary]]*INDEX(Exchange[], MATCH(Data[[#This Row],[Currency]], Exchange[Code], 0), 4)</f>
        <v>12821.700014958649</v>
      </c>
      <c r="H707" s="11">
        <f>IFERROR(Data[[#This Row],[Salary in USD]]/(INDEX(Exchange[], MATCH(Data[[#This Row],[Local Currency Unit]], Exchange[Code], 0), 8)), "")</f>
        <v>7914.6296388633637</v>
      </c>
      <c r="I707" s="30">
        <f>100*(Data[[#This Row],[Salary in Big Macs]]/$H$5)</f>
        <v>57.743590037379192</v>
      </c>
      <c r="J707" s="1" t="s">
        <v>2650</v>
      </c>
      <c r="K707" s="1" t="s">
        <v>281</v>
      </c>
      <c r="L707" s="1" t="s">
        <v>134</v>
      </c>
      <c r="M707" s="1" t="s">
        <v>19</v>
      </c>
      <c r="N707" s="1" t="str">
        <f>INDEX(Countries[], MATCH(Data[[#This Row],[Where do you work]], Countries[Actual], 0), 2)</f>
        <v>India</v>
      </c>
      <c r="O707" s="1" t="str">
        <f>VLOOKUP(Data[[#This Row],[Where do you work]], Countries[], 3, FALSE)</f>
        <v>Asia</v>
      </c>
      <c r="P707" s="1" t="s">
        <v>282</v>
      </c>
      <c r="Q707" s="1" t="str">
        <f>VLOOKUP(Data[[#This Row],[How many hours of a day you work on Excel]], Time[], 2, FALSE)</f>
        <v>Heavy</v>
      </c>
      <c r="R707" s="1">
        <v>12</v>
      </c>
      <c r="S707" s="33" t="str">
        <f>VLOOKUP(Data[[#This Row],[Years of Experience]], Experience[], 2, TRUE)</f>
        <v>10 - 20 Years</v>
      </c>
    </row>
    <row r="708" spans="2:19" x14ac:dyDescent="0.2">
      <c r="B708" s="1" t="s">
        <v>3982</v>
      </c>
      <c r="C708" s="1">
        <v>41059.782835648148</v>
      </c>
      <c r="D708" s="10" t="s">
        <v>3983</v>
      </c>
      <c r="E708" s="1" t="s">
        <v>322</v>
      </c>
      <c r="F708" s="11">
        <v>3200</v>
      </c>
      <c r="G708" s="9">
        <f>Data[[#This Row],[Clean Salary]]*INDEX(Exchange[], MATCH(Data[[#This Row],[Currency]], Exchange[Code], 0), 4)</f>
        <v>3200</v>
      </c>
      <c r="H708" s="11">
        <f>IFERROR(Data[[#This Row],[Salary in USD]]/(INDEX(Exchange[], MATCH(Data[[#This Row],[Local Currency Unit]], Exchange[Code], 0), 8)), "")</f>
        <v>1975.3086419753085</v>
      </c>
      <c r="I708" s="30">
        <f>100*(Data[[#This Row],[Salary in Big Macs]]/$H$5)</f>
        <v>14.411465554804536</v>
      </c>
      <c r="J708" s="1" t="s">
        <v>3984</v>
      </c>
      <c r="K708" s="1" t="s">
        <v>281</v>
      </c>
      <c r="L708" s="1" t="s">
        <v>134</v>
      </c>
      <c r="M708" s="1" t="s">
        <v>19</v>
      </c>
      <c r="N708" s="1" t="str">
        <f>INDEX(Countries[], MATCH(Data[[#This Row],[Where do you work]], Countries[Actual], 0), 2)</f>
        <v>India</v>
      </c>
      <c r="O708" s="1" t="str">
        <f>VLOOKUP(Data[[#This Row],[Where do you work]], Countries[], 3, FALSE)</f>
        <v>Asia</v>
      </c>
      <c r="P708" s="1" t="s">
        <v>294</v>
      </c>
      <c r="Q708" s="1" t="str">
        <f>VLOOKUP(Data[[#This Row],[How many hours of a day you work on Excel]], Time[], 2, FALSE)</f>
        <v>Very Heavy</v>
      </c>
      <c r="R708" s="1">
        <v>19</v>
      </c>
      <c r="S708" s="33" t="str">
        <f>VLOOKUP(Data[[#This Row],[Years of Experience]], Experience[], 2, TRUE)</f>
        <v>10 - 20 Years</v>
      </c>
    </row>
    <row r="709" spans="2:19" x14ac:dyDescent="0.2">
      <c r="B709" s="1" t="s">
        <v>1754</v>
      </c>
      <c r="C709" s="1">
        <v>41055.739282407405</v>
      </c>
      <c r="D709" s="10" t="s">
        <v>1755</v>
      </c>
      <c r="E709" s="1" t="s">
        <v>19</v>
      </c>
      <c r="F709" s="11">
        <v>1200000</v>
      </c>
      <c r="G709" s="9">
        <f>Data[[#This Row],[Clean Salary]]*INDEX(Exchange[], MATCH(Data[[#This Row],[Currency]], Exchange[Code], 0), 4)</f>
        <v>21369.500024931083</v>
      </c>
      <c r="H709" s="11">
        <f>IFERROR(Data[[#This Row],[Salary in USD]]/(INDEX(Exchange[], MATCH(Data[[#This Row],[Local Currency Unit]], Exchange[Code], 0), 8)), "")</f>
        <v>13191.049398105606</v>
      </c>
      <c r="I709" s="30">
        <f>100*(Data[[#This Row],[Salary in Big Macs]]/$H$5)</f>
        <v>96.239316728965321</v>
      </c>
      <c r="J709" s="1" t="s">
        <v>1756</v>
      </c>
      <c r="K709" s="1" t="s">
        <v>281</v>
      </c>
      <c r="L709" s="1" t="s">
        <v>134</v>
      </c>
      <c r="M709" s="1" t="s">
        <v>19</v>
      </c>
      <c r="N709" s="1" t="str">
        <f>INDEX(Countries[], MATCH(Data[[#This Row],[Where do you work]], Countries[Actual], 0), 2)</f>
        <v>India</v>
      </c>
      <c r="O709" s="1" t="str">
        <f>VLOOKUP(Data[[#This Row],[Where do you work]], Countries[], 3, FALSE)</f>
        <v>Asia</v>
      </c>
      <c r="P709" s="1" t="s">
        <v>294</v>
      </c>
      <c r="Q709" s="1" t="str">
        <f>VLOOKUP(Data[[#This Row],[How many hours of a day you work on Excel]], Time[], 2, FALSE)</f>
        <v>Very Heavy</v>
      </c>
      <c r="R709" s="1">
        <v>14</v>
      </c>
      <c r="S709" s="33" t="str">
        <f>VLOOKUP(Data[[#This Row],[Years of Experience]], Experience[], 2, TRUE)</f>
        <v>10 - 20 Years</v>
      </c>
    </row>
    <row r="710" spans="2:19" x14ac:dyDescent="0.2">
      <c r="B710" s="1" t="s">
        <v>2355</v>
      </c>
      <c r="C710" s="1">
        <v>41055.123460648145</v>
      </c>
      <c r="D710" s="10">
        <v>900000</v>
      </c>
      <c r="E710" s="1" t="s">
        <v>19</v>
      </c>
      <c r="F710" s="11">
        <v>900000</v>
      </c>
      <c r="G710" s="9">
        <f>Data[[#This Row],[Clean Salary]]*INDEX(Exchange[], MATCH(Data[[#This Row],[Currency]], Exchange[Code], 0), 4)</f>
        <v>16027.125018698311</v>
      </c>
      <c r="H710" s="11">
        <f>IFERROR(Data[[#This Row],[Salary in USD]]/(INDEX(Exchange[], MATCH(Data[[#This Row],[Local Currency Unit]], Exchange[Code], 0), 8)), "")</f>
        <v>9893.2870485792027</v>
      </c>
      <c r="I710" s="30">
        <f>100*(Data[[#This Row],[Salary in Big Macs]]/$H$5)</f>
        <v>72.179487546723976</v>
      </c>
      <c r="J710" s="1" t="s">
        <v>2356</v>
      </c>
      <c r="K710" s="1" t="s">
        <v>281</v>
      </c>
      <c r="L710" s="1" t="s">
        <v>134</v>
      </c>
      <c r="M710" s="1" t="s">
        <v>19</v>
      </c>
      <c r="N710" s="1" t="str">
        <f>INDEX(Countries[], MATCH(Data[[#This Row],[Where do you work]], Countries[Actual], 0), 2)</f>
        <v>India</v>
      </c>
      <c r="O710" s="1" t="str">
        <f>VLOOKUP(Data[[#This Row],[Where do you work]], Countries[], 3, FALSE)</f>
        <v>Asia</v>
      </c>
      <c r="P710" s="1" t="s">
        <v>324</v>
      </c>
      <c r="Q710" s="1" t="str">
        <f>VLOOKUP(Data[[#This Row],[How many hours of a day you work on Excel]], Time[], 2, FALSE)</f>
        <v>Light</v>
      </c>
      <c r="S710" s="33" t="str">
        <f>VLOOKUP(Data[[#This Row],[Years of Experience]], Experience[], 2, TRUE)</f>
        <v>0 - 5 Years</v>
      </c>
    </row>
    <row r="711" spans="2:19" x14ac:dyDescent="0.2">
      <c r="B711" s="1" t="s">
        <v>3427</v>
      </c>
      <c r="C711" s="1">
        <v>41058.659502314818</v>
      </c>
      <c r="D711" s="10">
        <v>314000</v>
      </c>
      <c r="E711" s="1" t="s">
        <v>19</v>
      </c>
      <c r="F711" s="11">
        <v>314000</v>
      </c>
      <c r="G711" s="9">
        <f>Data[[#This Row],[Clean Salary]]*INDEX(Exchange[], MATCH(Data[[#This Row],[Currency]], Exchange[Code], 0), 4)</f>
        <v>5591.6858398569666</v>
      </c>
      <c r="H711" s="11">
        <f>IFERROR(Data[[#This Row],[Salary in USD]]/(INDEX(Exchange[], MATCH(Data[[#This Row],[Local Currency Unit]], Exchange[Code], 0), 8)), "")</f>
        <v>3451.6579258376337</v>
      </c>
      <c r="I711" s="30">
        <f>100*(Data[[#This Row],[Salary in Big Macs]]/$H$5)</f>
        <v>25.182621210745925</v>
      </c>
      <c r="J711" s="1" t="s">
        <v>3428</v>
      </c>
      <c r="K711" s="1" t="s">
        <v>281</v>
      </c>
      <c r="L711" s="1" t="s">
        <v>134</v>
      </c>
      <c r="M711" s="1" t="s">
        <v>19</v>
      </c>
      <c r="N711" s="1" t="str">
        <f>INDEX(Countries[], MATCH(Data[[#This Row],[Where do you work]], Countries[Actual], 0), 2)</f>
        <v>India</v>
      </c>
      <c r="O711" s="1" t="str">
        <f>VLOOKUP(Data[[#This Row],[Where do you work]], Countries[], 3, FALSE)</f>
        <v>Asia</v>
      </c>
      <c r="P711" s="1" t="s">
        <v>324</v>
      </c>
      <c r="Q711" s="1" t="str">
        <f>VLOOKUP(Data[[#This Row],[How many hours of a day you work on Excel]], Time[], 2, FALSE)</f>
        <v>Light</v>
      </c>
      <c r="R711" s="1">
        <v>0.1</v>
      </c>
      <c r="S711" s="33" t="str">
        <f>VLOOKUP(Data[[#This Row],[Years of Experience]], Experience[], 2, TRUE)</f>
        <v>0 - 5 Years</v>
      </c>
    </row>
    <row r="712" spans="2:19" x14ac:dyDescent="0.2">
      <c r="B712" s="1" t="s">
        <v>2364</v>
      </c>
      <c r="C712" s="1">
        <v>41058.49082175926</v>
      </c>
      <c r="D712" s="10" t="s">
        <v>2365</v>
      </c>
      <c r="E712" s="1" t="s">
        <v>19</v>
      </c>
      <c r="F712" s="11">
        <v>900000</v>
      </c>
      <c r="G712" s="9">
        <f>Data[[#This Row],[Clean Salary]]*INDEX(Exchange[], MATCH(Data[[#This Row],[Currency]], Exchange[Code], 0), 4)</f>
        <v>16027.125018698311</v>
      </c>
      <c r="H712" s="11">
        <f>IFERROR(Data[[#This Row],[Salary in USD]]/(INDEX(Exchange[], MATCH(Data[[#This Row],[Local Currency Unit]], Exchange[Code], 0), 8)), "")</f>
        <v>9893.2870485792027</v>
      </c>
      <c r="I712" s="30">
        <f>100*(Data[[#This Row],[Salary in Big Macs]]/$H$5)</f>
        <v>72.179487546723976</v>
      </c>
      <c r="J712" s="1" t="s">
        <v>2366</v>
      </c>
      <c r="K712" s="1" t="s">
        <v>298</v>
      </c>
      <c r="L712" s="1" t="s">
        <v>134</v>
      </c>
      <c r="M712" s="1" t="s">
        <v>19</v>
      </c>
      <c r="N712" s="1" t="str">
        <f>INDEX(Countries[], MATCH(Data[[#This Row],[Where do you work]], Countries[Actual], 0), 2)</f>
        <v>India</v>
      </c>
      <c r="O712" s="1" t="str">
        <f>VLOOKUP(Data[[#This Row],[Where do you work]], Countries[], 3, FALSE)</f>
        <v>Asia</v>
      </c>
      <c r="P712" s="1" t="s">
        <v>294</v>
      </c>
      <c r="Q712" s="1" t="str">
        <f>VLOOKUP(Data[[#This Row],[How many hours of a day you work on Excel]], Time[], 2, FALSE)</f>
        <v>Very Heavy</v>
      </c>
      <c r="R712" s="1">
        <v>8</v>
      </c>
      <c r="S712" s="33" t="str">
        <f>VLOOKUP(Data[[#This Row],[Years of Experience]], Experience[], 2, TRUE)</f>
        <v>5 - 10 Years</v>
      </c>
    </row>
    <row r="713" spans="2:19" x14ac:dyDescent="0.2">
      <c r="B713" s="1" t="s">
        <v>3087</v>
      </c>
      <c r="C713" s="1">
        <v>41057.570520833331</v>
      </c>
      <c r="D713" s="10">
        <v>476000</v>
      </c>
      <c r="E713" s="1" t="s">
        <v>19</v>
      </c>
      <c r="F713" s="11">
        <v>476000</v>
      </c>
      <c r="G713" s="9">
        <f>Data[[#This Row],[Clean Salary]]*INDEX(Exchange[], MATCH(Data[[#This Row],[Currency]], Exchange[Code], 0), 4)</f>
        <v>8476.5683432226633</v>
      </c>
      <c r="H713" s="11">
        <f>IFERROR(Data[[#This Row],[Salary in USD]]/(INDEX(Exchange[], MATCH(Data[[#This Row],[Local Currency Unit]], Exchange[Code], 0), 8)), "")</f>
        <v>5232.4495945818908</v>
      </c>
      <c r="I713" s="30">
        <f>100*(Data[[#This Row],[Salary in Big Macs]]/$H$5)</f>
        <v>38.174928969156248</v>
      </c>
      <c r="J713" s="1" t="s">
        <v>3088</v>
      </c>
      <c r="K713" s="1" t="s">
        <v>313</v>
      </c>
      <c r="L713" s="1" t="s">
        <v>134</v>
      </c>
      <c r="M713" s="1" t="s">
        <v>19</v>
      </c>
      <c r="N713" s="1" t="str">
        <f>INDEX(Countries[], MATCH(Data[[#This Row],[Where do you work]], Countries[Actual], 0), 2)</f>
        <v>India</v>
      </c>
      <c r="O713" s="1" t="str">
        <f>VLOOKUP(Data[[#This Row],[Where do you work]], Countries[], 3, FALSE)</f>
        <v>Asia</v>
      </c>
      <c r="P713" s="1" t="s">
        <v>282</v>
      </c>
      <c r="Q713" s="1" t="str">
        <f>VLOOKUP(Data[[#This Row],[How many hours of a day you work on Excel]], Time[], 2, FALSE)</f>
        <v>Heavy</v>
      </c>
      <c r="R713" s="1">
        <v>8</v>
      </c>
      <c r="S713" s="33" t="str">
        <f>VLOOKUP(Data[[#This Row],[Years of Experience]], Experience[], 2, TRUE)</f>
        <v>5 - 10 Years</v>
      </c>
    </row>
    <row r="714" spans="2:19" x14ac:dyDescent="0.2">
      <c r="B714" s="1" t="s">
        <v>3296</v>
      </c>
      <c r="C714" s="1">
        <v>41060.673935185187</v>
      </c>
      <c r="D714" s="10" t="s">
        <v>3297</v>
      </c>
      <c r="E714" s="1" t="s">
        <v>19</v>
      </c>
      <c r="F714" s="11">
        <v>380000</v>
      </c>
      <c r="G714" s="9">
        <f>Data[[#This Row],[Clean Salary]]*INDEX(Exchange[], MATCH(Data[[#This Row],[Currency]], Exchange[Code], 0), 4)</f>
        <v>6767.0083412281756</v>
      </c>
      <c r="H714" s="11">
        <f>IFERROR(Data[[#This Row],[Salary in USD]]/(INDEX(Exchange[], MATCH(Data[[#This Row],[Local Currency Unit]], Exchange[Code], 0), 8)), "")</f>
        <v>4177.165642733441</v>
      </c>
      <c r="I714" s="30">
        <f>100*(Data[[#This Row],[Salary in Big Macs]]/$H$5)</f>
        <v>30.475783630839011</v>
      </c>
      <c r="J714" s="1" t="s">
        <v>3298</v>
      </c>
      <c r="K714" s="1" t="s">
        <v>290</v>
      </c>
      <c r="L714" s="1" t="s">
        <v>134</v>
      </c>
      <c r="M714" s="1" t="s">
        <v>19</v>
      </c>
      <c r="N714" s="1" t="str">
        <f>INDEX(Countries[], MATCH(Data[[#This Row],[Where do you work]], Countries[Actual], 0), 2)</f>
        <v>India</v>
      </c>
      <c r="O714" s="1" t="str">
        <f>VLOOKUP(Data[[#This Row],[Where do you work]], Countries[], 3, FALSE)</f>
        <v>Asia</v>
      </c>
      <c r="P714" s="1" t="s">
        <v>291</v>
      </c>
      <c r="Q714" s="1" t="str">
        <f>VLOOKUP(Data[[#This Row],[How many hours of a day you work on Excel]], Time[], 2, FALSE)</f>
        <v>Medium</v>
      </c>
      <c r="R714" s="1">
        <v>6</v>
      </c>
      <c r="S714" s="33" t="str">
        <f>VLOOKUP(Data[[#This Row],[Years of Experience]], Experience[], 2, TRUE)</f>
        <v>5 - 10 Years</v>
      </c>
    </row>
    <row r="715" spans="2:19" x14ac:dyDescent="0.2">
      <c r="B715" s="1" t="s">
        <v>3659</v>
      </c>
      <c r="C715" s="1">
        <v>41055.670162037037</v>
      </c>
      <c r="D715" s="10">
        <v>10000</v>
      </c>
      <c r="E715" s="1" t="s">
        <v>322</v>
      </c>
      <c r="F715" s="11">
        <v>10000</v>
      </c>
      <c r="G715" s="9">
        <f>Data[[#This Row],[Clean Salary]]*INDEX(Exchange[], MATCH(Data[[#This Row],[Currency]], Exchange[Code], 0), 4)</f>
        <v>10000</v>
      </c>
      <c r="H715" s="11">
        <f>IFERROR(Data[[#This Row],[Salary in USD]]/(INDEX(Exchange[], MATCH(Data[[#This Row],[Local Currency Unit]], Exchange[Code], 0), 8)), "")</f>
        <v>6172.8395061728388</v>
      </c>
      <c r="I715" s="30">
        <f>100*(Data[[#This Row],[Salary in Big Macs]]/$H$5)</f>
        <v>45.035829858764174</v>
      </c>
      <c r="J715" s="1" t="s">
        <v>667</v>
      </c>
      <c r="K715" s="1" t="s">
        <v>290</v>
      </c>
      <c r="L715" s="1" t="s">
        <v>134</v>
      </c>
      <c r="M715" s="1" t="s">
        <v>19</v>
      </c>
      <c r="N715" s="1" t="str">
        <f>INDEX(Countries[], MATCH(Data[[#This Row],[Where do you work]], Countries[Actual], 0), 2)</f>
        <v>India</v>
      </c>
      <c r="O715" s="1" t="str">
        <f>VLOOKUP(Data[[#This Row],[Where do you work]], Countries[], 3, FALSE)</f>
        <v>Asia</v>
      </c>
      <c r="P715" s="1" t="s">
        <v>282</v>
      </c>
      <c r="Q715" s="1" t="str">
        <f>VLOOKUP(Data[[#This Row],[How many hours of a day you work on Excel]], Time[], 2, FALSE)</f>
        <v>Heavy</v>
      </c>
      <c r="R715" s="1">
        <v>12</v>
      </c>
      <c r="S715" s="33" t="str">
        <f>VLOOKUP(Data[[#This Row],[Years of Experience]], Experience[], 2, TRUE)</f>
        <v>10 - 20 Years</v>
      </c>
    </row>
    <row r="716" spans="2:19" x14ac:dyDescent="0.2">
      <c r="B716" s="1" t="s">
        <v>2850</v>
      </c>
      <c r="C716" s="1">
        <v>41055.950127314813</v>
      </c>
      <c r="D716" s="10">
        <v>600000</v>
      </c>
      <c r="E716" s="1" t="s">
        <v>19</v>
      </c>
      <c r="F716" s="11">
        <v>600000</v>
      </c>
      <c r="G716" s="9">
        <f>Data[[#This Row],[Clean Salary]]*INDEX(Exchange[], MATCH(Data[[#This Row],[Currency]], Exchange[Code], 0), 4)</f>
        <v>10684.750012465542</v>
      </c>
      <c r="H716" s="11">
        <f>IFERROR(Data[[#This Row],[Salary in USD]]/(INDEX(Exchange[], MATCH(Data[[#This Row],[Local Currency Unit]], Exchange[Code], 0), 8)), "")</f>
        <v>6595.524699052803</v>
      </c>
      <c r="I716" s="30">
        <f>100*(Data[[#This Row],[Salary in Big Macs]]/$H$5)</f>
        <v>48.11965836448266</v>
      </c>
      <c r="J716" s="1" t="s">
        <v>667</v>
      </c>
      <c r="K716" s="1" t="s">
        <v>290</v>
      </c>
      <c r="L716" s="1" t="s">
        <v>134</v>
      </c>
      <c r="M716" s="1" t="s">
        <v>19</v>
      </c>
      <c r="N716" s="1" t="str">
        <f>INDEX(Countries[], MATCH(Data[[#This Row],[Where do you work]], Countries[Actual], 0), 2)</f>
        <v>India</v>
      </c>
      <c r="O716" s="1" t="str">
        <f>VLOOKUP(Data[[#This Row],[Where do you work]], Countries[], 3, FALSE)</f>
        <v>Asia</v>
      </c>
      <c r="P716" s="1" t="s">
        <v>294</v>
      </c>
      <c r="Q716" s="1" t="str">
        <f>VLOOKUP(Data[[#This Row],[How many hours of a day you work on Excel]], Time[], 2, FALSE)</f>
        <v>Very Heavy</v>
      </c>
      <c r="R716" s="1">
        <v>5</v>
      </c>
      <c r="S716" s="33" t="str">
        <f>VLOOKUP(Data[[#This Row],[Years of Experience]], Experience[], 2, TRUE)</f>
        <v>5 - 10 Years</v>
      </c>
    </row>
    <row r="717" spans="2:19" x14ac:dyDescent="0.2">
      <c r="B717" s="1" t="s">
        <v>3249</v>
      </c>
      <c r="C717" s="1">
        <v>41059.589699074073</v>
      </c>
      <c r="D717" s="10" t="s">
        <v>3250</v>
      </c>
      <c r="E717" s="1" t="s">
        <v>19</v>
      </c>
      <c r="F717" s="11">
        <v>400000</v>
      </c>
      <c r="G717" s="9">
        <f>Data[[#This Row],[Clean Salary]]*INDEX(Exchange[], MATCH(Data[[#This Row],[Currency]], Exchange[Code], 0), 4)</f>
        <v>7123.1666749770275</v>
      </c>
      <c r="H717" s="11">
        <f>IFERROR(Data[[#This Row],[Salary in USD]]/(INDEX(Exchange[], MATCH(Data[[#This Row],[Local Currency Unit]], Exchange[Code], 0), 8)), "")</f>
        <v>4397.016466035202</v>
      </c>
      <c r="I717" s="30">
        <f>100*(Data[[#This Row],[Salary in Big Macs]]/$H$5)</f>
        <v>32.07977224298844</v>
      </c>
      <c r="J717" s="1" t="s">
        <v>2696</v>
      </c>
      <c r="K717" s="1" t="s">
        <v>281</v>
      </c>
      <c r="L717" s="1" t="s">
        <v>134</v>
      </c>
      <c r="M717" s="1" t="s">
        <v>19</v>
      </c>
      <c r="N717" s="1" t="str">
        <f>INDEX(Countries[], MATCH(Data[[#This Row],[Where do you work]], Countries[Actual], 0), 2)</f>
        <v>India</v>
      </c>
      <c r="O717" s="1" t="str">
        <f>VLOOKUP(Data[[#This Row],[Where do you work]], Countries[], 3, FALSE)</f>
        <v>Asia</v>
      </c>
      <c r="P717" s="1" t="s">
        <v>282</v>
      </c>
      <c r="Q717" s="1" t="str">
        <f>VLOOKUP(Data[[#This Row],[How many hours of a day you work on Excel]], Time[], 2, FALSE)</f>
        <v>Heavy</v>
      </c>
      <c r="R717" s="1">
        <v>6</v>
      </c>
      <c r="S717" s="33" t="str">
        <f>VLOOKUP(Data[[#This Row],[Years of Experience]], Experience[], 2, TRUE)</f>
        <v>5 - 10 Years</v>
      </c>
    </row>
    <row r="718" spans="2:19" x14ac:dyDescent="0.2">
      <c r="B718" s="1" t="s">
        <v>3423</v>
      </c>
      <c r="C718" s="1">
        <v>41064.788819444446</v>
      </c>
      <c r="D718" s="10" t="s">
        <v>3424</v>
      </c>
      <c r="E718" s="1" t="s">
        <v>19</v>
      </c>
      <c r="F718" s="11">
        <v>320000</v>
      </c>
      <c r="G718" s="9">
        <f>Data[[#This Row],[Clean Salary]]*INDEX(Exchange[], MATCH(Data[[#This Row],[Currency]], Exchange[Code], 0), 4)</f>
        <v>5698.5333399816218</v>
      </c>
      <c r="H718" s="11">
        <f>IFERROR(Data[[#This Row],[Salary in USD]]/(INDEX(Exchange[], MATCH(Data[[#This Row],[Local Currency Unit]], Exchange[Code], 0), 8)), "")</f>
        <v>3517.6131728281612</v>
      </c>
      <c r="I718" s="30">
        <f>100*(Data[[#This Row],[Salary in Big Macs]]/$H$5)</f>
        <v>25.663817794390749</v>
      </c>
      <c r="J718" s="1" t="s">
        <v>3011</v>
      </c>
      <c r="K718" s="1" t="s">
        <v>290</v>
      </c>
      <c r="L718" s="1" t="s">
        <v>134</v>
      </c>
      <c r="M718" s="1" t="s">
        <v>19</v>
      </c>
      <c r="N718" s="1" t="str">
        <f>INDEX(Countries[], MATCH(Data[[#This Row],[Where do you work]], Countries[Actual], 0), 2)</f>
        <v>India</v>
      </c>
      <c r="O718" s="1" t="str">
        <f>VLOOKUP(Data[[#This Row],[Where do you work]], Countries[], 3, FALSE)</f>
        <v>Asia</v>
      </c>
      <c r="P718" s="1" t="s">
        <v>282</v>
      </c>
      <c r="Q718" s="1" t="str">
        <f>VLOOKUP(Data[[#This Row],[How many hours of a day you work on Excel]], Time[], 2, FALSE)</f>
        <v>Heavy</v>
      </c>
      <c r="R718" s="1">
        <v>2.5</v>
      </c>
      <c r="S718" s="33" t="str">
        <f>VLOOKUP(Data[[#This Row],[Years of Experience]], Experience[], 2, TRUE)</f>
        <v>0 - 5 Years</v>
      </c>
    </row>
    <row r="719" spans="2:19" x14ac:dyDescent="0.2">
      <c r="B719" s="1" t="s">
        <v>3010</v>
      </c>
      <c r="C719" s="1">
        <v>41055.230150462965</v>
      </c>
      <c r="D719" s="10" t="s">
        <v>3003</v>
      </c>
      <c r="E719" s="1" t="s">
        <v>19</v>
      </c>
      <c r="F719" s="11">
        <v>500000</v>
      </c>
      <c r="G719" s="9">
        <f>Data[[#This Row],[Clean Salary]]*INDEX(Exchange[], MATCH(Data[[#This Row],[Currency]], Exchange[Code], 0), 4)</f>
        <v>8903.9583437212841</v>
      </c>
      <c r="H719" s="11">
        <f>IFERROR(Data[[#This Row],[Salary in USD]]/(INDEX(Exchange[], MATCH(Data[[#This Row],[Local Currency Unit]], Exchange[Code], 0), 8)), "")</f>
        <v>5496.2705825440025</v>
      </c>
      <c r="I719" s="30">
        <f>100*(Data[[#This Row],[Salary in Big Macs]]/$H$5)</f>
        <v>40.09971530373555</v>
      </c>
      <c r="J719" s="1" t="s">
        <v>3011</v>
      </c>
      <c r="K719" s="1" t="s">
        <v>290</v>
      </c>
      <c r="L719" s="1" t="s">
        <v>134</v>
      </c>
      <c r="M719" s="1" t="s">
        <v>19</v>
      </c>
      <c r="N719" s="1" t="str">
        <f>INDEX(Countries[], MATCH(Data[[#This Row],[Where do you work]], Countries[Actual], 0), 2)</f>
        <v>India</v>
      </c>
      <c r="O719" s="1" t="str">
        <f>VLOOKUP(Data[[#This Row],[Where do you work]], Countries[], 3, FALSE)</f>
        <v>Asia</v>
      </c>
      <c r="P719" s="1" t="s">
        <v>294</v>
      </c>
      <c r="Q719" s="1" t="str">
        <f>VLOOKUP(Data[[#This Row],[How many hours of a day you work on Excel]], Time[], 2, FALSE)</f>
        <v>Very Heavy</v>
      </c>
      <c r="S719" s="33" t="str">
        <f>VLOOKUP(Data[[#This Row],[Years of Experience]], Experience[], 2, TRUE)</f>
        <v>0 - 5 Years</v>
      </c>
    </row>
    <row r="720" spans="2:19" x14ac:dyDescent="0.2">
      <c r="B720" s="1" t="s">
        <v>3691</v>
      </c>
      <c r="C720" s="1">
        <v>41057.40351851852</v>
      </c>
      <c r="D720" s="10">
        <v>204000</v>
      </c>
      <c r="E720" s="1" t="s">
        <v>19</v>
      </c>
      <c r="F720" s="11">
        <v>204000</v>
      </c>
      <c r="G720" s="9">
        <f>Data[[#This Row],[Clean Salary]]*INDEX(Exchange[], MATCH(Data[[#This Row],[Currency]], Exchange[Code], 0), 4)</f>
        <v>3632.815004238284</v>
      </c>
      <c r="H720" s="11">
        <f>IFERROR(Data[[#This Row],[Salary in USD]]/(INDEX(Exchange[], MATCH(Data[[#This Row],[Local Currency Unit]], Exchange[Code], 0), 8)), "")</f>
        <v>2242.4783976779531</v>
      </c>
      <c r="I720" s="30">
        <f>100*(Data[[#This Row],[Salary in Big Macs]]/$H$5)</f>
        <v>16.360683843924104</v>
      </c>
      <c r="J720" s="1" t="s">
        <v>3692</v>
      </c>
      <c r="K720" s="1" t="s">
        <v>281</v>
      </c>
      <c r="L720" s="1" t="s">
        <v>134</v>
      </c>
      <c r="M720" s="1" t="s">
        <v>19</v>
      </c>
      <c r="N720" s="1" t="str">
        <f>INDEX(Countries[], MATCH(Data[[#This Row],[Where do you work]], Countries[Actual], 0), 2)</f>
        <v>India</v>
      </c>
      <c r="O720" s="1" t="str">
        <f>VLOOKUP(Data[[#This Row],[Where do you work]], Countries[], 3, FALSE)</f>
        <v>Asia</v>
      </c>
      <c r="P720" s="1" t="s">
        <v>282</v>
      </c>
      <c r="Q720" s="1" t="str">
        <f>VLOOKUP(Data[[#This Row],[How many hours of a day you work on Excel]], Time[], 2, FALSE)</f>
        <v>Heavy</v>
      </c>
      <c r="R720" s="1">
        <v>0</v>
      </c>
      <c r="S720" s="33" t="str">
        <f>VLOOKUP(Data[[#This Row],[Years of Experience]], Experience[], 2, TRUE)</f>
        <v>0 - 5 Years</v>
      </c>
    </row>
    <row r="721" spans="2:19" x14ac:dyDescent="0.2">
      <c r="B721" s="1" t="s">
        <v>2689</v>
      </c>
      <c r="C721" s="1">
        <v>41076.773206018515</v>
      </c>
      <c r="D721" s="10" t="s">
        <v>2681</v>
      </c>
      <c r="E721" s="1" t="s">
        <v>19</v>
      </c>
      <c r="F721" s="11">
        <v>700000</v>
      </c>
      <c r="G721" s="9">
        <f>Data[[#This Row],[Clean Salary]]*INDEX(Exchange[], MATCH(Data[[#This Row],[Currency]], Exchange[Code], 0), 4)</f>
        <v>12465.541681209797</v>
      </c>
      <c r="H721" s="11">
        <f>IFERROR(Data[[#This Row],[Salary in USD]]/(INDEX(Exchange[], MATCH(Data[[#This Row],[Local Currency Unit]], Exchange[Code], 0), 8)), "")</f>
        <v>7694.7788155616026</v>
      </c>
      <c r="I721" s="30">
        <f>100*(Data[[#This Row],[Salary in Big Macs]]/$H$5)</f>
        <v>56.139601425229756</v>
      </c>
      <c r="J721" s="1" t="s">
        <v>2690</v>
      </c>
      <c r="K721" s="1" t="s">
        <v>281</v>
      </c>
      <c r="L721" s="1" t="s">
        <v>134</v>
      </c>
      <c r="M721" s="1" t="s">
        <v>19</v>
      </c>
      <c r="N721" s="1" t="str">
        <f>INDEX(Countries[], MATCH(Data[[#This Row],[Where do you work]], Countries[Actual], 0), 2)</f>
        <v>India</v>
      </c>
      <c r="O721" s="1" t="str">
        <f>VLOOKUP(Data[[#This Row],[Where do you work]], Countries[], 3, FALSE)</f>
        <v>Asia</v>
      </c>
      <c r="P721" s="1" t="s">
        <v>291</v>
      </c>
      <c r="Q721" s="1" t="str">
        <f>VLOOKUP(Data[[#This Row],[How many hours of a day you work on Excel]], Time[], 2, FALSE)</f>
        <v>Medium</v>
      </c>
      <c r="R721" s="1">
        <v>9</v>
      </c>
      <c r="S721" s="33" t="str">
        <f>VLOOKUP(Data[[#This Row],[Years of Experience]], Experience[], 2, TRUE)</f>
        <v>5 - 10 Years</v>
      </c>
    </row>
    <row r="722" spans="2:19" x14ac:dyDescent="0.2">
      <c r="B722" s="1" t="s">
        <v>2419</v>
      </c>
      <c r="C722" s="1">
        <v>41055.64980324074</v>
      </c>
      <c r="D722" s="10">
        <v>40000</v>
      </c>
      <c r="E722" s="1" t="s">
        <v>322</v>
      </c>
      <c r="F722" s="11">
        <v>40000</v>
      </c>
      <c r="G722" s="9">
        <f>Data[[#This Row],[Clean Salary]]*INDEX(Exchange[], MATCH(Data[[#This Row],[Currency]], Exchange[Code], 0), 4)</f>
        <v>40000</v>
      </c>
      <c r="H722" s="11">
        <f>IFERROR(Data[[#This Row],[Salary in USD]]/(INDEX(Exchange[], MATCH(Data[[#This Row],[Local Currency Unit]], Exchange[Code], 0), 8)), "")</f>
        <v>24691.358024691355</v>
      </c>
      <c r="I722" s="30">
        <f>100*(Data[[#This Row],[Salary in Big Macs]]/$H$5)</f>
        <v>180.1433194350567</v>
      </c>
      <c r="J722" s="1" t="s">
        <v>2420</v>
      </c>
      <c r="K722" s="1" t="s">
        <v>281</v>
      </c>
      <c r="L722" s="1" t="s">
        <v>134</v>
      </c>
      <c r="M722" s="1" t="s">
        <v>19</v>
      </c>
      <c r="N722" s="1" t="str">
        <f>INDEX(Countries[], MATCH(Data[[#This Row],[Where do you work]], Countries[Actual], 0), 2)</f>
        <v>India</v>
      </c>
      <c r="O722" s="1" t="str">
        <f>VLOOKUP(Data[[#This Row],[Where do you work]], Countries[], 3, FALSE)</f>
        <v>Asia</v>
      </c>
      <c r="P722" s="1" t="s">
        <v>294</v>
      </c>
      <c r="Q722" s="1" t="str">
        <f>VLOOKUP(Data[[#This Row],[How many hours of a day you work on Excel]], Time[], 2, FALSE)</f>
        <v>Very Heavy</v>
      </c>
      <c r="R722" s="1">
        <v>15</v>
      </c>
      <c r="S722" s="33" t="str">
        <f>VLOOKUP(Data[[#This Row],[Years of Experience]], Experience[], 2, TRUE)</f>
        <v>10 - 20 Years</v>
      </c>
    </row>
    <row r="723" spans="2:19" x14ac:dyDescent="0.2">
      <c r="B723" s="1" t="s">
        <v>3461</v>
      </c>
      <c r="C723" s="1">
        <v>41056.52447916667</v>
      </c>
      <c r="D723" s="10" t="s">
        <v>3462</v>
      </c>
      <c r="E723" s="1" t="s">
        <v>19</v>
      </c>
      <c r="F723" s="11">
        <v>300000</v>
      </c>
      <c r="G723" s="9">
        <f>Data[[#This Row],[Clean Salary]]*INDEX(Exchange[], MATCH(Data[[#This Row],[Currency]], Exchange[Code], 0), 4)</f>
        <v>5342.3750062327708</v>
      </c>
      <c r="H723" s="11">
        <f>IFERROR(Data[[#This Row],[Salary in USD]]/(INDEX(Exchange[], MATCH(Data[[#This Row],[Local Currency Unit]], Exchange[Code], 0), 8)), "")</f>
        <v>3297.7623495264015</v>
      </c>
      <c r="I723" s="30">
        <f>100*(Data[[#This Row],[Salary in Big Macs]]/$H$5)</f>
        <v>24.05982918224133</v>
      </c>
      <c r="J723" s="1" t="s">
        <v>3463</v>
      </c>
      <c r="K723" s="1" t="s">
        <v>290</v>
      </c>
      <c r="L723" s="1" t="s">
        <v>134</v>
      </c>
      <c r="M723" s="1" t="s">
        <v>19</v>
      </c>
      <c r="N723" s="1" t="str">
        <f>INDEX(Countries[], MATCH(Data[[#This Row],[Where do you work]], Countries[Actual], 0), 2)</f>
        <v>India</v>
      </c>
      <c r="O723" s="1" t="str">
        <f>VLOOKUP(Data[[#This Row],[Where do you work]], Countries[], 3, FALSE)</f>
        <v>Asia</v>
      </c>
      <c r="P723" s="1" t="s">
        <v>324</v>
      </c>
      <c r="Q723" s="1" t="str">
        <f>VLOOKUP(Data[[#This Row],[How many hours of a day you work on Excel]], Time[], 2, FALSE)</f>
        <v>Light</v>
      </c>
      <c r="R723" s="1">
        <v>10</v>
      </c>
      <c r="S723" s="33" t="str">
        <f>VLOOKUP(Data[[#This Row],[Years of Experience]], Experience[], 2, TRUE)</f>
        <v>10 - 20 Years</v>
      </c>
    </row>
    <row r="724" spans="2:19" x14ac:dyDescent="0.2">
      <c r="B724" s="1" t="s">
        <v>3713</v>
      </c>
      <c r="C724" s="1">
        <v>41056.057013888887</v>
      </c>
      <c r="D724" s="10" t="s">
        <v>3714</v>
      </c>
      <c r="E724" s="1" t="s">
        <v>19</v>
      </c>
      <c r="F724" s="11">
        <v>200000</v>
      </c>
      <c r="G724" s="9">
        <f>Data[[#This Row],[Clean Salary]]*INDEX(Exchange[], MATCH(Data[[#This Row],[Currency]], Exchange[Code], 0), 4)</f>
        <v>3561.5833374885137</v>
      </c>
      <c r="H724" s="11">
        <f>IFERROR(Data[[#This Row],[Salary in USD]]/(INDEX(Exchange[], MATCH(Data[[#This Row],[Local Currency Unit]], Exchange[Code], 0), 8)), "")</f>
        <v>2198.508233017601</v>
      </c>
      <c r="I724" s="30">
        <f>100*(Data[[#This Row],[Salary in Big Macs]]/$H$5)</f>
        <v>16.03988612149422</v>
      </c>
      <c r="J724" s="1" t="s">
        <v>696</v>
      </c>
      <c r="K724" s="1" t="s">
        <v>290</v>
      </c>
      <c r="L724" s="1" t="s">
        <v>134</v>
      </c>
      <c r="M724" s="1" t="s">
        <v>19</v>
      </c>
      <c r="N724" s="1" t="str">
        <f>INDEX(Countries[], MATCH(Data[[#This Row],[Where do you work]], Countries[Actual], 0), 2)</f>
        <v>India</v>
      </c>
      <c r="O724" s="1" t="str">
        <f>VLOOKUP(Data[[#This Row],[Where do you work]], Countries[], 3, FALSE)</f>
        <v>Asia</v>
      </c>
      <c r="P724" s="1" t="s">
        <v>282</v>
      </c>
      <c r="Q724" s="1" t="str">
        <f>VLOOKUP(Data[[#This Row],[How many hours of a day you work on Excel]], Time[], 2, FALSE)</f>
        <v>Heavy</v>
      </c>
      <c r="R724" s="1">
        <v>2</v>
      </c>
      <c r="S724" s="33" t="str">
        <f>VLOOKUP(Data[[#This Row],[Years of Experience]], Experience[], 2, TRUE)</f>
        <v>0 - 5 Years</v>
      </c>
    </row>
    <row r="725" spans="2:19" x14ac:dyDescent="0.2">
      <c r="B725" s="1" t="s">
        <v>2859</v>
      </c>
      <c r="C725" s="1">
        <v>41056.877858796295</v>
      </c>
      <c r="D725" s="10">
        <v>600000</v>
      </c>
      <c r="E725" s="1" t="s">
        <v>19</v>
      </c>
      <c r="F725" s="11">
        <v>600000</v>
      </c>
      <c r="G725" s="9">
        <f>Data[[#This Row],[Clean Salary]]*INDEX(Exchange[], MATCH(Data[[#This Row],[Currency]], Exchange[Code], 0), 4)</f>
        <v>10684.750012465542</v>
      </c>
      <c r="H725" s="11">
        <f>IFERROR(Data[[#This Row],[Salary in USD]]/(INDEX(Exchange[], MATCH(Data[[#This Row],[Local Currency Unit]], Exchange[Code], 0), 8)), "")</f>
        <v>6595.524699052803</v>
      </c>
      <c r="I725" s="30">
        <f>100*(Data[[#This Row],[Salary in Big Macs]]/$H$5)</f>
        <v>48.11965836448266</v>
      </c>
      <c r="J725" s="1" t="s">
        <v>696</v>
      </c>
      <c r="K725" s="1" t="s">
        <v>290</v>
      </c>
      <c r="L725" s="1" t="s">
        <v>134</v>
      </c>
      <c r="M725" s="1" t="s">
        <v>19</v>
      </c>
      <c r="N725" s="1" t="str">
        <f>INDEX(Countries[], MATCH(Data[[#This Row],[Where do you work]], Countries[Actual], 0), 2)</f>
        <v>India</v>
      </c>
      <c r="O725" s="1" t="str">
        <f>VLOOKUP(Data[[#This Row],[Where do you work]], Countries[], 3, FALSE)</f>
        <v>Asia</v>
      </c>
      <c r="P725" s="1" t="s">
        <v>294</v>
      </c>
      <c r="Q725" s="1" t="str">
        <f>VLOOKUP(Data[[#This Row],[How many hours of a day you work on Excel]], Time[], 2, FALSE)</f>
        <v>Very Heavy</v>
      </c>
      <c r="R725" s="1">
        <v>8</v>
      </c>
      <c r="S725" s="33" t="str">
        <f>VLOOKUP(Data[[#This Row],[Years of Experience]], Experience[], 2, TRUE)</f>
        <v>5 - 10 Years</v>
      </c>
    </row>
    <row r="726" spans="2:19" x14ac:dyDescent="0.2">
      <c r="B726" s="1" t="s">
        <v>2465</v>
      </c>
      <c r="C726" s="1">
        <v>41055.4452662037</v>
      </c>
      <c r="D726" s="10" t="s">
        <v>2466</v>
      </c>
      <c r="E726" s="1" t="s">
        <v>19</v>
      </c>
      <c r="F726" s="11">
        <v>850000</v>
      </c>
      <c r="G726" s="9">
        <f>Data[[#This Row],[Clean Salary]]*INDEX(Exchange[], MATCH(Data[[#This Row],[Currency]], Exchange[Code], 0), 4)</f>
        <v>15136.729184326183</v>
      </c>
      <c r="H726" s="11">
        <f>IFERROR(Data[[#This Row],[Salary in USD]]/(INDEX(Exchange[], MATCH(Data[[#This Row],[Local Currency Unit]], Exchange[Code], 0), 8)), "")</f>
        <v>9343.6599903248043</v>
      </c>
      <c r="I726" s="30">
        <f>100*(Data[[#This Row],[Salary in Big Macs]]/$H$5)</f>
        <v>68.169516016350428</v>
      </c>
      <c r="J726" s="1" t="s">
        <v>696</v>
      </c>
      <c r="K726" s="1" t="s">
        <v>290</v>
      </c>
      <c r="L726" s="1" t="s">
        <v>134</v>
      </c>
      <c r="M726" s="1" t="s">
        <v>19</v>
      </c>
      <c r="N726" s="1" t="str">
        <f>INDEX(Countries[], MATCH(Data[[#This Row],[Where do you work]], Countries[Actual], 0), 2)</f>
        <v>India</v>
      </c>
      <c r="O726" s="1" t="str">
        <f>VLOOKUP(Data[[#This Row],[Where do you work]], Countries[], 3, FALSE)</f>
        <v>Asia</v>
      </c>
      <c r="P726" s="1" t="s">
        <v>282</v>
      </c>
      <c r="Q726" s="1" t="str">
        <f>VLOOKUP(Data[[#This Row],[How many hours of a day you work on Excel]], Time[], 2, FALSE)</f>
        <v>Heavy</v>
      </c>
      <c r="R726" s="1">
        <v>6</v>
      </c>
      <c r="S726" s="33" t="str">
        <f>VLOOKUP(Data[[#This Row],[Years of Experience]], Experience[], 2, TRUE)</f>
        <v>5 - 10 Years</v>
      </c>
    </row>
    <row r="727" spans="2:19" x14ac:dyDescent="0.2">
      <c r="B727" s="1" t="s">
        <v>3747</v>
      </c>
      <c r="C727" s="1">
        <v>41055.537673611114</v>
      </c>
      <c r="D727" s="10">
        <v>8738</v>
      </c>
      <c r="E727" s="1" t="s">
        <v>322</v>
      </c>
      <c r="F727" s="11">
        <v>8738</v>
      </c>
      <c r="G727" s="9">
        <f>Data[[#This Row],[Clean Salary]]*INDEX(Exchange[], MATCH(Data[[#This Row],[Currency]], Exchange[Code], 0), 4)</f>
        <v>8738</v>
      </c>
      <c r="H727" s="11">
        <f>IFERROR(Data[[#This Row],[Salary in USD]]/(INDEX(Exchange[], MATCH(Data[[#This Row],[Local Currency Unit]], Exchange[Code], 0), 8)), "")</f>
        <v>5393.8271604938273</v>
      </c>
      <c r="I727" s="30">
        <f>100*(Data[[#This Row],[Salary in Big Macs]]/$H$5)</f>
        <v>39.352308130588142</v>
      </c>
      <c r="J727" s="1" t="s">
        <v>3748</v>
      </c>
      <c r="K727" s="1" t="s">
        <v>281</v>
      </c>
      <c r="L727" s="1" t="s">
        <v>134</v>
      </c>
      <c r="M727" s="1" t="s">
        <v>19</v>
      </c>
      <c r="N727" s="1" t="str">
        <f>INDEX(Countries[], MATCH(Data[[#This Row],[Where do you work]], Countries[Actual], 0), 2)</f>
        <v>India</v>
      </c>
      <c r="O727" s="1" t="str">
        <f>VLOOKUP(Data[[#This Row],[Where do you work]], Countries[], 3, FALSE)</f>
        <v>Asia</v>
      </c>
      <c r="P727" s="1" t="s">
        <v>294</v>
      </c>
      <c r="Q727" s="1" t="str">
        <f>VLOOKUP(Data[[#This Row],[How many hours of a day you work on Excel]], Time[], 2, FALSE)</f>
        <v>Very Heavy</v>
      </c>
      <c r="R727" s="1">
        <v>7.3</v>
      </c>
      <c r="S727" s="33" t="str">
        <f>VLOOKUP(Data[[#This Row],[Years of Experience]], Experience[], 2, TRUE)</f>
        <v>5 - 10 Years</v>
      </c>
    </row>
    <row r="728" spans="2:19" x14ac:dyDescent="0.2">
      <c r="B728" s="1" t="s">
        <v>3505</v>
      </c>
      <c r="C728" s="1">
        <v>41072.908263888887</v>
      </c>
      <c r="D728" s="10">
        <v>280000</v>
      </c>
      <c r="E728" s="1" t="s">
        <v>19</v>
      </c>
      <c r="F728" s="11">
        <v>280000</v>
      </c>
      <c r="G728" s="9">
        <f>Data[[#This Row],[Clean Salary]]*INDEX(Exchange[], MATCH(Data[[#This Row],[Currency]], Exchange[Code], 0), 4)</f>
        <v>4986.216672483919</v>
      </c>
      <c r="H728" s="11">
        <f>IFERROR(Data[[#This Row],[Salary in USD]]/(INDEX(Exchange[], MATCH(Data[[#This Row],[Local Currency Unit]], Exchange[Code], 0), 8)), "")</f>
        <v>3077.911526224641</v>
      </c>
      <c r="I728" s="30">
        <f>100*(Data[[#This Row],[Salary in Big Macs]]/$H$5)</f>
        <v>22.455840570091905</v>
      </c>
      <c r="J728" s="1" t="s">
        <v>3506</v>
      </c>
      <c r="K728" s="1" t="s">
        <v>290</v>
      </c>
      <c r="L728" s="1" t="s">
        <v>134</v>
      </c>
      <c r="M728" s="1" t="s">
        <v>19</v>
      </c>
      <c r="N728" s="1" t="str">
        <f>INDEX(Countries[], MATCH(Data[[#This Row],[Where do you work]], Countries[Actual], 0), 2)</f>
        <v>India</v>
      </c>
      <c r="O728" s="1" t="str">
        <f>VLOOKUP(Data[[#This Row],[Where do you work]], Countries[], 3, FALSE)</f>
        <v>Asia</v>
      </c>
      <c r="P728" s="1" t="s">
        <v>294</v>
      </c>
      <c r="Q728" s="1" t="str">
        <f>VLOOKUP(Data[[#This Row],[How many hours of a day you work on Excel]], Time[], 2, FALSE)</f>
        <v>Very Heavy</v>
      </c>
      <c r="R728" s="1">
        <v>8</v>
      </c>
      <c r="S728" s="33" t="str">
        <f>VLOOKUP(Data[[#This Row],[Years of Experience]], Experience[], 2, TRUE)</f>
        <v>5 - 10 Years</v>
      </c>
    </row>
    <row r="729" spans="2:19" x14ac:dyDescent="0.2">
      <c r="B729" s="1" t="s">
        <v>2670</v>
      </c>
      <c r="C729" s="1">
        <v>41055.711377314816</v>
      </c>
      <c r="D729" s="10" t="s">
        <v>2671</v>
      </c>
      <c r="E729" s="1" t="s">
        <v>19</v>
      </c>
      <c r="F729" s="11">
        <v>700000</v>
      </c>
      <c r="G729" s="9">
        <f>Data[[#This Row],[Clean Salary]]*INDEX(Exchange[], MATCH(Data[[#This Row],[Currency]], Exchange[Code], 0), 4)</f>
        <v>12465.541681209797</v>
      </c>
      <c r="H729" s="11">
        <f>IFERROR(Data[[#This Row],[Salary in USD]]/(INDEX(Exchange[], MATCH(Data[[#This Row],[Local Currency Unit]], Exchange[Code], 0), 8)), "")</f>
        <v>7694.7788155616026</v>
      </c>
      <c r="I729" s="30">
        <f>100*(Data[[#This Row],[Salary in Big Macs]]/$H$5)</f>
        <v>56.139601425229756</v>
      </c>
      <c r="J729" s="1" t="s">
        <v>2672</v>
      </c>
      <c r="K729" s="1" t="s">
        <v>290</v>
      </c>
      <c r="L729" s="1" t="s">
        <v>134</v>
      </c>
      <c r="M729" s="1" t="s">
        <v>19</v>
      </c>
      <c r="N729" s="1" t="str">
        <f>INDEX(Countries[], MATCH(Data[[#This Row],[Where do you work]], Countries[Actual], 0), 2)</f>
        <v>India</v>
      </c>
      <c r="O729" s="1" t="str">
        <f>VLOOKUP(Data[[#This Row],[Where do you work]], Countries[], 3, FALSE)</f>
        <v>Asia</v>
      </c>
      <c r="P729" s="1" t="s">
        <v>294</v>
      </c>
      <c r="Q729" s="1" t="str">
        <f>VLOOKUP(Data[[#This Row],[How many hours of a day you work on Excel]], Time[], 2, FALSE)</f>
        <v>Very Heavy</v>
      </c>
      <c r="R729" s="1">
        <v>5</v>
      </c>
      <c r="S729" s="33" t="str">
        <f>VLOOKUP(Data[[#This Row],[Years of Experience]], Experience[], 2, TRUE)</f>
        <v>5 - 10 Years</v>
      </c>
    </row>
    <row r="730" spans="2:19" x14ac:dyDescent="0.2">
      <c r="B730" s="1" t="s">
        <v>2619</v>
      </c>
      <c r="C730" s="1">
        <v>41054.158946759257</v>
      </c>
      <c r="D730" s="10" t="s">
        <v>2620</v>
      </c>
      <c r="E730" s="1" t="s">
        <v>19</v>
      </c>
      <c r="F730" s="11">
        <v>749000</v>
      </c>
      <c r="G730" s="9">
        <f>Data[[#This Row],[Clean Salary]]*INDEX(Exchange[], MATCH(Data[[#This Row],[Currency]], Exchange[Code], 0), 4)</f>
        <v>13338.129598894484</v>
      </c>
      <c r="H730" s="11">
        <f>IFERROR(Data[[#This Row],[Salary in USD]]/(INDEX(Exchange[], MATCH(Data[[#This Row],[Local Currency Unit]], Exchange[Code], 0), 8)), "")</f>
        <v>8233.4133326509163</v>
      </c>
      <c r="I730" s="30">
        <f>100*(Data[[#This Row],[Salary in Big Macs]]/$H$5)</f>
        <v>60.069373524995861</v>
      </c>
      <c r="J730" s="1" t="s">
        <v>2621</v>
      </c>
      <c r="K730" s="1" t="s">
        <v>290</v>
      </c>
      <c r="L730" s="1" t="s">
        <v>134</v>
      </c>
      <c r="M730" s="1" t="s">
        <v>19</v>
      </c>
      <c r="N730" s="1" t="str">
        <f>INDEX(Countries[], MATCH(Data[[#This Row],[Where do you work]], Countries[Actual], 0), 2)</f>
        <v>India</v>
      </c>
      <c r="O730" s="1" t="str">
        <f>VLOOKUP(Data[[#This Row],[Where do you work]], Countries[], 3, FALSE)</f>
        <v>Asia</v>
      </c>
      <c r="P730" s="1" t="s">
        <v>294</v>
      </c>
      <c r="Q730" s="1" t="str">
        <f>VLOOKUP(Data[[#This Row],[How many hours of a day you work on Excel]], Time[], 2, FALSE)</f>
        <v>Very Heavy</v>
      </c>
      <c r="S730" s="33" t="str">
        <f>VLOOKUP(Data[[#This Row],[Years of Experience]], Experience[], 2, TRUE)</f>
        <v>0 - 5 Years</v>
      </c>
    </row>
    <row r="731" spans="2:19" x14ac:dyDescent="0.2">
      <c r="B731" s="1" t="s">
        <v>2944</v>
      </c>
      <c r="C731" s="1">
        <v>41056.166828703703</v>
      </c>
      <c r="D731" s="10" t="s">
        <v>2945</v>
      </c>
      <c r="E731" s="1" t="s">
        <v>19</v>
      </c>
      <c r="F731" s="11">
        <v>540000</v>
      </c>
      <c r="G731" s="9">
        <f>Data[[#This Row],[Clean Salary]]*INDEX(Exchange[], MATCH(Data[[#This Row],[Currency]], Exchange[Code], 0), 4)</f>
        <v>9616.275011218986</v>
      </c>
      <c r="H731" s="11">
        <f>IFERROR(Data[[#This Row],[Salary in USD]]/(INDEX(Exchange[], MATCH(Data[[#This Row],[Local Currency Unit]], Exchange[Code], 0), 8)), "")</f>
        <v>5935.9722291475218</v>
      </c>
      <c r="I731" s="30">
        <f>100*(Data[[#This Row],[Salary in Big Macs]]/$H$5)</f>
        <v>43.307692528034387</v>
      </c>
      <c r="J731" s="1" t="s">
        <v>2406</v>
      </c>
      <c r="K731" s="1" t="s">
        <v>290</v>
      </c>
      <c r="L731" s="1" t="s">
        <v>134</v>
      </c>
      <c r="M731" s="1" t="s">
        <v>19</v>
      </c>
      <c r="N731" s="1" t="str">
        <f>INDEX(Countries[], MATCH(Data[[#This Row],[Where do you work]], Countries[Actual], 0), 2)</f>
        <v>India</v>
      </c>
      <c r="O731" s="1" t="str">
        <f>VLOOKUP(Data[[#This Row],[Where do you work]], Countries[], 3, FALSE)</f>
        <v>Asia</v>
      </c>
      <c r="P731" s="1" t="s">
        <v>294</v>
      </c>
      <c r="Q731" s="1" t="str">
        <f>VLOOKUP(Data[[#This Row],[How many hours of a day you work on Excel]], Time[], 2, FALSE)</f>
        <v>Very Heavy</v>
      </c>
      <c r="R731" s="1">
        <v>8</v>
      </c>
      <c r="S731" s="33" t="str">
        <f>VLOOKUP(Data[[#This Row],[Years of Experience]], Experience[], 2, TRUE)</f>
        <v>5 - 10 Years</v>
      </c>
    </row>
    <row r="732" spans="2:19" x14ac:dyDescent="0.2">
      <c r="B732" s="1" t="s">
        <v>2169</v>
      </c>
      <c r="C732" s="1">
        <v>41061.762858796297</v>
      </c>
      <c r="D732" s="10" t="s">
        <v>2170</v>
      </c>
      <c r="E732" s="1" t="s">
        <v>19</v>
      </c>
      <c r="F732" s="11">
        <v>1000000</v>
      </c>
      <c r="G732" s="9">
        <f>Data[[#This Row],[Clean Salary]]*INDEX(Exchange[], MATCH(Data[[#This Row],[Currency]], Exchange[Code], 0), 4)</f>
        <v>17807.916687442568</v>
      </c>
      <c r="H732" s="11">
        <f>IFERROR(Data[[#This Row],[Salary in USD]]/(INDEX(Exchange[], MATCH(Data[[#This Row],[Local Currency Unit]], Exchange[Code], 0), 8)), "")</f>
        <v>10992.541165088005</v>
      </c>
      <c r="I732" s="30">
        <f>100*(Data[[#This Row],[Salary in Big Macs]]/$H$5)</f>
        <v>80.199430607471101</v>
      </c>
      <c r="J732" s="1" t="s">
        <v>433</v>
      </c>
      <c r="K732" s="1" t="s">
        <v>290</v>
      </c>
      <c r="L732" s="1" t="s">
        <v>134</v>
      </c>
      <c r="M732" s="1" t="s">
        <v>19</v>
      </c>
      <c r="N732" s="1" t="str">
        <f>INDEX(Countries[], MATCH(Data[[#This Row],[Where do you work]], Countries[Actual], 0), 2)</f>
        <v>India</v>
      </c>
      <c r="O732" s="1" t="str">
        <f>VLOOKUP(Data[[#This Row],[Where do you work]], Countries[], 3, FALSE)</f>
        <v>Asia</v>
      </c>
      <c r="P732" s="1" t="s">
        <v>294</v>
      </c>
      <c r="Q732" s="1" t="str">
        <f>VLOOKUP(Data[[#This Row],[How many hours of a day you work on Excel]], Time[], 2, FALSE)</f>
        <v>Very Heavy</v>
      </c>
      <c r="R732" s="1">
        <v>4</v>
      </c>
      <c r="S732" s="33" t="str">
        <f>VLOOKUP(Data[[#This Row],[Years of Experience]], Experience[], 2, TRUE)</f>
        <v>0 - 5 Years</v>
      </c>
    </row>
    <row r="733" spans="2:19" x14ac:dyDescent="0.2">
      <c r="B733" s="1" t="s">
        <v>3415</v>
      </c>
      <c r="C733" s="1">
        <v>41073.72415509259</v>
      </c>
      <c r="D733" s="10">
        <v>15000</v>
      </c>
      <c r="E733" s="1" t="s">
        <v>322</v>
      </c>
      <c r="F733" s="11">
        <v>15000</v>
      </c>
      <c r="G733" s="9">
        <f>Data[[#This Row],[Clean Salary]]*INDEX(Exchange[], MATCH(Data[[#This Row],[Currency]], Exchange[Code], 0), 4)</f>
        <v>15000</v>
      </c>
      <c r="H733" s="11">
        <f>IFERROR(Data[[#This Row],[Salary in USD]]/(INDEX(Exchange[], MATCH(Data[[#This Row],[Local Currency Unit]], Exchange[Code], 0), 8)), "")</f>
        <v>9259.2592592592591</v>
      </c>
      <c r="I733" s="30">
        <f>100*(Data[[#This Row],[Salary in Big Macs]]/$H$5)</f>
        <v>67.553744788146275</v>
      </c>
      <c r="J733" s="1" t="s">
        <v>3416</v>
      </c>
      <c r="K733" s="1" t="s">
        <v>290</v>
      </c>
      <c r="L733" s="1" t="s">
        <v>134</v>
      </c>
      <c r="M733" s="1" t="s">
        <v>19</v>
      </c>
      <c r="N733" s="1" t="str">
        <f>INDEX(Countries[], MATCH(Data[[#This Row],[Where do you work]], Countries[Actual], 0), 2)</f>
        <v>India</v>
      </c>
      <c r="O733" s="1" t="str">
        <f>VLOOKUP(Data[[#This Row],[Where do you work]], Countries[], 3, FALSE)</f>
        <v>Asia</v>
      </c>
      <c r="P733" s="1" t="s">
        <v>291</v>
      </c>
      <c r="Q733" s="1" t="str">
        <f>VLOOKUP(Data[[#This Row],[How many hours of a day you work on Excel]], Time[], 2, FALSE)</f>
        <v>Medium</v>
      </c>
      <c r="R733" s="1">
        <v>0.3</v>
      </c>
      <c r="S733" s="33" t="str">
        <f>VLOOKUP(Data[[#This Row],[Years of Experience]], Experience[], 2, TRUE)</f>
        <v>0 - 5 Years</v>
      </c>
    </row>
    <row r="734" spans="2:19" x14ac:dyDescent="0.2">
      <c r="B734" s="1" t="s">
        <v>1201</v>
      </c>
      <c r="C734" s="1">
        <v>41058.740266203706</v>
      </c>
      <c r="D734" s="10" t="s">
        <v>1202</v>
      </c>
      <c r="E734" s="1" t="s">
        <v>19</v>
      </c>
      <c r="F734" s="11">
        <v>1600000</v>
      </c>
      <c r="G734" s="9">
        <f>Data[[#This Row],[Clean Salary]]*INDEX(Exchange[], MATCH(Data[[#This Row],[Currency]], Exchange[Code], 0), 4)</f>
        <v>28492.66669990811</v>
      </c>
      <c r="H734" s="11">
        <f>IFERROR(Data[[#This Row],[Salary in USD]]/(INDEX(Exchange[], MATCH(Data[[#This Row],[Local Currency Unit]], Exchange[Code], 0), 8)), "")</f>
        <v>17588.065864140808</v>
      </c>
      <c r="I734" s="30">
        <f>100*(Data[[#This Row],[Salary in Big Macs]]/$H$5)</f>
        <v>128.31908897195376</v>
      </c>
      <c r="J734" s="1" t="s">
        <v>1203</v>
      </c>
      <c r="K734" s="1" t="s">
        <v>290</v>
      </c>
      <c r="L734" s="1" t="s">
        <v>134</v>
      </c>
      <c r="M734" s="1" t="s">
        <v>19</v>
      </c>
      <c r="N734" s="1" t="str">
        <f>INDEX(Countries[], MATCH(Data[[#This Row],[Where do you work]], Countries[Actual], 0), 2)</f>
        <v>India</v>
      </c>
      <c r="O734" s="1" t="str">
        <f>VLOOKUP(Data[[#This Row],[Where do you work]], Countries[], 3, FALSE)</f>
        <v>Asia</v>
      </c>
      <c r="P734" s="1" t="s">
        <v>291</v>
      </c>
      <c r="Q734" s="1" t="str">
        <f>VLOOKUP(Data[[#This Row],[How many hours of a day you work on Excel]], Time[], 2, FALSE)</f>
        <v>Medium</v>
      </c>
      <c r="R734" s="1">
        <v>4</v>
      </c>
      <c r="S734" s="33" t="str">
        <f>VLOOKUP(Data[[#This Row],[Years of Experience]], Experience[], 2, TRUE)</f>
        <v>0 - 5 Years</v>
      </c>
    </row>
    <row r="735" spans="2:19" x14ac:dyDescent="0.2">
      <c r="B735" s="1" t="s">
        <v>2174</v>
      </c>
      <c r="C735" s="1">
        <v>41063.619687500002</v>
      </c>
      <c r="D735" s="10" t="s">
        <v>2142</v>
      </c>
      <c r="E735" s="1" t="s">
        <v>19</v>
      </c>
      <c r="F735" s="11">
        <v>1000000</v>
      </c>
      <c r="G735" s="9">
        <f>Data[[#This Row],[Clean Salary]]*INDEX(Exchange[], MATCH(Data[[#This Row],[Currency]], Exchange[Code], 0), 4)</f>
        <v>17807.916687442568</v>
      </c>
      <c r="H735" s="11">
        <f>IFERROR(Data[[#This Row],[Salary in USD]]/(INDEX(Exchange[], MATCH(Data[[#This Row],[Local Currency Unit]], Exchange[Code], 0), 8)), "")</f>
        <v>10992.541165088005</v>
      </c>
      <c r="I735" s="30">
        <f>100*(Data[[#This Row],[Salary in Big Macs]]/$H$5)</f>
        <v>80.199430607471101</v>
      </c>
      <c r="J735" s="1" t="s">
        <v>2175</v>
      </c>
      <c r="K735" s="1" t="s">
        <v>290</v>
      </c>
      <c r="L735" s="1" t="s">
        <v>134</v>
      </c>
      <c r="M735" s="1" t="s">
        <v>19</v>
      </c>
      <c r="N735" s="1" t="str">
        <f>INDEX(Countries[], MATCH(Data[[#This Row],[Where do you work]], Countries[Actual], 0), 2)</f>
        <v>India</v>
      </c>
      <c r="O735" s="1" t="str">
        <f>VLOOKUP(Data[[#This Row],[Where do you work]], Countries[], 3, FALSE)</f>
        <v>Asia</v>
      </c>
      <c r="P735" s="1" t="s">
        <v>294</v>
      </c>
      <c r="Q735" s="1" t="str">
        <f>VLOOKUP(Data[[#This Row],[How many hours of a day you work on Excel]], Time[], 2, FALSE)</f>
        <v>Very Heavy</v>
      </c>
      <c r="R735" s="1">
        <v>4</v>
      </c>
      <c r="S735" s="33" t="str">
        <f>VLOOKUP(Data[[#This Row],[Years of Experience]], Experience[], 2, TRUE)</f>
        <v>0 - 5 Years</v>
      </c>
    </row>
    <row r="736" spans="2:19" x14ac:dyDescent="0.2">
      <c r="B736" s="1" t="s">
        <v>2941</v>
      </c>
      <c r="C736" s="1">
        <v>41055.082881944443</v>
      </c>
      <c r="D736" s="10" t="s">
        <v>2942</v>
      </c>
      <c r="E736" s="1" t="s">
        <v>19</v>
      </c>
      <c r="F736" s="11">
        <v>540000</v>
      </c>
      <c r="G736" s="9">
        <f>Data[[#This Row],[Clean Salary]]*INDEX(Exchange[], MATCH(Data[[#This Row],[Currency]], Exchange[Code], 0), 4)</f>
        <v>9616.275011218986</v>
      </c>
      <c r="H736" s="11">
        <f>IFERROR(Data[[#This Row],[Salary in USD]]/(INDEX(Exchange[], MATCH(Data[[#This Row],[Local Currency Unit]], Exchange[Code], 0), 8)), "")</f>
        <v>5935.9722291475218</v>
      </c>
      <c r="I736" s="30">
        <f>100*(Data[[#This Row],[Salary in Big Macs]]/$H$5)</f>
        <v>43.307692528034387</v>
      </c>
      <c r="J736" s="1" t="s">
        <v>2943</v>
      </c>
      <c r="K736" s="1" t="s">
        <v>305</v>
      </c>
      <c r="L736" s="1" t="s">
        <v>134</v>
      </c>
      <c r="M736" s="1" t="s">
        <v>19</v>
      </c>
      <c r="N736" s="1" t="str">
        <f>INDEX(Countries[], MATCH(Data[[#This Row],[Where do you work]], Countries[Actual], 0), 2)</f>
        <v>India</v>
      </c>
      <c r="O736" s="1" t="str">
        <f>VLOOKUP(Data[[#This Row],[Where do you work]], Countries[], 3, FALSE)</f>
        <v>Asia</v>
      </c>
      <c r="P736" s="1" t="s">
        <v>282</v>
      </c>
      <c r="Q736" s="1" t="str">
        <f>VLOOKUP(Data[[#This Row],[How many hours of a day you work on Excel]], Time[], 2, FALSE)</f>
        <v>Heavy</v>
      </c>
      <c r="S736" s="33" t="str">
        <f>VLOOKUP(Data[[#This Row],[Years of Experience]], Experience[], 2, TRUE)</f>
        <v>0 - 5 Years</v>
      </c>
    </row>
    <row r="737" spans="2:19" x14ac:dyDescent="0.2">
      <c r="B737" s="1" t="s">
        <v>2872</v>
      </c>
      <c r="C737" s="1">
        <v>41058.558159722219</v>
      </c>
      <c r="D737" s="10" t="s">
        <v>2873</v>
      </c>
      <c r="E737" s="1" t="s">
        <v>19</v>
      </c>
      <c r="F737" s="11">
        <v>600000</v>
      </c>
      <c r="G737" s="9">
        <f>Data[[#This Row],[Clean Salary]]*INDEX(Exchange[], MATCH(Data[[#This Row],[Currency]], Exchange[Code], 0), 4)</f>
        <v>10684.750012465542</v>
      </c>
      <c r="H737" s="11">
        <f>IFERROR(Data[[#This Row],[Salary in USD]]/(INDEX(Exchange[], MATCH(Data[[#This Row],[Local Currency Unit]], Exchange[Code], 0), 8)), "")</f>
        <v>6595.524699052803</v>
      </c>
      <c r="I737" s="30">
        <f>100*(Data[[#This Row],[Salary in Big Macs]]/$H$5)</f>
        <v>48.11965836448266</v>
      </c>
      <c r="J737" s="1" t="s">
        <v>2874</v>
      </c>
      <c r="K737" s="1" t="s">
        <v>281</v>
      </c>
      <c r="L737" s="1" t="s">
        <v>134</v>
      </c>
      <c r="M737" s="1" t="s">
        <v>19</v>
      </c>
      <c r="N737" s="1" t="str">
        <f>INDEX(Countries[], MATCH(Data[[#This Row],[Where do you work]], Countries[Actual], 0), 2)</f>
        <v>India</v>
      </c>
      <c r="O737" s="1" t="str">
        <f>VLOOKUP(Data[[#This Row],[Where do you work]], Countries[], 3, FALSE)</f>
        <v>Asia</v>
      </c>
      <c r="P737" s="1" t="s">
        <v>291</v>
      </c>
      <c r="Q737" s="1" t="str">
        <f>VLOOKUP(Data[[#This Row],[How many hours of a day you work on Excel]], Time[], 2, FALSE)</f>
        <v>Medium</v>
      </c>
      <c r="R737" s="1">
        <v>2</v>
      </c>
      <c r="S737" s="33" t="str">
        <f>VLOOKUP(Data[[#This Row],[Years of Experience]], Experience[], 2, TRUE)</f>
        <v>0 - 5 Years</v>
      </c>
    </row>
    <row r="738" spans="2:19" x14ac:dyDescent="0.2">
      <c r="B738" s="1" t="s">
        <v>2995</v>
      </c>
      <c r="C738" s="1">
        <v>41054.21125</v>
      </c>
      <c r="D738" s="10">
        <v>500000</v>
      </c>
      <c r="E738" s="1" t="s">
        <v>19</v>
      </c>
      <c r="F738" s="11">
        <v>500000</v>
      </c>
      <c r="G738" s="9">
        <f>Data[[#This Row],[Clean Salary]]*INDEX(Exchange[], MATCH(Data[[#This Row],[Currency]], Exchange[Code], 0), 4)</f>
        <v>8903.9583437212841</v>
      </c>
      <c r="H738" s="11">
        <f>IFERROR(Data[[#This Row],[Salary in USD]]/(INDEX(Exchange[], MATCH(Data[[#This Row],[Local Currency Unit]], Exchange[Code], 0), 8)), "")</f>
        <v>5496.2705825440025</v>
      </c>
      <c r="I738" s="30">
        <f>100*(Data[[#This Row],[Salary in Big Macs]]/$H$5)</f>
        <v>40.09971530373555</v>
      </c>
      <c r="J738" s="1" t="s">
        <v>655</v>
      </c>
      <c r="K738" s="1" t="s">
        <v>342</v>
      </c>
      <c r="L738" s="1" t="s">
        <v>134</v>
      </c>
      <c r="M738" s="1" t="s">
        <v>19</v>
      </c>
      <c r="N738" s="1" t="str">
        <f>INDEX(Countries[], MATCH(Data[[#This Row],[Where do you work]], Countries[Actual], 0), 2)</f>
        <v>India</v>
      </c>
      <c r="O738" s="1" t="str">
        <f>VLOOKUP(Data[[#This Row],[Where do you work]], Countries[], 3, FALSE)</f>
        <v>Asia</v>
      </c>
      <c r="P738" s="1" t="s">
        <v>294</v>
      </c>
      <c r="Q738" s="1" t="str">
        <f>VLOOKUP(Data[[#This Row],[How many hours of a day you work on Excel]], Time[], 2, FALSE)</f>
        <v>Very Heavy</v>
      </c>
      <c r="S738" s="33" t="str">
        <f>VLOOKUP(Data[[#This Row],[Years of Experience]], Experience[], 2, TRUE)</f>
        <v>0 - 5 Years</v>
      </c>
    </row>
    <row r="739" spans="2:19" x14ac:dyDescent="0.2">
      <c r="B739" s="1" t="s">
        <v>2996</v>
      </c>
      <c r="C739" s="1">
        <v>41055.007141203707</v>
      </c>
      <c r="D739" s="10">
        <v>500000</v>
      </c>
      <c r="E739" s="1" t="s">
        <v>19</v>
      </c>
      <c r="F739" s="11">
        <v>500000</v>
      </c>
      <c r="G739" s="9">
        <f>Data[[#This Row],[Clean Salary]]*INDEX(Exchange[], MATCH(Data[[#This Row],[Currency]], Exchange[Code], 0), 4)</f>
        <v>8903.9583437212841</v>
      </c>
      <c r="H739" s="11">
        <f>IFERROR(Data[[#This Row],[Salary in USD]]/(INDEX(Exchange[], MATCH(Data[[#This Row],[Local Currency Unit]], Exchange[Code], 0), 8)), "")</f>
        <v>5496.2705825440025</v>
      </c>
      <c r="I739" s="30">
        <f>100*(Data[[#This Row],[Salary in Big Macs]]/$H$5)</f>
        <v>40.09971530373555</v>
      </c>
      <c r="J739" s="1" t="s">
        <v>655</v>
      </c>
      <c r="K739" s="1" t="s">
        <v>342</v>
      </c>
      <c r="L739" s="1" t="s">
        <v>134</v>
      </c>
      <c r="M739" s="1" t="s">
        <v>19</v>
      </c>
      <c r="N739" s="1" t="str">
        <f>INDEX(Countries[], MATCH(Data[[#This Row],[Where do you work]], Countries[Actual], 0), 2)</f>
        <v>India</v>
      </c>
      <c r="O739" s="1" t="str">
        <f>VLOOKUP(Data[[#This Row],[Where do you work]], Countries[], 3, FALSE)</f>
        <v>Asia</v>
      </c>
      <c r="P739" s="1" t="s">
        <v>294</v>
      </c>
      <c r="Q739" s="1" t="str">
        <f>VLOOKUP(Data[[#This Row],[How many hours of a day you work on Excel]], Time[], 2, FALSE)</f>
        <v>Very Heavy</v>
      </c>
      <c r="S739" s="33" t="str">
        <f>VLOOKUP(Data[[#This Row],[Years of Experience]], Experience[], 2, TRUE)</f>
        <v>0 - 5 Years</v>
      </c>
    </row>
    <row r="740" spans="2:19" x14ac:dyDescent="0.2">
      <c r="B740" s="1" t="s">
        <v>1762</v>
      </c>
      <c r="C740" s="1">
        <v>41057.405243055553</v>
      </c>
      <c r="D740" s="10" t="s">
        <v>1763</v>
      </c>
      <c r="E740" s="1" t="s">
        <v>19</v>
      </c>
      <c r="F740" s="11">
        <v>1200000</v>
      </c>
      <c r="G740" s="9">
        <f>Data[[#This Row],[Clean Salary]]*INDEX(Exchange[], MATCH(Data[[#This Row],[Currency]], Exchange[Code], 0), 4)</f>
        <v>21369.500024931083</v>
      </c>
      <c r="H740" s="11">
        <f>IFERROR(Data[[#This Row],[Salary in USD]]/(INDEX(Exchange[], MATCH(Data[[#This Row],[Local Currency Unit]], Exchange[Code], 0), 8)), "")</f>
        <v>13191.049398105606</v>
      </c>
      <c r="I740" s="30">
        <f>100*(Data[[#This Row],[Salary in Big Macs]]/$H$5)</f>
        <v>96.239316728965321</v>
      </c>
      <c r="J740" s="1" t="s">
        <v>655</v>
      </c>
      <c r="K740" s="1" t="s">
        <v>342</v>
      </c>
      <c r="L740" s="1" t="s">
        <v>134</v>
      </c>
      <c r="M740" s="1" t="s">
        <v>19</v>
      </c>
      <c r="N740" s="1" t="str">
        <f>INDEX(Countries[], MATCH(Data[[#This Row],[Where do you work]], Countries[Actual], 0), 2)</f>
        <v>India</v>
      </c>
      <c r="O740" s="1" t="str">
        <f>VLOOKUP(Data[[#This Row],[Where do you work]], Countries[], 3, FALSE)</f>
        <v>Asia</v>
      </c>
      <c r="P740" s="1" t="s">
        <v>294</v>
      </c>
      <c r="Q740" s="1" t="str">
        <f>VLOOKUP(Data[[#This Row],[How many hours of a day you work on Excel]], Time[], 2, FALSE)</f>
        <v>Very Heavy</v>
      </c>
      <c r="R740" s="1">
        <v>6</v>
      </c>
      <c r="S740" s="33" t="str">
        <f>VLOOKUP(Data[[#This Row],[Years of Experience]], Experience[], 2, TRUE)</f>
        <v>5 - 10 Years</v>
      </c>
    </row>
    <row r="741" spans="2:19" x14ac:dyDescent="0.2">
      <c r="B741" s="1" t="s">
        <v>1326</v>
      </c>
      <c r="C741" s="1">
        <v>41060.054027777776</v>
      </c>
      <c r="D741" s="10">
        <v>1500000</v>
      </c>
      <c r="E741" s="1" t="s">
        <v>19</v>
      </c>
      <c r="F741" s="11">
        <v>1500000</v>
      </c>
      <c r="G741" s="9">
        <f>Data[[#This Row],[Clean Salary]]*INDEX(Exchange[], MATCH(Data[[#This Row],[Currency]], Exchange[Code], 0), 4)</f>
        <v>26711.875031163851</v>
      </c>
      <c r="H741" s="11">
        <f>IFERROR(Data[[#This Row],[Salary in USD]]/(INDEX(Exchange[], MATCH(Data[[#This Row],[Local Currency Unit]], Exchange[Code], 0), 8)), "")</f>
        <v>16488.811747632004</v>
      </c>
      <c r="I741" s="30">
        <f>100*(Data[[#This Row],[Salary in Big Macs]]/$H$5)</f>
        <v>120.29914591120662</v>
      </c>
      <c r="J741" s="1" t="s">
        <v>1327</v>
      </c>
      <c r="K741" s="1" t="s">
        <v>342</v>
      </c>
      <c r="L741" s="1" t="s">
        <v>134</v>
      </c>
      <c r="M741" s="1" t="s">
        <v>19</v>
      </c>
      <c r="N741" s="1" t="str">
        <f>INDEX(Countries[], MATCH(Data[[#This Row],[Where do you work]], Countries[Actual], 0), 2)</f>
        <v>India</v>
      </c>
      <c r="O741" s="1" t="str">
        <f>VLOOKUP(Data[[#This Row],[Where do you work]], Countries[], 3, FALSE)</f>
        <v>Asia</v>
      </c>
      <c r="P741" s="1" t="s">
        <v>282</v>
      </c>
      <c r="Q741" s="1" t="str">
        <f>VLOOKUP(Data[[#This Row],[How many hours of a day you work on Excel]], Time[], 2, FALSE)</f>
        <v>Heavy</v>
      </c>
      <c r="R741" s="1">
        <v>10</v>
      </c>
      <c r="S741" s="33" t="str">
        <f>VLOOKUP(Data[[#This Row],[Years of Experience]], Experience[], 2, TRUE)</f>
        <v>10 - 20 Years</v>
      </c>
    </row>
    <row r="742" spans="2:19" x14ac:dyDescent="0.2">
      <c r="B742" s="1" t="s">
        <v>3565</v>
      </c>
      <c r="C742" s="1">
        <v>41068.103298611109</v>
      </c>
      <c r="D742" s="10" t="s">
        <v>3566</v>
      </c>
      <c r="E742" s="1" t="s">
        <v>19</v>
      </c>
      <c r="F742" s="11">
        <v>258000</v>
      </c>
      <c r="G742" s="9">
        <f>Data[[#This Row],[Clean Salary]]*INDEX(Exchange[], MATCH(Data[[#This Row],[Currency]], Exchange[Code], 0), 4)</f>
        <v>4594.4425053601826</v>
      </c>
      <c r="H742" s="11">
        <f>IFERROR(Data[[#This Row],[Salary in USD]]/(INDEX(Exchange[], MATCH(Data[[#This Row],[Local Currency Unit]], Exchange[Code], 0), 8)), "")</f>
        <v>2836.075620592705</v>
      </c>
      <c r="I742" s="30">
        <f>100*(Data[[#This Row],[Salary in Big Macs]]/$H$5)</f>
        <v>20.691453096727543</v>
      </c>
      <c r="J742" s="1" t="s">
        <v>3567</v>
      </c>
      <c r="K742" s="1" t="s">
        <v>290</v>
      </c>
      <c r="L742" s="1" t="s">
        <v>134</v>
      </c>
      <c r="M742" s="1" t="s">
        <v>19</v>
      </c>
      <c r="N742" s="1" t="str">
        <f>INDEX(Countries[], MATCH(Data[[#This Row],[Where do you work]], Countries[Actual], 0), 2)</f>
        <v>India</v>
      </c>
      <c r="O742" s="1" t="str">
        <f>VLOOKUP(Data[[#This Row],[Where do you work]], Countries[], 3, FALSE)</f>
        <v>Asia</v>
      </c>
      <c r="P742" s="1" t="s">
        <v>282</v>
      </c>
      <c r="Q742" s="1" t="str">
        <f>VLOOKUP(Data[[#This Row],[How many hours of a day you work on Excel]], Time[], 2, FALSE)</f>
        <v>Heavy</v>
      </c>
      <c r="R742" s="1">
        <v>4</v>
      </c>
      <c r="S742" s="33" t="str">
        <f>VLOOKUP(Data[[#This Row],[Years of Experience]], Experience[], 2, TRUE)</f>
        <v>0 - 5 Years</v>
      </c>
    </row>
    <row r="743" spans="2:19" x14ac:dyDescent="0.2">
      <c r="B743" s="1" t="s">
        <v>3304</v>
      </c>
      <c r="C743" s="1">
        <v>41055.070509259262</v>
      </c>
      <c r="D743" s="10" t="s">
        <v>3305</v>
      </c>
      <c r="E743" s="1" t="s">
        <v>19</v>
      </c>
      <c r="F743" s="11">
        <v>370000</v>
      </c>
      <c r="G743" s="9">
        <f>Data[[#This Row],[Clean Salary]]*INDEX(Exchange[], MATCH(Data[[#This Row],[Currency]], Exchange[Code], 0), 4)</f>
        <v>6588.9291743537506</v>
      </c>
      <c r="H743" s="11">
        <f>IFERROR(Data[[#This Row],[Salary in USD]]/(INDEX(Exchange[], MATCH(Data[[#This Row],[Local Currency Unit]], Exchange[Code], 0), 8)), "")</f>
        <v>4067.2402310825619</v>
      </c>
      <c r="I743" s="30">
        <f>100*(Data[[#This Row],[Salary in Big Macs]]/$H$5)</f>
        <v>29.673789324764304</v>
      </c>
      <c r="J743" s="1" t="s">
        <v>3306</v>
      </c>
      <c r="K743" s="1" t="s">
        <v>290</v>
      </c>
      <c r="L743" s="1" t="s">
        <v>134</v>
      </c>
      <c r="M743" s="1" t="s">
        <v>19</v>
      </c>
      <c r="N743" s="1" t="str">
        <f>INDEX(Countries[], MATCH(Data[[#This Row],[Where do you work]], Countries[Actual], 0), 2)</f>
        <v>India</v>
      </c>
      <c r="O743" s="1" t="str">
        <f>VLOOKUP(Data[[#This Row],[Where do you work]], Countries[], 3, FALSE)</f>
        <v>Asia</v>
      </c>
      <c r="P743" s="1" t="s">
        <v>294</v>
      </c>
      <c r="Q743" s="1" t="str">
        <f>VLOOKUP(Data[[#This Row],[How many hours of a day you work on Excel]], Time[], 2, FALSE)</f>
        <v>Very Heavy</v>
      </c>
      <c r="S743" s="33" t="str">
        <f>VLOOKUP(Data[[#This Row],[Years of Experience]], Experience[], 2, TRUE)</f>
        <v>0 - 5 Years</v>
      </c>
    </row>
    <row r="744" spans="2:19" x14ac:dyDescent="0.2">
      <c r="B744" s="1" t="s">
        <v>3422</v>
      </c>
      <c r="C744" s="1">
        <v>41063.065243055556</v>
      </c>
      <c r="D744" s="10">
        <v>320000</v>
      </c>
      <c r="E744" s="1" t="s">
        <v>19</v>
      </c>
      <c r="F744" s="11">
        <v>320000</v>
      </c>
      <c r="G744" s="9">
        <f>Data[[#This Row],[Clean Salary]]*INDEX(Exchange[], MATCH(Data[[#This Row],[Currency]], Exchange[Code], 0), 4)</f>
        <v>5698.5333399816218</v>
      </c>
      <c r="H744" s="11">
        <f>IFERROR(Data[[#This Row],[Salary in USD]]/(INDEX(Exchange[], MATCH(Data[[#This Row],[Local Currency Unit]], Exchange[Code], 0), 8)), "")</f>
        <v>3517.6131728281612</v>
      </c>
      <c r="I744" s="30">
        <f>100*(Data[[#This Row],[Salary in Big Macs]]/$H$5)</f>
        <v>25.663817794390749</v>
      </c>
      <c r="J744" s="1" t="s">
        <v>2840</v>
      </c>
      <c r="K744" s="1" t="s">
        <v>281</v>
      </c>
      <c r="L744" s="1" t="s">
        <v>134</v>
      </c>
      <c r="M744" s="1" t="s">
        <v>19</v>
      </c>
      <c r="N744" s="1" t="str">
        <f>INDEX(Countries[], MATCH(Data[[#This Row],[Where do you work]], Countries[Actual], 0), 2)</f>
        <v>India</v>
      </c>
      <c r="O744" s="1" t="str">
        <f>VLOOKUP(Data[[#This Row],[Where do you work]], Countries[], 3, FALSE)</f>
        <v>Asia</v>
      </c>
      <c r="P744" s="1" t="s">
        <v>282</v>
      </c>
      <c r="Q744" s="1" t="str">
        <f>VLOOKUP(Data[[#This Row],[How many hours of a day you work on Excel]], Time[], 2, FALSE)</f>
        <v>Heavy</v>
      </c>
      <c r="R744" s="1">
        <v>5</v>
      </c>
      <c r="S744" s="33" t="str">
        <f>VLOOKUP(Data[[#This Row],[Years of Experience]], Experience[], 2, TRUE)</f>
        <v>5 - 10 Years</v>
      </c>
    </row>
    <row r="745" spans="2:19" x14ac:dyDescent="0.2">
      <c r="B745" s="1" t="s">
        <v>2839</v>
      </c>
      <c r="C745" s="1">
        <v>41055.584027777775</v>
      </c>
      <c r="D745" s="10">
        <v>600000</v>
      </c>
      <c r="E745" s="1" t="s">
        <v>19</v>
      </c>
      <c r="F745" s="11">
        <v>600000</v>
      </c>
      <c r="G745" s="9">
        <f>Data[[#This Row],[Clean Salary]]*INDEX(Exchange[], MATCH(Data[[#This Row],[Currency]], Exchange[Code], 0), 4)</f>
        <v>10684.750012465542</v>
      </c>
      <c r="H745" s="11">
        <f>IFERROR(Data[[#This Row],[Salary in USD]]/(INDEX(Exchange[], MATCH(Data[[#This Row],[Local Currency Unit]], Exchange[Code], 0), 8)), "")</f>
        <v>6595.524699052803</v>
      </c>
      <c r="I745" s="30">
        <f>100*(Data[[#This Row],[Salary in Big Macs]]/$H$5)</f>
        <v>48.11965836448266</v>
      </c>
      <c r="J745" s="1" t="s">
        <v>2840</v>
      </c>
      <c r="K745" s="1" t="s">
        <v>281</v>
      </c>
      <c r="L745" s="1" t="s">
        <v>134</v>
      </c>
      <c r="M745" s="1" t="s">
        <v>19</v>
      </c>
      <c r="N745" s="1" t="str">
        <f>INDEX(Countries[], MATCH(Data[[#This Row],[Where do you work]], Countries[Actual], 0), 2)</f>
        <v>India</v>
      </c>
      <c r="O745" s="1" t="str">
        <f>VLOOKUP(Data[[#This Row],[Where do you work]], Countries[], 3, FALSE)</f>
        <v>Asia</v>
      </c>
      <c r="P745" s="1" t="s">
        <v>324</v>
      </c>
      <c r="Q745" s="1" t="str">
        <f>VLOOKUP(Data[[#This Row],[How many hours of a day you work on Excel]], Time[], 2, FALSE)</f>
        <v>Light</v>
      </c>
      <c r="R745" s="1">
        <v>2</v>
      </c>
      <c r="S745" s="33" t="str">
        <f>VLOOKUP(Data[[#This Row],[Years of Experience]], Experience[], 2, TRUE)</f>
        <v>0 - 5 Years</v>
      </c>
    </row>
    <row r="746" spans="2:19" x14ac:dyDescent="0.2">
      <c r="B746" s="1" t="s">
        <v>2802</v>
      </c>
      <c r="C746" s="1">
        <v>41068.783472222225</v>
      </c>
      <c r="D746" s="10">
        <v>28995</v>
      </c>
      <c r="E746" s="1" t="s">
        <v>322</v>
      </c>
      <c r="F746" s="11">
        <v>28995</v>
      </c>
      <c r="G746" s="9">
        <f>Data[[#This Row],[Clean Salary]]*INDEX(Exchange[], MATCH(Data[[#This Row],[Currency]], Exchange[Code], 0), 4)</f>
        <v>28995</v>
      </c>
      <c r="H746" s="11">
        <f>IFERROR(Data[[#This Row],[Salary in USD]]/(INDEX(Exchange[], MATCH(Data[[#This Row],[Local Currency Unit]], Exchange[Code], 0), 8)), "")</f>
        <v>17898.148148148146</v>
      </c>
      <c r="I746" s="30">
        <f>100*(Data[[#This Row],[Salary in Big Macs]]/$H$5)</f>
        <v>130.58138867548675</v>
      </c>
      <c r="J746" s="1" t="s">
        <v>382</v>
      </c>
      <c r="K746" s="1" t="s">
        <v>281</v>
      </c>
      <c r="L746" s="1" t="s">
        <v>134</v>
      </c>
      <c r="M746" s="1" t="s">
        <v>19</v>
      </c>
      <c r="N746" s="1" t="str">
        <f>INDEX(Countries[], MATCH(Data[[#This Row],[Where do you work]], Countries[Actual], 0), 2)</f>
        <v>India</v>
      </c>
      <c r="O746" s="1" t="str">
        <f>VLOOKUP(Data[[#This Row],[Where do you work]], Countries[], 3, FALSE)</f>
        <v>Asia</v>
      </c>
      <c r="P746" s="1" t="s">
        <v>282</v>
      </c>
      <c r="Q746" s="1" t="str">
        <f>VLOOKUP(Data[[#This Row],[How many hours of a day you work on Excel]], Time[], 2, FALSE)</f>
        <v>Heavy</v>
      </c>
      <c r="R746" s="1">
        <v>6</v>
      </c>
      <c r="S746" s="33" t="str">
        <f>VLOOKUP(Data[[#This Row],[Years of Experience]], Experience[], 2, TRUE)</f>
        <v>5 - 10 Years</v>
      </c>
    </row>
    <row r="747" spans="2:19" x14ac:dyDescent="0.2">
      <c r="B747" s="1" t="s">
        <v>380</v>
      </c>
      <c r="C747" s="1">
        <v>41055.486504629633</v>
      </c>
      <c r="D747" s="10" t="s">
        <v>381</v>
      </c>
      <c r="E747" s="1" t="s">
        <v>19</v>
      </c>
      <c r="F747" s="11">
        <v>4000000</v>
      </c>
      <c r="G747" s="9">
        <f>Data[[#This Row],[Clean Salary]]*INDEX(Exchange[], MATCH(Data[[#This Row],[Currency]], Exchange[Code], 0), 4)</f>
        <v>71231.666749770273</v>
      </c>
      <c r="H747" s="11">
        <f>IFERROR(Data[[#This Row],[Salary in USD]]/(INDEX(Exchange[], MATCH(Data[[#This Row],[Local Currency Unit]], Exchange[Code], 0), 8)), "")</f>
        <v>43970.16466035202</v>
      </c>
      <c r="I747" s="30">
        <f>100*(Data[[#This Row],[Salary in Big Macs]]/$H$5)</f>
        <v>320.7977224298844</v>
      </c>
      <c r="J747" s="1" t="s">
        <v>382</v>
      </c>
      <c r="K747" s="1" t="s">
        <v>281</v>
      </c>
      <c r="L747" s="1" t="s">
        <v>134</v>
      </c>
      <c r="M747" s="1" t="s">
        <v>19</v>
      </c>
      <c r="N747" s="1" t="str">
        <f>INDEX(Countries[], MATCH(Data[[#This Row],[Where do you work]], Countries[Actual], 0), 2)</f>
        <v>India</v>
      </c>
      <c r="O747" s="1" t="str">
        <f>VLOOKUP(Data[[#This Row],[Where do you work]], Countries[], 3, FALSE)</f>
        <v>Asia</v>
      </c>
      <c r="P747" s="1" t="s">
        <v>282</v>
      </c>
      <c r="Q747" s="1" t="str">
        <f>VLOOKUP(Data[[#This Row],[How many hours of a day you work on Excel]], Time[], 2, FALSE)</f>
        <v>Heavy</v>
      </c>
      <c r="R747" s="1">
        <v>1.5</v>
      </c>
      <c r="S747" s="33" t="str">
        <f>VLOOKUP(Data[[#This Row],[Years of Experience]], Experience[], 2, TRUE)</f>
        <v>0 - 5 Years</v>
      </c>
    </row>
    <row r="748" spans="2:19" x14ac:dyDescent="0.2">
      <c r="B748" s="1" t="s">
        <v>395</v>
      </c>
      <c r="C748" s="1">
        <v>41063.17690972222</v>
      </c>
      <c r="D748" s="10" t="s">
        <v>396</v>
      </c>
      <c r="E748" s="1" t="s">
        <v>19</v>
      </c>
      <c r="F748" s="11">
        <v>3700000</v>
      </c>
      <c r="G748" s="9">
        <f>Data[[#This Row],[Clean Salary]]*INDEX(Exchange[], MATCH(Data[[#This Row],[Currency]], Exchange[Code], 0), 4)</f>
        <v>65889.291743537498</v>
      </c>
      <c r="H748" s="11">
        <f>IFERROR(Data[[#This Row],[Salary in USD]]/(INDEX(Exchange[], MATCH(Data[[#This Row],[Local Currency Unit]], Exchange[Code], 0), 8)), "")</f>
        <v>40672.402310825615</v>
      </c>
      <c r="I748" s="30">
        <f>100*(Data[[#This Row],[Salary in Big Macs]]/$H$5)</f>
        <v>296.73789324764306</v>
      </c>
      <c r="J748" s="1" t="s">
        <v>397</v>
      </c>
      <c r="K748" s="1" t="s">
        <v>281</v>
      </c>
      <c r="L748" s="1" t="s">
        <v>134</v>
      </c>
      <c r="M748" s="1" t="s">
        <v>19</v>
      </c>
      <c r="N748" s="1" t="str">
        <f>INDEX(Countries[], MATCH(Data[[#This Row],[Where do you work]], Countries[Actual], 0), 2)</f>
        <v>India</v>
      </c>
      <c r="O748" s="1" t="str">
        <f>VLOOKUP(Data[[#This Row],[Where do you work]], Countries[], 3, FALSE)</f>
        <v>Asia</v>
      </c>
      <c r="P748" s="1" t="s">
        <v>294</v>
      </c>
      <c r="Q748" s="1" t="str">
        <f>VLOOKUP(Data[[#This Row],[How many hours of a day you work on Excel]], Time[], 2, FALSE)</f>
        <v>Very Heavy</v>
      </c>
      <c r="R748" s="1">
        <v>4</v>
      </c>
      <c r="S748" s="33" t="str">
        <f>VLOOKUP(Data[[#This Row],[Years of Experience]], Experience[], 2, TRUE)</f>
        <v>0 - 5 Years</v>
      </c>
    </row>
    <row r="749" spans="2:19" x14ac:dyDescent="0.2">
      <c r="B749" s="1" t="s">
        <v>2467</v>
      </c>
      <c r="C749" s="1">
        <v>41055.893761574072</v>
      </c>
      <c r="D749" s="10">
        <v>850000</v>
      </c>
      <c r="E749" s="1" t="s">
        <v>19</v>
      </c>
      <c r="F749" s="11">
        <v>850000</v>
      </c>
      <c r="G749" s="9">
        <f>Data[[#This Row],[Clean Salary]]*INDEX(Exchange[], MATCH(Data[[#This Row],[Currency]], Exchange[Code], 0), 4)</f>
        <v>15136.729184326183</v>
      </c>
      <c r="H749" s="11">
        <f>IFERROR(Data[[#This Row],[Salary in USD]]/(INDEX(Exchange[], MATCH(Data[[#This Row],[Local Currency Unit]], Exchange[Code], 0), 8)), "")</f>
        <v>9343.6599903248043</v>
      </c>
      <c r="I749" s="30">
        <f>100*(Data[[#This Row],[Salary in Big Macs]]/$H$5)</f>
        <v>68.169516016350428</v>
      </c>
      <c r="J749" s="1" t="s">
        <v>1095</v>
      </c>
      <c r="K749" s="1" t="s">
        <v>290</v>
      </c>
      <c r="L749" s="1" t="s">
        <v>134</v>
      </c>
      <c r="M749" s="1" t="s">
        <v>19</v>
      </c>
      <c r="N749" s="1" t="str">
        <f>INDEX(Countries[], MATCH(Data[[#This Row],[Where do you work]], Countries[Actual], 0), 2)</f>
        <v>India</v>
      </c>
      <c r="O749" s="1" t="str">
        <f>VLOOKUP(Data[[#This Row],[Where do you work]], Countries[], 3, FALSE)</f>
        <v>Asia</v>
      </c>
      <c r="P749" s="1" t="s">
        <v>282</v>
      </c>
      <c r="Q749" s="1" t="str">
        <f>VLOOKUP(Data[[#This Row],[How many hours of a day you work on Excel]], Time[], 2, FALSE)</f>
        <v>Heavy</v>
      </c>
      <c r="R749" s="1">
        <v>2</v>
      </c>
      <c r="S749" s="33" t="str">
        <f>VLOOKUP(Data[[#This Row],[Years of Experience]], Experience[], 2, TRUE)</f>
        <v>0 - 5 Years</v>
      </c>
    </row>
    <row r="750" spans="2:19" x14ac:dyDescent="0.2">
      <c r="B750" s="1" t="s">
        <v>3030</v>
      </c>
      <c r="C750" s="1">
        <v>41058.607430555552</v>
      </c>
      <c r="D750" s="10" t="s">
        <v>3031</v>
      </c>
      <c r="E750" s="1" t="s">
        <v>19</v>
      </c>
      <c r="F750" s="11">
        <v>500000</v>
      </c>
      <c r="G750" s="9">
        <f>Data[[#This Row],[Clean Salary]]*INDEX(Exchange[], MATCH(Data[[#This Row],[Currency]], Exchange[Code], 0), 4)</f>
        <v>8903.9583437212841</v>
      </c>
      <c r="H750" s="11">
        <f>IFERROR(Data[[#This Row],[Salary in USD]]/(INDEX(Exchange[], MATCH(Data[[#This Row],[Local Currency Unit]], Exchange[Code], 0), 8)), "")</f>
        <v>5496.2705825440025</v>
      </c>
      <c r="I750" s="30">
        <f>100*(Data[[#This Row],[Salary in Big Macs]]/$H$5)</f>
        <v>40.09971530373555</v>
      </c>
      <c r="J750" s="1" t="s">
        <v>3032</v>
      </c>
      <c r="K750" s="1" t="s">
        <v>305</v>
      </c>
      <c r="L750" s="1" t="s">
        <v>134</v>
      </c>
      <c r="M750" s="1" t="s">
        <v>19</v>
      </c>
      <c r="N750" s="1" t="str">
        <f>INDEX(Countries[], MATCH(Data[[#This Row],[Where do you work]], Countries[Actual], 0), 2)</f>
        <v>India</v>
      </c>
      <c r="O750" s="1" t="str">
        <f>VLOOKUP(Data[[#This Row],[Where do you work]], Countries[], 3, FALSE)</f>
        <v>Asia</v>
      </c>
      <c r="P750" s="1" t="s">
        <v>282</v>
      </c>
      <c r="Q750" s="1" t="str">
        <f>VLOOKUP(Data[[#This Row],[How many hours of a day you work on Excel]], Time[], 2, FALSE)</f>
        <v>Heavy</v>
      </c>
      <c r="R750" s="1">
        <v>2</v>
      </c>
      <c r="S750" s="33" t="str">
        <f>VLOOKUP(Data[[#This Row],[Years of Experience]], Experience[], 2, TRUE)</f>
        <v>0 - 5 Years</v>
      </c>
    </row>
    <row r="751" spans="2:19" x14ac:dyDescent="0.2">
      <c r="B751" s="1" t="s">
        <v>3979</v>
      </c>
      <c r="C751" s="1">
        <v>41064.086030092592</v>
      </c>
      <c r="D751" s="10" t="s">
        <v>3980</v>
      </c>
      <c r="E751" s="1" t="s">
        <v>322</v>
      </c>
      <c r="F751" s="11">
        <v>3360</v>
      </c>
      <c r="G751" s="9">
        <f>Data[[#This Row],[Clean Salary]]*INDEX(Exchange[], MATCH(Data[[#This Row],[Currency]], Exchange[Code], 0), 4)</f>
        <v>3360</v>
      </c>
      <c r="H751" s="11">
        <f>IFERROR(Data[[#This Row],[Salary in USD]]/(INDEX(Exchange[], MATCH(Data[[#This Row],[Local Currency Unit]], Exchange[Code], 0), 8)), "")</f>
        <v>2074.0740740740739</v>
      </c>
      <c r="I751" s="30">
        <f>100*(Data[[#This Row],[Salary in Big Macs]]/$H$5)</f>
        <v>15.132038832544763</v>
      </c>
      <c r="J751" s="1" t="s">
        <v>3981</v>
      </c>
      <c r="K751" s="1" t="s">
        <v>290</v>
      </c>
      <c r="L751" s="1" t="s">
        <v>134</v>
      </c>
      <c r="M751" s="1" t="s">
        <v>19</v>
      </c>
      <c r="N751" s="1" t="str">
        <f>INDEX(Countries[], MATCH(Data[[#This Row],[Where do you work]], Countries[Actual], 0), 2)</f>
        <v>India</v>
      </c>
      <c r="O751" s="1" t="str">
        <f>VLOOKUP(Data[[#This Row],[Where do you work]], Countries[], 3, FALSE)</f>
        <v>Asia</v>
      </c>
      <c r="P751" s="1" t="s">
        <v>324</v>
      </c>
      <c r="Q751" s="1" t="str">
        <f>VLOOKUP(Data[[#This Row],[How many hours of a day you work on Excel]], Time[], 2, FALSE)</f>
        <v>Light</v>
      </c>
      <c r="R751" s="1">
        <v>3</v>
      </c>
      <c r="S751" s="33" t="str">
        <f>VLOOKUP(Data[[#This Row],[Years of Experience]], Experience[], 2, TRUE)</f>
        <v>0 - 5 Years</v>
      </c>
    </row>
    <row r="752" spans="2:19" x14ac:dyDescent="0.2">
      <c r="B752" s="1" t="s">
        <v>2771</v>
      </c>
      <c r="C752" s="1">
        <v>41061.016597222224</v>
      </c>
      <c r="D752" s="10">
        <v>30000</v>
      </c>
      <c r="E752" s="1" t="s">
        <v>322</v>
      </c>
      <c r="F752" s="11">
        <v>30000</v>
      </c>
      <c r="G752" s="9">
        <f>Data[[#This Row],[Clean Salary]]*INDEX(Exchange[], MATCH(Data[[#This Row],[Currency]], Exchange[Code], 0), 4)</f>
        <v>30000</v>
      </c>
      <c r="H752" s="11">
        <f>IFERROR(Data[[#This Row],[Salary in USD]]/(INDEX(Exchange[], MATCH(Data[[#This Row],[Local Currency Unit]], Exchange[Code], 0), 8)), "")</f>
        <v>18518.518518518518</v>
      </c>
      <c r="I752" s="30">
        <f>100*(Data[[#This Row],[Salary in Big Macs]]/$H$5)</f>
        <v>135.10748957629255</v>
      </c>
      <c r="J752" s="1" t="s">
        <v>2772</v>
      </c>
      <c r="K752" s="1" t="s">
        <v>290</v>
      </c>
      <c r="L752" s="1" t="s">
        <v>134</v>
      </c>
      <c r="M752" s="1" t="s">
        <v>19</v>
      </c>
      <c r="N752" s="1" t="str">
        <f>INDEX(Countries[], MATCH(Data[[#This Row],[Where do you work]], Countries[Actual], 0), 2)</f>
        <v>India</v>
      </c>
      <c r="O752" s="1" t="str">
        <f>VLOOKUP(Data[[#This Row],[Where do you work]], Countries[], 3, FALSE)</f>
        <v>Asia</v>
      </c>
      <c r="P752" s="1" t="s">
        <v>294</v>
      </c>
      <c r="Q752" s="1" t="str">
        <f>VLOOKUP(Data[[#This Row],[How many hours of a day you work on Excel]], Time[], 2, FALSE)</f>
        <v>Very Heavy</v>
      </c>
      <c r="R752" s="1">
        <v>4</v>
      </c>
      <c r="S752" s="33" t="str">
        <f>VLOOKUP(Data[[#This Row],[Years of Experience]], Experience[], 2, TRUE)</f>
        <v>0 - 5 Years</v>
      </c>
    </row>
    <row r="753" spans="2:19" x14ac:dyDescent="0.2">
      <c r="B753" s="1" t="s">
        <v>3822</v>
      </c>
      <c r="C753" s="1">
        <v>41057.507048611114</v>
      </c>
      <c r="D753" s="10">
        <v>7265</v>
      </c>
      <c r="E753" s="1" t="s">
        <v>322</v>
      </c>
      <c r="F753" s="11">
        <v>7265</v>
      </c>
      <c r="G753" s="9">
        <f>Data[[#This Row],[Clean Salary]]*INDEX(Exchange[], MATCH(Data[[#This Row],[Currency]], Exchange[Code], 0), 4)</f>
        <v>7265</v>
      </c>
      <c r="H753" s="11">
        <f>IFERROR(Data[[#This Row],[Salary in USD]]/(INDEX(Exchange[], MATCH(Data[[#This Row],[Local Currency Unit]], Exchange[Code], 0), 8)), "")</f>
        <v>4484.5679012345672</v>
      </c>
      <c r="I753" s="30">
        <f>100*(Data[[#This Row],[Salary in Big Macs]]/$H$5)</f>
        <v>32.718530392392175</v>
      </c>
      <c r="J753" s="1" t="s">
        <v>3823</v>
      </c>
      <c r="K753" s="1" t="s">
        <v>305</v>
      </c>
      <c r="L753" s="1" t="s">
        <v>134</v>
      </c>
      <c r="M753" s="1" t="s">
        <v>19</v>
      </c>
      <c r="N753" s="1" t="str">
        <f>INDEX(Countries[], MATCH(Data[[#This Row],[Where do you work]], Countries[Actual], 0), 2)</f>
        <v>India</v>
      </c>
      <c r="O753" s="1" t="str">
        <f>VLOOKUP(Data[[#This Row],[Where do you work]], Countries[], 3, FALSE)</f>
        <v>Asia</v>
      </c>
      <c r="P753" s="1" t="s">
        <v>282</v>
      </c>
      <c r="Q753" s="1" t="str">
        <f>VLOOKUP(Data[[#This Row],[How many hours of a day you work on Excel]], Time[], 2, FALSE)</f>
        <v>Heavy</v>
      </c>
      <c r="R753" s="1">
        <v>6</v>
      </c>
      <c r="S753" s="33" t="str">
        <f>VLOOKUP(Data[[#This Row],[Years of Experience]], Experience[], 2, TRUE)</f>
        <v>5 - 10 Years</v>
      </c>
    </row>
    <row r="754" spans="2:19" x14ac:dyDescent="0.2">
      <c r="B754" s="1" t="s">
        <v>3243</v>
      </c>
      <c r="C754" s="1">
        <v>41057.777870370373</v>
      </c>
      <c r="D754" s="10">
        <v>400000</v>
      </c>
      <c r="E754" s="1" t="s">
        <v>19</v>
      </c>
      <c r="F754" s="11">
        <v>400000</v>
      </c>
      <c r="G754" s="9">
        <f>Data[[#This Row],[Clean Salary]]*INDEX(Exchange[], MATCH(Data[[#This Row],[Currency]], Exchange[Code], 0), 4)</f>
        <v>7123.1666749770275</v>
      </c>
      <c r="H754" s="11">
        <f>IFERROR(Data[[#This Row],[Salary in USD]]/(INDEX(Exchange[], MATCH(Data[[#This Row],[Local Currency Unit]], Exchange[Code], 0), 8)), "")</f>
        <v>4397.016466035202</v>
      </c>
      <c r="I754" s="30">
        <f>100*(Data[[#This Row],[Salary in Big Macs]]/$H$5)</f>
        <v>32.07977224298844</v>
      </c>
      <c r="J754" s="1" t="s">
        <v>3244</v>
      </c>
      <c r="K754" s="1" t="s">
        <v>305</v>
      </c>
      <c r="L754" s="1" t="s">
        <v>134</v>
      </c>
      <c r="M754" s="1" t="s">
        <v>19</v>
      </c>
      <c r="N754" s="1" t="str">
        <f>INDEX(Countries[], MATCH(Data[[#This Row],[Where do you work]], Countries[Actual], 0), 2)</f>
        <v>India</v>
      </c>
      <c r="O754" s="1" t="str">
        <f>VLOOKUP(Data[[#This Row],[Where do you work]], Countries[], 3, FALSE)</f>
        <v>Asia</v>
      </c>
      <c r="P754" s="1" t="s">
        <v>324</v>
      </c>
      <c r="Q754" s="1" t="str">
        <f>VLOOKUP(Data[[#This Row],[How many hours of a day you work on Excel]], Time[], 2, FALSE)</f>
        <v>Light</v>
      </c>
      <c r="R754" s="1">
        <v>2</v>
      </c>
      <c r="S754" s="33" t="str">
        <f>VLOOKUP(Data[[#This Row],[Years of Experience]], Experience[], 2, TRUE)</f>
        <v>0 - 5 Years</v>
      </c>
    </row>
    <row r="755" spans="2:19" x14ac:dyDescent="0.2">
      <c r="B755" s="1" t="s">
        <v>3319</v>
      </c>
      <c r="C755" s="1">
        <v>41054.206319444442</v>
      </c>
      <c r="D755" s="10" t="s">
        <v>3320</v>
      </c>
      <c r="E755" s="1" t="s">
        <v>19</v>
      </c>
      <c r="F755" s="11">
        <v>360000</v>
      </c>
      <c r="G755" s="9">
        <f>Data[[#This Row],[Clean Salary]]*INDEX(Exchange[], MATCH(Data[[#This Row],[Currency]], Exchange[Code], 0), 4)</f>
        <v>6410.8500074793246</v>
      </c>
      <c r="H755" s="11">
        <f>IFERROR(Data[[#This Row],[Salary in USD]]/(INDEX(Exchange[], MATCH(Data[[#This Row],[Local Currency Unit]], Exchange[Code], 0), 8)), "")</f>
        <v>3957.3148194316818</v>
      </c>
      <c r="I755" s="30">
        <f>100*(Data[[#This Row],[Salary in Big Macs]]/$H$5)</f>
        <v>28.871795018689596</v>
      </c>
      <c r="J755" s="1" t="s">
        <v>286</v>
      </c>
      <c r="K755" s="1" t="s">
        <v>286</v>
      </c>
      <c r="L755" s="1" t="s">
        <v>134</v>
      </c>
      <c r="M755" s="1" t="s">
        <v>19</v>
      </c>
      <c r="N755" s="1" t="str">
        <f>INDEX(Countries[], MATCH(Data[[#This Row],[Where do you work]], Countries[Actual], 0), 2)</f>
        <v>India</v>
      </c>
      <c r="O755" s="1" t="str">
        <f>VLOOKUP(Data[[#This Row],[Where do you work]], Countries[], 3, FALSE)</f>
        <v>Asia</v>
      </c>
      <c r="P755" s="1" t="s">
        <v>282</v>
      </c>
      <c r="Q755" s="1" t="str">
        <f>VLOOKUP(Data[[#This Row],[How many hours of a day you work on Excel]], Time[], 2, FALSE)</f>
        <v>Heavy</v>
      </c>
      <c r="S755" s="33" t="str">
        <f>VLOOKUP(Data[[#This Row],[Years of Experience]], Experience[], 2, TRUE)</f>
        <v>0 - 5 Years</v>
      </c>
    </row>
    <row r="756" spans="2:19" x14ac:dyDescent="0.2">
      <c r="B756" s="1" t="s">
        <v>3148</v>
      </c>
      <c r="C756" s="1">
        <v>41055.135995370372</v>
      </c>
      <c r="D756" s="10">
        <v>20000</v>
      </c>
      <c r="E756" s="1" t="s">
        <v>322</v>
      </c>
      <c r="F756" s="11">
        <v>20000</v>
      </c>
      <c r="G756" s="9">
        <f>Data[[#This Row],[Clean Salary]]*INDEX(Exchange[], MATCH(Data[[#This Row],[Currency]], Exchange[Code], 0), 4)</f>
        <v>20000</v>
      </c>
      <c r="H756" s="11">
        <f>IFERROR(Data[[#This Row],[Salary in USD]]/(INDEX(Exchange[], MATCH(Data[[#This Row],[Local Currency Unit]], Exchange[Code], 0), 8)), "")</f>
        <v>12345.679012345678</v>
      </c>
      <c r="I756" s="30">
        <f>100*(Data[[#This Row],[Salary in Big Macs]]/$H$5)</f>
        <v>90.071659717528348</v>
      </c>
      <c r="J756" s="1" t="s">
        <v>286</v>
      </c>
      <c r="K756" s="1" t="s">
        <v>286</v>
      </c>
      <c r="L756" s="1" t="s">
        <v>134</v>
      </c>
      <c r="M756" s="1" t="s">
        <v>19</v>
      </c>
      <c r="N756" s="1" t="str">
        <f>INDEX(Countries[], MATCH(Data[[#This Row],[Where do you work]], Countries[Actual], 0), 2)</f>
        <v>India</v>
      </c>
      <c r="O756" s="1" t="str">
        <f>VLOOKUP(Data[[#This Row],[Where do you work]], Countries[], 3, FALSE)</f>
        <v>Asia</v>
      </c>
      <c r="P756" s="1" t="s">
        <v>282</v>
      </c>
      <c r="Q756" s="1" t="str">
        <f>VLOOKUP(Data[[#This Row],[How many hours of a day you work on Excel]], Time[], 2, FALSE)</f>
        <v>Heavy</v>
      </c>
      <c r="S756" s="33" t="str">
        <f>VLOOKUP(Data[[#This Row],[Years of Experience]], Experience[], 2, TRUE)</f>
        <v>0 - 5 Years</v>
      </c>
    </row>
    <row r="757" spans="2:19" x14ac:dyDescent="0.2">
      <c r="B757" s="1" t="s">
        <v>2630</v>
      </c>
      <c r="C757" s="1">
        <v>41060.723437499997</v>
      </c>
      <c r="D757" s="10">
        <v>34000</v>
      </c>
      <c r="E757" s="1" t="s">
        <v>322</v>
      </c>
      <c r="F757" s="11">
        <v>34000</v>
      </c>
      <c r="G757" s="9">
        <f>Data[[#This Row],[Clean Salary]]*INDEX(Exchange[], MATCH(Data[[#This Row],[Currency]], Exchange[Code], 0), 4)</f>
        <v>34000</v>
      </c>
      <c r="H757" s="11">
        <f>IFERROR(Data[[#This Row],[Salary in USD]]/(INDEX(Exchange[], MATCH(Data[[#This Row],[Local Currency Unit]], Exchange[Code], 0), 8)), "")</f>
        <v>20987.654320987655</v>
      </c>
      <c r="I757" s="30">
        <f>100*(Data[[#This Row],[Salary in Big Macs]]/$H$5)</f>
        <v>153.12182151979823</v>
      </c>
      <c r="J757" s="1" t="s">
        <v>2631</v>
      </c>
      <c r="K757" s="1" t="s">
        <v>290</v>
      </c>
      <c r="L757" s="1" t="s">
        <v>134</v>
      </c>
      <c r="M757" s="1" t="s">
        <v>19</v>
      </c>
      <c r="N757" s="1" t="str">
        <f>INDEX(Countries[], MATCH(Data[[#This Row],[Where do you work]], Countries[Actual], 0), 2)</f>
        <v>India</v>
      </c>
      <c r="O757" s="1" t="str">
        <f>VLOOKUP(Data[[#This Row],[Where do you work]], Countries[], 3, FALSE)</f>
        <v>Asia</v>
      </c>
      <c r="P757" s="1" t="s">
        <v>294</v>
      </c>
      <c r="Q757" s="1" t="str">
        <f>VLOOKUP(Data[[#This Row],[How many hours of a day you work on Excel]], Time[], 2, FALSE)</f>
        <v>Very Heavy</v>
      </c>
      <c r="R757" s="1">
        <v>4</v>
      </c>
      <c r="S757" s="33" t="str">
        <f>VLOOKUP(Data[[#This Row],[Years of Experience]], Experience[], 2, TRUE)</f>
        <v>0 - 5 Years</v>
      </c>
    </row>
    <row r="758" spans="2:19" x14ac:dyDescent="0.2">
      <c r="B758" s="1" t="s">
        <v>3745</v>
      </c>
      <c r="C758" s="1">
        <v>41065.295277777775</v>
      </c>
      <c r="D758" s="10" t="s">
        <v>3746</v>
      </c>
      <c r="E758" s="1" t="s">
        <v>19</v>
      </c>
      <c r="F758" s="11">
        <v>192000</v>
      </c>
      <c r="G758" s="9">
        <f>Data[[#This Row],[Clean Salary]]*INDEX(Exchange[], MATCH(Data[[#This Row],[Currency]], Exchange[Code], 0), 4)</f>
        <v>3419.1200039889732</v>
      </c>
      <c r="H758" s="11">
        <f>IFERROR(Data[[#This Row],[Salary in USD]]/(INDEX(Exchange[], MATCH(Data[[#This Row],[Local Currency Unit]], Exchange[Code], 0), 8)), "")</f>
        <v>2110.5679036968968</v>
      </c>
      <c r="I758" s="30">
        <f>100*(Data[[#This Row],[Salary in Big Macs]]/$H$5)</f>
        <v>15.398290676634449</v>
      </c>
      <c r="J758" s="1" t="s">
        <v>2145</v>
      </c>
      <c r="K758" s="1" t="s">
        <v>290</v>
      </c>
      <c r="L758" s="1" t="s">
        <v>134</v>
      </c>
      <c r="M758" s="1" t="s">
        <v>19</v>
      </c>
      <c r="N758" s="1" t="str">
        <f>INDEX(Countries[], MATCH(Data[[#This Row],[Where do you work]], Countries[Actual], 0), 2)</f>
        <v>India</v>
      </c>
      <c r="O758" s="1" t="str">
        <f>VLOOKUP(Data[[#This Row],[Where do you work]], Countries[], 3, FALSE)</f>
        <v>Asia</v>
      </c>
      <c r="P758" s="1" t="s">
        <v>282</v>
      </c>
      <c r="Q758" s="1" t="str">
        <f>VLOOKUP(Data[[#This Row],[How many hours of a day you work on Excel]], Time[], 2, FALSE)</f>
        <v>Heavy</v>
      </c>
      <c r="R758" s="1">
        <v>5</v>
      </c>
      <c r="S758" s="33" t="str">
        <f>VLOOKUP(Data[[#This Row],[Years of Experience]], Experience[], 2, TRUE)</f>
        <v>5 - 10 Years</v>
      </c>
    </row>
    <row r="759" spans="2:19" x14ac:dyDescent="0.2">
      <c r="B759" s="1" t="s">
        <v>2143</v>
      </c>
      <c r="C759" s="1">
        <v>41055.631562499999</v>
      </c>
      <c r="D759" s="10" t="s">
        <v>2144</v>
      </c>
      <c r="E759" s="1" t="s">
        <v>19</v>
      </c>
      <c r="F759" s="11">
        <v>1000000</v>
      </c>
      <c r="G759" s="9">
        <f>Data[[#This Row],[Clean Salary]]*INDEX(Exchange[], MATCH(Data[[#This Row],[Currency]], Exchange[Code], 0), 4)</f>
        <v>17807.916687442568</v>
      </c>
      <c r="H759" s="11">
        <f>IFERROR(Data[[#This Row],[Salary in USD]]/(INDEX(Exchange[], MATCH(Data[[#This Row],[Local Currency Unit]], Exchange[Code], 0), 8)), "")</f>
        <v>10992.541165088005</v>
      </c>
      <c r="I759" s="30">
        <f>100*(Data[[#This Row],[Salary in Big Macs]]/$H$5)</f>
        <v>80.199430607471101</v>
      </c>
      <c r="J759" s="1" t="s">
        <v>2145</v>
      </c>
      <c r="K759" s="1" t="s">
        <v>290</v>
      </c>
      <c r="L759" s="1" t="s">
        <v>134</v>
      </c>
      <c r="M759" s="1" t="s">
        <v>19</v>
      </c>
      <c r="N759" s="1" t="str">
        <f>INDEX(Countries[], MATCH(Data[[#This Row],[Where do you work]], Countries[Actual], 0), 2)</f>
        <v>India</v>
      </c>
      <c r="O759" s="1" t="str">
        <f>VLOOKUP(Data[[#This Row],[Where do you work]], Countries[], 3, FALSE)</f>
        <v>Asia</v>
      </c>
      <c r="P759" s="1" t="s">
        <v>291</v>
      </c>
      <c r="Q759" s="1" t="str">
        <f>VLOOKUP(Data[[#This Row],[How many hours of a day you work on Excel]], Time[], 2, FALSE)</f>
        <v>Medium</v>
      </c>
      <c r="R759" s="1">
        <v>12</v>
      </c>
      <c r="S759" s="33" t="str">
        <f>VLOOKUP(Data[[#This Row],[Years of Experience]], Experience[], 2, TRUE)</f>
        <v>10 - 20 Years</v>
      </c>
    </row>
    <row r="760" spans="2:19" x14ac:dyDescent="0.2">
      <c r="B760" s="1" t="s">
        <v>2469</v>
      </c>
      <c r="C760" s="1">
        <v>41061.130219907405</v>
      </c>
      <c r="D760" s="10" t="s">
        <v>2470</v>
      </c>
      <c r="E760" s="1" t="s">
        <v>19</v>
      </c>
      <c r="F760" s="11">
        <v>850000</v>
      </c>
      <c r="G760" s="9">
        <f>Data[[#This Row],[Clean Salary]]*INDEX(Exchange[], MATCH(Data[[#This Row],[Currency]], Exchange[Code], 0), 4)</f>
        <v>15136.729184326183</v>
      </c>
      <c r="H760" s="11">
        <f>IFERROR(Data[[#This Row],[Salary in USD]]/(INDEX(Exchange[], MATCH(Data[[#This Row],[Local Currency Unit]], Exchange[Code], 0), 8)), "")</f>
        <v>9343.6599903248043</v>
      </c>
      <c r="I760" s="30">
        <f>100*(Data[[#This Row],[Salary in Big Macs]]/$H$5)</f>
        <v>68.169516016350428</v>
      </c>
      <c r="J760" s="1" t="s">
        <v>2471</v>
      </c>
      <c r="K760" s="1" t="s">
        <v>290</v>
      </c>
      <c r="L760" s="1" t="s">
        <v>134</v>
      </c>
      <c r="M760" s="1" t="s">
        <v>19</v>
      </c>
      <c r="N760" s="1" t="str">
        <f>INDEX(Countries[], MATCH(Data[[#This Row],[Where do you work]], Countries[Actual], 0), 2)</f>
        <v>India</v>
      </c>
      <c r="O760" s="1" t="str">
        <f>VLOOKUP(Data[[#This Row],[Where do you work]], Countries[], 3, FALSE)</f>
        <v>Asia</v>
      </c>
      <c r="P760" s="1" t="s">
        <v>282</v>
      </c>
      <c r="Q760" s="1" t="str">
        <f>VLOOKUP(Data[[#This Row],[How many hours of a day you work on Excel]], Time[], 2, FALSE)</f>
        <v>Heavy</v>
      </c>
      <c r="R760" s="1">
        <v>5</v>
      </c>
      <c r="S760" s="33" t="str">
        <f>VLOOKUP(Data[[#This Row],[Years of Experience]], Experience[], 2, TRUE)</f>
        <v>5 - 10 Years</v>
      </c>
    </row>
    <row r="761" spans="2:19" x14ac:dyDescent="0.2">
      <c r="B761" s="1" t="s">
        <v>3210</v>
      </c>
      <c r="C761" s="1">
        <v>41057.60733796296</v>
      </c>
      <c r="D761" s="10">
        <v>408000</v>
      </c>
      <c r="E761" s="1" t="s">
        <v>19</v>
      </c>
      <c r="F761" s="11">
        <v>408000</v>
      </c>
      <c r="G761" s="9">
        <f>Data[[#This Row],[Clean Salary]]*INDEX(Exchange[], MATCH(Data[[#This Row],[Currency]], Exchange[Code], 0), 4)</f>
        <v>7265.630008476568</v>
      </c>
      <c r="H761" s="11">
        <f>IFERROR(Data[[#This Row],[Salary in USD]]/(INDEX(Exchange[], MATCH(Data[[#This Row],[Local Currency Unit]], Exchange[Code], 0), 8)), "")</f>
        <v>4484.9567953559063</v>
      </c>
      <c r="I761" s="30">
        <f>100*(Data[[#This Row],[Salary in Big Macs]]/$H$5)</f>
        <v>32.721367687848208</v>
      </c>
      <c r="J761" s="1" t="s">
        <v>3211</v>
      </c>
      <c r="K761" s="1" t="s">
        <v>316</v>
      </c>
      <c r="L761" s="1" t="s">
        <v>134</v>
      </c>
      <c r="M761" s="1" t="s">
        <v>19</v>
      </c>
      <c r="N761" s="1" t="str">
        <f>INDEX(Countries[], MATCH(Data[[#This Row],[Where do you work]], Countries[Actual], 0), 2)</f>
        <v>India</v>
      </c>
      <c r="O761" s="1" t="str">
        <f>VLOOKUP(Data[[#This Row],[Where do you work]], Countries[], 3, FALSE)</f>
        <v>Asia</v>
      </c>
      <c r="P761" s="1" t="s">
        <v>294</v>
      </c>
      <c r="Q761" s="1" t="str">
        <f>VLOOKUP(Data[[#This Row],[How many hours of a day you work on Excel]], Time[], 2, FALSE)</f>
        <v>Very Heavy</v>
      </c>
      <c r="R761" s="1">
        <v>5</v>
      </c>
      <c r="S761" s="33" t="str">
        <f>VLOOKUP(Data[[#This Row],[Years of Experience]], Experience[], 2, TRUE)</f>
        <v>5 - 10 Years</v>
      </c>
    </row>
    <row r="762" spans="2:19" x14ac:dyDescent="0.2">
      <c r="B762" s="1" t="s">
        <v>3945</v>
      </c>
      <c r="C762" s="1">
        <v>41072.915520833332</v>
      </c>
      <c r="D762" s="10">
        <v>4800</v>
      </c>
      <c r="E762" s="1" t="s">
        <v>322</v>
      </c>
      <c r="F762" s="11">
        <v>4800</v>
      </c>
      <c r="G762" s="9">
        <f>Data[[#This Row],[Clean Salary]]*INDEX(Exchange[], MATCH(Data[[#This Row],[Currency]], Exchange[Code], 0), 4)</f>
        <v>4800</v>
      </c>
      <c r="H762" s="11">
        <f>IFERROR(Data[[#This Row],[Salary in USD]]/(INDEX(Exchange[], MATCH(Data[[#This Row],[Local Currency Unit]], Exchange[Code], 0), 8)), "")</f>
        <v>2962.9629629629626</v>
      </c>
      <c r="I762" s="30">
        <f>100*(Data[[#This Row],[Salary in Big Macs]]/$H$5)</f>
        <v>21.617198332206804</v>
      </c>
      <c r="J762" s="1" t="s">
        <v>3946</v>
      </c>
      <c r="K762" s="1" t="s">
        <v>281</v>
      </c>
      <c r="L762" s="1" t="s">
        <v>134</v>
      </c>
      <c r="M762" s="1" t="s">
        <v>19</v>
      </c>
      <c r="N762" s="1" t="str">
        <f>INDEX(Countries[], MATCH(Data[[#This Row],[Where do you work]], Countries[Actual], 0), 2)</f>
        <v>India</v>
      </c>
      <c r="O762" s="1" t="str">
        <f>VLOOKUP(Data[[#This Row],[Where do you work]], Countries[], 3, FALSE)</f>
        <v>Asia</v>
      </c>
      <c r="P762" s="1" t="s">
        <v>294</v>
      </c>
      <c r="Q762" s="1" t="str">
        <f>VLOOKUP(Data[[#This Row],[How many hours of a day you work on Excel]], Time[], 2, FALSE)</f>
        <v>Very Heavy</v>
      </c>
      <c r="R762" s="1">
        <v>3</v>
      </c>
      <c r="S762" s="33" t="str">
        <f>VLOOKUP(Data[[#This Row],[Years of Experience]], Experience[], 2, TRUE)</f>
        <v>0 - 5 Years</v>
      </c>
    </row>
    <row r="763" spans="2:19" x14ac:dyDescent="0.2">
      <c r="B763" s="1" t="s">
        <v>3128</v>
      </c>
      <c r="C763" s="1">
        <v>41065.749756944446</v>
      </c>
      <c r="D763" s="10" t="s">
        <v>3123</v>
      </c>
      <c r="E763" s="1" t="s">
        <v>19</v>
      </c>
      <c r="F763" s="11">
        <v>450000</v>
      </c>
      <c r="G763" s="9">
        <f>Data[[#This Row],[Clean Salary]]*INDEX(Exchange[], MATCH(Data[[#This Row],[Currency]], Exchange[Code], 0), 4)</f>
        <v>8013.5625093491553</v>
      </c>
      <c r="H763" s="11">
        <f>IFERROR(Data[[#This Row],[Salary in USD]]/(INDEX(Exchange[], MATCH(Data[[#This Row],[Local Currency Unit]], Exchange[Code], 0), 8)), "")</f>
        <v>4946.6435242896014</v>
      </c>
      <c r="I763" s="30">
        <f>100*(Data[[#This Row],[Salary in Big Macs]]/$H$5)</f>
        <v>36.089743773361988</v>
      </c>
      <c r="J763" s="1" t="s">
        <v>3129</v>
      </c>
      <c r="K763" s="1" t="s">
        <v>313</v>
      </c>
      <c r="L763" s="1" t="s">
        <v>134</v>
      </c>
      <c r="M763" s="1" t="s">
        <v>19</v>
      </c>
      <c r="N763" s="1" t="str">
        <f>INDEX(Countries[], MATCH(Data[[#This Row],[Where do you work]], Countries[Actual], 0), 2)</f>
        <v>India</v>
      </c>
      <c r="O763" s="1" t="str">
        <f>VLOOKUP(Data[[#This Row],[Where do you work]], Countries[], 3, FALSE)</f>
        <v>Asia</v>
      </c>
      <c r="P763" s="1" t="s">
        <v>294</v>
      </c>
      <c r="Q763" s="1" t="str">
        <f>VLOOKUP(Data[[#This Row],[How many hours of a day you work on Excel]], Time[], 2, FALSE)</f>
        <v>Very Heavy</v>
      </c>
      <c r="R763" s="1">
        <v>4</v>
      </c>
      <c r="S763" s="33" t="str">
        <f>VLOOKUP(Data[[#This Row],[Years of Experience]], Experience[], 2, TRUE)</f>
        <v>0 - 5 Years</v>
      </c>
    </row>
    <row r="764" spans="2:19" x14ac:dyDescent="0.2">
      <c r="B764" s="1" t="s">
        <v>2841</v>
      </c>
      <c r="C764" s="1">
        <v>41055.628958333335</v>
      </c>
      <c r="D764" s="10">
        <v>600000</v>
      </c>
      <c r="E764" s="1" t="s">
        <v>19</v>
      </c>
      <c r="F764" s="11">
        <v>600000</v>
      </c>
      <c r="G764" s="9">
        <f>Data[[#This Row],[Clean Salary]]*INDEX(Exchange[], MATCH(Data[[#This Row],[Currency]], Exchange[Code], 0), 4)</f>
        <v>10684.750012465542</v>
      </c>
      <c r="H764" s="11">
        <f>IFERROR(Data[[#This Row],[Salary in USD]]/(INDEX(Exchange[], MATCH(Data[[#This Row],[Local Currency Unit]], Exchange[Code], 0), 8)), "")</f>
        <v>6595.524699052803</v>
      </c>
      <c r="I764" s="30">
        <f>100*(Data[[#This Row],[Salary in Big Macs]]/$H$5)</f>
        <v>48.11965836448266</v>
      </c>
      <c r="J764" s="1" t="s">
        <v>2842</v>
      </c>
      <c r="K764" s="1" t="s">
        <v>316</v>
      </c>
      <c r="L764" s="1" t="s">
        <v>134</v>
      </c>
      <c r="M764" s="1" t="s">
        <v>19</v>
      </c>
      <c r="N764" s="1" t="str">
        <f>INDEX(Countries[], MATCH(Data[[#This Row],[Where do you work]], Countries[Actual], 0), 2)</f>
        <v>India</v>
      </c>
      <c r="O764" s="1" t="str">
        <f>VLOOKUP(Data[[#This Row],[Where do you work]], Countries[], 3, FALSE)</f>
        <v>Asia</v>
      </c>
      <c r="P764" s="1" t="s">
        <v>294</v>
      </c>
      <c r="Q764" s="1" t="str">
        <f>VLOOKUP(Data[[#This Row],[How many hours of a day you work on Excel]], Time[], 2, FALSE)</f>
        <v>Very Heavy</v>
      </c>
      <c r="R764" s="1">
        <v>7</v>
      </c>
      <c r="S764" s="33" t="str">
        <f>VLOOKUP(Data[[#This Row],[Years of Experience]], Experience[], 2, TRUE)</f>
        <v>5 - 10 Years</v>
      </c>
    </row>
    <row r="765" spans="2:19" x14ac:dyDescent="0.2">
      <c r="B765" s="1" t="s">
        <v>2976</v>
      </c>
      <c r="C765" s="1">
        <v>41056.995000000003</v>
      </c>
      <c r="D765" s="10" t="s">
        <v>2977</v>
      </c>
      <c r="E765" s="1" t="s">
        <v>322</v>
      </c>
      <c r="F765" s="11">
        <v>24000</v>
      </c>
      <c r="G765" s="9">
        <f>Data[[#This Row],[Clean Salary]]*INDEX(Exchange[], MATCH(Data[[#This Row],[Currency]], Exchange[Code], 0), 4)</f>
        <v>24000</v>
      </c>
      <c r="H765" s="11">
        <f>IFERROR(Data[[#This Row],[Salary in USD]]/(INDEX(Exchange[], MATCH(Data[[#This Row],[Local Currency Unit]], Exchange[Code], 0), 8)), "")</f>
        <v>14814.814814814814</v>
      </c>
      <c r="I765" s="30">
        <f>100*(Data[[#This Row],[Salary in Big Macs]]/$H$5)</f>
        <v>108.08599166103403</v>
      </c>
      <c r="J765" s="1" t="s">
        <v>457</v>
      </c>
      <c r="K765" s="1" t="s">
        <v>281</v>
      </c>
      <c r="L765" s="1" t="s">
        <v>134</v>
      </c>
      <c r="M765" s="1" t="s">
        <v>19</v>
      </c>
      <c r="N765" s="1" t="str">
        <f>INDEX(Countries[], MATCH(Data[[#This Row],[Where do you work]], Countries[Actual], 0), 2)</f>
        <v>India</v>
      </c>
      <c r="O765" s="1" t="str">
        <f>VLOOKUP(Data[[#This Row],[Where do you work]], Countries[], 3, FALSE)</f>
        <v>Asia</v>
      </c>
      <c r="P765" s="1" t="s">
        <v>282</v>
      </c>
      <c r="Q765" s="1" t="str">
        <f>VLOOKUP(Data[[#This Row],[How many hours of a day you work on Excel]], Time[], 2, FALSE)</f>
        <v>Heavy</v>
      </c>
      <c r="R765" s="1">
        <v>10</v>
      </c>
      <c r="S765" s="33" t="str">
        <f>VLOOKUP(Data[[#This Row],[Years of Experience]], Experience[], 2, TRUE)</f>
        <v>10 - 20 Years</v>
      </c>
    </row>
    <row r="766" spans="2:19" x14ac:dyDescent="0.2">
      <c r="B766" s="1" t="s">
        <v>377</v>
      </c>
      <c r="C766" s="1">
        <v>41055.111562500002</v>
      </c>
      <c r="D766" s="10" t="s">
        <v>378</v>
      </c>
      <c r="E766" s="1" t="s">
        <v>19</v>
      </c>
      <c r="F766" s="11">
        <v>4000000</v>
      </c>
      <c r="G766" s="9">
        <f>Data[[#This Row],[Clean Salary]]*INDEX(Exchange[], MATCH(Data[[#This Row],[Currency]], Exchange[Code], 0), 4)</f>
        <v>71231.666749770273</v>
      </c>
      <c r="H766" s="11">
        <f>IFERROR(Data[[#This Row],[Salary in USD]]/(INDEX(Exchange[], MATCH(Data[[#This Row],[Local Currency Unit]], Exchange[Code], 0), 8)), "")</f>
        <v>43970.16466035202</v>
      </c>
      <c r="I766" s="30">
        <f>100*(Data[[#This Row],[Salary in Big Macs]]/$H$5)</f>
        <v>320.7977224298844</v>
      </c>
      <c r="J766" s="1" t="s">
        <v>379</v>
      </c>
      <c r="K766" s="1" t="s">
        <v>316</v>
      </c>
      <c r="L766" s="1" t="s">
        <v>134</v>
      </c>
      <c r="M766" s="1" t="s">
        <v>19</v>
      </c>
      <c r="N766" s="1" t="str">
        <f>INDEX(Countries[], MATCH(Data[[#This Row],[Where do you work]], Countries[Actual], 0), 2)</f>
        <v>India</v>
      </c>
      <c r="O766" s="1" t="str">
        <f>VLOOKUP(Data[[#This Row],[Where do you work]], Countries[], 3, FALSE)</f>
        <v>Asia</v>
      </c>
      <c r="P766" s="1" t="s">
        <v>294</v>
      </c>
      <c r="Q766" s="1" t="str">
        <f>VLOOKUP(Data[[#This Row],[How many hours of a day you work on Excel]], Time[], 2, FALSE)</f>
        <v>Very Heavy</v>
      </c>
      <c r="S766" s="33" t="str">
        <f>VLOOKUP(Data[[#This Row],[Years of Experience]], Experience[], 2, TRUE)</f>
        <v>0 - 5 Years</v>
      </c>
    </row>
    <row r="767" spans="2:19" x14ac:dyDescent="0.2">
      <c r="B767" s="1" t="s">
        <v>3225</v>
      </c>
      <c r="C767" s="1">
        <v>41055.493090277778</v>
      </c>
      <c r="D767" s="10" t="s">
        <v>3226</v>
      </c>
      <c r="E767" s="1" t="s">
        <v>19</v>
      </c>
      <c r="F767" s="11">
        <v>400000</v>
      </c>
      <c r="G767" s="9">
        <f>Data[[#This Row],[Clean Salary]]*INDEX(Exchange[], MATCH(Data[[#This Row],[Currency]], Exchange[Code], 0), 4)</f>
        <v>7123.1666749770275</v>
      </c>
      <c r="H767" s="11">
        <f>IFERROR(Data[[#This Row],[Salary in USD]]/(INDEX(Exchange[], MATCH(Data[[#This Row],[Local Currency Unit]], Exchange[Code], 0), 8)), "")</f>
        <v>4397.016466035202</v>
      </c>
      <c r="I767" s="30">
        <f>100*(Data[[#This Row],[Salary in Big Macs]]/$H$5)</f>
        <v>32.07977224298844</v>
      </c>
      <c r="J767" s="1" t="s">
        <v>3227</v>
      </c>
      <c r="K767" s="1" t="s">
        <v>281</v>
      </c>
      <c r="L767" s="1" t="s">
        <v>134</v>
      </c>
      <c r="M767" s="1" t="s">
        <v>19</v>
      </c>
      <c r="N767" s="1" t="str">
        <f>INDEX(Countries[], MATCH(Data[[#This Row],[Where do you work]], Countries[Actual], 0), 2)</f>
        <v>India</v>
      </c>
      <c r="O767" s="1" t="str">
        <f>VLOOKUP(Data[[#This Row],[Where do you work]], Countries[], 3, FALSE)</f>
        <v>Asia</v>
      </c>
      <c r="P767" s="1" t="s">
        <v>324</v>
      </c>
      <c r="Q767" s="1" t="str">
        <f>VLOOKUP(Data[[#This Row],[How many hours of a day you work on Excel]], Time[], 2, FALSE)</f>
        <v>Light</v>
      </c>
      <c r="R767" s="1">
        <v>5</v>
      </c>
      <c r="S767" s="33" t="str">
        <f>VLOOKUP(Data[[#This Row],[Years of Experience]], Experience[], 2, TRUE)</f>
        <v>5 - 10 Years</v>
      </c>
    </row>
    <row r="768" spans="2:19" x14ac:dyDescent="0.2">
      <c r="B768" s="1" t="s">
        <v>3614</v>
      </c>
      <c r="C768" s="1">
        <v>41055.690486111111</v>
      </c>
      <c r="D768" s="10" t="s">
        <v>3615</v>
      </c>
      <c r="E768" s="1" t="s">
        <v>19</v>
      </c>
      <c r="F768" s="11">
        <v>240000</v>
      </c>
      <c r="G768" s="9">
        <f>Data[[#This Row],[Clean Salary]]*INDEX(Exchange[], MATCH(Data[[#This Row],[Currency]], Exchange[Code], 0), 4)</f>
        <v>4273.9000049862161</v>
      </c>
      <c r="H768" s="11">
        <f>IFERROR(Data[[#This Row],[Salary in USD]]/(INDEX(Exchange[], MATCH(Data[[#This Row],[Local Currency Unit]], Exchange[Code], 0), 8)), "")</f>
        <v>2638.2098796211208</v>
      </c>
      <c r="I768" s="30">
        <f>100*(Data[[#This Row],[Salary in Big Macs]]/$H$5)</f>
        <v>19.247863345793061</v>
      </c>
      <c r="J768" s="1" t="s">
        <v>3616</v>
      </c>
      <c r="K768" s="1" t="s">
        <v>316</v>
      </c>
      <c r="L768" s="1" t="s">
        <v>134</v>
      </c>
      <c r="M768" s="1" t="s">
        <v>19</v>
      </c>
      <c r="N768" s="1" t="str">
        <f>INDEX(Countries[], MATCH(Data[[#This Row],[Where do you work]], Countries[Actual], 0), 2)</f>
        <v>India</v>
      </c>
      <c r="O768" s="1" t="str">
        <f>VLOOKUP(Data[[#This Row],[Where do you work]], Countries[], 3, FALSE)</f>
        <v>Asia</v>
      </c>
      <c r="P768" s="1" t="s">
        <v>282</v>
      </c>
      <c r="Q768" s="1" t="str">
        <f>VLOOKUP(Data[[#This Row],[How many hours of a day you work on Excel]], Time[], 2, FALSE)</f>
        <v>Heavy</v>
      </c>
      <c r="R768" s="1">
        <v>8</v>
      </c>
      <c r="S768" s="33" t="str">
        <f>VLOOKUP(Data[[#This Row],[Years of Experience]], Experience[], 2, TRUE)</f>
        <v>5 - 10 Years</v>
      </c>
    </row>
    <row r="769" spans="2:19" x14ac:dyDescent="0.2">
      <c r="B769" s="1" t="s">
        <v>3770</v>
      </c>
      <c r="C769" s="1">
        <v>41055.033888888887</v>
      </c>
      <c r="D769" s="10">
        <v>180000</v>
      </c>
      <c r="E769" s="1" t="s">
        <v>19</v>
      </c>
      <c r="F769" s="11">
        <v>180000</v>
      </c>
      <c r="G769" s="9">
        <f>Data[[#This Row],[Clean Salary]]*INDEX(Exchange[], MATCH(Data[[#This Row],[Currency]], Exchange[Code], 0), 4)</f>
        <v>3205.4250037396623</v>
      </c>
      <c r="H769" s="11">
        <f>IFERROR(Data[[#This Row],[Salary in USD]]/(INDEX(Exchange[], MATCH(Data[[#This Row],[Local Currency Unit]], Exchange[Code], 0), 8)), "")</f>
        <v>1978.6574097158409</v>
      </c>
      <c r="I769" s="30">
        <f>100*(Data[[#This Row],[Salary in Big Macs]]/$H$5)</f>
        <v>14.435897509344798</v>
      </c>
      <c r="J769" s="1" t="s">
        <v>3039</v>
      </c>
      <c r="K769" s="1" t="s">
        <v>290</v>
      </c>
      <c r="L769" s="1" t="s">
        <v>134</v>
      </c>
      <c r="M769" s="1" t="s">
        <v>19</v>
      </c>
      <c r="N769" s="1" t="str">
        <f>INDEX(Countries[], MATCH(Data[[#This Row],[Where do you work]], Countries[Actual], 0), 2)</f>
        <v>India</v>
      </c>
      <c r="O769" s="1" t="str">
        <f>VLOOKUP(Data[[#This Row],[Where do you work]], Countries[], 3, FALSE)</f>
        <v>Asia</v>
      </c>
      <c r="P769" s="1" t="s">
        <v>282</v>
      </c>
      <c r="Q769" s="1" t="str">
        <f>VLOOKUP(Data[[#This Row],[How many hours of a day you work on Excel]], Time[], 2, FALSE)</f>
        <v>Heavy</v>
      </c>
      <c r="S769" s="33" t="str">
        <f>VLOOKUP(Data[[#This Row],[Years of Experience]], Experience[], 2, TRUE)</f>
        <v>0 - 5 Years</v>
      </c>
    </row>
    <row r="770" spans="2:19" x14ac:dyDescent="0.2">
      <c r="B770" s="1" t="s">
        <v>3771</v>
      </c>
      <c r="C770" s="1">
        <v>41055.034432870372</v>
      </c>
      <c r="D770" s="10">
        <v>180000</v>
      </c>
      <c r="E770" s="1" t="s">
        <v>19</v>
      </c>
      <c r="F770" s="11">
        <v>180000</v>
      </c>
      <c r="G770" s="9">
        <f>Data[[#This Row],[Clean Salary]]*INDEX(Exchange[], MATCH(Data[[#This Row],[Currency]], Exchange[Code], 0), 4)</f>
        <v>3205.4250037396623</v>
      </c>
      <c r="H770" s="11">
        <f>IFERROR(Data[[#This Row],[Salary in USD]]/(INDEX(Exchange[], MATCH(Data[[#This Row],[Local Currency Unit]], Exchange[Code], 0), 8)), "")</f>
        <v>1978.6574097158409</v>
      </c>
      <c r="I770" s="30">
        <f>100*(Data[[#This Row],[Salary in Big Macs]]/$H$5)</f>
        <v>14.435897509344798</v>
      </c>
      <c r="J770" s="1" t="s">
        <v>3039</v>
      </c>
      <c r="K770" s="1" t="s">
        <v>290</v>
      </c>
      <c r="L770" s="1" t="s">
        <v>134</v>
      </c>
      <c r="M770" s="1" t="s">
        <v>19</v>
      </c>
      <c r="N770" s="1" t="str">
        <f>INDEX(Countries[], MATCH(Data[[#This Row],[Where do you work]], Countries[Actual], 0), 2)</f>
        <v>India</v>
      </c>
      <c r="O770" s="1" t="str">
        <f>VLOOKUP(Data[[#This Row],[Where do you work]], Countries[], 3, FALSE)</f>
        <v>Asia</v>
      </c>
      <c r="P770" s="1" t="s">
        <v>282</v>
      </c>
      <c r="Q770" s="1" t="str">
        <f>VLOOKUP(Data[[#This Row],[How many hours of a day you work on Excel]], Time[], 2, FALSE)</f>
        <v>Heavy</v>
      </c>
      <c r="S770" s="33" t="str">
        <f>VLOOKUP(Data[[#This Row],[Years of Experience]], Experience[], 2, TRUE)</f>
        <v>0 - 5 Years</v>
      </c>
    </row>
    <row r="771" spans="2:19" x14ac:dyDescent="0.2">
      <c r="B771" s="1" t="s">
        <v>3038</v>
      </c>
      <c r="C771" s="1">
        <v>41061.115520833337</v>
      </c>
      <c r="D771" s="10" t="s">
        <v>3003</v>
      </c>
      <c r="E771" s="1" t="s">
        <v>19</v>
      </c>
      <c r="F771" s="11">
        <v>500000</v>
      </c>
      <c r="G771" s="9">
        <f>Data[[#This Row],[Clean Salary]]*INDEX(Exchange[], MATCH(Data[[#This Row],[Currency]], Exchange[Code], 0), 4)</f>
        <v>8903.9583437212841</v>
      </c>
      <c r="H771" s="11">
        <f>IFERROR(Data[[#This Row],[Salary in USD]]/(INDEX(Exchange[], MATCH(Data[[#This Row],[Local Currency Unit]], Exchange[Code], 0), 8)), "")</f>
        <v>5496.2705825440025</v>
      </c>
      <c r="I771" s="30">
        <f>100*(Data[[#This Row],[Salary in Big Macs]]/$H$5)</f>
        <v>40.09971530373555</v>
      </c>
      <c r="J771" s="1" t="s">
        <v>3039</v>
      </c>
      <c r="K771" s="1" t="s">
        <v>290</v>
      </c>
      <c r="L771" s="1" t="s">
        <v>134</v>
      </c>
      <c r="M771" s="1" t="s">
        <v>19</v>
      </c>
      <c r="N771" s="1" t="str">
        <f>INDEX(Countries[], MATCH(Data[[#This Row],[Where do you work]], Countries[Actual], 0), 2)</f>
        <v>India</v>
      </c>
      <c r="O771" s="1" t="str">
        <f>VLOOKUP(Data[[#This Row],[Where do you work]], Countries[], 3, FALSE)</f>
        <v>Asia</v>
      </c>
      <c r="P771" s="1" t="s">
        <v>282</v>
      </c>
      <c r="Q771" s="1" t="str">
        <f>VLOOKUP(Data[[#This Row],[How many hours of a day you work on Excel]], Time[], 2, FALSE)</f>
        <v>Heavy</v>
      </c>
      <c r="R771" s="1">
        <v>9</v>
      </c>
      <c r="S771" s="33" t="str">
        <f>VLOOKUP(Data[[#This Row],[Years of Experience]], Experience[], 2, TRUE)</f>
        <v>5 - 10 Years</v>
      </c>
    </row>
    <row r="772" spans="2:19" x14ac:dyDescent="0.2">
      <c r="B772" s="1" t="s">
        <v>3043</v>
      </c>
      <c r="C772" s="1">
        <v>41066.66920138889</v>
      </c>
      <c r="D772" s="10">
        <v>500000</v>
      </c>
      <c r="E772" s="1" t="s">
        <v>19</v>
      </c>
      <c r="F772" s="11">
        <v>500000</v>
      </c>
      <c r="G772" s="9">
        <f>Data[[#This Row],[Clean Salary]]*INDEX(Exchange[], MATCH(Data[[#This Row],[Currency]], Exchange[Code], 0), 4)</f>
        <v>8903.9583437212841</v>
      </c>
      <c r="H772" s="11">
        <f>IFERROR(Data[[#This Row],[Salary in USD]]/(INDEX(Exchange[], MATCH(Data[[#This Row],[Local Currency Unit]], Exchange[Code], 0), 8)), "")</f>
        <v>5496.2705825440025</v>
      </c>
      <c r="I772" s="30">
        <f>100*(Data[[#This Row],[Salary in Big Macs]]/$H$5)</f>
        <v>40.09971530373555</v>
      </c>
      <c r="J772" s="1" t="s">
        <v>3039</v>
      </c>
      <c r="K772" s="1" t="s">
        <v>290</v>
      </c>
      <c r="L772" s="1" t="s">
        <v>134</v>
      </c>
      <c r="M772" s="1" t="s">
        <v>19</v>
      </c>
      <c r="N772" s="1" t="str">
        <f>INDEX(Countries[], MATCH(Data[[#This Row],[Where do you work]], Countries[Actual], 0), 2)</f>
        <v>India</v>
      </c>
      <c r="O772" s="1" t="str">
        <f>VLOOKUP(Data[[#This Row],[Where do you work]], Countries[], 3, FALSE)</f>
        <v>Asia</v>
      </c>
      <c r="P772" s="1" t="s">
        <v>282</v>
      </c>
      <c r="Q772" s="1" t="str">
        <f>VLOOKUP(Data[[#This Row],[How many hours of a day you work on Excel]], Time[], 2, FALSE)</f>
        <v>Heavy</v>
      </c>
      <c r="R772" s="1">
        <v>4</v>
      </c>
      <c r="S772" s="33" t="str">
        <f>VLOOKUP(Data[[#This Row],[Years of Experience]], Experience[], 2, TRUE)</f>
        <v>0 - 5 Years</v>
      </c>
    </row>
    <row r="773" spans="2:19" x14ac:dyDescent="0.2">
      <c r="B773" s="1" t="s">
        <v>1937</v>
      </c>
      <c r="C773" s="1">
        <v>41057.995162037034</v>
      </c>
      <c r="D773" s="10">
        <v>1100000</v>
      </c>
      <c r="E773" s="1" t="s">
        <v>19</v>
      </c>
      <c r="F773" s="11">
        <v>1100000</v>
      </c>
      <c r="G773" s="9">
        <f>Data[[#This Row],[Clean Salary]]*INDEX(Exchange[], MATCH(Data[[#This Row],[Currency]], Exchange[Code], 0), 4)</f>
        <v>19588.708356186824</v>
      </c>
      <c r="H773" s="11">
        <f>IFERROR(Data[[#This Row],[Salary in USD]]/(INDEX(Exchange[], MATCH(Data[[#This Row],[Local Currency Unit]], Exchange[Code], 0), 8)), "")</f>
        <v>12091.795281596804</v>
      </c>
      <c r="I773" s="30">
        <f>100*(Data[[#This Row],[Salary in Big Macs]]/$H$5)</f>
        <v>88.219373668218196</v>
      </c>
      <c r="J773" s="1" t="s">
        <v>1938</v>
      </c>
      <c r="K773" s="1" t="s">
        <v>342</v>
      </c>
      <c r="L773" s="1" t="s">
        <v>134</v>
      </c>
      <c r="M773" s="1" t="s">
        <v>19</v>
      </c>
      <c r="N773" s="1" t="str">
        <f>INDEX(Countries[], MATCH(Data[[#This Row],[Where do you work]], Countries[Actual], 0), 2)</f>
        <v>India</v>
      </c>
      <c r="O773" s="1" t="str">
        <f>VLOOKUP(Data[[#This Row],[Where do you work]], Countries[], 3, FALSE)</f>
        <v>Asia</v>
      </c>
      <c r="P773" s="1" t="s">
        <v>294</v>
      </c>
      <c r="Q773" s="1" t="str">
        <f>VLOOKUP(Data[[#This Row],[How many hours of a day you work on Excel]], Time[], 2, FALSE)</f>
        <v>Very Heavy</v>
      </c>
      <c r="R773" s="1">
        <v>13</v>
      </c>
      <c r="S773" s="33" t="str">
        <f>VLOOKUP(Data[[#This Row],[Years of Experience]], Experience[], 2, TRUE)</f>
        <v>10 - 20 Years</v>
      </c>
    </row>
    <row r="774" spans="2:19" x14ac:dyDescent="0.2">
      <c r="B774" s="1" t="s">
        <v>3239</v>
      </c>
      <c r="C774" s="1">
        <v>41057.539733796293</v>
      </c>
      <c r="D774" s="10" t="s">
        <v>3240</v>
      </c>
      <c r="E774" s="1" t="s">
        <v>19</v>
      </c>
      <c r="F774" s="11">
        <v>400000</v>
      </c>
      <c r="G774" s="9">
        <f>Data[[#This Row],[Clean Salary]]*INDEX(Exchange[], MATCH(Data[[#This Row],[Currency]], Exchange[Code], 0), 4)</f>
        <v>7123.1666749770275</v>
      </c>
      <c r="H774" s="11">
        <f>IFERROR(Data[[#This Row],[Salary in USD]]/(INDEX(Exchange[], MATCH(Data[[#This Row],[Local Currency Unit]], Exchange[Code], 0), 8)), "")</f>
        <v>4397.016466035202</v>
      </c>
      <c r="I774" s="30">
        <f>100*(Data[[#This Row],[Salary in Big Macs]]/$H$5)</f>
        <v>32.07977224298844</v>
      </c>
      <c r="J774" s="1" t="s">
        <v>3116</v>
      </c>
      <c r="K774" s="1" t="s">
        <v>281</v>
      </c>
      <c r="L774" s="1" t="s">
        <v>134</v>
      </c>
      <c r="M774" s="1" t="s">
        <v>19</v>
      </c>
      <c r="N774" s="1" t="str">
        <f>INDEX(Countries[], MATCH(Data[[#This Row],[Where do you work]], Countries[Actual], 0), 2)</f>
        <v>India</v>
      </c>
      <c r="O774" s="1" t="str">
        <f>VLOOKUP(Data[[#This Row],[Where do you work]], Countries[], 3, FALSE)</f>
        <v>Asia</v>
      </c>
      <c r="P774" s="1" t="s">
        <v>291</v>
      </c>
      <c r="Q774" s="1" t="str">
        <f>VLOOKUP(Data[[#This Row],[How many hours of a day you work on Excel]], Time[], 2, FALSE)</f>
        <v>Medium</v>
      </c>
      <c r="R774" s="1">
        <v>5</v>
      </c>
      <c r="S774" s="33" t="str">
        <f>VLOOKUP(Data[[#This Row],[Years of Experience]], Experience[], 2, TRUE)</f>
        <v>5 - 10 Years</v>
      </c>
    </row>
    <row r="775" spans="2:19" x14ac:dyDescent="0.2">
      <c r="B775" s="1" t="s">
        <v>3114</v>
      </c>
      <c r="C775" s="1">
        <v>41055.903344907405</v>
      </c>
      <c r="D775" s="10" t="s">
        <v>3115</v>
      </c>
      <c r="E775" s="1" t="s">
        <v>19</v>
      </c>
      <c r="F775" s="11">
        <v>450000</v>
      </c>
      <c r="G775" s="9">
        <f>Data[[#This Row],[Clean Salary]]*INDEX(Exchange[], MATCH(Data[[#This Row],[Currency]], Exchange[Code], 0), 4)</f>
        <v>8013.5625093491553</v>
      </c>
      <c r="H775" s="11">
        <f>IFERROR(Data[[#This Row],[Salary in USD]]/(INDEX(Exchange[], MATCH(Data[[#This Row],[Local Currency Unit]], Exchange[Code], 0), 8)), "")</f>
        <v>4946.6435242896014</v>
      </c>
      <c r="I775" s="30">
        <f>100*(Data[[#This Row],[Salary in Big Macs]]/$H$5)</f>
        <v>36.089743773361988</v>
      </c>
      <c r="J775" s="1" t="s">
        <v>3116</v>
      </c>
      <c r="K775" s="1" t="s">
        <v>281</v>
      </c>
      <c r="L775" s="1" t="s">
        <v>134</v>
      </c>
      <c r="M775" s="1" t="s">
        <v>19</v>
      </c>
      <c r="N775" s="1" t="str">
        <f>INDEX(Countries[], MATCH(Data[[#This Row],[Where do you work]], Countries[Actual], 0), 2)</f>
        <v>India</v>
      </c>
      <c r="O775" s="1" t="str">
        <f>VLOOKUP(Data[[#This Row],[Where do you work]], Countries[], 3, FALSE)</f>
        <v>Asia</v>
      </c>
      <c r="P775" s="1" t="s">
        <v>282</v>
      </c>
      <c r="Q775" s="1" t="str">
        <f>VLOOKUP(Data[[#This Row],[How many hours of a day you work on Excel]], Time[], 2, FALSE)</f>
        <v>Heavy</v>
      </c>
      <c r="R775" s="1">
        <v>6</v>
      </c>
      <c r="S775" s="33" t="str">
        <f>VLOOKUP(Data[[#This Row],[Years of Experience]], Experience[], 2, TRUE)</f>
        <v>5 - 10 Years</v>
      </c>
    </row>
    <row r="776" spans="2:19" x14ac:dyDescent="0.2">
      <c r="B776" s="1" t="s">
        <v>3331</v>
      </c>
      <c r="C776" s="1">
        <v>41058.627905092595</v>
      </c>
      <c r="D776" s="10" t="s">
        <v>3332</v>
      </c>
      <c r="E776" s="1" t="s">
        <v>19</v>
      </c>
      <c r="F776" s="11">
        <v>360000</v>
      </c>
      <c r="G776" s="9">
        <f>Data[[#This Row],[Clean Salary]]*INDEX(Exchange[], MATCH(Data[[#This Row],[Currency]], Exchange[Code], 0), 4)</f>
        <v>6410.8500074793246</v>
      </c>
      <c r="H776" s="11">
        <f>IFERROR(Data[[#This Row],[Salary in USD]]/(INDEX(Exchange[], MATCH(Data[[#This Row],[Local Currency Unit]], Exchange[Code], 0), 8)), "")</f>
        <v>3957.3148194316818</v>
      </c>
      <c r="I776" s="30">
        <f>100*(Data[[#This Row],[Salary in Big Macs]]/$H$5)</f>
        <v>28.871795018689596</v>
      </c>
      <c r="J776" s="1" t="s">
        <v>3333</v>
      </c>
      <c r="K776" s="1" t="s">
        <v>290</v>
      </c>
      <c r="L776" s="1" t="s">
        <v>134</v>
      </c>
      <c r="M776" s="1" t="s">
        <v>19</v>
      </c>
      <c r="N776" s="1" t="str">
        <f>INDEX(Countries[], MATCH(Data[[#This Row],[Where do you work]], Countries[Actual], 0), 2)</f>
        <v>India</v>
      </c>
      <c r="O776" s="1" t="str">
        <f>VLOOKUP(Data[[#This Row],[Where do you work]], Countries[], 3, FALSE)</f>
        <v>Asia</v>
      </c>
      <c r="P776" s="1" t="s">
        <v>294</v>
      </c>
      <c r="Q776" s="1" t="str">
        <f>VLOOKUP(Data[[#This Row],[How many hours of a day you work on Excel]], Time[], 2, FALSE)</f>
        <v>Very Heavy</v>
      </c>
      <c r="R776" s="1">
        <v>6</v>
      </c>
      <c r="S776" s="33" t="str">
        <f>VLOOKUP(Data[[#This Row],[Years of Experience]], Experience[], 2, TRUE)</f>
        <v>5 - 10 Years</v>
      </c>
    </row>
    <row r="777" spans="2:19" x14ac:dyDescent="0.2">
      <c r="B777" s="1" t="s">
        <v>3810</v>
      </c>
      <c r="C777" s="1">
        <v>41055.914305555554</v>
      </c>
      <c r="D777" s="10">
        <v>170000</v>
      </c>
      <c r="E777" s="1" t="s">
        <v>19</v>
      </c>
      <c r="F777" s="11">
        <v>170000</v>
      </c>
      <c r="G777" s="9">
        <f>Data[[#This Row],[Clean Salary]]*INDEX(Exchange[], MATCH(Data[[#This Row],[Currency]], Exchange[Code], 0), 4)</f>
        <v>3027.3458368652364</v>
      </c>
      <c r="H777" s="11">
        <f>IFERROR(Data[[#This Row],[Salary in USD]]/(INDEX(Exchange[], MATCH(Data[[#This Row],[Local Currency Unit]], Exchange[Code], 0), 8)), "")</f>
        <v>1868.7319980649606</v>
      </c>
      <c r="I777" s="30">
        <f>100*(Data[[#This Row],[Salary in Big Macs]]/$H$5)</f>
        <v>13.633903203270084</v>
      </c>
      <c r="J777" s="1" t="s">
        <v>3769</v>
      </c>
      <c r="K777" s="1" t="s">
        <v>313</v>
      </c>
      <c r="L777" s="1" t="s">
        <v>134</v>
      </c>
      <c r="M777" s="1" t="s">
        <v>19</v>
      </c>
      <c r="N777" s="1" t="str">
        <f>INDEX(Countries[], MATCH(Data[[#This Row],[Where do you work]], Countries[Actual], 0), 2)</f>
        <v>India</v>
      </c>
      <c r="O777" s="1" t="str">
        <f>VLOOKUP(Data[[#This Row],[Where do you work]], Countries[], 3, FALSE)</f>
        <v>Asia</v>
      </c>
      <c r="P777" s="1" t="s">
        <v>282</v>
      </c>
      <c r="Q777" s="1" t="str">
        <f>VLOOKUP(Data[[#This Row],[How many hours of a day you work on Excel]], Time[], 2, FALSE)</f>
        <v>Heavy</v>
      </c>
      <c r="R777" s="1">
        <v>2</v>
      </c>
      <c r="S777" s="33" t="str">
        <f>VLOOKUP(Data[[#This Row],[Years of Experience]], Experience[], 2, TRUE)</f>
        <v>0 - 5 Years</v>
      </c>
    </row>
    <row r="778" spans="2:19" x14ac:dyDescent="0.2">
      <c r="B778" s="1" t="s">
        <v>3768</v>
      </c>
      <c r="C778" s="1">
        <v>41080.071666666663</v>
      </c>
      <c r="D778" s="10">
        <v>700</v>
      </c>
      <c r="E778" s="1" t="s">
        <v>322</v>
      </c>
      <c r="F778" s="11">
        <v>8400</v>
      </c>
      <c r="G778" s="9">
        <f>Data[[#This Row],[Clean Salary]]*INDEX(Exchange[], MATCH(Data[[#This Row],[Currency]], Exchange[Code], 0), 4)</f>
        <v>8400</v>
      </c>
      <c r="H778" s="11">
        <f>IFERROR(Data[[#This Row],[Salary in USD]]/(INDEX(Exchange[], MATCH(Data[[#This Row],[Local Currency Unit]], Exchange[Code], 0), 8)), "")</f>
        <v>5185.1851851851852</v>
      </c>
      <c r="I778" s="30">
        <f>100*(Data[[#This Row],[Salary in Big Macs]]/$H$5)</f>
        <v>37.830097081361913</v>
      </c>
      <c r="J778" s="1" t="s">
        <v>3769</v>
      </c>
      <c r="K778" s="1" t="s">
        <v>313</v>
      </c>
      <c r="L778" s="1" t="s">
        <v>134</v>
      </c>
      <c r="M778" s="1" t="s">
        <v>19</v>
      </c>
      <c r="N778" s="1" t="str">
        <f>INDEX(Countries[], MATCH(Data[[#This Row],[Where do you work]], Countries[Actual], 0), 2)</f>
        <v>India</v>
      </c>
      <c r="O778" s="1" t="str">
        <f>VLOOKUP(Data[[#This Row],[Where do you work]], Countries[], 3, FALSE)</f>
        <v>Asia</v>
      </c>
      <c r="P778" s="1" t="s">
        <v>294</v>
      </c>
      <c r="Q778" s="1" t="str">
        <f>VLOOKUP(Data[[#This Row],[How many hours of a day you work on Excel]], Time[], 2, FALSE)</f>
        <v>Very Heavy</v>
      </c>
      <c r="R778" s="1">
        <v>6</v>
      </c>
      <c r="S778" s="33" t="str">
        <f>VLOOKUP(Data[[#This Row],[Years of Experience]], Experience[], 2, TRUE)</f>
        <v>5 - 10 Years</v>
      </c>
    </row>
    <row r="779" spans="2:19" x14ac:dyDescent="0.2">
      <c r="B779" s="1" t="s">
        <v>2001</v>
      </c>
      <c r="C779" s="1">
        <v>41057.658599537041</v>
      </c>
      <c r="D779" s="10" t="s">
        <v>2002</v>
      </c>
      <c r="E779" s="1" t="s">
        <v>322</v>
      </c>
      <c r="F779" s="11">
        <v>50000</v>
      </c>
      <c r="G779" s="9">
        <f>Data[[#This Row],[Clean Salary]]*INDEX(Exchange[], MATCH(Data[[#This Row],[Currency]], Exchange[Code], 0), 4)</f>
        <v>50000</v>
      </c>
      <c r="H779" s="11">
        <f>IFERROR(Data[[#This Row],[Salary in USD]]/(INDEX(Exchange[], MATCH(Data[[#This Row],[Local Currency Unit]], Exchange[Code], 0), 8)), "")</f>
        <v>30864.197530864196</v>
      </c>
      <c r="I779" s="30">
        <f>100*(Data[[#This Row],[Salary in Big Macs]]/$H$5)</f>
        <v>225.17914929382093</v>
      </c>
      <c r="J779" s="1" t="s">
        <v>2003</v>
      </c>
      <c r="K779" s="1" t="s">
        <v>281</v>
      </c>
      <c r="L779" s="1" t="s">
        <v>134</v>
      </c>
      <c r="M779" s="1" t="s">
        <v>19</v>
      </c>
      <c r="N779" s="1" t="str">
        <f>INDEX(Countries[], MATCH(Data[[#This Row],[Where do you work]], Countries[Actual], 0), 2)</f>
        <v>India</v>
      </c>
      <c r="O779" s="1" t="str">
        <f>VLOOKUP(Data[[#This Row],[Where do you work]], Countries[], 3, FALSE)</f>
        <v>Asia</v>
      </c>
      <c r="P779" s="1" t="s">
        <v>291</v>
      </c>
      <c r="Q779" s="1" t="str">
        <f>VLOOKUP(Data[[#This Row],[How many hours of a day you work on Excel]], Time[], 2, FALSE)</f>
        <v>Medium</v>
      </c>
      <c r="R779" s="1">
        <v>30</v>
      </c>
      <c r="S779" s="33" t="str">
        <f>VLOOKUP(Data[[#This Row],[Years of Experience]], Experience[], 2, TRUE)</f>
        <v>20+ Years</v>
      </c>
    </row>
    <row r="780" spans="2:19" x14ac:dyDescent="0.2">
      <c r="B780" s="1" t="s">
        <v>3585</v>
      </c>
      <c r="C780" s="1">
        <v>41057.645416666666</v>
      </c>
      <c r="D780" s="10" t="s">
        <v>3586</v>
      </c>
      <c r="E780" s="1" t="s">
        <v>19</v>
      </c>
      <c r="F780" s="11">
        <v>250000</v>
      </c>
      <c r="G780" s="9">
        <f>Data[[#This Row],[Clean Salary]]*INDEX(Exchange[], MATCH(Data[[#This Row],[Currency]], Exchange[Code], 0), 4)</f>
        <v>4451.9791718606421</v>
      </c>
      <c r="H780" s="11">
        <f>IFERROR(Data[[#This Row],[Salary in USD]]/(INDEX(Exchange[], MATCH(Data[[#This Row],[Local Currency Unit]], Exchange[Code], 0), 8)), "")</f>
        <v>2748.1352912720013</v>
      </c>
      <c r="I780" s="30">
        <f>100*(Data[[#This Row],[Salary in Big Macs]]/$H$5)</f>
        <v>20.049857651867775</v>
      </c>
      <c r="J780" s="1" t="s">
        <v>3587</v>
      </c>
      <c r="K780" s="1" t="s">
        <v>313</v>
      </c>
      <c r="L780" s="1" t="s">
        <v>134</v>
      </c>
      <c r="M780" s="1" t="s">
        <v>19</v>
      </c>
      <c r="N780" s="1" t="str">
        <f>INDEX(Countries[], MATCH(Data[[#This Row],[Where do you work]], Countries[Actual], 0), 2)</f>
        <v>India</v>
      </c>
      <c r="O780" s="1" t="str">
        <f>VLOOKUP(Data[[#This Row],[Where do you work]], Countries[], 3, FALSE)</f>
        <v>Asia</v>
      </c>
      <c r="P780" s="1" t="s">
        <v>294</v>
      </c>
      <c r="Q780" s="1" t="str">
        <f>VLOOKUP(Data[[#This Row],[How many hours of a day you work on Excel]], Time[], 2, FALSE)</f>
        <v>Very Heavy</v>
      </c>
      <c r="R780" s="1">
        <v>3.5</v>
      </c>
      <c r="S780" s="33" t="str">
        <f>VLOOKUP(Data[[#This Row],[Years of Experience]], Experience[], 2, TRUE)</f>
        <v>0 - 5 Years</v>
      </c>
    </row>
    <row r="781" spans="2:19" x14ac:dyDescent="0.2">
      <c r="B781" s="1" t="s">
        <v>3229</v>
      </c>
      <c r="C781" s="1">
        <v>41055.623888888891</v>
      </c>
      <c r="D781" s="10" t="s">
        <v>3230</v>
      </c>
      <c r="E781" s="1" t="s">
        <v>19</v>
      </c>
      <c r="F781" s="11">
        <v>400000</v>
      </c>
      <c r="G781" s="9">
        <f>Data[[#This Row],[Clean Salary]]*INDEX(Exchange[], MATCH(Data[[#This Row],[Currency]], Exchange[Code], 0), 4)</f>
        <v>7123.1666749770275</v>
      </c>
      <c r="H781" s="11">
        <f>IFERROR(Data[[#This Row],[Salary in USD]]/(INDEX(Exchange[], MATCH(Data[[#This Row],[Local Currency Unit]], Exchange[Code], 0), 8)), "")</f>
        <v>4397.016466035202</v>
      </c>
      <c r="I781" s="30">
        <f>100*(Data[[#This Row],[Salary in Big Macs]]/$H$5)</f>
        <v>32.07977224298844</v>
      </c>
      <c r="J781" s="1" t="s">
        <v>3231</v>
      </c>
      <c r="K781" s="1" t="s">
        <v>313</v>
      </c>
      <c r="L781" s="1" t="s">
        <v>134</v>
      </c>
      <c r="M781" s="1" t="s">
        <v>19</v>
      </c>
      <c r="N781" s="1" t="str">
        <f>INDEX(Countries[], MATCH(Data[[#This Row],[Where do you work]], Countries[Actual], 0), 2)</f>
        <v>India</v>
      </c>
      <c r="O781" s="1" t="str">
        <f>VLOOKUP(Data[[#This Row],[Where do you work]], Countries[], 3, FALSE)</f>
        <v>Asia</v>
      </c>
      <c r="P781" s="1" t="s">
        <v>294</v>
      </c>
      <c r="Q781" s="1" t="str">
        <f>VLOOKUP(Data[[#This Row],[How many hours of a day you work on Excel]], Time[], 2, FALSE)</f>
        <v>Very Heavy</v>
      </c>
      <c r="R781" s="1">
        <v>4</v>
      </c>
      <c r="S781" s="33" t="str">
        <f>VLOOKUP(Data[[#This Row],[Years of Experience]], Experience[], 2, TRUE)</f>
        <v>0 - 5 Years</v>
      </c>
    </row>
    <row r="782" spans="2:19" x14ac:dyDescent="0.2">
      <c r="B782" s="1" t="s">
        <v>2687</v>
      </c>
      <c r="C782" s="1">
        <v>41075.719664351855</v>
      </c>
      <c r="D782" s="10" t="s">
        <v>2671</v>
      </c>
      <c r="E782" s="1" t="s">
        <v>19</v>
      </c>
      <c r="F782" s="11">
        <v>700000</v>
      </c>
      <c r="G782" s="9">
        <f>Data[[#This Row],[Clean Salary]]*INDEX(Exchange[], MATCH(Data[[#This Row],[Currency]], Exchange[Code], 0), 4)</f>
        <v>12465.541681209797</v>
      </c>
      <c r="H782" s="11">
        <f>IFERROR(Data[[#This Row],[Salary in USD]]/(INDEX(Exchange[], MATCH(Data[[#This Row],[Local Currency Unit]], Exchange[Code], 0), 8)), "")</f>
        <v>7694.7788155616026</v>
      </c>
      <c r="I782" s="30">
        <f>100*(Data[[#This Row],[Salary in Big Macs]]/$H$5)</f>
        <v>56.139601425229756</v>
      </c>
      <c r="J782" s="1" t="s">
        <v>2688</v>
      </c>
      <c r="K782" s="1" t="s">
        <v>290</v>
      </c>
      <c r="L782" s="1" t="s">
        <v>134</v>
      </c>
      <c r="M782" s="1" t="s">
        <v>19</v>
      </c>
      <c r="N782" s="1" t="str">
        <f>INDEX(Countries[], MATCH(Data[[#This Row],[Where do you work]], Countries[Actual], 0), 2)</f>
        <v>India</v>
      </c>
      <c r="O782" s="1" t="str">
        <f>VLOOKUP(Data[[#This Row],[Where do you work]], Countries[], 3, FALSE)</f>
        <v>Asia</v>
      </c>
      <c r="P782" s="1" t="s">
        <v>291</v>
      </c>
      <c r="Q782" s="1" t="str">
        <f>VLOOKUP(Data[[#This Row],[How many hours of a day you work on Excel]], Time[], 2, FALSE)</f>
        <v>Medium</v>
      </c>
      <c r="R782" s="1">
        <v>4</v>
      </c>
      <c r="S782" s="33" t="str">
        <f>VLOOKUP(Data[[#This Row],[Years of Experience]], Experience[], 2, TRUE)</f>
        <v>0 - 5 Years</v>
      </c>
    </row>
    <row r="783" spans="2:19" x14ac:dyDescent="0.2">
      <c r="B783" s="1" t="s">
        <v>3444</v>
      </c>
      <c r="C783" s="1">
        <v>41055.089004629626</v>
      </c>
      <c r="D783" s="10">
        <v>300000</v>
      </c>
      <c r="E783" s="1" t="s">
        <v>19</v>
      </c>
      <c r="F783" s="11">
        <v>300000</v>
      </c>
      <c r="G783" s="9">
        <f>Data[[#This Row],[Clean Salary]]*INDEX(Exchange[], MATCH(Data[[#This Row],[Currency]], Exchange[Code], 0), 4)</f>
        <v>5342.3750062327708</v>
      </c>
      <c r="H783" s="11">
        <f>IFERROR(Data[[#This Row],[Salary in USD]]/(INDEX(Exchange[], MATCH(Data[[#This Row],[Local Currency Unit]], Exchange[Code], 0), 8)), "")</f>
        <v>3297.7623495264015</v>
      </c>
      <c r="I783" s="30">
        <f>100*(Data[[#This Row],[Salary in Big Macs]]/$H$5)</f>
        <v>24.05982918224133</v>
      </c>
      <c r="J783" s="1" t="s">
        <v>3445</v>
      </c>
      <c r="K783" s="1" t="s">
        <v>305</v>
      </c>
      <c r="L783" s="1" t="s">
        <v>134</v>
      </c>
      <c r="M783" s="1" t="s">
        <v>19</v>
      </c>
      <c r="N783" s="1" t="str">
        <f>INDEX(Countries[], MATCH(Data[[#This Row],[Where do you work]], Countries[Actual], 0), 2)</f>
        <v>India</v>
      </c>
      <c r="O783" s="1" t="str">
        <f>VLOOKUP(Data[[#This Row],[Where do you work]], Countries[], 3, FALSE)</f>
        <v>Asia</v>
      </c>
      <c r="P783" s="1" t="s">
        <v>324</v>
      </c>
      <c r="Q783" s="1" t="str">
        <f>VLOOKUP(Data[[#This Row],[How many hours of a day you work on Excel]], Time[], 2, FALSE)</f>
        <v>Light</v>
      </c>
      <c r="S783" s="33" t="str">
        <f>VLOOKUP(Data[[#This Row],[Years of Experience]], Experience[], 2, TRUE)</f>
        <v>0 - 5 Years</v>
      </c>
    </row>
    <row r="784" spans="2:19" x14ac:dyDescent="0.2">
      <c r="B784" s="1" t="s">
        <v>3241</v>
      </c>
      <c r="C784" s="1">
        <v>41057.751898148148</v>
      </c>
      <c r="D784" s="10" t="s">
        <v>3223</v>
      </c>
      <c r="E784" s="1" t="s">
        <v>19</v>
      </c>
      <c r="F784" s="11">
        <v>400000</v>
      </c>
      <c r="G784" s="9">
        <f>Data[[#This Row],[Clean Salary]]*INDEX(Exchange[], MATCH(Data[[#This Row],[Currency]], Exchange[Code], 0), 4)</f>
        <v>7123.1666749770275</v>
      </c>
      <c r="H784" s="11">
        <f>IFERROR(Data[[#This Row],[Salary in USD]]/(INDEX(Exchange[], MATCH(Data[[#This Row],[Local Currency Unit]], Exchange[Code], 0), 8)), "")</f>
        <v>4397.016466035202</v>
      </c>
      <c r="I784" s="30">
        <f>100*(Data[[#This Row],[Salary in Big Macs]]/$H$5)</f>
        <v>32.07977224298844</v>
      </c>
      <c r="J784" s="1" t="s">
        <v>3242</v>
      </c>
      <c r="K784" s="1" t="s">
        <v>313</v>
      </c>
      <c r="L784" s="1" t="s">
        <v>134</v>
      </c>
      <c r="M784" s="1" t="s">
        <v>19</v>
      </c>
      <c r="N784" s="1" t="str">
        <f>INDEX(Countries[], MATCH(Data[[#This Row],[Where do you work]], Countries[Actual], 0), 2)</f>
        <v>India</v>
      </c>
      <c r="O784" s="1" t="str">
        <f>VLOOKUP(Data[[#This Row],[Where do you work]], Countries[], 3, FALSE)</f>
        <v>Asia</v>
      </c>
      <c r="P784" s="1" t="s">
        <v>282</v>
      </c>
      <c r="Q784" s="1" t="str">
        <f>VLOOKUP(Data[[#This Row],[How many hours of a day you work on Excel]], Time[], 2, FALSE)</f>
        <v>Heavy</v>
      </c>
      <c r="R784" s="1">
        <v>9</v>
      </c>
      <c r="S784" s="33" t="str">
        <f>VLOOKUP(Data[[#This Row],[Years of Experience]], Experience[], 2, TRUE)</f>
        <v>5 - 10 Years</v>
      </c>
    </row>
    <row r="785" spans="2:19" x14ac:dyDescent="0.2">
      <c r="B785" s="1" t="s">
        <v>2784</v>
      </c>
      <c r="C785" s="1">
        <v>41057.48542824074</v>
      </c>
      <c r="D785" s="10" t="s">
        <v>2785</v>
      </c>
      <c r="E785" s="1" t="s">
        <v>19</v>
      </c>
      <c r="F785" s="11">
        <v>640000</v>
      </c>
      <c r="G785" s="9">
        <f>Data[[#This Row],[Clean Salary]]*INDEX(Exchange[], MATCH(Data[[#This Row],[Currency]], Exchange[Code], 0), 4)</f>
        <v>11397.066679963244</v>
      </c>
      <c r="H785" s="11">
        <f>IFERROR(Data[[#This Row],[Salary in USD]]/(INDEX(Exchange[], MATCH(Data[[#This Row],[Local Currency Unit]], Exchange[Code], 0), 8)), "")</f>
        <v>7035.2263456563223</v>
      </c>
      <c r="I785" s="30">
        <f>100*(Data[[#This Row],[Salary in Big Macs]]/$H$5)</f>
        <v>51.327635588781497</v>
      </c>
      <c r="J785" s="1" t="s">
        <v>2786</v>
      </c>
      <c r="K785" s="1" t="s">
        <v>290</v>
      </c>
      <c r="L785" s="1" t="s">
        <v>134</v>
      </c>
      <c r="M785" s="1" t="s">
        <v>19</v>
      </c>
      <c r="N785" s="1" t="str">
        <f>INDEX(Countries[], MATCH(Data[[#This Row],[Where do you work]], Countries[Actual], 0), 2)</f>
        <v>India</v>
      </c>
      <c r="O785" s="1" t="str">
        <f>VLOOKUP(Data[[#This Row],[Where do you work]], Countries[], 3, FALSE)</f>
        <v>Asia</v>
      </c>
      <c r="P785" s="1" t="s">
        <v>294</v>
      </c>
      <c r="Q785" s="1" t="str">
        <f>VLOOKUP(Data[[#This Row],[How many hours of a day you work on Excel]], Time[], 2, FALSE)</f>
        <v>Very Heavy</v>
      </c>
      <c r="R785" s="1">
        <v>6</v>
      </c>
      <c r="S785" s="33" t="str">
        <f>VLOOKUP(Data[[#This Row],[Years of Experience]], Experience[], 2, TRUE)</f>
        <v>5 - 10 Years</v>
      </c>
    </row>
    <row r="786" spans="2:19" x14ac:dyDescent="0.2">
      <c r="B786" s="1" t="s">
        <v>2179</v>
      </c>
      <c r="C786" s="1">
        <v>41075.733449074076</v>
      </c>
      <c r="D786" s="10" t="s">
        <v>2142</v>
      </c>
      <c r="E786" s="1" t="s">
        <v>19</v>
      </c>
      <c r="F786" s="11">
        <v>1000000</v>
      </c>
      <c r="G786" s="9">
        <f>Data[[#This Row],[Clean Salary]]*INDEX(Exchange[], MATCH(Data[[#This Row],[Currency]], Exchange[Code], 0), 4)</f>
        <v>17807.916687442568</v>
      </c>
      <c r="H786" s="11">
        <f>IFERROR(Data[[#This Row],[Salary in USD]]/(INDEX(Exchange[], MATCH(Data[[#This Row],[Local Currency Unit]], Exchange[Code], 0), 8)), "")</f>
        <v>10992.541165088005</v>
      </c>
      <c r="I786" s="30">
        <f>100*(Data[[#This Row],[Salary in Big Macs]]/$H$5)</f>
        <v>80.199430607471101</v>
      </c>
      <c r="J786" s="1" t="s">
        <v>2180</v>
      </c>
      <c r="K786" s="1" t="s">
        <v>281</v>
      </c>
      <c r="L786" s="1" t="s">
        <v>134</v>
      </c>
      <c r="M786" s="1" t="s">
        <v>19</v>
      </c>
      <c r="N786" s="1" t="str">
        <f>INDEX(Countries[], MATCH(Data[[#This Row],[Where do you work]], Countries[Actual], 0), 2)</f>
        <v>India</v>
      </c>
      <c r="O786" s="1" t="str">
        <f>VLOOKUP(Data[[#This Row],[Where do you work]], Countries[], 3, FALSE)</f>
        <v>Asia</v>
      </c>
      <c r="P786" s="1" t="s">
        <v>294</v>
      </c>
      <c r="Q786" s="1" t="str">
        <f>VLOOKUP(Data[[#This Row],[How many hours of a day you work on Excel]], Time[], 2, FALSE)</f>
        <v>Very Heavy</v>
      </c>
      <c r="R786" s="1">
        <v>10</v>
      </c>
      <c r="S786" s="33" t="str">
        <f>VLOOKUP(Data[[#This Row],[Years of Experience]], Experience[], 2, TRUE)</f>
        <v>10 - 20 Years</v>
      </c>
    </row>
    <row r="787" spans="2:19" x14ac:dyDescent="0.2">
      <c r="B787" s="1" t="s">
        <v>2866</v>
      </c>
      <c r="C787" s="1">
        <v>41057.660787037035</v>
      </c>
      <c r="D787" s="10" t="s">
        <v>2867</v>
      </c>
      <c r="E787" s="1" t="s">
        <v>19</v>
      </c>
      <c r="F787" s="11">
        <v>600000</v>
      </c>
      <c r="G787" s="9">
        <f>Data[[#This Row],[Clean Salary]]*INDEX(Exchange[], MATCH(Data[[#This Row],[Currency]], Exchange[Code], 0), 4)</f>
        <v>10684.750012465542</v>
      </c>
      <c r="H787" s="11">
        <f>IFERROR(Data[[#This Row],[Salary in USD]]/(INDEX(Exchange[], MATCH(Data[[#This Row],[Local Currency Unit]], Exchange[Code], 0), 8)), "")</f>
        <v>6595.524699052803</v>
      </c>
      <c r="I787" s="30">
        <f>100*(Data[[#This Row],[Salary in Big Macs]]/$H$5)</f>
        <v>48.11965836448266</v>
      </c>
      <c r="J787" s="1" t="s">
        <v>2868</v>
      </c>
      <c r="K787" s="1" t="s">
        <v>290</v>
      </c>
      <c r="L787" s="1" t="s">
        <v>134</v>
      </c>
      <c r="M787" s="1" t="s">
        <v>19</v>
      </c>
      <c r="N787" s="1" t="str">
        <f>INDEX(Countries[], MATCH(Data[[#This Row],[Where do you work]], Countries[Actual], 0), 2)</f>
        <v>India</v>
      </c>
      <c r="O787" s="1" t="str">
        <f>VLOOKUP(Data[[#This Row],[Where do you work]], Countries[], 3, FALSE)</f>
        <v>Asia</v>
      </c>
      <c r="P787" s="1" t="s">
        <v>282</v>
      </c>
      <c r="Q787" s="1" t="str">
        <f>VLOOKUP(Data[[#This Row],[How many hours of a day you work on Excel]], Time[], 2, FALSE)</f>
        <v>Heavy</v>
      </c>
      <c r="R787" s="1">
        <v>10</v>
      </c>
      <c r="S787" s="33" t="str">
        <f>VLOOKUP(Data[[#This Row],[Years of Experience]], Experience[], 2, TRUE)</f>
        <v>10 - 20 Years</v>
      </c>
    </row>
    <row r="788" spans="2:19" x14ac:dyDescent="0.2">
      <c r="B788" s="1" t="s">
        <v>3482</v>
      </c>
      <c r="C788" s="1">
        <v>41064.540347222224</v>
      </c>
      <c r="D788" s="10">
        <v>300000</v>
      </c>
      <c r="E788" s="1" t="s">
        <v>19</v>
      </c>
      <c r="F788" s="11">
        <v>300000</v>
      </c>
      <c r="G788" s="9">
        <f>Data[[#This Row],[Clean Salary]]*INDEX(Exchange[], MATCH(Data[[#This Row],[Currency]], Exchange[Code], 0), 4)</f>
        <v>5342.3750062327708</v>
      </c>
      <c r="H788" s="11">
        <f>IFERROR(Data[[#This Row],[Salary in USD]]/(INDEX(Exchange[], MATCH(Data[[#This Row],[Local Currency Unit]], Exchange[Code], 0), 8)), "")</f>
        <v>3297.7623495264015</v>
      </c>
      <c r="I788" s="30">
        <f>100*(Data[[#This Row],[Salary in Big Macs]]/$H$5)</f>
        <v>24.05982918224133</v>
      </c>
      <c r="J788" s="1" t="s">
        <v>3483</v>
      </c>
      <c r="K788" s="1" t="s">
        <v>290</v>
      </c>
      <c r="L788" s="1" t="s">
        <v>134</v>
      </c>
      <c r="M788" s="1" t="s">
        <v>19</v>
      </c>
      <c r="N788" s="1" t="str">
        <f>INDEX(Countries[], MATCH(Data[[#This Row],[Where do you work]], Countries[Actual], 0), 2)</f>
        <v>India</v>
      </c>
      <c r="O788" s="1" t="str">
        <f>VLOOKUP(Data[[#This Row],[Where do you work]], Countries[], 3, FALSE)</f>
        <v>Asia</v>
      </c>
      <c r="P788" s="1" t="s">
        <v>282</v>
      </c>
      <c r="Q788" s="1" t="str">
        <f>VLOOKUP(Data[[#This Row],[How many hours of a day you work on Excel]], Time[], 2, FALSE)</f>
        <v>Heavy</v>
      </c>
      <c r="R788" s="1">
        <v>8</v>
      </c>
      <c r="S788" s="33" t="str">
        <f>VLOOKUP(Data[[#This Row],[Years of Experience]], Experience[], 2, TRUE)</f>
        <v>5 - 10 Years</v>
      </c>
    </row>
    <row r="789" spans="2:19" x14ac:dyDescent="0.2">
      <c r="B789" s="1" t="s">
        <v>2828</v>
      </c>
      <c r="C789" s="1">
        <v>41054.205266203702</v>
      </c>
      <c r="D789" s="10" t="s">
        <v>2829</v>
      </c>
      <c r="E789" s="1" t="s">
        <v>19</v>
      </c>
      <c r="F789" s="11">
        <v>600000</v>
      </c>
      <c r="G789" s="9">
        <f>Data[[#This Row],[Clean Salary]]*INDEX(Exchange[], MATCH(Data[[#This Row],[Currency]], Exchange[Code], 0), 4)</f>
        <v>10684.750012465542</v>
      </c>
      <c r="H789" s="11">
        <f>IFERROR(Data[[#This Row],[Salary in USD]]/(INDEX(Exchange[], MATCH(Data[[#This Row],[Local Currency Unit]], Exchange[Code], 0), 8)), "")</f>
        <v>6595.524699052803</v>
      </c>
      <c r="I789" s="30">
        <f>100*(Data[[#This Row],[Salary in Big Macs]]/$H$5)</f>
        <v>48.11965836448266</v>
      </c>
      <c r="J789" s="1" t="s">
        <v>2830</v>
      </c>
      <c r="K789" s="1" t="s">
        <v>281</v>
      </c>
      <c r="L789" s="1" t="s">
        <v>134</v>
      </c>
      <c r="M789" s="1" t="s">
        <v>19</v>
      </c>
      <c r="N789" s="1" t="str">
        <f>INDEX(Countries[], MATCH(Data[[#This Row],[Where do you work]], Countries[Actual], 0), 2)</f>
        <v>India</v>
      </c>
      <c r="O789" s="1" t="str">
        <f>VLOOKUP(Data[[#This Row],[Where do you work]], Countries[], 3, FALSE)</f>
        <v>Asia</v>
      </c>
      <c r="P789" s="1" t="s">
        <v>282</v>
      </c>
      <c r="Q789" s="1" t="str">
        <f>VLOOKUP(Data[[#This Row],[How many hours of a day you work on Excel]], Time[], 2, FALSE)</f>
        <v>Heavy</v>
      </c>
      <c r="S789" s="33" t="str">
        <f>VLOOKUP(Data[[#This Row],[Years of Experience]], Experience[], 2, TRUE)</f>
        <v>0 - 5 Years</v>
      </c>
    </row>
    <row r="790" spans="2:19" x14ac:dyDescent="0.2">
      <c r="B790" s="1" t="s">
        <v>3826</v>
      </c>
      <c r="C790" s="1">
        <v>41057.970277777778</v>
      </c>
      <c r="D790" s="10" t="s">
        <v>3827</v>
      </c>
      <c r="E790" s="1" t="s">
        <v>322</v>
      </c>
      <c r="F790" s="11">
        <v>7200</v>
      </c>
      <c r="G790" s="9">
        <f>Data[[#This Row],[Clean Salary]]*INDEX(Exchange[], MATCH(Data[[#This Row],[Currency]], Exchange[Code], 0), 4)</f>
        <v>7200</v>
      </c>
      <c r="H790" s="11">
        <f>IFERROR(Data[[#This Row],[Salary in USD]]/(INDEX(Exchange[], MATCH(Data[[#This Row],[Local Currency Unit]], Exchange[Code], 0), 8)), "")</f>
        <v>4444.4444444444443</v>
      </c>
      <c r="I790" s="30">
        <f>100*(Data[[#This Row],[Salary in Big Macs]]/$H$5)</f>
        <v>32.42579749831021</v>
      </c>
      <c r="J790" s="1" t="s">
        <v>3828</v>
      </c>
      <c r="K790" s="1" t="s">
        <v>313</v>
      </c>
      <c r="L790" s="1" t="s">
        <v>134</v>
      </c>
      <c r="M790" s="1" t="s">
        <v>19</v>
      </c>
      <c r="N790" s="1" t="str">
        <f>INDEX(Countries[], MATCH(Data[[#This Row],[Where do you work]], Countries[Actual], 0), 2)</f>
        <v>India</v>
      </c>
      <c r="O790" s="1" t="str">
        <f>VLOOKUP(Data[[#This Row],[Where do you work]], Countries[], 3, FALSE)</f>
        <v>Asia</v>
      </c>
      <c r="P790" s="1" t="s">
        <v>282</v>
      </c>
      <c r="Q790" s="1" t="str">
        <f>VLOOKUP(Data[[#This Row],[How many hours of a day you work on Excel]], Time[], 2, FALSE)</f>
        <v>Heavy</v>
      </c>
      <c r="R790" s="1">
        <v>7</v>
      </c>
      <c r="S790" s="33" t="str">
        <f>VLOOKUP(Data[[#This Row],[Years of Experience]], Experience[], 2, TRUE)</f>
        <v>5 - 10 Years</v>
      </c>
    </row>
    <row r="791" spans="2:19" x14ac:dyDescent="0.2">
      <c r="B791" s="1" t="s">
        <v>3033</v>
      </c>
      <c r="C791" s="1">
        <v>41058.719675925924</v>
      </c>
      <c r="D791" s="10">
        <v>500000</v>
      </c>
      <c r="E791" s="1" t="s">
        <v>19</v>
      </c>
      <c r="F791" s="11">
        <v>500000</v>
      </c>
      <c r="G791" s="9">
        <f>Data[[#This Row],[Clean Salary]]*INDEX(Exchange[], MATCH(Data[[#This Row],[Currency]], Exchange[Code], 0), 4)</f>
        <v>8903.9583437212841</v>
      </c>
      <c r="H791" s="11">
        <f>IFERROR(Data[[#This Row],[Salary in USD]]/(INDEX(Exchange[], MATCH(Data[[#This Row],[Local Currency Unit]], Exchange[Code], 0), 8)), "")</f>
        <v>5496.2705825440025</v>
      </c>
      <c r="I791" s="30">
        <f>100*(Data[[#This Row],[Salary in Big Macs]]/$H$5)</f>
        <v>40.09971530373555</v>
      </c>
      <c r="J791" s="1" t="s">
        <v>3034</v>
      </c>
      <c r="K791" s="1" t="s">
        <v>281</v>
      </c>
      <c r="L791" s="1" t="s">
        <v>134</v>
      </c>
      <c r="M791" s="1" t="s">
        <v>19</v>
      </c>
      <c r="N791" s="1" t="str">
        <f>INDEX(Countries[], MATCH(Data[[#This Row],[Where do you work]], Countries[Actual], 0), 2)</f>
        <v>India</v>
      </c>
      <c r="O791" s="1" t="str">
        <f>VLOOKUP(Data[[#This Row],[Where do you work]], Countries[], 3, FALSE)</f>
        <v>Asia</v>
      </c>
      <c r="P791" s="1" t="s">
        <v>291</v>
      </c>
      <c r="Q791" s="1" t="str">
        <f>VLOOKUP(Data[[#This Row],[How many hours of a day you work on Excel]], Time[], 2, FALSE)</f>
        <v>Medium</v>
      </c>
      <c r="R791" s="1">
        <v>5</v>
      </c>
      <c r="S791" s="33" t="str">
        <f>VLOOKUP(Data[[#This Row],[Years of Experience]], Experience[], 2, TRUE)</f>
        <v>5 - 10 Years</v>
      </c>
    </row>
    <row r="792" spans="2:19" x14ac:dyDescent="0.2">
      <c r="B792" s="1" t="s">
        <v>3763</v>
      </c>
      <c r="C792" s="1">
        <v>41055.459675925929</v>
      </c>
      <c r="D792" s="10">
        <v>700</v>
      </c>
      <c r="E792" s="1" t="s">
        <v>322</v>
      </c>
      <c r="F792" s="11">
        <v>8400</v>
      </c>
      <c r="G792" s="9">
        <f>Data[[#This Row],[Clean Salary]]*INDEX(Exchange[], MATCH(Data[[#This Row],[Currency]], Exchange[Code], 0), 4)</f>
        <v>8400</v>
      </c>
      <c r="H792" s="11">
        <f>IFERROR(Data[[#This Row],[Salary in USD]]/(INDEX(Exchange[], MATCH(Data[[#This Row],[Local Currency Unit]], Exchange[Code], 0), 8)), "")</f>
        <v>5185.1851851851852</v>
      </c>
      <c r="I792" s="30">
        <f>100*(Data[[#This Row],[Salary in Big Macs]]/$H$5)</f>
        <v>37.830097081361913</v>
      </c>
      <c r="J792" s="1" t="s">
        <v>3764</v>
      </c>
      <c r="K792" s="1" t="s">
        <v>281</v>
      </c>
      <c r="L792" s="1" t="s">
        <v>134</v>
      </c>
      <c r="M792" s="1" t="s">
        <v>19</v>
      </c>
      <c r="N792" s="1" t="str">
        <f>INDEX(Countries[], MATCH(Data[[#This Row],[Where do you work]], Countries[Actual], 0), 2)</f>
        <v>India</v>
      </c>
      <c r="O792" s="1" t="str">
        <f>VLOOKUP(Data[[#This Row],[Where do you work]], Countries[], 3, FALSE)</f>
        <v>Asia</v>
      </c>
      <c r="P792" s="1" t="s">
        <v>294</v>
      </c>
      <c r="Q792" s="1" t="str">
        <f>VLOOKUP(Data[[#This Row],[How many hours of a day you work on Excel]], Time[], 2, FALSE)</f>
        <v>Very Heavy</v>
      </c>
      <c r="R792" s="1">
        <v>26</v>
      </c>
      <c r="S792" s="33" t="str">
        <f>VLOOKUP(Data[[#This Row],[Years of Experience]], Experience[], 2, TRUE)</f>
        <v>20+ Years</v>
      </c>
    </row>
    <row r="793" spans="2:19" x14ac:dyDescent="0.2">
      <c r="B793" s="1" t="s">
        <v>3059</v>
      </c>
      <c r="C793" s="1">
        <v>41055.07707175926</v>
      </c>
      <c r="D793" s="10" t="s">
        <v>3060</v>
      </c>
      <c r="E793" s="1" t="s">
        <v>19</v>
      </c>
      <c r="F793" s="11">
        <v>480000</v>
      </c>
      <c r="G793" s="9">
        <f>Data[[#This Row],[Clean Salary]]*INDEX(Exchange[], MATCH(Data[[#This Row],[Currency]], Exchange[Code], 0), 4)</f>
        <v>8547.8000099724322</v>
      </c>
      <c r="H793" s="11">
        <f>IFERROR(Data[[#This Row],[Salary in USD]]/(INDEX(Exchange[], MATCH(Data[[#This Row],[Local Currency Unit]], Exchange[Code], 0), 8)), "")</f>
        <v>5276.4197592422415</v>
      </c>
      <c r="I793" s="30">
        <f>100*(Data[[#This Row],[Salary in Big Macs]]/$H$5)</f>
        <v>38.495726691586121</v>
      </c>
      <c r="J793" s="1" t="s">
        <v>2897</v>
      </c>
      <c r="K793" s="1" t="s">
        <v>281</v>
      </c>
      <c r="L793" s="1" t="s">
        <v>134</v>
      </c>
      <c r="M793" s="1" t="s">
        <v>19</v>
      </c>
      <c r="N793" s="1" t="str">
        <f>INDEX(Countries[], MATCH(Data[[#This Row],[Where do you work]], Countries[Actual], 0), 2)</f>
        <v>India</v>
      </c>
      <c r="O793" s="1" t="str">
        <f>VLOOKUP(Data[[#This Row],[Where do you work]], Countries[], 3, FALSE)</f>
        <v>Asia</v>
      </c>
      <c r="P793" s="1" t="s">
        <v>324</v>
      </c>
      <c r="Q793" s="1" t="str">
        <f>VLOOKUP(Data[[#This Row],[How many hours of a day you work on Excel]], Time[], 2, FALSE)</f>
        <v>Light</v>
      </c>
      <c r="S793" s="33" t="str">
        <f>VLOOKUP(Data[[#This Row],[Years of Experience]], Experience[], 2, TRUE)</f>
        <v>0 - 5 Years</v>
      </c>
    </row>
    <row r="794" spans="2:19" x14ac:dyDescent="0.2">
      <c r="B794" s="1" t="s">
        <v>3611</v>
      </c>
      <c r="C794" s="1">
        <v>41055.374247685184</v>
      </c>
      <c r="D794" s="10" t="s">
        <v>3612</v>
      </c>
      <c r="E794" s="1" t="s">
        <v>19</v>
      </c>
      <c r="F794" s="11">
        <v>240000</v>
      </c>
      <c r="G794" s="9">
        <f>Data[[#This Row],[Clean Salary]]*INDEX(Exchange[], MATCH(Data[[#This Row],[Currency]], Exchange[Code], 0), 4)</f>
        <v>4273.9000049862161</v>
      </c>
      <c r="H794" s="11">
        <f>IFERROR(Data[[#This Row],[Salary in USD]]/(INDEX(Exchange[], MATCH(Data[[#This Row],[Local Currency Unit]], Exchange[Code], 0), 8)), "")</f>
        <v>2638.2098796211208</v>
      </c>
      <c r="I794" s="30">
        <f>100*(Data[[#This Row],[Salary in Big Macs]]/$H$5)</f>
        <v>19.247863345793061</v>
      </c>
      <c r="J794" s="1" t="s">
        <v>3613</v>
      </c>
      <c r="K794" s="1" t="s">
        <v>290</v>
      </c>
      <c r="L794" s="1" t="s">
        <v>134</v>
      </c>
      <c r="M794" s="1" t="s">
        <v>19</v>
      </c>
      <c r="N794" s="1" t="str">
        <f>INDEX(Countries[], MATCH(Data[[#This Row],[Where do you work]], Countries[Actual], 0), 2)</f>
        <v>India</v>
      </c>
      <c r="O794" s="1" t="str">
        <f>VLOOKUP(Data[[#This Row],[Where do you work]], Countries[], 3, FALSE)</f>
        <v>Asia</v>
      </c>
      <c r="P794" s="1" t="s">
        <v>291</v>
      </c>
      <c r="Q794" s="1" t="str">
        <f>VLOOKUP(Data[[#This Row],[How many hours of a day you work on Excel]], Time[], 2, FALSE)</f>
        <v>Medium</v>
      </c>
      <c r="R794" s="1">
        <v>5</v>
      </c>
      <c r="S794" s="33" t="str">
        <f>VLOOKUP(Data[[#This Row],[Years of Experience]], Experience[], 2, TRUE)</f>
        <v>5 - 10 Years</v>
      </c>
    </row>
    <row r="795" spans="2:19" x14ac:dyDescent="0.2">
      <c r="B795" s="1" t="s">
        <v>2157</v>
      </c>
      <c r="C795" s="1">
        <v>41057.560949074075</v>
      </c>
      <c r="D795" s="10" t="s">
        <v>2158</v>
      </c>
      <c r="E795" s="1" t="s">
        <v>19</v>
      </c>
      <c r="F795" s="11">
        <v>1000000</v>
      </c>
      <c r="G795" s="9">
        <f>Data[[#This Row],[Clean Salary]]*INDEX(Exchange[], MATCH(Data[[#This Row],[Currency]], Exchange[Code], 0), 4)</f>
        <v>17807.916687442568</v>
      </c>
      <c r="H795" s="11">
        <f>IFERROR(Data[[#This Row],[Salary in USD]]/(INDEX(Exchange[], MATCH(Data[[#This Row],[Local Currency Unit]], Exchange[Code], 0), 8)), "")</f>
        <v>10992.541165088005</v>
      </c>
      <c r="I795" s="30">
        <f>100*(Data[[#This Row],[Salary in Big Macs]]/$H$5)</f>
        <v>80.199430607471101</v>
      </c>
      <c r="J795" s="1" t="s">
        <v>2159</v>
      </c>
      <c r="K795" s="1" t="s">
        <v>290</v>
      </c>
      <c r="L795" s="1" t="s">
        <v>134</v>
      </c>
      <c r="M795" s="1" t="s">
        <v>19</v>
      </c>
      <c r="N795" s="1" t="str">
        <f>INDEX(Countries[], MATCH(Data[[#This Row],[Where do you work]], Countries[Actual], 0), 2)</f>
        <v>India</v>
      </c>
      <c r="O795" s="1" t="str">
        <f>VLOOKUP(Data[[#This Row],[Where do you work]], Countries[], 3, FALSE)</f>
        <v>Asia</v>
      </c>
      <c r="P795" s="1" t="s">
        <v>324</v>
      </c>
      <c r="Q795" s="1" t="str">
        <f>VLOOKUP(Data[[#This Row],[How many hours of a day you work on Excel]], Time[], 2, FALSE)</f>
        <v>Light</v>
      </c>
      <c r="R795" s="1">
        <v>25</v>
      </c>
      <c r="S795" s="33" t="str">
        <f>VLOOKUP(Data[[#This Row],[Years of Experience]], Experience[], 2, TRUE)</f>
        <v>20+ Years</v>
      </c>
    </row>
    <row r="796" spans="2:19" x14ac:dyDescent="0.2">
      <c r="B796" s="1" t="s">
        <v>3015</v>
      </c>
      <c r="C796" s="1">
        <v>41056.571006944447</v>
      </c>
      <c r="D796" s="10" t="s">
        <v>3016</v>
      </c>
      <c r="E796" s="1" t="s">
        <v>19</v>
      </c>
      <c r="F796" s="11">
        <v>500000</v>
      </c>
      <c r="G796" s="9">
        <f>Data[[#This Row],[Clean Salary]]*INDEX(Exchange[], MATCH(Data[[#This Row],[Currency]], Exchange[Code], 0), 4)</f>
        <v>8903.9583437212841</v>
      </c>
      <c r="H796" s="11">
        <f>IFERROR(Data[[#This Row],[Salary in USD]]/(INDEX(Exchange[], MATCH(Data[[#This Row],[Local Currency Unit]], Exchange[Code], 0), 8)), "")</f>
        <v>5496.2705825440025</v>
      </c>
      <c r="I796" s="30">
        <f>100*(Data[[#This Row],[Salary in Big Macs]]/$H$5)</f>
        <v>40.09971530373555</v>
      </c>
      <c r="J796" s="1" t="s">
        <v>3017</v>
      </c>
      <c r="K796" s="1" t="s">
        <v>281</v>
      </c>
      <c r="L796" s="1" t="s">
        <v>134</v>
      </c>
      <c r="M796" s="1" t="s">
        <v>19</v>
      </c>
      <c r="N796" s="1" t="str">
        <f>INDEX(Countries[], MATCH(Data[[#This Row],[Where do you work]], Countries[Actual], 0), 2)</f>
        <v>India</v>
      </c>
      <c r="O796" s="1" t="str">
        <f>VLOOKUP(Data[[#This Row],[Where do you work]], Countries[], 3, FALSE)</f>
        <v>Asia</v>
      </c>
      <c r="P796" s="1" t="s">
        <v>324</v>
      </c>
      <c r="Q796" s="1" t="str">
        <f>VLOOKUP(Data[[#This Row],[How many hours of a day you work on Excel]], Time[], 2, FALSE)</f>
        <v>Light</v>
      </c>
      <c r="R796" s="1">
        <v>5</v>
      </c>
      <c r="S796" s="33" t="str">
        <f>VLOOKUP(Data[[#This Row],[Years of Experience]], Experience[], 2, TRUE)</f>
        <v>5 - 10 Years</v>
      </c>
    </row>
    <row r="797" spans="2:19" x14ac:dyDescent="0.2">
      <c r="B797" s="1" t="s">
        <v>3299</v>
      </c>
      <c r="C797" s="1">
        <v>41055.878877314812</v>
      </c>
      <c r="D797" s="10" t="s">
        <v>3300</v>
      </c>
      <c r="E797" s="1" t="s">
        <v>19</v>
      </c>
      <c r="F797" s="11">
        <v>377000</v>
      </c>
      <c r="G797" s="9">
        <f>Data[[#This Row],[Clean Salary]]*INDEX(Exchange[], MATCH(Data[[#This Row],[Currency]], Exchange[Code], 0), 4)</f>
        <v>6713.584591165848</v>
      </c>
      <c r="H797" s="11">
        <f>IFERROR(Data[[#This Row],[Salary in USD]]/(INDEX(Exchange[], MATCH(Data[[#This Row],[Local Currency Unit]], Exchange[Code], 0), 8)), "")</f>
        <v>4144.1880192381777</v>
      </c>
      <c r="I797" s="30">
        <f>100*(Data[[#This Row],[Salary in Big Macs]]/$H$5)</f>
        <v>30.235185339016603</v>
      </c>
      <c r="J797" s="1" t="s">
        <v>3301</v>
      </c>
      <c r="K797" s="1" t="s">
        <v>290</v>
      </c>
      <c r="L797" s="1" t="s">
        <v>134</v>
      </c>
      <c r="M797" s="1" t="s">
        <v>19</v>
      </c>
      <c r="N797" s="1" t="str">
        <f>INDEX(Countries[], MATCH(Data[[#This Row],[Where do you work]], Countries[Actual], 0), 2)</f>
        <v>India</v>
      </c>
      <c r="O797" s="1" t="str">
        <f>VLOOKUP(Data[[#This Row],[Where do you work]], Countries[], 3, FALSE)</f>
        <v>Asia</v>
      </c>
      <c r="P797" s="1" t="s">
        <v>324</v>
      </c>
      <c r="Q797" s="1" t="str">
        <f>VLOOKUP(Data[[#This Row],[How many hours of a day you work on Excel]], Time[], 2, FALSE)</f>
        <v>Light</v>
      </c>
      <c r="R797" s="1">
        <v>7</v>
      </c>
      <c r="S797" s="33" t="str">
        <f>VLOOKUP(Data[[#This Row],[Years of Experience]], Experience[], 2, TRUE)</f>
        <v>5 - 10 Years</v>
      </c>
    </row>
    <row r="798" spans="2:19" x14ac:dyDescent="0.2">
      <c r="B798" s="1" t="s">
        <v>3524</v>
      </c>
      <c r="C798" s="1">
        <v>41075.655347222222</v>
      </c>
      <c r="D798" s="10">
        <v>270000</v>
      </c>
      <c r="E798" s="1" t="s">
        <v>19</v>
      </c>
      <c r="F798" s="11">
        <v>270000</v>
      </c>
      <c r="G798" s="9">
        <f>Data[[#This Row],[Clean Salary]]*INDEX(Exchange[], MATCH(Data[[#This Row],[Currency]], Exchange[Code], 0), 4)</f>
        <v>4808.137505609493</v>
      </c>
      <c r="H798" s="11">
        <f>IFERROR(Data[[#This Row],[Salary in USD]]/(INDEX(Exchange[], MATCH(Data[[#This Row],[Local Currency Unit]], Exchange[Code], 0), 8)), "")</f>
        <v>2967.9861145737609</v>
      </c>
      <c r="I798" s="30">
        <f>100*(Data[[#This Row],[Salary in Big Macs]]/$H$5)</f>
        <v>21.653846264017194</v>
      </c>
      <c r="J798" s="1" t="s">
        <v>2510</v>
      </c>
      <c r="K798" s="1" t="s">
        <v>281</v>
      </c>
      <c r="L798" s="1" t="s">
        <v>134</v>
      </c>
      <c r="M798" s="1" t="s">
        <v>19</v>
      </c>
      <c r="N798" s="1" t="str">
        <f>INDEX(Countries[], MATCH(Data[[#This Row],[Where do you work]], Countries[Actual], 0), 2)</f>
        <v>India</v>
      </c>
      <c r="O798" s="1" t="str">
        <f>VLOOKUP(Data[[#This Row],[Where do you work]], Countries[], 3, FALSE)</f>
        <v>Asia</v>
      </c>
      <c r="P798" s="1" t="s">
        <v>291</v>
      </c>
      <c r="Q798" s="1" t="str">
        <f>VLOOKUP(Data[[#This Row],[How many hours of a day you work on Excel]], Time[], 2, FALSE)</f>
        <v>Medium</v>
      </c>
      <c r="R798" s="1">
        <v>5</v>
      </c>
      <c r="S798" s="33" t="str">
        <f>VLOOKUP(Data[[#This Row],[Years of Experience]], Experience[], 2, TRUE)</f>
        <v>5 - 10 Years</v>
      </c>
    </row>
    <row r="799" spans="2:19" x14ac:dyDescent="0.2">
      <c r="B799" s="1" t="s">
        <v>3303</v>
      </c>
      <c r="C799" s="1">
        <v>41055.615914351853</v>
      </c>
      <c r="D799" s="10">
        <v>375000</v>
      </c>
      <c r="E799" s="1" t="s">
        <v>19</v>
      </c>
      <c r="F799" s="11">
        <v>375000</v>
      </c>
      <c r="G799" s="9">
        <f>Data[[#This Row],[Clean Salary]]*INDEX(Exchange[], MATCH(Data[[#This Row],[Currency]], Exchange[Code], 0), 4)</f>
        <v>6677.9687577909626</v>
      </c>
      <c r="H799" s="11">
        <f>IFERROR(Data[[#This Row],[Salary in USD]]/(INDEX(Exchange[], MATCH(Data[[#This Row],[Local Currency Unit]], Exchange[Code], 0), 8)), "")</f>
        <v>4122.202936908001</v>
      </c>
      <c r="I799" s="30">
        <f>100*(Data[[#This Row],[Salary in Big Macs]]/$H$5)</f>
        <v>30.074786477801656</v>
      </c>
      <c r="J799" s="1" t="s">
        <v>2510</v>
      </c>
      <c r="K799" s="1" t="s">
        <v>281</v>
      </c>
      <c r="L799" s="1" t="s">
        <v>134</v>
      </c>
      <c r="M799" s="1" t="s">
        <v>19</v>
      </c>
      <c r="N799" s="1" t="str">
        <f>INDEX(Countries[], MATCH(Data[[#This Row],[Where do you work]], Countries[Actual], 0), 2)</f>
        <v>India</v>
      </c>
      <c r="O799" s="1" t="str">
        <f>VLOOKUP(Data[[#This Row],[Where do you work]], Countries[], 3, FALSE)</f>
        <v>Asia</v>
      </c>
      <c r="P799" s="1" t="s">
        <v>291</v>
      </c>
      <c r="Q799" s="1" t="str">
        <f>VLOOKUP(Data[[#This Row],[How many hours of a day you work on Excel]], Time[], 2, FALSE)</f>
        <v>Medium</v>
      </c>
      <c r="R799" s="1">
        <v>6</v>
      </c>
      <c r="S799" s="33" t="str">
        <f>VLOOKUP(Data[[#This Row],[Years of Experience]], Experience[], 2, TRUE)</f>
        <v>5 - 10 Years</v>
      </c>
    </row>
    <row r="800" spans="2:19" x14ac:dyDescent="0.2">
      <c r="B800" s="1" t="s">
        <v>2951</v>
      </c>
      <c r="C800" s="1">
        <v>41060.073472222219</v>
      </c>
      <c r="D800" s="10" t="s">
        <v>2952</v>
      </c>
      <c r="E800" s="1" t="s">
        <v>19</v>
      </c>
      <c r="F800" s="11">
        <v>536000</v>
      </c>
      <c r="G800" s="9">
        <f>Data[[#This Row],[Clean Salary]]*INDEX(Exchange[], MATCH(Data[[#This Row],[Currency]], Exchange[Code], 0), 4)</f>
        <v>9545.0433444692171</v>
      </c>
      <c r="H800" s="11">
        <f>IFERROR(Data[[#This Row],[Salary in USD]]/(INDEX(Exchange[], MATCH(Data[[#This Row],[Local Currency Unit]], Exchange[Code], 0), 8)), "")</f>
        <v>5892.0020644871711</v>
      </c>
      <c r="I800" s="30">
        <f>100*(Data[[#This Row],[Salary in Big Macs]]/$H$5)</f>
        <v>42.986894805604507</v>
      </c>
      <c r="J800" s="1" t="s">
        <v>2510</v>
      </c>
      <c r="K800" s="1" t="s">
        <v>281</v>
      </c>
      <c r="L800" s="1" t="s">
        <v>134</v>
      </c>
      <c r="M800" s="1" t="s">
        <v>19</v>
      </c>
      <c r="N800" s="1" t="str">
        <f>INDEX(Countries[], MATCH(Data[[#This Row],[Where do you work]], Countries[Actual], 0), 2)</f>
        <v>India</v>
      </c>
      <c r="O800" s="1" t="str">
        <f>VLOOKUP(Data[[#This Row],[Where do you work]], Countries[], 3, FALSE)</f>
        <v>Asia</v>
      </c>
      <c r="P800" s="1" t="s">
        <v>282</v>
      </c>
      <c r="Q800" s="1" t="str">
        <f>VLOOKUP(Data[[#This Row],[How many hours of a day you work on Excel]], Time[], 2, FALSE)</f>
        <v>Heavy</v>
      </c>
      <c r="R800" s="1">
        <v>4</v>
      </c>
      <c r="S800" s="33" t="str">
        <f>VLOOKUP(Data[[#This Row],[Years of Experience]], Experience[], 2, TRUE)</f>
        <v>0 - 5 Years</v>
      </c>
    </row>
    <row r="801" spans="2:19" x14ac:dyDescent="0.2">
      <c r="B801" s="1" t="s">
        <v>2509</v>
      </c>
      <c r="C801" s="1">
        <v>41054.24082175926</v>
      </c>
      <c r="D801" s="10">
        <v>800000</v>
      </c>
      <c r="E801" s="1" t="s">
        <v>19</v>
      </c>
      <c r="F801" s="11">
        <v>800000</v>
      </c>
      <c r="G801" s="9">
        <f>Data[[#This Row],[Clean Salary]]*INDEX(Exchange[], MATCH(Data[[#This Row],[Currency]], Exchange[Code], 0), 4)</f>
        <v>14246.333349954055</v>
      </c>
      <c r="H801" s="11">
        <f>IFERROR(Data[[#This Row],[Salary in USD]]/(INDEX(Exchange[], MATCH(Data[[#This Row],[Local Currency Unit]], Exchange[Code], 0), 8)), "")</f>
        <v>8794.0329320704041</v>
      </c>
      <c r="I801" s="30">
        <f>100*(Data[[#This Row],[Salary in Big Macs]]/$H$5)</f>
        <v>64.15954448597688</v>
      </c>
      <c r="J801" s="1" t="s">
        <v>2510</v>
      </c>
      <c r="K801" s="1" t="s">
        <v>281</v>
      </c>
      <c r="L801" s="1" t="s">
        <v>134</v>
      </c>
      <c r="M801" s="1" t="s">
        <v>19</v>
      </c>
      <c r="N801" s="1" t="str">
        <f>INDEX(Countries[], MATCH(Data[[#This Row],[Where do you work]], Countries[Actual], 0), 2)</f>
        <v>India</v>
      </c>
      <c r="O801" s="1" t="str">
        <f>VLOOKUP(Data[[#This Row],[Where do you work]], Countries[], 3, FALSE)</f>
        <v>Asia</v>
      </c>
      <c r="P801" s="1" t="s">
        <v>291</v>
      </c>
      <c r="Q801" s="1" t="str">
        <f>VLOOKUP(Data[[#This Row],[How many hours of a day you work on Excel]], Time[], 2, FALSE)</f>
        <v>Medium</v>
      </c>
      <c r="S801" s="33" t="str">
        <f>VLOOKUP(Data[[#This Row],[Years of Experience]], Experience[], 2, TRUE)</f>
        <v>0 - 5 Years</v>
      </c>
    </row>
    <row r="802" spans="2:19" x14ac:dyDescent="0.2">
      <c r="B802" s="1" t="s">
        <v>2933</v>
      </c>
      <c r="C802" s="1">
        <v>41055.045300925929</v>
      </c>
      <c r="D802" s="10">
        <v>25000</v>
      </c>
      <c r="E802" s="1" t="s">
        <v>322</v>
      </c>
      <c r="F802" s="11">
        <v>25000</v>
      </c>
      <c r="G802" s="9">
        <f>Data[[#This Row],[Clean Salary]]*INDEX(Exchange[], MATCH(Data[[#This Row],[Currency]], Exchange[Code], 0), 4)</f>
        <v>25000</v>
      </c>
      <c r="H802" s="11">
        <f>IFERROR(Data[[#This Row],[Salary in USD]]/(INDEX(Exchange[], MATCH(Data[[#This Row],[Local Currency Unit]], Exchange[Code], 0), 8)), "")</f>
        <v>15432.098765432098</v>
      </c>
      <c r="I802" s="30">
        <f>100*(Data[[#This Row],[Salary in Big Macs]]/$H$5)</f>
        <v>112.58957464691046</v>
      </c>
      <c r="J802" s="1" t="s">
        <v>2510</v>
      </c>
      <c r="K802" s="1" t="s">
        <v>281</v>
      </c>
      <c r="L802" s="1" t="s">
        <v>134</v>
      </c>
      <c r="M802" s="1" t="s">
        <v>19</v>
      </c>
      <c r="N802" s="1" t="str">
        <f>INDEX(Countries[], MATCH(Data[[#This Row],[Where do you work]], Countries[Actual], 0), 2)</f>
        <v>India</v>
      </c>
      <c r="O802" s="1" t="str">
        <f>VLOOKUP(Data[[#This Row],[Where do you work]], Countries[], 3, FALSE)</f>
        <v>Asia</v>
      </c>
      <c r="P802" s="1" t="s">
        <v>324</v>
      </c>
      <c r="Q802" s="1" t="str">
        <f>VLOOKUP(Data[[#This Row],[How many hours of a day you work on Excel]], Time[], 2, FALSE)</f>
        <v>Light</v>
      </c>
      <c r="S802" s="33" t="str">
        <f>VLOOKUP(Data[[#This Row],[Years of Experience]], Experience[], 2, TRUE)</f>
        <v>0 - 5 Years</v>
      </c>
    </row>
    <row r="803" spans="2:19" x14ac:dyDescent="0.2">
      <c r="B803" s="1" t="s">
        <v>2940</v>
      </c>
      <c r="C803" s="1">
        <v>41079.858043981483</v>
      </c>
      <c r="D803" s="10">
        <v>25000</v>
      </c>
      <c r="E803" s="1" t="s">
        <v>322</v>
      </c>
      <c r="F803" s="11">
        <v>25000</v>
      </c>
      <c r="G803" s="9">
        <f>Data[[#This Row],[Clean Salary]]*INDEX(Exchange[], MATCH(Data[[#This Row],[Currency]], Exchange[Code], 0), 4)</f>
        <v>25000</v>
      </c>
      <c r="H803" s="11">
        <f>IFERROR(Data[[#This Row],[Salary in USD]]/(INDEX(Exchange[], MATCH(Data[[#This Row],[Local Currency Unit]], Exchange[Code], 0), 8)), "")</f>
        <v>15432.098765432098</v>
      </c>
      <c r="I803" s="30">
        <f>100*(Data[[#This Row],[Salary in Big Macs]]/$H$5)</f>
        <v>112.58957464691046</v>
      </c>
      <c r="J803" s="1" t="s">
        <v>2510</v>
      </c>
      <c r="K803" s="1" t="s">
        <v>281</v>
      </c>
      <c r="L803" s="1" t="s">
        <v>134</v>
      </c>
      <c r="M803" s="1" t="s">
        <v>19</v>
      </c>
      <c r="N803" s="1" t="str">
        <f>INDEX(Countries[], MATCH(Data[[#This Row],[Where do you work]], Countries[Actual], 0), 2)</f>
        <v>India</v>
      </c>
      <c r="O803" s="1" t="str">
        <f>VLOOKUP(Data[[#This Row],[Where do you work]], Countries[], 3, FALSE)</f>
        <v>Asia</v>
      </c>
      <c r="P803" s="1" t="s">
        <v>282</v>
      </c>
      <c r="Q803" s="1" t="str">
        <f>VLOOKUP(Data[[#This Row],[How many hours of a day you work on Excel]], Time[], 2, FALSE)</f>
        <v>Heavy</v>
      </c>
      <c r="R803" s="1">
        <v>10</v>
      </c>
      <c r="S803" s="33" t="str">
        <f>VLOOKUP(Data[[#This Row],[Years of Experience]], Experience[], 2, TRUE)</f>
        <v>10 - 20 Years</v>
      </c>
    </row>
    <row r="804" spans="2:19" x14ac:dyDescent="0.2">
      <c r="B804" s="1" t="s">
        <v>3294</v>
      </c>
      <c r="C804" s="1">
        <v>41055.558749999997</v>
      </c>
      <c r="D804" s="10">
        <v>380000</v>
      </c>
      <c r="E804" s="1" t="s">
        <v>19</v>
      </c>
      <c r="F804" s="11">
        <v>380000</v>
      </c>
      <c r="G804" s="9">
        <f>Data[[#This Row],[Clean Salary]]*INDEX(Exchange[], MATCH(Data[[#This Row],[Currency]], Exchange[Code], 0), 4)</f>
        <v>6767.0083412281756</v>
      </c>
      <c r="H804" s="11">
        <f>IFERROR(Data[[#This Row],[Salary in USD]]/(INDEX(Exchange[], MATCH(Data[[#This Row],[Local Currency Unit]], Exchange[Code], 0), 8)), "")</f>
        <v>4177.165642733441</v>
      </c>
      <c r="I804" s="30">
        <f>100*(Data[[#This Row],[Salary in Big Macs]]/$H$5)</f>
        <v>30.475783630839011</v>
      </c>
      <c r="J804" s="1" t="s">
        <v>3295</v>
      </c>
      <c r="K804" s="1" t="s">
        <v>313</v>
      </c>
      <c r="L804" s="1" t="s">
        <v>134</v>
      </c>
      <c r="M804" s="1" t="s">
        <v>19</v>
      </c>
      <c r="N804" s="1" t="str">
        <f>INDEX(Countries[], MATCH(Data[[#This Row],[Where do you work]], Countries[Actual], 0), 2)</f>
        <v>India</v>
      </c>
      <c r="O804" s="1" t="str">
        <f>VLOOKUP(Data[[#This Row],[Where do you work]], Countries[], 3, FALSE)</f>
        <v>Asia</v>
      </c>
      <c r="P804" s="1" t="s">
        <v>291</v>
      </c>
      <c r="Q804" s="1" t="str">
        <f>VLOOKUP(Data[[#This Row],[How many hours of a day you work on Excel]], Time[], 2, FALSE)</f>
        <v>Medium</v>
      </c>
      <c r="R804" s="1">
        <v>6</v>
      </c>
      <c r="S804" s="33" t="str">
        <f>VLOOKUP(Data[[#This Row],[Years of Experience]], Experience[], 2, TRUE)</f>
        <v>5 - 10 Years</v>
      </c>
    </row>
    <row r="805" spans="2:19" x14ac:dyDescent="0.2">
      <c r="B805" s="1" t="s">
        <v>3861</v>
      </c>
      <c r="C805" s="1">
        <v>41055.553888888891</v>
      </c>
      <c r="D805" s="10" t="s">
        <v>3862</v>
      </c>
      <c r="E805" s="1" t="s">
        <v>19</v>
      </c>
      <c r="F805" s="11">
        <v>144000</v>
      </c>
      <c r="G805" s="9">
        <f>Data[[#This Row],[Clean Salary]]*INDEX(Exchange[], MATCH(Data[[#This Row],[Currency]], Exchange[Code], 0), 4)</f>
        <v>2564.3400029917298</v>
      </c>
      <c r="H805" s="11">
        <f>IFERROR(Data[[#This Row],[Salary in USD]]/(INDEX(Exchange[], MATCH(Data[[#This Row],[Local Currency Unit]], Exchange[Code], 0), 8)), "")</f>
        <v>1582.9259277726726</v>
      </c>
      <c r="I805" s="30">
        <f>100*(Data[[#This Row],[Salary in Big Macs]]/$H$5)</f>
        <v>11.548718007475838</v>
      </c>
      <c r="J805" s="1" t="s">
        <v>3042</v>
      </c>
      <c r="K805" s="1" t="s">
        <v>281</v>
      </c>
      <c r="L805" s="1" t="s">
        <v>134</v>
      </c>
      <c r="M805" s="1" t="s">
        <v>19</v>
      </c>
      <c r="N805" s="1" t="str">
        <f>INDEX(Countries[], MATCH(Data[[#This Row],[Where do you work]], Countries[Actual], 0), 2)</f>
        <v>India</v>
      </c>
      <c r="O805" s="1" t="str">
        <f>VLOOKUP(Data[[#This Row],[Where do you work]], Countries[], 3, FALSE)</f>
        <v>Asia</v>
      </c>
      <c r="P805" s="1" t="s">
        <v>291</v>
      </c>
      <c r="Q805" s="1" t="str">
        <f>VLOOKUP(Data[[#This Row],[How many hours of a day you work on Excel]], Time[], 2, FALSE)</f>
        <v>Medium</v>
      </c>
      <c r="R805" s="1">
        <v>7</v>
      </c>
      <c r="S805" s="33" t="str">
        <f>VLOOKUP(Data[[#This Row],[Years of Experience]], Experience[], 2, TRUE)</f>
        <v>5 - 10 Years</v>
      </c>
    </row>
    <row r="806" spans="2:19" x14ac:dyDescent="0.2">
      <c r="B806" s="1" t="s">
        <v>3809</v>
      </c>
      <c r="C806" s="1">
        <v>41057.668958333335</v>
      </c>
      <c r="D806" s="10">
        <v>7960</v>
      </c>
      <c r="E806" s="1" t="s">
        <v>322</v>
      </c>
      <c r="F806" s="11">
        <v>7960</v>
      </c>
      <c r="G806" s="9">
        <f>Data[[#This Row],[Clean Salary]]*INDEX(Exchange[], MATCH(Data[[#This Row],[Currency]], Exchange[Code], 0), 4)</f>
        <v>7960</v>
      </c>
      <c r="H806" s="11">
        <f>IFERROR(Data[[#This Row],[Salary in USD]]/(INDEX(Exchange[], MATCH(Data[[#This Row],[Local Currency Unit]], Exchange[Code], 0), 8)), "")</f>
        <v>4913.5802469135797</v>
      </c>
      <c r="I806" s="30">
        <f>100*(Data[[#This Row],[Salary in Big Macs]]/$H$5)</f>
        <v>35.848520567576287</v>
      </c>
      <c r="J806" s="1" t="s">
        <v>3042</v>
      </c>
      <c r="K806" s="1" t="s">
        <v>281</v>
      </c>
      <c r="L806" s="1" t="s">
        <v>134</v>
      </c>
      <c r="M806" s="1" t="s">
        <v>19</v>
      </c>
      <c r="N806" s="1" t="str">
        <f>INDEX(Countries[], MATCH(Data[[#This Row],[Where do you work]], Countries[Actual], 0), 2)</f>
        <v>India</v>
      </c>
      <c r="O806" s="1" t="str">
        <f>VLOOKUP(Data[[#This Row],[Where do you work]], Countries[], 3, FALSE)</f>
        <v>Asia</v>
      </c>
      <c r="P806" s="1" t="s">
        <v>282</v>
      </c>
      <c r="Q806" s="1" t="str">
        <f>VLOOKUP(Data[[#This Row],[How many hours of a day you work on Excel]], Time[], 2, FALSE)</f>
        <v>Heavy</v>
      </c>
      <c r="R806" s="1">
        <v>7</v>
      </c>
      <c r="S806" s="33" t="str">
        <f>VLOOKUP(Data[[#This Row],[Years of Experience]], Experience[], 2, TRUE)</f>
        <v>5 - 10 Years</v>
      </c>
    </row>
    <row r="807" spans="2:19" x14ac:dyDescent="0.2">
      <c r="B807" s="1" t="s">
        <v>3040</v>
      </c>
      <c r="C807" s="1">
        <v>41064.688298611109</v>
      </c>
      <c r="D807" s="10" t="s">
        <v>3041</v>
      </c>
      <c r="E807" s="1" t="s">
        <v>19</v>
      </c>
      <c r="F807" s="11">
        <v>500000</v>
      </c>
      <c r="G807" s="9">
        <f>Data[[#This Row],[Clean Salary]]*INDEX(Exchange[], MATCH(Data[[#This Row],[Currency]], Exchange[Code], 0), 4)</f>
        <v>8903.9583437212841</v>
      </c>
      <c r="H807" s="11">
        <f>IFERROR(Data[[#This Row],[Salary in USD]]/(INDEX(Exchange[], MATCH(Data[[#This Row],[Local Currency Unit]], Exchange[Code], 0), 8)), "")</f>
        <v>5496.2705825440025</v>
      </c>
      <c r="I807" s="30">
        <f>100*(Data[[#This Row],[Salary in Big Macs]]/$H$5)</f>
        <v>40.09971530373555</v>
      </c>
      <c r="J807" s="1" t="s">
        <v>3042</v>
      </c>
      <c r="K807" s="1" t="s">
        <v>281</v>
      </c>
      <c r="L807" s="1" t="s">
        <v>134</v>
      </c>
      <c r="M807" s="1" t="s">
        <v>19</v>
      </c>
      <c r="N807" s="1" t="str">
        <f>INDEX(Countries[], MATCH(Data[[#This Row],[Where do you work]], Countries[Actual], 0), 2)</f>
        <v>India</v>
      </c>
      <c r="O807" s="1" t="str">
        <f>VLOOKUP(Data[[#This Row],[Where do you work]], Countries[], 3, FALSE)</f>
        <v>Asia</v>
      </c>
      <c r="P807" s="1" t="s">
        <v>294</v>
      </c>
      <c r="Q807" s="1" t="str">
        <f>VLOOKUP(Data[[#This Row],[How many hours of a day you work on Excel]], Time[], 2, FALSE)</f>
        <v>Very Heavy</v>
      </c>
      <c r="R807" s="1">
        <v>20</v>
      </c>
      <c r="S807" s="33" t="str">
        <f>VLOOKUP(Data[[#This Row],[Years of Experience]], Experience[], 2, TRUE)</f>
        <v>20+ Years</v>
      </c>
    </row>
    <row r="808" spans="2:19" x14ac:dyDescent="0.2">
      <c r="B808" s="1" t="s">
        <v>3335</v>
      </c>
      <c r="C808" s="1">
        <v>41061.456932870373</v>
      </c>
      <c r="D808" s="10" t="s">
        <v>3322</v>
      </c>
      <c r="E808" s="1" t="s">
        <v>19</v>
      </c>
      <c r="F808" s="11">
        <v>360000</v>
      </c>
      <c r="G808" s="9">
        <f>Data[[#This Row],[Clean Salary]]*INDEX(Exchange[], MATCH(Data[[#This Row],[Currency]], Exchange[Code], 0), 4)</f>
        <v>6410.8500074793246</v>
      </c>
      <c r="H808" s="11">
        <f>IFERROR(Data[[#This Row],[Salary in USD]]/(INDEX(Exchange[], MATCH(Data[[#This Row],[Local Currency Unit]], Exchange[Code], 0), 8)), "")</f>
        <v>3957.3148194316818</v>
      </c>
      <c r="I808" s="30">
        <f>100*(Data[[#This Row],[Salary in Big Macs]]/$H$5)</f>
        <v>28.871795018689596</v>
      </c>
      <c r="J808" s="1" t="s">
        <v>3336</v>
      </c>
      <c r="K808" s="1" t="s">
        <v>281</v>
      </c>
      <c r="L808" s="1" t="s">
        <v>134</v>
      </c>
      <c r="M808" s="1" t="s">
        <v>19</v>
      </c>
      <c r="N808" s="1" t="str">
        <f>INDEX(Countries[], MATCH(Data[[#This Row],[Where do you work]], Countries[Actual], 0), 2)</f>
        <v>India</v>
      </c>
      <c r="O808" s="1" t="str">
        <f>VLOOKUP(Data[[#This Row],[Where do you work]], Countries[], 3, FALSE)</f>
        <v>Asia</v>
      </c>
      <c r="P808" s="1" t="s">
        <v>291</v>
      </c>
      <c r="Q808" s="1" t="str">
        <f>VLOOKUP(Data[[#This Row],[How many hours of a day you work on Excel]], Time[], 2, FALSE)</f>
        <v>Medium</v>
      </c>
      <c r="R808" s="1">
        <v>8</v>
      </c>
      <c r="S808" s="33" t="str">
        <f>VLOOKUP(Data[[#This Row],[Years of Experience]], Experience[], 2, TRUE)</f>
        <v>5 - 10 Years</v>
      </c>
    </row>
    <row r="809" spans="2:19" x14ac:dyDescent="0.2">
      <c r="B809" s="1" t="s">
        <v>3328</v>
      </c>
      <c r="C809" s="1">
        <v>41058.452106481483</v>
      </c>
      <c r="D809" s="10" t="s">
        <v>3329</v>
      </c>
      <c r="E809" s="1" t="s">
        <v>19</v>
      </c>
      <c r="F809" s="11">
        <v>360000</v>
      </c>
      <c r="G809" s="9">
        <f>Data[[#This Row],[Clean Salary]]*INDEX(Exchange[], MATCH(Data[[#This Row],[Currency]], Exchange[Code], 0), 4)</f>
        <v>6410.8500074793246</v>
      </c>
      <c r="H809" s="11">
        <f>IFERROR(Data[[#This Row],[Salary in USD]]/(INDEX(Exchange[], MATCH(Data[[#This Row],[Local Currency Unit]], Exchange[Code], 0), 8)), "")</f>
        <v>3957.3148194316818</v>
      </c>
      <c r="I809" s="30">
        <f>100*(Data[[#This Row],[Salary in Big Macs]]/$H$5)</f>
        <v>28.871795018689596</v>
      </c>
      <c r="J809" s="1" t="s">
        <v>3330</v>
      </c>
      <c r="K809" s="1" t="s">
        <v>281</v>
      </c>
      <c r="L809" s="1" t="s">
        <v>134</v>
      </c>
      <c r="M809" s="1" t="s">
        <v>19</v>
      </c>
      <c r="N809" s="1" t="str">
        <f>INDEX(Countries[], MATCH(Data[[#This Row],[Where do you work]], Countries[Actual], 0), 2)</f>
        <v>India</v>
      </c>
      <c r="O809" s="1" t="str">
        <f>VLOOKUP(Data[[#This Row],[Where do you work]], Countries[], 3, FALSE)</f>
        <v>Asia</v>
      </c>
      <c r="P809" s="1" t="s">
        <v>294</v>
      </c>
      <c r="Q809" s="1" t="str">
        <f>VLOOKUP(Data[[#This Row],[How many hours of a day you work on Excel]], Time[], 2, FALSE)</f>
        <v>Very Heavy</v>
      </c>
      <c r="R809" s="1">
        <v>6</v>
      </c>
      <c r="S809" s="33" t="str">
        <f>VLOOKUP(Data[[#This Row],[Years of Experience]], Experience[], 2, TRUE)</f>
        <v>5 - 10 Years</v>
      </c>
    </row>
    <row r="810" spans="2:19" x14ac:dyDescent="0.2">
      <c r="B810" s="1" t="s">
        <v>3256</v>
      </c>
      <c r="C810" s="1">
        <v>41077.065810185188</v>
      </c>
      <c r="D810" s="10" t="s">
        <v>3223</v>
      </c>
      <c r="E810" s="1" t="s">
        <v>19</v>
      </c>
      <c r="F810" s="11">
        <v>400000</v>
      </c>
      <c r="G810" s="9">
        <f>Data[[#This Row],[Clean Salary]]*INDEX(Exchange[], MATCH(Data[[#This Row],[Currency]], Exchange[Code], 0), 4)</f>
        <v>7123.1666749770275</v>
      </c>
      <c r="H810" s="11">
        <f>IFERROR(Data[[#This Row],[Salary in USD]]/(INDEX(Exchange[], MATCH(Data[[#This Row],[Local Currency Unit]], Exchange[Code], 0), 8)), "")</f>
        <v>4397.016466035202</v>
      </c>
      <c r="I810" s="30">
        <f>100*(Data[[#This Row],[Salary in Big Macs]]/$H$5)</f>
        <v>32.07977224298844</v>
      </c>
      <c r="J810" s="1" t="s">
        <v>3257</v>
      </c>
      <c r="K810" s="1" t="s">
        <v>290</v>
      </c>
      <c r="L810" s="1" t="s">
        <v>134</v>
      </c>
      <c r="M810" s="1" t="s">
        <v>19</v>
      </c>
      <c r="N810" s="1" t="str">
        <f>INDEX(Countries[], MATCH(Data[[#This Row],[Where do you work]], Countries[Actual], 0), 2)</f>
        <v>India</v>
      </c>
      <c r="O810" s="1" t="str">
        <f>VLOOKUP(Data[[#This Row],[Where do you work]], Countries[], 3, FALSE)</f>
        <v>Asia</v>
      </c>
      <c r="P810" s="1" t="s">
        <v>324</v>
      </c>
      <c r="Q810" s="1" t="str">
        <f>VLOOKUP(Data[[#This Row],[How many hours of a day you work on Excel]], Time[], 2, FALSE)</f>
        <v>Light</v>
      </c>
      <c r="R810" s="1">
        <v>2</v>
      </c>
      <c r="S810" s="33" t="str">
        <f>VLOOKUP(Data[[#This Row],[Years of Experience]], Experience[], 2, TRUE)</f>
        <v>0 - 5 Years</v>
      </c>
    </row>
    <row r="811" spans="2:19" x14ac:dyDescent="0.2">
      <c r="B811" s="1" t="s">
        <v>3218</v>
      </c>
      <c r="C811" s="1">
        <v>41055.065011574072</v>
      </c>
      <c r="D811" s="10" t="s">
        <v>3219</v>
      </c>
      <c r="E811" s="1" t="s">
        <v>19</v>
      </c>
      <c r="F811" s="11">
        <v>400000</v>
      </c>
      <c r="G811" s="9">
        <f>Data[[#This Row],[Clean Salary]]*INDEX(Exchange[], MATCH(Data[[#This Row],[Currency]], Exchange[Code], 0), 4)</f>
        <v>7123.1666749770275</v>
      </c>
      <c r="H811" s="11">
        <f>IFERROR(Data[[#This Row],[Salary in USD]]/(INDEX(Exchange[], MATCH(Data[[#This Row],[Local Currency Unit]], Exchange[Code], 0), 8)), "")</f>
        <v>4397.016466035202</v>
      </c>
      <c r="I811" s="30">
        <f>100*(Data[[#This Row],[Salary in Big Macs]]/$H$5)</f>
        <v>32.07977224298844</v>
      </c>
      <c r="J811" s="1" t="s">
        <v>3220</v>
      </c>
      <c r="K811" s="1" t="s">
        <v>290</v>
      </c>
      <c r="L811" s="1" t="s">
        <v>134</v>
      </c>
      <c r="M811" s="1" t="s">
        <v>19</v>
      </c>
      <c r="N811" s="1" t="str">
        <f>INDEX(Countries[], MATCH(Data[[#This Row],[Where do you work]], Countries[Actual], 0), 2)</f>
        <v>India</v>
      </c>
      <c r="O811" s="1" t="str">
        <f>VLOOKUP(Data[[#This Row],[Where do you work]], Countries[], 3, FALSE)</f>
        <v>Asia</v>
      </c>
      <c r="P811" s="1" t="s">
        <v>282</v>
      </c>
      <c r="Q811" s="1" t="str">
        <f>VLOOKUP(Data[[#This Row],[How many hours of a day you work on Excel]], Time[], 2, FALSE)</f>
        <v>Heavy</v>
      </c>
      <c r="S811" s="33" t="str">
        <f>VLOOKUP(Data[[#This Row],[Years of Experience]], Experience[], 2, TRUE)</f>
        <v>0 - 5 Years</v>
      </c>
    </row>
    <row r="812" spans="2:19" x14ac:dyDescent="0.2">
      <c r="B812" s="1" t="s">
        <v>3521</v>
      </c>
      <c r="C812" s="1">
        <v>41058.701203703706</v>
      </c>
      <c r="D812" s="10">
        <v>275000</v>
      </c>
      <c r="E812" s="1" t="s">
        <v>19</v>
      </c>
      <c r="F812" s="11">
        <v>275000</v>
      </c>
      <c r="G812" s="9">
        <f>Data[[#This Row],[Clean Salary]]*INDEX(Exchange[], MATCH(Data[[#This Row],[Currency]], Exchange[Code], 0), 4)</f>
        <v>4897.177089046706</v>
      </c>
      <c r="H812" s="11">
        <f>IFERROR(Data[[#This Row],[Salary in USD]]/(INDEX(Exchange[], MATCH(Data[[#This Row],[Local Currency Unit]], Exchange[Code], 0), 8)), "")</f>
        <v>3022.9488203992009</v>
      </c>
      <c r="I812" s="30">
        <f>100*(Data[[#This Row],[Salary in Big Macs]]/$H$5)</f>
        <v>22.054843417054549</v>
      </c>
      <c r="J812" s="1" t="s">
        <v>3522</v>
      </c>
      <c r="K812" s="1" t="s">
        <v>281</v>
      </c>
      <c r="L812" s="1" t="s">
        <v>134</v>
      </c>
      <c r="M812" s="1" t="s">
        <v>19</v>
      </c>
      <c r="N812" s="1" t="str">
        <f>INDEX(Countries[], MATCH(Data[[#This Row],[Where do you work]], Countries[Actual], 0), 2)</f>
        <v>India</v>
      </c>
      <c r="O812" s="1" t="str">
        <f>VLOOKUP(Data[[#This Row],[Where do you work]], Countries[], 3, FALSE)</f>
        <v>Asia</v>
      </c>
      <c r="P812" s="1" t="s">
        <v>294</v>
      </c>
      <c r="Q812" s="1" t="str">
        <f>VLOOKUP(Data[[#This Row],[How many hours of a day you work on Excel]], Time[], 2, FALSE)</f>
        <v>Very Heavy</v>
      </c>
      <c r="R812" s="1">
        <v>4</v>
      </c>
      <c r="S812" s="33" t="str">
        <f>VLOOKUP(Data[[#This Row],[Years of Experience]], Experience[], 2, TRUE)</f>
        <v>0 - 5 Years</v>
      </c>
    </row>
    <row r="813" spans="2:19" x14ac:dyDescent="0.2">
      <c r="B813" s="1" t="s">
        <v>568</v>
      </c>
      <c r="C813" s="1">
        <v>41057.648344907408</v>
      </c>
      <c r="D813" s="10" t="s">
        <v>569</v>
      </c>
      <c r="E813" s="1" t="s">
        <v>19</v>
      </c>
      <c r="F813" s="11">
        <v>2500000</v>
      </c>
      <c r="G813" s="9">
        <f>Data[[#This Row],[Clean Salary]]*INDEX(Exchange[], MATCH(Data[[#This Row],[Currency]], Exchange[Code], 0), 4)</f>
        <v>44519.791718606422</v>
      </c>
      <c r="H813" s="11">
        <f>IFERROR(Data[[#This Row],[Salary in USD]]/(INDEX(Exchange[], MATCH(Data[[#This Row],[Local Currency Unit]], Exchange[Code], 0), 8)), "")</f>
        <v>27481.352912720013</v>
      </c>
      <c r="I813" s="30">
        <f>100*(Data[[#This Row],[Salary in Big Macs]]/$H$5)</f>
        <v>200.49857651867774</v>
      </c>
      <c r="J813" s="1" t="s">
        <v>570</v>
      </c>
      <c r="K813" s="1" t="s">
        <v>329</v>
      </c>
      <c r="L813" s="1" t="s">
        <v>134</v>
      </c>
      <c r="M813" s="1" t="s">
        <v>19</v>
      </c>
      <c r="N813" s="1" t="str">
        <f>INDEX(Countries[], MATCH(Data[[#This Row],[Where do you work]], Countries[Actual], 0), 2)</f>
        <v>India</v>
      </c>
      <c r="O813" s="1" t="str">
        <f>VLOOKUP(Data[[#This Row],[Where do you work]], Countries[], 3, FALSE)</f>
        <v>Asia</v>
      </c>
      <c r="P813" s="1" t="s">
        <v>282</v>
      </c>
      <c r="Q813" s="1" t="str">
        <f>VLOOKUP(Data[[#This Row],[How many hours of a day you work on Excel]], Time[], 2, FALSE)</f>
        <v>Heavy</v>
      </c>
      <c r="R813" s="1">
        <v>9</v>
      </c>
      <c r="S813" s="33" t="str">
        <f>VLOOKUP(Data[[#This Row],[Years of Experience]], Experience[], 2, TRUE)</f>
        <v>5 - 10 Years</v>
      </c>
    </row>
    <row r="814" spans="2:19" x14ac:dyDescent="0.2">
      <c r="B814" s="1" t="s">
        <v>2920</v>
      </c>
      <c r="C814" s="1">
        <v>41055.968726851854</v>
      </c>
      <c r="D814" s="10" t="s">
        <v>2921</v>
      </c>
      <c r="E814" s="1" t="s">
        <v>19</v>
      </c>
      <c r="F814" s="11">
        <v>550000</v>
      </c>
      <c r="G814" s="9">
        <f>Data[[#This Row],[Clean Salary]]*INDEX(Exchange[], MATCH(Data[[#This Row],[Currency]], Exchange[Code], 0), 4)</f>
        <v>9794.354178093412</v>
      </c>
      <c r="H814" s="11">
        <f>IFERROR(Data[[#This Row],[Salary in USD]]/(INDEX(Exchange[], MATCH(Data[[#This Row],[Local Currency Unit]], Exchange[Code], 0), 8)), "")</f>
        <v>6045.8976407984019</v>
      </c>
      <c r="I814" s="30">
        <f>100*(Data[[#This Row],[Salary in Big Macs]]/$H$5)</f>
        <v>44.109686834109098</v>
      </c>
      <c r="J814" s="1" t="s">
        <v>1041</v>
      </c>
      <c r="K814" s="1" t="s">
        <v>290</v>
      </c>
      <c r="L814" s="1" t="s">
        <v>134</v>
      </c>
      <c r="M814" s="1" t="s">
        <v>19</v>
      </c>
      <c r="N814" s="1" t="str">
        <f>INDEX(Countries[], MATCH(Data[[#This Row],[Where do you work]], Countries[Actual], 0), 2)</f>
        <v>India</v>
      </c>
      <c r="O814" s="1" t="str">
        <f>VLOOKUP(Data[[#This Row],[Where do you work]], Countries[], 3, FALSE)</f>
        <v>Asia</v>
      </c>
      <c r="P814" s="1" t="s">
        <v>282</v>
      </c>
      <c r="Q814" s="1" t="str">
        <f>VLOOKUP(Data[[#This Row],[How many hours of a day you work on Excel]], Time[], 2, FALSE)</f>
        <v>Heavy</v>
      </c>
      <c r="R814" s="1">
        <v>1</v>
      </c>
      <c r="S814" s="33" t="str">
        <f>VLOOKUP(Data[[#This Row],[Years of Experience]], Experience[], 2, TRUE)</f>
        <v>0 - 5 Years</v>
      </c>
    </row>
    <row r="815" spans="2:19" x14ac:dyDescent="0.2">
      <c r="B815" s="1" t="s">
        <v>3636</v>
      </c>
      <c r="C815" s="1">
        <v>41071.830972222226</v>
      </c>
      <c r="D815" s="10">
        <v>11000</v>
      </c>
      <c r="E815" s="1" t="s">
        <v>322</v>
      </c>
      <c r="F815" s="11">
        <v>11000</v>
      </c>
      <c r="G815" s="9">
        <f>Data[[#This Row],[Clean Salary]]*INDEX(Exchange[], MATCH(Data[[#This Row],[Currency]], Exchange[Code], 0), 4)</f>
        <v>11000</v>
      </c>
      <c r="H815" s="11">
        <f>IFERROR(Data[[#This Row],[Salary in USD]]/(INDEX(Exchange[], MATCH(Data[[#This Row],[Local Currency Unit]], Exchange[Code], 0), 8)), "")</f>
        <v>6790.1234567901229</v>
      </c>
      <c r="I815" s="30">
        <f>100*(Data[[#This Row],[Salary in Big Macs]]/$H$5)</f>
        <v>49.539412844640594</v>
      </c>
      <c r="J815" s="1" t="s">
        <v>2208</v>
      </c>
      <c r="K815" s="1" t="s">
        <v>290</v>
      </c>
      <c r="L815" s="1" t="s">
        <v>134</v>
      </c>
      <c r="M815" s="1" t="s">
        <v>19</v>
      </c>
      <c r="N815" s="1" t="str">
        <f>INDEX(Countries[], MATCH(Data[[#This Row],[Where do you work]], Countries[Actual], 0), 2)</f>
        <v>India</v>
      </c>
      <c r="O815" s="1" t="str">
        <f>VLOOKUP(Data[[#This Row],[Where do you work]], Countries[], 3, FALSE)</f>
        <v>Asia</v>
      </c>
      <c r="P815" s="1" t="s">
        <v>282</v>
      </c>
      <c r="Q815" s="1" t="str">
        <f>VLOOKUP(Data[[#This Row],[How many hours of a day you work on Excel]], Time[], 2, FALSE)</f>
        <v>Heavy</v>
      </c>
      <c r="R815" s="1">
        <v>2</v>
      </c>
      <c r="S815" s="33" t="str">
        <f>VLOOKUP(Data[[#This Row],[Years of Experience]], Experience[], 2, TRUE)</f>
        <v>0 - 5 Years</v>
      </c>
    </row>
    <row r="816" spans="2:19" x14ac:dyDescent="0.2">
      <c r="B816" s="1" t="s">
        <v>3446</v>
      </c>
      <c r="C816" s="1">
        <v>41055.11273148148</v>
      </c>
      <c r="D816" s="10" t="s">
        <v>3447</v>
      </c>
      <c r="E816" s="1" t="s">
        <v>19</v>
      </c>
      <c r="F816" s="11">
        <v>300000</v>
      </c>
      <c r="G816" s="9">
        <f>Data[[#This Row],[Clean Salary]]*INDEX(Exchange[], MATCH(Data[[#This Row],[Currency]], Exchange[Code], 0), 4)</f>
        <v>5342.3750062327708</v>
      </c>
      <c r="H816" s="11">
        <f>IFERROR(Data[[#This Row],[Salary in USD]]/(INDEX(Exchange[], MATCH(Data[[#This Row],[Local Currency Unit]], Exchange[Code], 0), 8)), "")</f>
        <v>3297.7623495264015</v>
      </c>
      <c r="I816" s="30">
        <f>100*(Data[[#This Row],[Salary in Big Macs]]/$H$5)</f>
        <v>24.05982918224133</v>
      </c>
      <c r="J816" s="1" t="s">
        <v>3448</v>
      </c>
      <c r="K816" s="1" t="s">
        <v>281</v>
      </c>
      <c r="L816" s="1" t="s">
        <v>134</v>
      </c>
      <c r="M816" s="1" t="s">
        <v>19</v>
      </c>
      <c r="N816" s="1" t="str">
        <f>INDEX(Countries[], MATCH(Data[[#This Row],[Where do you work]], Countries[Actual], 0), 2)</f>
        <v>India</v>
      </c>
      <c r="O816" s="1" t="str">
        <f>VLOOKUP(Data[[#This Row],[Where do you work]], Countries[], 3, FALSE)</f>
        <v>Asia</v>
      </c>
      <c r="P816" s="1" t="s">
        <v>282</v>
      </c>
      <c r="Q816" s="1" t="str">
        <f>VLOOKUP(Data[[#This Row],[How many hours of a day you work on Excel]], Time[], 2, FALSE)</f>
        <v>Heavy</v>
      </c>
      <c r="S816" s="33" t="str">
        <f>VLOOKUP(Data[[#This Row],[Years of Experience]], Experience[], 2, TRUE)</f>
        <v>0 - 5 Years</v>
      </c>
    </row>
    <row r="817" spans="2:19" x14ac:dyDescent="0.2">
      <c r="B817" s="1" t="s">
        <v>3089</v>
      </c>
      <c r="C817" s="1">
        <v>41055.046273148146</v>
      </c>
      <c r="D817" s="10" t="s">
        <v>3090</v>
      </c>
      <c r="E817" s="1" t="s">
        <v>19</v>
      </c>
      <c r="F817" s="11">
        <v>470000</v>
      </c>
      <c r="G817" s="9">
        <f>Data[[#This Row],[Clean Salary]]*INDEX(Exchange[], MATCH(Data[[#This Row],[Currency]], Exchange[Code], 0), 4)</f>
        <v>8369.7208430980063</v>
      </c>
      <c r="H817" s="11">
        <f>IFERROR(Data[[#This Row],[Salary in USD]]/(INDEX(Exchange[], MATCH(Data[[#This Row],[Local Currency Unit]], Exchange[Code], 0), 8)), "")</f>
        <v>5166.4943475913615</v>
      </c>
      <c r="I817" s="30">
        <f>100*(Data[[#This Row],[Salary in Big Macs]]/$H$5)</f>
        <v>37.69373238551141</v>
      </c>
      <c r="J817" s="1" t="s">
        <v>3091</v>
      </c>
      <c r="K817" s="1" t="s">
        <v>290</v>
      </c>
      <c r="L817" s="1" t="s">
        <v>134</v>
      </c>
      <c r="M817" s="1" t="s">
        <v>19</v>
      </c>
      <c r="N817" s="1" t="str">
        <f>INDEX(Countries[], MATCH(Data[[#This Row],[Where do you work]], Countries[Actual], 0), 2)</f>
        <v>India</v>
      </c>
      <c r="O817" s="1" t="str">
        <f>VLOOKUP(Data[[#This Row],[Where do you work]], Countries[], 3, FALSE)</f>
        <v>Asia</v>
      </c>
      <c r="P817" s="1" t="s">
        <v>294</v>
      </c>
      <c r="Q817" s="1" t="str">
        <f>VLOOKUP(Data[[#This Row],[How many hours of a day you work on Excel]], Time[], 2, FALSE)</f>
        <v>Very Heavy</v>
      </c>
      <c r="S817" s="33" t="str">
        <f>VLOOKUP(Data[[#This Row],[Years of Experience]], Experience[], 2, TRUE)</f>
        <v>0 - 5 Years</v>
      </c>
    </row>
    <row r="818" spans="2:19" x14ac:dyDescent="0.2">
      <c r="B818" s="1" t="s">
        <v>3608</v>
      </c>
      <c r="C818" s="1">
        <v>41055.100810185184</v>
      </c>
      <c r="D818" s="10" t="s">
        <v>3609</v>
      </c>
      <c r="E818" s="1" t="s">
        <v>19</v>
      </c>
      <c r="F818" s="11">
        <v>240000</v>
      </c>
      <c r="G818" s="9">
        <f>Data[[#This Row],[Clean Salary]]*INDEX(Exchange[], MATCH(Data[[#This Row],[Currency]], Exchange[Code], 0), 4)</f>
        <v>4273.9000049862161</v>
      </c>
      <c r="H818" s="11">
        <f>IFERROR(Data[[#This Row],[Salary in USD]]/(INDEX(Exchange[], MATCH(Data[[#This Row],[Local Currency Unit]], Exchange[Code], 0), 8)), "")</f>
        <v>2638.2098796211208</v>
      </c>
      <c r="I818" s="30">
        <f>100*(Data[[#This Row],[Salary in Big Macs]]/$H$5)</f>
        <v>19.247863345793061</v>
      </c>
      <c r="J818" s="1" t="s">
        <v>3610</v>
      </c>
      <c r="K818" s="1" t="s">
        <v>281</v>
      </c>
      <c r="L818" s="1" t="s">
        <v>134</v>
      </c>
      <c r="M818" s="1" t="s">
        <v>19</v>
      </c>
      <c r="N818" s="1" t="str">
        <f>INDEX(Countries[], MATCH(Data[[#This Row],[Where do you work]], Countries[Actual], 0), 2)</f>
        <v>India</v>
      </c>
      <c r="O818" s="1" t="str">
        <f>VLOOKUP(Data[[#This Row],[Where do you work]], Countries[], 3, FALSE)</f>
        <v>Asia</v>
      </c>
      <c r="P818" s="1" t="s">
        <v>294</v>
      </c>
      <c r="Q818" s="1" t="str">
        <f>VLOOKUP(Data[[#This Row],[How many hours of a day you work on Excel]], Time[], 2, FALSE)</f>
        <v>Very Heavy</v>
      </c>
      <c r="S818" s="33" t="str">
        <f>VLOOKUP(Data[[#This Row],[Years of Experience]], Experience[], 2, TRUE)</f>
        <v>0 - 5 Years</v>
      </c>
    </row>
    <row r="819" spans="2:19" x14ac:dyDescent="0.2">
      <c r="B819" s="1" t="s">
        <v>3849</v>
      </c>
      <c r="C819" s="1">
        <v>41055.855208333334</v>
      </c>
      <c r="D819" s="10" t="s">
        <v>3850</v>
      </c>
      <c r="E819" s="1" t="s">
        <v>19</v>
      </c>
      <c r="F819" s="11">
        <v>150000</v>
      </c>
      <c r="G819" s="9">
        <f>Data[[#This Row],[Clean Salary]]*INDEX(Exchange[], MATCH(Data[[#This Row],[Currency]], Exchange[Code], 0), 4)</f>
        <v>2671.1875031163854</v>
      </c>
      <c r="H819" s="11">
        <f>IFERROR(Data[[#This Row],[Salary in USD]]/(INDEX(Exchange[], MATCH(Data[[#This Row],[Local Currency Unit]], Exchange[Code], 0), 8)), "")</f>
        <v>1648.8811747632008</v>
      </c>
      <c r="I819" s="30">
        <f>100*(Data[[#This Row],[Salary in Big Macs]]/$H$5)</f>
        <v>12.029914591120665</v>
      </c>
      <c r="J819" s="1" t="s">
        <v>3851</v>
      </c>
      <c r="K819" s="1" t="s">
        <v>290</v>
      </c>
      <c r="L819" s="1" t="s">
        <v>134</v>
      </c>
      <c r="M819" s="1" t="s">
        <v>19</v>
      </c>
      <c r="N819" s="1" t="str">
        <f>INDEX(Countries[], MATCH(Data[[#This Row],[Where do you work]], Countries[Actual], 0), 2)</f>
        <v>India</v>
      </c>
      <c r="O819" s="1" t="str">
        <f>VLOOKUP(Data[[#This Row],[Where do you work]], Countries[], 3, FALSE)</f>
        <v>Asia</v>
      </c>
      <c r="P819" s="1" t="s">
        <v>282</v>
      </c>
      <c r="Q819" s="1" t="str">
        <f>VLOOKUP(Data[[#This Row],[How many hours of a day you work on Excel]], Time[], 2, FALSE)</f>
        <v>Heavy</v>
      </c>
      <c r="R819" s="1">
        <v>2</v>
      </c>
      <c r="S819" s="33" t="str">
        <f>VLOOKUP(Data[[#This Row],[Years of Experience]], Experience[], 2, TRUE)</f>
        <v>0 - 5 Years</v>
      </c>
    </row>
    <row r="820" spans="2:19" x14ac:dyDescent="0.2">
      <c r="B820" s="1" t="s">
        <v>3657</v>
      </c>
      <c r="C820" s="1">
        <v>41055.463206018518</v>
      </c>
      <c r="D820" s="10">
        <v>10000</v>
      </c>
      <c r="E820" s="1" t="s">
        <v>322</v>
      </c>
      <c r="F820" s="11">
        <v>10000</v>
      </c>
      <c r="G820" s="9">
        <f>Data[[#This Row],[Clean Salary]]*INDEX(Exchange[], MATCH(Data[[#This Row],[Currency]], Exchange[Code], 0), 4)</f>
        <v>10000</v>
      </c>
      <c r="H820" s="11">
        <f>IFERROR(Data[[#This Row],[Salary in USD]]/(INDEX(Exchange[], MATCH(Data[[#This Row],[Local Currency Unit]], Exchange[Code], 0), 8)), "")</f>
        <v>4065.040650406504</v>
      </c>
      <c r="I820" s="30">
        <f>100*(Data[[#This Row],[Salary in Big Macs]]/$H$5)</f>
        <v>29.657741614308119</v>
      </c>
      <c r="J820" s="1" t="s">
        <v>1768</v>
      </c>
      <c r="K820" s="1" t="s">
        <v>281</v>
      </c>
      <c r="L820" s="1" t="s">
        <v>152</v>
      </c>
      <c r="M820" s="1" t="s">
        <v>20</v>
      </c>
      <c r="N820" s="1" t="str">
        <f>INDEX(Countries[], MATCH(Data[[#This Row],[Where do you work]], Countries[Actual], 0), 2)</f>
        <v>Indonesia</v>
      </c>
      <c r="O820" s="1" t="str">
        <f>VLOOKUP(Data[[#This Row],[Where do you work]], Countries[], 3, FALSE)</f>
        <v>Australasia</v>
      </c>
      <c r="P820" s="1" t="s">
        <v>291</v>
      </c>
      <c r="Q820" s="1" t="str">
        <f>VLOOKUP(Data[[#This Row],[How many hours of a day you work on Excel]], Time[], 2, FALSE)</f>
        <v>Medium</v>
      </c>
      <c r="R820" s="1">
        <v>5</v>
      </c>
      <c r="S820" s="33" t="str">
        <f>VLOOKUP(Data[[#This Row],[Years of Experience]], Experience[], 2, TRUE)</f>
        <v>5 - 10 Years</v>
      </c>
    </row>
    <row r="821" spans="2:19" x14ac:dyDescent="0.2">
      <c r="B821" s="1" t="s">
        <v>3765</v>
      </c>
      <c r="C821" s="1">
        <v>41066.786145833335</v>
      </c>
      <c r="D821" s="10">
        <v>700</v>
      </c>
      <c r="E821" s="1" t="s">
        <v>322</v>
      </c>
      <c r="F821" s="11">
        <v>8400</v>
      </c>
      <c r="G821" s="9">
        <f>Data[[#This Row],[Clean Salary]]*INDEX(Exchange[], MATCH(Data[[#This Row],[Currency]], Exchange[Code], 0), 4)</f>
        <v>8400</v>
      </c>
      <c r="H821" s="11">
        <f>IFERROR(Data[[#This Row],[Salary in USD]]/(INDEX(Exchange[], MATCH(Data[[#This Row],[Local Currency Unit]], Exchange[Code], 0), 8)), "")</f>
        <v>3414.6341463414633</v>
      </c>
      <c r="I821" s="30">
        <f>100*(Data[[#This Row],[Salary in Big Macs]]/$H$5)</f>
        <v>24.91250295601882</v>
      </c>
      <c r="J821" s="1" t="s">
        <v>3766</v>
      </c>
      <c r="K821" s="1" t="s">
        <v>290</v>
      </c>
      <c r="L821" s="1" t="s">
        <v>751</v>
      </c>
      <c r="M821" s="1" t="s">
        <v>20</v>
      </c>
      <c r="N821" s="1" t="str">
        <f>INDEX(Countries[], MATCH(Data[[#This Row],[Where do you work]], Countries[Actual], 0), 2)</f>
        <v>Indonesia</v>
      </c>
      <c r="O821" s="1" t="str">
        <f>VLOOKUP(Data[[#This Row],[Where do you work]], Countries[], 3, FALSE)</f>
        <v>Australasia</v>
      </c>
      <c r="P821" s="1" t="s">
        <v>282</v>
      </c>
      <c r="Q821" s="1" t="str">
        <f>VLOOKUP(Data[[#This Row],[How many hours of a day you work on Excel]], Time[], 2, FALSE)</f>
        <v>Heavy</v>
      </c>
      <c r="R821" s="1">
        <v>14</v>
      </c>
      <c r="S821" s="33" t="str">
        <f>VLOOKUP(Data[[#This Row],[Years of Experience]], Experience[], 2, TRUE)</f>
        <v>10 - 20 Years</v>
      </c>
    </row>
    <row r="822" spans="2:19" x14ac:dyDescent="0.2">
      <c r="B822" s="1" t="s">
        <v>1628</v>
      </c>
      <c r="C822" s="1">
        <v>41062.943703703706</v>
      </c>
      <c r="D822" s="10">
        <v>60000</v>
      </c>
      <c r="E822" s="1" t="s">
        <v>322</v>
      </c>
      <c r="F822" s="11">
        <v>60000</v>
      </c>
      <c r="G822" s="9">
        <f>Data[[#This Row],[Clean Salary]]*INDEX(Exchange[], MATCH(Data[[#This Row],[Currency]], Exchange[Code], 0), 4)</f>
        <v>60000</v>
      </c>
      <c r="H822" s="11">
        <f>IFERROR(Data[[#This Row],[Salary in USD]]/(INDEX(Exchange[], MATCH(Data[[#This Row],[Local Currency Unit]], Exchange[Code], 0), 8)), "")</f>
        <v>24390.243902439026</v>
      </c>
      <c r="I822" s="30">
        <f>100*(Data[[#This Row],[Salary in Big Macs]]/$H$5)</f>
        <v>177.94644968584873</v>
      </c>
      <c r="J822" s="1" t="s">
        <v>1629</v>
      </c>
      <c r="K822" s="1" t="s">
        <v>281</v>
      </c>
      <c r="L822" s="1" t="s">
        <v>152</v>
      </c>
      <c r="M822" s="1" t="s">
        <v>20</v>
      </c>
      <c r="N822" s="1" t="str">
        <f>INDEX(Countries[], MATCH(Data[[#This Row],[Where do you work]], Countries[Actual], 0), 2)</f>
        <v>Indonesia</v>
      </c>
      <c r="O822" s="1" t="str">
        <f>VLOOKUP(Data[[#This Row],[Where do you work]], Countries[], 3, FALSE)</f>
        <v>Australasia</v>
      </c>
      <c r="P822" s="1" t="s">
        <v>291</v>
      </c>
      <c r="Q822" s="1" t="str">
        <f>VLOOKUP(Data[[#This Row],[How many hours of a day you work on Excel]], Time[], 2, FALSE)</f>
        <v>Medium</v>
      </c>
      <c r="R822" s="1">
        <v>16</v>
      </c>
      <c r="S822" s="33" t="str">
        <f>VLOOKUP(Data[[#This Row],[Years of Experience]], Experience[], 2, TRUE)</f>
        <v>10 - 20 Years</v>
      </c>
    </row>
    <row r="823" spans="2:19" x14ac:dyDescent="0.2">
      <c r="B823" s="1" t="s">
        <v>3753</v>
      </c>
      <c r="C823" s="1">
        <v>41058.187615740739</v>
      </c>
      <c r="D823" s="10" t="s">
        <v>3754</v>
      </c>
      <c r="E823" s="1" t="s">
        <v>20</v>
      </c>
      <c r="F823" s="11">
        <v>48000000</v>
      </c>
      <c r="G823" s="9">
        <f>Data[[#This Row],[Clean Salary]]*INDEX(Exchange[], MATCH(Data[[#This Row],[Currency]], Exchange[Code], 0), 4)</f>
        <v>5082.6943786459069</v>
      </c>
      <c r="H823" s="11">
        <f>IFERROR(Data[[#This Row],[Salary in USD]]/(INDEX(Exchange[], MATCH(Data[[#This Row],[Local Currency Unit]], Exchange[Code], 0), 8)), "")</f>
        <v>2066.1359262788242</v>
      </c>
      <c r="I823" s="30">
        <f>100*(Data[[#This Row],[Salary in Big Macs]]/$H$5)</f>
        <v>15.074123658637669</v>
      </c>
      <c r="J823" s="1" t="s">
        <v>3755</v>
      </c>
      <c r="K823" s="1" t="s">
        <v>290</v>
      </c>
      <c r="L823" s="1" t="s">
        <v>152</v>
      </c>
      <c r="M823" s="1" t="s">
        <v>20</v>
      </c>
      <c r="N823" s="1" t="str">
        <f>INDEX(Countries[], MATCH(Data[[#This Row],[Where do you work]], Countries[Actual], 0), 2)</f>
        <v>Indonesia</v>
      </c>
      <c r="O823" s="1" t="str">
        <f>VLOOKUP(Data[[#This Row],[Where do you work]], Countries[], 3, FALSE)</f>
        <v>Australasia</v>
      </c>
      <c r="P823" s="1" t="s">
        <v>324</v>
      </c>
      <c r="Q823" s="1" t="str">
        <f>VLOOKUP(Data[[#This Row],[How many hours of a day you work on Excel]], Time[], 2, FALSE)</f>
        <v>Light</v>
      </c>
      <c r="R823" s="1">
        <v>2</v>
      </c>
      <c r="S823" s="33" t="str">
        <f>VLOOKUP(Data[[#This Row],[Years of Experience]], Experience[], 2, TRUE)</f>
        <v>0 - 5 Years</v>
      </c>
    </row>
    <row r="824" spans="2:19" x14ac:dyDescent="0.2">
      <c r="B824" s="1" t="s">
        <v>3951</v>
      </c>
      <c r="C824" s="1">
        <v>41056.371157407404</v>
      </c>
      <c r="D824" s="10">
        <v>4500</v>
      </c>
      <c r="E824" s="1" t="s">
        <v>322</v>
      </c>
      <c r="F824" s="11">
        <v>4500</v>
      </c>
      <c r="G824" s="9">
        <f>Data[[#This Row],[Clean Salary]]*INDEX(Exchange[], MATCH(Data[[#This Row],[Currency]], Exchange[Code], 0), 4)</f>
        <v>4500</v>
      </c>
      <c r="H824" s="11">
        <f>IFERROR(Data[[#This Row],[Salary in USD]]/(INDEX(Exchange[], MATCH(Data[[#This Row],[Local Currency Unit]], Exchange[Code], 0), 8)), "")</f>
        <v>1829.2682926829268</v>
      </c>
      <c r="I824" s="30">
        <f>100*(Data[[#This Row],[Salary in Big Macs]]/$H$5)</f>
        <v>13.345983726438654</v>
      </c>
      <c r="J824" s="1" t="s">
        <v>3416</v>
      </c>
      <c r="K824" s="1" t="s">
        <v>290</v>
      </c>
      <c r="L824" s="1" t="s">
        <v>751</v>
      </c>
      <c r="M824" s="1" t="s">
        <v>20</v>
      </c>
      <c r="N824" s="1" t="str">
        <f>INDEX(Countries[], MATCH(Data[[#This Row],[Where do you work]], Countries[Actual], 0), 2)</f>
        <v>Indonesia</v>
      </c>
      <c r="O824" s="1" t="str">
        <f>VLOOKUP(Data[[#This Row],[Where do you work]], Countries[], 3, FALSE)</f>
        <v>Australasia</v>
      </c>
      <c r="P824" s="1" t="s">
        <v>291</v>
      </c>
      <c r="Q824" s="1" t="str">
        <f>VLOOKUP(Data[[#This Row],[How many hours of a day you work on Excel]], Time[], 2, FALSE)</f>
        <v>Medium</v>
      </c>
      <c r="R824" s="1">
        <v>4</v>
      </c>
      <c r="S824" s="33" t="str">
        <f>VLOOKUP(Data[[#This Row],[Years of Experience]], Experience[], 2, TRUE)</f>
        <v>0 - 5 Years</v>
      </c>
    </row>
    <row r="825" spans="2:19" x14ac:dyDescent="0.2">
      <c r="B825" s="1" t="s">
        <v>749</v>
      </c>
      <c r="C825" s="1">
        <v>41056.27584490741</v>
      </c>
      <c r="D825" s="10">
        <v>98000</v>
      </c>
      <c r="E825" s="1" t="s">
        <v>322</v>
      </c>
      <c r="F825" s="11">
        <v>98000</v>
      </c>
      <c r="G825" s="9">
        <f>Data[[#This Row],[Clean Salary]]*INDEX(Exchange[], MATCH(Data[[#This Row],[Currency]], Exchange[Code], 0), 4)</f>
        <v>98000</v>
      </c>
      <c r="H825" s="11">
        <f>IFERROR(Data[[#This Row],[Salary in USD]]/(INDEX(Exchange[], MATCH(Data[[#This Row],[Local Currency Unit]], Exchange[Code], 0), 8)), "")</f>
        <v>39837.398373983742</v>
      </c>
      <c r="I825" s="30">
        <f>100*(Data[[#This Row],[Salary in Big Macs]]/$H$5)</f>
        <v>290.64586782021962</v>
      </c>
      <c r="J825" s="1" t="s">
        <v>750</v>
      </c>
      <c r="K825" s="1" t="s">
        <v>281</v>
      </c>
      <c r="L825" s="1" t="s">
        <v>751</v>
      </c>
      <c r="M825" s="1" t="s">
        <v>20</v>
      </c>
      <c r="N825" s="1" t="str">
        <f>INDEX(Countries[], MATCH(Data[[#This Row],[Where do you work]], Countries[Actual], 0), 2)</f>
        <v>Indonesia</v>
      </c>
      <c r="O825" s="1" t="str">
        <f>VLOOKUP(Data[[#This Row],[Where do you work]], Countries[], 3, FALSE)</f>
        <v>Australasia</v>
      </c>
      <c r="P825" s="1" t="s">
        <v>291</v>
      </c>
      <c r="Q825" s="1" t="str">
        <f>VLOOKUP(Data[[#This Row],[How many hours of a day you work on Excel]], Time[], 2, FALSE)</f>
        <v>Medium</v>
      </c>
      <c r="R825" s="1">
        <v>14</v>
      </c>
      <c r="S825" s="33" t="str">
        <f>VLOOKUP(Data[[#This Row],[Years of Experience]], Experience[], 2, TRUE)</f>
        <v>10 - 20 Years</v>
      </c>
    </row>
    <row r="826" spans="2:19" x14ac:dyDescent="0.2">
      <c r="B826" s="1" t="s">
        <v>3396</v>
      </c>
      <c r="C826" s="1">
        <v>41055.537916666668</v>
      </c>
      <c r="D826" s="10">
        <v>15000</v>
      </c>
      <c r="E826" s="1" t="s">
        <v>322</v>
      </c>
      <c r="F826" s="11">
        <v>15000</v>
      </c>
      <c r="G826" s="9">
        <f>Data[[#This Row],[Clean Salary]]*INDEX(Exchange[], MATCH(Data[[#This Row],[Currency]], Exchange[Code], 0), 4)</f>
        <v>15000</v>
      </c>
      <c r="H826" s="11">
        <f>IFERROR(Data[[#This Row],[Salary in USD]]/(INDEX(Exchange[], MATCH(Data[[#This Row],[Local Currency Unit]], Exchange[Code], 0), 8)), "")</f>
        <v>6097.5609756097565</v>
      </c>
      <c r="I826" s="30">
        <f>100*(Data[[#This Row],[Salary in Big Macs]]/$H$5)</f>
        <v>44.486612421462183</v>
      </c>
      <c r="J826" s="1" t="s">
        <v>3397</v>
      </c>
      <c r="K826" s="1" t="s">
        <v>290</v>
      </c>
      <c r="L826" s="1" t="s">
        <v>152</v>
      </c>
      <c r="M826" s="1" t="s">
        <v>20</v>
      </c>
      <c r="N826" s="1" t="str">
        <f>INDEX(Countries[], MATCH(Data[[#This Row],[Where do you work]], Countries[Actual], 0), 2)</f>
        <v>Indonesia</v>
      </c>
      <c r="O826" s="1" t="str">
        <f>VLOOKUP(Data[[#This Row],[Where do you work]], Countries[], 3, FALSE)</f>
        <v>Australasia</v>
      </c>
      <c r="P826" s="1" t="s">
        <v>282</v>
      </c>
      <c r="Q826" s="1" t="str">
        <f>VLOOKUP(Data[[#This Row],[How many hours of a day you work on Excel]], Time[], 2, FALSE)</f>
        <v>Heavy</v>
      </c>
      <c r="R826" s="1">
        <v>1</v>
      </c>
      <c r="S826" s="33" t="str">
        <f>VLOOKUP(Data[[#This Row],[Years of Experience]], Experience[], 2, TRUE)</f>
        <v>0 - 5 Years</v>
      </c>
    </row>
    <row r="827" spans="2:19" x14ac:dyDescent="0.2">
      <c r="B827" s="1" t="s">
        <v>2755</v>
      </c>
      <c r="C827" s="1">
        <v>41055.960659722223</v>
      </c>
      <c r="D827" s="10" t="s">
        <v>2756</v>
      </c>
      <c r="E827" s="1" t="s">
        <v>322</v>
      </c>
      <c r="F827" s="11">
        <v>30000</v>
      </c>
      <c r="G827" s="9">
        <f>Data[[#This Row],[Clean Salary]]*INDEX(Exchange[], MATCH(Data[[#This Row],[Currency]], Exchange[Code], 0), 4)</f>
        <v>30000</v>
      </c>
      <c r="H827" s="11">
        <f>IFERROR(Data[[#This Row],[Salary in USD]]/(INDEX(Exchange[], MATCH(Data[[#This Row],[Local Currency Unit]], Exchange[Code], 0), 8)), "")</f>
        <v>12195.121951219513</v>
      </c>
      <c r="I827" s="30">
        <f>100*(Data[[#This Row],[Salary in Big Macs]]/$H$5)</f>
        <v>88.973224842924367</v>
      </c>
      <c r="J827" s="1" t="s">
        <v>2757</v>
      </c>
      <c r="K827" s="1" t="s">
        <v>298</v>
      </c>
      <c r="L827" s="1" t="s">
        <v>223</v>
      </c>
      <c r="M827" s="1" t="s">
        <v>20</v>
      </c>
      <c r="N827" s="1" t="str">
        <f>INDEX(Countries[], MATCH(Data[[#This Row],[Where do you work]], Countries[Actual], 0), 2)</f>
        <v>Indonesia</v>
      </c>
      <c r="O827" s="1" t="str">
        <f>VLOOKUP(Data[[#This Row],[Where do you work]], Countries[], 3, FALSE)</f>
        <v>Australasia</v>
      </c>
      <c r="P827" s="1" t="s">
        <v>282</v>
      </c>
      <c r="Q827" s="1" t="str">
        <f>VLOOKUP(Data[[#This Row],[How many hours of a day you work on Excel]], Time[], 2, FALSE)</f>
        <v>Heavy</v>
      </c>
      <c r="R827" s="1">
        <v>7</v>
      </c>
      <c r="S827" s="33" t="str">
        <f>VLOOKUP(Data[[#This Row],[Years of Experience]], Experience[], 2, TRUE)</f>
        <v>5 - 10 Years</v>
      </c>
    </row>
    <row r="828" spans="2:19" x14ac:dyDescent="0.2">
      <c r="B828" s="1" t="s">
        <v>2759</v>
      </c>
      <c r="C828" s="1">
        <v>41056.991261574076</v>
      </c>
      <c r="D828" s="10" t="s">
        <v>2749</v>
      </c>
      <c r="E828" s="1" t="s">
        <v>322</v>
      </c>
      <c r="F828" s="11">
        <v>30000</v>
      </c>
      <c r="G828" s="9">
        <f>Data[[#This Row],[Clean Salary]]*INDEX(Exchange[], MATCH(Data[[#This Row],[Currency]], Exchange[Code], 0), 4)</f>
        <v>30000</v>
      </c>
      <c r="H828" s="11" t="str">
        <f>IFERROR(Data[[#This Row],[Salary in USD]]/(INDEX(Exchange[], MATCH(Data[[#This Row],[Local Currency Unit]], Exchange[Code], 0), 8)), "")</f>
        <v/>
      </c>
      <c r="I828" s="30" t="e">
        <f>100*(Data[[#This Row],[Salary in Big Macs]]/$H$5)</f>
        <v>#VALUE!</v>
      </c>
      <c r="J828" s="1" t="s">
        <v>2760</v>
      </c>
      <c r="K828" s="1" t="s">
        <v>316</v>
      </c>
      <c r="L828" s="1" t="s">
        <v>2761</v>
      </c>
      <c r="N828" s="1" t="str">
        <f>INDEX(Countries[], MATCH(Data[[#This Row],[Where do you work]], Countries[Actual], 0), 2)</f>
        <v>Iran</v>
      </c>
      <c r="O828" s="1" t="str">
        <f>VLOOKUP(Data[[#This Row],[Where do you work]], Countries[], 3, FALSE)</f>
        <v>Middle East</v>
      </c>
      <c r="P828" s="1" t="s">
        <v>291</v>
      </c>
      <c r="Q828" s="1" t="str">
        <f>VLOOKUP(Data[[#This Row],[How many hours of a day you work on Excel]], Time[], 2, FALSE)</f>
        <v>Medium</v>
      </c>
      <c r="R828" s="1">
        <v>30</v>
      </c>
      <c r="S828" s="33" t="str">
        <f>VLOOKUP(Data[[#This Row],[Years of Experience]], Experience[], 2, TRUE)</f>
        <v>20+ Years</v>
      </c>
    </row>
    <row r="829" spans="2:19" x14ac:dyDescent="0.2">
      <c r="B829" s="1" t="s">
        <v>3552</v>
      </c>
      <c r="C829" s="1">
        <v>41057.59207175926</v>
      </c>
      <c r="D829" s="10" t="s">
        <v>3544</v>
      </c>
      <c r="E829" s="1" t="s">
        <v>322</v>
      </c>
      <c r="F829" s="11">
        <v>12000</v>
      </c>
      <c r="G829" s="9">
        <f>Data[[#This Row],[Clean Salary]]*INDEX(Exchange[], MATCH(Data[[#This Row],[Currency]], Exchange[Code], 0), 4)</f>
        <v>12000</v>
      </c>
      <c r="H829" s="11" t="str">
        <f>IFERROR(Data[[#This Row],[Salary in USD]]/(INDEX(Exchange[], MATCH(Data[[#This Row],[Local Currency Unit]], Exchange[Code], 0), 8)), "")</f>
        <v/>
      </c>
      <c r="I829" s="30" t="e">
        <f>100*(Data[[#This Row],[Salary in Big Macs]]/$H$5)</f>
        <v>#VALUE!</v>
      </c>
      <c r="J829" s="1" t="s">
        <v>3553</v>
      </c>
      <c r="K829" s="1" t="s">
        <v>298</v>
      </c>
      <c r="L829" s="1" t="s">
        <v>2761</v>
      </c>
      <c r="N829" s="1" t="str">
        <f>INDEX(Countries[], MATCH(Data[[#This Row],[Where do you work]], Countries[Actual], 0), 2)</f>
        <v>Iran</v>
      </c>
      <c r="O829" s="1" t="str">
        <f>VLOOKUP(Data[[#This Row],[Where do you work]], Countries[], 3, FALSE)</f>
        <v>Middle East</v>
      </c>
      <c r="P829" s="1" t="s">
        <v>282</v>
      </c>
      <c r="Q829" s="1" t="str">
        <f>VLOOKUP(Data[[#This Row],[How many hours of a day you work on Excel]], Time[], 2, FALSE)</f>
        <v>Heavy</v>
      </c>
      <c r="R829" s="1">
        <v>3</v>
      </c>
      <c r="S829" s="33" t="str">
        <f>VLOOKUP(Data[[#This Row],[Years of Experience]], Experience[], 2, TRUE)</f>
        <v>0 - 5 Years</v>
      </c>
    </row>
    <row r="830" spans="2:19" x14ac:dyDescent="0.2">
      <c r="B830" s="1" t="s">
        <v>3536</v>
      </c>
      <c r="C830" s="1">
        <v>41055.09747685185</v>
      </c>
      <c r="D830" s="10">
        <v>12000</v>
      </c>
      <c r="E830" s="1" t="s">
        <v>322</v>
      </c>
      <c r="F830" s="11">
        <v>12000</v>
      </c>
      <c r="G830" s="9">
        <f>Data[[#This Row],[Clean Salary]]*INDEX(Exchange[], MATCH(Data[[#This Row],[Currency]], Exchange[Code], 0), 4)</f>
        <v>12000</v>
      </c>
      <c r="H830" s="11" t="str">
        <f>IFERROR(Data[[#This Row],[Salary in USD]]/(INDEX(Exchange[], MATCH(Data[[#This Row],[Local Currency Unit]], Exchange[Code], 0), 8)), "")</f>
        <v/>
      </c>
      <c r="I830" s="30" t="e">
        <f>100*(Data[[#This Row],[Salary in Big Macs]]/$H$5)</f>
        <v>#VALUE!</v>
      </c>
      <c r="J830" s="1" t="s">
        <v>3537</v>
      </c>
      <c r="K830" s="1" t="s">
        <v>290</v>
      </c>
      <c r="L830" s="1" t="s">
        <v>174</v>
      </c>
      <c r="N830" s="1" t="str">
        <f>INDEX(Countries[], MATCH(Data[[#This Row],[Where do you work]], Countries[Actual], 0), 2)</f>
        <v>Iran</v>
      </c>
      <c r="O830" s="1" t="str">
        <f>VLOOKUP(Data[[#This Row],[Where do you work]], Countries[], 3, FALSE)</f>
        <v>Middle East</v>
      </c>
      <c r="P830" s="1" t="s">
        <v>291</v>
      </c>
      <c r="Q830" s="1" t="str">
        <f>VLOOKUP(Data[[#This Row],[How many hours of a day you work on Excel]], Time[], 2, FALSE)</f>
        <v>Medium</v>
      </c>
      <c r="S830" s="33" t="str">
        <f>VLOOKUP(Data[[#This Row],[Years of Experience]], Experience[], 2, TRUE)</f>
        <v>0 - 5 Years</v>
      </c>
    </row>
    <row r="831" spans="2:19" x14ac:dyDescent="0.2">
      <c r="B831" s="1" t="s">
        <v>2324</v>
      </c>
      <c r="C831" s="1">
        <v>41058.144872685189</v>
      </c>
      <c r="D831" s="10" t="s">
        <v>2325</v>
      </c>
      <c r="E831" s="1" t="s">
        <v>15</v>
      </c>
      <c r="F831" s="11">
        <v>35000</v>
      </c>
      <c r="G831" s="9">
        <f>Data[[#This Row],[Clean Salary]]*INDEX(Exchange[], MATCH(Data[[#This Row],[Currency]], Exchange[Code], 0), 4)</f>
        <v>44463.980364706273</v>
      </c>
      <c r="H831" s="11">
        <f>IFERROR(Data[[#This Row],[Salary in USD]]/(INDEX(Exchange[], MATCH(Data[[#This Row],[Local Currency Unit]], Exchange[Code], 0), 8)), "")</f>
        <v>10037.015883680875</v>
      </c>
      <c r="I831" s="30">
        <f>100*(Data[[#This Row],[Salary in Big Macs]]/$H$5)</f>
        <v>73.228105019600818</v>
      </c>
      <c r="J831" s="1" t="s">
        <v>356</v>
      </c>
      <c r="K831" s="1" t="s">
        <v>290</v>
      </c>
      <c r="L831" s="1" t="s">
        <v>162</v>
      </c>
      <c r="M831" s="1" t="s">
        <v>15</v>
      </c>
      <c r="N831" s="1" t="str">
        <f>INDEX(Countries[], MATCH(Data[[#This Row],[Where do you work]], Countries[Actual], 0), 2)</f>
        <v>Ireland</v>
      </c>
      <c r="O831" s="1" t="str">
        <f>VLOOKUP(Data[[#This Row],[Where do you work]], Countries[], 3, FALSE)</f>
        <v>Europe</v>
      </c>
      <c r="P831" s="1" t="s">
        <v>294</v>
      </c>
      <c r="Q831" s="1" t="str">
        <f>VLOOKUP(Data[[#This Row],[How many hours of a day you work on Excel]], Time[], 2, FALSE)</f>
        <v>Very Heavy</v>
      </c>
      <c r="R831" s="1">
        <v>12</v>
      </c>
      <c r="S831" s="33" t="str">
        <f>VLOOKUP(Data[[#This Row],[Years of Experience]], Experience[], 2, TRUE)</f>
        <v>10 - 20 Years</v>
      </c>
    </row>
    <row r="832" spans="2:19" x14ac:dyDescent="0.2">
      <c r="B832" s="1" t="s">
        <v>965</v>
      </c>
      <c r="C832" s="1">
        <v>41057.837037037039</v>
      </c>
      <c r="D832" s="10" t="s">
        <v>966</v>
      </c>
      <c r="E832" s="1" t="s">
        <v>15</v>
      </c>
      <c r="F832" s="11">
        <v>70000</v>
      </c>
      <c r="G832" s="9">
        <f>Data[[#This Row],[Clean Salary]]*INDEX(Exchange[], MATCH(Data[[#This Row],[Currency]], Exchange[Code], 0), 4)</f>
        <v>88927.960729412545</v>
      </c>
      <c r="H832" s="11">
        <f>IFERROR(Data[[#This Row],[Salary in USD]]/(INDEX(Exchange[], MATCH(Data[[#This Row],[Local Currency Unit]], Exchange[Code], 0), 8)), "")</f>
        <v>20074.03176736175</v>
      </c>
      <c r="I832" s="30">
        <f>100*(Data[[#This Row],[Salary in Big Macs]]/$H$5)</f>
        <v>146.45621003920164</v>
      </c>
      <c r="J832" s="1" t="s">
        <v>967</v>
      </c>
      <c r="K832" s="1" t="s">
        <v>342</v>
      </c>
      <c r="L832" s="1" t="s">
        <v>162</v>
      </c>
      <c r="M832" s="1" t="s">
        <v>15</v>
      </c>
      <c r="N832" s="1" t="str">
        <f>INDEX(Countries[], MATCH(Data[[#This Row],[Where do you work]], Countries[Actual], 0), 2)</f>
        <v>Ireland</v>
      </c>
      <c r="O832" s="1" t="str">
        <f>VLOOKUP(Data[[#This Row],[Where do you work]], Countries[], 3, FALSE)</f>
        <v>Europe</v>
      </c>
      <c r="P832" s="1" t="s">
        <v>291</v>
      </c>
      <c r="Q832" s="1" t="str">
        <f>VLOOKUP(Data[[#This Row],[How many hours of a day you work on Excel]], Time[], 2, FALSE)</f>
        <v>Medium</v>
      </c>
      <c r="R832" s="1">
        <v>20</v>
      </c>
      <c r="S832" s="33" t="str">
        <f>VLOOKUP(Data[[#This Row],[Years of Experience]], Experience[], 2, TRUE)</f>
        <v>20+ Years</v>
      </c>
    </row>
    <row r="833" spans="2:19" x14ac:dyDescent="0.2">
      <c r="B833" s="1" t="s">
        <v>1548</v>
      </c>
      <c r="C833" s="1">
        <v>41055.037662037037</v>
      </c>
      <c r="D833" s="10" t="s">
        <v>1549</v>
      </c>
      <c r="E833" s="1" t="s">
        <v>15</v>
      </c>
      <c r="F833" s="11">
        <v>50000</v>
      </c>
      <c r="G833" s="9">
        <f>Data[[#This Row],[Clean Salary]]*INDEX(Exchange[], MATCH(Data[[#This Row],[Currency]], Exchange[Code], 0), 4)</f>
        <v>63519.971949580387</v>
      </c>
      <c r="H833" s="11">
        <f>IFERROR(Data[[#This Row],[Salary in USD]]/(INDEX(Exchange[], MATCH(Data[[#This Row],[Local Currency Unit]], Exchange[Code], 0), 8)), "")</f>
        <v>14338.594119544106</v>
      </c>
      <c r="I833" s="30">
        <f>100*(Data[[#This Row],[Salary in Big Macs]]/$H$5)</f>
        <v>104.61157859942973</v>
      </c>
      <c r="J833" s="1" t="s">
        <v>682</v>
      </c>
      <c r="K833" s="1" t="s">
        <v>290</v>
      </c>
      <c r="L833" s="1" t="s">
        <v>162</v>
      </c>
      <c r="M833" s="1" t="s">
        <v>15</v>
      </c>
      <c r="N833" s="1" t="str">
        <f>INDEX(Countries[], MATCH(Data[[#This Row],[Where do you work]], Countries[Actual], 0), 2)</f>
        <v>Ireland</v>
      </c>
      <c r="O833" s="1" t="str">
        <f>VLOOKUP(Data[[#This Row],[Where do you work]], Countries[], 3, FALSE)</f>
        <v>Europe</v>
      </c>
      <c r="P833" s="1" t="s">
        <v>282</v>
      </c>
      <c r="Q833" s="1" t="str">
        <f>VLOOKUP(Data[[#This Row],[How many hours of a day you work on Excel]], Time[], 2, FALSE)</f>
        <v>Heavy</v>
      </c>
      <c r="S833" s="33" t="str">
        <f>VLOOKUP(Data[[#This Row],[Years of Experience]], Experience[], 2, TRUE)</f>
        <v>0 - 5 Years</v>
      </c>
    </row>
    <row r="834" spans="2:19" x14ac:dyDescent="0.2">
      <c r="B834" s="1" t="s">
        <v>2291</v>
      </c>
      <c r="C834" s="1">
        <v>41058.979895833334</v>
      </c>
      <c r="D834" s="10" t="s">
        <v>2292</v>
      </c>
      <c r="E834" s="1" t="s">
        <v>15</v>
      </c>
      <c r="F834" s="11">
        <v>36000</v>
      </c>
      <c r="G834" s="9">
        <f>Data[[#This Row],[Clean Salary]]*INDEX(Exchange[], MATCH(Data[[#This Row],[Currency]], Exchange[Code], 0), 4)</f>
        <v>45734.379803697877</v>
      </c>
      <c r="H834" s="11">
        <f>IFERROR(Data[[#This Row],[Salary in USD]]/(INDEX(Exchange[], MATCH(Data[[#This Row],[Local Currency Unit]], Exchange[Code], 0), 8)), "")</f>
        <v>10323.787766071757</v>
      </c>
      <c r="I834" s="30">
        <f>100*(Data[[#This Row],[Salary in Big Macs]]/$H$5)</f>
        <v>75.32033659158941</v>
      </c>
      <c r="J834" s="1" t="s">
        <v>2293</v>
      </c>
      <c r="K834" s="1" t="s">
        <v>290</v>
      </c>
      <c r="L834" s="1" t="s">
        <v>162</v>
      </c>
      <c r="M834" s="1" t="s">
        <v>15</v>
      </c>
      <c r="N834" s="1" t="str">
        <f>INDEX(Countries[], MATCH(Data[[#This Row],[Where do you work]], Countries[Actual], 0), 2)</f>
        <v>Ireland</v>
      </c>
      <c r="O834" s="1" t="str">
        <f>VLOOKUP(Data[[#This Row],[Where do you work]], Countries[], 3, FALSE)</f>
        <v>Europe</v>
      </c>
      <c r="P834" s="1" t="s">
        <v>291</v>
      </c>
      <c r="Q834" s="1" t="str">
        <f>VLOOKUP(Data[[#This Row],[How many hours of a day you work on Excel]], Time[], 2, FALSE)</f>
        <v>Medium</v>
      </c>
      <c r="R834" s="1">
        <v>4</v>
      </c>
      <c r="S834" s="33" t="str">
        <f>VLOOKUP(Data[[#This Row],[Years of Experience]], Experience[], 2, TRUE)</f>
        <v>0 - 5 Years</v>
      </c>
    </row>
    <row r="835" spans="2:19" x14ac:dyDescent="0.2">
      <c r="B835" s="1" t="s">
        <v>1486</v>
      </c>
      <c r="C835" s="1">
        <v>41054.155381944445</v>
      </c>
      <c r="D835" s="10" t="s">
        <v>1487</v>
      </c>
      <c r="E835" s="1" t="s">
        <v>15</v>
      </c>
      <c r="F835" s="11">
        <v>51650</v>
      </c>
      <c r="G835" s="9">
        <f>Data[[#This Row],[Clean Salary]]*INDEX(Exchange[], MATCH(Data[[#This Row],[Currency]], Exchange[Code], 0), 4)</f>
        <v>65616.131023916547</v>
      </c>
      <c r="H835" s="11">
        <f>IFERROR(Data[[#This Row],[Salary in USD]]/(INDEX(Exchange[], MATCH(Data[[#This Row],[Local Currency Unit]], Exchange[Code], 0), 8)), "")</f>
        <v>14811.767725489064</v>
      </c>
      <c r="I835" s="30">
        <f>100*(Data[[#This Row],[Salary in Big Macs]]/$H$5)</f>
        <v>108.06376069321092</v>
      </c>
      <c r="J835" s="1" t="s">
        <v>1488</v>
      </c>
      <c r="K835" s="1" t="s">
        <v>286</v>
      </c>
      <c r="L835" s="1" t="s">
        <v>162</v>
      </c>
      <c r="M835" s="1" t="s">
        <v>15</v>
      </c>
      <c r="N835" s="1" t="str">
        <f>INDEX(Countries[], MATCH(Data[[#This Row],[Where do you work]], Countries[Actual], 0), 2)</f>
        <v>Ireland</v>
      </c>
      <c r="O835" s="1" t="str">
        <f>VLOOKUP(Data[[#This Row],[Where do you work]], Countries[], 3, FALSE)</f>
        <v>Europe</v>
      </c>
      <c r="P835" s="1" t="s">
        <v>291</v>
      </c>
      <c r="Q835" s="1" t="str">
        <f>VLOOKUP(Data[[#This Row],[How many hours of a day you work on Excel]], Time[], 2, FALSE)</f>
        <v>Medium</v>
      </c>
      <c r="S835" s="33" t="str">
        <f>VLOOKUP(Data[[#This Row],[Years of Experience]], Experience[], 2, TRUE)</f>
        <v>0 - 5 Years</v>
      </c>
    </row>
    <row r="836" spans="2:19" x14ac:dyDescent="0.2">
      <c r="B836" s="1" t="s">
        <v>2708</v>
      </c>
      <c r="C836" s="1">
        <v>41064.82371527778</v>
      </c>
      <c r="D836" s="10" t="s">
        <v>2709</v>
      </c>
      <c r="E836" s="1" t="s">
        <v>322</v>
      </c>
      <c r="F836" s="11">
        <v>31200</v>
      </c>
      <c r="G836" s="9">
        <f>Data[[#This Row],[Clean Salary]]*INDEX(Exchange[], MATCH(Data[[#This Row],[Currency]], Exchange[Code], 0), 4)</f>
        <v>31200</v>
      </c>
      <c r="H836" s="11">
        <f>IFERROR(Data[[#This Row],[Salary in USD]]/(INDEX(Exchange[], MATCH(Data[[#This Row],[Local Currency Unit]], Exchange[Code], 0), 8)), "")</f>
        <v>7554.4794188861988</v>
      </c>
      <c r="I836" s="30">
        <f>100*(Data[[#This Row],[Salary in Big Macs]]/$H$5)</f>
        <v>55.116004464440117</v>
      </c>
      <c r="J836" s="1" t="s">
        <v>1795</v>
      </c>
      <c r="K836" s="1" t="s">
        <v>313</v>
      </c>
      <c r="L836" s="1" t="s">
        <v>2710</v>
      </c>
      <c r="M836" s="1" t="s">
        <v>21</v>
      </c>
      <c r="N836" s="1" t="str">
        <f>INDEX(Countries[], MATCH(Data[[#This Row],[Where do you work]], Countries[Actual], 0), 2)</f>
        <v>Israel</v>
      </c>
      <c r="O836" s="1" t="str">
        <f>VLOOKUP(Data[[#This Row],[Where do you work]], Countries[], 3, FALSE)</f>
        <v>Middle East</v>
      </c>
      <c r="P836" s="1" t="s">
        <v>294</v>
      </c>
      <c r="Q836" s="1" t="str">
        <f>VLOOKUP(Data[[#This Row],[How many hours of a day you work on Excel]], Time[], 2, FALSE)</f>
        <v>Very Heavy</v>
      </c>
      <c r="R836" s="1">
        <v>11</v>
      </c>
      <c r="S836" s="33" t="str">
        <f>VLOOKUP(Data[[#This Row],[Years of Experience]], Experience[], 2, TRUE)</f>
        <v>10 - 20 Years</v>
      </c>
    </row>
    <row r="837" spans="2:19" x14ac:dyDescent="0.2">
      <c r="B837" s="1" t="s">
        <v>1793</v>
      </c>
      <c r="C837" s="1">
        <v>41057.591365740744</v>
      </c>
      <c r="D837" s="10" t="s">
        <v>1794</v>
      </c>
      <c r="E837" s="1" t="s">
        <v>322</v>
      </c>
      <c r="F837" s="11">
        <v>55000</v>
      </c>
      <c r="G837" s="9">
        <f>Data[[#This Row],[Clean Salary]]*INDEX(Exchange[], MATCH(Data[[#This Row],[Currency]], Exchange[Code], 0), 4)</f>
        <v>55000</v>
      </c>
      <c r="H837" s="11">
        <f>IFERROR(Data[[#This Row],[Salary in USD]]/(INDEX(Exchange[], MATCH(Data[[#This Row],[Local Currency Unit]], Exchange[Code], 0), 8)), "")</f>
        <v>13317.191283292979</v>
      </c>
      <c r="I837" s="30">
        <f>100*(Data[[#This Row],[Salary in Big Macs]]/$H$5)</f>
        <v>97.159623254622005</v>
      </c>
      <c r="J837" s="1" t="s">
        <v>1795</v>
      </c>
      <c r="K837" s="1" t="s">
        <v>313</v>
      </c>
      <c r="L837" s="1" t="s">
        <v>163</v>
      </c>
      <c r="M837" s="1" t="s">
        <v>21</v>
      </c>
      <c r="N837" s="1" t="str">
        <f>INDEX(Countries[], MATCH(Data[[#This Row],[Where do you work]], Countries[Actual], 0), 2)</f>
        <v>Israel</v>
      </c>
      <c r="O837" s="1" t="str">
        <f>VLOOKUP(Data[[#This Row],[Where do you work]], Countries[], 3, FALSE)</f>
        <v>Middle East</v>
      </c>
      <c r="P837" s="1" t="s">
        <v>282</v>
      </c>
      <c r="Q837" s="1" t="str">
        <f>VLOOKUP(Data[[#This Row],[How many hours of a day you work on Excel]], Time[], 2, FALSE)</f>
        <v>Heavy</v>
      </c>
      <c r="R837" s="1">
        <v>6</v>
      </c>
      <c r="S837" s="33" t="str">
        <f>VLOOKUP(Data[[#This Row],[Years of Experience]], Experience[], 2, TRUE)</f>
        <v>5 - 10 Years</v>
      </c>
    </row>
    <row r="838" spans="2:19" x14ac:dyDescent="0.2">
      <c r="B838" s="1" t="s">
        <v>2384</v>
      </c>
      <c r="C838" s="1">
        <v>41058.73605324074</v>
      </c>
      <c r="D838" s="10" t="s">
        <v>2385</v>
      </c>
      <c r="E838" s="1" t="s">
        <v>322</v>
      </c>
      <c r="F838" s="11">
        <v>41000</v>
      </c>
      <c r="G838" s="9">
        <f>Data[[#This Row],[Clean Salary]]*INDEX(Exchange[], MATCH(Data[[#This Row],[Currency]], Exchange[Code], 0), 4)</f>
        <v>41000</v>
      </c>
      <c r="H838" s="11">
        <f>IFERROR(Data[[#This Row],[Salary in USD]]/(INDEX(Exchange[], MATCH(Data[[#This Row],[Local Currency Unit]], Exchange[Code], 0), 8)), "")</f>
        <v>9927.3607748184022</v>
      </c>
      <c r="I838" s="30">
        <f>100*(Data[[#This Row],[Salary in Big Macs]]/$H$5)</f>
        <v>72.428082789809139</v>
      </c>
      <c r="J838" s="1" t="s">
        <v>2386</v>
      </c>
      <c r="K838" s="1" t="s">
        <v>281</v>
      </c>
      <c r="L838" s="1" t="s">
        <v>163</v>
      </c>
      <c r="M838" s="1" t="s">
        <v>21</v>
      </c>
      <c r="N838" s="1" t="str">
        <f>INDEX(Countries[], MATCH(Data[[#This Row],[Where do you work]], Countries[Actual], 0), 2)</f>
        <v>Israel</v>
      </c>
      <c r="O838" s="1" t="str">
        <f>VLOOKUP(Data[[#This Row],[Where do you work]], Countries[], 3, FALSE)</f>
        <v>Middle East</v>
      </c>
      <c r="P838" s="1" t="s">
        <v>291</v>
      </c>
      <c r="Q838" s="1" t="str">
        <f>VLOOKUP(Data[[#This Row],[How many hours of a day you work on Excel]], Time[], 2, FALSE)</f>
        <v>Medium</v>
      </c>
      <c r="R838" s="1">
        <v>4</v>
      </c>
      <c r="S838" s="33" t="str">
        <f>VLOOKUP(Data[[#This Row],[Years of Experience]], Experience[], 2, TRUE)</f>
        <v>0 - 5 Years</v>
      </c>
    </row>
    <row r="839" spans="2:19" x14ac:dyDescent="0.2">
      <c r="B839" s="1" t="s">
        <v>1707</v>
      </c>
      <c r="C839" s="1">
        <v>41055.189618055556</v>
      </c>
      <c r="D839" s="10" t="s">
        <v>1708</v>
      </c>
      <c r="E839" s="1" t="s">
        <v>322</v>
      </c>
      <c r="F839" s="11">
        <v>57000</v>
      </c>
      <c r="G839" s="9">
        <f>Data[[#This Row],[Clean Salary]]*INDEX(Exchange[], MATCH(Data[[#This Row],[Currency]], Exchange[Code], 0), 4)</f>
        <v>57000</v>
      </c>
      <c r="H839" s="11">
        <f>IFERROR(Data[[#This Row],[Salary in USD]]/(INDEX(Exchange[], MATCH(Data[[#This Row],[Local Currency Unit]], Exchange[Code], 0), 8)), "")</f>
        <v>13801.452784503632</v>
      </c>
      <c r="I839" s="30">
        <f>100*(Data[[#This Row],[Salary in Big Macs]]/$H$5)</f>
        <v>100.692700463881</v>
      </c>
      <c r="J839" s="1" t="s">
        <v>1709</v>
      </c>
      <c r="K839" s="1" t="s">
        <v>281</v>
      </c>
      <c r="L839" s="1" t="s">
        <v>1710</v>
      </c>
      <c r="M839" s="1" t="s">
        <v>21</v>
      </c>
      <c r="N839" s="1" t="str">
        <f>INDEX(Countries[], MATCH(Data[[#This Row],[Where do you work]], Countries[Actual], 0), 2)</f>
        <v>Israel</v>
      </c>
      <c r="O839" s="1" t="str">
        <f>VLOOKUP(Data[[#This Row],[Where do you work]], Countries[], 3, FALSE)</f>
        <v>Middle East</v>
      </c>
      <c r="P839" s="1" t="s">
        <v>282</v>
      </c>
      <c r="Q839" s="1" t="str">
        <f>VLOOKUP(Data[[#This Row],[How many hours of a day you work on Excel]], Time[], 2, FALSE)</f>
        <v>Heavy</v>
      </c>
      <c r="S839" s="33" t="str">
        <f>VLOOKUP(Data[[#This Row],[Years of Experience]], Experience[], 2, TRUE)</f>
        <v>0 - 5 Years</v>
      </c>
    </row>
    <row r="840" spans="2:19" x14ac:dyDescent="0.2">
      <c r="B840" s="1" t="s">
        <v>421</v>
      </c>
      <c r="C840" s="1">
        <v>41055.065104166664</v>
      </c>
      <c r="D840" s="10">
        <v>150000</v>
      </c>
      <c r="E840" s="1" t="s">
        <v>322</v>
      </c>
      <c r="F840" s="11">
        <v>150000</v>
      </c>
      <c r="G840" s="9">
        <f>Data[[#This Row],[Clean Salary]]*INDEX(Exchange[], MATCH(Data[[#This Row],[Currency]], Exchange[Code], 0), 4)</f>
        <v>150000</v>
      </c>
      <c r="H840" s="11">
        <f>IFERROR(Data[[#This Row],[Salary in USD]]/(INDEX(Exchange[], MATCH(Data[[#This Row],[Local Currency Unit]], Exchange[Code], 0), 8)), "")</f>
        <v>36319.612590799035</v>
      </c>
      <c r="I840" s="30">
        <f>100*(Data[[#This Row],[Salary in Big Macs]]/$H$5)</f>
        <v>264.98079069442366</v>
      </c>
      <c r="J840" s="1" t="s">
        <v>422</v>
      </c>
      <c r="K840" s="1" t="s">
        <v>281</v>
      </c>
      <c r="L840" s="1" t="s">
        <v>163</v>
      </c>
      <c r="M840" s="1" t="s">
        <v>21</v>
      </c>
      <c r="N840" s="1" t="str">
        <f>INDEX(Countries[], MATCH(Data[[#This Row],[Where do you work]], Countries[Actual], 0), 2)</f>
        <v>Israel</v>
      </c>
      <c r="O840" s="1" t="str">
        <f>VLOOKUP(Data[[#This Row],[Where do you work]], Countries[], 3, FALSE)</f>
        <v>Middle East</v>
      </c>
      <c r="P840" s="1" t="s">
        <v>282</v>
      </c>
      <c r="Q840" s="1" t="str">
        <f>VLOOKUP(Data[[#This Row],[How many hours of a day you work on Excel]], Time[], 2, FALSE)</f>
        <v>Heavy</v>
      </c>
      <c r="S840" s="33" t="str">
        <f>VLOOKUP(Data[[#This Row],[Years of Experience]], Experience[], 2, TRUE)</f>
        <v>0 - 5 Years</v>
      </c>
    </row>
    <row r="841" spans="2:19" x14ac:dyDescent="0.2">
      <c r="B841" s="1" t="s">
        <v>1555</v>
      </c>
      <c r="C841" s="1">
        <v>41060.025347222225</v>
      </c>
      <c r="D841" s="10">
        <v>50000</v>
      </c>
      <c r="E841" s="1" t="s">
        <v>15</v>
      </c>
      <c r="F841" s="11">
        <v>50000</v>
      </c>
      <c r="G841" s="9">
        <f>Data[[#This Row],[Clean Salary]]*INDEX(Exchange[], MATCH(Data[[#This Row],[Currency]], Exchange[Code], 0), 4)</f>
        <v>63519.971949580387</v>
      </c>
      <c r="H841" s="11">
        <f>IFERROR(Data[[#This Row],[Salary in USD]]/(INDEX(Exchange[], MATCH(Data[[#This Row],[Local Currency Unit]], Exchange[Code], 0), 8)), "")</f>
        <v>14338.594119544106</v>
      </c>
      <c r="I841" s="30">
        <f>100*(Data[[#This Row],[Salary in Big Macs]]/$H$5)</f>
        <v>104.61157859942973</v>
      </c>
      <c r="J841" s="1" t="s">
        <v>1382</v>
      </c>
      <c r="K841" s="1" t="s">
        <v>316</v>
      </c>
      <c r="L841" s="1" t="s">
        <v>155</v>
      </c>
      <c r="M841" s="1" t="s">
        <v>15</v>
      </c>
      <c r="N841" s="1" t="str">
        <f>INDEX(Countries[], MATCH(Data[[#This Row],[Where do you work]], Countries[Actual], 0), 2)</f>
        <v>Italy</v>
      </c>
      <c r="O841" s="1" t="str">
        <f>VLOOKUP(Data[[#This Row],[Where do you work]], Countries[], 3, FALSE)</f>
        <v>Europe</v>
      </c>
      <c r="P841" s="1" t="s">
        <v>294</v>
      </c>
      <c r="Q841" s="1" t="str">
        <f>VLOOKUP(Data[[#This Row],[How many hours of a day you work on Excel]], Time[], 2, FALSE)</f>
        <v>Very Heavy</v>
      </c>
      <c r="R841" s="1">
        <v>15</v>
      </c>
      <c r="S841" s="33" t="str">
        <f>VLOOKUP(Data[[#This Row],[Years of Experience]], Experience[], 2, TRUE)</f>
        <v>10 - 20 Years</v>
      </c>
    </row>
    <row r="842" spans="2:19" x14ac:dyDescent="0.2">
      <c r="B842" s="1" t="s">
        <v>2992</v>
      </c>
      <c r="C842" s="1">
        <v>41073.222592592596</v>
      </c>
      <c r="D842" s="10" t="s">
        <v>2993</v>
      </c>
      <c r="E842" s="1" t="s">
        <v>15</v>
      </c>
      <c r="F842" s="11">
        <v>19200</v>
      </c>
      <c r="G842" s="9">
        <f>Data[[#This Row],[Clean Salary]]*INDEX(Exchange[], MATCH(Data[[#This Row],[Currency]], Exchange[Code], 0), 4)</f>
        <v>24391.669228638868</v>
      </c>
      <c r="H842" s="11">
        <f>IFERROR(Data[[#This Row],[Salary in USD]]/(INDEX(Exchange[], MATCH(Data[[#This Row],[Local Currency Unit]], Exchange[Code], 0), 8)), "")</f>
        <v>5506.0201419049363</v>
      </c>
      <c r="I842" s="30">
        <f>100*(Data[[#This Row],[Salary in Big Macs]]/$H$5)</f>
        <v>40.170846182181016</v>
      </c>
      <c r="J842" s="1" t="s">
        <v>2994</v>
      </c>
      <c r="K842" s="1" t="s">
        <v>290</v>
      </c>
      <c r="L842" s="1" t="s">
        <v>155</v>
      </c>
      <c r="M842" s="1" t="s">
        <v>15</v>
      </c>
      <c r="N842" s="1" t="str">
        <f>INDEX(Countries[], MATCH(Data[[#This Row],[Where do you work]], Countries[Actual], 0), 2)</f>
        <v>Italy</v>
      </c>
      <c r="O842" s="1" t="str">
        <f>VLOOKUP(Data[[#This Row],[Where do you work]], Countries[], 3, FALSE)</f>
        <v>Europe</v>
      </c>
      <c r="P842" s="1" t="s">
        <v>282</v>
      </c>
      <c r="Q842" s="1" t="str">
        <f>VLOOKUP(Data[[#This Row],[How many hours of a day you work on Excel]], Time[], 2, FALSE)</f>
        <v>Heavy</v>
      </c>
      <c r="R842" s="1">
        <v>10</v>
      </c>
      <c r="S842" s="33" t="str">
        <f>VLOOKUP(Data[[#This Row],[Years of Experience]], Experience[], 2, TRUE)</f>
        <v>10 - 20 Years</v>
      </c>
    </row>
    <row r="843" spans="2:19" x14ac:dyDescent="0.2">
      <c r="B843" s="1" t="s">
        <v>3265</v>
      </c>
      <c r="C843" s="1">
        <v>41057.99417824074</v>
      </c>
      <c r="D843" s="10" t="s">
        <v>3266</v>
      </c>
      <c r="E843" s="1" t="s">
        <v>15</v>
      </c>
      <c r="F843" s="11">
        <v>15000</v>
      </c>
      <c r="G843" s="9">
        <f>Data[[#This Row],[Clean Salary]]*INDEX(Exchange[], MATCH(Data[[#This Row],[Currency]], Exchange[Code], 0), 4)</f>
        <v>19055.991584874118</v>
      </c>
      <c r="H843" s="11">
        <f>IFERROR(Data[[#This Row],[Salary in USD]]/(INDEX(Exchange[], MATCH(Data[[#This Row],[Local Currency Unit]], Exchange[Code], 0), 8)), "")</f>
        <v>4301.5782358632323</v>
      </c>
      <c r="I843" s="30">
        <f>100*(Data[[#This Row],[Salary in Big Macs]]/$H$5)</f>
        <v>31.383473579828923</v>
      </c>
      <c r="J843" s="1" t="s">
        <v>3267</v>
      </c>
      <c r="K843" s="1" t="s">
        <v>342</v>
      </c>
      <c r="L843" s="1" t="s">
        <v>1235</v>
      </c>
      <c r="M843" s="1" t="s">
        <v>15</v>
      </c>
      <c r="N843" s="1" t="str">
        <f>INDEX(Countries[], MATCH(Data[[#This Row],[Where do you work]], Countries[Actual], 0), 2)</f>
        <v>Italy</v>
      </c>
      <c r="O843" s="1" t="str">
        <f>VLOOKUP(Data[[#This Row],[Where do you work]], Countries[], 3, FALSE)</f>
        <v>Europe</v>
      </c>
      <c r="P843" s="1" t="s">
        <v>282</v>
      </c>
      <c r="Q843" s="1" t="str">
        <f>VLOOKUP(Data[[#This Row],[How many hours of a day you work on Excel]], Time[], 2, FALSE)</f>
        <v>Heavy</v>
      </c>
      <c r="R843" s="1">
        <v>3</v>
      </c>
      <c r="S843" s="33" t="str">
        <f>VLOOKUP(Data[[#This Row],[Years of Experience]], Experience[], 2, TRUE)</f>
        <v>0 - 5 Years</v>
      </c>
    </row>
    <row r="844" spans="2:19" x14ac:dyDescent="0.2">
      <c r="B844" s="1" t="s">
        <v>1374</v>
      </c>
      <c r="C844" s="1">
        <v>41055.776863425926</v>
      </c>
      <c r="D844" s="10">
        <v>55000</v>
      </c>
      <c r="E844" s="1" t="s">
        <v>15</v>
      </c>
      <c r="F844" s="11">
        <v>55000</v>
      </c>
      <c r="G844" s="9">
        <f>Data[[#This Row],[Clean Salary]]*INDEX(Exchange[], MATCH(Data[[#This Row],[Currency]], Exchange[Code], 0), 4)</f>
        <v>69871.969144538423</v>
      </c>
      <c r="H844" s="11">
        <f>IFERROR(Data[[#This Row],[Salary in USD]]/(INDEX(Exchange[], MATCH(Data[[#This Row],[Local Currency Unit]], Exchange[Code], 0), 8)), "")</f>
        <v>15772.453531498517</v>
      </c>
      <c r="I844" s="30">
        <f>100*(Data[[#This Row],[Salary in Big Macs]]/$H$5)</f>
        <v>115.07273645937271</v>
      </c>
      <c r="J844" s="1" t="s">
        <v>336</v>
      </c>
      <c r="K844" s="1" t="s">
        <v>329</v>
      </c>
      <c r="L844" s="1" t="s">
        <v>155</v>
      </c>
      <c r="M844" s="1" t="s">
        <v>15</v>
      </c>
      <c r="N844" s="1" t="str">
        <f>INDEX(Countries[], MATCH(Data[[#This Row],[Where do you work]], Countries[Actual], 0), 2)</f>
        <v>Italy</v>
      </c>
      <c r="O844" s="1" t="str">
        <f>VLOOKUP(Data[[#This Row],[Where do you work]], Countries[], 3, FALSE)</f>
        <v>Europe</v>
      </c>
      <c r="P844" s="1" t="s">
        <v>291</v>
      </c>
      <c r="Q844" s="1" t="str">
        <f>VLOOKUP(Data[[#This Row],[How many hours of a day you work on Excel]], Time[], 2, FALSE)</f>
        <v>Medium</v>
      </c>
      <c r="R844" s="1">
        <v>18</v>
      </c>
      <c r="S844" s="33" t="str">
        <f>VLOOKUP(Data[[#This Row],[Years of Experience]], Experience[], 2, TRUE)</f>
        <v>10 - 20 Years</v>
      </c>
    </row>
    <row r="845" spans="2:19" x14ac:dyDescent="0.2">
      <c r="B845" s="1" t="s">
        <v>2806</v>
      </c>
      <c r="C845" s="1">
        <v>41058.657141203701</v>
      </c>
      <c r="D845" s="10" t="s">
        <v>2807</v>
      </c>
      <c r="E845" s="1" t="s">
        <v>15</v>
      </c>
      <c r="F845" s="11">
        <v>24000</v>
      </c>
      <c r="G845" s="9">
        <f>Data[[#This Row],[Clean Salary]]*INDEX(Exchange[], MATCH(Data[[#This Row],[Currency]], Exchange[Code], 0), 4)</f>
        <v>30489.586535798586</v>
      </c>
      <c r="H845" s="11">
        <f>IFERROR(Data[[#This Row],[Salary in USD]]/(INDEX(Exchange[], MATCH(Data[[#This Row],[Local Currency Unit]], Exchange[Code], 0), 8)), "")</f>
        <v>6882.5251773811715</v>
      </c>
      <c r="I845" s="30">
        <f>100*(Data[[#This Row],[Salary in Big Macs]]/$H$5)</f>
        <v>50.213557727726275</v>
      </c>
      <c r="J845" s="1" t="s">
        <v>298</v>
      </c>
      <c r="K845" s="1" t="s">
        <v>298</v>
      </c>
      <c r="L845" s="1" t="s">
        <v>1235</v>
      </c>
      <c r="M845" s="1" t="s">
        <v>15</v>
      </c>
      <c r="N845" s="1" t="str">
        <f>INDEX(Countries[], MATCH(Data[[#This Row],[Where do you work]], Countries[Actual], 0), 2)</f>
        <v>Italy</v>
      </c>
      <c r="O845" s="1" t="str">
        <f>VLOOKUP(Data[[#This Row],[Where do you work]], Countries[], 3, FALSE)</f>
        <v>Europe</v>
      </c>
      <c r="P845" s="1" t="s">
        <v>282</v>
      </c>
      <c r="Q845" s="1" t="str">
        <f>VLOOKUP(Data[[#This Row],[How many hours of a day you work on Excel]], Time[], 2, FALSE)</f>
        <v>Heavy</v>
      </c>
      <c r="R845" s="1">
        <v>10</v>
      </c>
      <c r="S845" s="33" t="str">
        <f>VLOOKUP(Data[[#This Row],[Years of Experience]], Experience[], 2, TRUE)</f>
        <v>10 - 20 Years</v>
      </c>
    </row>
    <row r="846" spans="2:19" x14ac:dyDescent="0.2">
      <c r="B846" s="1" t="s">
        <v>1233</v>
      </c>
      <c r="C846" s="1">
        <v>41059.81082175926</v>
      </c>
      <c r="D846" s="10" t="s">
        <v>1234</v>
      </c>
      <c r="E846" s="1" t="s">
        <v>15</v>
      </c>
      <c r="F846" s="11">
        <v>60000</v>
      </c>
      <c r="G846" s="9">
        <f>Data[[#This Row],[Clean Salary]]*INDEX(Exchange[], MATCH(Data[[#This Row],[Currency]], Exchange[Code], 0), 4)</f>
        <v>76223.966339496474</v>
      </c>
      <c r="H846" s="11">
        <f>IFERROR(Data[[#This Row],[Salary in USD]]/(INDEX(Exchange[], MATCH(Data[[#This Row],[Local Currency Unit]], Exchange[Code], 0), 8)), "")</f>
        <v>17206.312943452929</v>
      </c>
      <c r="I846" s="30">
        <f>100*(Data[[#This Row],[Salary in Big Macs]]/$H$5)</f>
        <v>125.53389431931569</v>
      </c>
      <c r="J846" s="1" t="s">
        <v>696</v>
      </c>
      <c r="K846" s="1" t="s">
        <v>290</v>
      </c>
      <c r="L846" s="1" t="s">
        <v>1235</v>
      </c>
      <c r="M846" s="1" t="s">
        <v>15</v>
      </c>
      <c r="N846" s="1" t="str">
        <f>INDEX(Countries[], MATCH(Data[[#This Row],[Where do you work]], Countries[Actual], 0), 2)</f>
        <v>Italy</v>
      </c>
      <c r="O846" s="1" t="str">
        <f>VLOOKUP(Data[[#This Row],[Where do you work]], Countries[], 3, FALSE)</f>
        <v>Europe</v>
      </c>
      <c r="P846" s="1" t="s">
        <v>294</v>
      </c>
      <c r="Q846" s="1" t="str">
        <f>VLOOKUP(Data[[#This Row],[How many hours of a day you work on Excel]], Time[], 2, FALSE)</f>
        <v>Very Heavy</v>
      </c>
      <c r="R846" s="1">
        <v>14</v>
      </c>
      <c r="S846" s="33" t="str">
        <f>VLOOKUP(Data[[#This Row],[Years of Experience]], Experience[], 2, TRUE)</f>
        <v>10 - 20 Years</v>
      </c>
    </row>
    <row r="847" spans="2:19" x14ac:dyDescent="0.2">
      <c r="B847" s="1" t="s">
        <v>2387</v>
      </c>
      <c r="C847" s="1">
        <v>41059.56722222222</v>
      </c>
      <c r="D847" s="10">
        <v>41000</v>
      </c>
      <c r="E847" s="1" t="s">
        <v>322</v>
      </c>
      <c r="F847" s="11">
        <v>41000</v>
      </c>
      <c r="G847" s="9">
        <f>Data[[#This Row],[Clean Salary]]*INDEX(Exchange[], MATCH(Data[[#This Row],[Currency]], Exchange[Code], 0), 4)</f>
        <v>41000</v>
      </c>
      <c r="H847" s="11">
        <f>IFERROR(Data[[#This Row],[Salary in USD]]/(INDEX(Exchange[], MATCH(Data[[#This Row],[Local Currency Unit]], Exchange[Code], 0), 8)), "")</f>
        <v>9855.7692307692305</v>
      </c>
      <c r="I847" s="30">
        <f>100*(Data[[#This Row],[Salary in Big Macs]]/$H$5)</f>
        <v>71.90576488507493</v>
      </c>
      <c r="J847" s="1" t="s">
        <v>1033</v>
      </c>
      <c r="K847" s="1" t="s">
        <v>290</v>
      </c>
      <c r="L847" s="1" t="s">
        <v>175</v>
      </c>
      <c r="M847" s="1" t="s">
        <v>22</v>
      </c>
      <c r="N847" s="1" t="str">
        <f>INDEX(Countries[], MATCH(Data[[#This Row],[Where do you work]], Countries[Actual], 0), 2)</f>
        <v>Japan</v>
      </c>
      <c r="O847" s="1" t="str">
        <f>VLOOKUP(Data[[#This Row],[Where do you work]], Countries[], 3, FALSE)</f>
        <v>Asia</v>
      </c>
      <c r="P847" s="1" t="s">
        <v>291</v>
      </c>
      <c r="Q847" s="1" t="str">
        <f>VLOOKUP(Data[[#This Row],[How many hours of a day you work on Excel]], Time[], 2, FALSE)</f>
        <v>Medium</v>
      </c>
      <c r="R847" s="1">
        <v>2</v>
      </c>
      <c r="S847" s="33" t="str">
        <f>VLOOKUP(Data[[#This Row],[Years of Experience]], Experience[], 2, TRUE)</f>
        <v>0 - 5 Years</v>
      </c>
    </row>
    <row r="848" spans="2:19" x14ac:dyDescent="0.2">
      <c r="B848" s="1" t="s">
        <v>593</v>
      </c>
      <c r="C848" s="1">
        <v>41055.240763888891</v>
      </c>
      <c r="D848" s="10">
        <v>111000</v>
      </c>
      <c r="E848" s="1" t="s">
        <v>322</v>
      </c>
      <c r="F848" s="11">
        <v>111000</v>
      </c>
      <c r="G848" s="9">
        <f>Data[[#This Row],[Clean Salary]]*INDEX(Exchange[], MATCH(Data[[#This Row],[Currency]], Exchange[Code], 0), 4)</f>
        <v>111000</v>
      </c>
      <c r="H848" s="11">
        <f>IFERROR(Data[[#This Row],[Salary in USD]]/(INDEX(Exchange[], MATCH(Data[[#This Row],[Local Currency Unit]], Exchange[Code], 0), 8)), "")</f>
        <v>26682.692307692309</v>
      </c>
      <c r="I848" s="30">
        <f>100*(Data[[#This Row],[Salary in Big Macs]]/$H$5)</f>
        <v>194.67170493276384</v>
      </c>
      <c r="J848" s="1" t="s">
        <v>594</v>
      </c>
      <c r="K848" s="1" t="s">
        <v>290</v>
      </c>
      <c r="L848" s="1" t="s">
        <v>175</v>
      </c>
      <c r="M848" s="1" t="s">
        <v>22</v>
      </c>
      <c r="N848" s="1" t="str">
        <f>INDEX(Countries[], MATCH(Data[[#This Row],[Where do you work]], Countries[Actual], 0), 2)</f>
        <v>Japan</v>
      </c>
      <c r="O848" s="1" t="str">
        <f>VLOOKUP(Data[[#This Row],[Where do you work]], Countries[], 3, FALSE)</f>
        <v>Asia</v>
      </c>
      <c r="P848" s="1" t="s">
        <v>294</v>
      </c>
      <c r="Q848" s="1" t="str">
        <f>VLOOKUP(Data[[#This Row],[How many hours of a day you work on Excel]], Time[], 2, FALSE)</f>
        <v>Very Heavy</v>
      </c>
      <c r="S848" s="33" t="str">
        <f>VLOOKUP(Data[[#This Row],[Years of Experience]], Experience[], 2, TRUE)</f>
        <v>0 - 5 Years</v>
      </c>
    </row>
    <row r="849" spans="2:19" x14ac:dyDescent="0.2">
      <c r="B849" s="1" t="s">
        <v>1918</v>
      </c>
      <c r="C849" s="1">
        <v>41058.819155092591</v>
      </c>
      <c r="D849" s="10" t="s">
        <v>1919</v>
      </c>
      <c r="E849" s="1" t="s">
        <v>22</v>
      </c>
      <c r="F849" s="11">
        <v>4000000</v>
      </c>
      <c r="G849" s="9">
        <f>Data[[#This Row],[Clean Salary]]*INDEX(Exchange[], MATCH(Data[[#This Row],[Currency]], Exchange[Code], 0), 4)</f>
        <v>50694.322109187968</v>
      </c>
      <c r="H849" s="11">
        <f>IFERROR(Data[[#This Row],[Salary in USD]]/(INDEX(Exchange[], MATCH(Data[[#This Row],[Local Currency Unit]], Exchange[Code], 0), 8)), "")</f>
        <v>12186.135122400954</v>
      </c>
      <c r="I849" s="30">
        <f>100*(Data[[#This Row],[Salary in Big Macs]]/$H$5)</f>
        <v>88.907658697354293</v>
      </c>
      <c r="J849" s="1" t="s">
        <v>1920</v>
      </c>
      <c r="K849" s="1" t="s">
        <v>290</v>
      </c>
      <c r="L849" s="1" t="s">
        <v>175</v>
      </c>
      <c r="M849" s="1" t="s">
        <v>22</v>
      </c>
      <c r="N849" s="1" t="str">
        <f>INDEX(Countries[], MATCH(Data[[#This Row],[Where do you work]], Countries[Actual], 0), 2)</f>
        <v>Japan</v>
      </c>
      <c r="O849" s="1" t="str">
        <f>VLOOKUP(Data[[#This Row],[Where do you work]], Countries[], 3, FALSE)</f>
        <v>Asia</v>
      </c>
      <c r="P849" s="1" t="s">
        <v>282</v>
      </c>
      <c r="Q849" s="1" t="str">
        <f>VLOOKUP(Data[[#This Row],[How many hours of a day you work on Excel]], Time[], 2, FALSE)</f>
        <v>Heavy</v>
      </c>
      <c r="R849" s="1">
        <v>8</v>
      </c>
      <c r="S849" s="33" t="str">
        <f>VLOOKUP(Data[[#This Row],[Years of Experience]], Experience[], 2, TRUE)</f>
        <v>5 - 10 Years</v>
      </c>
    </row>
    <row r="850" spans="2:19" x14ac:dyDescent="0.2">
      <c r="B850" s="1" t="s">
        <v>277</v>
      </c>
      <c r="C850" s="1">
        <v>41057.972939814812</v>
      </c>
      <c r="D850" s="10" t="s">
        <v>278</v>
      </c>
      <c r="E850" s="1" t="s">
        <v>279</v>
      </c>
      <c r="F850" s="11">
        <v>4300000</v>
      </c>
      <c r="G850" s="9">
        <f>Data[[#This Row],[Clean Salary]]*INDEX(Exchange[], MATCH(Data[[#This Row],[Currency]], Exchange[Code], 0), 4)</f>
        <v>51497.005988023957</v>
      </c>
      <c r="H850" s="11" t="str">
        <f>IFERROR(Data[[#This Row],[Salary in USD]]/(INDEX(Exchange[], MATCH(Data[[#This Row],[Local Currency Unit]], Exchange[Code], 0), 8)), "")</f>
        <v/>
      </c>
      <c r="I850" s="30" t="e">
        <f>100*(Data[[#This Row],[Salary in Big Macs]]/$H$5)</f>
        <v>#VALUE!</v>
      </c>
      <c r="J850" s="1" t="s">
        <v>280</v>
      </c>
      <c r="K850" s="1" t="s">
        <v>281</v>
      </c>
      <c r="L850" s="1" t="s">
        <v>67</v>
      </c>
      <c r="M850" s="1" t="s">
        <v>279</v>
      </c>
      <c r="N850" s="1" t="str">
        <f>INDEX(Countries[], MATCH(Data[[#This Row],[Where do you work]], Countries[Actual], 0), 2)</f>
        <v>Kenya</v>
      </c>
      <c r="O850" s="1" t="str">
        <f>VLOOKUP(Data[[#This Row],[Where do you work]], Countries[], 3, FALSE)</f>
        <v>Africa</v>
      </c>
      <c r="P850" s="1" t="s">
        <v>282</v>
      </c>
      <c r="Q850" s="1" t="str">
        <f>VLOOKUP(Data[[#This Row],[How many hours of a day you work on Excel]], Time[], 2, FALSE)</f>
        <v>Heavy</v>
      </c>
      <c r="R850" s="1">
        <v>9</v>
      </c>
      <c r="S850" s="33" t="str">
        <f>VLOOKUP(Data[[#This Row],[Years of Experience]], Experience[], 2, TRUE)</f>
        <v>5 - 10 Years</v>
      </c>
    </row>
    <row r="851" spans="2:19" x14ac:dyDescent="0.2">
      <c r="B851" s="1" t="s">
        <v>2980</v>
      </c>
      <c r="C851" s="1">
        <v>41058.712164351855</v>
      </c>
      <c r="D851" s="10">
        <v>24000</v>
      </c>
      <c r="E851" s="1" t="s">
        <v>322</v>
      </c>
      <c r="F851" s="11">
        <v>24000</v>
      </c>
      <c r="G851" s="9">
        <f>Data[[#This Row],[Clean Salary]]*INDEX(Exchange[], MATCH(Data[[#This Row],[Currency]], Exchange[Code], 0), 4)</f>
        <v>24000</v>
      </c>
      <c r="H851" s="11">
        <f>IFERROR(Data[[#This Row],[Salary in USD]]/(INDEX(Exchange[], MATCH(Data[[#This Row],[Local Currency Unit]], Exchange[Code], 0), 8)), "")</f>
        <v>8988.7640449438204</v>
      </c>
      <c r="I851" s="30">
        <f>100*(Data[[#This Row],[Salary in Big Macs]]/$H$5)</f>
        <v>65.580264603324025</v>
      </c>
      <c r="J851" s="1" t="s">
        <v>2981</v>
      </c>
      <c r="K851" s="1" t="s">
        <v>281</v>
      </c>
      <c r="L851" s="1" t="s">
        <v>247</v>
      </c>
      <c r="M851" s="1" t="s">
        <v>40</v>
      </c>
      <c r="N851" s="1" t="str">
        <f>INDEX(Countries[], MATCH(Data[[#This Row],[Where do you work]], Countries[Actual], 0), 2)</f>
        <v>Saudi Arabia</v>
      </c>
      <c r="O851" s="1" t="str">
        <f>VLOOKUP(Data[[#This Row],[Where do you work]], Countries[], 3, FALSE)</f>
        <v>Middle East</v>
      </c>
      <c r="P851" s="1" t="s">
        <v>282</v>
      </c>
      <c r="Q851" s="1" t="str">
        <f>VLOOKUP(Data[[#This Row],[How many hours of a day you work on Excel]], Time[], 2, FALSE)</f>
        <v>Heavy</v>
      </c>
      <c r="R851" s="1">
        <v>5</v>
      </c>
      <c r="S851" s="33" t="str">
        <f>VLOOKUP(Data[[#This Row],[Years of Experience]], Experience[], 2, TRUE)</f>
        <v>5 - 10 Years</v>
      </c>
    </row>
    <row r="852" spans="2:19" x14ac:dyDescent="0.2">
      <c r="B852" s="1" t="s">
        <v>2728</v>
      </c>
      <c r="C852" s="1">
        <v>41055.725474537037</v>
      </c>
      <c r="D852" s="10">
        <v>30232</v>
      </c>
      <c r="E852" s="1" t="s">
        <v>322</v>
      </c>
      <c r="F852" s="11">
        <v>30232</v>
      </c>
      <c r="G852" s="9">
        <f>Data[[#This Row],[Clean Salary]]*INDEX(Exchange[], MATCH(Data[[#This Row],[Currency]], Exchange[Code], 0), 4)</f>
        <v>30232</v>
      </c>
      <c r="H852" s="11">
        <f>IFERROR(Data[[#This Row],[Salary in USD]]/(INDEX(Exchange[], MATCH(Data[[#This Row],[Local Currency Unit]], Exchange[Code], 0), 8)), "")</f>
        <v>7198.0952380952376</v>
      </c>
      <c r="I852" s="30">
        <f>100*(Data[[#This Row],[Salary in Big Macs]]/$H$5)</f>
        <v>52.515895176906128</v>
      </c>
      <c r="J852" s="1" t="s">
        <v>2729</v>
      </c>
      <c r="K852" s="1" t="s">
        <v>316</v>
      </c>
      <c r="L852" s="1" t="s">
        <v>2730</v>
      </c>
      <c r="M852" s="1" t="s">
        <v>322</v>
      </c>
      <c r="N852" s="1" t="str">
        <f>INDEX(Countries[], MATCH(Data[[#This Row],[Where do you work]], Countries[Actual], 0), 2)</f>
        <v>USA</v>
      </c>
      <c r="O852" s="1" t="str">
        <f>VLOOKUP(Data[[#This Row],[Where do you work]], Countries[], 3, FALSE)</f>
        <v>North America</v>
      </c>
      <c r="P852" s="1" t="s">
        <v>291</v>
      </c>
      <c r="Q852" s="1" t="str">
        <f>VLOOKUP(Data[[#This Row],[How many hours of a day you work on Excel]], Time[], 2, FALSE)</f>
        <v>Medium</v>
      </c>
      <c r="R852" s="1">
        <v>5</v>
      </c>
      <c r="S852" s="33" t="str">
        <f>VLOOKUP(Data[[#This Row],[Years of Experience]], Experience[], 2, TRUE)</f>
        <v>5 - 10 Years</v>
      </c>
    </row>
    <row r="853" spans="2:19" x14ac:dyDescent="0.2">
      <c r="B853" s="1" t="s">
        <v>2568</v>
      </c>
      <c r="C853" s="1">
        <v>41058.621770833335</v>
      </c>
      <c r="D853" s="10" t="s">
        <v>2569</v>
      </c>
      <c r="E853" s="1" t="s">
        <v>322</v>
      </c>
      <c r="F853" s="11">
        <v>36000</v>
      </c>
      <c r="G853" s="9">
        <f>Data[[#This Row],[Clean Salary]]*INDEX(Exchange[], MATCH(Data[[#This Row],[Currency]], Exchange[Code], 0), 4)</f>
        <v>36000</v>
      </c>
      <c r="H853" s="11" t="str">
        <f>IFERROR(Data[[#This Row],[Salary in USD]]/(INDEX(Exchange[], MATCH(Data[[#This Row],[Local Currency Unit]], Exchange[Code], 0), 8)), "")</f>
        <v/>
      </c>
      <c r="I853" s="30" t="e">
        <f>100*(Data[[#This Row],[Salary in Big Macs]]/$H$5)</f>
        <v>#VALUE!</v>
      </c>
      <c r="J853" s="1" t="s">
        <v>2570</v>
      </c>
      <c r="K853" s="1" t="s">
        <v>290</v>
      </c>
      <c r="L853" s="1" t="s">
        <v>176</v>
      </c>
      <c r="N853" s="1" t="str">
        <f>INDEX(Countries[], MATCH(Data[[#This Row],[Where do you work]], Countries[Actual], 0), 2)</f>
        <v>Kuwait</v>
      </c>
      <c r="O853" s="1" t="str">
        <f>VLOOKUP(Data[[#This Row],[Where do you work]], Countries[], 3, FALSE)</f>
        <v>Middle East</v>
      </c>
      <c r="P853" s="1" t="s">
        <v>291</v>
      </c>
      <c r="Q853" s="1" t="str">
        <f>VLOOKUP(Data[[#This Row],[How many hours of a day you work on Excel]], Time[], 2, FALSE)</f>
        <v>Medium</v>
      </c>
      <c r="R853" s="1">
        <v>10</v>
      </c>
      <c r="S853" s="33" t="str">
        <f>VLOOKUP(Data[[#This Row],[Years of Experience]], Experience[], 2, TRUE)</f>
        <v>10 - 20 Years</v>
      </c>
    </row>
    <row r="854" spans="2:19" x14ac:dyDescent="0.2">
      <c r="B854" s="1" t="s">
        <v>2330</v>
      </c>
      <c r="C854" s="1">
        <v>41057.546261574076</v>
      </c>
      <c r="D854" s="10">
        <v>3500</v>
      </c>
      <c r="E854" s="1" t="s">
        <v>322</v>
      </c>
      <c r="F854" s="11">
        <v>42000</v>
      </c>
      <c r="G854" s="9">
        <f>Data[[#This Row],[Clean Salary]]*INDEX(Exchange[], MATCH(Data[[#This Row],[Currency]], Exchange[Code], 0), 4)</f>
        <v>42000</v>
      </c>
      <c r="H854" s="11" t="str">
        <f>IFERROR(Data[[#This Row],[Salary in USD]]/(INDEX(Exchange[], MATCH(Data[[#This Row],[Local Currency Unit]], Exchange[Code], 0), 8)), "")</f>
        <v/>
      </c>
      <c r="I854" s="30" t="e">
        <f>100*(Data[[#This Row],[Salary in Big Macs]]/$H$5)</f>
        <v>#VALUE!</v>
      </c>
      <c r="J854" s="1" t="s">
        <v>2331</v>
      </c>
      <c r="K854" s="1" t="s">
        <v>281</v>
      </c>
      <c r="L854" s="1" t="s">
        <v>176</v>
      </c>
      <c r="N854" s="1" t="str">
        <f>INDEX(Countries[], MATCH(Data[[#This Row],[Where do you work]], Countries[Actual], 0), 2)</f>
        <v>Kuwait</v>
      </c>
      <c r="O854" s="1" t="str">
        <f>VLOOKUP(Data[[#This Row],[Where do you work]], Countries[], 3, FALSE)</f>
        <v>Middle East</v>
      </c>
      <c r="P854" s="1" t="s">
        <v>294</v>
      </c>
      <c r="Q854" s="1" t="str">
        <f>VLOOKUP(Data[[#This Row],[How many hours of a day you work on Excel]], Time[], 2, FALSE)</f>
        <v>Very Heavy</v>
      </c>
      <c r="R854" s="1">
        <v>5</v>
      </c>
      <c r="S854" s="33" t="str">
        <f>VLOOKUP(Data[[#This Row],[Years of Experience]], Experience[], 2, TRUE)</f>
        <v>5 - 10 Years</v>
      </c>
    </row>
    <row r="855" spans="2:19" x14ac:dyDescent="0.2">
      <c r="B855" s="1" t="s">
        <v>2015</v>
      </c>
      <c r="C855" s="1">
        <v>41059.866608796299</v>
      </c>
      <c r="D855" s="10" t="s">
        <v>2016</v>
      </c>
      <c r="E855" s="1" t="s">
        <v>322</v>
      </c>
      <c r="F855" s="11">
        <v>50000</v>
      </c>
      <c r="G855" s="9">
        <f>Data[[#This Row],[Clean Salary]]*INDEX(Exchange[], MATCH(Data[[#This Row],[Currency]], Exchange[Code], 0), 4)</f>
        <v>50000</v>
      </c>
      <c r="H855" s="11" t="str">
        <f>IFERROR(Data[[#This Row],[Salary in USD]]/(INDEX(Exchange[], MATCH(Data[[#This Row],[Local Currency Unit]], Exchange[Code], 0), 8)), "")</f>
        <v/>
      </c>
      <c r="I855" s="30" t="e">
        <f>100*(Data[[#This Row],[Salary in Big Macs]]/$H$5)</f>
        <v>#VALUE!</v>
      </c>
      <c r="J855" s="1" t="s">
        <v>628</v>
      </c>
      <c r="K855" s="1" t="s">
        <v>290</v>
      </c>
      <c r="L855" s="1" t="s">
        <v>176</v>
      </c>
      <c r="N855" s="1" t="str">
        <f>INDEX(Countries[], MATCH(Data[[#This Row],[Where do you work]], Countries[Actual], 0), 2)</f>
        <v>Kuwait</v>
      </c>
      <c r="O855" s="1" t="str">
        <f>VLOOKUP(Data[[#This Row],[Where do you work]], Countries[], 3, FALSE)</f>
        <v>Middle East</v>
      </c>
      <c r="P855" s="1" t="s">
        <v>282</v>
      </c>
      <c r="Q855" s="1" t="str">
        <f>VLOOKUP(Data[[#This Row],[How many hours of a day you work on Excel]], Time[], 2, FALSE)</f>
        <v>Heavy</v>
      </c>
      <c r="R855" s="1">
        <v>13</v>
      </c>
      <c r="S855" s="33" t="str">
        <f>VLOOKUP(Data[[#This Row],[Years of Experience]], Experience[], 2, TRUE)</f>
        <v>10 - 20 Years</v>
      </c>
    </row>
    <row r="856" spans="2:19" x14ac:dyDescent="0.2">
      <c r="B856" s="1" t="s">
        <v>3377</v>
      </c>
      <c r="C856" s="1">
        <v>41056.642824074072</v>
      </c>
      <c r="D856" s="10">
        <v>1300</v>
      </c>
      <c r="E856" s="1" t="s">
        <v>322</v>
      </c>
      <c r="F856" s="11">
        <v>15600</v>
      </c>
      <c r="G856" s="9">
        <f>Data[[#This Row],[Clean Salary]]*INDEX(Exchange[], MATCH(Data[[#This Row],[Currency]], Exchange[Code], 0), 4)</f>
        <v>15600</v>
      </c>
      <c r="H856" s="11" t="str">
        <f>IFERROR(Data[[#This Row],[Salary in USD]]/(INDEX(Exchange[], MATCH(Data[[#This Row],[Local Currency Unit]], Exchange[Code], 0), 8)), "")</f>
        <v/>
      </c>
      <c r="I856" s="30" t="e">
        <f>100*(Data[[#This Row],[Salary in Big Macs]]/$H$5)</f>
        <v>#VALUE!</v>
      </c>
      <c r="J856" s="1" t="s">
        <v>3378</v>
      </c>
      <c r="K856" s="1" t="s">
        <v>298</v>
      </c>
      <c r="L856" s="1" t="s">
        <v>176</v>
      </c>
      <c r="N856" s="1" t="str">
        <f>INDEX(Countries[], MATCH(Data[[#This Row],[Where do you work]], Countries[Actual], 0), 2)</f>
        <v>Kuwait</v>
      </c>
      <c r="O856" s="1" t="str">
        <f>VLOOKUP(Data[[#This Row],[Where do you work]], Countries[], 3, FALSE)</f>
        <v>Middle East</v>
      </c>
      <c r="P856" s="1" t="s">
        <v>282</v>
      </c>
      <c r="Q856" s="1" t="str">
        <f>VLOOKUP(Data[[#This Row],[How many hours of a day you work on Excel]], Time[], 2, FALSE)</f>
        <v>Heavy</v>
      </c>
      <c r="R856" s="1">
        <v>13</v>
      </c>
      <c r="S856" s="33" t="str">
        <f>VLOOKUP(Data[[#This Row],[Years of Experience]], Experience[], 2, TRUE)</f>
        <v>10 - 20 Years</v>
      </c>
    </row>
    <row r="857" spans="2:19" x14ac:dyDescent="0.2">
      <c r="B857" s="1" t="s">
        <v>3954</v>
      </c>
      <c r="C857" s="1">
        <v>41058.046342592592</v>
      </c>
      <c r="D857" s="10">
        <v>4400</v>
      </c>
      <c r="E857" s="1" t="s">
        <v>322</v>
      </c>
      <c r="F857" s="11">
        <v>4400</v>
      </c>
      <c r="G857" s="9">
        <f>Data[[#This Row],[Clean Salary]]*INDEX(Exchange[], MATCH(Data[[#This Row],[Currency]], Exchange[Code], 0), 4)</f>
        <v>4400</v>
      </c>
      <c r="H857" s="11" t="str">
        <f>IFERROR(Data[[#This Row],[Salary in USD]]/(INDEX(Exchange[], MATCH(Data[[#This Row],[Local Currency Unit]], Exchange[Code], 0), 8)), "")</f>
        <v/>
      </c>
      <c r="I857" s="30" t="e">
        <f>100*(Data[[#This Row],[Salary in Big Macs]]/$H$5)</f>
        <v>#VALUE!</v>
      </c>
      <c r="J857" s="1" t="s">
        <v>3955</v>
      </c>
      <c r="K857" s="1" t="s">
        <v>281</v>
      </c>
      <c r="L857" s="1" t="s">
        <v>225</v>
      </c>
      <c r="N857" s="1" t="str">
        <f>INDEX(Countries[], MATCH(Data[[#This Row],[Where do you work]], Countries[Actual], 0), 2)</f>
        <v>Latin America</v>
      </c>
      <c r="O857" s="1" t="str">
        <f>VLOOKUP(Data[[#This Row],[Where do you work]], Countries[], 3, FALSE)</f>
        <v>South America</v>
      </c>
      <c r="P857" s="1" t="s">
        <v>291</v>
      </c>
      <c r="Q857" s="1" t="str">
        <f>VLOOKUP(Data[[#This Row],[How many hours of a day you work on Excel]], Time[], 2, FALSE)</f>
        <v>Medium</v>
      </c>
      <c r="R857" s="1">
        <v>5</v>
      </c>
      <c r="S857" s="33" t="str">
        <f>VLOOKUP(Data[[#This Row],[Years of Experience]], Experience[], 2, TRUE)</f>
        <v>5 - 10 Years</v>
      </c>
    </row>
    <row r="858" spans="2:19" x14ac:dyDescent="0.2">
      <c r="B858" s="1" t="s">
        <v>386</v>
      </c>
      <c r="C858" s="1">
        <v>41061.790763888886</v>
      </c>
      <c r="D858" s="10">
        <v>177600</v>
      </c>
      <c r="E858" s="1" t="s">
        <v>322</v>
      </c>
      <c r="F858" s="11">
        <v>177600</v>
      </c>
      <c r="G858" s="9">
        <f>Data[[#This Row],[Clean Salary]]*INDEX(Exchange[], MATCH(Data[[#This Row],[Currency]], Exchange[Code], 0), 4)</f>
        <v>177600</v>
      </c>
      <c r="H858" s="11" t="str">
        <f>IFERROR(Data[[#This Row],[Salary in USD]]/(INDEX(Exchange[], MATCH(Data[[#This Row],[Local Currency Unit]], Exchange[Code], 0), 8)), "")</f>
        <v/>
      </c>
      <c r="I858" s="30" t="e">
        <f>100*(Data[[#This Row],[Salary in Big Macs]]/$H$5)</f>
        <v>#VALUE!</v>
      </c>
      <c r="J858" s="1" t="s">
        <v>316</v>
      </c>
      <c r="K858" s="1" t="s">
        <v>316</v>
      </c>
      <c r="L858" s="1" t="s">
        <v>226</v>
      </c>
      <c r="N858" s="1" t="str">
        <f>INDEX(Countries[], MATCH(Data[[#This Row],[Where do you work]], Countries[Actual], 0), 2)</f>
        <v>Lesotho</v>
      </c>
      <c r="O858" s="1" t="str">
        <f>VLOOKUP(Data[[#This Row],[Where do you work]], Countries[], 3, FALSE)</f>
        <v>Africa</v>
      </c>
      <c r="P858" s="1" t="s">
        <v>282</v>
      </c>
      <c r="Q858" s="1" t="str">
        <f>VLOOKUP(Data[[#This Row],[How many hours of a day you work on Excel]], Time[], 2, FALSE)</f>
        <v>Heavy</v>
      </c>
      <c r="R858" s="1">
        <v>6</v>
      </c>
      <c r="S858" s="33" t="str">
        <f>VLOOKUP(Data[[#This Row],[Years of Experience]], Experience[], 2, TRUE)</f>
        <v>5 - 10 Years</v>
      </c>
    </row>
    <row r="859" spans="2:19" x14ac:dyDescent="0.2">
      <c r="B859" s="1" t="s">
        <v>2949</v>
      </c>
      <c r="C859" s="1">
        <v>41060.774652777778</v>
      </c>
      <c r="D859" s="10">
        <v>24864</v>
      </c>
      <c r="E859" s="1" t="s">
        <v>322</v>
      </c>
      <c r="F859" s="11">
        <v>24864</v>
      </c>
      <c r="G859" s="9">
        <f>Data[[#This Row],[Clean Salary]]*INDEX(Exchange[], MATCH(Data[[#This Row],[Currency]], Exchange[Code], 0), 4)</f>
        <v>24864</v>
      </c>
      <c r="H859" s="11" t="str">
        <f>IFERROR(Data[[#This Row],[Salary in USD]]/(INDEX(Exchange[], MATCH(Data[[#This Row],[Local Currency Unit]], Exchange[Code], 0), 8)), "")</f>
        <v/>
      </c>
      <c r="I859" s="30" t="e">
        <f>100*(Data[[#This Row],[Salary in Big Macs]]/$H$5)</f>
        <v>#VALUE!</v>
      </c>
      <c r="J859" s="1" t="s">
        <v>2950</v>
      </c>
      <c r="K859" s="1" t="s">
        <v>281</v>
      </c>
      <c r="L859" s="1" t="s">
        <v>227</v>
      </c>
      <c r="N859" s="1" t="str">
        <f>INDEX(Countries[], MATCH(Data[[#This Row],[Where do you work]], Countries[Actual], 0), 2)</f>
        <v>Libya</v>
      </c>
      <c r="O859" s="1" t="str">
        <f>VLOOKUP(Data[[#This Row],[Where do you work]], Countries[], 3, FALSE)</f>
        <v>Middle East</v>
      </c>
      <c r="P859" s="1" t="s">
        <v>294</v>
      </c>
      <c r="Q859" s="1" t="str">
        <f>VLOOKUP(Data[[#This Row],[How many hours of a day you work on Excel]], Time[], 2, FALSE)</f>
        <v>Very Heavy</v>
      </c>
      <c r="R859" s="1">
        <v>8</v>
      </c>
      <c r="S859" s="33" t="str">
        <f>VLOOKUP(Data[[#This Row],[Years of Experience]], Experience[], 2, TRUE)</f>
        <v>5 - 10 Years</v>
      </c>
    </row>
    <row r="860" spans="2:19" x14ac:dyDescent="0.2">
      <c r="B860" s="1" t="s">
        <v>3398</v>
      </c>
      <c r="C860" s="1">
        <v>41055.597488425927</v>
      </c>
      <c r="D860" s="10" t="s">
        <v>3399</v>
      </c>
      <c r="E860" s="1" t="s">
        <v>322</v>
      </c>
      <c r="F860" s="11">
        <v>15000</v>
      </c>
      <c r="G860" s="9">
        <f>Data[[#This Row],[Clean Salary]]*INDEX(Exchange[], MATCH(Data[[#This Row],[Currency]], Exchange[Code], 0), 4)</f>
        <v>15000</v>
      </c>
      <c r="H860" s="11" t="str">
        <f>IFERROR(Data[[#This Row],[Salary in USD]]/(INDEX(Exchange[], MATCH(Data[[#This Row],[Local Currency Unit]], Exchange[Code], 0), 8)), "")</f>
        <v/>
      </c>
      <c r="I860" s="30" t="e">
        <f>100*(Data[[#This Row],[Salary in Big Macs]]/$H$5)</f>
        <v>#VALUE!</v>
      </c>
      <c r="J860" s="1" t="s">
        <v>3400</v>
      </c>
      <c r="K860" s="1" t="s">
        <v>316</v>
      </c>
      <c r="L860" s="1" t="s">
        <v>228</v>
      </c>
      <c r="N860" s="1" t="str">
        <f>INDEX(Countries[], MATCH(Data[[#This Row],[Where do you work]], Countries[Actual], 0), 2)</f>
        <v>Lithuania</v>
      </c>
      <c r="O860" s="1" t="str">
        <f>VLOOKUP(Data[[#This Row],[Where do you work]], Countries[], 3, FALSE)</f>
        <v>Europe</v>
      </c>
      <c r="P860" s="1" t="s">
        <v>282</v>
      </c>
      <c r="Q860" s="1" t="str">
        <f>VLOOKUP(Data[[#This Row],[How many hours of a day you work on Excel]], Time[], 2, FALSE)</f>
        <v>Heavy</v>
      </c>
      <c r="R860" s="1">
        <v>2</v>
      </c>
      <c r="S860" s="33" t="str">
        <f>VLOOKUP(Data[[#This Row],[Years of Experience]], Experience[], 2, TRUE)</f>
        <v>0 - 5 Years</v>
      </c>
    </row>
    <row r="861" spans="2:19" x14ac:dyDescent="0.2">
      <c r="B861" s="1" t="s">
        <v>3631</v>
      </c>
      <c r="C861" s="1">
        <v>41061.197557870371</v>
      </c>
      <c r="D861" s="10">
        <v>11000</v>
      </c>
      <c r="E861" s="1" t="s">
        <v>322</v>
      </c>
      <c r="F861" s="11">
        <v>11000</v>
      </c>
      <c r="G861" s="9">
        <f>Data[[#This Row],[Clean Salary]]*INDEX(Exchange[], MATCH(Data[[#This Row],[Currency]], Exchange[Code], 0), 4)</f>
        <v>11000</v>
      </c>
      <c r="H861" s="11">
        <f>IFERROR(Data[[#This Row],[Salary in USD]]/(INDEX(Exchange[], MATCH(Data[[#This Row],[Local Currency Unit]], Exchange[Code], 0), 8)), "")</f>
        <v>4074.0740740740739</v>
      </c>
      <c r="I861" s="30">
        <f>100*(Data[[#This Row],[Salary in Big Macs]]/$H$5)</f>
        <v>29.723647706784362</v>
      </c>
      <c r="J861" s="1" t="s">
        <v>3632</v>
      </c>
      <c r="K861" s="1" t="s">
        <v>281</v>
      </c>
      <c r="L861" s="1" t="s">
        <v>183</v>
      </c>
      <c r="M861" s="1" t="s">
        <v>30</v>
      </c>
      <c r="N861" s="1" t="str">
        <f>INDEX(Countries[], MATCH(Data[[#This Row],[Where do you work]], Countries[Actual], 0), 2)</f>
        <v>Mexico</v>
      </c>
      <c r="O861" s="1" t="str">
        <f>VLOOKUP(Data[[#This Row],[Where do you work]], Countries[], 3, FALSE)</f>
        <v>Central America</v>
      </c>
      <c r="P861" s="1" t="s">
        <v>282</v>
      </c>
      <c r="Q861" s="1" t="str">
        <f>VLOOKUP(Data[[#This Row],[How many hours of a day you work on Excel]], Time[], 2, FALSE)</f>
        <v>Heavy</v>
      </c>
      <c r="R861" s="1">
        <v>2</v>
      </c>
      <c r="S861" s="33" t="str">
        <f>VLOOKUP(Data[[#This Row],[Years of Experience]], Experience[], 2, TRUE)</f>
        <v>0 - 5 Years</v>
      </c>
    </row>
    <row r="862" spans="2:19" x14ac:dyDescent="0.2">
      <c r="B862" s="1" t="s">
        <v>721</v>
      </c>
      <c r="C862" s="1">
        <v>41056.5783912037</v>
      </c>
      <c r="D862" s="10" t="s">
        <v>722</v>
      </c>
      <c r="E862" s="1" t="s">
        <v>322</v>
      </c>
      <c r="F862" s="11">
        <v>100000</v>
      </c>
      <c r="G862" s="9">
        <f>Data[[#This Row],[Clean Salary]]*INDEX(Exchange[], MATCH(Data[[#This Row],[Currency]], Exchange[Code], 0), 4)</f>
        <v>100000</v>
      </c>
      <c r="H862" s="11">
        <f>IFERROR(Data[[#This Row],[Salary in USD]]/(INDEX(Exchange[], MATCH(Data[[#This Row],[Local Currency Unit]], Exchange[Code], 0), 8)), "")</f>
        <v>37037.037037037036</v>
      </c>
      <c r="I862" s="30">
        <f>100*(Data[[#This Row],[Salary in Big Macs]]/$H$5)</f>
        <v>270.2149791525851</v>
      </c>
      <c r="J862" s="1" t="s">
        <v>418</v>
      </c>
      <c r="K862" s="1" t="s">
        <v>329</v>
      </c>
      <c r="L862" s="1" t="s">
        <v>183</v>
      </c>
      <c r="M862" s="1" t="s">
        <v>30</v>
      </c>
      <c r="N862" s="1" t="str">
        <f>INDEX(Countries[], MATCH(Data[[#This Row],[Where do you work]], Countries[Actual], 0), 2)</f>
        <v>Mexico</v>
      </c>
      <c r="O862" s="1" t="str">
        <f>VLOOKUP(Data[[#This Row],[Where do you work]], Countries[], 3, FALSE)</f>
        <v>Central America</v>
      </c>
      <c r="P862" s="1" t="s">
        <v>294</v>
      </c>
      <c r="Q862" s="1" t="str">
        <f>VLOOKUP(Data[[#This Row],[How many hours of a day you work on Excel]], Time[], 2, FALSE)</f>
        <v>Very Heavy</v>
      </c>
      <c r="R862" s="1">
        <v>10</v>
      </c>
      <c r="S862" s="33" t="str">
        <f>VLOOKUP(Data[[#This Row],[Years of Experience]], Experience[], 2, TRUE)</f>
        <v>10 - 20 Years</v>
      </c>
    </row>
    <row r="863" spans="2:19" x14ac:dyDescent="0.2">
      <c r="B863" s="1" t="s">
        <v>620</v>
      </c>
      <c r="C863" s="1">
        <v>41075.868622685186</v>
      </c>
      <c r="D863" s="10" t="s">
        <v>621</v>
      </c>
      <c r="E863" s="1" t="s">
        <v>15</v>
      </c>
      <c r="F863" s="11">
        <v>90000</v>
      </c>
      <c r="G863" s="9">
        <f>Data[[#This Row],[Clean Salary]]*INDEX(Exchange[], MATCH(Data[[#This Row],[Currency]], Exchange[Code], 0), 4)</f>
        <v>114335.9495092447</v>
      </c>
      <c r="H863" s="11">
        <f>IFERROR(Data[[#This Row],[Salary in USD]]/(INDEX(Exchange[], MATCH(Data[[#This Row],[Local Currency Unit]], Exchange[Code], 0), 8)), "")</f>
        <v>25809.469415179392</v>
      </c>
      <c r="I863" s="30">
        <f>100*(Data[[#This Row],[Salary in Big Macs]]/$H$5)</f>
        <v>188.30084147897352</v>
      </c>
      <c r="J863" s="1" t="s">
        <v>298</v>
      </c>
      <c r="K863" s="1" t="s">
        <v>298</v>
      </c>
      <c r="L863" s="1" t="s">
        <v>216</v>
      </c>
      <c r="M863" s="1" t="s">
        <v>15</v>
      </c>
      <c r="N863" s="1" t="str">
        <f>INDEX(Countries[], MATCH(Data[[#This Row],[Where do you work]], Countries[Actual], 0), 2)</f>
        <v>Europe</v>
      </c>
      <c r="O863" s="1" t="str">
        <f>VLOOKUP(Data[[#This Row],[Where do you work]], Countries[], 3, FALSE)</f>
        <v>Europe</v>
      </c>
      <c r="P863" s="1" t="s">
        <v>291</v>
      </c>
      <c r="Q863" s="1" t="str">
        <f>VLOOKUP(Data[[#This Row],[How many hours of a day you work on Excel]], Time[], 2, FALSE)</f>
        <v>Medium</v>
      </c>
      <c r="R863" s="1">
        <v>20</v>
      </c>
      <c r="S863" s="33" t="str">
        <f>VLOOKUP(Data[[#This Row],[Years of Experience]], Experience[], 2, TRUE)</f>
        <v>20+ Years</v>
      </c>
    </row>
    <row r="864" spans="2:19" x14ac:dyDescent="0.2">
      <c r="B864" s="1" t="s">
        <v>2595</v>
      </c>
      <c r="C864" s="1">
        <v>41058.424629629626</v>
      </c>
      <c r="D864" s="10">
        <v>35000</v>
      </c>
      <c r="E864" s="1" t="s">
        <v>322</v>
      </c>
      <c r="F864" s="11">
        <v>35000</v>
      </c>
      <c r="G864" s="9">
        <f>Data[[#This Row],[Clean Salary]]*INDEX(Exchange[], MATCH(Data[[#This Row],[Currency]], Exchange[Code], 0), 4)</f>
        <v>35000</v>
      </c>
      <c r="H864" s="11">
        <f>IFERROR(Data[[#This Row],[Salary in USD]]/(INDEX(Exchange[], MATCH(Data[[#This Row],[Local Currency Unit]], Exchange[Code], 0), 8)), "")</f>
        <v>14957.264957264959</v>
      </c>
      <c r="I864" s="30">
        <f>100*(Data[[#This Row],[Salary in Big Macs]]/$H$5)</f>
        <v>109.12528004239014</v>
      </c>
      <c r="J864" s="1" t="s">
        <v>2596</v>
      </c>
      <c r="K864" s="1" t="s">
        <v>329</v>
      </c>
      <c r="L864" s="1" t="s">
        <v>1929</v>
      </c>
      <c r="M864" s="1" t="s">
        <v>28</v>
      </c>
      <c r="N864" s="1" t="str">
        <f>INDEX(Countries[], MATCH(Data[[#This Row],[Where do you work]], Countries[Actual], 0), 2)</f>
        <v>Malaysia</v>
      </c>
      <c r="O864" s="1" t="str">
        <f>VLOOKUP(Data[[#This Row],[Where do you work]], Countries[], 3, FALSE)</f>
        <v>Australasia</v>
      </c>
      <c r="P864" s="1" t="s">
        <v>294</v>
      </c>
      <c r="Q864" s="1" t="str">
        <f>VLOOKUP(Data[[#This Row],[How many hours of a day you work on Excel]], Time[], 2, FALSE)</f>
        <v>Very Heavy</v>
      </c>
      <c r="R864" s="1">
        <v>12</v>
      </c>
      <c r="S864" s="33" t="str">
        <f>VLOOKUP(Data[[#This Row],[Years of Experience]], Experience[], 2, TRUE)</f>
        <v>10 - 20 Years</v>
      </c>
    </row>
    <row r="865" spans="2:19" x14ac:dyDescent="0.2">
      <c r="B865" s="1" t="s">
        <v>2889</v>
      </c>
      <c r="C865" s="1">
        <v>41057.427395833336</v>
      </c>
      <c r="D865" s="10" t="s">
        <v>2890</v>
      </c>
      <c r="E865" s="1" t="s">
        <v>28</v>
      </c>
      <c r="F865" s="11">
        <v>48000</v>
      </c>
      <c r="G865" s="9">
        <f>Data[[#This Row],[Clean Salary]]*INDEX(Exchange[], MATCH(Data[[#This Row],[Currency]], Exchange[Code], 0), 4)</f>
        <v>15206.427249917633</v>
      </c>
      <c r="H865" s="11">
        <f>IFERROR(Data[[#This Row],[Salary in USD]]/(INDEX(Exchange[], MATCH(Data[[#This Row],[Local Currency Unit]], Exchange[Code], 0), 8)), "")</f>
        <v>6498.4731837254849</v>
      </c>
      <c r="I865" s="30">
        <f>100*(Data[[#This Row],[Salary in Big Macs]]/$H$5)</f>
        <v>47.41158948832841</v>
      </c>
      <c r="J865" s="1" t="s">
        <v>2891</v>
      </c>
      <c r="K865" s="1" t="s">
        <v>281</v>
      </c>
      <c r="L865" s="1" t="s">
        <v>1929</v>
      </c>
      <c r="M865" s="1" t="s">
        <v>28</v>
      </c>
      <c r="N865" s="1" t="str">
        <f>INDEX(Countries[], MATCH(Data[[#This Row],[Where do you work]], Countries[Actual], 0), 2)</f>
        <v>Malaysia</v>
      </c>
      <c r="O865" s="1" t="str">
        <f>VLOOKUP(Data[[#This Row],[Where do you work]], Countries[], 3, FALSE)</f>
        <v>Australasia</v>
      </c>
      <c r="P865" s="1" t="s">
        <v>282</v>
      </c>
      <c r="Q865" s="1" t="str">
        <f>VLOOKUP(Data[[#This Row],[How many hours of a day you work on Excel]], Time[], 2, FALSE)</f>
        <v>Heavy</v>
      </c>
      <c r="R865" s="1">
        <v>2</v>
      </c>
      <c r="S865" s="33" t="str">
        <f>VLOOKUP(Data[[#This Row],[Years of Experience]], Experience[], 2, TRUE)</f>
        <v>0 - 5 Years</v>
      </c>
    </row>
    <row r="866" spans="2:19" x14ac:dyDescent="0.2">
      <c r="B866" s="1" t="s">
        <v>2625</v>
      </c>
      <c r="C866" s="1">
        <v>41059.472604166665</v>
      </c>
      <c r="D866" s="10" t="s">
        <v>2626</v>
      </c>
      <c r="E866" s="1" t="s">
        <v>28</v>
      </c>
      <c r="F866" s="11">
        <v>60000</v>
      </c>
      <c r="G866" s="9">
        <f>Data[[#This Row],[Clean Salary]]*INDEX(Exchange[], MATCH(Data[[#This Row],[Currency]], Exchange[Code], 0), 4)</f>
        <v>19008.034062397041</v>
      </c>
      <c r="H866" s="11">
        <f>IFERROR(Data[[#This Row],[Salary in USD]]/(INDEX(Exchange[], MATCH(Data[[#This Row],[Local Currency Unit]], Exchange[Code], 0), 8)), "")</f>
        <v>8123.091479656855</v>
      </c>
      <c r="I866" s="30">
        <f>100*(Data[[#This Row],[Salary in Big Macs]]/$H$5)</f>
        <v>59.2644868604105</v>
      </c>
      <c r="J866" s="1" t="s">
        <v>2627</v>
      </c>
      <c r="K866" s="1" t="s">
        <v>281</v>
      </c>
      <c r="L866" s="1" t="s">
        <v>1929</v>
      </c>
      <c r="M866" s="1" t="s">
        <v>28</v>
      </c>
      <c r="N866" s="1" t="str">
        <f>INDEX(Countries[], MATCH(Data[[#This Row],[Where do you work]], Countries[Actual], 0), 2)</f>
        <v>Malaysia</v>
      </c>
      <c r="O866" s="1" t="str">
        <f>VLOOKUP(Data[[#This Row],[Where do you work]], Countries[], 3, FALSE)</f>
        <v>Australasia</v>
      </c>
      <c r="P866" s="1" t="s">
        <v>282</v>
      </c>
      <c r="Q866" s="1" t="str">
        <f>VLOOKUP(Data[[#This Row],[How many hours of a day you work on Excel]], Time[], 2, FALSE)</f>
        <v>Heavy</v>
      </c>
      <c r="R866" s="1">
        <v>3</v>
      </c>
      <c r="S866" s="33" t="str">
        <f>VLOOKUP(Data[[#This Row],[Years of Experience]], Experience[], 2, TRUE)</f>
        <v>0 - 5 Years</v>
      </c>
    </row>
    <row r="867" spans="2:19" x14ac:dyDescent="0.2">
      <c r="B867" s="1" t="s">
        <v>1927</v>
      </c>
      <c r="C867" s="1">
        <v>41058.448449074072</v>
      </c>
      <c r="D867" s="10" t="s">
        <v>1928</v>
      </c>
      <c r="E867" s="1" t="s">
        <v>28</v>
      </c>
      <c r="F867" s="11">
        <v>89500</v>
      </c>
      <c r="G867" s="9">
        <f>Data[[#This Row],[Clean Salary]]*INDEX(Exchange[], MATCH(Data[[#This Row],[Currency]], Exchange[Code], 0), 4)</f>
        <v>28353.650809742252</v>
      </c>
      <c r="H867" s="11">
        <f>IFERROR(Data[[#This Row],[Salary in USD]]/(INDEX(Exchange[], MATCH(Data[[#This Row],[Local Currency Unit]], Exchange[Code], 0), 8)), "")</f>
        <v>12116.944790488142</v>
      </c>
      <c r="I867" s="30">
        <f>100*(Data[[#This Row],[Salary in Big Macs]]/$H$5)</f>
        <v>88.402859566779</v>
      </c>
      <c r="J867" s="1" t="s">
        <v>281</v>
      </c>
      <c r="K867" s="1" t="s">
        <v>281</v>
      </c>
      <c r="L867" s="1" t="s">
        <v>1929</v>
      </c>
      <c r="M867" s="1" t="s">
        <v>28</v>
      </c>
      <c r="N867" s="1" t="str">
        <f>INDEX(Countries[], MATCH(Data[[#This Row],[Where do you work]], Countries[Actual], 0), 2)</f>
        <v>Malaysia</v>
      </c>
      <c r="O867" s="1" t="str">
        <f>VLOOKUP(Data[[#This Row],[Where do you work]], Countries[], 3, FALSE)</f>
        <v>Australasia</v>
      </c>
      <c r="P867" s="1" t="s">
        <v>291</v>
      </c>
      <c r="Q867" s="1" t="str">
        <f>VLOOKUP(Data[[#This Row],[How many hours of a day you work on Excel]], Time[], 2, FALSE)</f>
        <v>Medium</v>
      </c>
      <c r="R867" s="1">
        <v>20</v>
      </c>
      <c r="S867" s="33" t="str">
        <f>VLOOKUP(Data[[#This Row],[Years of Experience]], Experience[], 2, TRUE)</f>
        <v>20+ Years</v>
      </c>
    </row>
    <row r="868" spans="2:19" x14ac:dyDescent="0.2">
      <c r="B868" s="1" t="s">
        <v>3135</v>
      </c>
      <c r="C868" s="1">
        <v>41058.342430555553</v>
      </c>
      <c r="D868" s="10" t="s">
        <v>3136</v>
      </c>
      <c r="E868" s="1" t="s">
        <v>28</v>
      </c>
      <c r="F868" s="11">
        <v>36000</v>
      </c>
      <c r="G868" s="9">
        <f>Data[[#This Row],[Clean Salary]]*INDEX(Exchange[], MATCH(Data[[#This Row],[Currency]], Exchange[Code], 0), 4)</f>
        <v>11404.820437438224</v>
      </c>
      <c r="H868" s="11">
        <f>IFERROR(Data[[#This Row],[Salary in USD]]/(INDEX(Exchange[], MATCH(Data[[#This Row],[Local Currency Unit]], Exchange[Code], 0), 8)), "")</f>
        <v>4873.854887794113</v>
      </c>
      <c r="I868" s="30">
        <f>100*(Data[[#This Row],[Salary in Big Macs]]/$H$5)</f>
        <v>35.558692116246306</v>
      </c>
      <c r="J868" s="1" t="s">
        <v>3137</v>
      </c>
      <c r="K868" s="1" t="s">
        <v>305</v>
      </c>
      <c r="L868" s="1" t="s">
        <v>1929</v>
      </c>
      <c r="M868" s="1" t="s">
        <v>28</v>
      </c>
      <c r="N868" s="1" t="str">
        <f>INDEX(Countries[], MATCH(Data[[#This Row],[Where do you work]], Countries[Actual], 0), 2)</f>
        <v>Malaysia</v>
      </c>
      <c r="O868" s="1" t="str">
        <f>VLOOKUP(Data[[#This Row],[Where do you work]], Countries[], 3, FALSE)</f>
        <v>Australasia</v>
      </c>
      <c r="P868" s="1" t="s">
        <v>282</v>
      </c>
      <c r="Q868" s="1" t="str">
        <f>VLOOKUP(Data[[#This Row],[How many hours of a day you work on Excel]], Time[], 2, FALSE)</f>
        <v>Heavy</v>
      </c>
      <c r="R868" s="1">
        <v>2</v>
      </c>
      <c r="S868" s="33" t="str">
        <f>VLOOKUP(Data[[#This Row],[Years of Experience]], Experience[], 2, TRUE)</f>
        <v>0 - 5 Years</v>
      </c>
    </row>
    <row r="869" spans="2:19" x14ac:dyDescent="0.2">
      <c r="B869" s="1" t="s">
        <v>2567</v>
      </c>
      <c r="C869" s="1">
        <v>41057.361030092594</v>
      </c>
      <c r="D869" s="10">
        <v>3000</v>
      </c>
      <c r="E869" s="1" t="s">
        <v>322</v>
      </c>
      <c r="F869" s="11">
        <v>36000</v>
      </c>
      <c r="G869" s="9">
        <f>Data[[#This Row],[Clean Salary]]*INDEX(Exchange[], MATCH(Data[[#This Row],[Currency]], Exchange[Code], 0), 4)</f>
        <v>36000</v>
      </c>
      <c r="H869" s="11">
        <f>IFERROR(Data[[#This Row],[Salary in USD]]/(INDEX(Exchange[], MATCH(Data[[#This Row],[Local Currency Unit]], Exchange[Code], 0), 8)), "")</f>
        <v>15384.615384615385</v>
      </c>
      <c r="I869" s="30">
        <f>100*(Data[[#This Row],[Salary in Big Macs]]/$H$5)</f>
        <v>112.24314518645843</v>
      </c>
      <c r="J869" s="1" t="s">
        <v>2323</v>
      </c>
      <c r="K869" s="1" t="s">
        <v>281</v>
      </c>
      <c r="L869" s="1" t="s">
        <v>153</v>
      </c>
      <c r="M869" s="1" t="s">
        <v>28</v>
      </c>
      <c r="N869" s="1" t="str">
        <f>INDEX(Countries[], MATCH(Data[[#This Row],[Where do you work]], Countries[Actual], 0), 2)</f>
        <v>Malaysia</v>
      </c>
      <c r="O869" s="1" t="str">
        <f>VLOOKUP(Data[[#This Row],[Where do you work]], Countries[], 3, FALSE)</f>
        <v>Australasia</v>
      </c>
      <c r="P869" s="1" t="s">
        <v>324</v>
      </c>
      <c r="Q869" s="1" t="str">
        <f>VLOOKUP(Data[[#This Row],[How many hours of a day you work on Excel]], Time[], 2, FALSE)</f>
        <v>Light</v>
      </c>
      <c r="R869" s="1">
        <v>3</v>
      </c>
      <c r="S869" s="33" t="str">
        <f>VLOOKUP(Data[[#This Row],[Years of Experience]], Experience[], 2, TRUE)</f>
        <v>0 - 5 Years</v>
      </c>
    </row>
    <row r="870" spans="2:19" x14ac:dyDescent="0.2">
      <c r="B870" s="1" t="s">
        <v>2777</v>
      </c>
      <c r="C870" s="1">
        <v>41070.666168981479</v>
      </c>
      <c r="D870" s="10">
        <v>30000</v>
      </c>
      <c r="E870" s="1" t="s">
        <v>322</v>
      </c>
      <c r="F870" s="11">
        <v>30000</v>
      </c>
      <c r="G870" s="9">
        <f>Data[[#This Row],[Clean Salary]]*INDEX(Exchange[], MATCH(Data[[#This Row],[Currency]], Exchange[Code], 0), 4)</f>
        <v>30000</v>
      </c>
      <c r="H870" s="11">
        <f>IFERROR(Data[[#This Row],[Salary in USD]]/(INDEX(Exchange[], MATCH(Data[[#This Row],[Local Currency Unit]], Exchange[Code], 0), 8)), "")</f>
        <v>12820.512820512822</v>
      </c>
      <c r="I870" s="30">
        <f>100*(Data[[#This Row],[Salary in Big Macs]]/$H$5)</f>
        <v>93.535954322048696</v>
      </c>
      <c r="J870" s="1" t="s">
        <v>2778</v>
      </c>
      <c r="K870" s="1" t="s">
        <v>290</v>
      </c>
      <c r="L870" s="1" t="s">
        <v>1929</v>
      </c>
      <c r="M870" s="1" t="s">
        <v>28</v>
      </c>
      <c r="N870" s="1" t="str">
        <f>INDEX(Countries[], MATCH(Data[[#This Row],[Where do you work]], Countries[Actual], 0), 2)</f>
        <v>Malaysia</v>
      </c>
      <c r="O870" s="1" t="str">
        <f>VLOOKUP(Data[[#This Row],[Where do you work]], Countries[], 3, FALSE)</f>
        <v>Australasia</v>
      </c>
      <c r="P870" s="1" t="s">
        <v>324</v>
      </c>
      <c r="Q870" s="1" t="str">
        <f>VLOOKUP(Data[[#This Row],[How many hours of a day you work on Excel]], Time[], 2, FALSE)</f>
        <v>Light</v>
      </c>
      <c r="R870" s="1">
        <v>12</v>
      </c>
      <c r="S870" s="33" t="str">
        <f>VLOOKUP(Data[[#This Row],[Years of Experience]], Experience[], 2, TRUE)</f>
        <v>10 - 20 Years</v>
      </c>
    </row>
    <row r="871" spans="2:19" x14ac:dyDescent="0.2">
      <c r="B871" s="1" t="s">
        <v>302</v>
      </c>
      <c r="C871" s="1">
        <v>41063.067164351851</v>
      </c>
      <c r="D871" s="10" t="s">
        <v>303</v>
      </c>
      <c r="E871" s="1" t="s">
        <v>29</v>
      </c>
      <c r="F871" s="11">
        <v>288000</v>
      </c>
      <c r="G871" s="9">
        <f>Data[[#This Row],[Clean Salary]]*INDEX(Exchange[], MATCH(Data[[#This Row],[Currency]], Exchange[Code], 0), 4)</f>
        <v>9376.2513877177607</v>
      </c>
      <c r="H871" s="11" t="str">
        <f>IFERROR(Data[[#This Row],[Salary in USD]]/(INDEX(Exchange[], MATCH(Data[[#This Row],[Local Currency Unit]], Exchange[Code], 0), 8)), "")</f>
        <v/>
      </c>
      <c r="I871" s="30" t="e">
        <f>100*(Data[[#This Row],[Salary in Big Macs]]/$H$5)</f>
        <v>#VALUE!</v>
      </c>
      <c r="J871" s="1" t="s">
        <v>304</v>
      </c>
      <c r="K871" s="1" t="s">
        <v>305</v>
      </c>
      <c r="L871" s="1" t="s">
        <v>229</v>
      </c>
      <c r="M871" s="1" t="s">
        <v>29</v>
      </c>
      <c r="N871" s="1" t="str">
        <f>INDEX(Countries[], MATCH(Data[[#This Row],[Where do you work]], Countries[Actual], 0), 2)</f>
        <v>Mauritius</v>
      </c>
      <c r="O871" s="1" t="str">
        <f>VLOOKUP(Data[[#This Row],[Where do you work]], Countries[], 3, FALSE)</f>
        <v>Africa</v>
      </c>
      <c r="P871" s="1" t="s">
        <v>282</v>
      </c>
      <c r="Q871" s="1" t="str">
        <f>VLOOKUP(Data[[#This Row],[How many hours of a day you work on Excel]], Time[], 2, FALSE)</f>
        <v>Heavy</v>
      </c>
      <c r="R871" s="1">
        <v>7</v>
      </c>
      <c r="S871" s="33" t="str">
        <f>VLOOKUP(Data[[#This Row],[Years of Experience]], Experience[], 2, TRUE)</f>
        <v>5 - 10 Years</v>
      </c>
    </row>
    <row r="872" spans="2:19" x14ac:dyDescent="0.2">
      <c r="B872" s="1" t="s">
        <v>1967</v>
      </c>
      <c r="C872" s="1">
        <v>41055.030821759261</v>
      </c>
      <c r="D872" s="10">
        <v>50000</v>
      </c>
      <c r="E872" s="1" t="s">
        <v>322</v>
      </c>
      <c r="F872" s="11">
        <v>50000</v>
      </c>
      <c r="G872" s="9">
        <f>Data[[#This Row],[Clean Salary]]*INDEX(Exchange[], MATCH(Data[[#This Row],[Currency]], Exchange[Code], 0), 4)</f>
        <v>50000</v>
      </c>
      <c r="H872" s="11">
        <f>IFERROR(Data[[#This Row],[Salary in USD]]/(INDEX(Exchange[], MATCH(Data[[#This Row],[Local Currency Unit]], Exchange[Code], 0), 8)), "")</f>
        <v>18518.518518518518</v>
      </c>
      <c r="I872" s="30">
        <f>100*(Data[[#This Row],[Salary in Big Macs]]/$H$5)</f>
        <v>135.10748957629255</v>
      </c>
      <c r="J872" s="1" t="s">
        <v>1968</v>
      </c>
      <c r="K872" s="1" t="s">
        <v>290</v>
      </c>
      <c r="L872" s="1" t="s">
        <v>151</v>
      </c>
      <c r="M872" s="1" t="s">
        <v>30</v>
      </c>
      <c r="N872" s="1" t="str">
        <f>INDEX(Countries[], MATCH(Data[[#This Row],[Where do you work]], Countries[Actual], 0), 2)</f>
        <v>Mexico</v>
      </c>
      <c r="O872" s="1" t="str">
        <f>VLOOKUP(Data[[#This Row],[Where do you work]], Countries[], 3, FALSE)</f>
        <v>Central America</v>
      </c>
      <c r="P872" s="1" t="s">
        <v>294</v>
      </c>
      <c r="Q872" s="1" t="str">
        <f>VLOOKUP(Data[[#This Row],[How many hours of a day you work on Excel]], Time[], 2, FALSE)</f>
        <v>Very Heavy</v>
      </c>
      <c r="S872" s="33" t="str">
        <f>VLOOKUP(Data[[#This Row],[Years of Experience]], Experience[], 2, TRUE)</f>
        <v>0 - 5 Years</v>
      </c>
    </row>
    <row r="873" spans="2:19" x14ac:dyDescent="0.2">
      <c r="B873" s="1" t="s">
        <v>2255</v>
      </c>
      <c r="C873" s="1">
        <v>41066.070601851854</v>
      </c>
      <c r="D873" s="10" t="s">
        <v>2256</v>
      </c>
      <c r="E873" s="1" t="s">
        <v>322</v>
      </c>
      <c r="F873" s="11">
        <v>45000</v>
      </c>
      <c r="G873" s="9">
        <f>Data[[#This Row],[Clean Salary]]*INDEX(Exchange[], MATCH(Data[[#This Row],[Currency]], Exchange[Code], 0), 4)</f>
        <v>45000</v>
      </c>
      <c r="H873" s="11">
        <f>IFERROR(Data[[#This Row],[Salary in USD]]/(INDEX(Exchange[], MATCH(Data[[#This Row],[Local Currency Unit]], Exchange[Code], 0), 8)), "")</f>
        <v>16666.666666666664</v>
      </c>
      <c r="I873" s="30">
        <f>100*(Data[[#This Row],[Salary in Big Macs]]/$H$5)</f>
        <v>121.59674061866328</v>
      </c>
      <c r="J873" s="1" t="s">
        <v>336</v>
      </c>
      <c r="K873" s="1" t="s">
        <v>329</v>
      </c>
      <c r="L873" s="1" t="s">
        <v>151</v>
      </c>
      <c r="M873" s="1" t="s">
        <v>30</v>
      </c>
      <c r="N873" s="1" t="str">
        <f>INDEX(Countries[], MATCH(Data[[#This Row],[Where do you work]], Countries[Actual], 0), 2)</f>
        <v>Mexico</v>
      </c>
      <c r="O873" s="1" t="str">
        <f>VLOOKUP(Data[[#This Row],[Where do you work]], Countries[], 3, FALSE)</f>
        <v>Central America</v>
      </c>
      <c r="P873" s="1" t="s">
        <v>282</v>
      </c>
      <c r="Q873" s="1" t="str">
        <f>VLOOKUP(Data[[#This Row],[How many hours of a day you work on Excel]], Time[], 2, FALSE)</f>
        <v>Heavy</v>
      </c>
      <c r="R873" s="1">
        <v>5</v>
      </c>
      <c r="S873" s="33" t="str">
        <f>VLOOKUP(Data[[#This Row],[Years of Experience]], Experience[], 2, TRUE)</f>
        <v>5 - 10 Years</v>
      </c>
    </row>
    <row r="874" spans="2:19" x14ac:dyDescent="0.2">
      <c r="B874" s="1" t="s">
        <v>3291</v>
      </c>
      <c r="C874" s="1">
        <v>41061.244571759256</v>
      </c>
      <c r="D874" s="10">
        <v>17728.57</v>
      </c>
      <c r="E874" s="1" t="s">
        <v>322</v>
      </c>
      <c r="F874" s="11">
        <v>17728</v>
      </c>
      <c r="G874" s="9">
        <f>Data[[#This Row],[Clean Salary]]*INDEX(Exchange[], MATCH(Data[[#This Row],[Currency]], Exchange[Code], 0), 4)</f>
        <v>17728</v>
      </c>
      <c r="H874" s="11">
        <f>IFERROR(Data[[#This Row],[Salary in USD]]/(INDEX(Exchange[], MATCH(Data[[#This Row],[Local Currency Unit]], Exchange[Code], 0), 8)), "")</f>
        <v>6565.9259259259252</v>
      </c>
      <c r="I874" s="30">
        <f>100*(Data[[#This Row],[Salary in Big Macs]]/$H$5)</f>
        <v>47.903711504170282</v>
      </c>
      <c r="J874" s="1" t="s">
        <v>1136</v>
      </c>
      <c r="K874" s="1" t="s">
        <v>290</v>
      </c>
      <c r="L874" s="1" t="s">
        <v>151</v>
      </c>
      <c r="M874" s="1" t="s">
        <v>30</v>
      </c>
      <c r="N874" s="1" t="str">
        <f>INDEX(Countries[], MATCH(Data[[#This Row],[Where do you work]], Countries[Actual], 0), 2)</f>
        <v>Mexico</v>
      </c>
      <c r="O874" s="1" t="str">
        <f>VLOOKUP(Data[[#This Row],[Where do you work]], Countries[], 3, FALSE)</f>
        <v>Central America</v>
      </c>
      <c r="P874" s="1" t="s">
        <v>282</v>
      </c>
      <c r="Q874" s="1" t="str">
        <f>VLOOKUP(Data[[#This Row],[How many hours of a day you work on Excel]], Time[], 2, FALSE)</f>
        <v>Heavy</v>
      </c>
      <c r="R874" s="1">
        <v>3</v>
      </c>
      <c r="S874" s="33" t="str">
        <f>VLOOKUP(Data[[#This Row],[Years of Experience]], Experience[], 2, TRUE)</f>
        <v>0 - 5 Years</v>
      </c>
    </row>
    <row r="875" spans="2:19" x14ac:dyDescent="0.2">
      <c r="B875" s="1" t="s">
        <v>3310</v>
      </c>
      <c r="C875" s="1">
        <v>41055.060150462959</v>
      </c>
      <c r="D875" s="10" t="s">
        <v>3311</v>
      </c>
      <c r="E875" s="1" t="s">
        <v>30</v>
      </c>
      <c r="F875" s="11">
        <v>150000</v>
      </c>
      <c r="G875" s="9">
        <f>Data[[#This Row],[Clean Salary]]*INDEX(Exchange[], MATCH(Data[[#This Row],[Currency]], Exchange[Code], 0), 4)</f>
        <v>10956.982885192734</v>
      </c>
      <c r="H875" s="11">
        <f>IFERROR(Data[[#This Row],[Salary in USD]]/(INDEX(Exchange[], MATCH(Data[[#This Row],[Local Currency Unit]], Exchange[Code], 0), 8)), "")</f>
        <v>4058.141809330642</v>
      </c>
      <c r="I875" s="30">
        <f>100*(Data[[#This Row],[Salary in Big Macs]]/$H$5)</f>
        <v>29.607409018975861</v>
      </c>
      <c r="J875" s="1" t="s">
        <v>1491</v>
      </c>
      <c r="K875" s="1" t="s">
        <v>290</v>
      </c>
      <c r="L875" s="1" t="s">
        <v>151</v>
      </c>
      <c r="M875" s="1" t="s">
        <v>30</v>
      </c>
      <c r="N875" s="1" t="str">
        <f>INDEX(Countries[], MATCH(Data[[#This Row],[Where do you work]], Countries[Actual], 0), 2)</f>
        <v>Mexico</v>
      </c>
      <c r="O875" s="1" t="str">
        <f>VLOOKUP(Data[[#This Row],[Where do you work]], Countries[], 3, FALSE)</f>
        <v>Central America</v>
      </c>
      <c r="P875" s="1" t="s">
        <v>294</v>
      </c>
      <c r="Q875" s="1" t="str">
        <f>VLOOKUP(Data[[#This Row],[How many hours of a day you work on Excel]], Time[], 2, FALSE)</f>
        <v>Very Heavy</v>
      </c>
      <c r="S875" s="33" t="str">
        <f>VLOOKUP(Data[[#This Row],[Years of Experience]], Experience[], 2, TRUE)</f>
        <v>0 - 5 Years</v>
      </c>
    </row>
    <row r="876" spans="2:19" x14ac:dyDescent="0.2">
      <c r="B876" s="1" t="s">
        <v>2762</v>
      </c>
      <c r="C876" s="1">
        <v>41057.923750000002</v>
      </c>
      <c r="D876" s="10">
        <v>30000</v>
      </c>
      <c r="E876" s="1" t="s">
        <v>322</v>
      </c>
      <c r="F876" s="11">
        <v>30000</v>
      </c>
      <c r="G876" s="9">
        <f>Data[[#This Row],[Clean Salary]]*INDEX(Exchange[], MATCH(Data[[#This Row],[Currency]], Exchange[Code], 0), 4)</f>
        <v>30000</v>
      </c>
      <c r="H876" s="11">
        <f>IFERROR(Data[[#This Row],[Salary in USD]]/(INDEX(Exchange[], MATCH(Data[[#This Row],[Local Currency Unit]], Exchange[Code], 0), 8)), "")</f>
        <v>11111.111111111109</v>
      </c>
      <c r="I876" s="30">
        <f>100*(Data[[#This Row],[Salary in Big Macs]]/$H$5)</f>
        <v>81.064493745775522</v>
      </c>
      <c r="J876" s="1" t="s">
        <v>2763</v>
      </c>
      <c r="K876" s="1" t="s">
        <v>281</v>
      </c>
      <c r="L876" s="1" t="s">
        <v>2764</v>
      </c>
      <c r="M876" s="1" t="s">
        <v>30</v>
      </c>
      <c r="N876" s="1" t="str">
        <f>INDEX(Countries[], MATCH(Data[[#This Row],[Where do you work]], Countries[Actual], 0), 2)</f>
        <v>Mexico</v>
      </c>
      <c r="O876" s="1" t="str">
        <f>VLOOKUP(Data[[#This Row],[Where do you work]], Countries[], 3, FALSE)</f>
        <v>Central America</v>
      </c>
      <c r="P876" s="1" t="s">
        <v>294</v>
      </c>
      <c r="Q876" s="1" t="str">
        <f>VLOOKUP(Data[[#This Row],[How many hours of a day you work on Excel]], Time[], 2, FALSE)</f>
        <v>Very Heavy</v>
      </c>
      <c r="R876" s="1">
        <v>17</v>
      </c>
      <c r="S876" s="33" t="str">
        <f>VLOOKUP(Data[[#This Row],[Years of Experience]], Experience[], 2, TRUE)</f>
        <v>10 - 20 Years</v>
      </c>
    </row>
    <row r="877" spans="2:19" x14ac:dyDescent="0.2">
      <c r="B877" s="1" t="s">
        <v>3382</v>
      </c>
      <c r="C877" s="1">
        <v>41055.031377314815</v>
      </c>
      <c r="D877" s="10">
        <v>15500</v>
      </c>
      <c r="E877" s="1" t="s">
        <v>322</v>
      </c>
      <c r="F877" s="11">
        <v>15500</v>
      </c>
      <c r="G877" s="9">
        <f>Data[[#This Row],[Clean Salary]]*INDEX(Exchange[], MATCH(Data[[#This Row],[Currency]], Exchange[Code], 0), 4)</f>
        <v>15500</v>
      </c>
      <c r="H877" s="11">
        <f>IFERROR(Data[[#This Row],[Salary in USD]]/(INDEX(Exchange[], MATCH(Data[[#This Row],[Local Currency Unit]], Exchange[Code], 0), 8)), "")</f>
        <v>5740.74074074074</v>
      </c>
      <c r="I877" s="30">
        <f>100*(Data[[#This Row],[Salary in Big Macs]]/$H$5)</f>
        <v>41.883321768650681</v>
      </c>
      <c r="J877" s="1" t="s">
        <v>3383</v>
      </c>
      <c r="K877" s="1" t="s">
        <v>316</v>
      </c>
      <c r="L877" s="1" t="s">
        <v>151</v>
      </c>
      <c r="M877" s="1" t="s">
        <v>30</v>
      </c>
      <c r="N877" s="1" t="str">
        <f>INDEX(Countries[], MATCH(Data[[#This Row],[Where do you work]], Countries[Actual], 0), 2)</f>
        <v>Mexico</v>
      </c>
      <c r="O877" s="1" t="str">
        <f>VLOOKUP(Data[[#This Row],[Where do you work]], Countries[], 3, FALSE)</f>
        <v>Central America</v>
      </c>
      <c r="P877" s="1" t="s">
        <v>294</v>
      </c>
      <c r="Q877" s="1" t="str">
        <f>VLOOKUP(Data[[#This Row],[How many hours of a day you work on Excel]], Time[], 2, FALSE)</f>
        <v>Very Heavy</v>
      </c>
      <c r="S877" s="33" t="str">
        <f>VLOOKUP(Data[[#This Row],[Years of Experience]], Experience[], 2, TRUE)</f>
        <v>0 - 5 Years</v>
      </c>
    </row>
    <row r="878" spans="2:19" x14ac:dyDescent="0.2">
      <c r="B878" s="1" t="s">
        <v>3080</v>
      </c>
      <c r="C878" s="1">
        <v>41055.063680555555</v>
      </c>
      <c r="D878" s="10" t="s">
        <v>3081</v>
      </c>
      <c r="E878" s="1" t="s">
        <v>322</v>
      </c>
      <c r="F878" s="11">
        <v>22000</v>
      </c>
      <c r="G878" s="9">
        <f>Data[[#This Row],[Clean Salary]]*INDEX(Exchange[], MATCH(Data[[#This Row],[Currency]], Exchange[Code], 0), 4)</f>
        <v>22000</v>
      </c>
      <c r="H878" s="11">
        <f>IFERROR(Data[[#This Row],[Salary in USD]]/(INDEX(Exchange[], MATCH(Data[[#This Row],[Local Currency Unit]], Exchange[Code], 0), 8)), "")</f>
        <v>8148.1481481481478</v>
      </c>
      <c r="I878" s="30">
        <f>100*(Data[[#This Row],[Salary in Big Macs]]/$H$5)</f>
        <v>59.447295413568725</v>
      </c>
      <c r="J878" s="1" t="s">
        <v>3082</v>
      </c>
      <c r="K878" s="1" t="s">
        <v>281</v>
      </c>
      <c r="L878" s="1" t="s">
        <v>151</v>
      </c>
      <c r="M878" s="1" t="s">
        <v>30</v>
      </c>
      <c r="N878" s="1" t="str">
        <f>INDEX(Countries[], MATCH(Data[[#This Row],[Where do you work]], Countries[Actual], 0), 2)</f>
        <v>Mexico</v>
      </c>
      <c r="O878" s="1" t="str">
        <f>VLOOKUP(Data[[#This Row],[Where do you work]], Countries[], 3, FALSE)</f>
        <v>Central America</v>
      </c>
      <c r="P878" s="1" t="s">
        <v>282</v>
      </c>
      <c r="Q878" s="1" t="str">
        <f>VLOOKUP(Data[[#This Row],[How many hours of a day you work on Excel]], Time[], 2, FALSE)</f>
        <v>Heavy</v>
      </c>
      <c r="S878" s="33" t="str">
        <f>VLOOKUP(Data[[#This Row],[Years of Experience]], Experience[], 2, TRUE)</f>
        <v>0 - 5 Years</v>
      </c>
    </row>
    <row r="879" spans="2:19" x14ac:dyDescent="0.2">
      <c r="B879" s="1" t="s">
        <v>3195</v>
      </c>
      <c r="C879" s="1">
        <v>41055.028379629628</v>
      </c>
      <c r="D879" s="10">
        <v>19200</v>
      </c>
      <c r="E879" s="1" t="s">
        <v>322</v>
      </c>
      <c r="F879" s="11">
        <v>19200</v>
      </c>
      <c r="G879" s="9">
        <f>Data[[#This Row],[Clean Salary]]*INDEX(Exchange[], MATCH(Data[[#This Row],[Currency]], Exchange[Code], 0), 4)</f>
        <v>19200</v>
      </c>
      <c r="H879" s="11">
        <f>IFERROR(Data[[#This Row],[Salary in USD]]/(INDEX(Exchange[], MATCH(Data[[#This Row],[Local Currency Unit]], Exchange[Code], 0), 8)), "")</f>
        <v>7111.1111111111104</v>
      </c>
      <c r="I879" s="30">
        <f>100*(Data[[#This Row],[Salary in Big Macs]]/$H$5)</f>
        <v>51.881275997296342</v>
      </c>
      <c r="J879" s="1" t="s">
        <v>3196</v>
      </c>
      <c r="K879" s="1" t="s">
        <v>290</v>
      </c>
      <c r="L879" s="1" t="s">
        <v>151</v>
      </c>
      <c r="M879" s="1" t="s">
        <v>30</v>
      </c>
      <c r="N879" s="1" t="str">
        <f>INDEX(Countries[], MATCH(Data[[#This Row],[Where do you work]], Countries[Actual], 0), 2)</f>
        <v>Mexico</v>
      </c>
      <c r="O879" s="1" t="str">
        <f>VLOOKUP(Data[[#This Row],[Where do you work]], Countries[], 3, FALSE)</f>
        <v>Central America</v>
      </c>
      <c r="P879" s="1" t="s">
        <v>282</v>
      </c>
      <c r="Q879" s="1" t="str">
        <f>VLOOKUP(Data[[#This Row],[How many hours of a day you work on Excel]], Time[], 2, FALSE)</f>
        <v>Heavy</v>
      </c>
      <c r="S879" s="33" t="str">
        <f>VLOOKUP(Data[[#This Row],[Years of Experience]], Experience[], 2, TRUE)</f>
        <v>0 - 5 Years</v>
      </c>
    </row>
    <row r="880" spans="2:19" x14ac:dyDescent="0.2">
      <c r="B880" s="1" t="s">
        <v>308</v>
      </c>
      <c r="C880" s="1">
        <v>41058.331296296295</v>
      </c>
      <c r="D880" s="10">
        <v>800000</v>
      </c>
      <c r="E880" s="1" t="s">
        <v>309</v>
      </c>
      <c r="F880" s="11">
        <v>9600000</v>
      </c>
      <c r="G880" s="9">
        <f>Data[[#This Row],[Clean Salary]]*INDEX(Exchange[], MATCH(Data[[#This Row],[Currency]], Exchange[Code], 0), 4)</f>
        <v>7261.724659606657</v>
      </c>
      <c r="H880" s="11" t="str">
        <f>IFERROR(Data[[#This Row],[Salary in USD]]/(INDEX(Exchange[], MATCH(Data[[#This Row],[Local Currency Unit]], Exchange[Code], 0), 8)), "")</f>
        <v/>
      </c>
      <c r="I880" s="30" t="e">
        <f>100*(Data[[#This Row],[Salary in Big Macs]]/$H$5)</f>
        <v>#VALUE!</v>
      </c>
      <c r="J880" s="1" t="s">
        <v>290</v>
      </c>
      <c r="K880" s="1" t="s">
        <v>290</v>
      </c>
      <c r="L880" s="1" t="s">
        <v>230</v>
      </c>
      <c r="M880" s="1" t="s">
        <v>309</v>
      </c>
      <c r="N880" s="1" t="str">
        <f>INDEX(Countries[], MATCH(Data[[#This Row],[Where do you work]], Countries[Actual], 0), 2)</f>
        <v>Mongolia</v>
      </c>
      <c r="O880" s="1" t="str">
        <f>VLOOKUP(Data[[#This Row],[Where do you work]], Countries[], 3, FALSE)</f>
        <v>Asia</v>
      </c>
      <c r="P880" s="1" t="s">
        <v>294</v>
      </c>
      <c r="Q880" s="1" t="str">
        <f>VLOOKUP(Data[[#This Row],[How many hours of a day you work on Excel]], Time[], 2, FALSE)</f>
        <v>Very Heavy</v>
      </c>
      <c r="R880" s="1">
        <v>2</v>
      </c>
      <c r="S880" s="33" t="str">
        <f>VLOOKUP(Data[[#This Row],[Years of Experience]], Experience[], 2, TRUE)</f>
        <v>0 - 5 Years</v>
      </c>
    </row>
    <row r="881" spans="2:19" x14ac:dyDescent="0.2">
      <c r="B881" s="1" t="s">
        <v>3492</v>
      </c>
      <c r="C881" s="1">
        <v>41057.864988425928</v>
      </c>
      <c r="D881" s="10">
        <v>13.5</v>
      </c>
      <c r="E881" s="1" t="s">
        <v>322</v>
      </c>
      <c r="F881" s="11">
        <v>13500</v>
      </c>
      <c r="G881" s="9">
        <f>Data[[#This Row],[Clean Salary]]*INDEX(Exchange[], MATCH(Data[[#This Row],[Currency]], Exchange[Code], 0), 4)</f>
        <v>13500</v>
      </c>
      <c r="H881" s="11" t="str">
        <f>IFERROR(Data[[#This Row],[Salary in USD]]/(INDEX(Exchange[], MATCH(Data[[#This Row],[Local Currency Unit]], Exchange[Code], 0), 8)), "")</f>
        <v/>
      </c>
      <c r="I881" s="30" t="e">
        <f>100*(Data[[#This Row],[Salary in Big Macs]]/$H$5)</f>
        <v>#VALUE!</v>
      </c>
      <c r="J881" s="1" t="s">
        <v>2323</v>
      </c>
      <c r="K881" s="1" t="s">
        <v>281</v>
      </c>
      <c r="L881" s="1" t="s">
        <v>231</v>
      </c>
      <c r="N881" s="1" t="str">
        <f>INDEX(Countries[], MATCH(Data[[#This Row],[Where do you work]], Countries[Actual], 0), 2)</f>
        <v>Montenegro</v>
      </c>
      <c r="O881" s="1" t="str">
        <f>VLOOKUP(Data[[#This Row],[Where do you work]], Countries[], 3, FALSE)</f>
        <v>Europe</v>
      </c>
      <c r="P881" s="1" t="s">
        <v>282</v>
      </c>
      <c r="Q881" s="1" t="str">
        <f>VLOOKUP(Data[[#This Row],[How many hours of a day you work on Excel]], Time[], 2, FALSE)</f>
        <v>Heavy</v>
      </c>
      <c r="R881" s="1">
        <v>13</v>
      </c>
      <c r="S881" s="33" t="str">
        <f>VLOOKUP(Data[[#This Row],[Years of Experience]], Experience[], 2, TRUE)</f>
        <v>10 - 20 Years</v>
      </c>
    </row>
    <row r="882" spans="2:19" x14ac:dyDescent="0.2">
      <c r="B882" s="1" t="s">
        <v>295</v>
      </c>
      <c r="C882" s="1">
        <v>41061.247453703705</v>
      </c>
      <c r="D882" s="10" t="s">
        <v>296</v>
      </c>
      <c r="E882" s="1" t="s">
        <v>71</v>
      </c>
      <c r="F882" s="11">
        <v>120000</v>
      </c>
      <c r="G882" s="9">
        <f>Data[[#This Row],[Clean Salary]]*INDEX(Exchange[], MATCH(Data[[#This Row],[Currency]], Exchange[Code], 0), 4)</f>
        <v>13745.704467353951</v>
      </c>
      <c r="H882" s="11" t="str">
        <f>IFERROR(Data[[#This Row],[Salary in USD]]/(INDEX(Exchange[], MATCH(Data[[#This Row],[Local Currency Unit]], Exchange[Code], 0), 8)), "")</f>
        <v/>
      </c>
      <c r="I882" s="30" t="e">
        <f>100*(Data[[#This Row],[Salary in Big Macs]]/$H$5)</f>
        <v>#VALUE!</v>
      </c>
      <c r="J882" s="1" t="s">
        <v>297</v>
      </c>
      <c r="K882" s="1" t="s">
        <v>298</v>
      </c>
      <c r="L882" s="1" t="s">
        <v>232</v>
      </c>
      <c r="M882" s="1" t="s">
        <v>71</v>
      </c>
      <c r="N882" s="1" t="str">
        <f>INDEX(Countries[], MATCH(Data[[#This Row],[Where do you work]], Countries[Actual], 0), 2)</f>
        <v>Morocco</v>
      </c>
      <c r="O882" s="1" t="str">
        <f>VLOOKUP(Data[[#This Row],[Where do you work]], Countries[], 3, FALSE)</f>
        <v>Africa</v>
      </c>
      <c r="P882" s="1" t="s">
        <v>294</v>
      </c>
      <c r="Q882" s="1" t="str">
        <f>VLOOKUP(Data[[#This Row],[How many hours of a day you work on Excel]], Time[], 2, FALSE)</f>
        <v>Very Heavy</v>
      </c>
      <c r="R882" s="1">
        <v>8</v>
      </c>
      <c r="S882" s="33" t="str">
        <f>VLOOKUP(Data[[#This Row],[Years of Experience]], Experience[], 2, TRUE)</f>
        <v>5 - 10 Years</v>
      </c>
    </row>
    <row r="883" spans="2:19" x14ac:dyDescent="0.2">
      <c r="B883" s="1" t="s">
        <v>2966</v>
      </c>
      <c r="C883" s="1">
        <v>41055.139884259261</v>
      </c>
      <c r="D883" s="10">
        <v>2000</v>
      </c>
      <c r="E883" s="1" t="s">
        <v>322</v>
      </c>
      <c r="F883" s="11">
        <v>24000</v>
      </c>
      <c r="G883" s="9">
        <f>Data[[#This Row],[Clean Salary]]*INDEX(Exchange[], MATCH(Data[[#This Row],[Currency]], Exchange[Code], 0), 4)</f>
        <v>24000</v>
      </c>
      <c r="H883" s="11" t="str">
        <f>IFERROR(Data[[#This Row],[Salary in USD]]/(INDEX(Exchange[], MATCH(Data[[#This Row],[Local Currency Unit]], Exchange[Code], 0), 8)), "")</f>
        <v/>
      </c>
      <c r="I883" s="30" t="e">
        <f>100*(Data[[#This Row],[Salary in Big Macs]]/$H$5)</f>
        <v>#VALUE!</v>
      </c>
      <c r="J883" s="1" t="s">
        <v>2042</v>
      </c>
      <c r="K883" s="1" t="s">
        <v>305</v>
      </c>
      <c r="L883" s="1" t="s">
        <v>233</v>
      </c>
      <c r="N883" s="1" t="str">
        <f>INDEX(Countries[], MATCH(Data[[#This Row],[Where do you work]], Countries[Actual], 0), 2)</f>
        <v>Mozambique</v>
      </c>
      <c r="O883" s="1" t="str">
        <f>VLOOKUP(Data[[#This Row],[Where do you work]], Countries[], 3, FALSE)</f>
        <v>Africa</v>
      </c>
      <c r="P883" s="1" t="s">
        <v>291</v>
      </c>
      <c r="Q883" s="1" t="str">
        <f>VLOOKUP(Data[[#This Row],[How many hours of a day you work on Excel]], Time[], 2, FALSE)</f>
        <v>Medium</v>
      </c>
      <c r="S883" s="33" t="str">
        <f>VLOOKUP(Data[[#This Row],[Years of Experience]], Experience[], 2, TRUE)</f>
        <v>0 - 5 Years</v>
      </c>
    </row>
    <row r="884" spans="2:19" x14ac:dyDescent="0.2">
      <c r="B884" s="1" t="s">
        <v>3407</v>
      </c>
      <c r="C884" s="1">
        <v>41058.519918981481</v>
      </c>
      <c r="D884" s="10">
        <v>15000</v>
      </c>
      <c r="E884" s="1" t="s">
        <v>322</v>
      </c>
      <c r="F884" s="11">
        <v>15000</v>
      </c>
      <c r="G884" s="9">
        <f>Data[[#This Row],[Clean Salary]]*INDEX(Exchange[], MATCH(Data[[#This Row],[Currency]], Exchange[Code], 0), 4)</f>
        <v>15000</v>
      </c>
      <c r="H884" s="11" t="str">
        <f>IFERROR(Data[[#This Row],[Salary in USD]]/(INDEX(Exchange[], MATCH(Data[[#This Row],[Local Currency Unit]], Exchange[Code], 0), 8)), "")</f>
        <v/>
      </c>
      <c r="I884" s="30" t="e">
        <f>100*(Data[[#This Row],[Salary in Big Macs]]/$H$5)</f>
        <v>#VALUE!</v>
      </c>
      <c r="J884" s="1" t="s">
        <v>3408</v>
      </c>
      <c r="K884" s="1" t="s">
        <v>281</v>
      </c>
      <c r="L884" s="1" t="s">
        <v>234</v>
      </c>
      <c r="N884" s="1" t="str">
        <f>INDEX(Countries[], MATCH(Data[[#This Row],[Where do you work]], Countries[Actual], 0), 2)</f>
        <v>Myanmar</v>
      </c>
      <c r="O884" s="1" t="str">
        <f>VLOOKUP(Data[[#This Row],[Where do you work]], Countries[], 3, FALSE)</f>
        <v>Asia</v>
      </c>
      <c r="P884" s="1" t="s">
        <v>282</v>
      </c>
      <c r="Q884" s="1" t="str">
        <f>VLOOKUP(Data[[#This Row],[How many hours of a day you work on Excel]], Time[], 2, FALSE)</f>
        <v>Heavy</v>
      </c>
      <c r="R884" s="1">
        <v>10</v>
      </c>
      <c r="S884" s="33" t="str">
        <f>VLOOKUP(Data[[#This Row],[Years of Experience]], Experience[], 2, TRUE)</f>
        <v>10 - 20 Years</v>
      </c>
    </row>
    <row r="885" spans="2:19" x14ac:dyDescent="0.2">
      <c r="B885" s="1" t="s">
        <v>3138</v>
      </c>
      <c r="C885" s="1">
        <v>41059.700370370374</v>
      </c>
      <c r="D885" s="10">
        <v>1700</v>
      </c>
      <c r="E885" s="1" t="s">
        <v>322</v>
      </c>
      <c r="F885" s="11">
        <v>20400</v>
      </c>
      <c r="G885" s="9">
        <f>Data[[#This Row],[Clean Salary]]*INDEX(Exchange[], MATCH(Data[[#This Row],[Currency]], Exchange[Code], 0), 4)</f>
        <v>20400</v>
      </c>
      <c r="H885" s="11" t="str">
        <f>IFERROR(Data[[#This Row],[Salary in USD]]/(INDEX(Exchange[], MATCH(Data[[#This Row],[Local Currency Unit]], Exchange[Code], 0), 8)), "")</f>
        <v/>
      </c>
      <c r="I885" s="30" t="e">
        <f>100*(Data[[#This Row],[Salary in Big Macs]]/$H$5)</f>
        <v>#VALUE!</v>
      </c>
      <c r="J885" s="1" t="s">
        <v>3139</v>
      </c>
      <c r="K885" s="1" t="s">
        <v>281</v>
      </c>
      <c r="L885" s="1" t="s">
        <v>235</v>
      </c>
      <c r="N885" s="1" t="str">
        <f>INDEX(Countries[], MATCH(Data[[#This Row],[Where do you work]], Countries[Actual], 0), 2)</f>
        <v>Myanmar</v>
      </c>
      <c r="O885" s="1" t="str">
        <f>VLOOKUP(Data[[#This Row],[Where do you work]], Countries[], 3, FALSE)</f>
        <v>Asia</v>
      </c>
      <c r="P885" s="1" t="s">
        <v>324</v>
      </c>
      <c r="Q885" s="1" t="str">
        <f>VLOOKUP(Data[[#This Row],[How many hours of a day you work on Excel]], Time[], 2, FALSE)</f>
        <v>Light</v>
      </c>
      <c r="R885" s="1">
        <v>10</v>
      </c>
      <c r="S885" s="33" t="str">
        <f>VLOOKUP(Data[[#This Row],[Years of Experience]], Experience[], 2, TRUE)</f>
        <v>10 - 20 Years</v>
      </c>
    </row>
    <row r="886" spans="2:19" x14ac:dyDescent="0.2">
      <c r="B886" s="1" t="s">
        <v>3557</v>
      </c>
      <c r="C886" s="1">
        <v>41060.454722222225</v>
      </c>
      <c r="D886" s="10">
        <v>1000</v>
      </c>
      <c r="E886" s="1" t="s">
        <v>322</v>
      </c>
      <c r="F886" s="11">
        <v>12000</v>
      </c>
      <c r="G886" s="9">
        <f>Data[[#This Row],[Clean Salary]]*INDEX(Exchange[], MATCH(Data[[#This Row],[Currency]], Exchange[Code], 0), 4)</f>
        <v>12000</v>
      </c>
      <c r="H886" s="11" t="str">
        <f>IFERROR(Data[[#This Row],[Salary in USD]]/(INDEX(Exchange[], MATCH(Data[[#This Row],[Local Currency Unit]], Exchange[Code], 0), 8)), "")</f>
        <v/>
      </c>
      <c r="I886" s="30" t="e">
        <f>100*(Data[[#This Row],[Salary in Big Macs]]/$H$5)</f>
        <v>#VALUE!</v>
      </c>
      <c r="J886" s="1" t="s">
        <v>3558</v>
      </c>
      <c r="K886" s="1" t="s">
        <v>290</v>
      </c>
      <c r="L886" s="1" t="s">
        <v>236</v>
      </c>
      <c r="N886" s="1" t="str">
        <f>INDEX(Countries[], MATCH(Data[[#This Row],[Where do you work]], Countries[Actual], 0), 2)</f>
        <v>Malaysia</v>
      </c>
      <c r="O886" s="1" t="str">
        <f>VLOOKUP(Data[[#This Row],[Where do you work]], Countries[], 3, FALSE)</f>
        <v>Australasia</v>
      </c>
      <c r="P886" s="1" t="s">
        <v>291</v>
      </c>
      <c r="Q886" s="1" t="str">
        <f>VLOOKUP(Data[[#This Row],[How many hours of a day you work on Excel]], Time[], 2, FALSE)</f>
        <v>Medium</v>
      </c>
      <c r="R886" s="1">
        <v>0</v>
      </c>
      <c r="S886" s="33" t="str">
        <f>VLOOKUP(Data[[#This Row],[Years of Experience]], Experience[], 2, TRUE)</f>
        <v>0 - 5 Years</v>
      </c>
    </row>
    <row r="887" spans="2:19" x14ac:dyDescent="0.2">
      <c r="B887" s="1" t="s">
        <v>2076</v>
      </c>
      <c r="C887" s="1">
        <v>41057.670636574076</v>
      </c>
      <c r="D887" s="10" t="s">
        <v>2077</v>
      </c>
      <c r="E887" s="1" t="s">
        <v>15</v>
      </c>
      <c r="F887" s="11">
        <v>40000</v>
      </c>
      <c r="G887" s="9">
        <f>Data[[#This Row],[Clean Salary]]*INDEX(Exchange[], MATCH(Data[[#This Row],[Currency]], Exchange[Code], 0), 4)</f>
        <v>50815.977559664309</v>
      </c>
      <c r="H887" s="11">
        <f>IFERROR(Data[[#This Row],[Salary in USD]]/(INDEX(Exchange[], MATCH(Data[[#This Row],[Local Currency Unit]], Exchange[Code], 0), 8)), "")</f>
        <v>11470.875295635286</v>
      </c>
      <c r="I887" s="30">
        <f>100*(Data[[#This Row],[Salary in Big Macs]]/$H$5)</f>
        <v>83.68926287954379</v>
      </c>
      <c r="J887" s="1" t="s">
        <v>2078</v>
      </c>
      <c r="K887" s="1" t="s">
        <v>290</v>
      </c>
      <c r="L887" s="1" t="s">
        <v>142</v>
      </c>
      <c r="M887" s="1" t="s">
        <v>15</v>
      </c>
      <c r="N887" s="1" t="str">
        <f>INDEX(Countries[], MATCH(Data[[#This Row],[Where do you work]], Countries[Actual], 0), 2)</f>
        <v>Netherlands</v>
      </c>
      <c r="O887" s="1" t="str">
        <f>VLOOKUP(Data[[#This Row],[Where do you work]], Countries[], 3, FALSE)</f>
        <v>Europe</v>
      </c>
      <c r="P887" s="1" t="s">
        <v>282</v>
      </c>
      <c r="Q887" s="1" t="str">
        <f>VLOOKUP(Data[[#This Row],[How many hours of a day you work on Excel]], Time[], 2, FALSE)</f>
        <v>Heavy</v>
      </c>
      <c r="R887" s="1">
        <v>3</v>
      </c>
      <c r="S887" s="33" t="str">
        <f>VLOOKUP(Data[[#This Row],[Years of Experience]], Experience[], 2, TRUE)</f>
        <v>0 - 5 Years</v>
      </c>
    </row>
    <row r="888" spans="2:19" x14ac:dyDescent="0.2">
      <c r="B888" s="1" t="s">
        <v>2351</v>
      </c>
      <c r="C888" s="1">
        <v>41058.764733796299</v>
      </c>
      <c r="D888" s="10">
        <v>34500</v>
      </c>
      <c r="E888" s="1" t="s">
        <v>15</v>
      </c>
      <c r="F888" s="11">
        <v>34500</v>
      </c>
      <c r="G888" s="9">
        <f>Data[[#This Row],[Clean Salary]]*INDEX(Exchange[], MATCH(Data[[#This Row],[Currency]], Exchange[Code], 0), 4)</f>
        <v>43828.780645210471</v>
      </c>
      <c r="H888" s="11">
        <f>IFERROR(Data[[#This Row],[Salary in USD]]/(INDEX(Exchange[], MATCH(Data[[#This Row],[Local Currency Unit]], Exchange[Code], 0), 8)), "")</f>
        <v>9893.6299424854333</v>
      </c>
      <c r="I888" s="30">
        <f>100*(Data[[#This Row],[Salary in Big Macs]]/$H$5)</f>
        <v>72.181989233606515</v>
      </c>
      <c r="J888" s="1" t="s">
        <v>290</v>
      </c>
      <c r="K888" s="1" t="s">
        <v>290</v>
      </c>
      <c r="L888" s="1" t="s">
        <v>142</v>
      </c>
      <c r="M888" s="1" t="s">
        <v>15</v>
      </c>
      <c r="N888" s="1" t="str">
        <f>INDEX(Countries[], MATCH(Data[[#This Row],[Where do you work]], Countries[Actual], 0), 2)</f>
        <v>Netherlands</v>
      </c>
      <c r="O888" s="1" t="str">
        <f>VLOOKUP(Data[[#This Row],[Where do you work]], Countries[], 3, FALSE)</f>
        <v>Europe</v>
      </c>
      <c r="P888" s="1" t="s">
        <v>282</v>
      </c>
      <c r="Q888" s="1" t="str">
        <f>VLOOKUP(Data[[#This Row],[How many hours of a day you work on Excel]], Time[], 2, FALSE)</f>
        <v>Heavy</v>
      </c>
      <c r="R888" s="1">
        <v>15</v>
      </c>
      <c r="S888" s="33" t="str">
        <f>VLOOKUP(Data[[#This Row],[Years of Experience]], Experience[], 2, TRUE)</f>
        <v>10 - 20 Years</v>
      </c>
    </row>
    <row r="889" spans="2:19" x14ac:dyDescent="0.2">
      <c r="B889" s="1" t="s">
        <v>1373</v>
      </c>
      <c r="C889" s="1">
        <v>41055.266701388886</v>
      </c>
      <c r="D889" s="10">
        <v>55000</v>
      </c>
      <c r="E889" s="1" t="s">
        <v>15</v>
      </c>
      <c r="F889" s="11">
        <v>55000</v>
      </c>
      <c r="G889" s="9">
        <f>Data[[#This Row],[Clean Salary]]*INDEX(Exchange[], MATCH(Data[[#This Row],[Currency]], Exchange[Code], 0), 4)</f>
        <v>69871.969144538423</v>
      </c>
      <c r="H889" s="11">
        <f>IFERROR(Data[[#This Row],[Salary in USD]]/(INDEX(Exchange[], MATCH(Data[[#This Row],[Local Currency Unit]], Exchange[Code], 0), 8)), "")</f>
        <v>15772.453531498517</v>
      </c>
      <c r="I889" s="30">
        <f>100*(Data[[#This Row],[Salary in Big Macs]]/$H$5)</f>
        <v>115.07273645937271</v>
      </c>
      <c r="J889" s="1" t="s">
        <v>1207</v>
      </c>
      <c r="K889" s="1" t="s">
        <v>290</v>
      </c>
      <c r="L889" s="1" t="s">
        <v>142</v>
      </c>
      <c r="M889" s="1" t="s">
        <v>15</v>
      </c>
      <c r="N889" s="1" t="str">
        <f>INDEX(Countries[], MATCH(Data[[#This Row],[Where do you work]], Countries[Actual], 0), 2)</f>
        <v>Netherlands</v>
      </c>
      <c r="O889" s="1" t="str">
        <f>VLOOKUP(Data[[#This Row],[Where do you work]], Countries[], 3, FALSE)</f>
        <v>Europe</v>
      </c>
      <c r="P889" s="1" t="s">
        <v>294</v>
      </c>
      <c r="Q889" s="1" t="str">
        <f>VLOOKUP(Data[[#This Row],[How many hours of a day you work on Excel]], Time[], 2, FALSE)</f>
        <v>Very Heavy</v>
      </c>
      <c r="R889" s="1">
        <v>6</v>
      </c>
      <c r="S889" s="33" t="str">
        <f>VLOOKUP(Data[[#This Row],[Years of Experience]], Experience[], 2, TRUE)</f>
        <v>5 - 10 Years</v>
      </c>
    </row>
    <row r="890" spans="2:19" x14ac:dyDescent="0.2">
      <c r="B890" s="1" t="s">
        <v>1239</v>
      </c>
      <c r="C890" s="1">
        <v>41060.906284722223</v>
      </c>
      <c r="D890" s="10" t="s">
        <v>1240</v>
      </c>
      <c r="E890" s="1" t="s">
        <v>15</v>
      </c>
      <c r="F890" s="11">
        <v>60000</v>
      </c>
      <c r="G890" s="9">
        <f>Data[[#This Row],[Clean Salary]]*INDEX(Exchange[], MATCH(Data[[#This Row],[Currency]], Exchange[Code], 0), 4)</f>
        <v>76223.966339496474</v>
      </c>
      <c r="H890" s="11">
        <f>IFERROR(Data[[#This Row],[Salary in USD]]/(INDEX(Exchange[], MATCH(Data[[#This Row],[Local Currency Unit]], Exchange[Code], 0), 8)), "")</f>
        <v>17206.312943452929</v>
      </c>
      <c r="I890" s="30">
        <f>100*(Data[[#This Row],[Salary in Big Macs]]/$H$5)</f>
        <v>125.53389431931569</v>
      </c>
      <c r="J890" s="1" t="s">
        <v>1241</v>
      </c>
      <c r="K890" s="1" t="s">
        <v>305</v>
      </c>
      <c r="L890" s="1" t="s">
        <v>142</v>
      </c>
      <c r="M890" s="1" t="s">
        <v>15</v>
      </c>
      <c r="N890" s="1" t="str">
        <f>INDEX(Countries[], MATCH(Data[[#This Row],[Where do you work]], Countries[Actual], 0), 2)</f>
        <v>Netherlands</v>
      </c>
      <c r="O890" s="1" t="str">
        <f>VLOOKUP(Data[[#This Row],[Where do you work]], Countries[], 3, FALSE)</f>
        <v>Europe</v>
      </c>
      <c r="P890" s="1" t="s">
        <v>282</v>
      </c>
      <c r="Q890" s="1" t="str">
        <f>VLOOKUP(Data[[#This Row],[How many hours of a day you work on Excel]], Time[], 2, FALSE)</f>
        <v>Heavy</v>
      </c>
      <c r="R890" s="1">
        <v>7</v>
      </c>
      <c r="S890" s="33" t="str">
        <f>VLOOKUP(Data[[#This Row],[Years of Experience]], Experience[], 2, TRUE)</f>
        <v>5 - 10 Years</v>
      </c>
    </row>
    <row r="891" spans="2:19" x14ac:dyDescent="0.2">
      <c r="B891" s="1" t="s">
        <v>1556</v>
      </c>
      <c r="C891" s="1">
        <v>41062.061851851853</v>
      </c>
      <c r="D891" s="10" t="s">
        <v>1557</v>
      </c>
      <c r="E891" s="1" t="s">
        <v>15</v>
      </c>
      <c r="F891" s="11">
        <v>50000</v>
      </c>
      <c r="G891" s="9">
        <f>Data[[#This Row],[Clean Salary]]*INDEX(Exchange[], MATCH(Data[[#This Row],[Currency]], Exchange[Code], 0), 4)</f>
        <v>63519.971949580387</v>
      </c>
      <c r="H891" s="11">
        <f>IFERROR(Data[[#This Row],[Salary in USD]]/(INDEX(Exchange[], MATCH(Data[[#This Row],[Local Currency Unit]], Exchange[Code], 0), 8)), "")</f>
        <v>14338.594119544106</v>
      </c>
      <c r="I891" s="30">
        <f>100*(Data[[#This Row],[Salary in Big Macs]]/$H$5)</f>
        <v>104.61157859942973</v>
      </c>
      <c r="J891" s="1" t="s">
        <v>298</v>
      </c>
      <c r="K891" s="1" t="s">
        <v>298</v>
      </c>
      <c r="L891" s="1" t="s">
        <v>142</v>
      </c>
      <c r="M891" s="1" t="s">
        <v>15</v>
      </c>
      <c r="N891" s="1" t="str">
        <f>INDEX(Countries[], MATCH(Data[[#This Row],[Where do you work]], Countries[Actual], 0), 2)</f>
        <v>Netherlands</v>
      </c>
      <c r="O891" s="1" t="str">
        <f>VLOOKUP(Data[[#This Row],[Where do you work]], Countries[], 3, FALSE)</f>
        <v>Europe</v>
      </c>
      <c r="P891" s="1" t="s">
        <v>282</v>
      </c>
      <c r="Q891" s="1" t="str">
        <f>VLOOKUP(Data[[#This Row],[How many hours of a day you work on Excel]], Time[], 2, FALSE)</f>
        <v>Heavy</v>
      </c>
      <c r="R891" s="1">
        <v>10</v>
      </c>
      <c r="S891" s="33" t="str">
        <f>VLOOKUP(Data[[#This Row],[Years of Experience]], Experience[], 2, TRUE)</f>
        <v>10 - 20 Years</v>
      </c>
    </row>
    <row r="892" spans="2:19" x14ac:dyDescent="0.2">
      <c r="B892" s="1" t="s">
        <v>1179</v>
      </c>
      <c r="C892" s="1">
        <v>41058.826678240737</v>
      </c>
      <c r="D892" s="10">
        <v>62000</v>
      </c>
      <c r="E892" s="1" t="s">
        <v>15</v>
      </c>
      <c r="F892" s="11">
        <v>62000</v>
      </c>
      <c r="G892" s="9">
        <f>Data[[#This Row],[Clean Salary]]*INDEX(Exchange[], MATCH(Data[[#This Row],[Currency]], Exchange[Code], 0), 4)</f>
        <v>78764.765217479682</v>
      </c>
      <c r="H892" s="11">
        <f>IFERROR(Data[[#This Row],[Salary in USD]]/(INDEX(Exchange[], MATCH(Data[[#This Row],[Local Currency Unit]], Exchange[Code], 0), 8)), "")</f>
        <v>17779.856708234693</v>
      </c>
      <c r="I892" s="30">
        <f>100*(Data[[#This Row],[Salary in Big Macs]]/$H$5)</f>
        <v>129.71835746329288</v>
      </c>
      <c r="J892" s="1" t="s">
        <v>298</v>
      </c>
      <c r="K892" s="1" t="s">
        <v>298</v>
      </c>
      <c r="L892" s="1" t="s">
        <v>142</v>
      </c>
      <c r="M892" s="1" t="s">
        <v>15</v>
      </c>
      <c r="N892" s="1" t="str">
        <f>INDEX(Countries[], MATCH(Data[[#This Row],[Where do you work]], Countries[Actual], 0), 2)</f>
        <v>Netherlands</v>
      </c>
      <c r="O892" s="1" t="str">
        <f>VLOOKUP(Data[[#This Row],[Where do you work]], Countries[], 3, FALSE)</f>
        <v>Europe</v>
      </c>
      <c r="P892" s="1" t="s">
        <v>282</v>
      </c>
      <c r="Q892" s="1" t="str">
        <f>VLOOKUP(Data[[#This Row],[How many hours of a day you work on Excel]], Time[], 2, FALSE)</f>
        <v>Heavy</v>
      </c>
      <c r="R892" s="1">
        <v>15</v>
      </c>
      <c r="S892" s="33" t="str">
        <f>VLOOKUP(Data[[#This Row],[Years of Experience]], Experience[], 2, TRUE)</f>
        <v>10 - 20 Years</v>
      </c>
    </row>
    <row r="893" spans="2:19" x14ac:dyDescent="0.2">
      <c r="B893" s="1" t="s">
        <v>1811</v>
      </c>
      <c r="C893" s="1">
        <v>41057.148773148147</v>
      </c>
      <c r="D893" s="10">
        <v>45000</v>
      </c>
      <c r="E893" s="1" t="s">
        <v>15</v>
      </c>
      <c r="F893" s="11">
        <v>45000</v>
      </c>
      <c r="G893" s="9">
        <f>Data[[#This Row],[Clean Salary]]*INDEX(Exchange[], MATCH(Data[[#This Row],[Currency]], Exchange[Code], 0), 4)</f>
        <v>57167.974754622352</v>
      </c>
      <c r="H893" s="11">
        <f>IFERROR(Data[[#This Row],[Salary in USD]]/(INDEX(Exchange[], MATCH(Data[[#This Row],[Local Currency Unit]], Exchange[Code], 0), 8)), "")</f>
        <v>12904.734707589696</v>
      </c>
      <c r="I893" s="30">
        <f>100*(Data[[#This Row],[Salary in Big Macs]]/$H$5)</f>
        <v>94.150420739486762</v>
      </c>
      <c r="J893" s="1" t="s">
        <v>1812</v>
      </c>
      <c r="K893" s="1" t="s">
        <v>290</v>
      </c>
      <c r="L893" s="1" t="s">
        <v>1813</v>
      </c>
      <c r="M893" s="1" t="s">
        <v>15</v>
      </c>
      <c r="N893" s="1" t="str">
        <f>INDEX(Countries[], MATCH(Data[[#This Row],[Where do you work]], Countries[Actual], 0), 2)</f>
        <v>Netherlands</v>
      </c>
      <c r="O893" s="1" t="str">
        <f>VLOOKUP(Data[[#This Row],[Where do you work]], Countries[], 3, FALSE)</f>
        <v>Europe</v>
      </c>
      <c r="P893" s="1" t="s">
        <v>291</v>
      </c>
      <c r="Q893" s="1" t="str">
        <f>VLOOKUP(Data[[#This Row],[How many hours of a day you work on Excel]], Time[], 2, FALSE)</f>
        <v>Medium</v>
      </c>
      <c r="R893" s="1">
        <v>10</v>
      </c>
      <c r="S893" s="33" t="str">
        <f>VLOOKUP(Data[[#This Row],[Years of Experience]], Experience[], 2, TRUE)</f>
        <v>10 - 20 Years</v>
      </c>
    </row>
    <row r="894" spans="2:19" x14ac:dyDescent="0.2">
      <c r="B894" s="1" t="s">
        <v>744</v>
      </c>
      <c r="C894" s="1">
        <v>41057.976064814815</v>
      </c>
      <c r="D894" s="10" t="s">
        <v>745</v>
      </c>
      <c r="E894" s="1" t="s">
        <v>15</v>
      </c>
      <c r="F894" s="11">
        <v>82000</v>
      </c>
      <c r="G894" s="9">
        <f>Data[[#This Row],[Clean Salary]]*INDEX(Exchange[], MATCH(Data[[#This Row],[Currency]], Exchange[Code], 0), 4)</f>
        <v>104172.75399731184</v>
      </c>
      <c r="H894" s="11">
        <f>IFERROR(Data[[#This Row],[Salary in USD]]/(INDEX(Exchange[], MATCH(Data[[#This Row],[Local Currency Unit]], Exchange[Code], 0), 8)), "")</f>
        <v>23515.294356052334</v>
      </c>
      <c r="I894" s="30">
        <f>100*(Data[[#This Row],[Salary in Big Macs]]/$H$5)</f>
        <v>171.56298890306476</v>
      </c>
      <c r="J894" s="1" t="s">
        <v>746</v>
      </c>
      <c r="K894" s="1" t="s">
        <v>281</v>
      </c>
      <c r="L894" s="1" t="s">
        <v>142</v>
      </c>
      <c r="M894" s="1" t="s">
        <v>15</v>
      </c>
      <c r="N894" s="1" t="str">
        <f>INDEX(Countries[], MATCH(Data[[#This Row],[Where do you work]], Countries[Actual], 0), 2)</f>
        <v>Netherlands</v>
      </c>
      <c r="O894" s="1" t="str">
        <f>VLOOKUP(Data[[#This Row],[Where do you work]], Countries[], 3, FALSE)</f>
        <v>Europe</v>
      </c>
      <c r="P894" s="1" t="s">
        <v>294</v>
      </c>
      <c r="Q894" s="1" t="str">
        <f>VLOOKUP(Data[[#This Row],[How many hours of a day you work on Excel]], Time[], 2, FALSE)</f>
        <v>Very Heavy</v>
      </c>
      <c r="R894" s="1">
        <v>25</v>
      </c>
      <c r="S894" s="33" t="str">
        <f>VLOOKUP(Data[[#This Row],[Years of Experience]], Experience[], 2, TRUE)</f>
        <v>20+ Years</v>
      </c>
    </row>
    <row r="895" spans="2:19" x14ac:dyDescent="0.2">
      <c r="B895" s="1" t="s">
        <v>1643</v>
      </c>
      <c r="C895" s="1">
        <v>41055.201631944445</v>
      </c>
      <c r="D895" s="10" t="s">
        <v>1644</v>
      </c>
      <c r="E895" s="1" t="s">
        <v>15</v>
      </c>
      <c r="F895" s="11">
        <v>49248</v>
      </c>
      <c r="G895" s="9">
        <f>Data[[#This Row],[Clean Salary]]*INDEX(Exchange[], MATCH(Data[[#This Row],[Currency]], Exchange[Code], 0), 4)</f>
        <v>62564.631571458704</v>
      </c>
      <c r="H895" s="11">
        <f>IFERROR(Data[[#This Row],[Salary in USD]]/(INDEX(Exchange[], MATCH(Data[[#This Row],[Local Currency Unit]], Exchange[Code], 0), 8)), "")</f>
        <v>14122.941663986165</v>
      </c>
      <c r="I895" s="30">
        <f>100*(Data[[#This Row],[Salary in Big Macs]]/$H$5)</f>
        <v>103.03822045729432</v>
      </c>
      <c r="J895" s="1" t="s">
        <v>1645</v>
      </c>
      <c r="K895" s="1" t="s">
        <v>316</v>
      </c>
      <c r="L895" s="1" t="s">
        <v>142</v>
      </c>
      <c r="M895" s="1" t="s">
        <v>15</v>
      </c>
      <c r="N895" s="1" t="str">
        <f>INDEX(Countries[], MATCH(Data[[#This Row],[Where do you work]], Countries[Actual], 0), 2)</f>
        <v>Netherlands</v>
      </c>
      <c r="O895" s="1" t="str">
        <f>VLOOKUP(Data[[#This Row],[Where do you work]], Countries[], 3, FALSE)</f>
        <v>Europe</v>
      </c>
      <c r="P895" s="1" t="s">
        <v>294</v>
      </c>
      <c r="Q895" s="1" t="str">
        <f>VLOOKUP(Data[[#This Row],[How many hours of a day you work on Excel]], Time[], 2, FALSE)</f>
        <v>Very Heavy</v>
      </c>
      <c r="S895" s="33" t="str">
        <f>VLOOKUP(Data[[#This Row],[Years of Experience]], Experience[], 2, TRUE)</f>
        <v>0 - 5 Years</v>
      </c>
    </row>
    <row r="896" spans="2:19" x14ac:dyDescent="0.2">
      <c r="B896" s="1" t="s">
        <v>833</v>
      </c>
      <c r="C896" s="1">
        <v>41058.688263888886</v>
      </c>
      <c r="D896" s="10">
        <v>75000</v>
      </c>
      <c r="E896" s="1" t="s">
        <v>15</v>
      </c>
      <c r="F896" s="11">
        <v>75000</v>
      </c>
      <c r="G896" s="9">
        <f>Data[[#This Row],[Clean Salary]]*INDEX(Exchange[], MATCH(Data[[#This Row],[Currency]], Exchange[Code], 0), 4)</f>
        <v>95279.957924370581</v>
      </c>
      <c r="H896" s="11">
        <f>IFERROR(Data[[#This Row],[Salary in USD]]/(INDEX(Exchange[], MATCH(Data[[#This Row],[Local Currency Unit]], Exchange[Code], 0), 8)), "")</f>
        <v>21507.891179316161</v>
      </c>
      <c r="I896" s="30">
        <f>100*(Data[[#This Row],[Salary in Big Macs]]/$H$5)</f>
        <v>156.91736789914461</v>
      </c>
      <c r="J896" s="1" t="s">
        <v>320</v>
      </c>
      <c r="K896" s="1" t="s">
        <v>290</v>
      </c>
      <c r="L896" s="1" t="s">
        <v>142</v>
      </c>
      <c r="M896" s="1" t="s">
        <v>15</v>
      </c>
      <c r="N896" s="1" t="str">
        <f>INDEX(Countries[], MATCH(Data[[#This Row],[Where do you work]], Countries[Actual], 0), 2)</f>
        <v>Netherlands</v>
      </c>
      <c r="O896" s="1" t="str">
        <f>VLOOKUP(Data[[#This Row],[Where do you work]], Countries[], 3, FALSE)</f>
        <v>Europe</v>
      </c>
      <c r="P896" s="1" t="s">
        <v>294</v>
      </c>
      <c r="Q896" s="1" t="str">
        <f>VLOOKUP(Data[[#This Row],[How many hours of a day you work on Excel]], Time[], 2, FALSE)</f>
        <v>Very Heavy</v>
      </c>
      <c r="R896" s="1">
        <v>16</v>
      </c>
      <c r="S896" s="33" t="str">
        <f>VLOOKUP(Data[[#This Row],[Years of Experience]], Experience[], 2, TRUE)</f>
        <v>10 - 20 Years</v>
      </c>
    </row>
    <row r="897" spans="2:19" x14ac:dyDescent="0.2">
      <c r="B897" s="1" t="s">
        <v>1668</v>
      </c>
      <c r="C897" s="1">
        <v>41058.624432870369</v>
      </c>
      <c r="D897" s="10" t="s">
        <v>1669</v>
      </c>
      <c r="E897" s="1" t="s">
        <v>15</v>
      </c>
      <c r="F897" s="11">
        <v>48500</v>
      </c>
      <c r="G897" s="9">
        <f>Data[[#This Row],[Clean Salary]]*INDEX(Exchange[], MATCH(Data[[#This Row],[Currency]], Exchange[Code], 0), 4)</f>
        <v>61614.372791092981</v>
      </c>
      <c r="H897" s="11">
        <f>IFERROR(Data[[#This Row],[Salary in USD]]/(INDEX(Exchange[], MATCH(Data[[#This Row],[Local Currency Unit]], Exchange[Code], 0), 8)), "")</f>
        <v>13908.436295957785</v>
      </c>
      <c r="I897" s="30">
        <f>100*(Data[[#This Row],[Salary in Big Macs]]/$H$5)</f>
        <v>101.47323124144685</v>
      </c>
      <c r="J897" s="1" t="s">
        <v>1670</v>
      </c>
      <c r="K897" s="1" t="s">
        <v>290</v>
      </c>
      <c r="L897" s="1" t="s">
        <v>142</v>
      </c>
      <c r="M897" s="1" t="s">
        <v>15</v>
      </c>
      <c r="N897" s="1" t="str">
        <f>INDEX(Countries[], MATCH(Data[[#This Row],[Where do you work]], Countries[Actual], 0), 2)</f>
        <v>Netherlands</v>
      </c>
      <c r="O897" s="1" t="str">
        <f>VLOOKUP(Data[[#This Row],[Where do you work]], Countries[], 3, FALSE)</f>
        <v>Europe</v>
      </c>
      <c r="P897" s="1" t="s">
        <v>282</v>
      </c>
      <c r="Q897" s="1" t="str">
        <f>VLOOKUP(Data[[#This Row],[How many hours of a day you work on Excel]], Time[], 2, FALSE)</f>
        <v>Heavy</v>
      </c>
      <c r="R897" s="1">
        <v>8</v>
      </c>
      <c r="S897" s="33" t="str">
        <f>VLOOKUP(Data[[#This Row],[Years of Experience]], Experience[], 2, TRUE)</f>
        <v>5 - 10 Years</v>
      </c>
    </row>
    <row r="898" spans="2:19" x14ac:dyDescent="0.2">
      <c r="B898" s="1" t="s">
        <v>1819</v>
      </c>
      <c r="C898" s="1">
        <v>41073.025972222225</v>
      </c>
      <c r="D898" s="10" t="s">
        <v>1815</v>
      </c>
      <c r="E898" s="1" t="s">
        <v>15</v>
      </c>
      <c r="F898" s="11">
        <v>45000</v>
      </c>
      <c r="G898" s="9">
        <f>Data[[#This Row],[Clean Salary]]*INDEX(Exchange[], MATCH(Data[[#This Row],[Currency]], Exchange[Code], 0), 4)</f>
        <v>57167.974754622352</v>
      </c>
      <c r="H898" s="11">
        <f>IFERROR(Data[[#This Row],[Salary in USD]]/(INDEX(Exchange[], MATCH(Data[[#This Row],[Local Currency Unit]], Exchange[Code], 0), 8)), "")</f>
        <v>12904.734707589696</v>
      </c>
      <c r="I898" s="30">
        <f>100*(Data[[#This Row],[Salary in Big Macs]]/$H$5)</f>
        <v>94.150420739486762</v>
      </c>
      <c r="J898" s="1" t="s">
        <v>1820</v>
      </c>
      <c r="K898" s="1" t="s">
        <v>290</v>
      </c>
      <c r="L898" s="1" t="s">
        <v>142</v>
      </c>
      <c r="M898" s="1" t="s">
        <v>15</v>
      </c>
      <c r="N898" s="1" t="str">
        <f>INDEX(Countries[], MATCH(Data[[#This Row],[Where do you work]], Countries[Actual], 0), 2)</f>
        <v>Netherlands</v>
      </c>
      <c r="O898" s="1" t="str">
        <f>VLOOKUP(Data[[#This Row],[Where do you work]], Countries[], 3, FALSE)</f>
        <v>Europe</v>
      </c>
      <c r="P898" s="1" t="s">
        <v>291</v>
      </c>
      <c r="Q898" s="1" t="str">
        <f>VLOOKUP(Data[[#This Row],[How many hours of a day you work on Excel]], Time[], 2, FALSE)</f>
        <v>Medium</v>
      </c>
      <c r="R898" s="1">
        <v>14</v>
      </c>
      <c r="S898" s="33" t="str">
        <f>VLOOKUP(Data[[#This Row],[Years of Experience]], Experience[], 2, TRUE)</f>
        <v>10 - 20 Years</v>
      </c>
    </row>
    <row r="899" spans="2:19" x14ac:dyDescent="0.2">
      <c r="B899" s="1" t="s">
        <v>2074</v>
      </c>
      <c r="C899" s="1">
        <v>41056.525717592594</v>
      </c>
      <c r="D899" s="10">
        <v>40000</v>
      </c>
      <c r="E899" s="1" t="s">
        <v>15</v>
      </c>
      <c r="F899" s="11">
        <v>40000</v>
      </c>
      <c r="G899" s="9">
        <f>Data[[#This Row],[Clean Salary]]*INDEX(Exchange[], MATCH(Data[[#This Row],[Currency]], Exchange[Code], 0), 4)</f>
        <v>50815.977559664309</v>
      </c>
      <c r="H899" s="11">
        <f>IFERROR(Data[[#This Row],[Salary in USD]]/(INDEX(Exchange[], MATCH(Data[[#This Row],[Local Currency Unit]], Exchange[Code], 0), 8)), "")</f>
        <v>11470.875295635286</v>
      </c>
      <c r="I899" s="30">
        <f>100*(Data[[#This Row],[Salary in Big Macs]]/$H$5)</f>
        <v>83.68926287954379</v>
      </c>
      <c r="J899" s="1" t="s">
        <v>2075</v>
      </c>
      <c r="K899" s="1" t="s">
        <v>290</v>
      </c>
      <c r="L899" s="1" t="s">
        <v>142</v>
      </c>
      <c r="M899" s="1" t="s">
        <v>15</v>
      </c>
      <c r="N899" s="1" t="str">
        <f>INDEX(Countries[], MATCH(Data[[#This Row],[Where do you work]], Countries[Actual], 0), 2)</f>
        <v>Netherlands</v>
      </c>
      <c r="O899" s="1" t="str">
        <f>VLOOKUP(Data[[#This Row],[Where do you work]], Countries[], 3, FALSE)</f>
        <v>Europe</v>
      </c>
      <c r="P899" s="1" t="s">
        <v>282</v>
      </c>
      <c r="Q899" s="1" t="str">
        <f>VLOOKUP(Data[[#This Row],[How many hours of a day you work on Excel]], Time[], 2, FALSE)</f>
        <v>Heavy</v>
      </c>
      <c r="R899" s="1">
        <v>4</v>
      </c>
      <c r="S899" s="33" t="str">
        <f>VLOOKUP(Data[[#This Row],[Years of Experience]], Experience[], 2, TRUE)</f>
        <v>0 - 5 Years</v>
      </c>
    </row>
    <row r="900" spans="2:19" x14ac:dyDescent="0.2">
      <c r="B900" s="1" t="s">
        <v>831</v>
      </c>
      <c r="C900" s="1">
        <v>41057.100844907407</v>
      </c>
      <c r="D900" s="10">
        <v>75000</v>
      </c>
      <c r="E900" s="1" t="s">
        <v>15</v>
      </c>
      <c r="F900" s="11">
        <v>75000</v>
      </c>
      <c r="G900" s="9">
        <f>Data[[#This Row],[Clean Salary]]*INDEX(Exchange[], MATCH(Data[[#This Row],[Currency]], Exchange[Code], 0), 4)</f>
        <v>95279.957924370581</v>
      </c>
      <c r="H900" s="11">
        <f>IFERROR(Data[[#This Row],[Salary in USD]]/(INDEX(Exchange[], MATCH(Data[[#This Row],[Local Currency Unit]], Exchange[Code], 0), 8)), "")</f>
        <v>21507.891179316161</v>
      </c>
      <c r="I900" s="30">
        <f>100*(Data[[#This Row],[Salary in Big Macs]]/$H$5)</f>
        <v>156.91736789914461</v>
      </c>
      <c r="J900" s="1" t="s">
        <v>832</v>
      </c>
      <c r="K900" s="1" t="s">
        <v>290</v>
      </c>
      <c r="L900" s="1" t="s">
        <v>142</v>
      </c>
      <c r="M900" s="1" t="s">
        <v>15</v>
      </c>
      <c r="N900" s="1" t="str">
        <f>INDEX(Countries[], MATCH(Data[[#This Row],[Where do you work]], Countries[Actual], 0), 2)</f>
        <v>Netherlands</v>
      </c>
      <c r="O900" s="1" t="str">
        <f>VLOOKUP(Data[[#This Row],[Where do you work]], Countries[], 3, FALSE)</f>
        <v>Europe</v>
      </c>
      <c r="P900" s="1" t="s">
        <v>282</v>
      </c>
      <c r="Q900" s="1" t="str">
        <f>VLOOKUP(Data[[#This Row],[How many hours of a day you work on Excel]], Time[], 2, FALSE)</f>
        <v>Heavy</v>
      </c>
      <c r="R900" s="1">
        <v>4</v>
      </c>
      <c r="S900" s="33" t="str">
        <f>VLOOKUP(Data[[#This Row],[Years of Experience]], Experience[], 2, TRUE)</f>
        <v>0 - 5 Years</v>
      </c>
    </row>
    <row r="901" spans="2:19" x14ac:dyDescent="0.2">
      <c r="B901" s="1" t="s">
        <v>2622</v>
      </c>
      <c r="C901" s="1">
        <v>41058.630694444444</v>
      </c>
      <c r="D901" s="10" t="s">
        <v>2623</v>
      </c>
      <c r="E901" s="1" t="s">
        <v>15</v>
      </c>
      <c r="F901" s="11">
        <v>28500</v>
      </c>
      <c r="G901" s="9">
        <f>Data[[#This Row],[Clean Salary]]*INDEX(Exchange[], MATCH(Data[[#This Row],[Currency]], Exchange[Code], 0), 4)</f>
        <v>36206.384011260823</v>
      </c>
      <c r="H901" s="11">
        <f>IFERROR(Data[[#This Row],[Salary in USD]]/(INDEX(Exchange[], MATCH(Data[[#This Row],[Local Currency Unit]], Exchange[Code], 0), 8)), "")</f>
        <v>8172.9986481401411</v>
      </c>
      <c r="I901" s="30">
        <f>100*(Data[[#This Row],[Salary in Big Macs]]/$H$5)</f>
        <v>59.628599801674952</v>
      </c>
      <c r="J901" s="1" t="s">
        <v>2624</v>
      </c>
      <c r="K901" s="1" t="s">
        <v>290</v>
      </c>
      <c r="L901" s="1" t="s">
        <v>142</v>
      </c>
      <c r="M901" s="1" t="s">
        <v>15</v>
      </c>
      <c r="N901" s="1" t="str">
        <f>INDEX(Countries[], MATCH(Data[[#This Row],[Where do you work]], Countries[Actual], 0), 2)</f>
        <v>Netherlands</v>
      </c>
      <c r="O901" s="1" t="str">
        <f>VLOOKUP(Data[[#This Row],[Where do you work]], Countries[], 3, FALSE)</f>
        <v>Europe</v>
      </c>
      <c r="P901" s="1" t="s">
        <v>324</v>
      </c>
      <c r="Q901" s="1" t="str">
        <f>VLOOKUP(Data[[#This Row],[How many hours of a day you work on Excel]], Time[], 2, FALSE)</f>
        <v>Light</v>
      </c>
      <c r="R901" s="1">
        <v>5</v>
      </c>
      <c r="S901" s="33" t="str">
        <f>VLOOKUP(Data[[#This Row],[Years of Experience]], Experience[], 2, TRUE)</f>
        <v>5 - 10 Years</v>
      </c>
    </row>
    <row r="902" spans="2:19" x14ac:dyDescent="0.2">
      <c r="B902" s="1" t="s">
        <v>1176</v>
      </c>
      <c r="C902" s="1">
        <v>41058.113703703704</v>
      </c>
      <c r="D902" s="10" t="s">
        <v>1177</v>
      </c>
      <c r="E902" s="1" t="s">
        <v>15</v>
      </c>
      <c r="F902" s="11">
        <v>62000</v>
      </c>
      <c r="G902" s="9">
        <f>Data[[#This Row],[Clean Salary]]*INDEX(Exchange[], MATCH(Data[[#This Row],[Currency]], Exchange[Code], 0), 4)</f>
        <v>78764.765217479682</v>
      </c>
      <c r="H902" s="11">
        <f>IFERROR(Data[[#This Row],[Salary in USD]]/(INDEX(Exchange[], MATCH(Data[[#This Row],[Local Currency Unit]], Exchange[Code], 0), 8)), "")</f>
        <v>17779.856708234693</v>
      </c>
      <c r="I902" s="30">
        <f>100*(Data[[#This Row],[Salary in Big Macs]]/$H$5)</f>
        <v>129.71835746329288</v>
      </c>
      <c r="J902" s="1" t="s">
        <v>1178</v>
      </c>
      <c r="K902" s="1" t="s">
        <v>290</v>
      </c>
      <c r="L902" s="1" t="s">
        <v>142</v>
      </c>
      <c r="M902" s="1" t="s">
        <v>15</v>
      </c>
      <c r="N902" s="1" t="str">
        <f>INDEX(Countries[], MATCH(Data[[#This Row],[Where do you work]], Countries[Actual], 0), 2)</f>
        <v>Netherlands</v>
      </c>
      <c r="O902" s="1" t="str">
        <f>VLOOKUP(Data[[#This Row],[Where do you work]], Countries[], 3, FALSE)</f>
        <v>Europe</v>
      </c>
      <c r="P902" s="1" t="s">
        <v>282</v>
      </c>
      <c r="Q902" s="1" t="str">
        <f>VLOOKUP(Data[[#This Row],[How many hours of a day you work on Excel]], Time[], 2, FALSE)</f>
        <v>Heavy</v>
      </c>
      <c r="R902" s="1">
        <v>15</v>
      </c>
      <c r="S902" s="33" t="str">
        <f>VLOOKUP(Data[[#This Row],[Years of Experience]], Experience[], 2, TRUE)</f>
        <v>10 - 20 Years</v>
      </c>
    </row>
    <row r="903" spans="2:19" x14ac:dyDescent="0.2">
      <c r="B903" s="1" t="s">
        <v>1489</v>
      </c>
      <c r="C903" s="1">
        <v>41057.214722222219</v>
      </c>
      <c r="D903" s="10" t="s">
        <v>1490</v>
      </c>
      <c r="E903" s="1" t="s">
        <v>32</v>
      </c>
      <c r="F903" s="11">
        <v>75000</v>
      </c>
      <c r="G903" s="9">
        <f>Data[[#This Row],[Clean Salary]]*INDEX(Exchange[], MATCH(Data[[#This Row],[Currency]], Exchange[Code], 0), 4)</f>
        <v>59819.107020370408</v>
      </c>
      <c r="H903" s="11">
        <f>IFERROR(Data[[#This Row],[Salary in USD]]/(INDEX(Exchange[], MATCH(Data[[#This Row],[Local Currency Unit]], Exchange[Code], 0), 8)), "")</f>
        <v>14770.149881572941</v>
      </c>
      <c r="I903" s="30">
        <f>100*(Data[[#This Row],[Salary in Big Macs]]/$H$5)</f>
        <v>107.76012504290431</v>
      </c>
      <c r="J903" s="1" t="s">
        <v>1491</v>
      </c>
      <c r="K903" s="1" t="s">
        <v>290</v>
      </c>
      <c r="L903" s="1" t="s">
        <v>238</v>
      </c>
      <c r="M903" s="1" t="s">
        <v>32</v>
      </c>
      <c r="N903" s="1" t="str">
        <f>INDEX(Countries[], MATCH(Data[[#This Row],[Where do you work]], Countries[Actual], 0), 2)</f>
        <v>New Zealand</v>
      </c>
      <c r="O903" s="1" t="str">
        <f>VLOOKUP(Data[[#This Row],[Where do you work]], Countries[], 3, FALSE)</f>
        <v>Australasia</v>
      </c>
      <c r="P903" s="1" t="s">
        <v>282</v>
      </c>
      <c r="Q903" s="1" t="str">
        <f>VLOOKUP(Data[[#This Row],[How many hours of a day you work on Excel]], Time[], 2, FALSE)</f>
        <v>Heavy</v>
      </c>
      <c r="R903" s="1">
        <v>10</v>
      </c>
      <c r="S903" s="33" t="str">
        <f>VLOOKUP(Data[[#This Row],[Years of Experience]], Experience[], 2, TRUE)</f>
        <v>10 - 20 Years</v>
      </c>
    </row>
    <row r="904" spans="2:19" x14ac:dyDescent="0.2">
      <c r="B904" s="1" t="s">
        <v>1381</v>
      </c>
      <c r="C904" s="1">
        <v>41058.705358796295</v>
      </c>
      <c r="D904" s="10">
        <v>80000</v>
      </c>
      <c r="E904" s="1" t="s">
        <v>32</v>
      </c>
      <c r="F904" s="11">
        <v>80000</v>
      </c>
      <c r="G904" s="9">
        <f>Data[[#This Row],[Clean Salary]]*INDEX(Exchange[], MATCH(Data[[#This Row],[Currency]], Exchange[Code], 0), 4)</f>
        <v>63807.047488395103</v>
      </c>
      <c r="H904" s="11">
        <f>IFERROR(Data[[#This Row],[Salary in USD]]/(INDEX(Exchange[], MATCH(Data[[#This Row],[Local Currency Unit]], Exchange[Code], 0), 8)), "")</f>
        <v>15754.826540344471</v>
      </c>
      <c r="I904" s="30">
        <f>100*(Data[[#This Row],[Salary in Big Macs]]/$H$5)</f>
        <v>114.94413337909795</v>
      </c>
      <c r="J904" s="1" t="s">
        <v>1382</v>
      </c>
      <c r="K904" s="1" t="s">
        <v>316</v>
      </c>
      <c r="L904" s="1" t="s">
        <v>1383</v>
      </c>
      <c r="M904" s="1" t="s">
        <v>32</v>
      </c>
      <c r="N904" s="1" t="str">
        <f>INDEX(Countries[], MATCH(Data[[#This Row],[Where do you work]], Countries[Actual], 0), 2)</f>
        <v>New Zealand</v>
      </c>
      <c r="O904" s="1" t="str">
        <f>VLOOKUP(Data[[#This Row],[Where do you work]], Countries[], 3, FALSE)</f>
        <v>Australasia</v>
      </c>
      <c r="P904" s="1" t="s">
        <v>294</v>
      </c>
      <c r="Q904" s="1" t="str">
        <f>VLOOKUP(Data[[#This Row],[How many hours of a day you work on Excel]], Time[], 2, FALSE)</f>
        <v>Very Heavy</v>
      </c>
      <c r="R904" s="1">
        <v>15</v>
      </c>
      <c r="S904" s="33" t="str">
        <f>VLOOKUP(Data[[#This Row],[Years of Experience]], Experience[], 2, TRUE)</f>
        <v>10 - 20 Years</v>
      </c>
    </row>
    <row r="905" spans="2:19" x14ac:dyDescent="0.2">
      <c r="B905" s="1" t="s">
        <v>1378</v>
      </c>
      <c r="C905" s="1">
        <v>41055.283321759256</v>
      </c>
      <c r="D905" s="10" t="s">
        <v>1379</v>
      </c>
      <c r="E905" s="1" t="s">
        <v>32</v>
      </c>
      <c r="F905" s="11">
        <v>80000</v>
      </c>
      <c r="G905" s="9">
        <f>Data[[#This Row],[Clean Salary]]*INDEX(Exchange[], MATCH(Data[[#This Row],[Currency]], Exchange[Code], 0), 4)</f>
        <v>63807.047488395103</v>
      </c>
      <c r="H905" s="11">
        <f>IFERROR(Data[[#This Row],[Salary in USD]]/(INDEX(Exchange[], MATCH(Data[[#This Row],[Local Currency Unit]], Exchange[Code], 0), 8)), "")</f>
        <v>15754.826540344471</v>
      </c>
      <c r="I905" s="30">
        <f>100*(Data[[#This Row],[Salary in Big Macs]]/$H$5)</f>
        <v>114.94413337909795</v>
      </c>
      <c r="J905" s="1" t="s">
        <v>1380</v>
      </c>
      <c r="K905" s="1" t="s">
        <v>290</v>
      </c>
      <c r="L905" s="1" t="s">
        <v>146</v>
      </c>
      <c r="M905" s="1" t="s">
        <v>32</v>
      </c>
      <c r="N905" s="1" t="str">
        <f>INDEX(Countries[], MATCH(Data[[#This Row],[Where do you work]], Countries[Actual], 0), 2)</f>
        <v>New Zealand</v>
      </c>
      <c r="O905" s="1" t="str">
        <f>VLOOKUP(Data[[#This Row],[Where do you work]], Countries[], 3, FALSE)</f>
        <v>Australasia</v>
      </c>
      <c r="P905" s="1" t="s">
        <v>282</v>
      </c>
      <c r="Q905" s="1" t="str">
        <f>VLOOKUP(Data[[#This Row],[How many hours of a day you work on Excel]], Time[], 2, FALSE)</f>
        <v>Heavy</v>
      </c>
      <c r="R905" s="1">
        <v>23</v>
      </c>
      <c r="S905" s="33" t="str">
        <f>VLOOKUP(Data[[#This Row],[Years of Experience]], Experience[], 2, TRUE)</f>
        <v>20+ Years</v>
      </c>
    </row>
    <row r="906" spans="2:19" x14ac:dyDescent="0.2">
      <c r="B906" s="1" t="s">
        <v>1492</v>
      </c>
      <c r="C906" s="1">
        <v>41063.404629629629</v>
      </c>
      <c r="D906" s="10">
        <v>75000</v>
      </c>
      <c r="E906" s="1" t="s">
        <v>32</v>
      </c>
      <c r="F906" s="11">
        <v>75000</v>
      </c>
      <c r="G906" s="9">
        <f>Data[[#This Row],[Clean Salary]]*INDEX(Exchange[], MATCH(Data[[#This Row],[Currency]], Exchange[Code], 0), 4)</f>
        <v>59819.107020370408</v>
      </c>
      <c r="H906" s="11">
        <f>IFERROR(Data[[#This Row],[Salary in USD]]/(INDEX(Exchange[], MATCH(Data[[#This Row],[Local Currency Unit]], Exchange[Code], 0), 8)), "")</f>
        <v>14770.149881572941</v>
      </c>
      <c r="I906" s="30">
        <f>100*(Data[[#This Row],[Salary in Big Macs]]/$H$5)</f>
        <v>107.76012504290431</v>
      </c>
      <c r="J906" s="1" t="s">
        <v>1493</v>
      </c>
      <c r="K906" s="1" t="s">
        <v>290</v>
      </c>
      <c r="L906" s="1" t="s">
        <v>1494</v>
      </c>
      <c r="M906" s="1" t="s">
        <v>32</v>
      </c>
      <c r="N906" s="1" t="str">
        <f>INDEX(Countries[], MATCH(Data[[#This Row],[Where do you work]], Countries[Actual], 0), 2)</f>
        <v>New Zealand</v>
      </c>
      <c r="O906" s="1" t="str">
        <f>VLOOKUP(Data[[#This Row],[Where do you work]], Countries[], 3, FALSE)</f>
        <v>Australasia</v>
      </c>
      <c r="P906" s="1" t="s">
        <v>291</v>
      </c>
      <c r="Q906" s="1" t="str">
        <f>VLOOKUP(Data[[#This Row],[How many hours of a day you work on Excel]], Time[], 2, FALSE)</f>
        <v>Medium</v>
      </c>
      <c r="R906" s="1">
        <v>10</v>
      </c>
      <c r="S906" s="33" t="str">
        <f>VLOOKUP(Data[[#This Row],[Years of Experience]], Experience[], 2, TRUE)</f>
        <v>10 - 20 Years</v>
      </c>
    </row>
    <row r="907" spans="2:19" x14ac:dyDescent="0.2">
      <c r="B907" s="1" t="s">
        <v>1495</v>
      </c>
      <c r="C907" s="1">
        <v>41077.485335648147</v>
      </c>
      <c r="D907" s="10">
        <v>75000</v>
      </c>
      <c r="E907" s="1" t="s">
        <v>32</v>
      </c>
      <c r="F907" s="11">
        <v>75000</v>
      </c>
      <c r="G907" s="9">
        <f>Data[[#This Row],[Clean Salary]]*INDEX(Exchange[], MATCH(Data[[#This Row],[Currency]], Exchange[Code], 0), 4)</f>
        <v>59819.107020370408</v>
      </c>
      <c r="H907" s="11">
        <f>IFERROR(Data[[#This Row],[Salary in USD]]/(INDEX(Exchange[], MATCH(Data[[#This Row],[Local Currency Unit]], Exchange[Code], 0), 8)), "")</f>
        <v>14770.149881572941</v>
      </c>
      <c r="I907" s="30">
        <f>100*(Data[[#This Row],[Salary in Big Macs]]/$H$5)</f>
        <v>107.76012504290431</v>
      </c>
      <c r="J907" s="1" t="s">
        <v>1393</v>
      </c>
      <c r="K907" s="1" t="s">
        <v>316</v>
      </c>
      <c r="L907" s="1" t="s">
        <v>146</v>
      </c>
      <c r="M907" s="1" t="s">
        <v>32</v>
      </c>
      <c r="N907" s="1" t="str">
        <f>INDEX(Countries[], MATCH(Data[[#This Row],[Where do you work]], Countries[Actual], 0), 2)</f>
        <v>New Zealand</v>
      </c>
      <c r="O907" s="1" t="str">
        <f>VLOOKUP(Data[[#This Row],[Where do you work]], Countries[], 3, FALSE)</f>
        <v>Australasia</v>
      </c>
      <c r="P907" s="1" t="s">
        <v>282</v>
      </c>
      <c r="Q907" s="1" t="str">
        <f>VLOOKUP(Data[[#This Row],[How many hours of a day you work on Excel]], Time[], 2, FALSE)</f>
        <v>Heavy</v>
      </c>
      <c r="R907" s="1">
        <v>4</v>
      </c>
      <c r="S907" s="33" t="str">
        <f>VLOOKUP(Data[[#This Row],[Years of Experience]], Experience[], 2, TRUE)</f>
        <v>0 - 5 Years</v>
      </c>
    </row>
    <row r="908" spans="2:19" x14ac:dyDescent="0.2">
      <c r="B908" s="1" t="s">
        <v>434</v>
      </c>
      <c r="C908" s="1">
        <v>41057.431921296295</v>
      </c>
      <c r="D908" s="10" t="s">
        <v>435</v>
      </c>
      <c r="E908" s="1" t="s">
        <v>32</v>
      </c>
      <c r="F908" s="11">
        <v>180000</v>
      </c>
      <c r="G908" s="9">
        <f>Data[[#This Row],[Clean Salary]]*INDEX(Exchange[], MATCH(Data[[#This Row],[Currency]], Exchange[Code], 0), 4)</f>
        <v>143565.85684888897</v>
      </c>
      <c r="H908" s="11">
        <f>IFERROR(Data[[#This Row],[Salary in USD]]/(INDEX(Exchange[], MATCH(Data[[#This Row],[Local Currency Unit]], Exchange[Code], 0), 8)), "")</f>
        <v>35448.359715775056</v>
      </c>
      <c r="I908" s="30">
        <f>100*(Data[[#This Row],[Salary in Big Macs]]/$H$5)</f>
        <v>258.62430010297032</v>
      </c>
      <c r="J908" s="1" t="s">
        <v>436</v>
      </c>
      <c r="K908" s="1" t="s">
        <v>281</v>
      </c>
      <c r="L908" s="1" t="s">
        <v>146</v>
      </c>
      <c r="M908" s="1" t="s">
        <v>32</v>
      </c>
      <c r="N908" s="1" t="str">
        <f>INDEX(Countries[], MATCH(Data[[#This Row],[Where do you work]], Countries[Actual], 0), 2)</f>
        <v>New Zealand</v>
      </c>
      <c r="O908" s="1" t="str">
        <f>VLOOKUP(Data[[#This Row],[Where do you work]], Countries[], 3, FALSE)</f>
        <v>Australasia</v>
      </c>
      <c r="P908" s="1" t="s">
        <v>282</v>
      </c>
      <c r="Q908" s="1" t="str">
        <f>VLOOKUP(Data[[#This Row],[How many hours of a day you work on Excel]], Time[], 2, FALSE)</f>
        <v>Heavy</v>
      </c>
      <c r="R908" s="1">
        <v>25</v>
      </c>
      <c r="S908" s="33" t="str">
        <f>VLOOKUP(Data[[#This Row],[Years of Experience]], Experience[], 2, TRUE)</f>
        <v>20+ Years</v>
      </c>
    </row>
    <row r="909" spans="2:19" x14ac:dyDescent="0.2">
      <c r="B909" s="1" t="s">
        <v>1081</v>
      </c>
      <c r="C909" s="1">
        <v>41057.291956018518</v>
      </c>
      <c r="D909" s="10">
        <v>95000</v>
      </c>
      <c r="E909" s="1" t="s">
        <v>32</v>
      </c>
      <c r="F909" s="11">
        <v>95000</v>
      </c>
      <c r="G909" s="9">
        <f>Data[[#This Row],[Clean Salary]]*INDEX(Exchange[], MATCH(Data[[#This Row],[Currency]], Exchange[Code], 0), 4)</f>
        <v>75770.868892469181</v>
      </c>
      <c r="H909" s="11">
        <f>IFERROR(Data[[#This Row],[Salary in USD]]/(INDEX(Exchange[], MATCH(Data[[#This Row],[Local Currency Unit]], Exchange[Code], 0), 8)), "")</f>
        <v>18708.85651665906</v>
      </c>
      <c r="I909" s="30">
        <f>100*(Data[[#This Row],[Salary in Big Macs]]/$H$5)</f>
        <v>136.4961583876788</v>
      </c>
      <c r="J909" s="1" t="s">
        <v>1082</v>
      </c>
      <c r="K909" s="1" t="s">
        <v>316</v>
      </c>
      <c r="L909" s="1" t="s">
        <v>146</v>
      </c>
      <c r="M909" s="1" t="s">
        <v>32</v>
      </c>
      <c r="N909" s="1" t="str">
        <f>INDEX(Countries[], MATCH(Data[[#This Row],[Where do you work]], Countries[Actual], 0), 2)</f>
        <v>New Zealand</v>
      </c>
      <c r="O909" s="1" t="str">
        <f>VLOOKUP(Data[[#This Row],[Where do you work]], Countries[], 3, FALSE)</f>
        <v>Australasia</v>
      </c>
      <c r="P909" s="1" t="s">
        <v>282</v>
      </c>
      <c r="Q909" s="1" t="str">
        <f>VLOOKUP(Data[[#This Row],[How many hours of a day you work on Excel]], Time[], 2, FALSE)</f>
        <v>Heavy</v>
      </c>
      <c r="R909" s="1">
        <v>20</v>
      </c>
      <c r="S909" s="33" t="str">
        <f>VLOOKUP(Data[[#This Row],[Years of Experience]], Experience[], 2, TRUE)</f>
        <v>20+ Years</v>
      </c>
    </row>
    <row r="910" spans="2:19" x14ac:dyDescent="0.2">
      <c r="B910" s="1" t="s">
        <v>826</v>
      </c>
      <c r="C910" s="1">
        <v>41065.446921296294</v>
      </c>
      <c r="D910" s="10">
        <v>110000</v>
      </c>
      <c r="E910" s="1" t="s">
        <v>32</v>
      </c>
      <c r="F910" s="11">
        <v>110000</v>
      </c>
      <c r="G910" s="9">
        <f>Data[[#This Row],[Clean Salary]]*INDEX(Exchange[], MATCH(Data[[#This Row],[Currency]], Exchange[Code], 0), 4)</f>
        <v>87734.690296543267</v>
      </c>
      <c r="H910" s="11">
        <f>IFERROR(Data[[#This Row],[Salary in USD]]/(INDEX(Exchange[], MATCH(Data[[#This Row],[Local Currency Unit]], Exchange[Code], 0), 8)), "")</f>
        <v>21662.886492973648</v>
      </c>
      <c r="I910" s="30">
        <f>100*(Data[[#This Row],[Salary in Big Macs]]/$H$5)</f>
        <v>158.04818339625967</v>
      </c>
      <c r="J910" s="1" t="s">
        <v>827</v>
      </c>
      <c r="K910" s="1" t="s">
        <v>281</v>
      </c>
      <c r="L910" s="1" t="s">
        <v>146</v>
      </c>
      <c r="M910" s="1" t="s">
        <v>32</v>
      </c>
      <c r="N910" s="1" t="str">
        <f>INDEX(Countries[], MATCH(Data[[#This Row],[Where do you work]], Countries[Actual], 0), 2)</f>
        <v>New Zealand</v>
      </c>
      <c r="O910" s="1" t="str">
        <f>VLOOKUP(Data[[#This Row],[Where do you work]], Countries[], 3, FALSE)</f>
        <v>Australasia</v>
      </c>
      <c r="P910" s="1" t="s">
        <v>282</v>
      </c>
      <c r="Q910" s="1" t="str">
        <f>VLOOKUP(Data[[#This Row],[How many hours of a day you work on Excel]], Time[], 2, FALSE)</f>
        <v>Heavy</v>
      </c>
      <c r="R910" s="1">
        <v>6</v>
      </c>
      <c r="S910" s="33" t="str">
        <f>VLOOKUP(Data[[#This Row],[Years of Experience]], Experience[], 2, TRUE)</f>
        <v>5 - 10 Years</v>
      </c>
    </row>
    <row r="911" spans="2:19" x14ac:dyDescent="0.2">
      <c r="B911" s="1" t="s">
        <v>2200</v>
      </c>
      <c r="C911" s="1">
        <v>41057.559976851851</v>
      </c>
      <c r="D911" s="10">
        <v>55</v>
      </c>
      <c r="E911" s="1" t="s">
        <v>32</v>
      </c>
      <c r="F911" s="11">
        <v>55000</v>
      </c>
      <c r="G911" s="9">
        <f>Data[[#This Row],[Clean Salary]]*INDEX(Exchange[], MATCH(Data[[#This Row],[Currency]], Exchange[Code], 0), 4)</f>
        <v>43867.345148271634</v>
      </c>
      <c r="H911" s="11">
        <f>IFERROR(Data[[#This Row],[Salary in USD]]/(INDEX(Exchange[], MATCH(Data[[#This Row],[Local Currency Unit]], Exchange[Code], 0), 8)), "")</f>
        <v>10831.443246486824</v>
      </c>
      <c r="I911" s="30">
        <f>100*(Data[[#This Row],[Salary in Big Macs]]/$H$5)</f>
        <v>79.024091698129837</v>
      </c>
      <c r="J911" s="1" t="s">
        <v>320</v>
      </c>
      <c r="K911" s="1" t="s">
        <v>290</v>
      </c>
      <c r="L911" s="1" t="s">
        <v>146</v>
      </c>
      <c r="M911" s="1" t="s">
        <v>32</v>
      </c>
      <c r="N911" s="1" t="str">
        <f>INDEX(Countries[], MATCH(Data[[#This Row],[Where do you work]], Countries[Actual], 0), 2)</f>
        <v>New Zealand</v>
      </c>
      <c r="O911" s="1" t="str">
        <f>VLOOKUP(Data[[#This Row],[Where do you work]], Countries[], 3, FALSE)</f>
        <v>Australasia</v>
      </c>
      <c r="P911" s="1" t="s">
        <v>294</v>
      </c>
      <c r="Q911" s="1" t="str">
        <f>VLOOKUP(Data[[#This Row],[How many hours of a day you work on Excel]], Time[], 2, FALSE)</f>
        <v>Very Heavy</v>
      </c>
      <c r="R911" s="1">
        <v>10</v>
      </c>
      <c r="S911" s="33" t="str">
        <f>VLOOKUP(Data[[#This Row],[Years of Experience]], Experience[], 2, TRUE)</f>
        <v>10 - 20 Years</v>
      </c>
    </row>
    <row r="912" spans="2:19" x14ac:dyDescent="0.2">
      <c r="B912" s="1" t="s">
        <v>1251</v>
      </c>
      <c r="C912" s="1">
        <v>41058.216006944444</v>
      </c>
      <c r="D912" s="10" t="s">
        <v>1252</v>
      </c>
      <c r="E912" s="1" t="s">
        <v>322</v>
      </c>
      <c r="F912" s="11">
        <v>72000</v>
      </c>
      <c r="G912" s="9">
        <f>Data[[#This Row],[Clean Salary]]*INDEX(Exchange[], MATCH(Data[[#This Row],[Currency]], Exchange[Code], 0), 4)</f>
        <v>72000</v>
      </c>
      <c r="H912" s="11">
        <f>IFERROR(Data[[#This Row],[Salary in USD]]/(INDEX(Exchange[], MATCH(Data[[#This Row],[Local Currency Unit]], Exchange[Code], 0), 8)), "")</f>
        <v>17777.777777777777</v>
      </c>
      <c r="I912" s="30">
        <f>100*(Data[[#This Row],[Salary in Big Macs]]/$H$5)</f>
        <v>129.70318999324084</v>
      </c>
      <c r="J912" s="1" t="s">
        <v>1253</v>
      </c>
      <c r="K912" s="1" t="s">
        <v>342</v>
      </c>
      <c r="L912" s="1" t="s">
        <v>146</v>
      </c>
      <c r="M912" s="1" t="s">
        <v>32</v>
      </c>
      <c r="N912" s="1" t="str">
        <f>INDEX(Countries[], MATCH(Data[[#This Row],[Where do you work]], Countries[Actual], 0), 2)</f>
        <v>New Zealand</v>
      </c>
      <c r="O912" s="1" t="str">
        <f>VLOOKUP(Data[[#This Row],[Where do you work]], Countries[], 3, FALSE)</f>
        <v>Australasia</v>
      </c>
      <c r="P912" s="1" t="s">
        <v>291</v>
      </c>
      <c r="Q912" s="1" t="str">
        <f>VLOOKUP(Data[[#This Row],[How many hours of a day you work on Excel]], Time[], 2, FALSE)</f>
        <v>Medium</v>
      </c>
      <c r="R912" s="1">
        <v>10</v>
      </c>
      <c r="S912" s="33" t="str">
        <f>VLOOKUP(Data[[#This Row],[Years of Experience]], Experience[], 2, TRUE)</f>
        <v>10 - 20 Years</v>
      </c>
    </row>
    <row r="913" spans="2:19" x14ac:dyDescent="0.2">
      <c r="B913" s="1" t="s">
        <v>1271</v>
      </c>
      <c r="C913" s="1">
        <v>41055.618773148148</v>
      </c>
      <c r="D913" s="10">
        <v>85000</v>
      </c>
      <c r="E913" s="1" t="s">
        <v>32</v>
      </c>
      <c r="F913" s="11">
        <v>85000</v>
      </c>
      <c r="G913" s="9">
        <f>Data[[#This Row],[Clean Salary]]*INDEX(Exchange[], MATCH(Data[[#This Row],[Currency]], Exchange[Code], 0), 4)</f>
        <v>67794.987956419791</v>
      </c>
      <c r="H913" s="11">
        <f>IFERROR(Data[[#This Row],[Salary in USD]]/(INDEX(Exchange[], MATCH(Data[[#This Row],[Local Currency Unit]], Exchange[Code], 0), 8)), "")</f>
        <v>16739.503199115999</v>
      </c>
      <c r="I913" s="30">
        <f>100*(Data[[#This Row],[Salary in Big Macs]]/$H$5)</f>
        <v>122.12814171529156</v>
      </c>
      <c r="J913" s="1" t="s">
        <v>1272</v>
      </c>
      <c r="K913" s="1" t="s">
        <v>281</v>
      </c>
      <c r="L913" s="1" t="s">
        <v>146</v>
      </c>
      <c r="M913" s="1" t="s">
        <v>32</v>
      </c>
      <c r="N913" s="1" t="str">
        <f>INDEX(Countries[], MATCH(Data[[#This Row],[Where do you work]], Countries[Actual], 0), 2)</f>
        <v>New Zealand</v>
      </c>
      <c r="O913" s="1" t="str">
        <f>VLOOKUP(Data[[#This Row],[Where do you work]], Countries[], 3, FALSE)</f>
        <v>Australasia</v>
      </c>
      <c r="P913" s="1" t="s">
        <v>282</v>
      </c>
      <c r="Q913" s="1" t="str">
        <f>VLOOKUP(Data[[#This Row],[How many hours of a day you work on Excel]], Time[], 2, FALSE)</f>
        <v>Heavy</v>
      </c>
      <c r="R913" s="1">
        <v>15</v>
      </c>
      <c r="S913" s="33" t="str">
        <f>VLOOKUP(Data[[#This Row],[Years of Experience]], Experience[], 2, TRUE)</f>
        <v>10 - 20 Years</v>
      </c>
    </row>
    <row r="914" spans="2:19" x14ac:dyDescent="0.2">
      <c r="B914" s="1" t="s">
        <v>3208</v>
      </c>
      <c r="C914" s="1">
        <v>41057.717210648145</v>
      </c>
      <c r="D914" s="10">
        <v>18987</v>
      </c>
      <c r="E914" s="1" t="s">
        <v>322</v>
      </c>
      <c r="F914" s="11">
        <v>18987</v>
      </c>
      <c r="G914" s="9">
        <f>Data[[#This Row],[Clean Salary]]*INDEX(Exchange[], MATCH(Data[[#This Row],[Currency]], Exchange[Code], 0), 4)</f>
        <v>18987</v>
      </c>
      <c r="H914" s="11" t="str">
        <f>IFERROR(Data[[#This Row],[Salary in USD]]/(INDEX(Exchange[], MATCH(Data[[#This Row],[Local Currency Unit]], Exchange[Code], 0), 8)), "")</f>
        <v/>
      </c>
      <c r="I914" s="30" t="e">
        <f>100*(Data[[#This Row],[Salary in Big Macs]]/$H$5)</f>
        <v>#VALUE!</v>
      </c>
      <c r="J914" s="1" t="s">
        <v>356</v>
      </c>
      <c r="K914" s="1" t="s">
        <v>290</v>
      </c>
      <c r="L914" s="1" t="s">
        <v>178</v>
      </c>
      <c r="M914" s="1" t="s">
        <v>61</v>
      </c>
      <c r="N914" s="1" t="str">
        <f>INDEX(Countries[], MATCH(Data[[#This Row],[Where do you work]], Countries[Actual], 0), 2)</f>
        <v>Nigeria</v>
      </c>
      <c r="O914" s="1" t="str">
        <f>VLOOKUP(Data[[#This Row],[Where do you work]], Countries[], 3, FALSE)</f>
        <v>Africa</v>
      </c>
      <c r="P914" s="1" t="s">
        <v>294</v>
      </c>
      <c r="Q914" s="1" t="str">
        <f>VLOOKUP(Data[[#This Row],[How many hours of a day you work on Excel]], Time[], 2, FALSE)</f>
        <v>Very Heavy</v>
      </c>
      <c r="R914" s="1">
        <v>7</v>
      </c>
      <c r="S914" s="33" t="str">
        <f>VLOOKUP(Data[[#This Row],[Years of Experience]], Experience[], 2, TRUE)</f>
        <v>5 - 10 Years</v>
      </c>
    </row>
    <row r="915" spans="2:19" x14ac:dyDescent="0.2">
      <c r="B915" s="1" t="s">
        <v>306</v>
      </c>
      <c r="C915" s="1">
        <v>41055.710439814815</v>
      </c>
      <c r="D915" s="10">
        <v>1488000</v>
      </c>
      <c r="E915" s="1" t="s">
        <v>61</v>
      </c>
      <c r="F915" s="11">
        <v>1488000</v>
      </c>
      <c r="G915" s="9">
        <f>Data[[#This Row],[Clean Salary]]*INDEX(Exchange[], MATCH(Data[[#This Row],[Currency]], Exchange[Code], 0), 4)</f>
        <v>9171.0323574730355</v>
      </c>
      <c r="H915" s="11" t="str">
        <f>IFERROR(Data[[#This Row],[Salary in USD]]/(INDEX(Exchange[], MATCH(Data[[#This Row],[Local Currency Unit]], Exchange[Code], 0), 8)), "")</f>
        <v/>
      </c>
      <c r="I915" s="30" t="e">
        <f>100*(Data[[#This Row],[Salary in Big Macs]]/$H$5)</f>
        <v>#VALUE!</v>
      </c>
      <c r="J915" s="1" t="s">
        <v>307</v>
      </c>
      <c r="K915" s="1" t="s">
        <v>281</v>
      </c>
      <c r="L915" s="1" t="s">
        <v>178</v>
      </c>
      <c r="M915" s="1" t="s">
        <v>61</v>
      </c>
      <c r="N915" s="1" t="str">
        <f>INDEX(Countries[], MATCH(Data[[#This Row],[Where do you work]], Countries[Actual], 0), 2)</f>
        <v>Nigeria</v>
      </c>
      <c r="O915" s="1" t="str">
        <f>VLOOKUP(Data[[#This Row],[Where do you work]], Countries[], 3, FALSE)</f>
        <v>Africa</v>
      </c>
      <c r="P915" s="1" t="s">
        <v>291</v>
      </c>
      <c r="Q915" s="1" t="str">
        <f>VLOOKUP(Data[[#This Row],[How many hours of a day you work on Excel]], Time[], 2, FALSE)</f>
        <v>Medium</v>
      </c>
      <c r="R915" s="1">
        <v>5</v>
      </c>
      <c r="S915" s="33" t="str">
        <f>VLOOKUP(Data[[#This Row],[Years of Experience]], Experience[], 2, TRUE)</f>
        <v>5 - 10 Years</v>
      </c>
    </row>
    <row r="916" spans="2:19" x14ac:dyDescent="0.2">
      <c r="B916" s="1" t="s">
        <v>299</v>
      </c>
      <c r="C916" s="1">
        <v>41057.155555555553</v>
      </c>
      <c r="D916" s="10" t="s">
        <v>300</v>
      </c>
      <c r="E916" s="1" t="s">
        <v>61</v>
      </c>
      <c r="F916" s="11">
        <v>2000000</v>
      </c>
      <c r="G916" s="9">
        <f>Data[[#This Row],[Clean Salary]]*INDEX(Exchange[], MATCH(Data[[#This Row],[Currency]], Exchange[Code], 0), 4)</f>
        <v>12326.656394453004</v>
      </c>
      <c r="H916" s="11" t="str">
        <f>IFERROR(Data[[#This Row],[Salary in USD]]/(INDEX(Exchange[], MATCH(Data[[#This Row],[Local Currency Unit]], Exchange[Code], 0), 8)), "")</f>
        <v/>
      </c>
      <c r="I916" s="30" t="e">
        <f>100*(Data[[#This Row],[Salary in Big Macs]]/$H$5)</f>
        <v>#VALUE!</v>
      </c>
      <c r="J916" s="1" t="s">
        <v>301</v>
      </c>
      <c r="K916" s="1" t="s">
        <v>281</v>
      </c>
      <c r="L916" s="1" t="s">
        <v>178</v>
      </c>
      <c r="M916" s="1" t="s">
        <v>61</v>
      </c>
      <c r="N916" s="1" t="str">
        <f>INDEX(Countries[], MATCH(Data[[#This Row],[Where do you work]], Countries[Actual], 0), 2)</f>
        <v>Nigeria</v>
      </c>
      <c r="O916" s="1" t="str">
        <f>VLOOKUP(Data[[#This Row],[Where do you work]], Countries[], 3, FALSE)</f>
        <v>Africa</v>
      </c>
      <c r="P916" s="1" t="s">
        <v>282</v>
      </c>
      <c r="Q916" s="1" t="str">
        <f>VLOOKUP(Data[[#This Row],[How many hours of a day you work on Excel]], Time[], 2, FALSE)</f>
        <v>Heavy</v>
      </c>
      <c r="R916" s="1">
        <v>5</v>
      </c>
      <c r="S916" s="33" t="str">
        <f>VLOOKUP(Data[[#This Row],[Years of Experience]], Experience[], 2, TRUE)</f>
        <v>5 - 10 Years</v>
      </c>
    </row>
    <row r="917" spans="2:19" x14ac:dyDescent="0.2">
      <c r="B917" s="1" t="s">
        <v>1236</v>
      </c>
      <c r="C917" s="1">
        <v>41060.684293981481</v>
      </c>
      <c r="D917" s="10" t="s">
        <v>1237</v>
      </c>
      <c r="E917" s="1" t="s">
        <v>15</v>
      </c>
      <c r="F917" s="11">
        <v>60000</v>
      </c>
      <c r="G917" s="9">
        <f>Data[[#This Row],[Clean Salary]]*INDEX(Exchange[], MATCH(Data[[#This Row],[Currency]], Exchange[Code], 0), 4)</f>
        <v>76223.966339496474</v>
      </c>
      <c r="H917" s="11">
        <f>IFERROR(Data[[#This Row],[Salary in USD]]/(INDEX(Exchange[], MATCH(Data[[#This Row],[Local Currency Unit]], Exchange[Code], 0), 8)), "")</f>
        <v>17206.312943452929</v>
      </c>
      <c r="I917" s="30">
        <f>100*(Data[[#This Row],[Salary in Big Macs]]/$H$5)</f>
        <v>125.53389431931569</v>
      </c>
      <c r="J917" s="1" t="s">
        <v>1238</v>
      </c>
      <c r="K917" s="1" t="s">
        <v>281</v>
      </c>
      <c r="L917" s="1" t="s">
        <v>237</v>
      </c>
      <c r="M917" s="1" t="s">
        <v>15</v>
      </c>
      <c r="N917" s="1" t="str">
        <f>INDEX(Countries[], MATCH(Data[[#This Row],[Where do you work]], Countries[Actual], 0), 2)</f>
        <v>Netherlands</v>
      </c>
      <c r="O917" s="1" t="str">
        <f>VLOOKUP(Data[[#This Row],[Where do you work]], Countries[], 3, FALSE)</f>
        <v>Europe</v>
      </c>
      <c r="P917" s="1" t="s">
        <v>291</v>
      </c>
      <c r="Q917" s="1" t="str">
        <f>VLOOKUP(Data[[#This Row],[How many hours of a day you work on Excel]], Time[], 2, FALSE)</f>
        <v>Medium</v>
      </c>
      <c r="R917" s="1">
        <v>15</v>
      </c>
      <c r="S917" s="33" t="str">
        <f>VLOOKUP(Data[[#This Row],[Years of Experience]], Experience[], 2, TRUE)</f>
        <v>10 - 20 Years</v>
      </c>
    </row>
    <row r="918" spans="2:19" x14ac:dyDescent="0.2">
      <c r="B918" s="1" t="s">
        <v>2373</v>
      </c>
      <c r="C918" s="1">
        <v>41059.580868055556</v>
      </c>
      <c r="D918" s="10">
        <v>50000</v>
      </c>
      <c r="E918" s="1" t="s">
        <v>32</v>
      </c>
      <c r="F918" s="11">
        <v>50000</v>
      </c>
      <c r="G918" s="9">
        <f>Data[[#This Row],[Clean Salary]]*INDEX(Exchange[], MATCH(Data[[#This Row],[Currency]], Exchange[Code], 0), 4)</f>
        <v>39879.404680246938</v>
      </c>
      <c r="H918" s="11">
        <f>IFERROR(Data[[#This Row],[Salary in USD]]/(INDEX(Exchange[], MATCH(Data[[#This Row],[Local Currency Unit]], Exchange[Code], 0), 8)), "")</f>
        <v>9846.766587715294</v>
      </c>
      <c r="I918" s="30">
        <f>100*(Data[[#This Row],[Salary in Big Macs]]/$H$5)</f>
        <v>71.840083361936209</v>
      </c>
      <c r="J918" s="1" t="s">
        <v>2374</v>
      </c>
      <c r="K918" s="1" t="s">
        <v>305</v>
      </c>
      <c r="L918" s="1" t="s">
        <v>239</v>
      </c>
      <c r="M918" s="1" t="s">
        <v>32</v>
      </c>
      <c r="N918" s="1" t="str">
        <f>INDEX(Countries[], MATCH(Data[[#This Row],[Where do you work]], Countries[Actual], 0), 2)</f>
        <v>New Zealand</v>
      </c>
      <c r="O918" s="1" t="str">
        <f>VLOOKUP(Data[[#This Row],[Where do you work]], Countries[], 3, FALSE)</f>
        <v>Australasia</v>
      </c>
      <c r="P918" s="1" t="s">
        <v>282</v>
      </c>
      <c r="Q918" s="1" t="str">
        <f>VLOOKUP(Data[[#This Row],[How many hours of a day you work on Excel]], Time[], 2, FALSE)</f>
        <v>Heavy</v>
      </c>
      <c r="R918" s="1">
        <v>5</v>
      </c>
      <c r="S918" s="33" t="str">
        <f>VLOOKUP(Data[[#This Row],[Years of Experience]], Experience[], 2, TRUE)</f>
        <v>5 - 10 Years</v>
      </c>
    </row>
    <row r="919" spans="2:19" x14ac:dyDescent="0.2">
      <c r="B919" s="1" t="s">
        <v>606</v>
      </c>
      <c r="C919" s="1">
        <v>41060.908067129632</v>
      </c>
      <c r="D919" s="10">
        <v>110000</v>
      </c>
      <c r="E919" s="1" t="s">
        <v>322</v>
      </c>
      <c r="F919" s="11">
        <v>110000</v>
      </c>
      <c r="G919" s="9">
        <f>Data[[#This Row],[Clean Salary]]*INDEX(Exchange[], MATCH(Data[[#This Row],[Currency]], Exchange[Code], 0), 4)</f>
        <v>110000</v>
      </c>
      <c r="H919" s="11">
        <f>IFERROR(Data[[#This Row],[Salary in USD]]/(INDEX(Exchange[], MATCH(Data[[#This Row],[Local Currency Unit]], Exchange[Code], 0), 8)), "")</f>
        <v>16200.294550810015</v>
      </c>
      <c r="I919" s="30">
        <f>100*(Data[[#This Row],[Salary in Big Macs]]/$H$5)</f>
        <v>118.1941808664474</v>
      </c>
      <c r="J919" s="1" t="s">
        <v>607</v>
      </c>
      <c r="K919" s="1" t="s">
        <v>298</v>
      </c>
      <c r="L919" s="1" t="s">
        <v>154</v>
      </c>
      <c r="M919" s="1" t="s">
        <v>33</v>
      </c>
      <c r="N919" s="1" t="str">
        <f>INDEX(Countries[], MATCH(Data[[#This Row],[Where do you work]], Countries[Actual], 0), 2)</f>
        <v>Norway</v>
      </c>
      <c r="O919" s="1" t="str">
        <f>VLOOKUP(Data[[#This Row],[Where do you work]], Countries[], 3, FALSE)</f>
        <v>Europe</v>
      </c>
      <c r="P919" s="1" t="s">
        <v>294</v>
      </c>
      <c r="Q919" s="1" t="str">
        <f>VLOOKUP(Data[[#This Row],[How many hours of a day you work on Excel]], Time[], 2, FALSE)</f>
        <v>Very Heavy</v>
      </c>
      <c r="R919" s="1">
        <v>5</v>
      </c>
      <c r="S919" s="33" t="str">
        <f>VLOOKUP(Data[[#This Row],[Years of Experience]], Experience[], 2, TRUE)</f>
        <v>5 - 10 Years</v>
      </c>
    </row>
    <row r="920" spans="2:19" x14ac:dyDescent="0.2">
      <c r="B920" s="1" t="s">
        <v>724</v>
      </c>
      <c r="C920" s="1">
        <v>41058.101712962962</v>
      </c>
      <c r="D920" s="10" t="s">
        <v>703</v>
      </c>
      <c r="E920" s="1" t="s">
        <v>322</v>
      </c>
      <c r="F920" s="11">
        <v>100000</v>
      </c>
      <c r="G920" s="9">
        <f>Data[[#This Row],[Clean Salary]]*INDEX(Exchange[], MATCH(Data[[#This Row],[Currency]], Exchange[Code], 0), 4)</f>
        <v>100000</v>
      </c>
      <c r="H920" s="11">
        <f>IFERROR(Data[[#This Row],[Salary in USD]]/(INDEX(Exchange[], MATCH(Data[[#This Row],[Local Currency Unit]], Exchange[Code], 0), 8)), "")</f>
        <v>14727.540500736377</v>
      </c>
      <c r="I920" s="30">
        <f>100*(Data[[#This Row],[Salary in Big Macs]]/$H$5)</f>
        <v>107.44925533313399</v>
      </c>
      <c r="J920" s="1" t="s">
        <v>298</v>
      </c>
      <c r="K920" s="1" t="s">
        <v>298</v>
      </c>
      <c r="L920" s="1" t="s">
        <v>154</v>
      </c>
      <c r="M920" s="1" t="s">
        <v>33</v>
      </c>
      <c r="N920" s="1" t="str">
        <f>INDEX(Countries[], MATCH(Data[[#This Row],[Where do you work]], Countries[Actual], 0), 2)</f>
        <v>Norway</v>
      </c>
      <c r="O920" s="1" t="str">
        <f>VLOOKUP(Data[[#This Row],[Where do you work]], Countries[], 3, FALSE)</f>
        <v>Europe</v>
      </c>
      <c r="P920" s="1" t="s">
        <v>282</v>
      </c>
      <c r="Q920" s="1" t="str">
        <f>VLOOKUP(Data[[#This Row],[How many hours of a day you work on Excel]], Time[], 2, FALSE)</f>
        <v>Heavy</v>
      </c>
      <c r="R920" s="1">
        <v>12</v>
      </c>
      <c r="S920" s="33" t="str">
        <f>VLOOKUP(Data[[#This Row],[Years of Experience]], Experience[], 2, TRUE)</f>
        <v>10 - 20 Years</v>
      </c>
    </row>
    <row r="921" spans="2:19" x14ac:dyDescent="0.2">
      <c r="B921" s="1" t="s">
        <v>2341</v>
      </c>
      <c r="C921" s="1">
        <v>41065.880046296297</v>
      </c>
      <c r="D921" s="10" t="s">
        <v>2342</v>
      </c>
      <c r="E921" s="1" t="s">
        <v>33</v>
      </c>
      <c r="F921" s="11">
        <v>400000</v>
      </c>
      <c r="G921" s="9">
        <f>Data[[#This Row],[Clean Salary]]*INDEX(Exchange[], MATCH(Data[[#This Row],[Currency]], Exchange[Code], 0), 4)</f>
        <v>67700.452577525488</v>
      </c>
      <c r="H921" s="11">
        <f>IFERROR(Data[[#This Row],[Salary in USD]]/(INDEX(Exchange[], MATCH(Data[[#This Row],[Local Currency Unit]], Exchange[Code], 0), 8)), "")</f>
        <v>9970.6115725368909</v>
      </c>
      <c r="I921" s="30">
        <f>100*(Data[[#This Row],[Salary in Big Macs]]/$H$5)</f>
        <v>72.74363215171266</v>
      </c>
      <c r="J921" s="1" t="s">
        <v>2343</v>
      </c>
      <c r="K921" s="1" t="s">
        <v>290</v>
      </c>
      <c r="L921" s="1" t="s">
        <v>154</v>
      </c>
      <c r="M921" s="1" t="s">
        <v>33</v>
      </c>
      <c r="N921" s="1" t="str">
        <f>INDEX(Countries[], MATCH(Data[[#This Row],[Where do you work]], Countries[Actual], 0), 2)</f>
        <v>Norway</v>
      </c>
      <c r="O921" s="1" t="str">
        <f>VLOOKUP(Data[[#This Row],[Where do you work]], Countries[], 3, FALSE)</f>
        <v>Europe</v>
      </c>
      <c r="P921" s="1" t="s">
        <v>294</v>
      </c>
      <c r="Q921" s="1" t="str">
        <f>VLOOKUP(Data[[#This Row],[How many hours of a day you work on Excel]], Time[], 2, FALSE)</f>
        <v>Very Heavy</v>
      </c>
      <c r="R921" s="1">
        <v>5</v>
      </c>
      <c r="S921" s="33" t="str">
        <f>VLOOKUP(Data[[#This Row],[Years of Experience]], Experience[], 2, TRUE)</f>
        <v>5 - 10 Years</v>
      </c>
    </row>
    <row r="922" spans="2:19" x14ac:dyDescent="0.2">
      <c r="B922" s="1" t="s">
        <v>634</v>
      </c>
      <c r="C922" s="1">
        <v>41055.158819444441</v>
      </c>
      <c r="D922" s="10" t="s">
        <v>635</v>
      </c>
      <c r="E922" s="1" t="s">
        <v>322</v>
      </c>
      <c r="F922" s="11">
        <v>108000</v>
      </c>
      <c r="G922" s="9">
        <f>Data[[#This Row],[Clean Salary]]*INDEX(Exchange[], MATCH(Data[[#This Row],[Currency]], Exchange[Code], 0), 4)</f>
        <v>108000</v>
      </c>
      <c r="H922" s="11">
        <f>IFERROR(Data[[#This Row],[Salary in USD]]/(INDEX(Exchange[], MATCH(Data[[#This Row],[Local Currency Unit]], Exchange[Code], 0), 8)), "")</f>
        <v>15905.743740795288</v>
      </c>
      <c r="I922" s="30">
        <f>100*(Data[[#This Row],[Salary in Big Macs]]/$H$5)</f>
        <v>116.04519575978472</v>
      </c>
      <c r="J922" s="1" t="s">
        <v>281</v>
      </c>
      <c r="K922" s="1" t="s">
        <v>281</v>
      </c>
      <c r="L922" s="1" t="s">
        <v>154</v>
      </c>
      <c r="M922" s="1" t="s">
        <v>33</v>
      </c>
      <c r="N922" s="1" t="str">
        <f>INDEX(Countries[], MATCH(Data[[#This Row],[Where do you work]], Countries[Actual], 0), 2)</f>
        <v>Norway</v>
      </c>
      <c r="O922" s="1" t="str">
        <f>VLOOKUP(Data[[#This Row],[Where do you work]], Countries[], 3, FALSE)</f>
        <v>Europe</v>
      </c>
      <c r="P922" s="1" t="s">
        <v>282</v>
      </c>
      <c r="Q922" s="1" t="str">
        <f>VLOOKUP(Data[[#This Row],[How many hours of a day you work on Excel]], Time[], 2, FALSE)</f>
        <v>Heavy</v>
      </c>
      <c r="S922" s="33" t="str">
        <f>VLOOKUP(Data[[#This Row],[Years of Experience]], Experience[], 2, TRUE)</f>
        <v>0 - 5 Years</v>
      </c>
    </row>
    <row r="923" spans="2:19" x14ac:dyDescent="0.2">
      <c r="B923" s="1" t="s">
        <v>527</v>
      </c>
      <c r="C923" s="1">
        <v>41056.33865740741</v>
      </c>
      <c r="D923" s="10" t="s">
        <v>528</v>
      </c>
      <c r="E923" s="1" t="s">
        <v>322</v>
      </c>
      <c r="F923" s="11">
        <v>125000</v>
      </c>
      <c r="G923" s="9">
        <f>Data[[#This Row],[Clean Salary]]*INDEX(Exchange[], MATCH(Data[[#This Row],[Currency]], Exchange[Code], 0), 4)</f>
        <v>125000</v>
      </c>
      <c r="H923" s="11">
        <f>IFERROR(Data[[#This Row],[Salary in USD]]/(INDEX(Exchange[], MATCH(Data[[#This Row],[Local Currency Unit]], Exchange[Code], 0), 8)), "")</f>
        <v>18409.42562592047</v>
      </c>
      <c r="I923" s="30">
        <f>100*(Data[[#This Row],[Salary in Big Macs]]/$H$5)</f>
        <v>134.31156916641746</v>
      </c>
      <c r="J923" s="1" t="s">
        <v>529</v>
      </c>
      <c r="K923" s="1" t="s">
        <v>281</v>
      </c>
      <c r="L923" s="1" t="s">
        <v>154</v>
      </c>
      <c r="M923" s="1" t="s">
        <v>33</v>
      </c>
      <c r="N923" s="1" t="str">
        <f>INDEX(Countries[], MATCH(Data[[#This Row],[Where do you work]], Countries[Actual], 0), 2)</f>
        <v>Norway</v>
      </c>
      <c r="O923" s="1" t="str">
        <f>VLOOKUP(Data[[#This Row],[Where do you work]], Countries[], 3, FALSE)</f>
        <v>Europe</v>
      </c>
      <c r="P923" s="1" t="s">
        <v>282</v>
      </c>
      <c r="Q923" s="1" t="str">
        <f>VLOOKUP(Data[[#This Row],[How many hours of a day you work on Excel]], Time[], 2, FALSE)</f>
        <v>Heavy</v>
      </c>
      <c r="R923" s="1">
        <v>6</v>
      </c>
      <c r="S923" s="33" t="str">
        <f>VLOOKUP(Data[[#This Row],[Years of Experience]], Experience[], 2, TRUE)</f>
        <v>5 - 10 Years</v>
      </c>
    </row>
    <row r="924" spans="2:19" x14ac:dyDescent="0.2">
      <c r="B924" s="1" t="s">
        <v>602</v>
      </c>
      <c r="C924" s="1">
        <v>41055.143020833333</v>
      </c>
      <c r="D924" s="10">
        <v>110000</v>
      </c>
      <c r="E924" s="1" t="s">
        <v>322</v>
      </c>
      <c r="F924" s="11">
        <v>110000</v>
      </c>
      <c r="G924" s="9">
        <f>Data[[#This Row],[Clean Salary]]*INDEX(Exchange[], MATCH(Data[[#This Row],[Currency]], Exchange[Code], 0), 4)</f>
        <v>110000</v>
      </c>
      <c r="H924" s="11">
        <f>IFERROR(Data[[#This Row],[Salary in USD]]/(INDEX(Exchange[], MATCH(Data[[#This Row],[Local Currency Unit]], Exchange[Code], 0), 8)), "")</f>
        <v>16200.294550810015</v>
      </c>
      <c r="I924" s="30">
        <f>100*(Data[[#This Row],[Salary in Big Macs]]/$H$5)</f>
        <v>118.1941808664474</v>
      </c>
      <c r="J924" s="1" t="s">
        <v>603</v>
      </c>
      <c r="K924" s="1" t="s">
        <v>316</v>
      </c>
      <c r="L924" s="1" t="s">
        <v>154</v>
      </c>
      <c r="M924" s="1" t="s">
        <v>33</v>
      </c>
      <c r="N924" s="1" t="str">
        <f>INDEX(Countries[], MATCH(Data[[#This Row],[Where do you work]], Countries[Actual], 0), 2)</f>
        <v>Norway</v>
      </c>
      <c r="O924" s="1" t="str">
        <f>VLOOKUP(Data[[#This Row],[Where do you work]], Countries[], 3, FALSE)</f>
        <v>Europe</v>
      </c>
      <c r="P924" s="1" t="s">
        <v>291</v>
      </c>
      <c r="Q924" s="1" t="str">
        <f>VLOOKUP(Data[[#This Row],[How many hours of a day you work on Excel]], Time[], 2, FALSE)</f>
        <v>Medium</v>
      </c>
      <c r="S924" s="33" t="str">
        <f>VLOOKUP(Data[[#This Row],[Years of Experience]], Experience[], 2, TRUE)</f>
        <v>0 - 5 Years</v>
      </c>
    </row>
    <row r="925" spans="2:19" x14ac:dyDescent="0.2">
      <c r="B925" s="1" t="s">
        <v>1338</v>
      </c>
      <c r="C925" s="1">
        <v>41057.691192129627</v>
      </c>
      <c r="D925" s="10">
        <v>57000</v>
      </c>
      <c r="E925" s="1" t="s">
        <v>15</v>
      </c>
      <c r="F925" s="11">
        <v>57000</v>
      </c>
      <c r="G925" s="9">
        <f>Data[[#This Row],[Clean Salary]]*INDEX(Exchange[], MATCH(Data[[#This Row],[Currency]], Exchange[Code], 0), 4)</f>
        <v>72412.768022521646</v>
      </c>
      <c r="H925" s="11">
        <f>IFERROR(Data[[#This Row],[Salary in USD]]/(INDEX(Exchange[], MATCH(Data[[#This Row],[Local Currency Unit]], Exchange[Code], 0), 8)), "")</f>
        <v>16345.997296280282</v>
      </c>
      <c r="I925" s="30">
        <f>100*(Data[[#This Row],[Salary in Big Macs]]/$H$5)</f>
        <v>119.2571996033499</v>
      </c>
      <c r="J925" s="1" t="s">
        <v>1339</v>
      </c>
      <c r="K925" s="1" t="s">
        <v>281</v>
      </c>
      <c r="L925" s="1" t="s">
        <v>154</v>
      </c>
      <c r="M925" s="1" t="s">
        <v>15</v>
      </c>
      <c r="N925" s="1" t="str">
        <f>INDEX(Countries[], MATCH(Data[[#This Row],[Where do you work]], Countries[Actual], 0), 2)</f>
        <v>Norway</v>
      </c>
      <c r="O925" s="1" t="str">
        <f>VLOOKUP(Data[[#This Row],[Where do you work]], Countries[], 3, FALSE)</f>
        <v>Europe</v>
      </c>
      <c r="P925" s="1" t="s">
        <v>324</v>
      </c>
      <c r="Q925" s="1" t="str">
        <f>VLOOKUP(Data[[#This Row],[How many hours of a day you work on Excel]], Time[], 2, FALSE)</f>
        <v>Light</v>
      </c>
      <c r="R925" s="1">
        <v>15</v>
      </c>
      <c r="S925" s="33" t="str">
        <f>VLOOKUP(Data[[#This Row],[Years of Experience]], Experience[], 2, TRUE)</f>
        <v>10 - 20 Years</v>
      </c>
    </row>
    <row r="926" spans="2:19" x14ac:dyDescent="0.2">
      <c r="B926" s="1" t="s">
        <v>2427</v>
      </c>
      <c r="C926" s="1">
        <v>41057.213703703703</v>
      </c>
      <c r="D926" s="10">
        <v>40000</v>
      </c>
      <c r="E926" s="1" t="s">
        <v>322</v>
      </c>
      <c r="F926" s="11">
        <v>40000</v>
      </c>
      <c r="G926" s="9">
        <f>Data[[#This Row],[Clean Salary]]*INDEX(Exchange[], MATCH(Data[[#This Row],[Currency]], Exchange[Code], 0), 4)</f>
        <v>40000</v>
      </c>
      <c r="H926" s="11">
        <f>IFERROR(Data[[#This Row],[Salary in USD]]/(INDEX(Exchange[], MATCH(Data[[#This Row],[Local Currency Unit]], Exchange[Code], 0), 8)), "")</f>
        <v>9876.5432098765432</v>
      </c>
      <c r="I926" s="30">
        <f>100*(Data[[#This Row],[Salary in Big Macs]]/$H$5)</f>
        <v>72.057327774022696</v>
      </c>
      <c r="J926" s="1" t="s">
        <v>648</v>
      </c>
      <c r="K926" s="1" t="s">
        <v>290</v>
      </c>
      <c r="L926" s="1" t="s">
        <v>1667</v>
      </c>
      <c r="M926" s="1" t="s">
        <v>32</v>
      </c>
      <c r="N926" s="1" t="str">
        <f>INDEX(Countries[], MATCH(Data[[#This Row],[Where do you work]], Countries[Actual], 0), 2)</f>
        <v>New Zealand</v>
      </c>
      <c r="O926" s="1" t="str">
        <f>VLOOKUP(Data[[#This Row],[Where do you work]], Countries[], 3, FALSE)</f>
        <v>Australasia</v>
      </c>
      <c r="P926" s="1" t="s">
        <v>282</v>
      </c>
      <c r="Q926" s="1" t="str">
        <f>VLOOKUP(Data[[#This Row],[How many hours of a day you work on Excel]], Time[], 2, FALSE)</f>
        <v>Heavy</v>
      </c>
      <c r="R926" s="1">
        <v>5</v>
      </c>
      <c r="S926" s="33" t="str">
        <f>VLOOKUP(Data[[#This Row],[Years of Experience]], Experience[], 2, TRUE)</f>
        <v>5 - 10 Years</v>
      </c>
    </row>
    <row r="927" spans="2:19" x14ac:dyDescent="0.2">
      <c r="B927" s="1" t="s">
        <v>1665</v>
      </c>
      <c r="C927" s="1">
        <v>41065.529606481483</v>
      </c>
      <c r="D927" s="10" t="s">
        <v>1666</v>
      </c>
      <c r="E927" s="1" t="s">
        <v>32</v>
      </c>
      <c r="F927" s="11">
        <v>71000</v>
      </c>
      <c r="G927" s="9">
        <f>Data[[#This Row],[Clean Salary]]*INDEX(Exchange[], MATCH(Data[[#This Row],[Currency]], Exchange[Code], 0), 4)</f>
        <v>56628.754645950656</v>
      </c>
      <c r="H927" s="11">
        <f>IFERROR(Data[[#This Row],[Salary in USD]]/(INDEX(Exchange[], MATCH(Data[[#This Row],[Local Currency Unit]], Exchange[Code], 0), 8)), "")</f>
        <v>13982.408554555717</v>
      </c>
      <c r="I927" s="30">
        <f>100*(Data[[#This Row],[Salary in Big Macs]]/$H$5)</f>
        <v>102.01291837394942</v>
      </c>
      <c r="J927" s="1" t="s">
        <v>356</v>
      </c>
      <c r="K927" s="1" t="s">
        <v>290</v>
      </c>
      <c r="L927" s="1" t="s">
        <v>1667</v>
      </c>
      <c r="M927" s="1" t="s">
        <v>32</v>
      </c>
      <c r="N927" s="1" t="str">
        <f>INDEX(Countries[], MATCH(Data[[#This Row],[Where do you work]], Countries[Actual], 0), 2)</f>
        <v>New Zealand</v>
      </c>
      <c r="O927" s="1" t="str">
        <f>VLOOKUP(Data[[#This Row],[Where do you work]], Countries[], 3, FALSE)</f>
        <v>Australasia</v>
      </c>
      <c r="P927" s="1" t="s">
        <v>294</v>
      </c>
      <c r="Q927" s="1" t="str">
        <f>VLOOKUP(Data[[#This Row],[How many hours of a day you work on Excel]], Time[], 2, FALSE)</f>
        <v>Very Heavy</v>
      </c>
      <c r="R927" s="1">
        <v>6</v>
      </c>
      <c r="S927" s="33" t="str">
        <f>VLOOKUP(Data[[#This Row],[Years of Experience]], Experience[], 2, TRUE)</f>
        <v>5 - 10 Years</v>
      </c>
    </row>
    <row r="928" spans="2:19" x14ac:dyDescent="0.2">
      <c r="B928" s="1" t="s">
        <v>551</v>
      </c>
      <c r="C928" s="1">
        <v>41055.220972222225</v>
      </c>
      <c r="D928" s="10" t="s">
        <v>552</v>
      </c>
      <c r="E928" s="1" t="s">
        <v>322</v>
      </c>
      <c r="F928" s="11">
        <v>120000</v>
      </c>
      <c r="G928" s="9">
        <f>Data[[#This Row],[Clean Salary]]*INDEX(Exchange[], MATCH(Data[[#This Row],[Currency]], Exchange[Code], 0), 4)</f>
        <v>120000</v>
      </c>
      <c r="H928" s="11">
        <f>IFERROR(Data[[#This Row],[Salary in USD]]/(INDEX(Exchange[], MATCH(Data[[#This Row],[Local Currency Unit]], Exchange[Code], 0), 8)), "")</f>
        <v>29629.629629629631</v>
      </c>
      <c r="I928" s="30">
        <f>100*(Data[[#This Row],[Salary in Big Macs]]/$H$5)</f>
        <v>216.17198332206812</v>
      </c>
      <c r="J928" s="1" t="s">
        <v>553</v>
      </c>
      <c r="K928" s="1" t="s">
        <v>281</v>
      </c>
      <c r="L928" s="1" t="s">
        <v>177</v>
      </c>
      <c r="M928" s="1" t="s">
        <v>32</v>
      </c>
      <c r="N928" s="1" t="str">
        <f>INDEX(Countries[], MATCH(Data[[#This Row],[Where do you work]], Countries[Actual], 0), 2)</f>
        <v>New Zealand</v>
      </c>
      <c r="O928" s="1" t="str">
        <f>VLOOKUP(Data[[#This Row],[Where do you work]], Countries[], 3, FALSE)</f>
        <v>Australasia</v>
      </c>
      <c r="P928" s="1" t="s">
        <v>291</v>
      </c>
      <c r="Q928" s="1" t="str">
        <f>VLOOKUP(Data[[#This Row],[How many hours of a day you work on Excel]], Time[], 2, FALSE)</f>
        <v>Medium</v>
      </c>
      <c r="S928" s="33" t="str">
        <f>VLOOKUP(Data[[#This Row],[Years of Experience]], Experience[], 2, TRUE)</f>
        <v>0 - 5 Years</v>
      </c>
    </row>
    <row r="929" spans="2:19" x14ac:dyDescent="0.2">
      <c r="B929" s="1" t="s">
        <v>697</v>
      </c>
      <c r="C929" s="1">
        <v>41080.873877314814</v>
      </c>
      <c r="D929" s="10">
        <v>8400</v>
      </c>
      <c r="E929" s="1" t="s">
        <v>322</v>
      </c>
      <c r="F929" s="11">
        <v>100800</v>
      </c>
      <c r="G929" s="9">
        <f>Data[[#This Row],[Clean Salary]]*INDEX(Exchange[], MATCH(Data[[#This Row],[Currency]], Exchange[Code], 0), 4)</f>
        <v>100800</v>
      </c>
      <c r="H929" s="11" t="str">
        <f>IFERROR(Data[[#This Row],[Salary in USD]]/(INDEX(Exchange[], MATCH(Data[[#This Row],[Local Currency Unit]], Exchange[Code], 0), 8)), "")</f>
        <v/>
      </c>
      <c r="I929" s="30" t="e">
        <f>100*(Data[[#This Row],[Salary in Big Macs]]/$H$5)</f>
        <v>#VALUE!</v>
      </c>
      <c r="J929" s="1" t="s">
        <v>567</v>
      </c>
      <c r="K929" s="1" t="s">
        <v>329</v>
      </c>
      <c r="L929" s="1" t="s">
        <v>240</v>
      </c>
      <c r="N929" s="1" t="str">
        <f>INDEX(Countries[], MATCH(Data[[#This Row],[Where do you work]], Countries[Actual], 0), 2)</f>
        <v>Oman</v>
      </c>
      <c r="O929" s="1" t="str">
        <f>VLOOKUP(Data[[#This Row],[Where do you work]], Countries[], 3, FALSE)</f>
        <v>Middle East</v>
      </c>
      <c r="P929" s="1" t="s">
        <v>282</v>
      </c>
      <c r="Q929" s="1" t="str">
        <f>VLOOKUP(Data[[#This Row],[How many hours of a day you work on Excel]], Time[], 2, FALSE)</f>
        <v>Heavy</v>
      </c>
      <c r="R929" s="1">
        <v>4</v>
      </c>
      <c r="S929" s="33" t="str">
        <f>VLOOKUP(Data[[#This Row],[Years of Experience]], Experience[], 2, TRUE)</f>
        <v>0 - 5 Years</v>
      </c>
    </row>
    <row r="930" spans="2:19" x14ac:dyDescent="0.2">
      <c r="B930" s="1" t="s">
        <v>3926</v>
      </c>
      <c r="C930" s="1">
        <v>41055.655925925923</v>
      </c>
      <c r="D930" s="10">
        <v>5022</v>
      </c>
      <c r="E930" s="1" t="s">
        <v>322</v>
      </c>
      <c r="F930" s="11">
        <v>5022</v>
      </c>
      <c r="G930" s="9">
        <f>Data[[#This Row],[Clean Salary]]*INDEX(Exchange[], MATCH(Data[[#This Row],[Currency]], Exchange[Code], 0), 4)</f>
        <v>5022</v>
      </c>
      <c r="H930" s="11">
        <f>IFERROR(Data[[#This Row],[Salary in USD]]/(INDEX(Exchange[], MATCH(Data[[#This Row],[Local Currency Unit]], Exchange[Code], 0), 8)), "")</f>
        <v>1737.7162629757784</v>
      </c>
      <c r="I930" s="30">
        <f>100*(Data[[#This Row],[Salary in Big Macs]]/$H$5)</f>
        <v>12.678038021873917</v>
      </c>
      <c r="J930" s="1" t="s">
        <v>3927</v>
      </c>
      <c r="K930" s="1" t="s">
        <v>290</v>
      </c>
      <c r="L930" s="1" t="s">
        <v>138</v>
      </c>
      <c r="M930" s="1" t="s">
        <v>35</v>
      </c>
      <c r="N930" s="1" t="str">
        <f>INDEX(Countries[], MATCH(Data[[#This Row],[Where do you work]], Countries[Actual], 0), 2)</f>
        <v>Pakistan</v>
      </c>
      <c r="O930" s="1" t="str">
        <f>VLOOKUP(Data[[#This Row],[Where do you work]], Countries[], 3, FALSE)</f>
        <v>Asia</v>
      </c>
      <c r="P930" s="1" t="s">
        <v>282</v>
      </c>
      <c r="Q930" s="1" t="str">
        <f>VLOOKUP(Data[[#This Row],[How many hours of a day you work on Excel]], Time[], 2, FALSE)</f>
        <v>Heavy</v>
      </c>
      <c r="R930" s="1">
        <v>15</v>
      </c>
      <c r="S930" s="33" t="str">
        <f>VLOOKUP(Data[[#This Row],[Years of Experience]], Experience[], 2, TRUE)</f>
        <v>10 - 20 Years</v>
      </c>
    </row>
    <row r="931" spans="2:19" x14ac:dyDescent="0.2">
      <c r="B931" s="1" t="s">
        <v>4003</v>
      </c>
      <c r="C931" s="1">
        <v>41057.863553240742</v>
      </c>
      <c r="D931" s="10">
        <v>168000</v>
      </c>
      <c r="E931" s="1" t="s">
        <v>35</v>
      </c>
      <c r="F931" s="11">
        <v>168000</v>
      </c>
      <c r="G931" s="9">
        <f>Data[[#This Row],[Clean Salary]]*INDEX(Exchange[], MATCH(Data[[#This Row],[Currency]], Exchange[Code], 0), 4)</f>
        <v>1783.166904422254</v>
      </c>
      <c r="H931" s="11">
        <f>IFERROR(Data[[#This Row],[Salary in USD]]/(INDEX(Exchange[], MATCH(Data[[#This Row],[Local Currency Unit]], Exchange[Code], 0), 8)), "")</f>
        <v>617.01276969628168</v>
      </c>
      <c r="I931" s="30">
        <f>100*(Data[[#This Row],[Salary in Big Macs]]/$H$5)</f>
        <v>4.501604502909708</v>
      </c>
      <c r="J931" s="1" t="s">
        <v>4004</v>
      </c>
      <c r="K931" s="1" t="s">
        <v>316</v>
      </c>
      <c r="L931" s="1" t="s">
        <v>138</v>
      </c>
      <c r="M931" s="1" t="s">
        <v>35</v>
      </c>
      <c r="N931" s="1" t="str">
        <f>INDEX(Countries[], MATCH(Data[[#This Row],[Where do you work]], Countries[Actual], 0), 2)</f>
        <v>Pakistan</v>
      </c>
      <c r="O931" s="1" t="str">
        <f>VLOOKUP(Data[[#This Row],[Where do you work]], Countries[], 3, FALSE)</f>
        <v>Asia</v>
      </c>
      <c r="P931" s="1" t="s">
        <v>282</v>
      </c>
      <c r="Q931" s="1" t="str">
        <f>VLOOKUP(Data[[#This Row],[How many hours of a day you work on Excel]], Time[], 2, FALSE)</f>
        <v>Heavy</v>
      </c>
      <c r="R931" s="1">
        <v>10</v>
      </c>
      <c r="S931" s="33" t="str">
        <f>VLOOKUP(Data[[#This Row],[Years of Experience]], Experience[], 2, TRUE)</f>
        <v>10 - 20 Years</v>
      </c>
    </row>
    <row r="932" spans="2:19" x14ac:dyDescent="0.2">
      <c r="B932" s="1" t="s">
        <v>3985</v>
      </c>
      <c r="C932" s="1">
        <v>41055.623437499999</v>
      </c>
      <c r="D932" s="10" t="s">
        <v>3986</v>
      </c>
      <c r="E932" s="1" t="s">
        <v>35</v>
      </c>
      <c r="F932" s="11">
        <v>204000</v>
      </c>
      <c r="G932" s="9">
        <f>Data[[#This Row],[Clean Salary]]*INDEX(Exchange[], MATCH(Data[[#This Row],[Currency]], Exchange[Code], 0), 4)</f>
        <v>2165.2740982270229</v>
      </c>
      <c r="H932" s="11">
        <f>IFERROR(Data[[#This Row],[Salary in USD]]/(INDEX(Exchange[], MATCH(Data[[#This Row],[Local Currency Unit]], Exchange[Code], 0), 8)), "")</f>
        <v>749.22979177405637</v>
      </c>
      <c r="I932" s="30">
        <f>100*(Data[[#This Row],[Salary in Big Macs]]/$H$5)</f>
        <v>5.4662340392475031</v>
      </c>
      <c r="J932" s="1" t="s">
        <v>3987</v>
      </c>
      <c r="K932" s="1" t="s">
        <v>281</v>
      </c>
      <c r="L932" s="1" t="s">
        <v>138</v>
      </c>
      <c r="M932" s="1" t="s">
        <v>35</v>
      </c>
      <c r="N932" s="1" t="str">
        <f>INDEX(Countries[], MATCH(Data[[#This Row],[Where do you work]], Countries[Actual], 0), 2)</f>
        <v>Pakistan</v>
      </c>
      <c r="O932" s="1" t="str">
        <f>VLOOKUP(Data[[#This Row],[Where do you work]], Countries[], 3, FALSE)</f>
        <v>Asia</v>
      </c>
      <c r="P932" s="1" t="s">
        <v>294</v>
      </c>
      <c r="Q932" s="1" t="str">
        <f>VLOOKUP(Data[[#This Row],[How many hours of a day you work on Excel]], Time[], 2, FALSE)</f>
        <v>Very Heavy</v>
      </c>
      <c r="R932" s="1">
        <v>2</v>
      </c>
      <c r="S932" s="33" t="str">
        <f>VLOOKUP(Data[[#This Row],[Years of Experience]], Experience[], 2, TRUE)</f>
        <v>0 - 5 Years</v>
      </c>
    </row>
    <row r="933" spans="2:19" x14ac:dyDescent="0.2">
      <c r="B933" s="1" t="s">
        <v>3988</v>
      </c>
      <c r="C933" s="1">
        <v>41055.51898148148</v>
      </c>
      <c r="D933" s="10">
        <v>200000</v>
      </c>
      <c r="E933" s="1" t="s">
        <v>35</v>
      </c>
      <c r="F933" s="11">
        <v>200000</v>
      </c>
      <c r="G933" s="9">
        <f>Data[[#This Row],[Clean Salary]]*INDEX(Exchange[], MATCH(Data[[#This Row],[Currency]], Exchange[Code], 0), 4)</f>
        <v>2122.8177433598262</v>
      </c>
      <c r="H933" s="11">
        <f>IFERROR(Data[[#This Row],[Salary in USD]]/(INDEX(Exchange[], MATCH(Data[[#This Row],[Local Currency Unit]], Exchange[Code], 0), 8)), "")</f>
        <v>734.53901154319237</v>
      </c>
      <c r="I933" s="30">
        <f>100*(Data[[#This Row],[Salary in Big Macs]]/$H$5)</f>
        <v>5.3590529796544137</v>
      </c>
      <c r="J933" s="1" t="s">
        <v>3989</v>
      </c>
      <c r="K933" s="1" t="s">
        <v>316</v>
      </c>
      <c r="L933" s="1" t="s">
        <v>138</v>
      </c>
      <c r="M933" s="1" t="s">
        <v>35</v>
      </c>
      <c r="N933" s="1" t="str">
        <f>INDEX(Countries[], MATCH(Data[[#This Row],[Where do you work]], Countries[Actual], 0), 2)</f>
        <v>Pakistan</v>
      </c>
      <c r="O933" s="1" t="str">
        <f>VLOOKUP(Data[[#This Row],[Where do you work]], Countries[], 3, FALSE)</f>
        <v>Asia</v>
      </c>
      <c r="P933" s="1" t="s">
        <v>291</v>
      </c>
      <c r="Q933" s="1" t="str">
        <f>VLOOKUP(Data[[#This Row],[How many hours of a day you work on Excel]], Time[], 2, FALSE)</f>
        <v>Medium</v>
      </c>
      <c r="R933" s="1">
        <v>2</v>
      </c>
      <c r="S933" s="33" t="str">
        <f>VLOOKUP(Data[[#This Row],[Years of Experience]], Experience[], 2, TRUE)</f>
        <v>0 - 5 Years</v>
      </c>
    </row>
    <row r="934" spans="2:19" x14ac:dyDescent="0.2">
      <c r="B934" s="1" t="s">
        <v>4005</v>
      </c>
      <c r="C934" s="1">
        <v>41057.583981481483</v>
      </c>
      <c r="D934" s="10">
        <v>194</v>
      </c>
      <c r="E934" s="1" t="s">
        <v>322</v>
      </c>
      <c r="F934" s="11">
        <v>2400</v>
      </c>
      <c r="G934" s="9">
        <f>Data[[#This Row],[Clean Salary]]*INDEX(Exchange[], MATCH(Data[[#This Row],[Currency]], Exchange[Code], 0), 4)</f>
        <v>2400</v>
      </c>
      <c r="H934" s="11">
        <f>IFERROR(Data[[#This Row],[Salary in USD]]/(INDEX(Exchange[], MATCH(Data[[#This Row],[Local Currency Unit]], Exchange[Code], 0), 8)), "")</f>
        <v>830.4498269896194</v>
      </c>
      <c r="I934" s="30">
        <f>100*(Data[[#This Row],[Salary in Big Macs]]/$H$5)</f>
        <v>6.0587995325562334</v>
      </c>
      <c r="J934" s="1" t="s">
        <v>3989</v>
      </c>
      <c r="K934" s="1" t="s">
        <v>316</v>
      </c>
      <c r="L934" s="1" t="s">
        <v>138</v>
      </c>
      <c r="M934" s="1" t="s">
        <v>35</v>
      </c>
      <c r="N934" s="1" t="str">
        <f>INDEX(Countries[], MATCH(Data[[#This Row],[Where do you work]], Countries[Actual], 0), 2)</f>
        <v>Pakistan</v>
      </c>
      <c r="O934" s="1" t="str">
        <f>VLOOKUP(Data[[#This Row],[Where do you work]], Countries[], 3, FALSE)</f>
        <v>Asia</v>
      </c>
      <c r="P934" s="1" t="s">
        <v>291</v>
      </c>
      <c r="Q934" s="1" t="str">
        <f>VLOOKUP(Data[[#This Row],[How many hours of a day you work on Excel]], Time[], 2, FALSE)</f>
        <v>Medium</v>
      </c>
      <c r="R934" s="1">
        <v>15</v>
      </c>
      <c r="S934" s="33" t="str">
        <f>VLOOKUP(Data[[#This Row],[Years of Experience]], Experience[], 2, TRUE)</f>
        <v>10 - 20 Years</v>
      </c>
    </row>
    <row r="935" spans="2:19" x14ac:dyDescent="0.2">
      <c r="B935" s="1" t="s">
        <v>3749</v>
      </c>
      <c r="C935" s="1">
        <v>41057.945439814815</v>
      </c>
      <c r="D935" s="10" t="s">
        <v>3750</v>
      </c>
      <c r="E935" s="1" t="s">
        <v>322</v>
      </c>
      <c r="F935" s="11">
        <v>8725</v>
      </c>
      <c r="G935" s="9">
        <f>Data[[#This Row],[Clean Salary]]*INDEX(Exchange[], MATCH(Data[[#This Row],[Currency]], Exchange[Code], 0), 4)</f>
        <v>8725</v>
      </c>
      <c r="H935" s="11">
        <f>IFERROR(Data[[#This Row],[Salary in USD]]/(INDEX(Exchange[], MATCH(Data[[#This Row],[Local Currency Unit]], Exchange[Code], 0), 8)), "")</f>
        <v>3019.0311418685119</v>
      </c>
      <c r="I935" s="30">
        <f>100*(Data[[#This Row],[Salary in Big Macs]]/$H$5)</f>
        <v>22.026260800647137</v>
      </c>
      <c r="J935" s="1" t="s">
        <v>2059</v>
      </c>
      <c r="K935" s="1" t="s">
        <v>281</v>
      </c>
      <c r="L935" s="1" t="s">
        <v>138</v>
      </c>
      <c r="M935" s="1" t="s">
        <v>35</v>
      </c>
      <c r="N935" s="1" t="str">
        <f>INDEX(Countries[], MATCH(Data[[#This Row],[Where do you work]], Countries[Actual], 0), 2)</f>
        <v>Pakistan</v>
      </c>
      <c r="O935" s="1" t="str">
        <f>VLOOKUP(Data[[#This Row],[Where do you work]], Countries[], 3, FALSE)</f>
        <v>Asia</v>
      </c>
      <c r="P935" s="1" t="s">
        <v>291</v>
      </c>
      <c r="Q935" s="1" t="str">
        <f>VLOOKUP(Data[[#This Row],[How many hours of a day you work on Excel]], Time[], 2, FALSE)</f>
        <v>Medium</v>
      </c>
      <c r="R935" s="1">
        <v>18</v>
      </c>
      <c r="S935" s="33" t="str">
        <f>VLOOKUP(Data[[#This Row],[Years of Experience]], Experience[], 2, TRUE)</f>
        <v>10 - 20 Years</v>
      </c>
    </row>
    <row r="936" spans="2:19" x14ac:dyDescent="0.2">
      <c r="B936" s="1" t="s">
        <v>3317</v>
      </c>
      <c r="C936" s="1">
        <v>41055.521087962959</v>
      </c>
      <c r="D936" s="10">
        <v>1400</v>
      </c>
      <c r="E936" s="1" t="s">
        <v>322</v>
      </c>
      <c r="F936" s="11">
        <v>16800</v>
      </c>
      <c r="G936" s="9">
        <f>Data[[#This Row],[Clean Salary]]*INDEX(Exchange[], MATCH(Data[[#This Row],[Currency]], Exchange[Code], 0), 4)</f>
        <v>16800</v>
      </c>
      <c r="H936" s="11">
        <f>IFERROR(Data[[#This Row],[Salary in USD]]/(INDEX(Exchange[], MATCH(Data[[#This Row],[Local Currency Unit]], Exchange[Code], 0), 8)), "")</f>
        <v>5813.1487889273358</v>
      </c>
      <c r="I936" s="30">
        <f>100*(Data[[#This Row],[Salary in Big Macs]]/$H$5)</f>
        <v>42.411596727893638</v>
      </c>
      <c r="J936" s="1" t="s">
        <v>3318</v>
      </c>
      <c r="K936" s="1" t="s">
        <v>290</v>
      </c>
      <c r="L936" s="1" t="s">
        <v>138</v>
      </c>
      <c r="M936" s="1" t="s">
        <v>35</v>
      </c>
      <c r="N936" s="1" t="str">
        <f>INDEX(Countries[], MATCH(Data[[#This Row],[Where do you work]], Countries[Actual], 0), 2)</f>
        <v>Pakistan</v>
      </c>
      <c r="O936" s="1" t="str">
        <f>VLOOKUP(Data[[#This Row],[Where do you work]], Countries[], 3, FALSE)</f>
        <v>Asia</v>
      </c>
      <c r="P936" s="1" t="s">
        <v>282</v>
      </c>
      <c r="Q936" s="1" t="str">
        <f>VLOOKUP(Data[[#This Row],[How many hours of a day you work on Excel]], Time[], 2, FALSE)</f>
        <v>Heavy</v>
      </c>
      <c r="R936" s="1">
        <v>12</v>
      </c>
      <c r="S936" s="33" t="str">
        <f>VLOOKUP(Data[[#This Row],[Years of Experience]], Experience[], 2, TRUE)</f>
        <v>10 - 20 Years</v>
      </c>
    </row>
    <row r="937" spans="2:19" x14ac:dyDescent="0.2">
      <c r="B937" s="1" t="s">
        <v>3874</v>
      </c>
      <c r="C937" s="1">
        <v>41056.560636574075</v>
      </c>
      <c r="D937" s="10" t="s">
        <v>3875</v>
      </c>
      <c r="E937" s="1" t="s">
        <v>35</v>
      </c>
      <c r="F937" s="11">
        <v>420000</v>
      </c>
      <c r="G937" s="9">
        <f>Data[[#This Row],[Clean Salary]]*INDEX(Exchange[], MATCH(Data[[#This Row],[Currency]], Exchange[Code], 0), 4)</f>
        <v>4457.9172610556352</v>
      </c>
      <c r="H937" s="11">
        <f>IFERROR(Data[[#This Row],[Salary in USD]]/(INDEX(Exchange[], MATCH(Data[[#This Row],[Local Currency Unit]], Exchange[Code], 0), 8)), "")</f>
        <v>1542.5319242407043</v>
      </c>
      <c r="I937" s="30">
        <f>100*(Data[[#This Row],[Salary in Big Macs]]/$H$5)</f>
        <v>11.25401125727427</v>
      </c>
      <c r="J937" s="1" t="s">
        <v>2452</v>
      </c>
      <c r="K937" s="1" t="s">
        <v>281</v>
      </c>
      <c r="L937" s="1" t="s">
        <v>138</v>
      </c>
      <c r="M937" s="1" t="s">
        <v>35</v>
      </c>
      <c r="N937" s="1" t="str">
        <f>INDEX(Countries[], MATCH(Data[[#This Row],[Where do you work]], Countries[Actual], 0), 2)</f>
        <v>Pakistan</v>
      </c>
      <c r="O937" s="1" t="str">
        <f>VLOOKUP(Data[[#This Row],[Where do you work]], Countries[], 3, FALSE)</f>
        <v>Asia</v>
      </c>
      <c r="P937" s="1" t="s">
        <v>294</v>
      </c>
      <c r="Q937" s="1" t="str">
        <f>VLOOKUP(Data[[#This Row],[How many hours of a day you work on Excel]], Time[], 2, FALSE)</f>
        <v>Very Heavy</v>
      </c>
      <c r="R937" s="1">
        <v>4</v>
      </c>
      <c r="S937" s="33" t="str">
        <f>VLOOKUP(Data[[#This Row],[Years of Experience]], Experience[], 2, TRUE)</f>
        <v>0 - 5 Years</v>
      </c>
    </row>
    <row r="938" spans="2:19" x14ac:dyDescent="0.2">
      <c r="B938" s="1" t="s">
        <v>3952</v>
      </c>
      <c r="C938" s="1">
        <v>41061.618530092594</v>
      </c>
      <c r="D938" s="10">
        <v>4500</v>
      </c>
      <c r="E938" s="1" t="s">
        <v>322</v>
      </c>
      <c r="F938" s="11">
        <v>4500</v>
      </c>
      <c r="G938" s="9">
        <f>Data[[#This Row],[Clean Salary]]*INDEX(Exchange[], MATCH(Data[[#This Row],[Currency]], Exchange[Code], 0), 4)</f>
        <v>4500</v>
      </c>
      <c r="H938" s="11">
        <f>IFERROR(Data[[#This Row],[Salary in USD]]/(INDEX(Exchange[], MATCH(Data[[#This Row],[Local Currency Unit]], Exchange[Code], 0), 8)), "")</f>
        <v>1557.0934256055364</v>
      </c>
      <c r="I938" s="30">
        <f>100*(Data[[#This Row],[Salary in Big Macs]]/$H$5)</f>
        <v>11.360249123542939</v>
      </c>
      <c r="J938" s="1" t="s">
        <v>3953</v>
      </c>
      <c r="K938" s="1" t="s">
        <v>290</v>
      </c>
      <c r="L938" s="1" t="s">
        <v>138</v>
      </c>
      <c r="M938" s="1" t="s">
        <v>35</v>
      </c>
      <c r="N938" s="1" t="str">
        <f>INDEX(Countries[], MATCH(Data[[#This Row],[Where do you work]], Countries[Actual], 0), 2)</f>
        <v>Pakistan</v>
      </c>
      <c r="O938" s="1" t="str">
        <f>VLOOKUP(Data[[#This Row],[Where do you work]], Countries[], 3, FALSE)</f>
        <v>Asia</v>
      </c>
      <c r="P938" s="1" t="s">
        <v>282</v>
      </c>
      <c r="Q938" s="1" t="str">
        <f>VLOOKUP(Data[[#This Row],[How many hours of a day you work on Excel]], Time[], 2, FALSE)</f>
        <v>Heavy</v>
      </c>
      <c r="R938" s="1">
        <v>6</v>
      </c>
      <c r="S938" s="33" t="str">
        <f>VLOOKUP(Data[[#This Row],[Years of Experience]], Experience[], 2, TRUE)</f>
        <v>5 - 10 Years</v>
      </c>
    </row>
    <row r="939" spans="2:19" x14ac:dyDescent="0.2">
      <c r="B939" s="1" t="s">
        <v>3919</v>
      </c>
      <c r="C939" s="1">
        <v>41058.760335648149</v>
      </c>
      <c r="D939" s="10" t="s">
        <v>3920</v>
      </c>
      <c r="E939" s="1" t="s">
        <v>322</v>
      </c>
      <c r="F939" s="11">
        <v>5300</v>
      </c>
      <c r="G939" s="9">
        <f>Data[[#This Row],[Clean Salary]]*INDEX(Exchange[], MATCH(Data[[#This Row],[Currency]], Exchange[Code], 0), 4)</f>
        <v>5300</v>
      </c>
      <c r="H939" s="11">
        <f>IFERROR(Data[[#This Row],[Salary in USD]]/(INDEX(Exchange[], MATCH(Data[[#This Row],[Local Currency Unit]], Exchange[Code], 0), 8)), "")</f>
        <v>1833.9100346020759</v>
      </c>
      <c r="I939" s="30">
        <f>100*(Data[[#This Row],[Salary in Big Macs]]/$H$5)</f>
        <v>13.379848967728346</v>
      </c>
      <c r="J939" s="1" t="s">
        <v>3921</v>
      </c>
      <c r="K939" s="1" t="s">
        <v>281</v>
      </c>
      <c r="L939" s="1" t="s">
        <v>138</v>
      </c>
      <c r="M939" s="1" t="s">
        <v>35</v>
      </c>
      <c r="N939" s="1" t="str">
        <f>INDEX(Countries[], MATCH(Data[[#This Row],[Where do you work]], Countries[Actual], 0), 2)</f>
        <v>Pakistan</v>
      </c>
      <c r="O939" s="1" t="str">
        <f>VLOOKUP(Data[[#This Row],[Where do you work]], Countries[], 3, FALSE)</f>
        <v>Asia</v>
      </c>
      <c r="P939" s="1" t="s">
        <v>282</v>
      </c>
      <c r="Q939" s="1" t="str">
        <f>VLOOKUP(Data[[#This Row],[How many hours of a day you work on Excel]], Time[], 2, FALSE)</f>
        <v>Heavy</v>
      </c>
      <c r="R939" s="1">
        <v>5</v>
      </c>
      <c r="S939" s="33" t="str">
        <f>VLOOKUP(Data[[#This Row],[Years of Experience]], Experience[], 2, TRUE)</f>
        <v>5 - 10 Years</v>
      </c>
    </row>
    <row r="940" spans="2:19" x14ac:dyDescent="0.2">
      <c r="B940" s="1" t="s">
        <v>3288</v>
      </c>
      <c r="C940" s="1">
        <v>41054.152048611111</v>
      </c>
      <c r="D940" s="10" t="s">
        <v>3289</v>
      </c>
      <c r="E940" s="1" t="s">
        <v>35</v>
      </c>
      <c r="F940" s="11">
        <v>1152000</v>
      </c>
      <c r="G940" s="9">
        <f>Data[[#This Row],[Clean Salary]]*INDEX(Exchange[], MATCH(Data[[#This Row],[Currency]], Exchange[Code], 0), 4)</f>
        <v>12227.430201752599</v>
      </c>
      <c r="H940" s="11">
        <f>IFERROR(Data[[#This Row],[Salary in USD]]/(INDEX(Exchange[], MATCH(Data[[#This Row],[Local Currency Unit]], Exchange[Code], 0), 8)), "")</f>
        <v>4230.9447064887881</v>
      </c>
      <c r="I940" s="30">
        <f>100*(Data[[#This Row],[Salary in Big Macs]]/$H$5)</f>
        <v>30.868145162809419</v>
      </c>
      <c r="J940" s="1" t="s">
        <v>3290</v>
      </c>
      <c r="K940" s="1" t="s">
        <v>316</v>
      </c>
      <c r="L940" s="1" t="s">
        <v>138</v>
      </c>
      <c r="M940" s="1" t="s">
        <v>35</v>
      </c>
      <c r="N940" s="1" t="str">
        <f>INDEX(Countries[], MATCH(Data[[#This Row],[Where do you work]], Countries[Actual], 0), 2)</f>
        <v>Pakistan</v>
      </c>
      <c r="O940" s="1" t="str">
        <f>VLOOKUP(Data[[#This Row],[Where do you work]], Countries[], 3, FALSE)</f>
        <v>Asia</v>
      </c>
      <c r="P940" s="1" t="s">
        <v>294</v>
      </c>
      <c r="Q940" s="1" t="str">
        <f>VLOOKUP(Data[[#This Row],[How many hours of a day you work on Excel]], Time[], 2, FALSE)</f>
        <v>Very Heavy</v>
      </c>
      <c r="S940" s="33" t="str">
        <f>VLOOKUP(Data[[#This Row],[Years of Experience]], Experience[], 2, TRUE)</f>
        <v>0 - 5 Years</v>
      </c>
    </row>
    <row r="941" spans="2:19" x14ac:dyDescent="0.2">
      <c r="B941" s="1" t="s">
        <v>3947</v>
      </c>
      <c r="C941" s="1">
        <v>41057.522361111114</v>
      </c>
      <c r="D941" s="10">
        <v>300000</v>
      </c>
      <c r="E941" s="1" t="s">
        <v>35</v>
      </c>
      <c r="F941" s="11">
        <v>300000</v>
      </c>
      <c r="G941" s="9">
        <f>Data[[#This Row],[Clean Salary]]*INDEX(Exchange[], MATCH(Data[[#This Row],[Currency]], Exchange[Code], 0), 4)</f>
        <v>3184.2266150397395</v>
      </c>
      <c r="H941" s="11">
        <f>IFERROR(Data[[#This Row],[Salary in USD]]/(INDEX(Exchange[], MATCH(Data[[#This Row],[Local Currency Unit]], Exchange[Code], 0), 8)), "")</f>
        <v>1101.8085173147888</v>
      </c>
      <c r="I941" s="30">
        <f>100*(Data[[#This Row],[Salary in Big Macs]]/$H$5)</f>
        <v>8.0385794694816219</v>
      </c>
      <c r="J941" s="1" t="s">
        <v>3072</v>
      </c>
      <c r="K941" s="1" t="s">
        <v>281</v>
      </c>
      <c r="L941" s="1" t="s">
        <v>138</v>
      </c>
      <c r="M941" s="1" t="s">
        <v>35</v>
      </c>
      <c r="N941" s="1" t="str">
        <f>INDEX(Countries[], MATCH(Data[[#This Row],[Where do you work]], Countries[Actual], 0), 2)</f>
        <v>Pakistan</v>
      </c>
      <c r="O941" s="1" t="str">
        <f>VLOOKUP(Data[[#This Row],[Where do you work]], Countries[], 3, FALSE)</f>
        <v>Asia</v>
      </c>
      <c r="P941" s="1" t="s">
        <v>282</v>
      </c>
      <c r="Q941" s="1" t="str">
        <f>VLOOKUP(Data[[#This Row],[How many hours of a day you work on Excel]], Time[], 2, FALSE)</f>
        <v>Heavy</v>
      </c>
      <c r="R941" s="1">
        <v>4</v>
      </c>
      <c r="S941" s="33" t="str">
        <f>VLOOKUP(Data[[#This Row],[Years of Experience]], Experience[], 2, TRUE)</f>
        <v>0 - 5 Years</v>
      </c>
    </row>
    <row r="942" spans="2:19" x14ac:dyDescent="0.2">
      <c r="B942" s="1" t="s">
        <v>3512</v>
      </c>
      <c r="C942" s="1">
        <v>41055.534814814811</v>
      </c>
      <c r="D942" s="10" t="s">
        <v>3513</v>
      </c>
      <c r="E942" s="1" t="s">
        <v>19</v>
      </c>
      <c r="F942" s="11">
        <v>276000</v>
      </c>
      <c r="G942" s="9">
        <f>Data[[#This Row],[Clean Salary]]*INDEX(Exchange[], MATCH(Data[[#This Row],[Currency]], Exchange[Code], 0), 4)</f>
        <v>4914.9850057341491</v>
      </c>
      <c r="H942" s="11">
        <f>IFERROR(Data[[#This Row],[Salary in USD]]/(INDEX(Exchange[], MATCH(Data[[#This Row],[Local Currency Unit]], Exchange[Code], 0), 8)), "")</f>
        <v>3033.9413615642893</v>
      </c>
      <c r="I942" s="30">
        <f>100*(Data[[#This Row],[Salary in Big Macs]]/$H$5)</f>
        <v>22.135042847662024</v>
      </c>
      <c r="J942" s="1" t="s">
        <v>3514</v>
      </c>
      <c r="K942" s="1" t="s">
        <v>281</v>
      </c>
      <c r="L942" s="1" t="s">
        <v>138</v>
      </c>
      <c r="M942" s="1" t="s">
        <v>19</v>
      </c>
      <c r="N942" s="1" t="str">
        <f>INDEX(Countries[], MATCH(Data[[#This Row],[Where do you work]], Countries[Actual], 0), 2)</f>
        <v>Pakistan</v>
      </c>
      <c r="O942" s="1" t="str">
        <f>VLOOKUP(Data[[#This Row],[Where do you work]], Countries[], 3, FALSE)</f>
        <v>Asia</v>
      </c>
      <c r="P942" s="1" t="s">
        <v>324</v>
      </c>
      <c r="Q942" s="1" t="str">
        <f>VLOOKUP(Data[[#This Row],[How many hours of a day you work on Excel]], Time[], 2, FALSE)</f>
        <v>Light</v>
      </c>
      <c r="R942" s="1">
        <v>3</v>
      </c>
      <c r="S942" s="33" t="str">
        <f>VLOOKUP(Data[[#This Row],[Years of Experience]], Experience[], 2, TRUE)</f>
        <v>0 - 5 Years</v>
      </c>
    </row>
    <row r="943" spans="2:19" x14ac:dyDescent="0.2">
      <c r="B943" s="1" t="s">
        <v>2720</v>
      </c>
      <c r="C943" s="1">
        <v>41057.962754629632</v>
      </c>
      <c r="D943" s="10" t="s">
        <v>2721</v>
      </c>
      <c r="E943" s="1" t="s">
        <v>35</v>
      </c>
      <c r="F943" s="11">
        <v>2000000</v>
      </c>
      <c r="G943" s="9">
        <f>Data[[#This Row],[Clean Salary]]*INDEX(Exchange[], MATCH(Data[[#This Row],[Currency]], Exchange[Code], 0), 4)</f>
        <v>21228.177433598263</v>
      </c>
      <c r="H943" s="11">
        <f>IFERROR(Data[[#This Row],[Salary in USD]]/(INDEX(Exchange[], MATCH(Data[[#This Row],[Local Currency Unit]], Exchange[Code], 0), 8)), "")</f>
        <v>7345.3901154319246</v>
      </c>
      <c r="I943" s="30">
        <f>100*(Data[[#This Row],[Salary in Big Macs]]/$H$5)</f>
        <v>53.590529796544139</v>
      </c>
      <c r="J943" s="1" t="s">
        <v>2722</v>
      </c>
      <c r="K943" s="1" t="s">
        <v>342</v>
      </c>
      <c r="L943" s="1" t="s">
        <v>138</v>
      </c>
      <c r="M943" s="1" t="s">
        <v>35</v>
      </c>
      <c r="N943" s="1" t="str">
        <f>INDEX(Countries[], MATCH(Data[[#This Row],[Where do you work]], Countries[Actual], 0), 2)</f>
        <v>Pakistan</v>
      </c>
      <c r="O943" s="1" t="str">
        <f>VLOOKUP(Data[[#This Row],[Where do you work]], Countries[], 3, FALSE)</f>
        <v>Asia</v>
      </c>
      <c r="P943" s="1" t="s">
        <v>294</v>
      </c>
      <c r="Q943" s="1" t="str">
        <f>VLOOKUP(Data[[#This Row],[How many hours of a day you work on Excel]], Time[], 2, FALSE)</f>
        <v>Very Heavy</v>
      </c>
      <c r="R943" s="1">
        <v>8</v>
      </c>
      <c r="S943" s="33" t="str">
        <f>VLOOKUP(Data[[#This Row],[Years of Experience]], Experience[], 2, TRUE)</f>
        <v>5 - 10 Years</v>
      </c>
    </row>
    <row r="944" spans="2:19" x14ac:dyDescent="0.2">
      <c r="B944" s="1" t="s">
        <v>3555</v>
      </c>
      <c r="C944" s="1">
        <v>41058.553298611114</v>
      </c>
      <c r="D944" s="10">
        <v>1000</v>
      </c>
      <c r="E944" s="1" t="s">
        <v>322</v>
      </c>
      <c r="F944" s="11">
        <v>12000</v>
      </c>
      <c r="G944" s="9">
        <f>Data[[#This Row],[Clean Salary]]*INDEX(Exchange[], MATCH(Data[[#This Row],[Currency]], Exchange[Code], 0), 4)</f>
        <v>12000</v>
      </c>
      <c r="H944" s="11">
        <f>IFERROR(Data[[#This Row],[Salary in USD]]/(INDEX(Exchange[], MATCH(Data[[#This Row],[Local Currency Unit]], Exchange[Code], 0), 8)), "")</f>
        <v>4152.249134948097</v>
      </c>
      <c r="I944" s="30">
        <f>100*(Data[[#This Row],[Salary in Big Macs]]/$H$5)</f>
        <v>30.29399766278117</v>
      </c>
      <c r="J944" s="1" t="s">
        <v>3556</v>
      </c>
      <c r="K944" s="1" t="s">
        <v>342</v>
      </c>
      <c r="L944" s="1" t="s">
        <v>3175</v>
      </c>
      <c r="M944" s="1" t="s">
        <v>35</v>
      </c>
      <c r="N944" s="1" t="str">
        <f>INDEX(Countries[], MATCH(Data[[#This Row],[Where do you work]], Countries[Actual], 0), 2)</f>
        <v>Pakistan</v>
      </c>
      <c r="O944" s="1" t="str">
        <f>VLOOKUP(Data[[#This Row],[Where do you work]], Countries[], 3, FALSE)</f>
        <v>Asia</v>
      </c>
      <c r="P944" s="1" t="s">
        <v>282</v>
      </c>
      <c r="Q944" s="1" t="str">
        <f>VLOOKUP(Data[[#This Row],[How many hours of a day you work on Excel]], Time[], 2, FALSE)</f>
        <v>Heavy</v>
      </c>
      <c r="R944" s="1">
        <v>1</v>
      </c>
      <c r="S944" s="33" t="str">
        <f>VLOOKUP(Data[[#This Row],[Years of Experience]], Experience[], 2, TRUE)</f>
        <v>0 - 5 Years</v>
      </c>
    </row>
    <row r="945" spans="2:19" x14ac:dyDescent="0.2">
      <c r="B945" s="1" t="s">
        <v>2241</v>
      </c>
      <c r="C945" s="1">
        <v>41058.577928240738</v>
      </c>
      <c r="D945" s="10">
        <v>45000</v>
      </c>
      <c r="E945" s="1" t="s">
        <v>322</v>
      </c>
      <c r="F945" s="11">
        <v>45000</v>
      </c>
      <c r="G945" s="9">
        <f>Data[[#This Row],[Clean Salary]]*INDEX(Exchange[], MATCH(Data[[#This Row],[Currency]], Exchange[Code], 0), 4)</f>
        <v>45000</v>
      </c>
      <c r="H945" s="11">
        <f>IFERROR(Data[[#This Row],[Salary in USD]]/(INDEX(Exchange[], MATCH(Data[[#This Row],[Local Currency Unit]], Exchange[Code], 0), 8)), "")</f>
        <v>15570.934256055363</v>
      </c>
      <c r="I945" s="30">
        <f>100*(Data[[#This Row],[Salary in Big Macs]]/$H$5)</f>
        <v>113.60249123542938</v>
      </c>
      <c r="J945" s="1" t="s">
        <v>2242</v>
      </c>
      <c r="K945" s="1" t="s">
        <v>290</v>
      </c>
      <c r="L945" s="1" t="s">
        <v>138</v>
      </c>
      <c r="M945" s="1" t="s">
        <v>35</v>
      </c>
      <c r="N945" s="1" t="str">
        <f>INDEX(Countries[], MATCH(Data[[#This Row],[Where do you work]], Countries[Actual], 0), 2)</f>
        <v>Pakistan</v>
      </c>
      <c r="O945" s="1" t="str">
        <f>VLOOKUP(Data[[#This Row],[Where do you work]], Countries[], 3, FALSE)</f>
        <v>Asia</v>
      </c>
      <c r="P945" s="1" t="s">
        <v>294</v>
      </c>
      <c r="Q945" s="1" t="str">
        <f>VLOOKUP(Data[[#This Row],[How many hours of a day you work on Excel]], Time[], 2, FALSE)</f>
        <v>Very Heavy</v>
      </c>
      <c r="R945" s="1">
        <v>8</v>
      </c>
      <c r="S945" s="33" t="str">
        <f>VLOOKUP(Data[[#This Row],[Years of Experience]], Experience[], 2, TRUE)</f>
        <v>5 - 10 Years</v>
      </c>
    </row>
    <row r="946" spans="2:19" x14ac:dyDescent="0.2">
      <c r="B946" s="1" t="s">
        <v>3531</v>
      </c>
      <c r="C946" s="1">
        <v>41055.029560185183</v>
      </c>
      <c r="D946" s="10">
        <v>1000</v>
      </c>
      <c r="E946" s="1" t="s">
        <v>322</v>
      </c>
      <c r="F946" s="11">
        <v>12000</v>
      </c>
      <c r="G946" s="9">
        <f>Data[[#This Row],[Clean Salary]]*INDEX(Exchange[], MATCH(Data[[#This Row],[Currency]], Exchange[Code], 0), 4)</f>
        <v>12000</v>
      </c>
      <c r="H946" s="11">
        <f>IFERROR(Data[[#This Row],[Salary in USD]]/(INDEX(Exchange[], MATCH(Data[[#This Row],[Local Currency Unit]], Exchange[Code], 0), 8)), "")</f>
        <v>4152.249134948097</v>
      </c>
      <c r="I946" s="30">
        <f>100*(Data[[#This Row],[Salary in Big Macs]]/$H$5)</f>
        <v>30.29399766278117</v>
      </c>
      <c r="J946" s="1" t="s">
        <v>3532</v>
      </c>
      <c r="K946" s="1" t="s">
        <v>342</v>
      </c>
      <c r="L946" s="1" t="s">
        <v>138</v>
      </c>
      <c r="M946" s="1" t="s">
        <v>35</v>
      </c>
      <c r="N946" s="1" t="str">
        <f>INDEX(Countries[], MATCH(Data[[#This Row],[Where do you work]], Countries[Actual], 0), 2)</f>
        <v>Pakistan</v>
      </c>
      <c r="O946" s="1" t="str">
        <f>VLOOKUP(Data[[#This Row],[Where do you work]], Countries[], 3, FALSE)</f>
        <v>Asia</v>
      </c>
      <c r="P946" s="1" t="s">
        <v>324</v>
      </c>
      <c r="Q946" s="1" t="str">
        <f>VLOOKUP(Data[[#This Row],[How many hours of a day you work on Excel]], Time[], 2, FALSE)</f>
        <v>Light</v>
      </c>
      <c r="S946" s="33" t="str">
        <f>VLOOKUP(Data[[#This Row],[Years of Experience]], Experience[], 2, TRUE)</f>
        <v>0 - 5 Years</v>
      </c>
    </row>
    <row r="947" spans="2:19" x14ac:dyDescent="0.2">
      <c r="B947" s="1" t="s">
        <v>3173</v>
      </c>
      <c r="C947" s="1">
        <v>41072.841249999998</v>
      </c>
      <c r="D947" s="10">
        <v>8900</v>
      </c>
      <c r="E947" s="1" t="s">
        <v>35</v>
      </c>
      <c r="F947" s="11">
        <v>1281600</v>
      </c>
      <c r="G947" s="9">
        <f>Data[[#This Row],[Clean Salary]]*INDEX(Exchange[], MATCH(Data[[#This Row],[Currency]], Exchange[Code], 0), 4)</f>
        <v>13603.016099449767</v>
      </c>
      <c r="H947" s="11">
        <f>IFERROR(Data[[#This Row],[Salary in USD]]/(INDEX(Exchange[], MATCH(Data[[#This Row],[Local Currency Unit]], Exchange[Code], 0), 8)), "")</f>
        <v>4706.9259859687772</v>
      </c>
      <c r="I947" s="30">
        <f>100*(Data[[#This Row],[Salary in Big Macs]]/$H$5)</f>
        <v>34.34081149362548</v>
      </c>
      <c r="J947" s="1" t="s">
        <v>3174</v>
      </c>
      <c r="K947" s="1" t="s">
        <v>281</v>
      </c>
      <c r="L947" s="1" t="s">
        <v>3175</v>
      </c>
      <c r="M947" s="1" t="s">
        <v>35</v>
      </c>
      <c r="N947" s="1" t="str">
        <f>INDEX(Countries[], MATCH(Data[[#This Row],[Where do you work]], Countries[Actual], 0), 2)</f>
        <v>Pakistan</v>
      </c>
      <c r="O947" s="1" t="str">
        <f>VLOOKUP(Data[[#This Row],[Where do you work]], Countries[], 3, FALSE)</f>
        <v>Asia</v>
      </c>
      <c r="P947" s="1" t="s">
        <v>294</v>
      </c>
      <c r="Q947" s="1" t="str">
        <f>VLOOKUP(Data[[#This Row],[How many hours of a day you work on Excel]], Time[], 2, FALSE)</f>
        <v>Very Heavy</v>
      </c>
      <c r="R947" s="1">
        <v>8</v>
      </c>
      <c r="S947" s="33" t="str">
        <f>VLOOKUP(Data[[#This Row],[Years of Experience]], Experience[], 2, TRUE)</f>
        <v>5 - 10 Years</v>
      </c>
    </row>
    <row r="948" spans="2:19" x14ac:dyDescent="0.2">
      <c r="B948" s="1" t="s">
        <v>3413</v>
      </c>
      <c r="C948" s="1">
        <v>41063.607592592591</v>
      </c>
      <c r="D948" s="10">
        <v>15000</v>
      </c>
      <c r="E948" s="1" t="s">
        <v>322</v>
      </c>
      <c r="F948" s="11">
        <v>15000</v>
      </c>
      <c r="G948" s="9">
        <f>Data[[#This Row],[Clean Salary]]*INDEX(Exchange[], MATCH(Data[[#This Row],[Currency]], Exchange[Code], 0), 4)</f>
        <v>15000</v>
      </c>
      <c r="H948" s="11">
        <f>IFERROR(Data[[#This Row],[Salary in USD]]/(INDEX(Exchange[], MATCH(Data[[#This Row],[Local Currency Unit]], Exchange[Code], 0), 8)), "")</f>
        <v>5190.3114186851208</v>
      </c>
      <c r="I948" s="30">
        <f>100*(Data[[#This Row],[Salary in Big Macs]]/$H$5)</f>
        <v>37.867497078476461</v>
      </c>
      <c r="J948" s="1" t="s">
        <v>3414</v>
      </c>
      <c r="K948" s="1" t="s">
        <v>290</v>
      </c>
      <c r="L948" s="1" t="s">
        <v>138</v>
      </c>
      <c r="M948" s="1" t="s">
        <v>35</v>
      </c>
      <c r="N948" s="1" t="str">
        <f>INDEX(Countries[], MATCH(Data[[#This Row],[Where do you work]], Countries[Actual], 0), 2)</f>
        <v>Pakistan</v>
      </c>
      <c r="O948" s="1" t="str">
        <f>VLOOKUP(Data[[#This Row],[Where do you work]], Countries[], 3, FALSE)</f>
        <v>Asia</v>
      </c>
      <c r="P948" s="1" t="s">
        <v>282</v>
      </c>
      <c r="Q948" s="1" t="str">
        <f>VLOOKUP(Data[[#This Row],[How many hours of a day you work on Excel]], Time[], 2, FALSE)</f>
        <v>Heavy</v>
      </c>
      <c r="R948" s="1">
        <v>5</v>
      </c>
      <c r="S948" s="33" t="str">
        <f>VLOOKUP(Data[[#This Row],[Years of Experience]], Experience[], 2, TRUE)</f>
        <v>5 - 10 Years</v>
      </c>
    </row>
    <row r="949" spans="2:19" x14ac:dyDescent="0.2">
      <c r="B949" s="1" t="s">
        <v>2769</v>
      </c>
      <c r="C949" s="1">
        <v>41060.714571759258</v>
      </c>
      <c r="D949" s="10">
        <v>30000</v>
      </c>
      <c r="E949" s="1" t="s">
        <v>322</v>
      </c>
      <c r="F949" s="11">
        <v>30000</v>
      </c>
      <c r="G949" s="9">
        <f>Data[[#This Row],[Clean Salary]]*INDEX(Exchange[], MATCH(Data[[#This Row],[Currency]], Exchange[Code], 0), 4)</f>
        <v>30000</v>
      </c>
      <c r="H949" s="11">
        <f>IFERROR(Data[[#This Row],[Salary in USD]]/(INDEX(Exchange[], MATCH(Data[[#This Row],[Local Currency Unit]], Exchange[Code], 0), 8)), "")</f>
        <v>10380.622837370242</v>
      </c>
      <c r="I949" s="30">
        <f>100*(Data[[#This Row],[Salary in Big Macs]]/$H$5)</f>
        <v>75.734994156952922</v>
      </c>
      <c r="J949" s="1" t="s">
        <v>2770</v>
      </c>
      <c r="K949" s="1" t="s">
        <v>281</v>
      </c>
      <c r="L949" s="1" t="s">
        <v>138</v>
      </c>
      <c r="M949" s="1" t="s">
        <v>35</v>
      </c>
      <c r="N949" s="1" t="str">
        <f>INDEX(Countries[], MATCH(Data[[#This Row],[Where do you work]], Countries[Actual], 0), 2)</f>
        <v>Pakistan</v>
      </c>
      <c r="O949" s="1" t="str">
        <f>VLOOKUP(Data[[#This Row],[Where do you work]], Countries[], 3, FALSE)</f>
        <v>Asia</v>
      </c>
      <c r="P949" s="1" t="s">
        <v>282</v>
      </c>
      <c r="Q949" s="1" t="str">
        <f>VLOOKUP(Data[[#This Row],[How many hours of a day you work on Excel]], Time[], 2, FALSE)</f>
        <v>Heavy</v>
      </c>
      <c r="R949" s="1">
        <v>5</v>
      </c>
      <c r="S949" s="33" t="str">
        <f>VLOOKUP(Data[[#This Row],[Years of Experience]], Experience[], 2, TRUE)</f>
        <v>5 - 10 Years</v>
      </c>
    </row>
    <row r="950" spans="2:19" x14ac:dyDescent="0.2">
      <c r="B950" s="1" t="s">
        <v>3974</v>
      </c>
      <c r="C950" s="1">
        <v>41057.686400462961</v>
      </c>
      <c r="D950" s="10">
        <v>3500</v>
      </c>
      <c r="E950" s="1" t="s">
        <v>322</v>
      </c>
      <c r="F950" s="11">
        <v>3500</v>
      </c>
      <c r="G950" s="9">
        <f>Data[[#This Row],[Clean Salary]]*INDEX(Exchange[], MATCH(Data[[#This Row],[Currency]], Exchange[Code], 0), 4)</f>
        <v>3500</v>
      </c>
      <c r="H950" s="11">
        <f>IFERROR(Data[[#This Row],[Salary in USD]]/(INDEX(Exchange[], MATCH(Data[[#This Row],[Local Currency Unit]], Exchange[Code], 0), 8)), "")</f>
        <v>1211.0726643598616</v>
      </c>
      <c r="I950" s="30">
        <f>100*(Data[[#This Row],[Salary in Big Macs]]/$H$5)</f>
        <v>8.8357493183111746</v>
      </c>
      <c r="J950" s="1" t="s">
        <v>3975</v>
      </c>
      <c r="K950" s="1" t="s">
        <v>281</v>
      </c>
      <c r="L950" s="1" t="s">
        <v>3976</v>
      </c>
      <c r="M950" s="1" t="s">
        <v>35</v>
      </c>
      <c r="N950" s="1" t="str">
        <f>INDEX(Countries[], MATCH(Data[[#This Row],[Where do you work]], Countries[Actual], 0), 2)</f>
        <v>Pakistan</v>
      </c>
      <c r="O950" s="1" t="str">
        <f>VLOOKUP(Data[[#This Row],[Where do you work]], Countries[], 3, FALSE)</f>
        <v>Asia</v>
      </c>
      <c r="P950" s="1" t="s">
        <v>282</v>
      </c>
      <c r="Q950" s="1" t="str">
        <f>VLOOKUP(Data[[#This Row],[How many hours of a day you work on Excel]], Time[], 2, FALSE)</f>
        <v>Heavy</v>
      </c>
      <c r="R950" s="1">
        <v>4</v>
      </c>
      <c r="S950" s="33" t="str">
        <f>VLOOKUP(Data[[#This Row],[Years of Experience]], Experience[], 2, TRUE)</f>
        <v>0 - 5 Years</v>
      </c>
    </row>
    <row r="951" spans="2:19" x14ac:dyDescent="0.2">
      <c r="B951" s="1" t="s">
        <v>3640</v>
      </c>
      <c r="C951" s="1">
        <v>41057.528078703705</v>
      </c>
      <c r="D951" s="10">
        <v>900</v>
      </c>
      <c r="E951" s="1" t="s">
        <v>322</v>
      </c>
      <c r="F951" s="11">
        <v>10800</v>
      </c>
      <c r="G951" s="9">
        <f>Data[[#This Row],[Clean Salary]]*INDEX(Exchange[], MATCH(Data[[#This Row],[Currency]], Exchange[Code], 0), 4)</f>
        <v>10800</v>
      </c>
      <c r="H951" s="11">
        <f>IFERROR(Data[[#This Row],[Salary in USD]]/(INDEX(Exchange[], MATCH(Data[[#This Row],[Local Currency Unit]], Exchange[Code], 0), 8)), "")</f>
        <v>3737.0242214532868</v>
      </c>
      <c r="I951" s="30">
        <f>100*(Data[[#This Row],[Salary in Big Macs]]/$H$5)</f>
        <v>27.264597896503044</v>
      </c>
      <c r="J951" s="1" t="s">
        <v>3641</v>
      </c>
      <c r="K951" s="1" t="s">
        <v>281</v>
      </c>
      <c r="L951" s="1" t="s">
        <v>138</v>
      </c>
      <c r="M951" s="1" t="s">
        <v>35</v>
      </c>
      <c r="N951" s="1" t="str">
        <f>INDEX(Countries[], MATCH(Data[[#This Row],[Where do you work]], Countries[Actual], 0), 2)</f>
        <v>Pakistan</v>
      </c>
      <c r="O951" s="1" t="str">
        <f>VLOOKUP(Data[[#This Row],[Where do you work]], Countries[], 3, FALSE)</f>
        <v>Asia</v>
      </c>
      <c r="P951" s="1" t="s">
        <v>294</v>
      </c>
      <c r="Q951" s="1" t="str">
        <f>VLOOKUP(Data[[#This Row],[How many hours of a day you work on Excel]], Time[], 2, FALSE)</f>
        <v>Very Heavy</v>
      </c>
      <c r="R951" s="1">
        <v>5</v>
      </c>
      <c r="S951" s="33" t="str">
        <f>VLOOKUP(Data[[#This Row],[Years of Experience]], Experience[], 2, TRUE)</f>
        <v>5 - 10 Years</v>
      </c>
    </row>
    <row r="952" spans="2:19" x14ac:dyDescent="0.2">
      <c r="B952" s="1" t="s">
        <v>2083</v>
      </c>
      <c r="C952" s="1">
        <v>41054.141458333332</v>
      </c>
      <c r="D952" s="10">
        <v>48000</v>
      </c>
      <c r="E952" s="1" t="s">
        <v>322</v>
      </c>
      <c r="F952" s="11">
        <v>48000</v>
      </c>
      <c r="G952" s="9">
        <f>Data[[#This Row],[Clean Salary]]*INDEX(Exchange[], MATCH(Data[[#This Row],[Currency]], Exchange[Code], 0), 4)</f>
        <v>48000</v>
      </c>
      <c r="H952" s="11">
        <f>IFERROR(Data[[#This Row],[Salary in USD]]/(INDEX(Exchange[], MATCH(Data[[#This Row],[Local Currency Unit]], Exchange[Code], 0), 8)), "")</f>
        <v>16608.996539792388</v>
      </c>
      <c r="I952" s="30">
        <f>100*(Data[[#This Row],[Salary in Big Macs]]/$H$5)</f>
        <v>121.17599065112468</v>
      </c>
      <c r="J952" s="1" t="s">
        <v>2084</v>
      </c>
      <c r="K952" s="1" t="s">
        <v>298</v>
      </c>
      <c r="L952" s="1" t="s">
        <v>138</v>
      </c>
      <c r="M952" s="1" t="s">
        <v>35</v>
      </c>
      <c r="N952" s="1" t="str">
        <f>INDEX(Countries[], MATCH(Data[[#This Row],[Where do you work]], Countries[Actual], 0), 2)</f>
        <v>Pakistan</v>
      </c>
      <c r="O952" s="1" t="str">
        <f>VLOOKUP(Data[[#This Row],[Where do you work]], Countries[], 3, FALSE)</f>
        <v>Asia</v>
      </c>
      <c r="P952" s="1" t="s">
        <v>291</v>
      </c>
      <c r="Q952" s="1" t="str">
        <f>VLOOKUP(Data[[#This Row],[How many hours of a day you work on Excel]], Time[], 2, FALSE)</f>
        <v>Medium</v>
      </c>
      <c r="S952" s="33" t="str">
        <f>VLOOKUP(Data[[#This Row],[Years of Experience]], Experience[], 2, TRUE)</f>
        <v>0 - 5 Years</v>
      </c>
    </row>
    <row r="953" spans="2:19" x14ac:dyDescent="0.2">
      <c r="B953" s="1" t="s">
        <v>3977</v>
      </c>
      <c r="C953" s="1">
        <v>41056.988437499997</v>
      </c>
      <c r="D953" s="10">
        <v>290</v>
      </c>
      <c r="E953" s="1" t="s">
        <v>322</v>
      </c>
      <c r="F953" s="11">
        <v>3480</v>
      </c>
      <c r="G953" s="9">
        <f>Data[[#This Row],[Clean Salary]]*INDEX(Exchange[], MATCH(Data[[#This Row],[Currency]], Exchange[Code], 0), 4)</f>
        <v>3480</v>
      </c>
      <c r="H953" s="11">
        <f>IFERROR(Data[[#This Row],[Salary in USD]]/(INDEX(Exchange[], MATCH(Data[[#This Row],[Local Currency Unit]], Exchange[Code], 0), 8)), "")</f>
        <v>1204.1522491349481</v>
      </c>
      <c r="I953" s="30">
        <f>100*(Data[[#This Row],[Salary in Big Macs]]/$H$5)</f>
        <v>8.7852593222065387</v>
      </c>
      <c r="J953" s="1" t="s">
        <v>3978</v>
      </c>
      <c r="K953" s="1" t="s">
        <v>281</v>
      </c>
      <c r="L953" s="1" t="s">
        <v>138</v>
      </c>
      <c r="M953" s="1" t="s">
        <v>35</v>
      </c>
      <c r="N953" s="1" t="str">
        <f>INDEX(Countries[], MATCH(Data[[#This Row],[Where do you work]], Countries[Actual], 0), 2)</f>
        <v>Pakistan</v>
      </c>
      <c r="O953" s="1" t="str">
        <f>VLOOKUP(Data[[#This Row],[Where do you work]], Countries[], 3, FALSE)</f>
        <v>Asia</v>
      </c>
      <c r="P953" s="1" t="s">
        <v>294</v>
      </c>
      <c r="Q953" s="1" t="str">
        <f>VLOOKUP(Data[[#This Row],[How many hours of a day you work on Excel]], Time[], 2, FALSE)</f>
        <v>Very Heavy</v>
      </c>
      <c r="R953" s="1">
        <v>6</v>
      </c>
      <c r="S953" s="33" t="str">
        <f>VLOOKUP(Data[[#This Row],[Years of Experience]], Experience[], 2, TRUE)</f>
        <v>5 - 10 Years</v>
      </c>
    </row>
    <row r="954" spans="2:19" x14ac:dyDescent="0.2">
      <c r="B954" s="1" t="s">
        <v>4000</v>
      </c>
      <c r="C954" s="1">
        <v>41055.801145833335</v>
      </c>
      <c r="D954" s="10" t="s">
        <v>4001</v>
      </c>
      <c r="E954" s="1" t="s">
        <v>35</v>
      </c>
      <c r="F954" s="11">
        <v>180000</v>
      </c>
      <c r="G954" s="9">
        <f>Data[[#This Row],[Clean Salary]]*INDEX(Exchange[], MATCH(Data[[#This Row],[Currency]], Exchange[Code], 0), 4)</f>
        <v>1910.5359690238436</v>
      </c>
      <c r="H954" s="11">
        <f>IFERROR(Data[[#This Row],[Salary in USD]]/(INDEX(Exchange[], MATCH(Data[[#This Row],[Local Currency Unit]], Exchange[Code], 0), 8)), "")</f>
        <v>661.0851103888732</v>
      </c>
      <c r="I954" s="30">
        <f>100*(Data[[#This Row],[Salary in Big Macs]]/$H$5)</f>
        <v>4.8231476816889725</v>
      </c>
      <c r="J954" s="1" t="s">
        <v>4002</v>
      </c>
      <c r="K954" s="1" t="s">
        <v>313</v>
      </c>
      <c r="L954" s="1" t="s">
        <v>138</v>
      </c>
      <c r="M954" s="1" t="s">
        <v>35</v>
      </c>
      <c r="N954" s="1" t="str">
        <f>INDEX(Countries[], MATCH(Data[[#This Row],[Where do you work]], Countries[Actual], 0), 2)</f>
        <v>Pakistan</v>
      </c>
      <c r="O954" s="1" t="str">
        <f>VLOOKUP(Data[[#This Row],[Where do you work]], Countries[], 3, FALSE)</f>
        <v>Asia</v>
      </c>
      <c r="P954" s="1" t="s">
        <v>294</v>
      </c>
      <c r="Q954" s="1" t="str">
        <f>VLOOKUP(Data[[#This Row],[How many hours of a day you work on Excel]], Time[], 2, FALSE)</f>
        <v>Very Heavy</v>
      </c>
      <c r="R954" s="1">
        <v>7</v>
      </c>
      <c r="S954" s="33" t="str">
        <f>VLOOKUP(Data[[#This Row],[Years of Experience]], Experience[], 2, TRUE)</f>
        <v>5 - 10 Years</v>
      </c>
    </row>
    <row r="955" spans="2:19" x14ac:dyDescent="0.2">
      <c r="B955" s="1" t="s">
        <v>3993</v>
      </c>
      <c r="C955" s="1">
        <v>41056.151064814818</v>
      </c>
      <c r="D955" s="10" t="s">
        <v>3991</v>
      </c>
      <c r="E955" s="1" t="s">
        <v>322</v>
      </c>
      <c r="F955" s="11">
        <v>3000</v>
      </c>
      <c r="G955" s="9">
        <f>Data[[#This Row],[Clean Salary]]*INDEX(Exchange[], MATCH(Data[[#This Row],[Currency]], Exchange[Code], 0), 4)</f>
        <v>3000</v>
      </c>
      <c r="H955" s="11">
        <f>IFERROR(Data[[#This Row],[Salary in USD]]/(INDEX(Exchange[], MATCH(Data[[#This Row],[Local Currency Unit]], Exchange[Code], 0), 8)), "")</f>
        <v>1038.0622837370242</v>
      </c>
      <c r="I955" s="30">
        <f>100*(Data[[#This Row],[Salary in Big Macs]]/$H$5)</f>
        <v>7.5734994156952924</v>
      </c>
      <c r="J955" s="1" t="s">
        <v>1570</v>
      </c>
      <c r="K955" s="1" t="s">
        <v>290</v>
      </c>
      <c r="L955" s="1" t="s">
        <v>138</v>
      </c>
      <c r="M955" s="1" t="s">
        <v>35</v>
      </c>
      <c r="N955" s="1" t="str">
        <f>INDEX(Countries[], MATCH(Data[[#This Row],[Where do you work]], Countries[Actual], 0), 2)</f>
        <v>Pakistan</v>
      </c>
      <c r="O955" s="1" t="str">
        <f>VLOOKUP(Data[[#This Row],[Where do you work]], Countries[], 3, FALSE)</f>
        <v>Asia</v>
      </c>
      <c r="P955" s="1" t="s">
        <v>291</v>
      </c>
      <c r="Q955" s="1" t="str">
        <f>VLOOKUP(Data[[#This Row],[How many hours of a day you work on Excel]], Time[], 2, FALSE)</f>
        <v>Medium</v>
      </c>
      <c r="R955" s="1">
        <v>2</v>
      </c>
      <c r="S955" s="33" t="str">
        <f>VLOOKUP(Data[[#This Row],[Years of Experience]], Experience[], 2, TRUE)</f>
        <v>0 - 5 Years</v>
      </c>
    </row>
    <row r="956" spans="2:19" x14ac:dyDescent="0.2">
      <c r="B956" s="1" t="s">
        <v>3832</v>
      </c>
      <c r="C956" s="1">
        <v>41057.542847222219</v>
      </c>
      <c r="D956" s="10" t="s">
        <v>3833</v>
      </c>
      <c r="E956" s="1" t="s">
        <v>35</v>
      </c>
      <c r="F956" s="11">
        <v>456000</v>
      </c>
      <c r="G956" s="9">
        <f>Data[[#This Row],[Clean Salary]]*INDEX(Exchange[], MATCH(Data[[#This Row],[Currency]], Exchange[Code], 0), 4)</f>
        <v>4840.0244548604041</v>
      </c>
      <c r="H956" s="11">
        <f>IFERROR(Data[[#This Row],[Salary in USD]]/(INDEX(Exchange[], MATCH(Data[[#This Row],[Local Currency Unit]], Exchange[Code], 0), 8)), "")</f>
        <v>1674.7489463184788</v>
      </c>
      <c r="I956" s="30">
        <f>100*(Data[[#This Row],[Salary in Big Macs]]/$H$5)</f>
        <v>12.218640793612064</v>
      </c>
      <c r="J956" s="1" t="s">
        <v>3834</v>
      </c>
      <c r="K956" s="1" t="s">
        <v>281</v>
      </c>
      <c r="L956" s="1" t="s">
        <v>138</v>
      </c>
      <c r="M956" s="1" t="s">
        <v>35</v>
      </c>
      <c r="N956" s="1" t="str">
        <f>INDEX(Countries[], MATCH(Data[[#This Row],[Where do you work]], Countries[Actual], 0), 2)</f>
        <v>Pakistan</v>
      </c>
      <c r="O956" s="1" t="str">
        <f>VLOOKUP(Data[[#This Row],[Where do you work]], Countries[], 3, FALSE)</f>
        <v>Asia</v>
      </c>
      <c r="P956" s="1" t="s">
        <v>282</v>
      </c>
      <c r="Q956" s="1" t="str">
        <f>VLOOKUP(Data[[#This Row],[How many hours of a day you work on Excel]], Time[], 2, FALSE)</f>
        <v>Heavy</v>
      </c>
      <c r="R956" s="1">
        <v>2</v>
      </c>
      <c r="S956" s="33" t="str">
        <f>VLOOKUP(Data[[#This Row],[Years of Experience]], Experience[], 2, TRUE)</f>
        <v>0 - 5 Years</v>
      </c>
    </row>
    <row r="957" spans="2:19" x14ac:dyDescent="0.2">
      <c r="B957" s="1" t="s">
        <v>3696</v>
      </c>
      <c r="C957" s="1">
        <v>41055.227511574078</v>
      </c>
      <c r="D957" s="10" t="s">
        <v>3697</v>
      </c>
      <c r="E957" s="1" t="s">
        <v>35</v>
      </c>
      <c r="F957" s="11">
        <v>600000</v>
      </c>
      <c r="G957" s="9">
        <f>Data[[#This Row],[Clean Salary]]*INDEX(Exchange[], MATCH(Data[[#This Row],[Currency]], Exchange[Code], 0), 4)</f>
        <v>6368.453230079479</v>
      </c>
      <c r="H957" s="11">
        <f>IFERROR(Data[[#This Row],[Salary in USD]]/(INDEX(Exchange[], MATCH(Data[[#This Row],[Local Currency Unit]], Exchange[Code], 0), 8)), "")</f>
        <v>2203.6170346295776</v>
      </c>
      <c r="I957" s="30">
        <f>100*(Data[[#This Row],[Salary in Big Macs]]/$H$5)</f>
        <v>16.077158938963244</v>
      </c>
      <c r="J957" s="1" t="s">
        <v>1210</v>
      </c>
      <c r="K957" s="1" t="s">
        <v>342</v>
      </c>
      <c r="L957" s="1" t="s">
        <v>138</v>
      </c>
      <c r="M957" s="1" t="s">
        <v>35</v>
      </c>
      <c r="N957" s="1" t="str">
        <f>INDEX(Countries[], MATCH(Data[[#This Row],[Where do you work]], Countries[Actual], 0), 2)</f>
        <v>Pakistan</v>
      </c>
      <c r="O957" s="1" t="str">
        <f>VLOOKUP(Data[[#This Row],[Where do you work]], Countries[], 3, FALSE)</f>
        <v>Asia</v>
      </c>
      <c r="P957" s="1" t="s">
        <v>282</v>
      </c>
      <c r="Q957" s="1" t="str">
        <f>VLOOKUP(Data[[#This Row],[How many hours of a day you work on Excel]], Time[], 2, FALSE)</f>
        <v>Heavy</v>
      </c>
      <c r="S957" s="33" t="str">
        <f>VLOOKUP(Data[[#This Row],[Years of Experience]], Experience[], 2, TRUE)</f>
        <v>0 - 5 Years</v>
      </c>
    </row>
    <row r="958" spans="2:19" x14ac:dyDescent="0.2">
      <c r="B958" s="1" t="s">
        <v>2431</v>
      </c>
      <c r="C958" s="1">
        <v>41058.085173611114</v>
      </c>
      <c r="D958" s="10" t="s">
        <v>2432</v>
      </c>
      <c r="E958" s="1" t="s">
        <v>322</v>
      </c>
      <c r="F958" s="11">
        <v>40000</v>
      </c>
      <c r="G958" s="9">
        <f>Data[[#This Row],[Clean Salary]]*INDEX(Exchange[], MATCH(Data[[#This Row],[Currency]], Exchange[Code], 0), 4)</f>
        <v>40000</v>
      </c>
      <c r="H958" s="11">
        <f>IFERROR(Data[[#This Row],[Salary in USD]]/(INDEX(Exchange[], MATCH(Data[[#This Row],[Local Currency Unit]], Exchange[Code], 0), 8)), "")</f>
        <v>13840.830449826988</v>
      </c>
      <c r="I958" s="30">
        <f>100*(Data[[#This Row],[Salary in Big Macs]]/$H$5)</f>
        <v>100.97999220927053</v>
      </c>
      <c r="J958" s="1" t="s">
        <v>2433</v>
      </c>
      <c r="K958" s="1" t="s">
        <v>281</v>
      </c>
      <c r="L958" s="1" t="s">
        <v>241</v>
      </c>
      <c r="M958" s="1" t="s">
        <v>35</v>
      </c>
      <c r="N958" s="1" t="str">
        <f>INDEX(Countries[], MATCH(Data[[#This Row],[Where do you work]], Countries[Actual], 0), 2)</f>
        <v>Pakistan</v>
      </c>
      <c r="O958" s="1" t="str">
        <f>VLOOKUP(Data[[#This Row],[Where do you work]], Countries[], 3, FALSE)</f>
        <v>Asia</v>
      </c>
      <c r="P958" s="1" t="s">
        <v>282</v>
      </c>
      <c r="Q958" s="1" t="str">
        <f>VLOOKUP(Data[[#This Row],[How many hours of a day you work on Excel]], Time[], 2, FALSE)</f>
        <v>Heavy</v>
      </c>
      <c r="R958" s="1">
        <v>15</v>
      </c>
      <c r="S958" s="33" t="str">
        <f>VLOOKUP(Data[[#This Row],[Years of Experience]], Experience[], 2, TRUE)</f>
        <v>10 - 20 Years</v>
      </c>
    </row>
    <row r="959" spans="2:19" x14ac:dyDescent="0.2">
      <c r="B959" s="1" t="s">
        <v>2907</v>
      </c>
      <c r="C959" s="1">
        <v>41054.981423611112</v>
      </c>
      <c r="D959" s="10">
        <v>26000</v>
      </c>
      <c r="E959" s="1" t="s">
        <v>322</v>
      </c>
      <c r="F959" s="11">
        <v>26000</v>
      </c>
      <c r="G959" s="9">
        <f>Data[[#This Row],[Clean Salary]]*INDEX(Exchange[], MATCH(Data[[#This Row],[Currency]], Exchange[Code], 0), 4)</f>
        <v>26000</v>
      </c>
      <c r="H959" s="11" t="str">
        <f>IFERROR(Data[[#This Row],[Salary in USD]]/(INDEX(Exchange[], MATCH(Data[[#This Row],[Local Currency Unit]], Exchange[Code], 0), 8)), "")</f>
        <v/>
      </c>
      <c r="I959" s="30" t="e">
        <f>100*(Data[[#This Row],[Salary in Big Macs]]/$H$5)</f>
        <v>#VALUE!</v>
      </c>
      <c r="J959" s="1" t="s">
        <v>1033</v>
      </c>
      <c r="K959" s="1" t="s">
        <v>290</v>
      </c>
      <c r="L959" s="1" t="s">
        <v>184</v>
      </c>
      <c r="N959" s="1" t="str">
        <f>INDEX(Countries[], MATCH(Data[[#This Row],[Where do you work]], Countries[Actual], 0), 2)</f>
        <v>Panama</v>
      </c>
      <c r="O959" s="1" t="str">
        <f>VLOOKUP(Data[[#This Row],[Where do you work]], Countries[], 3, FALSE)</f>
        <v>Central America</v>
      </c>
      <c r="P959" s="1" t="s">
        <v>294</v>
      </c>
      <c r="Q959" s="1" t="str">
        <f>VLOOKUP(Data[[#This Row],[How many hours of a day you work on Excel]], Time[], 2, FALSE)</f>
        <v>Very Heavy</v>
      </c>
      <c r="S959" s="33" t="str">
        <f>VLOOKUP(Data[[#This Row],[Years of Experience]], Experience[], 2, TRUE)</f>
        <v>0 - 5 Years</v>
      </c>
    </row>
    <row r="960" spans="2:19" x14ac:dyDescent="0.2">
      <c r="B960" s="1" t="s">
        <v>1550</v>
      </c>
      <c r="C960" s="1">
        <v>41055.244988425926</v>
      </c>
      <c r="D960" s="10">
        <v>50000</v>
      </c>
      <c r="E960" s="1" t="s">
        <v>15</v>
      </c>
      <c r="F960" s="11">
        <v>50000</v>
      </c>
      <c r="G960" s="9">
        <f>Data[[#This Row],[Clean Salary]]*INDEX(Exchange[], MATCH(Data[[#This Row],[Currency]], Exchange[Code], 0), 4)</f>
        <v>63519.971949580387</v>
      </c>
      <c r="H960" s="11" t="str">
        <f>IFERROR(Data[[#This Row],[Salary in USD]]/(INDEX(Exchange[], MATCH(Data[[#This Row],[Local Currency Unit]], Exchange[Code], 0), 8)), "")</f>
        <v/>
      </c>
      <c r="I960" s="30" t="e">
        <f>100*(Data[[#This Row],[Salary in Big Macs]]/$H$5)</f>
        <v>#VALUE!</v>
      </c>
      <c r="J960" s="1" t="s">
        <v>1551</v>
      </c>
      <c r="K960" s="1" t="s">
        <v>281</v>
      </c>
      <c r="L960" s="1" t="s">
        <v>184</v>
      </c>
      <c r="N960" s="1" t="str">
        <f>INDEX(Countries[], MATCH(Data[[#This Row],[Where do you work]], Countries[Actual], 0), 2)</f>
        <v>Panama</v>
      </c>
      <c r="O960" s="1" t="str">
        <f>VLOOKUP(Data[[#This Row],[Where do you work]], Countries[], 3, FALSE)</f>
        <v>Central America</v>
      </c>
      <c r="P960" s="1" t="s">
        <v>291</v>
      </c>
      <c r="Q960" s="1" t="str">
        <f>VLOOKUP(Data[[#This Row],[How many hours of a day you work on Excel]], Time[], 2, FALSE)</f>
        <v>Medium</v>
      </c>
      <c r="S960" s="33" t="str">
        <f>VLOOKUP(Data[[#This Row],[Years of Experience]], Experience[], 2, TRUE)</f>
        <v>0 - 5 Years</v>
      </c>
    </row>
    <row r="961" spans="2:19" x14ac:dyDescent="0.2">
      <c r="B961" s="1" t="s">
        <v>3156</v>
      </c>
      <c r="C961" s="1">
        <v>41057.506678240738</v>
      </c>
      <c r="D961" s="10" t="s">
        <v>3157</v>
      </c>
      <c r="E961" s="1" t="s">
        <v>322</v>
      </c>
      <c r="F961" s="11">
        <v>20000</v>
      </c>
      <c r="G961" s="9">
        <f>Data[[#This Row],[Clean Salary]]*INDEX(Exchange[], MATCH(Data[[#This Row],[Currency]], Exchange[Code], 0), 4)</f>
        <v>20000</v>
      </c>
      <c r="H961" s="11" t="str">
        <f>IFERROR(Data[[#This Row],[Salary in USD]]/(INDEX(Exchange[], MATCH(Data[[#This Row],[Local Currency Unit]], Exchange[Code], 0), 8)), "")</f>
        <v/>
      </c>
      <c r="I961" s="30" t="e">
        <f>100*(Data[[#This Row],[Salary in Big Macs]]/$H$5)</f>
        <v>#VALUE!</v>
      </c>
      <c r="J961" s="1" t="s">
        <v>3158</v>
      </c>
      <c r="K961" s="1" t="s">
        <v>313</v>
      </c>
      <c r="L961" s="1" t="s">
        <v>242</v>
      </c>
      <c r="N961" s="1" t="str">
        <f>INDEX(Countries[], MATCH(Data[[#This Row],[Where do you work]], Countries[Actual], 0), 2)</f>
        <v>Paraguay</v>
      </c>
      <c r="O961" s="1" t="str">
        <f>VLOOKUP(Data[[#This Row],[Where do you work]], Countries[], 3, FALSE)</f>
        <v>Central America</v>
      </c>
      <c r="P961" s="1" t="s">
        <v>294</v>
      </c>
      <c r="Q961" s="1" t="str">
        <f>VLOOKUP(Data[[#This Row],[How many hours of a day you work on Excel]], Time[], 2, FALSE)</f>
        <v>Very Heavy</v>
      </c>
      <c r="R961" s="1">
        <v>6</v>
      </c>
      <c r="S961" s="33" t="str">
        <f>VLOOKUP(Data[[#This Row],[Years of Experience]], Experience[], 2, TRUE)</f>
        <v>5 - 10 Years</v>
      </c>
    </row>
    <row r="962" spans="2:19" x14ac:dyDescent="0.2">
      <c r="B962" s="1" t="s">
        <v>3369</v>
      </c>
      <c r="C962" s="1">
        <v>41061.125740740739</v>
      </c>
      <c r="D962" s="10">
        <v>1320</v>
      </c>
      <c r="E962" s="1" t="s">
        <v>322</v>
      </c>
      <c r="F962" s="11">
        <v>15840</v>
      </c>
      <c r="G962" s="9">
        <f>Data[[#This Row],[Clean Salary]]*INDEX(Exchange[], MATCH(Data[[#This Row],[Currency]], Exchange[Code], 0), 4)</f>
        <v>15840</v>
      </c>
      <c r="H962" s="11" t="str">
        <f>IFERROR(Data[[#This Row],[Salary in USD]]/(INDEX(Exchange[], MATCH(Data[[#This Row],[Local Currency Unit]], Exchange[Code], 0), 8)), "")</f>
        <v/>
      </c>
      <c r="I962" s="30" t="e">
        <f>100*(Data[[#This Row],[Salary in Big Macs]]/$H$5)</f>
        <v>#VALUE!</v>
      </c>
      <c r="J962" s="1" t="s">
        <v>3370</v>
      </c>
      <c r="K962" s="1" t="s">
        <v>290</v>
      </c>
      <c r="L962" s="1" t="s">
        <v>243</v>
      </c>
      <c r="N962" s="1" t="str">
        <f>INDEX(Countries[], MATCH(Data[[#This Row],[Where do you work]], Countries[Actual], 0), 2)</f>
        <v>Peru</v>
      </c>
      <c r="O962" s="1" t="str">
        <f>VLOOKUP(Data[[#This Row],[Where do you work]], Countries[], 3, FALSE)</f>
        <v>South America</v>
      </c>
      <c r="P962" s="1" t="s">
        <v>294</v>
      </c>
      <c r="Q962" s="1" t="str">
        <f>VLOOKUP(Data[[#This Row],[How many hours of a day you work on Excel]], Time[], 2, FALSE)</f>
        <v>Very Heavy</v>
      </c>
      <c r="R962" s="1">
        <v>8</v>
      </c>
      <c r="S962" s="33" t="str">
        <f>VLOOKUP(Data[[#This Row],[Years of Experience]], Experience[], 2, TRUE)</f>
        <v>5 - 10 Years</v>
      </c>
    </row>
    <row r="963" spans="2:19" x14ac:dyDescent="0.2">
      <c r="B963" s="1" t="s">
        <v>3201</v>
      </c>
      <c r="C963" s="1">
        <v>41055.741087962961</v>
      </c>
      <c r="D963" s="10" t="s">
        <v>3202</v>
      </c>
      <c r="E963" s="1" t="s">
        <v>322</v>
      </c>
      <c r="F963" s="11">
        <v>19068</v>
      </c>
      <c r="G963" s="9">
        <f>Data[[#This Row],[Clean Salary]]*INDEX(Exchange[], MATCH(Data[[#This Row],[Currency]], Exchange[Code], 0), 4)</f>
        <v>19068</v>
      </c>
      <c r="H963" s="11">
        <f>IFERROR(Data[[#This Row],[Salary in USD]]/(INDEX(Exchange[], MATCH(Data[[#This Row],[Local Currency Unit]], Exchange[Code], 0), 8)), "")</f>
        <v>7114.9253731343279</v>
      </c>
      <c r="I963" s="30">
        <f>100*(Data[[#This Row],[Salary in Big Macs]]/$H$5)</f>
        <v>51.909104107089668</v>
      </c>
      <c r="J963" s="1" t="s">
        <v>3203</v>
      </c>
      <c r="K963" s="1" t="s">
        <v>316</v>
      </c>
      <c r="L963" s="1" t="s">
        <v>145</v>
      </c>
      <c r="M963" s="1" t="s">
        <v>36</v>
      </c>
      <c r="N963" s="1" t="str">
        <f>INDEX(Countries[], MATCH(Data[[#This Row],[Where do you work]], Countries[Actual], 0), 2)</f>
        <v>Philippines</v>
      </c>
      <c r="O963" s="1" t="str">
        <f>VLOOKUP(Data[[#This Row],[Where do you work]], Countries[], 3, FALSE)</f>
        <v>Australasia</v>
      </c>
      <c r="P963" s="1" t="s">
        <v>294</v>
      </c>
      <c r="Q963" s="1" t="str">
        <f>VLOOKUP(Data[[#This Row],[How many hours of a day you work on Excel]], Time[], 2, FALSE)</f>
        <v>Very Heavy</v>
      </c>
      <c r="R963" s="1">
        <v>20</v>
      </c>
      <c r="S963" s="33" t="str">
        <f>VLOOKUP(Data[[#This Row],[Years of Experience]], Experience[], 2, TRUE)</f>
        <v>20+ Years</v>
      </c>
    </row>
    <row r="964" spans="2:19" x14ac:dyDescent="0.2">
      <c r="B964" s="1" t="s">
        <v>916</v>
      </c>
      <c r="C964" s="1">
        <v>41063.819652777776</v>
      </c>
      <c r="D964" s="10">
        <v>86000</v>
      </c>
      <c r="E964" s="1" t="s">
        <v>322</v>
      </c>
      <c r="F964" s="11">
        <v>86000</v>
      </c>
      <c r="G964" s="9">
        <f>Data[[#This Row],[Clean Salary]]*INDEX(Exchange[], MATCH(Data[[#This Row],[Currency]], Exchange[Code], 0), 4)</f>
        <v>86000</v>
      </c>
      <c r="H964" s="11">
        <f>IFERROR(Data[[#This Row],[Salary in USD]]/(INDEX(Exchange[], MATCH(Data[[#This Row],[Local Currency Unit]], Exchange[Code], 0), 8)), "")</f>
        <v>32089.552238805969</v>
      </c>
      <c r="I964" s="30">
        <f>100*(Data[[#This Row],[Salary in Big Macs]]/$H$5)</f>
        <v>234.11909760906812</v>
      </c>
      <c r="J964" s="1" t="s">
        <v>290</v>
      </c>
      <c r="K964" s="1" t="s">
        <v>290</v>
      </c>
      <c r="L964" s="1" t="s">
        <v>145</v>
      </c>
      <c r="M964" s="1" t="s">
        <v>36</v>
      </c>
      <c r="N964" s="1" t="str">
        <f>INDEX(Countries[], MATCH(Data[[#This Row],[Where do you work]], Countries[Actual], 0), 2)</f>
        <v>Philippines</v>
      </c>
      <c r="O964" s="1" t="str">
        <f>VLOOKUP(Data[[#This Row],[Where do you work]], Countries[], 3, FALSE)</f>
        <v>Australasia</v>
      </c>
      <c r="P964" s="1" t="s">
        <v>294</v>
      </c>
      <c r="Q964" s="1" t="str">
        <f>VLOOKUP(Data[[#This Row],[How many hours of a day you work on Excel]], Time[], 2, FALSE)</f>
        <v>Very Heavy</v>
      </c>
      <c r="R964" s="1">
        <v>3</v>
      </c>
      <c r="S964" s="33" t="str">
        <f>VLOOKUP(Data[[#This Row],[Years of Experience]], Experience[], 2, TRUE)</f>
        <v>0 - 5 Years</v>
      </c>
    </row>
    <row r="965" spans="2:19" x14ac:dyDescent="0.2">
      <c r="B965" s="1" t="s">
        <v>3880</v>
      </c>
      <c r="C965" s="1">
        <v>41056.625717592593</v>
      </c>
      <c r="D965" s="10" t="s">
        <v>3881</v>
      </c>
      <c r="E965" s="1" t="s">
        <v>36</v>
      </c>
      <c r="F965" s="11">
        <v>168000</v>
      </c>
      <c r="G965" s="9">
        <f>Data[[#This Row],[Clean Salary]]*INDEX(Exchange[], MATCH(Data[[#This Row],[Currency]], Exchange[Code], 0), 4)</f>
        <v>3982.448779308334</v>
      </c>
      <c r="H965" s="11">
        <f>IFERROR(Data[[#This Row],[Salary in USD]]/(INDEX(Exchange[], MATCH(Data[[#This Row],[Local Currency Unit]], Exchange[Code], 0), 8)), "")</f>
        <v>1485.9883504881843</v>
      </c>
      <c r="I965" s="30">
        <f>100*(Data[[#This Row],[Salary in Big Macs]]/$H$5)</f>
        <v>10.841480401000023</v>
      </c>
      <c r="J965" s="1" t="s">
        <v>3882</v>
      </c>
      <c r="K965" s="1" t="s">
        <v>290</v>
      </c>
      <c r="L965" s="1" t="s">
        <v>145</v>
      </c>
      <c r="M965" s="1" t="s">
        <v>36</v>
      </c>
      <c r="N965" s="1" t="str">
        <f>INDEX(Countries[], MATCH(Data[[#This Row],[Where do you work]], Countries[Actual], 0), 2)</f>
        <v>Philippines</v>
      </c>
      <c r="O965" s="1" t="str">
        <f>VLOOKUP(Data[[#This Row],[Where do you work]], Countries[], 3, FALSE)</f>
        <v>Australasia</v>
      </c>
      <c r="P965" s="1" t="s">
        <v>282</v>
      </c>
      <c r="Q965" s="1" t="str">
        <f>VLOOKUP(Data[[#This Row],[How many hours of a day you work on Excel]], Time[], 2, FALSE)</f>
        <v>Heavy</v>
      </c>
      <c r="R965" s="1">
        <v>10</v>
      </c>
      <c r="S965" s="33" t="str">
        <f>VLOOKUP(Data[[#This Row],[Years of Experience]], Experience[], 2, TRUE)</f>
        <v>10 - 20 Years</v>
      </c>
    </row>
    <row r="966" spans="2:19" x14ac:dyDescent="0.2">
      <c r="B966" s="1" t="s">
        <v>3962</v>
      </c>
      <c r="C966" s="1">
        <v>41063.602418981478</v>
      </c>
      <c r="D966" s="10">
        <v>4019</v>
      </c>
      <c r="E966" s="1" t="s">
        <v>322</v>
      </c>
      <c r="F966" s="11">
        <v>4019</v>
      </c>
      <c r="G966" s="9">
        <f>Data[[#This Row],[Clean Salary]]*INDEX(Exchange[], MATCH(Data[[#This Row],[Currency]], Exchange[Code], 0), 4)</f>
        <v>4019</v>
      </c>
      <c r="H966" s="11">
        <f>IFERROR(Data[[#This Row],[Salary in USD]]/(INDEX(Exchange[], MATCH(Data[[#This Row],[Local Currency Unit]], Exchange[Code], 0), 8)), "")</f>
        <v>1499.6268656716418</v>
      </c>
      <c r="I966" s="30">
        <f>100*(Data[[#This Row],[Salary in Big Macs]]/$H$5)</f>
        <v>10.940984340591218</v>
      </c>
      <c r="J966" s="1" t="s">
        <v>3963</v>
      </c>
      <c r="K966" s="1" t="s">
        <v>286</v>
      </c>
      <c r="L966" s="1" t="s">
        <v>145</v>
      </c>
      <c r="M966" s="1" t="s">
        <v>36</v>
      </c>
      <c r="N966" s="1" t="str">
        <f>INDEX(Countries[], MATCH(Data[[#This Row],[Where do you work]], Countries[Actual], 0), 2)</f>
        <v>Philippines</v>
      </c>
      <c r="O966" s="1" t="str">
        <f>VLOOKUP(Data[[#This Row],[Where do you work]], Countries[], 3, FALSE)</f>
        <v>Australasia</v>
      </c>
      <c r="P966" s="1" t="s">
        <v>291</v>
      </c>
      <c r="Q966" s="1" t="str">
        <f>VLOOKUP(Data[[#This Row],[How many hours of a day you work on Excel]], Time[], 2, FALSE)</f>
        <v>Medium</v>
      </c>
      <c r="R966" s="1">
        <v>3</v>
      </c>
      <c r="S966" s="33" t="str">
        <f>VLOOKUP(Data[[#This Row],[Years of Experience]], Experience[], 2, TRUE)</f>
        <v>0 - 5 Years</v>
      </c>
    </row>
    <row r="967" spans="2:19" x14ac:dyDescent="0.2">
      <c r="B967" s="1" t="s">
        <v>3372</v>
      </c>
      <c r="C967" s="1">
        <v>41055.049259259256</v>
      </c>
      <c r="D967" s="10" t="s">
        <v>3373</v>
      </c>
      <c r="E967" s="1" t="s">
        <v>36</v>
      </c>
      <c r="F967" s="11">
        <v>420000</v>
      </c>
      <c r="G967" s="9">
        <f>Data[[#This Row],[Clean Salary]]*INDEX(Exchange[], MATCH(Data[[#This Row],[Currency]], Exchange[Code], 0), 4)</f>
        <v>9956.1219482708348</v>
      </c>
      <c r="H967" s="11">
        <f>IFERROR(Data[[#This Row],[Salary in USD]]/(INDEX(Exchange[], MATCH(Data[[#This Row],[Local Currency Unit]], Exchange[Code], 0), 8)), "")</f>
        <v>3714.9708762204605</v>
      </c>
      <c r="I967" s="30">
        <f>100*(Data[[#This Row],[Salary in Big Macs]]/$H$5)</f>
        <v>27.10370100250006</v>
      </c>
      <c r="J967" s="1" t="s">
        <v>3374</v>
      </c>
      <c r="K967" s="1" t="s">
        <v>281</v>
      </c>
      <c r="L967" s="1" t="s">
        <v>145</v>
      </c>
      <c r="M967" s="1" t="s">
        <v>36</v>
      </c>
      <c r="N967" s="1" t="str">
        <f>INDEX(Countries[], MATCH(Data[[#This Row],[Where do you work]], Countries[Actual], 0), 2)</f>
        <v>Philippines</v>
      </c>
      <c r="O967" s="1" t="str">
        <f>VLOOKUP(Data[[#This Row],[Where do you work]], Countries[], 3, FALSE)</f>
        <v>Australasia</v>
      </c>
      <c r="P967" s="1" t="s">
        <v>282</v>
      </c>
      <c r="Q967" s="1" t="str">
        <f>VLOOKUP(Data[[#This Row],[How many hours of a day you work on Excel]], Time[], 2, FALSE)</f>
        <v>Heavy</v>
      </c>
      <c r="S967" s="33" t="str">
        <f>VLOOKUP(Data[[#This Row],[Years of Experience]], Experience[], 2, TRUE)</f>
        <v>0 - 5 Years</v>
      </c>
    </row>
    <row r="968" spans="2:19" x14ac:dyDescent="0.2">
      <c r="B968" s="1" t="s">
        <v>3740</v>
      </c>
      <c r="C968" s="1">
        <v>41061.234398148146</v>
      </c>
      <c r="D968" s="10">
        <v>240000</v>
      </c>
      <c r="E968" s="1" t="s">
        <v>36</v>
      </c>
      <c r="F968" s="11">
        <v>240000</v>
      </c>
      <c r="G968" s="9">
        <f>Data[[#This Row],[Clean Salary]]*INDEX(Exchange[], MATCH(Data[[#This Row],[Currency]], Exchange[Code], 0), 4)</f>
        <v>5689.2125418690484</v>
      </c>
      <c r="H968" s="11">
        <f>IFERROR(Data[[#This Row],[Salary in USD]]/(INDEX(Exchange[], MATCH(Data[[#This Row],[Local Currency Unit]], Exchange[Code], 0), 8)), "")</f>
        <v>2122.8405006974058</v>
      </c>
      <c r="I968" s="30">
        <f>100*(Data[[#This Row],[Salary in Big Macs]]/$H$5)</f>
        <v>15.487829144285747</v>
      </c>
      <c r="J968" s="1" t="s">
        <v>3741</v>
      </c>
      <c r="K968" s="1" t="s">
        <v>281</v>
      </c>
      <c r="L968" s="1" t="s">
        <v>145</v>
      </c>
      <c r="M968" s="1" t="s">
        <v>36</v>
      </c>
      <c r="N968" s="1" t="str">
        <f>INDEX(Countries[], MATCH(Data[[#This Row],[Where do you work]], Countries[Actual], 0), 2)</f>
        <v>Philippines</v>
      </c>
      <c r="O968" s="1" t="str">
        <f>VLOOKUP(Data[[#This Row],[Where do you work]], Countries[], 3, FALSE)</f>
        <v>Australasia</v>
      </c>
      <c r="P968" s="1" t="s">
        <v>282</v>
      </c>
      <c r="Q968" s="1" t="str">
        <f>VLOOKUP(Data[[#This Row],[How many hours of a day you work on Excel]], Time[], 2, FALSE)</f>
        <v>Heavy</v>
      </c>
      <c r="R968" s="1">
        <v>15</v>
      </c>
      <c r="S968" s="33" t="str">
        <f>VLOOKUP(Data[[#This Row],[Years of Experience]], Experience[], 2, TRUE)</f>
        <v>10 - 20 Years</v>
      </c>
    </row>
    <row r="969" spans="2:19" x14ac:dyDescent="0.2">
      <c r="B969" s="1" t="s">
        <v>3801</v>
      </c>
      <c r="C969" s="1">
        <v>41057.77375</v>
      </c>
      <c r="D969" s="10" t="s">
        <v>3802</v>
      </c>
      <c r="E969" s="1" t="s">
        <v>36</v>
      </c>
      <c r="F969" s="11">
        <v>216000</v>
      </c>
      <c r="G969" s="9">
        <f>Data[[#This Row],[Clean Salary]]*INDEX(Exchange[], MATCH(Data[[#This Row],[Currency]], Exchange[Code], 0), 4)</f>
        <v>5120.2912876821438</v>
      </c>
      <c r="H969" s="11">
        <f>IFERROR(Data[[#This Row],[Salary in USD]]/(INDEX(Exchange[], MATCH(Data[[#This Row],[Local Currency Unit]], Exchange[Code], 0), 8)), "")</f>
        <v>1910.5564506276655</v>
      </c>
      <c r="I969" s="30">
        <f>100*(Data[[#This Row],[Salary in Big Macs]]/$H$5)</f>
        <v>13.939046229857174</v>
      </c>
      <c r="J969" s="1" t="s">
        <v>1584</v>
      </c>
      <c r="K969" s="1" t="s">
        <v>281</v>
      </c>
      <c r="L969" s="1" t="s">
        <v>145</v>
      </c>
      <c r="M969" s="1" t="s">
        <v>36</v>
      </c>
      <c r="N969" s="1" t="str">
        <f>INDEX(Countries[], MATCH(Data[[#This Row],[Where do you work]], Countries[Actual], 0), 2)</f>
        <v>Philippines</v>
      </c>
      <c r="O969" s="1" t="str">
        <f>VLOOKUP(Data[[#This Row],[Where do you work]], Countries[], 3, FALSE)</f>
        <v>Australasia</v>
      </c>
      <c r="P969" s="1" t="s">
        <v>282</v>
      </c>
      <c r="Q969" s="1" t="str">
        <f>VLOOKUP(Data[[#This Row],[How many hours of a day you work on Excel]], Time[], 2, FALSE)</f>
        <v>Heavy</v>
      </c>
      <c r="R969" s="1">
        <v>2</v>
      </c>
      <c r="S969" s="33" t="str">
        <f>VLOOKUP(Data[[#This Row],[Years of Experience]], Experience[], 2, TRUE)</f>
        <v>0 - 5 Years</v>
      </c>
    </row>
    <row r="970" spans="2:19" x14ac:dyDescent="0.2">
      <c r="B970" s="1" t="s">
        <v>3312</v>
      </c>
      <c r="C970" s="1">
        <v>41055.063148148147</v>
      </c>
      <c r="D970" s="10" t="s">
        <v>3313</v>
      </c>
      <c r="E970" s="1" t="s">
        <v>36</v>
      </c>
      <c r="F970" s="11">
        <v>456000</v>
      </c>
      <c r="G970" s="9">
        <f>Data[[#This Row],[Clean Salary]]*INDEX(Exchange[], MATCH(Data[[#This Row],[Currency]], Exchange[Code], 0), 4)</f>
        <v>10809.503829551191</v>
      </c>
      <c r="H970" s="11">
        <f>IFERROR(Data[[#This Row],[Salary in USD]]/(INDEX(Exchange[], MATCH(Data[[#This Row],[Local Currency Unit]], Exchange[Code], 0), 8)), "")</f>
        <v>4033.3969513250713</v>
      </c>
      <c r="I970" s="30">
        <f>100*(Data[[#This Row],[Salary in Big Macs]]/$H$5)</f>
        <v>29.42687537414292</v>
      </c>
      <c r="J970" s="1" t="s">
        <v>3314</v>
      </c>
      <c r="K970" s="1" t="s">
        <v>313</v>
      </c>
      <c r="L970" s="1" t="s">
        <v>145</v>
      </c>
      <c r="M970" s="1" t="s">
        <v>36</v>
      </c>
      <c r="N970" s="1" t="str">
        <f>INDEX(Countries[], MATCH(Data[[#This Row],[Where do you work]], Countries[Actual], 0), 2)</f>
        <v>Philippines</v>
      </c>
      <c r="O970" s="1" t="str">
        <f>VLOOKUP(Data[[#This Row],[Where do you work]], Countries[], 3, FALSE)</f>
        <v>Australasia</v>
      </c>
      <c r="P970" s="1" t="s">
        <v>282</v>
      </c>
      <c r="Q970" s="1" t="str">
        <f>VLOOKUP(Data[[#This Row],[How many hours of a day you work on Excel]], Time[], 2, FALSE)</f>
        <v>Heavy</v>
      </c>
      <c r="S970" s="33" t="str">
        <f>VLOOKUP(Data[[#This Row],[Years of Experience]], Experience[], 2, TRUE)</f>
        <v>0 - 5 Years</v>
      </c>
    </row>
    <row r="971" spans="2:19" x14ac:dyDescent="0.2">
      <c r="B971" s="1" t="s">
        <v>3268</v>
      </c>
      <c r="C971" s="1">
        <v>41056.990312499998</v>
      </c>
      <c r="D971" s="10">
        <v>18060</v>
      </c>
      <c r="E971" s="1" t="s">
        <v>322</v>
      </c>
      <c r="F971" s="11">
        <v>18060</v>
      </c>
      <c r="G971" s="9">
        <f>Data[[#This Row],[Clean Salary]]*INDEX(Exchange[], MATCH(Data[[#This Row],[Currency]], Exchange[Code], 0), 4)</f>
        <v>18060</v>
      </c>
      <c r="H971" s="11">
        <f>IFERROR(Data[[#This Row],[Salary in USD]]/(INDEX(Exchange[], MATCH(Data[[#This Row],[Local Currency Unit]], Exchange[Code], 0), 8)), "")</f>
        <v>6738.805970149253</v>
      </c>
      <c r="I971" s="30">
        <f>100*(Data[[#This Row],[Salary in Big Macs]]/$H$5)</f>
        <v>49.165010497904305</v>
      </c>
      <c r="J971" s="1" t="s">
        <v>3269</v>
      </c>
      <c r="K971" s="1" t="s">
        <v>313</v>
      </c>
      <c r="L971" s="1" t="s">
        <v>145</v>
      </c>
      <c r="M971" s="1" t="s">
        <v>36</v>
      </c>
      <c r="N971" s="1" t="str">
        <f>INDEX(Countries[], MATCH(Data[[#This Row],[Where do you work]], Countries[Actual], 0), 2)</f>
        <v>Philippines</v>
      </c>
      <c r="O971" s="1" t="str">
        <f>VLOOKUP(Data[[#This Row],[Where do you work]], Countries[], 3, FALSE)</f>
        <v>Australasia</v>
      </c>
      <c r="P971" s="1" t="s">
        <v>282</v>
      </c>
      <c r="Q971" s="1" t="str">
        <f>VLOOKUP(Data[[#This Row],[How many hours of a day you work on Excel]], Time[], 2, FALSE)</f>
        <v>Heavy</v>
      </c>
      <c r="R971" s="1">
        <v>12</v>
      </c>
      <c r="S971" s="33" t="str">
        <f>VLOOKUP(Data[[#This Row],[Years of Experience]], Experience[], 2, TRUE)</f>
        <v>10 - 20 Years</v>
      </c>
    </row>
    <row r="972" spans="2:19" x14ac:dyDescent="0.2">
      <c r="B972" s="1" t="s">
        <v>3523</v>
      </c>
      <c r="C972" s="1">
        <v>41058.551342592589</v>
      </c>
      <c r="D972" s="10">
        <v>12500</v>
      </c>
      <c r="E972" s="1" t="s">
        <v>322</v>
      </c>
      <c r="F972" s="11">
        <v>12500</v>
      </c>
      <c r="G972" s="9">
        <f>Data[[#This Row],[Clean Salary]]*INDEX(Exchange[], MATCH(Data[[#This Row],[Currency]], Exchange[Code], 0), 4)</f>
        <v>12500</v>
      </c>
      <c r="H972" s="11">
        <f>IFERROR(Data[[#This Row],[Salary in USD]]/(INDEX(Exchange[], MATCH(Data[[#This Row],[Local Currency Unit]], Exchange[Code], 0), 8)), "")</f>
        <v>4664.1791044776119</v>
      </c>
      <c r="I972" s="30">
        <f>100*(Data[[#This Row],[Salary in Big Macs]]/$H$5)</f>
        <v>34.028938605969202</v>
      </c>
      <c r="J972" s="1" t="s">
        <v>286</v>
      </c>
      <c r="K972" s="1" t="s">
        <v>286</v>
      </c>
      <c r="L972" s="1" t="s">
        <v>145</v>
      </c>
      <c r="M972" s="1" t="s">
        <v>36</v>
      </c>
      <c r="N972" s="1" t="str">
        <f>INDEX(Countries[], MATCH(Data[[#This Row],[Where do you work]], Countries[Actual], 0), 2)</f>
        <v>Philippines</v>
      </c>
      <c r="O972" s="1" t="str">
        <f>VLOOKUP(Data[[#This Row],[Where do you work]], Countries[], 3, FALSE)</f>
        <v>Australasia</v>
      </c>
      <c r="P972" s="1" t="s">
        <v>291</v>
      </c>
      <c r="Q972" s="1" t="str">
        <f>VLOOKUP(Data[[#This Row],[How many hours of a day you work on Excel]], Time[], 2, FALSE)</f>
        <v>Medium</v>
      </c>
      <c r="R972" s="1">
        <v>7</v>
      </c>
      <c r="S972" s="33" t="str">
        <f>VLOOKUP(Data[[#This Row],[Years of Experience]], Experience[], 2, TRUE)</f>
        <v>5 - 10 Years</v>
      </c>
    </row>
    <row r="973" spans="2:19" x14ac:dyDescent="0.2">
      <c r="B973" s="1" t="s">
        <v>2896</v>
      </c>
      <c r="C973" s="1">
        <v>41055.544120370374</v>
      </c>
      <c r="D973" s="10">
        <v>720000</v>
      </c>
      <c r="E973" s="1" t="s">
        <v>36</v>
      </c>
      <c r="F973" s="11">
        <v>720000</v>
      </c>
      <c r="G973" s="9">
        <f>Data[[#This Row],[Clean Salary]]*INDEX(Exchange[], MATCH(Data[[#This Row],[Currency]], Exchange[Code], 0), 4)</f>
        <v>17067.637625607145</v>
      </c>
      <c r="H973" s="11">
        <f>IFERROR(Data[[#This Row],[Salary in USD]]/(INDEX(Exchange[], MATCH(Data[[#This Row],[Local Currency Unit]], Exchange[Code], 0), 8)), "")</f>
        <v>6368.5215020922178</v>
      </c>
      <c r="I973" s="30">
        <f>100*(Data[[#This Row],[Salary in Big Macs]]/$H$5)</f>
        <v>46.463487432857242</v>
      </c>
      <c r="J973" s="1" t="s">
        <v>2897</v>
      </c>
      <c r="K973" s="1" t="s">
        <v>281</v>
      </c>
      <c r="L973" s="1" t="s">
        <v>145</v>
      </c>
      <c r="M973" s="1" t="s">
        <v>36</v>
      </c>
      <c r="N973" s="1" t="str">
        <f>INDEX(Countries[], MATCH(Data[[#This Row],[Where do you work]], Countries[Actual], 0), 2)</f>
        <v>Philippines</v>
      </c>
      <c r="O973" s="1" t="str">
        <f>VLOOKUP(Data[[#This Row],[Where do you work]], Countries[], 3, FALSE)</f>
        <v>Australasia</v>
      </c>
      <c r="P973" s="1" t="s">
        <v>282</v>
      </c>
      <c r="Q973" s="1" t="str">
        <f>VLOOKUP(Data[[#This Row],[How many hours of a day you work on Excel]], Time[], 2, FALSE)</f>
        <v>Heavy</v>
      </c>
      <c r="R973" s="1">
        <v>9</v>
      </c>
      <c r="S973" s="33" t="str">
        <f>VLOOKUP(Data[[#This Row],[Years of Experience]], Experience[], 2, TRUE)</f>
        <v>5 - 10 Years</v>
      </c>
    </row>
    <row r="974" spans="2:19" x14ac:dyDescent="0.2">
      <c r="B974" s="1" t="s">
        <v>3280</v>
      </c>
      <c r="C974" s="1">
        <v>41057.613657407404</v>
      </c>
      <c r="D974" s="10" t="s">
        <v>3281</v>
      </c>
      <c r="E974" s="1" t="s">
        <v>322</v>
      </c>
      <c r="F974" s="11">
        <v>18000</v>
      </c>
      <c r="G974" s="9">
        <f>Data[[#This Row],[Clean Salary]]*INDEX(Exchange[], MATCH(Data[[#This Row],[Currency]], Exchange[Code], 0), 4)</f>
        <v>18000</v>
      </c>
      <c r="H974" s="11">
        <f>IFERROR(Data[[#This Row],[Salary in USD]]/(INDEX(Exchange[], MATCH(Data[[#This Row],[Local Currency Unit]], Exchange[Code], 0), 8)), "")</f>
        <v>6976.7441860465115</v>
      </c>
      <c r="I974" s="30">
        <f>100*(Data[[#This Row],[Salary in Big Macs]]/$H$5)</f>
        <v>50.900961189207891</v>
      </c>
      <c r="J974" s="1" t="s">
        <v>290</v>
      </c>
      <c r="K974" s="1" t="s">
        <v>290</v>
      </c>
      <c r="L974" s="1" t="s">
        <v>157</v>
      </c>
      <c r="M974" s="1" t="s">
        <v>65</v>
      </c>
      <c r="N974" s="1" t="str">
        <f>INDEX(Countries[], MATCH(Data[[#This Row],[Where do you work]], Countries[Actual], 0), 2)</f>
        <v>Poland</v>
      </c>
      <c r="O974" s="1" t="str">
        <f>VLOOKUP(Data[[#This Row],[Where do you work]], Countries[], 3, FALSE)</f>
        <v>Europe</v>
      </c>
      <c r="P974" s="1" t="s">
        <v>282</v>
      </c>
      <c r="Q974" s="1" t="str">
        <f>VLOOKUP(Data[[#This Row],[How many hours of a day you work on Excel]], Time[], 2, FALSE)</f>
        <v>Heavy</v>
      </c>
      <c r="R974" s="1">
        <v>7</v>
      </c>
      <c r="S974" s="33" t="str">
        <f>VLOOKUP(Data[[#This Row],[Years of Experience]], Experience[], 2, TRUE)</f>
        <v>5 - 10 Years</v>
      </c>
    </row>
    <row r="975" spans="2:19" x14ac:dyDescent="0.2">
      <c r="B975" s="1" t="s">
        <v>3193</v>
      </c>
      <c r="C975" s="1">
        <v>41054.209131944444</v>
      </c>
      <c r="D975" s="10" t="s">
        <v>3194</v>
      </c>
      <c r="E975" s="1" t="s">
        <v>322</v>
      </c>
      <c r="F975" s="11">
        <v>19200</v>
      </c>
      <c r="G975" s="9">
        <f>Data[[#This Row],[Clean Salary]]*INDEX(Exchange[], MATCH(Data[[#This Row],[Currency]], Exchange[Code], 0), 4)</f>
        <v>19200</v>
      </c>
      <c r="H975" s="11">
        <f>IFERROR(Data[[#This Row],[Salary in USD]]/(INDEX(Exchange[], MATCH(Data[[#This Row],[Local Currency Unit]], Exchange[Code], 0), 8)), "")</f>
        <v>7441.8604651162786</v>
      </c>
      <c r="I975" s="30">
        <f>100*(Data[[#This Row],[Salary in Big Macs]]/$H$5)</f>
        <v>54.294358601821749</v>
      </c>
      <c r="J975" s="1" t="s">
        <v>290</v>
      </c>
      <c r="K975" s="1" t="s">
        <v>290</v>
      </c>
      <c r="L975" s="1" t="s">
        <v>157</v>
      </c>
      <c r="M975" s="1" t="s">
        <v>65</v>
      </c>
      <c r="N975" s="1" t="str">
        <f>INDEX(Countries[], MATCH(Data[[#This Row],[Where do you work]], Countries[Actual], 0), 2)</f>
        <v>Poland</v>
      </c>
      <c r="O975" s="1" t="str">
        <f>VLOOKUP(Data[[#This Row],[Where do you work]], Countries[], 3, FALSE)</f>
        <v>Europe</v>
      </c>
      <c r="P975" s="1" t="s">
        <v>291</v>
      </c>
      <c r="Q975" s="1" t="str">
        <f>VLOOKUP(Data[[#This Row],[How many hours of a day you work on Excel]], Time[], 2, FALSE)</f>
        <v>Medium</v>
      </c>
      <c r="S975" s="33" t="str">
        <f>VLOOKUP(Data[[#This Row],[Years of Experience]], Experience[], 2, TRUE)</f>
        <v>0 - 5 Years</v>
      </c>
    </row>
    <row r="976" spans="2:19" x14ac:dyDescent="0.2">
      <c r="B976" s="1" t="s">
        <v>2824</v>
      </c>
      <c r="C976" s="1">
        <v>41057.951979166668</v>
      </c>
      <c r="D976" s="10">
        <v>28000</v>
      </c>
      <c r="E976" s="1" t="s">
        <v>322</v>
      </c>
      <c r="F976" s="11">
        <v>28000</v>
      </c>
      <c r="G976" s="9">
        <f>Data[[#This Row],[Clean Salary]]*INDEX(Exchange[], MATCH(Data[[#This Row],[Currency]], Exchange[Code], 0), 4)</f>
        <v>28000</v>
      </c>
      <c r="H976" s="11">
        <f>IFERROR(Data[[#This Row],[Salary in USD]]/(INDEX(Exchange[], MATCH(Data[[#This Row],[Local Currency Unit]], Exchange[Code], 0), 8)), "")</f>
        <v>10852.713178294573</v>
      </c>
      <c r="I976" s="30">
        <f>100*(Data[[#This Row],[Salary in Big Macs]]/$H$5)</f>
        <v>79.179272960990048</v>
      </c>
      <c r="J976" s="1" t="s">
        <v>2825</v>
      </c>
      <c r="K976" s="1" t="s">
        <v>281</v>
      </c>
      <c r="L976" s="1" t="s">
        <v>157</v>
      </c>
      <c r="M976" s="1" t="s">
        <v>65</v>
      </c>
      <c r="N976" s="1" t="str">
        <f>INDEX(Countries[], MATCH(Data[[#This Row],[Where do you work]], Countries[Actual], 0), 2)</f>
        <v>Poland</v>
      </c>
      <c r="O976" s="1" t="str">
        <f>VLOOKUP(Data[[#This Row],[Where do you work]], Countries[], 3, FALSE)</f>
        <v>Europe</v>
      </c>
      <c r="P976" s="1" t="s">
        <v>282</v>
      </c>
      <c r="Q976" s="1" t="str">
        <f>VLOOKUP(Data[[#This Row],[How many hours of a day you work on Excel]], Time[], 2, FALSE)</f>
        <v>Heavy</v>
      </c>
      <c r="R976" s="1">
        <v>5</v>
      </c>
      <c r="S976" s="33" t="str">
        <f>VLOOKUP(Data[[#This Row],[Years of Experience]], Experience[], 2, TRUE)</f>
        <v>5 - 10 Years</v>
      </c>
    </row>
    <row r="977" spans="2:19" x14ac:dyDescent="0.2">
      <c r="B977" s="1" t="s">
        <v>2953</v>
      </c>
      <c r="C977" s="1">
        <v>41056.820775462962</v>
      </c>
      <c r="D977" s="10">
        <v>20500</v>
      </c>
      <c r="E977" s="1" t="s">
        <v>15</v>
      </c>
      <c r="F977" s="11">
        <v>20500</v>
      </c>
      <c r="G977" s="9">
        <f>Data[[#This Row],[Clean Salary]]*INDEX(Exchange[], MATCH(Data[[#This Row],[Currency]], Exchange[Code], 0), 4)</f>
        <v>26043.18849932796</v>
      </c>
      <c r="H977" s="11">
        <f>IFERROR(Data[[#This Row],[Salary in USD]]/(INDEX(Exchange[], MATCH(Data[[#This Row],[Local Currency Unit]], Exchange[Code], 0), 8)), "")</f>
        <v>10094.259108266651</v>
      </c>
      <c r="I977" s="30">
        <f>100*(Data[[#This Row],[Salary in Big Macs]]/$H$5)</f>
        <v>73.645740391528776</v>
      </c>
      <c r="J977" s="1" t="s">
        <v>2954</v>
      </c>
      <c r="K977" s="1" t="s">
        <v>281</v>
      </c>
      <c r="L977" s="1" t="s">
        <v>157</v>
      </c>
      <c r="M977" s="1" t="s">
        <v>65</v>
      </c>
      <c r="N977" s="1" t="str">
        <f>INDEX(Countries[], MATCH(Data[[#This Row],[Where do you work]], Countries[Actual], 0), 2)</f>
        <v>Poland</v>
      </c>
      <c r="O977" s="1" t="str">
        <f>VLOOKUP(Data[[#This Row],[Where do you work]], Countries[], 3, FALSE)</f>
        <v>Europe</v>
      </c>
      <c r="P977" s="1" t="s">
        <v>282</v>
      </c>
      <c r="Q977" s="1" t="str">
        <f>VLOOKUP(Data[[#This Row],[How many hours of a day you work on Excel]], Time[], 2, FALSE)</f>
        <v>Heavy</v>
      </c>
      <c r="R977" s="1">
        <v>8</v>
      </c>
      <c r="S977" s="33" t="str">
        <f>VLOOKUP(Data[[#This Row],[Years of Experience]], Experience[], 2, TRUE)</f>
        <v>5 - 10 Years</v>
      </c>
    </row>
    <row r="978" spans="2:19" x14ac:dyDescent="0.2">
      <c r="B978" s="1" t="s">
        <v>763</v>
      </c>
      <c r="C978" s="1">
        <v>41055.044594907406</v>
      </c>
      <c r="D978" s="10" t="s">
        <v>764</v>
      </c>
      <c r="E978" s="1" t="s">
        <v>322</v>
      </c>
      <c r="F978" s="11">
        <v>96000</v>
      </c>
      <c r="G978" s="9">
        <f>Data[[#This Row],[Clean Salary]]*INDEX(Exchange[], MATCH(Data[[#This Row],[Currency]], Exchange[Code], 0), 4)</f>
        <v>96000</v>
      </c>
      <c r="H978" s="11">
        <f>IFERROR(Data[[#This Row],[Salary in USD]]/(INDEX(Exchange[], MATCH(Data[[#This Row],[Local Currency Unit]], Exchange[Code], 0), 8)), "")</f>
        <v>37209.302325581397</v>
      </c>
      <c r="I978" s="30">
        <f>100*(Data[[#This Row],[Salary in Big Macs]]/$H$5)</f>
        <v>271.47179300910875</v>
      </c>
      <c r="J978" s="1" t="s">
        <v>765</v>
      </c>
      <c r="K978" s="1" t="s">
        <v>342</v>
      </c>
      <c r="L978" s="1" t="s">
        <v>157</v>
      </c>
      <c r="M978" s="1" t="s">
        <v>65</v>
      </c>
      <c r="N978" s="1" t="str">
        <f>INDEX(Countries[], MATCH(Data[[#This Row],[Where do you work]], Countries[Actual], 0), 2)</f>
        <v>Poland</v>
      </c>
      <c r="O978" s="1" t="str">
        <f>VLOOKUP(Data[[#This Row],[Where do you work]], Countries[], 3, FALSE)</f>
        <v>Europe</v>
      </c>
      <c r="P978" s="1" t="s">
        <v>291</v>
      </c>
      <c r="Q978" s="1" t="str">
        <f>VLOOKUP(Data[[#This Row],[How many hours of a day you work on Excel]], Time[], 2, FALSE)</f>
        <v>Medium</v>
      </c>
      <c r="S978" s="33" t="str">
        <f>VLOOKUP(Data[[#This Row],[Years of Experience]], Experience[], 2, TRUE)</f>
        <v>0 - 5 Years</v>
      </c>
    </row>
    <row r="979" spans="2:19" x14ac:dyDescent="0.2">
      <c r="B979" s="1" t="s">
        <v>2796</v>
      </c>
      <c r="C979" s="1">
        <v>41057.967719907407</v>
      </c>
      <c r="D979" s="10" t="s">
        <v>2797</v>
      </c>
      <c r="E979" s="1" t="s">
        <v>65</v>
      </c>
      <c r="F979" s="11">
        <v>60000</v>
      </c>
      <c r="G979" s="9">
        <f>Data[[#This Row],[Clean Salary]]*INDEX(Exchange[], MATCH(Data[[#This Row],[Currency]], Exchange[Code], 0), 4)</f>
        <v>18018.883790212141</v>
      </c>
      <c r="H979" s="11">
        <f>IFERROR(Data[[#This Row],[Salary in USD]]/(INDEX(Exchange[], MATCH(Data[[#This Row],[Local Currency Unit]], Exchange[Code], 0), 8)), "")</f>
        <v>6984.0634845783488</v>
      </c>
      <c r="I979" s="30">
        <f>100*(Data[[#This Row],[Salary in Big Macs]]/$H$5)</f>
        <v>50.954361359913072</v>
      </c>
      <c r="J979" s="1" t="s">
        <v>696</v>
      </c>
      <c r="K979" s="1" t="s">
        <v>290</v>
      </c>
      <c r="L979" s="1" t="s">
        <v>157</v>
      </c>
      <c r="M979" s="1" t="s">
        <v>65</v>
      </c>
      <c r="N979" s="1" t="str">
        <f>INDEX(Countries[], MATCH(Data[[#This Row],[Where do you work]], Countries[Actual], 0), 2)</f>
        <v>Poland</v>
      </c>
      <c r="O979" s="1" t="str">
        <f>VLOOKUP(Data[[#This Row],[Where do you work]], Countries[], 3, FALSE)</f>
        <v>Europe</v>
      </c>
      <c r="P979" s="1" t="s">
        <v>294</v>
      </c>
      <c r="Q979" s="1" t="str">
        <f>VLOOKUP(Data[[#This Row],[How many hours of a day you work on Excel]], Time[], 2, FALSE)</f>
        <v>Very Heavy</v>
      </c>
      <c r="R979" s="1">
        <v>10</v>
      </c>
      <c r="S979" s="33" t="str">
        <f>VLOOKUP(Data[[#This Row],[Years of Experience]], Experience[], 2, TRUE)</f>
        <v>10 - 20 Years</v>
      </c>
    </row>
    <row r="980" spans="2:19" x14ac:dyDescent="0.2">
      <c r="B980" s="1" t="s">
        <v>3140</v>
      </c>
      <c r="C980" s="1">
        <v>41070.075509259259</v>
      </c>
      <c r="D980" s="10">
        <v>1400</v>
      </c>
      <c r="E980" s="1" t="s">
        <v>15</v>
      </c>
      <c r="F980" s="11">
        <v>16800</v>
      </c>
      <c r="G980" s="9">
        <f>Data[[#This Row],[Clean Salary]]*INDEX(Exchange[], MATCH(Data[[#This Row],[Currency]], Exchange[Code], 0), 4)</f>
        <v>21342.710575059013</v>
      </c>
      <c r="H980" s="11">
        <f>IFERROR(Data[[#This Row],[Salary in USD]]/(INDEX(Exchange[], MATCH(Data[[#This Row],[Local Currency Unit]], Exchange[Code], 0), 8)), "")</f>
        <v>4817.7676241668205</v>
      </c>
      <c r="I980" s="30">
        <f>100*(Data[[#This Row],[Salary in Big Macs]]/$H$5)</f>
        <v>35.149490409408394</v>
      </c>
      <c r="J980" s="1" t="s">
        <v>3141</v>
      </c>
      <c r="K980" s="1" t="s">
        <v>316</v>
      </c>
      <c r="L980" s="1" t="s">
        <v>2532</v>
      </c>
      <c r="M980" s="1" t="s">
        <v>15</v>
      </c>
      <c r="N980" s="1" t="str">
        <f>INDEX(Countries[], MATCH(Data[[#This Row],[Where do you work]], Countries[Actual], 0), 2)</f>
        <v>Portugal</v>
      </c>
      <c r="O980" s="1" t="str">
        <f>VLOOKUP(Data[[#This Row],[Where do you work]], Countries[], 3, FALSE)</f>
        <v>Europe</v>
      </c>
      <c r="P980" s="1" t="s">
        <v>282</v>
      </c>
      <c r="Q980" s="1" t="str">
        <f>VLOOKUP(Data[[#This Row],[How many hours of a day you work on Excel]], Time[], 2, FALSE)</f>
        <v>Heavy</v>
      </c>
      <c r="R980" s="1">
        <v>15</v>
      </c>
      <c r="S980" s="33" t="str">
        <f>VLOOKUP(Data[[#This Row],[Years of Experience]], Experience[], 2, TRUE)</f>
        <v>10 - 20 Years</v>
      </c>
    </row>
    <row r="981" spans="2:19" x14ac:dyDescent="0.2">
      <c r="B981" s="1" t="s">
        <v>2079</v>
      </c>
      <c r="C981" s="1">
        <v>41057.695451388892</v>
      </c>
      <c r="D981" s="10">
        <v>40000</v>
      </c>
      <c r="E981" s="1" t="s">
        <v>15</v>
      </c>
      <c r="F981" s="11">
        <v>40000</v>
      </c>
      <c r="G981" s="9">
        <f>Data[[#This Row],[Clean Salary]]*INDEX(Exchange[], MATCH(Data[[#This Row],[Currency]], Exchange[Code], 0), 4)</f>
        <v>50815.977559664309</v>
      </c>
      <c r="H981" s="11">
        <f>IFERROR(Data[[#This Row],[Salary in USD]]/(INDEX(Exchange[], MATCH(Data[[#This Row],[Local Currency Unit]], Exchange[Code], 0), 8)), "")</f>
        <v>11470.875295635286</v>
      </c>
      <c r="I981" s="30">
        <f>100*(Data[[#This Row],[Salary in Big Macs]]/$H$5)</f>
        <v>83.68926287954379</v>
      </c>
      <c r="J981" s="1" t="s">
        <v>510</v>
      </c>
      <c r="K981" s="1" t="s">
        <v>316</v>
      </c>
      <c r="L981" s="1" t="s">
        <v>147</v>
      </c>
      <c r="M981" s="1" t="s">
        <v>15</v>
      </c>
      <c r="N981" s="1" t="str">
        <f>INDEX(Countries[], MATCH(Data[[#This Row],[Where do you work]], Countries[Actual], 0), 2)</f>
        <v>Portugal</v>
      </c>
      <c r="O981" s="1" t="str">
        <f>VLOOKUP(Data[[#This Row],[Where do you work]], Countries[], 3, FALSE)</f>
        <v>Europe</v>
      </c>
      <c r="P981" s="1" t="s">
        <v>291</v>
      </c>
      <c r="Q981" s="1" t="str">
        <f>VLOOKUP(Data[[#This Row],[How many hours of a day you work on Excel]], Time[], 2, FALSE)</f>
        <v>Medium</v>
      </c>
      <c r="R981" s="1">
        <v>10</v>
      </c>
      <c r="S981" s="33" t="str">
        <f>VLOOKUP(Data[[#This Row],[Years of Experience]], Experience[], 2, TRUE)</f>
        <v>10 - 20 Years</v>
      </c>
    </row>
    <row r="982" spans="2:19" x14ac:dyDescent="0.2">
      <c r="B982" s="1" t="s">
        <v>2273</v>
      </c>
      <c r="C982" s="1">
        <v>41054.150891203702</v>
      </c>
      <c r="D982" s="10" t="s">
        <v>2274</v>
      </c>
      <c r="E982" s="1" t="s">
        <v>322</v>
      </c>
      <c r="F982" s="11">
        <v>44000</v>
      </c>
      <c r="G982" s="9">
        <f>Data[[#This Row],[Clean Salary]]*INDEX(Exchange[], MATCH(Data[[#This Row],[Currency]], Exchange[Code], 0), 4)</f>
        <v>44000</v>
      </c>
      <c r="H982" s="11">
        <f>IFERROR(Data[[#This Row],[Salary in USD]]/(INDEX(Exchange[], MATCH(Data[[#This Row],[Local Currency Unit]], Exchange[Code], 0), 8)), "")</f>
        <v>9932.2799097065472</v>
      </c>
      <c r="I982" s="30">
        <f>100*(Data[[#This Row],[Salary in Big Macs]]/$H$5)</f>
        <v>72.463971835952862</v>
      </c>
      <c r="J982" s="1" t="s">
        <v>336</v>
      </c>
      <c r="K982" s="1" t="s">
        <v>329</v>
      </c>
      <c r="L982" s="1" t="s">
        <v>147</v>
      </c>
      <c r="M982" s="1" t="s">
        <v>15</v>
      </c>
      <c r="N982" s="1" t="str">
        <f>INDEX(Countries[], MATCH(Data[[#This Row],[Where do you work]], Countries[Actual], 0), 2)</f>
        <v>Portugal</v>
      </c>
      <c r="O982" s="1" t="str">
        <f>VLOOKUP(Data[[#This Row],[Where do you work]], Countries[], 3, FALSE)</f>
        <v>Europe</v>
      </c>
      <c r="P982" s="1" t="s">
        <v>324</v>
      </c>
      <c r="Q982" s="1" t="str">
        <f>VLOOKUP(Data[[#This Row],[How many hours of a day you work on Excel]], Time[], 2, FALSE)</f>
        <v>Light</v>
      </c>
      <c r="S982" s="33" t="str">
        <f>VLOOKUP(Data[[#This Row],[Years of Experience]], Experience[], 2, TRUE)</f>
        <v>0 - 5 Years</v>
      </c>
    </row>
    <row r="983" spans="2:19" x14ac:dyDescent="0.2">
      <c r="B983" s="1" t="s">
        <v>2926</v>
      </c>
      <c r="C983" s="1">
        <v>41061.823993055557</v>
      </c>
      <c r="D983" s="10" t="s">
        <v>2927</v>
      </c>
      <c r="E983" s="1" t="s">
        <v>15</v>
      </c>
      <c r="F983" s="11">
        <v>21000</v>
      </c>
      <c r="G983" s="9">
        <f>Data[[#This Row],[Clean Salary]]*INDEX(Exchange[], MATCH(Data[[#This Row],[Currency]], Exchange[Code], 0), 4)</f>
        <v>26678.388218823762</v>
      </c>
      <c r="H983" s="11">
        <f>IFERROR(Data[[#This Row],[Salary in USD]]/(INDEX(Exchange[], MATCH(Data[[#This Row],[Local Currency Unit]], Exchange[Code], 0), 8)), "")</f>
        <v>6022.2095302085245</v>
      </c>
      <c r="I983" s="30">
        <f>100*(Data[[#This Row],[Salary in Big Macs]]/$H$5)</f>
        <v>43.936863011760487</v>
      </c>
      <c r="J983" s="1" t="s">
        <v>2928</v>
      </c>
      <c r="K983" s="1" t="s">
        <v>281</v>
      </c>
      <c r="L983" s="1" t="s">
        <v>147</v>
      </c>
      <c r="M983" s="1" t="s">
        <v>15</v>
      </c>
      <c r="N983" s="1" t="str">
        <f>INDEX(Countries[], MATCH(Data[[#This Row],[Where do you work]], Countries[Actual], 0), 2)</f>
        <v>Portugal</v>
      </c>
      <c r="O983" s="1" t="str">
        <f>VLOOKUP(Data[[#This Row],[Where do you work]], Countries[], 3, FALSE)</f>
        <v>Europe</v>
      </c>
      <c r="P983" s="1" t="s">
        <v>282</v>
      </c>
      <c r="Q983" s="1" t="str">
        <f>VLOOKUP(Data[[#This Row],[How many hours of a day you work on Excel]], Time[], 2, FALSE)</f>
        <v>Heavy</v>
      </c>
      <c r="R983" s="1">
        <v>10</v>
      </c>
      <c r="S983" s="33" t="str">
        <f>VLOOKUP(Data[[#This Row],[Years of Experience]], Experience[], 2, TRUE)</f>
        <v>10 - 20 Years</v>
      </c>
    </row>
    <row r="984" spans="2:19" x14ac:dyDescent="0.2">
      <c r="B984" s="1" t="s">
        <v>2529</v>
      </c>
      <c r="C984" s="1">
        <v>41056.063136574077</v>
      </c>
      <c r="D984" s="10" t="s">
        <v>2530</v>
      </c>
      <c r="E984" s="1" t="s">
        <v>15</v>
      </c>
      <c r="F984" s="11">
        <v>30000</v>
      </c>
      <c r="G984" s="9">
        <f>Data[[#This Row],[Clean Salary]]*INDEX(Exchange[], MATCH(Data[[#This Row],[Currency]], Exchange[Code], 0), 4)</f>
        <v>38111.983169748237</v>
      </c>
      <c r="H984" s="11">
        <f>IFERROR(Data[[#This Row],[Salary in USD]]/(INDEX(Exchange[], MATCH(Data[[#This Row],[Local Currency Unit]], Exchange[Code], 0), 8)), "")</f>
        <v>8603.1564717264646</v>
      </c>
      <c r="I984" s="30">
        <f>100*(Data[[#This Row],[Salary in Big Macs]]/$H$5)</f>
        <v>62.766947159657846</v>
      </c>
      <c r="J984" s="1" t="s">
        <v>2531</v>
      </c>
      <c r="K984" s="1" t="s">
        <v>316</v>
      </c>
      <c r="L984" s="1" t="s">
        <v>2532</v>
      </c>
      <c r="M984" s="1" t="s">
        <v>15</v>
      </c>
      <c r="N984" s="1" t="str">
        <f>INDEX(Countries[], MATCH(Data[[#This Row],[Where do you work]], Countries[Actual], 0), 2)</f>
        <v>Portugal</v>
      </c>
      <c r="O984" s="1" t="str">
        <f>VLOOKUP(Data[[#This Row],[Where do you work]], Countries[], 3, FALSE)</f>
        <v>Europe</v>
      </c>
      <c r="P984" s="1" t="s">
        <v>294</v>
      </c>
      <c r="Q984" s="1" t="str">
        <f>VLOOKUP(Data[[#This Row],[How many hours of a day you work on Excel]], Time[], 2, FALSE)</f>
        <v>Very Heavy</v>
      </c>
      <c r="R984" s="1">
        <v>8</v>
      </c>
      <c r="S984" s="33" t="str">
        <f>VLOOKUP(Data[[#This Row],[Years of Experience]], Experience[], 2, TRUE)</f>
        <v>5 - 10 Years</v>
      </c>
    </row>
    <row r="985" spans="2:19" x14ac:dyDescent="0.2">
      <c r="B985" s="1" t="s">
        <v>3429</v>
      </c>
      <c r="C985" s="1">
        <v>41055.043240740742</v>
      </c>
      <c r="D985" s="10" t="s">
        <v>3430</v>
      </c>
      <c r="E985" s="1" t="s">
        <v>15</v>
      </c>
      <c r="F985" s="11">
        <v>12000</v>
      </c>
      <c r="G985" s="9">
        <f>Data[[#This Row],[Clean Salary]]*INDEX(Exchange[], MATCH(Data[[#This Row],[Currency]], Exchange[Code], 0), 4)</f>
        <v>15244.793267899293</v>
      </c>
      <c r="H985" s="11">
        <f>IFERROR(Data[[#This Row],[Salary in USD]]/(INDEX(Exchange[], MATCH(Data[[#This Row],[Local Currency Unit]], Exchange[Code], 0), 8)), "")</f>
        <v>3441.2625886905857</v>
      </c>
      <c r="I985" s="30">
        <f>100*(Data[[#This Row],[Salary in Big Macs]]/$H$5)</f>
        <v>25.106778863863138</v>
      </c>
      <c r="J985" s="1" t="s">
        <v>3431</v>
      </c>
      <c r="K985" s="1" t="s">
        <v>286</v>
      </c>
      <c r="L985" s="1" t="s">
        <v>147</v>
      </c>
      <c r="M985" s="1" t="s">
        <v>15</v>
      </c>
      <c r="N985" s="1" t="str">
        <f>INDEX(Countries[], MATCH(Data[[#This Row],[Where do you work]], Countries[Actual], 0), 2)</f>
        <v>Portugal</v>
      </c>
      <c r="O985" s="1" t="str">
        <f>VLOOKUP(Data[[#This Row],[Where do you work]], Countries[], 3, FALSE)</f>
        <v>Europe</v>
      </c>
      <c r="P985" s="1" t="s">
        <v>294</v>
      </c>
      <c r="Q985" s="1" t="str">
        <f>VLOOKUP(Data[[#This Row],[How many hours of a day you work on Excel]], Time[], 2, FALSE)</f>
        <v>Very Heavy</v>
      </c>
      <c r="S985" s="33" t="str">
        <f>VLOOKUP(Data[[#This Row],[Years of Experience]], Experience[], 2, TRUE)</f>
        <v>0 - 5 Years</v>
      </c>
    </row>
    <row r="986" spans="2:19" x14ac:dyDescent="0.2">
      <c r="B986" s="1" t="s">
        <v>3212</v>
      </c>
      <c r="C986" s="1">
        <v>41055.970243055555</v>
      </c>
      <c r="D986" s="10" t="s">
        <v>3213</v>
      </c>
      <c r="E986" s="1" t="s">
        <v>15</v>
      </c>
      <c r="F986" s="11">
        <v>15600</v>
      </c>
      <c r="G986" s="9">
        <f>Data[[#This Row],[Clean Salary]]*INDEX(Exchange[], MATCH(Data[[#This Row],[Currency]], Exchange[Code], 0), 4)</f>
        <v>19818.231248269083</v>
      </c>
      <c r="H986" s="11">
        <f>IFERROR(Data[[#This Row],[Salary in USD]]/(INDEX(Exchange[], MATCH(Data[[#This Row],[Local Currency Unit]], Exchange[Code], 0), 8)), "")</f>
        <v>4473.6413652977617</v>
      </c>
      <c r="I986" s="30">
        <f>100*(Data[[#This Row],[Salary in Big Macs]]/$H$5)</f>
        <v>32.638812523022082</v>
      </c>
      <c r="J986" s="1" t="s">
        <v>3214</v>
      </c>
      <c r="K986" s="1" t="s">
        <v>298</v>
      </c>
      <c r="L986" s="1" t="s">
        <v>147</v>
      </c>
      <c r="M986" s="1" t="s">
        <v>15</v>
      </c>
      <c r="N986" s="1" t="str">
        <f>INDEX(Countries[], MATCH(Data[[#This Row],[Where do you work]], Countries[Actual], 0), 2)</f>
        <v>Portugal</v>
      </c>
      <c r="O986" s="1" t="str">
        <f>VLOOKUP(Data[[#This Row],[Where do you work]], Countries[], 3, FALSE)</f>
        <v>Europe</v>
      </c>
      <c r="P986" s="1" t="s">
        <v>282</v>
      </c>
      <c r="Q986" s="1" t="str">
        <f>VLOOKUP(Data[[#This Row],[How many hours of a day you work on Excel]], Time[], 2, FALSE)</f>
        <v>Heavy</v>
      </c>
      <c r="R986" s="1">
        <v>5</v>
      </c>
      <c r="S986" s="33" t="str">
        <f>VLOOKUP(Data[[#This Row],[Years of Experience]], Experience[], 2, TRUE)</f>
        <v>5 - 10 Years</v>
      </c>
    </row>
    <row r="987" spans="2:19" x14ac:dyDescent="0.2">
      <c r="B987" s="1" t="s">
        <v>3093</v>
      </c>
      <c r="C987" s="1">
        <v>41055.081712962965</v>
      </c>
      <c r="D987" s="10">
        <v>1500</v>
      </c>
      <c r="E987" s="1" t="s">
        <v>15</v>
      </c>
      <c r="F987" s="11">
        <v>18000</v>
      </c>
      <c r="G987" s="9">
        <f>Data[[#This Row],[Clean Salary]]*INDEX(Exchange[], MATCH(Data[[#This Row],[Currency]], Exchange[Code], 0), 4)</f>
        <v>22867.189901848938</v>
      </c>
      <c r="H987" s="11">
        <f>IFERROR(Data[[#This Row],[Salary in USD]]/(INDEX(Exchange[], MATCH(Data[[#This Row],[Local Currency Unit]], Exchange[Code], 0), 8)), "")</f>
        <v>5161.8938830358784</v>
      </c>
      <c r="I987" s="30">
        <f>100*(Data[[#This Row],[Salary in Big Macs]]/$H$5)</f>
        <v>37.660168295794705</v>
      </c>
      <c r="J987" s="1" t="s">
        <v>3094</v>
      </c>
      <c r="K987" s="1" t="s">
        <v>281</v>
      </c>
      <c r="L987" s="1" t="s">
        <v>147</v>
      </c>
      <c r="M987" s="1" t="s">
        <v>15</v>
      </c>
      <c r="N987" s="1" t="str">
        <f>INDEX(Countries[], MATCH(Data[[#This Row],[Where do you work]], Countries[Actual], 0), 2)</f>
        <v>Portugal</v>
      </c>
      <c r="O987" s="1" t="str">
        <f>VLOOKUP(Data[[#This Row],[Where do you work]], Countries[], 3, FALSE)</f>
        <v>Europe</v>
      </c>
      <c r="P987" s="1" t="s">
        <v>291</v>
      </c>
      <c r="Q987" s="1" t="str">
        <f>VLOOKUP(Data[[#This Row],[How many hours of a day you work on Excel]], Time[], 2, FALSE)</f>
        <v>Medium</v>
      </c>
      <c r="S987" s="33" t="str">
        <f>VLOOKUP(Data[[#This Row],[Years of Experience]], Experience[], 2, TRUE)</f>
        <v>0 - 5 Years</v>
      </c>
    </row>
    <row r="988" spans="2:19" x14ac:dyDescent="0.2">
      <c r="B988" s="1" t="s">
        <v>1553</v>
      </c>
      <c r="C988" s="1">
        <v>41057.738159722219</v>
      </c>
      <c r="D988" s="10">
        <v>50000</v>
      </c>
      <c r="E988" s="1" t="s">
        <v>15</v>
      </c>
      <c r="F988" s="11">
        <v>50000</v>
      </c>
      <c r="G988" s="9">
        <f>Data[[#This Row],[Clean Salary]]*INDEX(Exchange[], MATCH(Data[[#This Row],[Currency]], Exchange[Code], 0), 4)</f>
        <v>63519.971949580387</v>
      </c>
      <c r="H988" s="11">
        <f>IFERROR(Data[[#This Row],[Salary in USD]]/(INDEX(Exchange[], MATCH(Data[[#This Row],[Local Currency Unit]], Exchange[Code], 0), 8)), "")</f>
        <v>14338.594119544106</v>
      </c>
      <c r="I988" s="30">
        <f>100*(Data[[#This Row],[Salary in Big Macs]]/$H$5)</f>
        <v>104.61157859942973</v>
      </c>
      <c r="J988" s="1" t="s">
        <v>1554</v>
      </c>
      <c r="K988" s="1" t="s">
        <v>305</v>
      </c>
      <c r="L988" s="1" t="s">
        <v>147</v>
      </c>
      <c r="M988" s="1" t="s">
        <v>15</v>
      </c>
      <c r="N988" s="1" t="str">
        <f>INDEX(Countries[], MATCH(Data[[#This Row],[Where do you work]], Countries[Actual], 0), 2)</f>
        <v>Portugal</v>
      </c>
      <c r="O988" s="1" t="str">
        <f>VLOOKUP(Data[[#This Row],[Where do you work]], Countries[], 3, FALSE)</f>
        <v>Europe</v>
      </c>
      <c r="P988" s="1" t="s">
        <v>291</v>
      </c>
      <c r="Q988" s="1" t="str">
        <f>VLOOKUP(Data[[#This Row],[How many hours of a day you work on Excel]], Time[], 2, FALSE)</f>
        <v>Medium</v>
      </c>
      <c r="R988" s="1">
        <v>14</v>
      </c>
      <c r="S988" s="33" t="str">
        <f>VLOOKUP(Data[[#This Row],[Years of Experience]], Experience[], 2, TRUE)</f>
        <v>10 - 20 Years</v>
      </c>
    </row>
    <row r="989" spans="2:19" x14ac:dyDescent="0.2">
      <c r="B989" s="1" t="s">
        <v>2929</v>
      </c>
      <c r="C989" s="1">
        <v>41065.802812499998</v>
      </c>
      <c r="D989" s="10">
        <v>21000</v>
      </c>
      <c r="E989" s="1" t="s">
        <v>15</v>
      </c>
      <c r="F989" s="11">
        <v>21000</v>
      </c>
      <c r="G989" s="9">
        <f>Data[[#This Row],[Clean Salary]]*INDEX(Exchange[], MATCH(Data[[#This Row],[Currency]], Exchange[Code], 0), 4)</f>
        <v>26678.388218823762</v>
      </c>
      <c r="H989" s="11">
        <f>IFERROR(Data[[#This Row],[Salary in USD]]/(INDEX(Exchange[], MATCH(Data[[#This Row],[Local Currency Unit]], Exchange[Code], 0), 8)), "")</f>
        <v>6022.2095302085245</v>
      </c>
      <c r="I989" s="30">
        <f>100*(Data[[#This Row],[Salary in Big Macs]]/$H$5)</f>
        <v>43.936863011760487</v>
      </c>
      <c r="J989" s="1" t="s">
        <v>1816</v>
      </c>
      <c r="K989" s="1" t="s">
        <v>290</v>
      </c>
      <c r="L989" s="1" t="s">
        <v>147</v>
      </c>
      <c r="M989" s="1" t="s">
        <v>15</v>
      </c>
      <c r="N989" s="1" t="str">
        <f>INDEX(Countries[], MATCH(Data[[#This Row],[Where do you work]], Countries[Actual], 0), 2)</f>
        <v>Portugal</v>
      </c>
      <c r="O989" s="1" t="str">
        <f>VLOOKUP(Data[[#This Row],[Where do you work]], Countries[], 3, FALSE)</f>
        <v>Europe</v>
      </c>
      <c r="P989" s="1" t="s">
        <v>282</v>
      </c>
      <c r="Q989" s="1" t="str">
        <f>VLOOKUP(Data[[#This Row],[How many hours of a day you work on Excel]], Time[], 2, FALSE)</f>
        <v>Heavy</v>
      </c>
      <c r="R989" s="1">
        <v>5</v>
      </c>
      <c r="S989" s="33" t="str">
        <f>VLOOKUP(Data[[#This Row],[Years of Experience]], Experience[], 2, TRUE)</f>
        <v>5 - 10 Years</v>
      </c>
    </row>
    <row r="990" spans="2:19" x14ac:dyDescent="0.2">
      <c r="B990" s="1" t="s">
        <v>2043</v>
      </c>
      <c r="C990" s="1">
        <v>41058.073067129626</v>
      </c>
      <c r="D990" s="10">
        <v>4100</v>
      </c>
      <c r="E990" s="1" t="s">
        <v>322</v>
      </c>
      <c r="F990" s="11">
        <v>49200</v>
      </c>
      <c r="G990" s="9">
        <f>Data[[#This Row],[Clean Salary]]*INDEX(Exchange[], MATCH(Data[[#This Row],[Currency]], Exchange[Code], 0), 4)</f>
        <v>49200</v>
      </c>
      <c r="H990" s="11" t="str">
        <f>IFERROR(Data[[#This Row],[Salary in USD]]/(INDEX(Exchange[], MATCH(Data[[#This Row],[Local Currency Unit]], Exchange[Code], 0), 8)), "")</f>
        <v/>
      </c>
      <c r="I990" s="30" t="e">
        <f>100*(Data[[#This Row],[Salary in Big Macs]]/$H$5)</f>
        <v>#VALUE!</v>
      </c>
      <c r="J990" s="1" t="s">
        <v>2044</v>
      </c>
      <c r="K990" s="1" t="s">
        <v>316</v>
      </c>
      <c r="L990" s="1" t="s">
        <v>2045</v>
      </c>
      <c r="M990" s="5" t="s">
        <v>37</v>
      </c>
      <c r="N990" s="1" t="str">
        <f>INDEX(Countries[], MATCH(Data[[#This Row],[Where do you work]], Countries[Actual], 0), 2)</f>
        <v>Qatar</v>
      </c>
      <c r="O990" s="1" t="str">
        <f>VLOOKUP(Data[[#This Row],[Where do you work]], Countries[], 3, FALSE)</f>
        <v>Middle East</v>
      </c>
      <c r="P990" s="1" t="s">
        <v>291</v>
      </c>
      <c r="Q990" s="1" t="str">
        <f>VLOOKUP(Data[[#This Row],[How many hours of a day you work on Excel]], Time[], 2, FALSE)</f>
        <v>Medium</v>
      </c>
      <c r="R990" s="1">
        <v>25</v>
      </c>
      <c r="S990" s="33" t="str">
        <f>VLOOKUP(Data[[#This Row],[Years of Experience]], Experience[], 2, TRUE)</f>
        <v>20+ Years</v>
      </c>
    </row>
    <row r="991" spans="2:19" x14ac:dyDescent="0.2">
      <c r="B991" s="1" t="s">
        <v>2095</v>
      </c>
      <c r="C991" s="1">
        <v>41057.957233796296</v>
      </c>
      <c r="D991" s="10">
        <v>48000</v>
      </c>
      <c r="E991" s="1" t="s">
        <v>322</v>
      </c>
      <c r="F991" s="11">
        <v>48000</v>
      </c>
      <c r="G991" s="9">
        <f>Data[[#This Row],[Clean Salary]]*INDEX(Exchange[], MATCH(Data[[#This Row],[Currency]], Exchange[Code], 0), 4)</f>
        <v>48000</v>
      </c>
      <c r="H991" s="11" t="str">
        <f>IFERROR(Data[[#This Row],[Salary in USD]]/(INDEX(Exchange[], MATCH(Data[[#This Row],[Local Currency Unit]], Exchange[Code], 0), 8)), "")</f>
        <v/>
      </c>
      <c r="I991" s="30" t="e">
        <f>100*(Data[[#This Row],[Salary in Big Macs]]/$H$5)</f>
        <v>#VALUE!</v>
      </c>
      <c r="J991" s="1" t="s">
        <v>2096</v>
      </c>
      <c r="K991" s="1" t="s">
        <v>298</v>
      </c>
      <c r="L991" s="1" t="s">
        <v>179</v>
      </c>
      <c r="M991" s="5" t="s">
        <v>37</v>
      </c>
      <c r="N991" s="1" t="str">
        <f>INDEX(Countries[], MATCH(Data[[#This Row],[Where do you work]], Countries[Actual], 0), 2)</f>
        <v>Qatar</v>
      </c>
      <c r="O991" s="1" t="str">
        <f>VLOOKUP(Data[[#This Row],[Where do you work]], Countries[], 3, FALSE)</f>
        <v>Middle East</v>
      </c>
      <c r="P991" s="1" t="s">
        <v>291</v>
      </c>
      <c r="Q991" s="1" t="str">
        <f>VLOOKUP(Data[[#This Row],[How many hours of a day you work on Excel]], Time[], 2, FALSE)</f>
        <v>Medium</v>
      </c>
      <c r="R991" s="1">
        <v>10</v>
      </c>
      <c r="S991" s="33" t="str">
        <f>VLOOKUP(Data[[#This Row],[Years of Experience]], Experience[], 2, TRUE)</f>
        <v>10 - 20 Years</v>
      </c>
    </row>
    <row r="992" spans="2:19" x14ac:dyDescent="0.2">
      <c r="B992" s="1" t="s">
        <v>1499</v>
      </c>
      <c r="C992" s="1">
        <v>41056.522743055553</v>
      </c>
      <c r="D992" s="10" t="s">
        <v>1500</v>
      </c>
      <c r="E992" s="1" t="s">
        <v>322</v>
      </c>
      <c r="F992" s="11">
        <v>62000</v>
      </c>
      <c r="G992" s="9">
        <f>Data[[#This Row],[Clean Salary]]*INDEX(Exchange[], MATCH(Data[[#This Row],[Currency]], Exchange[Code], 0), 4)</f>
        <v>62000</v>
      </c>
      <c r="H992" s="11" t="str">
        <f>IFERROR(Data[[#This Row],[Salary in USD]]/(INDEX(Exchange[], MATCH(Data[[#This Row],[Local Currency Unit]], Exchange[Code], 0), 8)), "")</f>
        <v/>
      </c>
      <c r="I992" s="30" t="e">
        <f>100*(Data[[#This Row],[Salary in Big Macs]]/$H$5)</f>
        <v>#VALUE!</v>
      </c>
      <c r="J992" s="1" t="s">
        <v>1501</v>
      </c>
      <c r="K992" s="1" t="s">
        <v>281</v>
      </c>
      <c r="L992" s="1" t="s">
        <v>179</v>
      </c>
      <c r="M992" s="5" t="s">
        <v>37</v>
      </c>
      <c r="N992" s="1" t="str">
        <f>INDEX(Countries[], MATCH(Data[[#This Row],[Where do you work]], Countries[Actual], 0), 2)</f>
        <v>Qatar</v>
      </c>
      <c r="O992" s="1" t="str">
        <f>VLOOKUP(Data[[#This Row],[Where do you work]], Countries[], 3, FALSE)</f>
        <v>Middle East</v>
      </c>
      <c r="P992" s="1" t="s">
        <v>294</v>
      </c>
      <c r="Q992" s="1" t="str">
        <f>VLOOKUP(Data[[#This Row],[How many hours of a day you work on Excel]], Time[], 2, FALSE)</f>
        <v>Very Heavy</v>
      </c>
      <c r="R992" s="1">
        <v>11</v>
      </c>
      <c r="S992" s="33" t="str">
        <f>VLOOKUP(Data[[#This Row],[Years of Experience]], Experience[], 2, TRUE)</f>
        <v>10 - 20 Years</v>
      </c>
    </row>
    <row r="993" spans="2:19" x14ac:dyDescent="0.2">
      <c r="B993" s="1" t="s">
        <v>3922</v>
      </c>
      <c r="C993" s="1">
        <v>41055.132881944446</v>
      </c>
      <c r="D993" s="10" t="s">
        <v>3923</v>
      </c>
      <c r="E993" s="1" t="s">
        <v>322</v>
      </c>
      <c r="F993" s="11">
        <v>5250</v>
      </c>
      <c r="G993" s="9">
        <f>Data[[#This Row],[Clean Salary]]*INDEX(Exchange[], MATCH(Data[[#This Row],[Currency]], Exchange[Code], 0), 4)</f>
        <v>5250</v>
      </c>
      <c r="H993" s="11" t="str">
        <f>IFERROR(Data[[#This Row],[Salary in USD]]/(INDEX(Exchange[], MATCH(Data[[#This Row],[Local Currency Unit]], Exchange[Code], 0), 8)), "")</f>
        <v/>
      </c>
      <c r="I993" s="30" t="e">
        <f>100*(Data[[#This Row],[Salary in Big Macs]]/$H$5)</f>
        <v>#VALUE!</v>
      </c>
      <c r="J993" s="1" t="s">
        <v>3924</v>
      </c>
      <c r="K993" s="1" t="s">
        <v>286</v>
      </c>
      <c r="L993" s="1" t="s">
        <v>244</v>
      </c>
      <c r="M993" s="5" t="s">
        <v>37</v>
      </c>
      <c r="N993" s="1" t="str">
        <f>INDEX(Countries[], MATCH(Data[[#This Row],[Where do you work]], Countries[Actual], 0), 2)</f>
        <v>Republic of Georgia</v>
      </c>
      <c r="O993" s="1" t="str">
        <f>VLOOKUP(Data[[#This Row],[Where do you work]], Countries[], 3, FALSE)</f>
        <v>Asia</v>
      </c>
      <c r="P993" s="1" t="s">
        <v>282</v>
      </c>
      <c r="Q993" s="1" t="str">
        <f>VLOOKUP(Data[[#This Row],[How many hours of a day you work on Excel]], Time[], 2, FALSE)</f>
        <v>Heavy</v>
      </c>
      <c r="S993" s="33" t="str">
        <f>VLOOKUP(Data[[#This Row],[Years of Experience]], Experience[], 2, TRUE)</f>
        <v>0 - 5 Years</v>
      </c>
    </row>
    <row r="994" spans="2:19" x14ac:dyDescent="0.2">
      <c r="B994" s="1" t="s">
        <v>292</v>
      </c>
      <c r="C994" s="1">
        <v>41057.939918981479</v>
      </c>
      <c r="D994" s="10">
        <v>600000</v>
      </c>
      <c r="E994" s="1" t="s">
        <v>63</v>
      </c>
      <c r="F994" s="11">
        <v>600000</v>
      </c>
      <c r="G994" s="9">
        <f>Data[[#This Row],[Clean Salary]]*INDEX(Exchange[], MATCH(Data[[#This Row],[Currency]], Exchange[Code], 0), 4)</f>
        <v>15404.364569961488</v>
      </c>
      <c r="H994" s="11" t="str">
        <f>IFERROR(Data[[#This Row],[Salary in USD]]/(INDEX(Exchange[], MATCH(Data[[#This Row],[Local Currency Unit]], Exchange[Code], 0), 8)), "")</f>
        <v/>
      </c>
      <c r="I994" s="30" t="e">
        <f>100*(Data[[#This Row],[Salary in Big Macs]]/$H$5)</f>
        <v>#VALUE!</v>
      </c>
      <c r="J994" s="1" t="s">
        <v>293</v>
      </c>
      <c r="K994" s="1" t="s">
        <v>290</v>
      </c>
      <c r="L994" s="1" t="s">
        <v>245</v>
      </c>
      <c r="M994" s="1" t="s">
        <v>63</v>
      </c>
      <c r="N994" s="1" t="str">
        <f>INDEX(Countries[], MATCH(Data[[#This Row],[Where do you work]], Countries[Actual], 0), 2)</f>
        <v>Dominican Republic</v>
      </c>
      <c r="O994" s="1" t="str">
        <f>VLOOKUP(Data[[#This Row],[Where do you work]], Countries[], 3, FALSE)</f>
        <v>Central America</v>
      </c>
      <c r="P994" s="1" t="s">
        <v>294</v>
      </c>
      <c r="Q994" s="1" t="str">
        <f>VLOOKUP(Data[[#This Row],[How many hours of a day you work on Excel]], Time[], 2, FALSE)</f>
        <v>Very Heavy</v>
      </c>
      <c r="R994" s="1">
        <v>3</v>
      </c>
      <c r="S994" s="33" t="str">
        <f>VLOOKUP(Data[[#This Row],[Years of Experience]], Experience[], 2, TRUE)</f>
        <v>0 - 5 Years</v>
      </c>
    </row>
    <row r="995" spans="2:19" x14ac:dyDescent="0.2">
      <c r="B995" s="1" t="s">
        <v>3758</v>
      </c>
      <c r="C995" s="1">
        <v>41055.097395833334</v>
      </c>
      <c r="D995" s="10" t="s">
        <v>3759</v>
      </c>
      <c r="E995" s="1" t="s">
        <v>322</v>
      </c>
      <c r="F995" s="11">
        <v>8500</v>
      </c>
      <c r="G995" s="9">
        <f>Data[[#This Row],[Clean Salary]]*INDEX(Exchange[], MATCH(Data[[#This Row],[Currency]], Exchange[Code], 0), 4)</f>
        <v>8500</v>
      </c>
      <c r="H995" s="11" t="str">
        <f>IFERROR(Data[[#This Row],[Salary in USD]]/(INDEX(Exchange[], MATCH(Data[[#This Row],[Local Currency Unit]], Exchange[Code], 0), 8)), "")</f>
        <v/>
      </c>
      <c r="I995" s="30" t="e">
        <f>100*(Data[[#This Row],[Salary in Big Macs]]/$H$5)</f>
        <v>#VALUE!</v>
      </c>
      <c r="J995" s="1" t="s">
        <v>2492</v>
      </c>
      <c r="K995" s="1" t="s">
        <v>316</v>
      </c>
      <c r="L995" s="1" t="s">
        <v>158</v>
      </c>
      <c r="M995" s="1" t="s">
        <v>38</v>
      </c>
      <c r="N995" s="1" t="str">
        <f>INDEX(Countries[], MATCH(Data[[#This Row],[Where do you work]], Countries[Actual], 0), 2)</f>
        <v>Romania</v>
      </c>
      <c r="O995" s="1" t="str">
        <f>VLOOKUP(Data[[#This Row],[Where do you work]], Countries[], 3, FALSE)</f>
        <v>Europe</v>
      </c>
      <c r="P995" s="1" t="s">
        <v>291</v>
      </c>
      <c r="Q995" s="1" t="str">
        <f>VLOOKUP(Data[[#This Row],[How many hours of a day you work on Excel]], Time[], 2, FALSE)</f>
        <v>Medium</v>
      </c>
      <c r="S995" s="33" t="str">
        <f>VLOOKUP(Data[[#This Row],[Years of Experience]], Experience[], 2, TRUE)</f>
        <v>0 - 5 Years</v>
      </c>
    </row>
    <row r="996" spans="2:19" x14ac:dyDescent="0.2">
      <c r="B996" s="1" t="s">
        <v>2748</v>
      </c>
      <c r="C996" s="1">
        <v>41055.103900462964</v>
      </c>
      <c r="D996" s="10" t="s">
        <v>2749</v>
      </c>
      <c r="E996" s="1" t="s">
        <v>322</v>
      </c>
      <c r="F996" s="11">
        <v>30000</v>
      </c>
      <c r="G996" s="9">
        <f>Data[[#This Row],[Clean Salary]]*INDEX(Exchange[], MATCH(Data[[#This Row],[Currency]], Exchange[Code], 0), 4)</f>
        <v>30000</v>
      </c>
      <c r="H996" s="11" t="str">
        <f>IFERROR(Data[[#This Row],[Salary in USD]]/(INDEX(Exchange[], MATCH(Data[[#This Row],[Local Currency Unit]], Exchange[Code], 0), 8)), "")</f>
        <v/>
      </c>
      <c r="I996" s="30" t="e">
        <f>100*(Data[[#This Row],[Salary in Big Macs]]/$H$5)</f>
        <v>#VALUE!</v>
      </c>
      <c r="J996" s="1" t="s">
        <v>2750</v>
      </c>
      <c r="K996" s="1" t="s">
        <v>313</v>
      </c>
      <c r="L996" s="1" t="s">
        <v>158</v>
      </c>
      <c r="M996" s="1" t="s">
        <v>38</v>
      </c>
      <c r="N996" s="1" t="str">
        <f>INDEX(Countries[], MATCH(Data[[#This Row],[Where do you work]], Countries[Actual], 0), 2)</f>
        <v>Romania</v>
      </c>
      <c r="O996" s="1" t="str">
        <f>VLOOKUP(Data[[#This Row],[Where do you work]], Countries[], 3, FALSE)</f>
        <v>Europe</v>
      </c>
      <c r="P996" s="1" t="s">
        <v>324</v>
      </c>
      <c r="Q996" s="1" t="str">
        <f>VLOOKUP(Data[[#This Row],[How many hours of a day you work on Excel]], Time[], 2, FALSE)</f>
        <v>Light</v>
      </c>
      <c r="S996" s="33" t="str">
        <f>VLOOKUP(Data[[#This Row],[Years of Experience]], Experience[], 2, TRUE)</f>
        <v>0 - 5 Years</v>
      </c>
    </row>
    <row r="997" spans="2:19" x14ac:dyDescent="0.2">
      <c r="B997" s="1" t="s">
        <v>3197</v>
      </c>
      <c r="C997" s="1">
        <v>41055.09302083333</v>
      </c>
      <c r="D997" s="10">
        <v>19200</v>
      </c>
      <c r="E997" s="1" t="s">
        <v>322</v>
      </c>
      <c r="F997" s="11">
        <v>19200</v>
      </c>
      <c r="G997" s="9">
        <f>Data[[#This Row],[Clean Salary]]*INDEX(Exchange[], MATCH(Data[[#This Row],[Currency]], Exchange[Code], 0), 4)</f>
        <v>19200</v>
      </c>
      <c r="H997" s="11" t="str">
        <f>IFERROR(Data[[#This Row],[Salary in USD]]/(INDEX(Exchange[], MATCH(Data[[#This Row],[Local Currency Unit]], Exchange[Code], 0), 8)), "")</f>
        <v/>
      </c>
      <c r="I997" s="30" t="e">
        <f>100*(Data[[#This Row],[Salary in Big Macs]]/$H$5)</f>
        <v>#VALUE!</v>
      </c>
      <c r="J997" s="1" t="s">
        <v>3198</v>
      </c>
      <c r="K997" s="1" t="s">
        <v>281</v>
      </c>
      <c r="L997" s="1" t="s">
        <v>158</v>
      </c>
      <c r="M997" s="1" t="s">
        <v>38</v>
      </c>
      <c r="N997" s="1" t="str">
        <f>INDEX(Countries[], MATCH(Data[[#This Row],[Where do you work]], Countries[Actual], 0), 2)</f>
        <v>Romania</v>
      </c>
      <c r="O997" s="1" t="str">
        <f>VLOOKUP(Data[[#This Row],[Where do you work]], Countries[], 3, FALSE)</f>
        <v>Europe</v>
      </c>
      <c r="P997" s="1" t="s">
        <v>294</v>
      </c>
      <c r="Q997" s="1" t="str">
        <f>VLOOKUP(Data[[#This Row],[How many hours of a day you work on Excel]], Time[], 2, FALSE)</f>
        <v>Very Heavy</v>
      </c>
      <c r="S997" s="33" t="str">
        <f>VLOOKUP(Data[[#This Row],[Years of Experience]], Experience[], 2, TRUE)</f>
        <v>0 - 5 Years</v>
      </c>
    </row>
    <row r="998" spans="2:19" x14ac:dyDescent="0.2">
      <c r="B998" s="1" t="s">
        <v>283</v>
      </c>
      <c r="C998" s="1">
        <v>41055.968958333331</v>
      </c>
      <c r="D998" s="10" t="s">
        <v>284</v>
      </c>
      <c r="E998" s="1" t="s">
        <v>38</v>
      </c>
      <c r="F998" s="11">
        <v>65000</v>
      </c>
      <c r="G998" s="9">
        <f>Data[[#This Row],[Clean Salary]]*INDEX(Exchange[], MATCH(Data[[#This Row],[Currency]], Exchange[Code], 0), 4)</f>
        <v>18499.860539512854</v>
      </c>
      <c r="H998" s="11" t="str">
        <f>IFERROR(Data[[#This Row],[Salary in USD]]/(INDEX(Exchange[], MATCH(Data[[#This Row],[Local Currency Unit]], Exchange[Code], 0), 8)), "")</f>
        <v/>
      </c>
      <c r="I998" s="30" t="e">
        <f>100*(Data[[#This Row],[Salary in Big Macs]]/$H$5)</f>
        <v>#VALUE!</v>
      </c>
      <c r="J998" s="1" t="s">
        <v>285</v>
      </c>
      <c r="K998" s="1" t="s">
        <v>286</v>
      </c>
      <c r="L998" s="1" t="s">
        <v>158</v>
      </c>
      <c r="M998" s="1" t="s">
        <v>38</v>
      </c>
      <c r="N998" s="1" t="str">
        <f>INDEX(Countries[], MATCH(Data[[#This Row],[Where do you work]], Countries[Actual], 0), 2)</f>
        <v>Romania</v>
      </c>
      <c r="O998" s="1" t="str">
        <f>VLOOKUP(Data[[#This Row],[Where do you work]], Countries[], 3, FALSE)</f>
        <v>Europe</v>
      </c>
      <c r="P998" s="1" t="s">
        <v>282</v>
      </c>
      <c r="Q998" s="1" t="str">
        <f>VLOOKUP(Data[[#This Row],[How many hours of a day you work on Excel]], Time[], 2, FALSE)</f>
        <v>Heavy</v>
      </c>
      <c r="R998" s="1">
        <v>6</v>
      </c>
      <c r="S998" s="33" t="str">
        <f>VLOOKUP(Data[[#This Row],[Years of Experience]], Experience[], 2, TRUE)</f>
        <v>5 - 10 Years</v>
      </c>
    </row>
    <row r="999" spans="2:19" x14ac:dyDescent="0.2">
      <c r="B999" s="1" t="s">
        <v>3817</v>
      </c>
      <c r="C999" s="1">
        <v>41055.12605324074</v>
      </c>
      <c r="D999" s="10" t="s">
        <v>3818</v>
      </c>
      <c r="E999" s="1" t="s">
        <v>322</v>
      </c>
      <c r="F999" s="11">
        <v>7500</v>
      </c>
      <c r="G999" s="9">
        <f>Data[[#This Row],[Clean Salary]]*INDEX(Exchange[], MATCH(Data[[#This Row],[Currency]], Exchange[Code], 0), 4)</f>
        <v>7500</v>
      </c>
      <c r="H999" s="11" t="str">
        <f>IFERROR(Data[[#This Row],[Salary in USD]]/(INDEX(Exchange[], MATCH(Data[[#This Row],[Local Currency Unit]], Exchange[Code], 0), 8)), "")</f>
        <v/>
      </c>
      <c r="I999" s="30" t="e">
        <f>100*(Data[[#This Row],[Salary in Big Macs]]/$H$5)</f>
        <v>#VALUE!</v>
      </c>
      <c r="J999" s="1" t="s">
        <v>3819</v>
      </c>
      <c r="K999" s="1" t="s">
        <v>290</v>
      </c>
      <c r="L999" s="1" t="s">
        <v>158</v>
      </c>
      <c r="M999" s="1" t="s">
        <v>38</v>
      </c>
      <c r="N999" s="1" t="str">
        <f>INDEX(Countries[], MATCH(Data[[#This Row],[Where do you work]], Countries[Actual], 0), 2)</f>
        <v>Romania</v>
      </c>
      <c r="O999" s="1" t="str">
        <f>VLOOKUP(Data[[#This Row],[Where do you work]], Countries[], 3, FALSE)</f>
        <v>Europe</v>
      </c>
      <c r="P999" s="1" t="s">
        <v>294</v>
      </c>
      <c r="Q999" s="1" t="str">
        <f>VLOOKUP(Data[[#This Row],[How many hours of a day you work on Excel]], Time[], 2, FALSE)</f>
        <v>Very Heavy</v>
      </c>
      <c r="S999" s="33" t="str">
        <f>VLOOKUP(Data[[#This Row],[Years of Experience]], Experience[], 2, TRUE)</f>
        <v>0 - 5 Years</v>
      </c>
    </row>
    <row r="1000" spans="2:19" x14ac:dyDescent="0.2">
      <c r="B1000" s="1" t="s">
        <v>3409</v>
      </c>
      <c r="C1000" s="1">
        <v>41059.92454861111</v>
      </c>
      <c r="D1000" s="10" t="s">
        <v>3399</v>
      </c>
      <c r="E1000" s="1" t="s">
        <v>322</v>
      </c>
      <c r="F1000" s="11">
        <v>15000</v>
      </c>
      <c r="G1000" s="9">
        <f>Data[[#This Row],[Clean Salary]]*INDEX(Exchange[], MATCH(Data[[#This Row],[Currency]], Exchange[Code], 0), 4)</f>
        <v>15000</v>
      </c>
      <c r="H1000" s="11" t="str">
        <f>IFERROR(Data[[#This Row],[Salary in USD]]/(INDEX(Exchange[], MATCH(Data[[#This Row],[Local Currency Unit]], Exchange[Code], 0), 8)), "")</f>
        <v/>
      </c>
      <c r="I1000" s="30" t="e">
        <f>100*(Data[[#This Row],[Salary in Big Macs]]/$H$5)</f>
        <v>#VALUE!</v>
      </c>
      <c r="J1000" s="1" t="s">
        <v>281</v>
      </c>
      <c r="K1000" s="1" t="s">
        <v>281</v>
      </c>
      <c r="L1000" s="1" t="s">
        <v>158</v>
      </c>
      <c r="M1000" s="1" t="s">
        <v>38</v>
      </c>
      <c r="N1000" s="1" t="str">
        <f>INDEX(Countries[], MATCH(Data[[#This Row],[Where do you work]], Countries[Actual], 0), 2)</f>
        <v>Romania</v>
      </c>
      <c r="O1000" s="1" t="str">
        <f>VLOOKUP(Data[[#This Row],[Where do you work]], Countries[], 3, FALSE)</f>
        <v>Europe</v>
      </c>
      <c r="P1000" s="1" t="s">
        <v>291</v>
      </c>
      <c r="Q1000" s="1" t="str">
        <f>VLOOKUP(Data[[#This Row],[How many hours of a day you work on Excel]], Time[], 2, FALSE)</f>
        <v>Medium</v>
      </c>
      <c r="R1000" s="1">
        <v>5</v>
      </c>
      <c r="S1000" s="33" t="str">
        <f>VLOOKUP(Data[[#This Row],[Years of Experience]], Experience[], 2, TRUE)</f>
        <v>5 - 10 Years</v>
      </c>
    </row>
    <row r="1001" spans="2:19" x14ac:dyDescent="0.2">
      <c r="B1001" s="1" t="s">
        <v>705</v>
      </c>
      <c r="C1001" s="1">
        <v>41054.324305555558</v>
      </c>
      <c r="D1001" s="10">
        <v>100000</v>
      </c>
      <c r="E1001" s="1" t="s">
        <v>322</v>
      </c>
      <c r="F1001" s="11">
        <v>100000</v>
      </c>
      <c r="G1001" s="9">
        <f>Data[[#This Row],[Clean Salary]]*INDEX(Exchange[], MATCH(Data[[#This Row],[Currency]], Exchange[Code], 0), 4)</f>
        <v>100000</v>
      </c>
      <c r="H1001" s="11">
        <f>IFERROR(Data[[#This Row],[Salary in USD]]/(INDEX(Exchange[], MATCH(Data[[#This Row],[Local Currency Unit]], Exchange[Code], 0), 8)), "")</f>
        <v>40816.326530612241</v>
      </c>
      <c r="I1001" s="30">
        <f>100*(Data[[#This Row],[Salary in Big Macs]]/$H$5)</f>
        <v>297.7879362089713</v>
      </c>
      <c r="J1001" s="1" t="s">
        <v>706</v>
      </c>
      <c r="K1001" s="1" t="s">
        <v>281</v>
      </c>
      <c r="L1001" s="1" t="s">
        <v>253</v>
      </c>
      <c r="M1001" s="1" t="s">
        <v>42</v>
      </c>
      <c r="N1001" s="1" t="str">
        <f>INDEX(Countries[], MATCH(Data[[#This Row],[Where do you work]], Countries[Actual], 0), 2)</f>
        <v>South Africa</v>
      </c>
      <c r="O1001" s="1" t="str">
        <f>VLOOKUP(Data[[#This Row],[Where do you work]], Countries[], 3, FALSE)</f>
        <v>Africa</v>
      </c>
      <c r="P1001" s="1" t="s">
        <v>282</v>
      </c>
      <c r="Q1001" s="1" t="str">
        <f>VLOOKUP(Data[[#This Row],[How many hours of a day you work on Excel]], Time[], 2, FALSE)</f>
        <v>Heavy</v>
      </c>
      <c r="S1001" s="33" t="str">
        <f>VLOOKUP(Data[[#This Row],[Years of Experience]], Experience[], 2, TRUE)</f>
        <v>0 - 5 Years</v>
      </c>
    </row>
    <row r="1002" spans="2:19" x14ac:dyDescent="0.2">
      <c r="B1002" s="1" t="s">
        <v>1249</v>
      </c>
      <c r="C1002" s="1">
        <v>41055.217395833337</v>
      </c>
      <c r="D1002" s="10">
        <v>72000</v>
      </c>
      <c r="E1002" s="1" t="s">
        <v>322</v>
      </c>
      <c r="F1002" s="11">
        <v>72000</v>
      </c>
      <c r="G1002" s="9">
        <f>Data[[#This Row],[Clean Salary]]*INDEX(Exchange[], MATCH(Data[[#This Row],[Currency]], Exchange[Code], 0), 4)</f>
        <v>72000</v>
      </c>
      <c r="H1002" s="11">
        <f>IFERROR(Data[[#This Row],[Salary in USD]]/(INDEX(Exchange[], MATCH(Data[[#This Row],[Local Currency Unit]], Exchange[Code], 0), 8)), "")</f>
        <v>28235.294117647059</v>
      </c>
      <c r="I1002" s="30">
        <f>100*(Data[[#This Row],[Salary in Big Macs]]/$H$5)</f>
        <v>205.99918410691194</v>
      </c>
      <c r="J1002" s="1" t="s">
        <v>1250</v>
      </c>
      <c r="K1002" s="1" t="s">
        <v>290</v>
      </c>
      <c r="L1002" s="1" t="s">
        <v>149</v>
      </c>
      <c r="M1002" s="1" t="s">
        <v>39</v>
      </c>
      <c r="N1002" s="1" t="str">
        <f>INDEX(Countries[], MATCH(Data[[#This Row],[Where do you work]], Countries[Actual], 0), 2)</f>
        <v>Russia</v>
      </c>
      <c r="O1002" s="1" t="str">
        <f>VLOOKUP(Data[[#This Row],[Where do you work]], Countries[], 3, FALSE)</f>
        <v>Asia</v>
      </c>
      <c r="P1002" s="1" t="s">
        <v>291</v>
      </c>
      <c r="Q1002" s="1" t="str">
        <f>VLOOKUP(Data[[#This Row],[How many hours of a day you work on Excel]], Time[], 2, FALSE)</f>
        <v>Medium</v>
      </c>
      <c r="S1002" s="33" t="str">
        <f>VLOOKUP(Data[[#This Row],[Years of Experience]], Experience[], 2, TRUE)</f>
        <v>0 - 5 Years</v>
      </c>
    </row>
    <row r="1003" spans="2:19" x14ac:dyDescent="0.2">
      <c r="B1003" s="1" t="s">
        <v>2377</v>
      </c>
      <c r="C1003" s="1">
        <v>41054.205416666664</v>
      </c>
      <c r="D1003" s="10">
        <v>41000</v>
      </c>
      <c r="E1003" s="1" t="s">
        <v>322</v>
      </c>
      <c r="F1003" s="11">
        <v>41000</v>
      </c>
      <c r="G1003" s="9">
        <f>Data[[#This Row],[Clean Salary]]*INDEX(Exchange[], MATCH(Data[[#This Row],[Currency]], Exchange[Code], 0), 4)</f>
        <v>41000</v>
      </c>
      <c r="H1003" s="11">
        <f>IFERROR(Data[[#This Row],[Salary in USD]]/(INDEX(Exchange[], MATCH(Data[[#This Row],[Local Currency Unit]], Exchange[Code], 0), 8)), "")</f>
        <v>16078.431372549021</v>
      </c>
      <c r="I1003" s="30">
        <f>100*(Data[[#This Row],[Salary in Big Macs]]/$H$5)</f>
        <v>117.30509094976931</v>
      </c>
      <c r="J1003" s="1" t="s">
        <v>2378</v>
      </c>
      <c r="K1003" s="1" t="s">
        <v>281</v>
      </c>
      <c r="L1003" s="1" t="s">
        <v>149</v>
      </c>
      <c r="M1003" s="1" t="s">
        <v>39</v>
      </c>
      <c r="N1003" s="1" t="str">
        <f>INDEX(Countries[], MATCH(Data[[#This Row],[Where do you work]], Countries[Actual], 0), 2)</f>
        <v>Russia</v>
      </c>
      <c r="O1003" s="1" t="str">
        <f>VLOOKUP(Data[[#This Row],[Where do you work]], Countries[], 3, FALSE)</f>
        <v>Asia</v>
      </c>
      <c r="P1003" s="1" t="s">
        <v>294</v>
      </c>
      <c r="Q1003" s="1" t="str">
        <f>VLOOKUP(Data[[#This Row],[How many hours of a day you work on Excel]], Time[], 2, FALSE)</f>
        <v>Very Heavy</v>
      </c>
      <c r="S1003" s="33" t="str">
        <f>VLOOKUP(Data[[#This Row],[Years of Experience]], Experience[], 2, TRUE)</f>
        <v>0 - 5 Years</v>
      </c>
    </row>
    <row r="1004" spans="2:19" x14ac:dyDescent="0.2">
      <c r="B1004" s="1" t="s">
        <v>738</v>
      </c>
      <c r="C1004" s="1">
        <v>41055.084745370368</v>
      </c>
      <c r="D1004" s="10" t="s">
        <v>739</v>
      </c>
      <c r="E1004" s="1" t="s">
        <v>322</v>
      </c>
      <c r="F1004" s="11">
        <v>99147</v>
      </c>
      <c r="G1004" s="9">
        <f>Data[[#This Row],[Clean Salary]]*INDEX(Exchange[], MATCH(Data[[#This Row],[Currency]], Exchange[Code], 0), 4)</f>
        <v>99147</v>
      </c>
      <c r="H1004" s="11">
        <f>IFERROR(Data[[#This Row],[Salary in USD]]/(INDEX(Exchange[], MATCH(Data[[#This Row],[Local Currency Unit]], Exchange[Code], 0), 8)), "")</f>
        <v>38881.176470588238</v>
      </c>
      <c r="I1004" s="30">
        <f>100*(Data[[#This Row],[Salary in Big Macs]]/$H$5)</f>
        <v>283.66945981455552</v>
      </c>
      <c r="J1004" s="1" t="s">
        <v>740</v>
      </c>
      <c r="K1004" s="1" t="s">
        <v>286</v>
      </c>
      <c r="L1004" s="1" t="s">
        <v>149</v>
      </c>
      <c r="M1004" s="1" t="s">
        <v>39</v>
      </c>
      <c r="N1004" s="1" t="str">
        <f>INDEX(Countries[], MATCH(Data[[#This Row],[Where do you work]], Countries[Actual], 0), 2)</f>
        <v>Russia</v>
      </c>
      <c r="O1004" s="1" t="str">
        <f>VLOOKUP(Data[[#This Row],[Where do you work]], Countries[], 3, FALSE)</f>
        <v>Asia</v>
      </c>
      <c r="P1004" s="1" t="s">
        <v>282</v>
      </c>
      <c r="Q1004" s="1" t="str">
        <f>VLOOKUP(Data[[#This Row],[How many hours of a day you work on Excel]], Time[], 2, FALSE)</f>
        <v>Heavy</v>
      </c>
      <c r="S1004" s="33" t="str">
        <f>VLOOKUP(Data[[#This Row],[Years of Experience]], Experience[], 2, TRUE)</f>
        <v>0 - 5 Years</v>
      </c>
    </row>
    <row r="1005" spans="2:19" x14ac:dyDescent="0.2">
      <c r="B1005" s="1" t="s">
        <v>2556</v>
      </c>
      <c r="C1005" s="1">
        <v>41055.345752314817</v>
      </c>
      <c r="D1005" s="10" t="s">
        <v>2557</v>
      </c>
      <c r="E1005" s="1" t="s">
        <v>322</v>
      </c>
      <c r="F1005" s="11">
        <v>36000</v>
      </c>
      <c r="G1005" s="9">
        <f>Data[[#This Row],[Clean Salary]]*INDEX(Exchange[], MATCH(Data[[#This Row],[Currency]], Exchange[Code], 0), 4)</f>
        <v>36000</v>
      </c>
      <c r="H1005" s="11">
        <f>IFERROR(Data[[#This Row],[Salary in USD]]/(INDEX(Exchange[], MATCH(Data[[#This Row],[Local Currency Unit]], Exchange[Code], 0), 8)), "")</f>
        <v>14117.64705882353</v>
      </c>
      <c r="I1005" s="30">
        <f>100*(Data[[#This Row],[Salary in Big Macs]]/$H$5)</f>
        <v>102.99959205345597</v>
      </c>
      <c r="J1005" s="1" t="s">
        <v>2558</v>
      </c>
      <c r="K1005" s="1" t="s">
        <v>342</v>
      </c>
      <c r="L1005" s="1" t="s">
        <v>149</v>
      </c>
      <c r="M1005" s="1" t="s">
        <v>39</v>
      </c>
      <c r="N1005" s="1" t="str">
        <f>INDEX(Countries[], MATCH(Data[[#This Row],[Where do you work]], Countries[Actual], 0), 2)</f>
        <v>Russia</v>
      </c>
      <c r="O1005" s="1" t="str">
        <f>VLOOKUP(Data[[#This Row],[Where do you work]], Countries[], 3, FALSE)</f>
        <v>Asia</v>
      </c>
      <c r="P1005" s="1" t="s">
        <v>294</v>
      </c>
      <c r="Q1005" s="1" t="str">
        <f>VLOOKUP(Data[[#This Row],[How many hours of a day you work on Excel]], Time[], 2, FALSE)</f>
        <v>Very Heavy</v>
      </c>
      <c r="R1005" s="1">
        <v>10</v>
      </c>
      <c r="S1005" s="33" t="str">
        <f>VLOOKUP(Data[[#This Row],[Years of Experience]], Experience[], 2, TRUE)</f>
        <v>10 - 20 Years</v>
      </c>
    </row>
    <row r="1006" spans="2:19" x14ac:dyDescent="0.2">
      <c r="B1006" s="1" t="s">
        <v>2586</v>
      </c>
      <c r="C1006" s="1">
        <v>41055.095150462963</v>
      </c>
      <c r="D1006" s="10">
        <v>35000</v>
      </c>
      <c r="E1006" s="1" t="s">
        <v>322</v>
      </c>
      <c r="F1006" s="11">
        <v>35000</v>
      </c>
      <c r="G1006" s="9">
        <f>Data[[#This Row],[Clean Salary]]*INDEX(Exchange[], MATCH(Data[[#This Row],[Currency]], Exchange[Code], 0), 4)</f>
        <v>35000</v>
      </c>
      <c r="H1006" s="11">
        <f>IFERROR(Data[[#This Row],[Salary in USD]]/(INDEX(Exchange[], MATCH(Data[[#This Row],[Local Currency Unit]], Exchange[Code], 0), 8)), "")</f>
        <v>13725.490196078432</v>
      </c>
      <c r="I1006" s="30">
        <f>100*(Data[[#This Row],[Salary in Big Macs]]/$H$5)</f>
        <v>100.13849227419331</v>
      </c>
      <c r="J1006" s="1" t="s">
        <v>2587</v>
      </c>
      <c r="K1006" s="1" t="s">
        <v>290</v>
      </c>
      <c r="L1006" s="1" t="s">
        <v>149</v>
      </c>
      <c r="M1006" s="1" t="s">
        <v>39</v>
      </c>
      <c r="N1006" s="1" t="str">
        <f>INDEX(Countries[], MATCH(Data[[#This Row],[Where do you work]], Countries[Actual], 0), 2)</f>
        <v>Russia</v>
      </c>
      <c r="O1006" s="1" t="str">
        <f>VLOOKUP(Data[[#This Row],[Where do you work]], Countries[], 3, FALSE)</f>
        <v>Asia</v>
      </c>
      <c r="P1006" s="1" t="s">
        <v>282</v>
      </c>
      <c r="Q1006" s="1" t="str">
        <f>VLOOKUP(Data[[#This Row],[How many hours of a day you work on Excel]], Time[], 2, FALSE)</f>
        <v>Heavy</v>
      </c>
      <c r="S1006" s="33" t="str">
        <f>VLOOKUP(Data[[#This Row],[Years of Experience]], Experience[], 2, TRUE)</f>
        <v>0 - 5 Years</v>
      </c>
    </row>
    <row r="1007" spans="2:19" x14ac:dyDescent="0.2">
      <c r="B1007" s="1" t="s">
        <v>732</v>
      </c>
      <c r="C1007" s="1">
        <v>41066.888090277775</v>
      </c>
      <c r="D1007" s="10">
        <v>100000</v>
      </c>
      <c r="E1007" s="1" t="s">
        <v>322</v>
      </c>
      <c r="F1007" s="11">
        <v>100000</v>
      </c>
      <c r="G1007" s="9">
        <f>Data[[#This Row],[Clean Salary]]*INDEX(Exchange[], MATCH(Data[[#This Row],[Currency]], Exchange[Code], 0), 4)</f>
        <v>100000</v>
      </c>
      <c r="H1007" s="11">
        <f>IFERROR(Data[[#This Row],[Salary in USD]]/(INDEX(Exchange[], MATCH(Data[[#This Row],[Local Currency Unit]], Exchange[Code], 0), 8)), "")</f>
        <v>39215.686274509804</v>
      </c>
      <c r="I1007" s="30">
        <f>100*(Data[[#This Row],[Salary in Big Macs]]/$H$5)</f>
        <v>286.10997792626659</v>
      </c>
      <c r="J1007" s="1" t="s">
        <v>733</v>
      </c>
      <c r="K1007" s="1" t="s">
        <v>290</v>
      </c>
      <c r="L1007" s="1" t="s">
        <v>149</v>
      </c>
      <c r="M1007" s="1" t="s">
        <v>39</v>
      </c>
      <c r="N1007" s="1" t="str">
        <f>INDEX(Countries[], MATCH(Data[[#This Row],[Where do you work]], Countries[Actual], 0), 2)</f>
        <v>Russia</v>
      </c>
      <c r="O1007" s="1" t="str">
        <f>VLOOKUP(Data[[#This Row],[Where do you work]], Countries[], 3, FALSE)</f>
        <v>Asia</v>
      </c>
      <c r="P1007" s="1" t="s">
        <v>294</v>
      </c>
      <c r="Q1007" s="1" t="str">
        <f>VLOOKUP(Data[[#This Row],[How many hours of a day you work on Excel]], Time[], 2, FALSE)</f>
        <v>Very Heavy</v>
      </c>
      <c r="R1007" s="1">
        <v>6</v>
      </c>
      <c r="S1007" s="33" t="str">
        <f>VLOOKUP(Data[[#This Row],[Years of Experience]], Experience[], 2, TRUE)</f>
        <v>5 - 10 Years</v>
      </c>
    </row>
    <row r="1008" spans="2:19" x14ac:dyDescent="0.2">
      <c r="B1008" s="1" t="s">
        <v>1592</v>
      </c>
      <c r="C1008" s="1">
        <v>41055.64203703704</v>
      </c>
      <c r="D1008" s="10">
        <v>5000</v>
      </c>
      <c r="E1008" s="1" t="s">
        <v>322</v>
      </c>
      <c r="F1008" s="11">
        <v>60000</v>
      </c>
      <c r="G1008" s="9">
        <f>Data[[#This Row],[Clean Salary]]*INDEX(Exchange[], MATCH(Data[[#This Row],[Currency]], Exchange[Code], 0), 4)</f>
        <v>60000</v>
      </c>
      <c r="H1008" s="11">
        <f>IFERROR(Data[[#This Row],[Salary in USD]]/(INDEX(Exchange[], MATCH(Data[[#This Row],[Local Currency Unit]], Exchange[Code], 0), 8)), "")</f>
        <v>23529.411764705885</v>
      </c>
      <c r="I1008" s="30">
        <f>100*(Data[[#This Row],[Salary in Big Macs]]/$H$5)</f>
        <v>171.66598675575997</v>
      </c>
      <c r="J1008" s="1" t="s">
        <v>281</v>
      </c>
      <c r="K1008" s="1" t="s">
        <v>281</v>
      </c>
      <c r="L1008" s="1" t="s">
        <v>149</v>
      </c>
      <c r="M1008" s="1" t="s">
        <v>39</v>
      </c>
      <c r="N1008" s="1" t="str">
        <f>INDEX(Countries[], MATCH(Data[[#This Row],[Where do you work]], Countries[Actual], 0), 2)</f>
        <v>Russia</v>
      </c>
      <c r="O1008" s="1" t="str">
        <f>VLOOKUP(Data[[#This Row],[Where do you work]], Countries[], 3, FALSE)</f>
        <v>Asia</v>
      </c>
      <c r="P1008" s="1" t="s">
        <v>282</v>
      </c>
      <c r="Q1008" s="1" t="str">
        <f>VLOOKUP(Data[[#This Row],[How many hours of a day you work on Excel]], Time[], 2, FALSE)</f>
        <v>Heavy</v>
      </c>
      <c r="R1008" s="1">
        <v>10</v>
      </c>
      <c r="S1008" s="33" t="str">
        <f>VLOOKUP(Data[[#This Row],[Years of Experience]], Experience[], 2, TRUE)</f>
        <v>10 - 20 Years</v>
      </c>
    </row>
    <row r="1009" spans="2:19" x14ac:dyDescent="0.2">
      <c r="B1009" s="1" t="s">
        <v>2987</v>
      </c>
      <c r="C1009" s="1">
        <v>41075.036550925928</v>
      </c>
      <c r="D1009" s="10">
        <v>2000</v>
      </c>
      <c r="E1009" s="1" t="s">
        <v>322</v>
      </c>
      <c r="F1009" s="11">
        <v>24000</v>
      </c>
      <c r="G1009" s="9">
        <f>Data[[#This Row],[Clean Salary]]*INDEX(Exchange[], MATCH(Data[[#This Row],[Currency]], Exchange[Code], 0), 4)</f>
        <v>24000</v>
      </c>
      <c r="H1009" s="11">
        <f>IFERROR(Data[[#This Row],[Salary in USD]]/(INDEX(Exchange[], MATCH(Data[[#This Row],[Local Currency Unit]], Exchange[Code], 0), 8)), "")</f>
        <v>9411.7647058823532</v>
      </c>
      <c r="I1009" s="30">
        <f>100*(Data[[#This Row],[Salary in Big Macs]]/$H$5)</f>
        <v>68.666394702303975</v>
      </c>
      <c r="J1009" s="1" t="s">
        <v>930</v>
      </c>
      <c r="K1009" s="1" t="s">
        <v>298</v>
      </c>
      <c r="L1009" s="1" t="s">
        <v>149</v>
      </c>
      <c r="M1009" s="1" t="s">
        <v>39</v>
      </c>
      <c r="N1009" s="1" t="str">
        <f>INDEX(Countries[], MATCH(Data[[#This Row],[Where do you work]], Countries[Actual], 0), 2)</f>
        <v>Russia</v>
      </c>
      <c r="O1009" s="1" t="str">
        <f>VLOOKUP(Data[[#This Row],[Where do you work]], Countries[], 3, FALSE)</f>
        <v>Asia</v>
      </c>
      <c r="P1009" s="1" t="s">
        <v>294</v>
      </c>
      <c r="Q1009" s="1" t="str">
        <f>VLOOKUP(Data[[#This Row],[How many hours of a day you work on Excel]], Time[], 2, FALSE)</f>
        <v>Very Heavy</v>
      </c>
      <c r="R1009" s="1">
        <v>23</v>
      </c>
      <c r="S1009" s="33" t="str">
        <f>VLOOKUP(Data[[#This Row],[Years of Experience]], Experience[], 2, TRUE)</f>
        <v>20+ Years</v>
      </c>
    </row>
    <row r="1010" spans="2:19" x14ac:dyDescent="0.2">
      <c r="B1010" s="1" t="s">
        <v>2550</v>
      </c>
      <c r="C1010" s="1">
        <v>41055.052222222221</v>
      </c>
      <c r="D1010" s="10" t="s">
        <v>2551</v>
      </c>
      <c r="E1010" s="1" t="s">
        <v>322</v>
      </c>
      <c r="F1010" s="11">
        <v>36000</v>
      </c>
      <c r="G1010" s="9">
        <f>Data[[#This Row],[Clean Salary]]*INDEX(Exchange[], MATCH(Data[[#This Row],[Currency]], Exchange[Code], 0), 4)</f>
        <v>36000</v>
      </c>
      <c r="H1010" s="11">
        <f>IFERROR(Data[[#This Row],[Salary in USD]]/(INDEX(Exchange[], MATCH(Data[[#This Row],[Local Currency Unit]], Exchange[Code], 0), 8)), "")</f>
        <v>14117.64705882353</v>
      </c>
      <c r="I1010" s="30">
        <f>100*(Data[[#This Row],[Salary in Big Macs]]/$H$5)</f>
        <v>102.99959205345597</v>
      </c>
      <c r="J1010" s="1" t="s">
        <v>2552</v>
      </c>
      <c r="K1010" s="1" t="s">
        <v>286</v>
      </c>
      <c r="L1010" s="1" t="s">
        <v>149</v>
      </c>
      <c r="M1010" s="1" t="s">
        <v>39</v>
      </c>
      <c r="N1010" s="1" t="str">
        <f>INDEX(Countries[], MATCH(Data[[#This Row],[Where do you work]], Countries[Actual], 0), 2)</f>
        <v>Russia</v>
      </c>
      <c r="O1010" s="1" t="str">
        <f>VLOOKUP(Data[[#This Row],[Where do you work]], Countries[], 3, FALSE)</f>
        <v>Asia</v>
      </c>
      <c r="P1010" s="1" t="s">
        <v>282</v>
      </c>
      <c r="Q1010" s="1" t="str">
        <f>VLOOKUP(Data[[#This Row],[How many hours of a day you work on Excel]], Time[], 2, FALSE)</f>
        <v>Heavy</v>
      </c>
      <c r="S1010" s="33" t="str">
        <f>VLOOKUP(Data[[#This Row],[Years of Experience]], Experience[], 2, TRUE)</f>
        <v>0 - 5 Years</v>
      </c>
    </row>
    <row r="1011" spans="2:19" x14ac:dyDescent="0.2">
      <c r="B1011" s="1" t="s">
        <v>2967</v>
      </c>
      <c r="C1011" s="1">
        <v>41055.536539351851</v>
      </c>
      <c r="D1011" s="10">
        <v>24000</v>
      </c>
      <c r="E1011" s="1" t="s">
        <v>322</v>
      </c>
      <c r="F1011" s="11">
        <v>24000</v>
      </c>
      <c r="G1011" s="9">
        <f>Data[[#This Row],[Clean Salary]]*INDEX(Exchange[], MATCH(Data[[#This Row],[Currency]], Exchange[Code], 0), 4)</f>
        <v>24000</v>
      </c>
      <c r="H1011" s="11">
        <f>IFERROR(Data[[#This Row],[Salary in USD]]/(INDEX(Exchange[], MATCH(Data[[#This Row],[Local Currency Unit]], Exchange[Code], 0), 8)), "")</f>
        <v>8988.7640449438204</v>
      </c>
      <c r="I1011" s="30">
        <f>100*(Data[[#This Row],[Salary in Big Macs]]/$H$5)</f>
        <v>65.580264603324025</v>
      </c>
      <c r="J1011" s="1" t="s">
        <v>800</v>
      </c>
      <c r="K1011" s="1" t="s">
        <v>281</v>
      </c>
      <c r="L1011" s="1" t="s">
        <v>246</v>
      </c>
      <c r="M1011" s="1" t="s">
        <v>40</v>
      </c>
      <c r="N1011" s="1" t="str">
        <f>INDEX(Countries[], MATCH(Data[[#This Row],[Where do you work]], Countries[Actual], 0), 2)</f>
        <v>Saudi Arabia</v>
      </c>
      <c r="O1011" s="1" t="str">
        <f>VLOOKUP(Data[[#This Row],[Where do you work]], Countries[], 3, FALSE)</f>
        <v>Middle East</v>
      </c>
      <c r="P1011" s="1" t="s">
        <v>282</v>
      </c>
      <c r="Q1011" s="1" t="str">
        <f>VLOOKUP(Data[[#This Row],[How many hours of a day you work on Excel]], Time[], 2, FALSE)</f>
        <v>Heavy</v>
      </c>
      <c r="R1011" s="1">
        <v>12</v>
      </c>
      <c r="S1011" s="33" t="str">
        <f>VLOOKUP(Data[[#This Row],[Years of Experience]], Experience[], 2, TRUE)</f>
        <v>10 - 20 Years</v>
      </c>
    </row>
    <row r="1012" spans="2:19" x14ac:dyDescent="0.2">
      <c r="B1012" s="1" t="s">
        <v>2524</v>
      </c>
      <c r="C1012" s="1">
        <v>41056.573460648149</v>
      </c>
      <c r="D1012" s="10">
        <v>36500</v>
      </c>
      <c r="E1012" s="1" t="s">
        <v>322</v>
      </c>
      <c r="F1012" s="11">
        <v>36500</v>
      </c>
      <c r="G1012" s="9">
        <f>Data[[#This Row],[Clean Salary]]*INDEX(Exchange[], MATCH(Data[[#This Row],[Currency]], Exchange[Code], 0), 4)</f>
        <v>36500</v>
      </c>
      <c r="H1012" s="11">
        <f>IFERROR(Data[[#This Row],[Salary in USD]]/(INDEX(Exchange[], MATCH(Data[[#This Row],[Local Currency Unit]], Exchange[Code], 0), 8)), "")</f>
        <v>13670.411985018727</v>
      </c>
      <c r="I1012" s="30">
        <f>100*(Data[[#This Row],[Salary in Big Macs]]/$H$5)</f>
        <v>99.736652417555291</v>
      </c>
      <c r="J1012" s="1" t="s">
        <v>316</v>
      </c>
      <c r="K1012" s="1" t="s">
        <v>316</v>
      </c>
      <c r="L1012" s="1" t="s">
        <v>150</v>
      </c>
      <c r="M1012" s="1" t="s">
        <v>40</v>
      </c>
      <c r="N1012" s="1" t="str">
        <f>INDEX(Countries[], MATCH(Data[[#This Row],[Where do you work]], Countries[Actual], 0), 2)</f>
        <v>Saudi Arabia</v>
      </c>
      <c r="O1012" s="1" t="str">
        <f>VLOOKUP(Data[[#This Row],[Where do you work]], Countries[], 3, FALSE)</f>
        <v>Middle East</v>
      </c>
      <c r="P1012" s="1" t="s">
        <v>282</v>
      </c>
      <c r="Q1012" s="1" t="str">
        <f>VLOOKUP(Data[[#This Row],[How many hours of a day you work on Excel]], Time[], 2, FALSE)</f>
        <v>Heavy</v>
      </c>
      <c r="R1012" s="1">
        <v>15</v>
      </c>
      <c r="S1012" s="33" t="str">
        <f>VLOOKUP(Data[[#This Row],[Years of Experience]], Experience[], 2, TRUE)</f>
        <v>10 - 20 Years</v>
      </c>
    </row>
    <row r="1013" spans="2:19" x14ac:dyDescent="0.2">
      <c r="B1013" s="1" t="s">
        <v>3051</v>
      </c>
      <c r="C1013" s="1">
        <v>41058.008599537039</v>
      </c>
      <c r="D1013" s="10">
        <v>23000</v>
      </c>
      <c r="E1013" s="1" t="s">
        <v>322</v>
      </c>
      <c r="F1013" s="11">
        <v>23000</v>
      </c>
      <c r="G1013" s="9">
        <f>Data[[#This Row],[Clean Salary]]*INDEX(Exchange[], MATCH(Data[[#This Row],[Currency]], Exchange[Code], 0), 4)</f>
        <v>23000</v>
      </c>
      <c r="H1013" s="11">
        <f>IFERROR(Data[[#This Row],[Salary in USD]]/(INDEX(Exchange[], MATCH(Data[[#This Row],[Local Currency Unit]], Exchange[Code], 0), 8)), "")</f>
        <v>8614.2322097378274</v>
      </c>
      <c r="I1013" s="30">
        <f>100*(Data[[#This Row],[Salary in Big Macs]]/$H$5)</f>
        <v>62.847753578185518</v>
      </c>
      <c r="J1013" s="1" t="s">
        <v>2044</v>
      </c>
      <c r="K1013" s="1" t="s">
        <v>316</v>
      </c>
      <c r="L1013" s="1" t="s">
        <v>150</v>
      </c>
      <c r="M1013" s="1" t="s">
        <v>40</v>
      </c>
      <c r="N1013" s="1" t="str">
        <f>INDEX(Countries[], MATCH(Data[[#This Row],[Where do you work]], Countries[Actual], 0), 2)</f>
        <v>Saudi Arabia</v>
      </c>
      <c r="O1013" s="1" t="str">
        <f>VLOOKUP(Data[[#This Row],[Where do you work]], Countries[], 3, FALSE)</f>
        <v>Middle East</v>
      </c>
      <c r="P1013" s="1" t="s">
        <v>294</v>
      </c>
      <c r="Q1013" s="1" t="str">
        <f>VLOOKUP(Data[[#This Row],[How many hours of a day you work on Excel]], Time[], 2, FALSE)</f>
        <v>Very Heavy</v>
      </c>
      <c r="R1013" s="1">
        <v>14</v>
      </c>
      <c r="S1013" s="33" t="str">
        <f>VLOOKUP(Data[[#This Row],[Years of Experience]], Experience[], 2, TRUE)</f>
        <v>10 - 20 Years</v>
      </c>
    </row>
    <row r="1014" spans="2:19" x14ac:dyDescent="0.2">
      <c r="B1014" s="1" t="s">
        <v>2328</v>
      </c>
      <c r="C1014" s="1">
        <v>41056.94122685185</v>
      </c>
      <c r="D1014" s="10">
        <v>42000</v>
      </c>
      <c r="E1014" s="1" t="s">
        <v>322</v>
      </c>
      <c r="F1014" s="11">
        <v>42000</v>
      </c>
      <c r="G1014" s="9">
        <f>Data[[#This Row],[Clean Salary]]*INDEX(Exchange[], MATCH(Data[[#This Row],[Currency]], Exchange[Code], 0), 4)</f>
        <v>42000</v>
      </c>
      <c r="H1014" s="11">
        <f>IFERROR(Data[[#This Row],[Salary in USD]]/(INDEX(Exchange[], MATCH(Data[[#This Row],[Local Currency Unit]], Exchange[Code], 0), 8)), "")</f>
        <v>15730.337078651686</v>
      </c>
      <c r="I1014" s="30">
        <f>100*(Data[[#This Row],[Salary in Big Macs]]/$H$5)</f>
        <v>114.76546305581705</v>
      </c>
      <c r="J1014" s="1" t="s">
        <v>2329</v>
      </c>
      <c r="K1014" s="1" t="s">
        <v>298</v>
      </c>
      <c r="L1014" s="1" t="s">
        <v>150</v>
      </c>
      <c r="M1014" s="1" t="s">
        <v>40</v>
      </c>
      <c r="N1014" s="1" t="str">
        <f>INDEX(Countries[], MATCH(Data[[#This Row],[Where do you work]], Countries[Actual], 0), 2)</f>
        <v>Saudi Arabia</v>
      </c>
      <c r="O1014" s="1" t="str">
        <f>VLOOKUP(Data[[#This Row],[Where do you work]], Countries[], 3, FALSE)</f>
        <v>Middle East</v>
      </c>
      <c r="P1014" s="1" t="s">
        <v>294</v>
      </c>
      <c r="Q1014" s="1" t="str">
        <f>VLOOKUP(Data[[#This Row],[How many hours of a day you work on Excel]], Time[], 2, FALSE)</f>
        <v>Very Heavy</v>
      </c>
      <c r="R1014" s="1">
        <v>15</v>
      </c>
      <c r="S1014" s="33" t="str">
        <f>VLOOKUP(Data[[#This Row],[Years of Experience]], Experience[], 2, TRUE)</f>
        <v>10 - 20 Years</v>
      </c>
    </row>
    <row r="1015" spans="2:19" x14ac:dyDescent="0.2">
      <c r="B1015" s="1" t="s">
        <v>490</v>
      </c>
      <c r="C1015" s="1">
        <v>41060.684305555558</v>
      </c>
      <c r="D1015" s="10">
        <v>320000</v>
      </c>
      <c r="E1015" s="1" t="s">
        <v>40</v>
      </c>
      <c r="F1015" s="11">
        <v>320000</v>
      </c>
      <c r="G1015" s="9">
        <f>Data[[#This Row],[Clean Salary]]*INDEX(Exchange[], MATCH(Data[[#This Row],[Currency]], Exchange[Code], 0), 4)</f>
        <v>85333.333333333328</v>
      </c>
      <c r="H1015" s="11">
        <f>IFERROR(Data[[#This Row],[Salary in USD]]/(INDEX(Exchange[], MATCH(Data[[#This Row],[Local Currency Unit]], Exchange[Code], 0), 8)), "")</f>
        <v>31960.049937578027</v>
      </c>
      <c r="I1015" s="30">
        <f>100*(Data[[#This Row],[Salary in Big Macs]]/$H$5)</f>
        <v>233.17427414515208</v>
      </c>
      <c r="J1015" s="1" t="s">
        <v>491</v>
      </c>
      <c r="K1015" s="1" t="s">
        <v>281</v>
      </c>
      <c r="L1015" s="1" t="s">
        <v>150</v>
      </c>
      <c r="M1015" s="1" t="s">
        <v>40</v>
      </c>
      <c r="N1015" s="1" t="str">
        <f>INDEX(Countries[], MATCH(Data[[#This Row],[Where do you work]], Countries[Actual], 0), 2)</f>
        <v>Saudi Arabia</v>
      </c>
      <c r="O1015" s="1" t="str">
        <f>VLOOKUP(Data[[#This Row],[Where do you work]], Countries[], 3, FALSE)</f>
        <v>Middle East</v>
      </c>
      <c r="P1015" s="1" t="s">
        <v>291</v>
      </c>
      <c r="Q1015" s="1" t="str">
        <f>VLOOKUP(Data[[#This Row],[How many hours of a day you work on Excel]], Time[], 2, FALSE)</f>
        <v>Medium</v>
      </c>
      <c r="R1015" s="1">
        <v>15</v>
      </c>
      <c r="S1015" s="33" t="str">
        <f>VLOOKUP(Data[[#This Row],[Years of Experience]], Experience[], 2, TRUE)</f>
        <v>10 - 20 Years</v>
      </c>
    </row>
    <row r="1016" spans="2:19" x14ac:dyDescent="0.2">
      <c r="B1016" s="1" t="s">
        <v>3272</v>
      </c>
      <c r="C1016" s="1">
        <v>41054.972754629627</v>
      </c>
      <c r="D1016" s="10" t="s">
        <v>3273</v>
      </c>
      <c r="E1016" s="1" t="s">
        <v>322</v>
      </c>
      <c r="F1016" s="11">
        <v>18000</v>
      </c>
      <c r="G1016" s="9">
        <f>Data[[#This Row],[Clean Salary]]*INDEX(Exchange[], MATCH(Data[[#This Row],[Currency]], Exchange[Code], 0), 4)</f>
        <v>18000</v>
      </c>
      <c r="H1016" s="11">
        <f>IFERROR(Data[[#This Row],[Salary in USD]]/(INDEX(Exchange[], MATCH(Data[[#This Row],[Local Currency Unit]], Exchange[Code], 0), 8)), "")</f>
        <v>6741.5730337078658</v>
      </c>
      <c r="I1016" s="30">
        <f>100*(Data[[#This Row],[Salary in Big Macs]]/$H$5)</f>
        <v>49.185198452493026</v>
      </c>
      <c r="J1016" s="1" t="s">
        <v>3274</v>
      </c>
      <c r="K1016" s="1" t="s">
        <v>290</v>
      </c>
      <c r="L1016" s="1" t="s">
        <v>150</v>
      </c>
      <c r="M1016" s="1" t="s">
        <v>40</v>
      </c>
      <c r="N1016" s="1" t="str">
        <f>INDEX(Countries[], MATCH(Data[[#This Row],[Where do you work]], Countries[Actual], 0), 2)</f>
        <v>Saudi Arabia</v>
      </c>
      <c r="O1016" s="1" t="str">
        <f>VLOOKUP(Data[[#This Row],[Where do you work]], Countries[], 3, FALSE)</f>
        <v>Middle East</v>
      </c>
      <c r="P1016" s="1" t="s">
        <v>294</v>
      </c>
      <c r="Q1016" s="1" t="str">
        <f>VLOOKUP(Data[[#This Row],[How many hours of a day you work on Excel]], Time[], 2, FALSE)</f>
        <v>Very Heavy</v>
      </c>
      <c r="S1016" s="33" t="str">
        <f>VLOOKUP(Data[[#This Row],[Years of Experience]], Experience[], 2, TRUE)</f>
        <v>0 - 5 Years</v>
      </c>
    </row>
    <row r="1017" spans="2:19" x14ac:dyDescent="0.2">
      <c r="B1017" s="1" t="s">
        <v>2306</v>
      </c>
      <c r="C1017" s="1">
        <v>41055.054837962962</v>
      </c>
      <c r="D1017" s="10">
        <v>3600</v>
      </c>
      <c r="E1017" s="1" t="s">
        <v>322</v>
      </c>
      <c r="F1017" s="11">
        <v>43200</v>
      </c>
      <c r="G1017" s="9">
        <f>Data[[#This Row],[Clean Salary]]*INDEX(Exchange[], MATCH(Data[[#This Row],[Currency]], Exchange[Code], 0), 4)</f>
        <v>43200</v>
      </c>
      <c r="H1017" s="11">
        <f>IFERROR(Data[[#This Row],[Salary in USD]]/(INDEX(Exchange[], MATCH(Data[[#This Row],[Local Currency Unit]], Exchange[Code], 0), 8)), "")</f>
        <v>16179.775280898877</v>
      </c>
      <c r="I1017" s="30">
        <f>100*(Data[[#This Row],[Salary in Big Macs]]/$H$5)</f>
        <v>118.04447628598325</v>
      </c>
      <c r="J1017" s="1" t="s">
        <v>2307</v>
      </c>
      <c r="K1017" s="1" t="s">
        <v>281</v>
      </c>
      <c r="L1017" s="1" t="s">
        <v>150</v>
      </c>
      <c r="M1017" s="1" t="s">
        <v>40</v>
      </c>
      <c r="N1017" s="1" t="str">
        <f>INDEX(Countries[], MATCH(Data[[#This Row],[Where do you work]], Countries[Actual], 0), 2)</f>
        <v>Saudi Arabia</v>
      </c>
      <c r="O1017" s="1" t="str">
        <f>VLOOKUP(Data[[#This Row],[Where do you work]], Countries[], 3, FALSE)</f>
        <v>Middle East</v>
      </c>
      <c r="P1017" s="1" t="s">
        <v>282</v>
      </c>
      <c r="Q1017" s="1" t="str">
        <f>VLOOKUP(Data[[#This Row],[How many hours of a day you work on Excel]], Time[], 2, FALSE)</f>
        <v>Heavy</v>
      </c>
      <c r="S1017" s="33" t="str">
        <f>VLOOKUP(Data[[#This Row],[Years of Experience]], Experience[], 2, TRUE)</f>
        <v>0 - 5 Years</v>
      </c>
    </row>
    <row r="1018" spans="2:19" x14ac:dyDescent="0.2">
      <c r="B1018" s="1" t="s">
        <v>828</v>
      </c>
      <c r="C1018" s="1">
        <v>41059.009108796294</v>
      </c>
      <c r="D1018" s="10" t="s">
        <v>829</v>
      </c>
      <c r="E1018" s="1" t="s">
        <v>40</v>
      </c>
      <c r="F1018" s="11">
        <v>216000</v>
      </c>
      <c r="G1018" s="9">
        <f>Data[[#This Row],[Clean Salary]]*INDEX(Exchange[], MATCH(Data[[#This Row],[Currency]], Exchange[Code], 0), 4)</f>
        <v>57600</v>
      </c>
      <c r="H1018" s="11">
        <f>IFERROR(Data[[#This Row],[Salary in USD]]/(INDEX(Exchange[], MATCH(Data[[#This Row],[Local Currency Unit]], Exchange[Code], 0), 8)), "")</f>
        <v>21573.033707865168</v>
      </c>
      <c r="I1018" s="30">
        <f>100*(Data[[#This Row],[Salary in Big Macs]]/$H$5)</f>
        <v>157.39263504797765</v>
      </c>
      <c r="J1018" s="1" t="s">
        <v>830</v>
      </c>
      <c r="K1018" s="1" t="s">
        <v>305</v>
      </c>
      <c r="L1018" s="1" t="s">
        <v>150</v>
      </c>
      <c r="M1018" s="1" t="s">
        <v>40</v>
      </c>
      <c r="N1018" s="1" t="str">
        <f>INDEX(Countries[], MATCH(Data[[#This Row],[Where do you work]], Countries[Actual], 0), 2)</f>
        <v>Saudi Arabia</v>
      </c>
      <c r="O1018" s="1" t="str">
        <f>VLOOKUP(Data[[#This Row],[Where do you work]], Countries[], 3, FALSE)</f>
        <v>Middle East</v>
      </c>
      <c r="P1018" s="1" t="s">
        <v>282</v>
      </c>
      <c r="Q1018" s="1" t="str">
        <f>VLOOKUP(Data[[#This Row],[How many hours of a day you work on Excel]], Time[], 2, FALSE)</f>
        <v>Heavy</v>
      </c>
      <c r="R1018" s="1">
        <v>20</v>
      </c>
      <c r="S1018" s="33" t="str">
        <f>VLOOKUP(Data[[#This Row],[Years of Experience]], Experience[], 2, TRUE)</f>
        <v>20+ Years</v>
      </c>
    </row>
    <row r="1019" spans="2:19" x14ac:dyDescent="0.2">
      <c r="B1019" s="1" t="s">
        <v>3417</v>
      </c>
      <c r="C1019" s="1">
        <v>41055.714861111112</v>
      </c>
      <c r="D1019" s="10" t="s">
        <v>3418</v>
      </c>
      <c r="E1019" s="1" t="s">
        <v>322</v>
      </c>
      <c r="F1019" s="11">
        <v>14960</v>
      </c>
      <c r="G1019" s="9">
        <f>Data[[#This Row],[Clean Salary]]*INDEX(Exchange[], MATCH(Data[[#This Row],[Currency]], Exchange[Code], 0), 4)</f>
        <v>14960</v>
      </c>
      <c r="H1019" s="11">
        <f>IFERROR(Data[[#This Row],[Salary in USD]]/(INDEX(Exchange[], MATCH(Data[[#This Row],[Local Currency Unit]], Exchange[Code], 0), 8)), "")</f>
        <v>5602.9962546816478</v>
      </c>
      <c r="I1019" s="30">
        <f>100*(Data[[#This Row],[Salary in Big Macs]]/$H$5)</f>
        <v>40.878364936071975</v>
      </c>
      <c r="J1019" s="1" t="s">
        <v>3419</v>
      </c>
      <c r="K1019" s="1" t="s">
        <v>298</v>
      </c>
      <c r="L1019" s="1" t="s">
        <v>150</v>
      </c>
      <c r="M1019" s="1" t="s">
        <v>40</v>
      </c>
      <c r="N1019" s="1" t="str">
        <f>INDEX(Countries[], MATCH(Data[[#This Row],[Where do you work]], Countries[Actual], 0), 2)</f>
        <v>Saudi Arabia</v>
      </c>
      <c r="O1019" s="1" t="str">
        <f>VLOOKUP(Data[[#This Row],[Where do you work]], Countries[], 3, FALSE)</f>
        <v>Middle East</v>
      </c>
      <c r="P1019" s="1" t="s">
        <v>294</v>
      </c>
      <c r="Q1019" s="1" t="str">
        <f>VLOOKUP(Data[[#This Row],[How many hours of a day you work on Excel]], Time[], 2, FALSE)</f>
        <v>Very Heavy</v>
      </c>
      <c r="R1019" s="1">
        <v>2</v>
      </c>
      <c r="S1019" s="33" t="str">
        <f>VLOOKUP(Data[[#This Row],[Years of Experience]], Experience[], 2, TRUE)</f>
        <v>0 - 5 Years</v>
      </c>
    </row>
    <row r="1020" spans="2:19" x14ac:dyDescent="0.2">
      <c r="B1020" s="1" t="s">
        <v>2915</v>
      </c>
      <c r="C1020" s="1">
        <v>41056.528807870367</v>
      </c>
      <c r="D1020" s="10" t="s">
        <v>2916</v>
      </c>
      <c r="E1020" s="1" t="s">
        <v>322</v>
      </c>
      <c r="F1020" s="11">
        <v>25560</v>
      </c>
      <c r="G1020" s="9">
        <f>Data[[#This Row],[Clean Salary]]*INDEX(Exchange[], MATCH(Data[[#This Row],[Currency]], Exchange[Code], 0), 4)</f>
        <v>25560</v>
      </c>
      <c r="H1020" s="11">
        <f>IFERROR(Data[[#This Row],[Salary in USD]]/(INDEX(Exchange[], MATCH(Data[[#This Row],[Local Currency Unit]], Exchange[Code], 0), 8)), "")</f>
        <v>9573.0337078651683</v>
      </c>
      <c r="I1020" s="30">
        <f>100*(Data[[#This Row],[Salary in Big Macs]]/$H$5)</f>
        <v>69.842981802540081</v>
      </c>
      <c r="J1020" s="1" t="s">
        <v>2917</v>
      </c>
      <c r="K1020" s="1" t="s">
        <v>281</v>
      </c>
      <c r="L1020" s="1" t="s">
        <v>2918</v>
      </c>
      <c r="M1020" s="1" t="s">
        <v>40</v>
      </c>
      <c r="N1020" s="1" t="str">
        <f>INDEX(Countries[], MATCH(Data[[#This Row],[Where do you work]], Countries[Actual], 0), 2)</f>
        <v>Saudi Arabia</v>
      </c>
      <c r="O1020" s="1" t="str">
        <f>VLOOKUP(Data[[#This Row],[Where do you work]], Countries[], 3, FALSE)</f>
        <v>Middle East</v>
      </c>
      <c r="P1020" s="1" t="s">
        <v>282</v>
      </c>
      <c r="Q1020" s="1" t="str">
        <f>VLOOKUP(Data[[#This Row],[How many hours of a day you work on Excel]], Time[], 2, FALSE)</f>
        <v>Heavy</v>
      </c>
      <c r="R1020" s="1">
        <v>3</v>
      </c>
      <c r="S1020" s="33" t="str">
        <f>VLOOKUP(Data[[#This Row],[Years of Experience]], Experience[], 2, TRUE)</f>
        <v>0 - 5 Years</v>
      </c>
    </row>
    <row r="1021" spans="2:19" x14ac:dyDescent="0.2">
      <c r="B1021" s="1" t="s">
        <v>2089</v>
      </c>
      <c r="C1021" s="1">
        <v>41055.744062500002</v>
      </c>
      <c r="D1021" s="10">
        <v>48000</v>
      </c>
      <c r="E1021" s="1" t="s">
        <v>322</v>
      </c>
      <c r="F1021" s="11">
        <v>48000</v>
      </c>
      <c r="G1021" s="9">
        <f>Data[[#This Row],[Clean Salary]]*INDEX(Exchange[], MATCH(Data[[#This Row],[Currency]], Exchange[Code], 0), 4)</f>
        <v>48000</v>
      </c>
      <c r="H1021" s="11">
        <f>IFERROR(Data[[#This Row],[Salary in USD]]/(INDEX(Exchange[], MATCH(Data[[#This Row],[Local Currency Unit]], Exchange[Code], 0), 8)), "")</f>
        <v>12800</v>
      </c>
      <c r="I1021" s="30">
        <f>100*(Data[[#This Row],[Salary in Big Macs]]/$H$5)</f>
        <v>93.386296795133404</v>
      </c>
      <c r="J1021" s="1" t="s">
        <v>342</v>
      </c>
      <c r="K1021" s="1" t="s">
        <v>342</v>
      </c>
      <c r="L1021" s="1" t="s">
        <v>144</v>
      </c>
      <c r="M1021" s="1" t="s">
        <v>41</v>
      </c>
      <c r="N1021" s="1" t="str">
        <f>INDEX(Countries[], MATCH(Data[[#This Row],[Where do you work]], Countries[Actual], 0), 2)</f>
        <v>Singapore</v>
      </c>
      <c r="O1021" s="1" t="str">
        <f>VLOOKUP(Data[[#This Row],[Where do you work]], Countries[], 3, FALSE)</f>
        <v>Australasia</v>
      </c>
      <c r="P1021" s="1" t="s">
        <v>294</v>
      </c>
      <c r="Q1021" s="1" t="str">
        <f>VLOOKUP(Data[[#This Row],[How many hours of a day you work on Excel]], Time[], 2, FALSE)</f>
        <v>Very Heavy</v>
      </c>
      <c r="R1021" s="1">
        <v>3</v>
      </c>
      <c r="S1021" s="33" t="str">
        <f>VLOOKUP(Data[[#This Row],[Years of Experience]], Experience[], 2, TRUE)</f>
        <v>0 - 5 Years</v>
      </c>
    </row>
    <row r="1022" spans="2:19" x14ac:dyDescent="0.2">
      <c r="B1022" s="1" t="s">
        <v>1599</v>
      </c>
      <c r="C1022" s="1">
        <v>41056.957395833335</v>
      </c>
      <c r="D1022" s="10">
        <v>60000</v>
      </c>
      <c r="E1022" s="1" t="s">
        <v>322</v>
      </c>
      <c r="F1022" s="11">
        <v>60000</v>
      </c>
      <c r="G1022" s="9">
        <f>Data[[#This Row],[Clean Salary]]*INDEX(Exchange[], MATCH(Data[[#This Row],[Currency]], Exchange[Code], 0), 4)</f>
        <v>60000</v>
      </c>
      <c r="H1022" s="11">
        <f>IFERROR(Data[[#This Row],[Salary in USD]]/(INDEX(Exchange[], MATCH(Data[[#This Row],[Local Currency Unit]], Exchange[Code], 0), 8)), "")</f>
        <v>16000</v>
      </c>
      <c r="I1022" s="30">
        <f>100*(Data[[#This Row],[Salary in Big Macs]]/$H$5)</f>
        <v>116.73287099391676</v>
      </c>
      <c r="J1022" s="1" t="s">
        <v>342</v>
      </c>
      <c r="K1022" s="1" t="s">
        <v>342</v>
      </c>
      <c r="L1022" s="1" t="s">
        <v>144</v>
      </c>
      <c r="M1022" s="1" t="s">
        <v>41</v>
      </c>
      <c r="N1022" s="1" t="str">
        <f>INDEX(Countries[], MATCH(Data[[#This Row],[Where do you work]], Countries[Actual], 0), 2)</f>
        <v>Singapore</v>
      </c>
      <c r="O1022" s="1" t="str">
        <f>VLOOKUP(Data[[#This Row],[Where do you work]], Countries[], 3, FALSE)</f>
        <v>Australasia</v>
      </c>
      <c r="P1022" s="1" t="s">
        <v>282</v>
      </c>
      <c r="Q1022" s="1" t="str">
        <f>VLOOKUP(Data[[#This Row],[How many hours of a day you work on Excel]], Time[], 2, FALSE)</f>
        <v>Heavy</v>
      </c>
      <c r="R1022" s="1">
        <v>5</v>
      </c>
      <c r="S1022" s="33" t="str">
        <f>VLOOKUP(Data[[#This Row],[Years of Experience]], Experience[], 2, TRUE)</f>
        <v>5 - 10 Years</v>
      </c>
    </row>
    <row r="1023" spans="2:19" x14ac:dyDescent="0.2">
      <c r="B1023" s="1" t="s">
        <v>557</v>
      </c>
      <c r="C1023" s="1">
        <v>41058.351284722223</v>
      </c>
      <c r="D1023" s="10" t="s">
        <v>558</v>
      </c>
      <c r="E1023" s="1" t="s">
        <v>322</v>
      </c>
      <c r="F1023" s="11">
        <v>120000</v>
      </c>
      <c r="G1023" s="9">
        <f>Data[[#This Row],[Clean Salary]]*INDEX(Exchange[], MATCH(Data[[#This Row],[Currency]], Exchange[Code], 0), 4)</f>
        <v>120000</v>
      </c>
      <c r="H1023" s="11">
        <f>IFERROR(Data[[#This Row],[Salary in USD]]/(INDEX(Exchange[], MATCH(Data[[#This Row],[Local Currency Unit]], Exchange[Code], 0), 8)), "")</f>
        <v>32000</v>
      </c>
      <c r="I1023" s="30">
        <f>100*(Data[[#This Row],[Salary in Big Macs]]/$H$5)</f>
        <v>233.46574198783352</v>
      </c>
      <c r="J1023" s="1" t="s">
        <v>559</v>
      </c>
      <c r="K1023" s="1" t="s">
        <v>342</v>
      </c>
      <c r="L1023" s="1" t="s">
        <v>144</v>
      </c>
      <c r="M1023" s="1" t="s">
        <v>41</v>
      </c>
      <c r="N1023" s="1" t="str">
        <f>INDEX(Countries[], MATCH(Data[[#This Row],[Where do you work]], Countries[Actual], 0), 2)</f>
        <v>Singapore</v>
      </c>
      <c r="O1023" s="1" t="str">
        <f>VLOOKUP(Data[[#This Row],[Where do you work]], Countries[], 3, FALSE)</f>
        <v>Australasia</v>
      </c>
      <c r="P1023" s="1" t="s">
        <v>324</v>
      </c>
      <c r="Q1023" s="1" t="str">
        <f>VLOOKUP(Data[[#This Row],[How many hours of a day you work on Excel]], Time[], 2, FALSE)</f>
        <v>Light</v>
      </c>
      <c r="R1023" s="1">
        <v>5</v>
      </c>
      <c r="S1023" s="33" t="str">
        <f>VLOOKUP(Data[[#This Row],[Years of Experience]], Experience[], 2, TRUE)</f>
        <v>5 - 10 Years</v>
      </c>
    </row>
    <row r="1024" spans="2:19" x14ac:dyDescent="0.2">
      <c r="B1024" s="1" t="s">
        <v>1597</v>
      </c>
      <c r="C1024" s="1">
        <v>41056.67392361111</v>
      </c>
      <c r="D1024" s="10">
        <v>60000</v>
      </c>
      <c r="E1024" s="1" t="s">
        <v>322</v>
      </c>
      <c r="F1024" s="11">
        <v>60000</v>
      </c>
      <c r="G1024" s="9">
        <f>Data[[#This Row],[Clean Salary]]*INDEX(Exchange[], MATCH(Data[[#This Row],[Currency]], Exchange[Code], 0), 4)</f>
        <v>60000</v>
      </c>
      <c r="H1024" s="11">
        <f>IFERROR(Data[[#This Row],[Salary in USD]]/(INDEX(Exchange[], MATCH(Data[[#This Row],[Local Currency Unit]], Exchange[Code], 0), 8)), "")</f>
        <v>16000</v>
      </c>
      <c r="I1024" s="30">
        <f>100*(Data[[#This Row],[Salary in Big Macs]]/$H$5)</f>
        <v>116.73287099391676</v>
      </c>
      <c r="J1024" s="1" t="s">
        <v>1598</v>
      </c>
      <c r="K1024" s="1" t="s">
        <v>316</v>
      </c>
      <c r="L1024" s="1" t="s">
        <v>144</v>
      </c>
      <c r="M1024" s="1" t="s">
        <v>41</v>
      </c>
      <c r="N1024" s="1" t="str">
        <f>INDEX(Countries[], MATCH(Data[[#This Row],[Where do you work]], Countries[Actual], 0), 2)</f>
        <v>Singapore</v>
      </c>
      <c r="O1024" s="1" t="str">
        <f>VLOOKUP(Data[[#This Row],[Where do you work]], Countries[], 3, FALSE)</f>
        <v>Australasia</v>
      </c>
      <c r="P1024" s="1" t="s">
        <v>294</v>
      </c>
      <c r="Q1024" s="1" t="str">
        <f>VLOOKUP(Data[[#This Row],[How many hours of a day you work on Excel]], Time[], 2, FALSE)</f>
        <v>Very Heavy</v>
      </c>
      <c r="R1024" s="1">
        <v>10</v>
      </c>
      <c r="S1024" s="33" t="str">
        <f>VLOOKUP(Data[[#This Row],[Years of Experience]], Experience[], 2, TRUE)</f>
        <v>10 - 20 Years</v>
      </c>
    </row>
    <row r="1025" spans="2:19" x14ac:dyDescent="0.2">
      <c r="B1025" s="1" t="s">
        <v>2237</v>
      </c>
      <c r="C1025" s="1">
        <v>41057.536030092589</v>
      </c>
      <c r="D1025" s="10">
        <v>45000</v>
      </c>
      <c r="E1025" s="1" t="s">
        <v>322</v>
      </c>
      <c r="F1025" s="11">
        <v>45000</v>
      </c>
      <c r="G1025" s="9">
        <f>Data[[#This Row],[Clean Salary]]*INDEX(Exchange[], MATCH(Data[[#This Row],[Currency]], Exchange[Code], 0), 4)</f>
        <v>45000</v>
      </c>
      <c r="H1025" s="11">
        <f>IFERROR(Data[[#This Row],[Salary in USD]]/(INDEX(Exchange[], MATCH(Data[[#This Row],[Local Currency Unit]], Exchange[Code], 0), 8)), "")</f>
        <v>12000</v>
      </c>
      <c r="I1025" s="30">
        <f>100*(Data[[#This Row],[Salary in Big Macs]]/$H$5)</f>
        <v>87.549653245437582</v>
      </c>
      <c r="J1025" s="1" t="s">
        <v>305</v>
      </c>
      <c r="K1025" s="1" t="s">
        <v>305</v>
      </c>
      <c r="L1025" s="1" t="s">
        <v>2238</v>
      </c>
      <c r="M1025" s="1" t="s">
        <v>41</v>
      </c>
      <c r="N1025" s="1" t="str">
        <f>INDEX(Countries[], MATCH(Data[[#This Row],[Where do you work]], Countries[Actual], 0), 2)</f>
        <v>Singapore</v>
      </c>
      <c r="O1025" s="1" t="str">
        <f>VLOOKUP(Data[[#This Row],[Where do you work]], Countries[], 3, FALSE)</f>
        <v>Australasia</v>
      </c>
      <c r="P1025" s="1" t="s">
        <v>291</v>
      </c>
      <c r="Q1025" s="1" t="str">
        <f>VLOOKUP(Data[[#This Row],[How many hours of a day you work on Excel]], Time[], 2, FALSE)</f>
        <v>Medium</v>
      </c>
      <c r="R1025" s="1">
        <v>4</v>
      </c>
      <c r="S1025" s="33" t="str">
        <f>VLOOKUP(Data[[#This Row],[Years of Experience]], Experience[], 2, TRUE)</f>
        <v>0 - 5 Years</v>
      </c>
    </row>
    <row r="1026" spans="2:19" x14ac:dyDescent="0.2">
      <c r="B1026" s="1" t="s">
        <v>2006</v>
      </c>
      <c r="C1026" s="1">
        <v>41057.955324074072</v>
      </c>
      <c r="D1026" s="10" t="s">
        <v>2007</v>
      </c>
      <c r="E1026" s="1" t="s">
        <v>322</v>
      </c>
      <c r="F1026" s="11">
        <v>50000</v>
      </c>
      <c r="G1026" s="9">
        <f>Data[[#This Row],[Clean Salary]]*INDEX(Exchange[], MATCH(Data[[#This Row],[Currency]], Exchange[Code], 0), 4)</f>
        <v>50000</v>
      </c>
      <c r="H1026" s="11">
        <f>IFERROR(Data[[#This Row],[Salary in USD]]/(INDEX(Exchange[], MATCH(Data[[#This Row],[Local Currency Unit]], Exchange[Code], 0), 8)), "")</f>
        <v>13333.333333333334</v>
      </c>
      <c r="I1026" s="30">
        <f>100*(Data[[#This Row],[Salary in Big Macs]]/$H$5)</f>
        <v>97.277392494930638</v>
      </c>
      <c r="J1026" s="1" t="s">
        <v>305</v>
      </c>
      <c r="K1026" s="1" t="s">
        <v>305</v>
      </c>
      <c r="L1026" s="1" t="s">
        <v>144</v>
      </c>
      <c r="M1026" s="1" t="s">
        <v>41</v>
      </c>
      <c r="N1026" s="1" t="str">
        <f>INDEX(Countries[], MATCH(Data[[#This Row],[Where do you work]], Countries[Actual], 0), 2)</f>
        <v>Singapore</v>
      </c>
      <c r="O1026" s="1" t="str">
        <f>VLOOKUP(Data[[#This Row],[Where do you work]], Countries[], 3, FALSE)</f>
        <v>Australasia</v>
      </c>
      <c r="P1026" s="1" t="s">
        <v>291</v>
      </c>
      <c r="Q1026" s="1" t="str">
        <f>VLOOKUP(Data[[#This Row],[How many hours of a day you work on Excel]], Time[], 2, FALSE)</f>
        <v>Medium</v>
      </c>
      <c r="R1026" s="1">
        <v>25</v>
      </c>
      <c r="S1026" s="33" t="str">
        <f>VLOOKUP(Data[[#This Row],[Years of Experience]], Experience[], 2, TRUE)</f>
        <v>20+ Years</v>
      </c>
    </row>
    <row r="1027" spans="2:19" x14ac:dyDescent="0.2">
      <c r="B1027" s="1" t="s">
        <v>2634</v>
      </c>
      <c r="C1027" s="1">
        <v>41071.931539351855</v>
      </c>
      <c r="D1027" s="10">
        <v>33600</v>
      </c>
      <c r="E1027" s="1" t="s">
        <v>322</v>
      </c>
      <c r="F1027" s="11">
        <v>33600</v>
      </c>
      <c r="G1027" s="9">
        <f>Data[[#This Row],[Clean Salary]]*INDEX(Exchange[], MATCH(Data[[#This Row],[Currency]], Exchange[Code], 0), 4)</f>
        <v>33600</v>
      </c>
      <c r="H1027" s="11">
        <f>IFERROR(Data[[#This Row],[Salary in USD]]/(INDEX(Exchange[], MATCH(Data[[#This Row],[Local Currency Unit]], Exchange[Code], 0), 8)), "")</f>
        <v>8960</v>
      </c>
      <c r="I1027" s="30">
        <f>100*(Data[[#This Row],[Salary in Big Macs]]/$H$5)</f>
        <v>65.37040775659338</v>
      </c>
      <c r="J1027" s="1" t="s">
        <v>2635</v>
      </c>
      <c r="K1027" s="1" t="s">
        <v>290</v>
      </c>
      <c r="L1027" s="1" t="s">
        <v>144</v>
      </c>
      <c r="M1027" s="1" t="s">
        <v>41</v>
      </c>
      <c r="N1027" s="1" t="str">
        <f>INDEX(Countries[], MATCH(Data[[#This Row],[Where do you work]], Countries[Actual], 0), 2)</f>
        <v>Singapore</v>
      </c>
      <c r="O1027" s="1" t="str">
        <f>VLOOKUP(Data[[#This Row],[Where do you work]], Countries[], 3, FALSE)</f>
        <v>Australasia</v>
      </c>
      <c r="P1027" s="1" t="s">
        <v>294</v>
      </c>
      <c r="Q1027" s="1" t="str">
        <f>VLOOKUP(Data[[#This Row],[How many hours of a day you work on Excel]], Time[], 2, FALSE)</f>
        <v>Very Heavy</v>
      </c>
      <c r="R1027" s="1">
        <v>2</v>
      </c>
      <c r="S1027" s="33" t="str">
        <f>VLOOKUP(Data[[#This Row],[Years of Experience]], Experience[], 2, TRUE)</f>
        <v>0 - 5 Years</v>
      </c>
    </row>
    <row r="1028" spans="2:19" x14ac:dyDescent="0.2">
      <c r="B1028" s="1" t="s">
        <v>2636</v>
      </c>
      <c r="C1028" s="1">
        <v>41071.931944444441</v>
      </c>
      <c r="D1028" s="10">
        <v>33600</v>
      </c>
      <c r="E1028" s="1" t="s">
        <v>322</v>
      </c>
      <c r="F1028" s="11">
        <v>33600</v>
      </c>
      <c r="G1028" s="9">
        <f>Data[[#This Row],[Clean Salary]]*INDEX(Exchange[], MATCH(Data[[#This Row],[Currency]], Exchange[Code], 0), 4)</f>
        <v>33600</v>
      </c>
      <c r="H1028" s="11">
        <f>IFERROR(Data[[#This Row],[Salary in USD]]/(INDEX(Exchange[], MATCH(Data[[#This Row],[Local Currency Unit]], Exchange[Code], 0), 8)), "")</f>
        <v>8960</v>
      </c>
      <c r="I1028" s="30">
        <f>100*(Data[[#This Row],[Salary in Big Macs]]/$H$5)</f>
        <v>65.37040775659338</v>
      </c>
      <c r="J1028" s="1" t="s">
        <v>2635</v>
      </c>
      <c r="K1028" s="1" t="s">
        <v>290</v>
      </c>
      <c r="L1028" s="1" t="s">
        <v>144</v>
      </c>
      <c r="M1028" s="1" t="s">
        <v>41</v>
      </c>
      <c r="N1028" s="1" t="str">
        <f>INDEX(Countries[], MATCH(Data[[#This Row],[Where do you work]], Countries[Actual], 0), 2)</f>
        <v>Singapore</v>
      </c>
      <c r="O1028" s="1" t="str">
        <f>VLOOKUP(Data[[#This Row],[Where do you work]], Countries[], 3, FALSE)</f>
        <v>Australasia</v>
      </c>
      <c r="P1028" s="1" t="s">
        <v>294</v>
      </c>
      <c r="Q1028" s="1" t="str">
        <f>VLOOKUP(Data[[#This Row],[How many hours of a day you work on Excel]], Time[], 2, FALSE)</f>
        <v>Very Heavy</v>
      </c>
      <c r="R1028" s="1">
        <v>2</v>
      </c>
      <c r="S1028" s="33" t="str">
        <f>VLOOKUP(Data[[#This Row],[Years of Experience]], Experience[], 2, TRUE)</f>
        <v>0 - 5 Years</v>
      </c>
    </row>
    <row r="1029" spans="2:19" x14ac:dyDescent="0.2">
      <c r="B1029" s="1" t="s">
        <v>1009</v>
      </c>
      <c r="C1029" s="1">
        <v>41057.511030092595</v>
      </c>
      <c r="D1029" s="10" t="s">
        <v>1010</v>
      </c>
      <c r="E1029" s="1" t="s">
        <v>41</v>
      </c>
      <c r="F1029" s="11">
        <v>92000</v>
      </c>
      <c r="G1029" s="9">
        <f>Data[[#This Row],[Clean Salary]]*INDEX(Exchange[], MATCH(Data[[#This Row],[Currency]], Exchange[Code], 0), 4)</f>
        <v>72571.80269935554</v>
      </c>
      <c r="H1029" s="11">
        <f>IFERROR(Data[[#This Row],[Salary in USD]]/(INDEX(Exchange[], MATCH(Data[[#This Row],[Local Currency Unit]], Exchange[Code], 0), 8)), "")</f>
        <v>19352.480719828145</v>
      </c>
      <c r="I1029" s="30">
        <f>100*(Data[[#This Row],[Salary in Big Macs]]/$H$5)</f>
        <v>141.19191470499752</v>
      </c>
      <c r="J1029" s="1" t="s">
        <v>280</v>
      </c>
      <c r="K1029" s="1" t="s">
        <v>281</v>
      </c>
      <c r="L1029" s="1" t="s">
        <v>144</v>
      </c>
      <c r="M1029" s="1" t="s">
        <v>41</v>
      </c>
      <c r="N1029" s="1" t="str">
        <f>INDEX(Countries[], MATCH(Data[[#This Row],[Where do you work]], Countries[Actual], 0), 2)</f>
        <v>Singapore</v>
      </c>
      <c r="O1029" s="1" t="str">
        <f>VLOOKUP(Data[[#This Row],[Where do you work]], Countries[], 3, FALSE)</f>
        <v>Australasia</v>
      </c>
      <c r="P1029" s="1" t="s">
        <v>294</v>
      </c>
      <c r="Q1029" s="1" t="str">
        <f>VLOOKUP(Data[[#This Row],[How many hours of a day you work on Excel]], Time[], 2, FALSE)</f>
        <v>Very Heavy</v>
      </c>
      <c r="R1029" s="1">
        <v>15</v>
      </c>
      <c r="S1029" s="33" t="str">
        <f>VLOOKUP(Data[[#This Row],[Years of Experience]], Experience[], 2, TRUE)</f>
        <v>10 - 20 Years</v>
      </c>
    </row>
    <row r="1030" spans="2:19" x14ac:dyDescent="0.2">
      <c r="B1030" s="1" t="s">
        <v>2894</v>
      </c>
      <c r="C1030" s="1">
        <v>41055.038032407407</v>
      </c>
      <c r="D1030" s="10">
        <v>27000</v>
      </c>
      <c r="E1030" s="1" t="s">
        <v>322</v>
      </c>
      <c r="F1030" s="11">
        <v>27000</v>
      </c>
      <c r="G1030" s="9">
        <f>Data[[#This Row],[Clean Salary]]*INDEX(Exchange[], MATCH(Data[[#This Row],[Currency]], Exchange[Code], 0), 4)</f>
        <v>27000</v>
      </c>
      <c r="H1030" s="11">
        <f>IFERROR(Data[[#This Row],[Salary in USD]]/(INDEX(Exchange[], MATCH(Data[[#This Row],[Local Currency Unit]], Exchange[Code], 0), 8)), "")</f>
        <v>7200</v>
      </c>
      <c r="I1030" s="30">
        <f>100*(Data[[#This Row],[Salary in Big Macs]]/$H$5)</f>
        <v>52.529791947262538</v>
      </c>
      <c r="J1030" s="1" t="s">
        <v>2895</v>
      </c>
      <c r="K1030" s="1" t="s">
        <v>290</v>
      </c>
      <c r="L1030" s="1" t="s">
        <v>144</v>
      </c>
      <c r="M1030" s="1" t="s">
        <v>41</v>
      </c>
      <c r="N1030" s="1" t="str">
        <f>INDEX(Countries[], MATCH(Data[[#This Row],[Where do you work]], Countries[Actual], 0), 2)</f>
        <v>Singapore</v>
      </c>
      <c r="O1030" s="1" t="str">
        <f>VLOOKUP(Data[[#This Row],[Where do you work]], Countries[], 3, FALSE)</f>
        <v>Australasia</v>
      </c>
      <c r="P1030" s="1" t="s">
        <v>294</v>
      </c>
      <c r="Q1030" s="1" t="str">
        <f>VLOOKUP(Data[[#This Row],[How many hours of a day you work on Excel]], Time[], 2, FALSE)</f>
        <v>Very Heavy</v>
      </c>
      <c r="S1030" s="33" t="str">
        <f>VLOOKUP(Data[[#This Row],[Years of Experience]], Experience[], 2, TRUE)</f>
        <v>0 - 5 Years</v>
      </c>
    </row>
    <row r="1031" spans="2:19" x14ac:dyDescent="0.2">
      <c r="B1031" s="1" t="s">
        <v>3132</v>
      </c>
      <c r="C1031" s="1">
        <v>41074.918807870374</v>
      </c>
      <c r="D1031" s="10">
        <v>1720</v>
      </c>
      <c r="E1031" s="1" t="s">
        <v>322</v>
      </c>
      <c r="F1031" s="11">
        <v>20640</v>
      </c>
      <c r="G1031" s="9">
        <f>Data[[#This Row],[Clean Salary]]*INDEX(Exchange[], MATCH(Data[[#This Row],[Currency]], Exchange[Code], 0), 4)</f>
        <v>20640</v>
      </c>
      <c r="H1031" s="11">
        <f>IFERROR(Data[[#This Row],[Salary in USD]]/(INDEX(Exchange[], MATCH(Data[[#This Row],[Local Currency Unit]], Exchange[Code], 0), 8)), "")</f>
        <v>5504</v>
      </c>
      <c r="I1031" s="30">
        <f>100*(Data[[#This Row],[Salary in Big Macs]]/$H$5)</f>
        <v>40.156107621907367</v>
      </c>
      <c r="J1031" s="1" t="s">
        <v>3133</v>
      </c>
      <c r="K1031" s="1" t="s">
        <v>281</v>
      </c>
      <c r="L1031" s="1" t="s">
        <v>144</v>
      </c>
      <c r="M1031" s="1" t="s">
        <v>41</v>
      </c>
      <c r="N1031" s="1" t="str">
        <f>INDEX(Countries[], MATCH(Data[[#This Row],[Where do you work]], Countries[Actual], 0), 2)</f>
        <v>Singapore</v>
      </c>
      <c r="O1031" s="1" t="str">
        <f>VLOOKUP(Data[[#This Row],[Where do you work]], Countries[], 3, FALSE)</f>
        <v>Australasia</v>
      </c>
      <c r="P1031" s="1" t="s">
        <v>282</v>
      </c>
      <c r="Q1031" s="1" t="str">
        <f>VLOOKUP(Data[[#This Row],[How many hours of a day you work on Excel]], Time[], 2, FALSE)</f>
        <v>Heavy</v>
      </c>
      <c r="R1031" s="1">
        <v>3</v>
      </c>
      <c r="S1031" s="33" t="str">
        <f>VLOOKUP(Data[[#This Row],[Years of Experience]], Experience[], 2, TRUE)</f>
        <v>0 - 5 Years</v>
      </c>
    </row>
    <row r="1032" spans="2:19" x14ac:dyDescent="0.2">
      <c r="B1032" s="1" t="s">
        <v>1052</v>
      </c>
      <c r="C1032" s="1">
        <v>41058.070138888892</v>
      </c>
      <c r="D1032" s="10">
        <v>80000</v>
      </c>
      <c r="E1032" s="1" t="s">
        <v>322</v>
      </c>
      <c r="F1032" s="11">
        <v>80000</v>
      </c>
      <c r="G1032" s="9">
        <f>Data[[#This Row],[Clean Salary]]*INDEX(Exchange[], MATCH(Data[[#This Row],[Currency]], Exchange[Code], 0), 4)</f>
        <v>80000</v>
      </c>
      <c r="H1032" s="11">
        <f>IFERROR(Data[[#This Row],[Salary in USD]]/(INDEX(Exchange[], MATCH(Data[[#This Row],[Local Currency Unit]], Exchange[Code], 0), 8)), "")</f>
        <v>21333.333333333332</v>
      </c>
      <c r="I1032" s="30">
        <f>100*(Data[[#This Row],[Salary in Big Macs]]/$H$5)</f>
        <v>155.643827991889</v>
      </c>
      <c r="J1032" s="1" t="s">
        <v>1053</v>
      </c>
      <c r="K1032" s="1" t="s">
        <v>290</v>
      </c>
      <c r="L1032" s="1" t="s">
        <v>144</v>
      </c>
      <c r="M1032" s="1" t="s">
        <v>41</v>
      </c>
      <c r="N1032" s="1" t="str">
        <f>INDEX(Countries[], MATCH(Data[[#This Row],[Where do you work]], Countries[Actual], 0), 2)</f>
        <v>Singapore</v>
      </c>
      <c r="O1032" s="1" t="str">
        <f>VLOOKUP(Data[[#This Row],[Where do you work]], Countries[], 3, FALSE)</f>
        <v>Australasia</v>
      </c>
      <c r="P1032" s="1" t="s">
        <v>324</v>
      </c>
      <c r="Q1032" s="1" t="str">
        <f>VLOOKUP(Data[[#This Row],[How many hours of a day you work on Excel]], Time[], 2, FALSE)</f>
        <v>Light</v>
      </c>
      <c r="R1032" s="1">
        <v>6</v>
      </c>
      <c r="S1032" s="33" t="str">
        <f>VLOOKUP(Data[[#This Row],[Years of Experience]], Experience[], 2, TRUE)</f>
        <v>5 - 10 Years</v>
      </c>
    </row>
    <row r="1033" spans="2:19" x14ac:dyDescent="0.2">
      <c r="B1033" s="1" t="s">
        <v>2886</v>
      </c>
      <c r="C1033" s="1">
        <v>41055.047465277778</v>
      </c>
      <c r="D1033" s="10">
        <v>2300</v>
      </c>
      <c r="E1033" s="1" t="s">
        <v>322</v>
      </c>
      <c r="F1033" s="11">
        <v>27600</v>
      </c>
      <c r="G1033" s="9">
        <f>Data[[#This Row],[Clean Salary]]*INDEX(Exchange[], MATCH(Data[[#This Row],[Currency]], Exchange[Code], 0), 4)</f>
        <v>27600</v>
      </c>
      <c r="H1033" s="11">
        <f>IFERROR(Data[[#This Row],[Salary in USD]]/(INDEX(Exchange[], MATCH(Data[[#This Row],[Local Currency Unit]], Exchange[Code], 0), 8)), "")</f>
        <v>7360</v>
      </c>
      <c r="I1033" s="30">
        <f>100*(Data[[#This Row],[Salary in Big Macs]]/$H$5)</f>
        <v>53.697120657201715</v>
      </c>
      <c r="J1033" s="1" t="s">
        <v>2887</v>
      </c>
      <c r="K1033" s="1" t="s">
        <v>342</v>
      </c>
      <c r="L1033" s="1" t="s">
        <v>144</v>
      </c>
      <c r="M1033" s="1" t="s">
        <v>41</v>
      </c>
      <c r="N1033" s="1" t="str">
        <f>INDEX(Countries[], MATCH(Data[[#This Row],[Where do you work]], Countries[Actual], 0), 2)</f>
        <v>Singapore</v>
      </c>
      <c r="O1033" s="1" t="str">
        <f>VLOOKUP(Data[[#This Row],[Where do you work]], Countries[], 3, FALSE)</f>
        <v>Australasia</v>
      </c>
      <c r="P1033" s="1" t="s">
        <v>294</v>
      </c>
      <c r="Q1033" s="1" t="str">
        <f>VLOOKUP(Data[[#This Row],[How many hours of a day you work on Excel]], Time[], 2, FALSE)</f>
        <v>Very Heavy</v>
      </c>
      <c r="S1033" s="33" t="str">
        <f>VLOOKUP(Data[[#This Row],[Years of Experience]], Experience[], 2, TRUE)</f>
        <v>0 - 5 Years</v>
      </c>
    </row>
    <row r="1034" spans="2:19" x14ac:dyDescent="0.2">
      <c r="B1034" s="1" t="s">
        <v>3503</v>
      </c>
      <c r="C1034" s="1">
        <v>41064.927777777775</v>
      </c>
      <c r="D1034" s="10">
        <v>13000</v>
      </c>
      <c r="E1034" s="1" t="s">
        <v>322</v>
      </c>
      <c r="F1034" s="11">
        <v>13000</v>
      </c>
      <c r="G1034" s="9">
        <f>Data[[#This Row],[Clean Salary]]*INDEX(Exchange[], MATCH(Data[[#This Row],[Currency]], Exchange[Code], 0), 4)</f>
        <v>13000</v>
      </c>
      <c r="H1034" s="11">
        <f>IFERROR(Data[[#This Row],[Salary in USD]]/(INDEX(Exchange[], MATCH(Data[[#This Row],[Local Currency Unit]], Exchange[Code], 0), 8)), "")</f>
        <v>2934.5372460496615</v>
      </c>
      <c r="I1034" s="30">
        <f>100*(Data[[#This Row],[Salary in Big Macs]]/$H$5)</f>
        <v>21.409809860622431</v>
      </c>
      <c r="J1034" s="1" t="s">
        <v>3504</v>
      </c>
      <c r="K1034" s="1" t="s">
        <v>290</v>
      </c>
      <c r="L1034" s="1" t="s">
        <v>249</v>
      </c>
      <c r="M1034" s="1" t="s">
        <v>15</v>
      </c>
      <c r="N1034" s="1" t="str">
        <f>INDEX(Countries[], MATCH(Data[[#This Row],[Where do you work]], Countries[Actual], 0), 2)</f>
        <v>Slovakia</v>
      </c>
      <c r="O1034" s="1" t="str">
        <f>VLOOKUP(Data[[#This Row],[Where do you work]], Countries[], 3, FALSE)</f>
        <v>Europe</v>
      </c>
      <c r="P1034" s="1" t="s">
        <v>294</v>
      </c>
      <c r="Q1034" s="1" t="str">
        <f>VLOOKUP(Data[[#This Row],[How many hours of a day you work on Excel]], Time[], 2, FALSE)</f>
        <v>Very Heavy</v>
      </c>
      <c r="R1034" s="1">
        <v>6</v>
      </c>
      <c r="S1034" s="33" t="str">
        <f>VLOOKUP(Data[[#This Row],[Years of Experience]], Experience[], 2, TRUE)</f>
        <v>5 - 10 Years</v>
      </c>
    </row>
    <row r="1035" spans="2:19" x14ac:dyDescent="0.2">
      <c r="B1035" s="1" t="s">
        <v>3263</v>
      </c>
      <c r="C1035" s="1">
        <v>41056.906006944446</v>
      </c>
      <c r="D1035" s="10" t="s">
        <v>3259</v>
      </c>
      <c r="E1035" s="1" t="s">
        <v>15</v>
      </c>
      <c r="F1035" s="11">
        <v>15000</v>
      </c>
      <c r="G1035" s="9">
        <f>Data[[#This Row],[Clean Salary]]*INDEX(Exchange[], MATCH(Data[[#This Row],[Currency]], Exchange[Code], 0), 4)</f>
        <v>19055.991584874118</v>
      </c>
      <c r="H1035" s="11">
        <f>IFERROR(Data[[#This Row],[Salary in USD]]/(INDEX(Exchange[], MATCH(Data[[#This Row],[Local Currency Unit]], Exchange[Code], 0), 8)), "")</f>
        <v>4301.5782358632323</v>
      </c>
      <c r="I1035" s="30">
        <f>100*(Data[[#This Row],[Salary in Big Macs]]/$H$5)</f>
        <v>31.383473579828923</v>
      </c>
      <c r="J1035" s="1" t="s">
        <v>3264</v>
      </c>
      <c r="K1035" s="1" t="s">
        <v>290</v>
      </c>
      <c r="L1035" s="1" t="s">
        <v>250</v>
      </c>
      <c r="M1035" s="1" t="s">
        <v>15</v>
      </c>
      <c r="N1035" s="1" t="str">
        <f>INDEX(Countries[], MATCH(Data[[#This Row],[Where do you work]], Countries[Actual], 0), 2)</f>
        <v>Slovenia</v>
      </c>
      <c r="O1035" s="1" t="str">
        <f>VLOOKUP(Data[[#This Row],[Where do you work]], Countries[], 3, FALSE)</f>
        <v>Europe</v>
      </c>
      <c r="P1035" s="1" t="s">
        <v>282</v>
      </c>
      <c r="Q1035" s="1" t="str">
        <f>VLOOKUP(Data[[#This Row],[How many hours of a day you work on Excel]], Time[], 2, FALSE)</f>
        <v>Heavy</v>
      </c>
      <c r="R1035" s="1">
        <v>4</v>
      </c>
      <c r="S1035" s="33" t="str">
        <f>VLOOKUP(Data[[#This Row],[Years of Experience]], Experience[], 2, TRUE)</f>
        <v>0 - 5 Years</v>
      </c>
    </row>
    <row r="1036" spans="2:19" x14ac:dyDescent="0.2">
      <c r="B1036" s="1" t="s">
        <v>1099</v>
      </c>
      <c r="C1036" s="1">
        <v>41055.123287037037</v>
      </c>
      <c r="D1036" s="10">
        <v>78000</v>
      </c>
      <c r="E1036" s="1" t="s">
        <v>322</v>
      </c>
      <c r="F1036" s="11">
        <v>78000</v>
      </c>
      <c r="G1036" s="9">
        <f>Data[[#This Row],[Clean Salary]]*INDEX(Exchange[], MATCH(Data[[#This Row],[Currency]], Exchange[Code], 0), 4)</f>
        <v>78000</v>
      </c>
      <c r="H1036" s="11" t="str">
        <f>IFERROR(Data[[#This Row],[Salary in USD]]/(INDEX(Exchange[], MATCH(Data[[#This Row],[Local Currency Unit]], Exchange[Code], 0), 8)), "")</f>
        <v/>
      </c>
      <c r="I1036" s="30" t="e">
        <f>100*(Data[[#This Row],[Salary in Big Macs]]/$H$5)</f>
        <v>#VALUE!</v>
      </c>
      <c r="J1036" s="1" t="s">
        <v>1100</v>
      </c>
      <c r="K1036" s="1" t="s">
        <v>281</v>
      </c>
      <c r="L1036" s="1" t="s">
        <v>251</v>
      </c>
      <c r="N1036" s="1" t="str">
        <f>INDEX(Countries[], MATCH(Data[[#This Row],[Where do you work]], Countries[Actual], 0), 2)</f>
        <v>Somalia</v>
      </c>
      <c r="O1036" s="1" t="str">
        <f>VLOOKUP(Data[[#This Row],[Where do you work]], Countries[], 3, FALSE)</f>
        <v>Africa</v>
      </c>
      <c r="P1036" s="1" t="s">
        <v>282</v>
      </c>
      <c r="Q1036" s="1" t="str">
        <f>VLOOKUP(Data[[#This Row],[How many hours of a day you work on Excel]], Time[], 2, FALSE)</f>
        <v>Heavy</v>
      </c>
      <c r="S1036" s="33" t="str">
        <f>VLOOKUP(Data[[#This Row],[Years of Experience]], Experience[], 2, TRUE)</f>
        <v>0 - 5 Years</v>
      </c>
    </row>
    <row r="1037" spans="2:19" x14ac:dyDescent="0.2">
      <c r="B1037" s="1" t="s">
        <v>1125</v>
      </c>
      <c r="C1037" s="1">
        <v>41057.885011574072</v>
      </c>
      <c r="D1037" s="10" t="s">
        <v>1126</v>
      </c>
      <c r="E1037" s="1" t="s">
        <v>42</v>
      </c>
      <c r="F1037" s="11">
        <v>366252</v>
      </c>
      <c r="G1037" s="9">
        <f>Data[[#This Row],[Clean Salary]]*INDEX(Exchange[], MATCH(Data[[#This Row],[Currency]], Exchange[Code], 0), 4)</f>
        <v>44654.095718350931</v>
      </c>
      <c r="H1037" s="11">
        <f>IFERROR(Data[[#This Row],[Salary in USD]]/(INDEX(Exchange[], MATCH(Data[[#This Row],[Local Currency Unit]], Exchange[Code], 0), 8)), "")</f>
        <v>18226.161517694258</v>
      </c>
      <c r="I1037" s="30">
        <f>100*(Data[[#This Row],[Salary in Big Macs]]/$H$5)</f>
        <v>132.97451007245587</v>
      </c>
      <c r="J1037" s="1" t="s">
        <v>316</v>
      </c>
      <c r="K1037" s="1" t="s">
        <v>316</v>
      </c>
      <c r="L1037" s="1" t="s">
        <v>140</v>
      </c>
      <c r="M1037" s="1" t="s">
        <v>42</v>
      </c>
      <c r="N1037" s="1" t="str">
        <f>INDEX(Countries[], MATCH(Data[[#This Row],[Where do you work]], Countries[Actual], 0), 2)</f>
        <v>South Africa</v>
      </c>
      <c r="O1037" s="1" t="str">
        <f>VLOOKUP(Data[[#This Row],[Where do you work]], Countries[], 3, FALSE)</f>
        <v>Africa</v>
      </c>
      <c r="P1037" s="1" t="s">
        <v>294</v>
      </c>
      <c r="Q1037" s="1" t="str">
        <f>VLOOKUP(Data[[#This Row],[How many hours of a day you work on Excel]], Time[], 2, FALSE)</f>
        <v>Very Heavy</v>
      </c>
      <c r="R1037" s="1">
        <v>15</v>
      </c>
      <c r="S1037" s="33" t="str">
        <f>VLOOKUP(Data[[#This Row],[Years of Experience]], Experience[], 2, TRUE)</f>
        <v>10 - 20 Years</v>
      </c>
    </row>
    <row r="1038" spans="2:19" x14ac:dyDescent="0.2">
      <c r="B1038" s="1" t="s">
        <v>2478</v>
      </c>
      <c r="C1038" s="1">
        <v>41076.224340277775</v>
      </c>
      <c r="D1038" s="10">
        <v>38666</v>
      </c>
      <c r="E1038" s="1" t="s">
        <v>322</v>
      </c>
      <c r="F1038" s="11">
        <v>38666</v>
      </c>
      <c r="G1038" s="9">
        <f>Data[[#This Row],[Clean Salary]]*INDEX(Exchange[], MATCH(Data[[#This Row],[Currency]], Exchange[Code], 0), 4)</f>
        <v>38666</v>
      </c>
      <c r="H1038" s="11">
        <f>IFERROR(Data[[#This Row],[Salary in USD]]/(INDEX(Exchange[], MATCH(Data[[#This Row],[Local Currency Unit]], Exchange[Code], 0), 8)), "")</f>
        <v>15782.040816326529</v>
      </c>
      <c r="I1038" s="30">
        <f>100*(Data[[#This Row],[Salary in Big Macs]]/$H$5)</f>
        <v>115.14268341456085</v>
      </c>
      <c r="J1038" s="1" t="s">
        <v>2479</v>
      </c>
      <c r="K1038" s="1" t="s">
        <v>286</v>
      </c>
      <c r="L1038" s="1" t="s">
        <v>140</v>
      </c>
      <c r="M1038" s="1" t="s">
        <v>42</v>
      </c>
      <c r="N1038" s="1" t="str">
        <f>INDEX(Countries[], MATCH(Data[[#This Row],[Where do you work]], Countries[Actual], 0), 2)</f>
        <v>South Africa</v>
      </c>
      <c r="O1038" s="1" t="str">
        <f>VLOOKUP(Data[[#This Row],[Where do you work]], Countries[], 3, FALSE)</f>
        <v>Africa</v>
      </c>
      <c r="P1038" s="1" t="s">
        <v>294</v>
      </c>
      <c r="Q1038" s="1" t="str">
        <f>VLOOKUP(Data[[#This Row],[How many hours of a day you work on Excel]], Time[], 2, FALSE)</f>
        <v>Very Heavy</v>
      </c>
      <c r="R1038" s="1">
        <v>10</v>
      </c>
      <c r="S1038" s="33" t="str">
        <f>VLOOKUP(Data[[#This Row],[Years of Experience]], Experience[], 2, TRUE)</f>
        <v>10 - 20 Years</v>
      </c>
    </row>
    <row r="1039" spans="2:19" x14ac:dyDescent="0.2">
      <c r="B1039" s="1" t="s">
        <v>3687</v>
      </c>
      <c r="C1039" s="1">
        <v>41055.626782407409</v>
      </c>
      <c r="D1039" s="10">
        <v>800</v>
      </c>
      <c r="E1039" s="1" t="s">
        <v>322</v>
      </c>
      <c r="F1039" s="11">
        <v>9600</v>
      </c>
      <c r="G1039" s="9">
        <f>Data[[#This Row],[Clean Salary]]*INDEX(Exchange[], MATCH(Data[[#This Row],[Currency]], Exchange[Code], 0), 4)</f>
        <v>9600</v>
      </c>
      <c r="H1039" s="11">
        <f>IFERROR(Data[[#This Row],[Salary in USD]]/(INDEX(Exchange[], MATCH(Data[[#This Row],[Local Currency Unit]], Exchange[Code], 0), 8)), "")</f>
        <v>3918.3673469387754</v>
      </c>
      <c r="I1039" s="30">
        <f>100*(Data[[#This Row],[Salary in Big Macs]]/$H$5)</f>
        <v>28.587641876061248</v>
      </c>
      <c r="J1039" s="1" t="s">
        <v>2401</v>
      </c>
      <c r="K1039" s="1" t="s">
        <v>290</v>
      </c>
      <c r="L1039" s="1" t="s">
        <v>140</v>
      </c>
      <c r="M1039" s="1" t="s">
        <v>42</v>
      </c>
      <c r="N1039" s="1" t="str">
        <f>INDEX(Countries[], MATCH(Data[[#This Row],[Where do you work]], Countries[Actual], 0), 2)</f>
        <v>South Africa</v>
      </c>
      <c r="O1039" s="1" t="str">
        <f>VLOOKUP(Data[[#This Row],[Where do you work]], Countries[], 3, FALSE)</f>
        <v>Africa</v>
      </c>
      <c r="P1039" s="1" t="s">
        <v>282</v>
      </c>
      <c r="Q1039" s="1" t="str">
        <f>VLOOKUP(Data[[#This Row],[How many hours of a day you work on Excel]], Time[], 2, FALSE)</f>
        <v>Heavy</v>
      </c>
      <c r="R1039" s="1">
        <v>2</v>
      </c>
      <c r="S1039" s="33" t="str">
        <f>VLOOKUP(Data[[#This Row],[Years of Experience]], Experience[], 2, TRUE)</f>
        <v>0 - 5 Years</v>
      </c>
    </row>
    <row r="1040" spans="2:19" x14ac:dyDescent="0.2">
      <c r="B1040" s="1" t="s">
        <v>1954</v>
      </c>
      <c r="C1040" s="1">
        <v>41057.604224537034</v>
      </c>
      <c r="D1040" s="10" t="s">
        <v>1955</v>
      </c>
      <c r="E1040" s="1" t="s">
        <v>42</v>
      </c>
      <c r="F1040" s="11">
        <v>240000</v>
      </c>
      <c r="G1040" s="9">
        <f>Data[[#This Row],[Clean Salary]]*INDEX(Exchange[], MATCH(Data[[#This Row],[Currency]], Exchange[Code], 0), 4)</f>
        <v>29261.227167098674</v>
      </c>
      <c r="H1040" s="11">
        <f>IFERROR(Data[[#This Row],[Salary in USD]]/(INDEX(Exchange[], MATCH(Data[[#This Row],[Local Currency Unit]], Exchange[Code], 0), 8)), "")</f>
        <v>11943.358027387212</v>
      </c>
      <c r="I1040" s="30">
        <f>100*(Data[[#This Row],[Salary in Big Macs]]/$H$5)</f>
        <v>87.136404490321979</v>
      </c>
      <c r="J1040" s="1" t="s">
        <v>1956</v>
      </c>
      <c r="K1040" s="1" t="s">
        <v>316</v>
      </c>
      <c r="L1040" s="1" t="s">
        <v>140</v>
      </c>
      <c r="M1040" s="1" t="s">
        <v>42</v>
      </c>
      <c r="N1040" s="1" t="str">
        <f>INDEX(Countries[], MATCH(Data[[#This Row],[Where do you work]], Countries[Actual], 0), 2)</f>
        <v>South Africa</v>
      </c>
      <c r="O1040" s="1" t="str">
        <f>VLOOKUP(Data[[#This Row],[Where do you work]], Countries[], 3, FALSE)</f>
        <v>Africa</v>
      </c>
      <c r="P1040" s="1" t="s">
        <v>291</v>
      </c>
      <c r="Q1040" s="1" t="str">
        <f>VLOOKUP(Data[[#This Row],[How many hours of a day you work on Excel]], Time[], 2, FALSE)</f>
        <v>Medium</v>
      </c>
      <c r="R1040" s="1">
        <v>20</v>
      </c>
      <c r="S1040" s="33" t="str">
        <f>VLOOKUP(Data[[#This Row],[Years of Experience]], Experience[], 2, TRUE)</f>
        <v>20+ Years</v>
      </c>
    </row>
    <row r="1041" spans="2:19" x14ac:dyDescent="0.2">
      <c r="B1041" s="1" t="s">
        <v>1873</v>
      </c>
      <c r="C1041" s="1">
        <v>41080.589479166665</v>
      </c>
      <c r="D1041" s="10">
        <v>52500</v>
      </c>
      <c r="E1041" s="1" t="s">
        <v>322</v>
      </c>
      <c r="F1041" s="11">
        <v>52500</v>
      </c>
      <c r="G1041" s="9">
        <f>Data[[#This Row],[Clean Salary]]*INDEX(Exchange[], MATCH(Data[[#This Row],[Currency]], Exchange[Code], 0), 4)</f>
        <v>52500</v>
      </c>
      <c r="H1041" s="11">
        <f>IFERROR(Data[[#This Row],[Salary in USD]]/(INDEX(Exchange[], MATCH(Data[[#This Row],[Local Currency Unit]], Exchange[Code], 0), 8)), "")</f>
        <v>21428.571428571428</v>
      </c>
      <c r="I1041" s="30">
        <f>100*(Data[[#This Row],[Salary in Big Macs]]/$H$5)</f>
        <v>156.33866650970992</v>
      </c>
      <c r="J1041" s="1" t="s">
        <v>1874</v>
      </c>
      <c r="K1041" s="1" t="s">
        <v>290</v>
      </c>
      <c r="L1041" s="1" t="s">
        <v>1875</v>
      </c>
      <c r="M1041" s="1" t="s">
        <v>42</v>
      </c>
      <c r="N1041" s="1" t="str">
        <f>INDEX(Countries[], MATCH(Data[[#This Row],[Where do you work]], Countries[Actual], 0), 2)</f>
        <v>South Africa</v>
      </c>
      <c r="O1041" s="1" t="str">
        <f>VLOOKUP(Data[[#This Row],[Where do you work]], Countries[], 3, FALSE)</f>
        <v>Africa</v>
      </c>
      <c r="P1041" s="1" t="s">
        <v>282</v>
      </c>
      <c r="Q1041" s="1" t="str">
        <f>VLOOKUP(Data[[#This Row],[How many hours of a day you work on Excel]], Time[], 2, FALSE)</f>
        <v>Heavy</v>
      </c>
      <c r="R1041" s="1">
        <v>21</v>
      </c>
      <c r="S1041" s="33" t="str">
        <f>VLOOKUP(Data[[#This Row],[Years of Experience]], Experience[], 2, TRUE)</f>
        <v>20+ Years</v>
      </c>
    </row>
    <row r="1042" spans="2:19" x14ac:dyDescent="0.2">
      <c r="B1042" s="1" t="s">
        <v>373</v>
      </c>
      <c r="C1042" s="1">
        <v>41055.892118055555</v>
      </c>
      <c r="D1042" s="10" t="s">
        <v>374</v>
      </c>
      <c r="E1042" s="1" t="s">
        <v>42</v>
      </c>
      <c r="F1042" s="11">
        <v>900000</v>
      </c>
      <c r="G1042" s="9">
        <f>Data[[#This Row],[Clean Salary]]*INDEX(Exchange[], MATCH(Data[[#This Row],[Currency]], Exchange[Code], 0), 4)</f>
        <v>109729.60187662003</v>
      </c>
      <c r="H1042" s="11">
        <f>IFERROR(Data[[#This Row],[Salary in USD]]/(INDEX(Exchange[], MATCH(Data[[#This Row],[Local Currency Unit]], Exchange[Code], 0), 8)), "")</f>
        <v>44787.592602702047</v>
      </c>
      <c r="I1042" s="30">
        <f>100*(Data[[#This Row],[Salary in Big Macs]]/$H$5)</f>
        <v>326.76151683870739</v>
      </c>
      <c r="J1042" s="1" t="s">
        <v>356</v>
      </c>
      <c r="K1042" s="1" t="s">
        <v>290</v>
      </c>
      <c r="L1042" s="1" t="s">
        <v>140</v>
      </c>
      <c r="M1042" s="1" t="s">
        <v>42</v>
      </c>
      <c r="N1042" s="1" t="str">
        <f>INDEX(Countries[], MATCH(Data[[#This Row],[Where do you work]], Countries[Actual], 0), 2)</f>
        <v>South Africa</v>
      </c>
      <c r="O1042" s="1" t="str">
        <f>VLOOKUP(Data[[#This Row],[Where do you work]], Countries[], 3, FALSE)</f>
        <v>Africa</v>
      </c>
      <c r="P1042" s="1" t="s">
        <v>294</v>
      </c>
      <c r="Q1042" s="1" t="str">
        <f>VLOOKUP(Data[[#This Row],[How many hours of a day you work on Excel]], Time[], 2, FALSE)</f>
        <v>Very Heavy</v>
      </c>
      <c r="R1042" s="1">
        <v>40</v>
      </c>
      <c r="S1042" s="33" t="str">
        <f>VLOOKUP(Data[[#This Row],[Years of Experience]], Experience[], 2, TRUE)</f>
        <v>20+ Years</v>
      </c>
    </row>
    <row r="1043" spans="2:19" x14ac:dyDescent="0.2">
      <c r="B1043" s="1" t="s">
        <v>530</v>
      </c>
      <c r="C1043" s="1">
        <v>41056.562407407408</v>
      </c>
      <c r="D1043" s="10" t="s">
        <v>531</v>
      </c>
      <c r="E1043" s="1" t="s">
        <v>322</v>
      </c>
      <c r="F1043" s="11">
        <v>125000</v>
      </c>
      <c r="G1043" s="9">
        <f>Data[[#This Row],[Clean Salary]]*INDEX(Exchange[], MATCH(Data[[#This Row],[Currency]], Exchange[Code], 0), 4)</f>
        <v>125000</v>
      </c>
      <c r="H1043" s="11">
        <f>IFERROR(Data[[#This Row],[Salary in USD]]/(INDEX(Exchange[], MATCH(Data[[#This Row],[Local Currency Unit]], Exchange[Code], 0), 8)), "")</f>
        <v>51020.408163265303</v>
      </c>
      <c r="I1043" s="30">
        <f>100*(Data[[#This Row],[Salary in Big Macs]]/$H$5)</f>
        <v>372.23492026121414</v>
      </c>
      <c r="J1043" s="1" t="s">
        <v>532</v>
      </c>
      <c r="K1043" s="1" t="s">
        <v>329</v>
      </c>
      <c r="L1043" s="1" t="s">
        <v>140</v>
      </c>
      <c r="M1043" s="1" t="s">
        <v>42</v>
      </c>
      <c r="N1043" s="1" t="str">
        <f>INDEX(Countries[], MATCH(Data[[#This Row],[Where do you work]], Countries[Actual], 0), 2)</f>
        <v>South Africa</v>
      </c>
      <c r="O1043" s="1" t="str">
        <f>VLOOKUP(Data[[#This Row],[Where do you work]], Countries[], 3, FALSE)</f>
        <v>Africa</v>
      </c>
      <c r="P1043" s="1" t="s">
        <v>282</v>
      </c>
      <c r="Q1043" s="1" t="str">
        <f>VLOOKUP(Data[[#This Row],[How many hours of a day you work on Excel]], Time[], 2, FALSE)</f>
        <v>Heavy</v>
      </c>
      <c r="R1043" s="1">
        <v>20</v>
      </c>
      <c r="S1043" s="33" t="str">
        <f>VLOOKUP(Data[[#This Row],[Years of Experience]], Experience[], 2, TRUE)</f>
        <v>20+ Years</v>
      </c>
    </row>
    <row r="1044" spans="2:19" x14ac:dyDescent="0.2">
      <c r="B1044" s="1" t="s">
        <v>1001</v>
      </c>
      <c r="C1044" s="1">
        <v>41058.66065972222</v>
      </c>
      <c r="D1044" s="10" t="s">
        <v>1002</v>
      </c>
      <c r="E1044" s="1" t="s">
        <v>322</v>
      </c>
      <c r="F1044" s="11">
        <v>82000</v>
      </c>
      <c r="G1044" s="9">
        <f>Data[[#This Row],[Clean Salary]]*INDEX(Exchange[], MATCH(Data[[#This Row],[Currency]], Exchange[Code], 0), 4)</f>
        <v>82000</v>
      </c>
      <c r="H1044" s="11">
        <f>IFERROR(Data[[#This Row],[Salary in USD]]/(INDEX(Exchange[], MATCH(Data[[#This Row],[Local Currency Unit]], Exchange[Code], 0), 8)), "")</f>
        <v>33469.387755102041</v>
      </c>
      <c r="I1044" s="30">
        <f>100*(Data[[#This Row],[Salary in Big Macs]]/$H$5)</f>
        <v>244.18610769135651</v>
      </c>
      <c r="J1044" s="1" t="s">
        <v>342</v>
      </c>
      <c r="K1044" s="1" t="s">
        <v>342</v>
      </c>
      <c r="L1044" s="1" t="s">
        <v>140</v>
      </c>
      <c r="M1044" s="1" t="s">
        <v>42</v>
      </c>
      <c r="N1044" s="1" t="str">
        <f>INDEX(Countries[], MATCH(Data[[#This Row],[Where do you work]], Countries[Actual], 0), 2)</f>
        <v>South Africa</v>
      </c>
      <c r="O1044" s="1" t="str">
        <f>VLOOKUP(Data[[#This Row],[Where do you work]], Countries[], 3, FALSE)</f>
        <v>Africa</v>
      </c>
      <c r="P1044" s="1" t="s">
        <v>282</v>
      </c>
      <c r="Q1044" s="1" t="str">
        <f>VLOOKUP(Data[[#This Row],[How many hours of a day you work on Excel]], Time[], 2, FALSE)</f>
        <v>Heavy</v>
      </c>
      <c r="R1044" s="1">
        <v>10</v>
      </c>
      <c r="S1044" s="33" t="str">
        <f>VLOOKUP(Data[[#This Row],[Years of Experience]], Experience[], 2, TRUE)</f>
        <v>10 - 20 Years</v>
      </c>
    </row>
    <row r="1045" spans="2:19" x14ac:dyDescent="0.2">
      <c r="B1045" s="1" t="s">
        <v>2819</v>
      </c>
      <c r="C1045" s="1">
        <v>41056.188287037039</v>
      </c>
      <c r="D1045" s="10" t="s">
        <v>2820</v>
      </c>
      <c r="E1045" s="1" t="s">
        <v>42</v>
      </c>
      <c r="F1045" s="11">
        <v>134000</v>
      </c>
      <c r="G1045" s="9">
        <f>Data[[#This Row],[Clean Salary]]*INDEX(Exchange[], MATCH(Data[[#This Row],[Currency]], Exchange[Code], 0), 4)</f>
        <v>16337.518501630093</v>
      </c>
      <c r="H1045" s="11">
        <f>IFERROR(Data[[#This Row],[Salary in USD]]/(INDEX(Exchange[], MATCH(Data[[#This Row],[Local Currency Unit]], Exchange[Code], 0), 8)), "")</f>
        <v>6668.3748986245273</v>
      </c>
      <c r="I1045" s="30">
        <f>100*(Data[[#This Row],[Salary in Big Macs]]/$H$5)</f>
        <v>48.651159173763112</v>
      </c>
      <c r="J1045" s="1" t="s">
        <v>682</v>
      </c>
      <c r="K1045" s="1" t="s">
        <v>290</v>
      </c>
      <c r="L1045" s="1" t="s">
        <v>140</v>
      </c>
      <c r="M1045" s="1" t="s">
        <v>42</v>
      </c>
      <c r="N1045" s="1" t="str">
        <f>INDEX(Countries[], MATCH(Data[[#This Row],[Where do you work]], Countries[Actual], 0), 2)</f>
        <v>South Africa</v>
      </c>
      <c r="O1045" s="1" t="str">
        <f>VLOOKUP(Data[[#This Row],[Where do you work]], Countries[], 3, FALSE)</f>
        <v>Africa</v>
      </c>
      <c r="P1045" s="1" t="s">
        <v>282</v>
      </c>
      <c r="Q1045" s="1" t="str">
        <f>VLOOKUP(Data[[#This Row],[How many hours of a day you work on Excel]], Time[], 2, FALSE)</f>
        <v>Heavy</v>
      </c>
      <c r="R1045" s="1">
        <v>2</v>
      </c>
      <c r="S1045" s="33" t="str">
        <f>VLOOKUP(Data[[#This Row],[Years of Experience]], Experience[], 2, TRUE)</f>
        <v>0 - 5 Years</v>
      </c>
    </row>
    <row r="1046" spans="2:19" x14ac:dyDescent="0.2">
      <c r="B1046" s="1" t="s">
        <v>2209</v>
      </c>
      <c r="C1046" s="1">
        <v>41054.174120370371</v>
      </c>
      <c r="D1046" s="10">
        <v>45000</v>
      </c>
      <c r="E1046" s="1" t="s">
        <v>322</v>
      </c>
      <c r="F1046" s="11">
        <v>45000</v>
      </c>
      <c r="G1046" s="9">
        <f>Data[[#This Row],[Clean Salary]]*INDEX(Exchange[], MATCH(Data[[#This Row],[Currency]], Exchange[Code], 0), 4)</f>
        <v>45000</v>
      </c>
      <c r="H1046" s="11">
        <f>IFERROR(Data[[#This Row],[Salary in USD]]/(INDEX(Exchange[], MATCH(Data[[#This Row],[Local Currency Unit]], Exchange[Code], 0), 8)), "")</f>
        <v>18367.34693877551</v>
      </c>
      <c r="I1046" s="30">
        <f>100*(Data[[#This Row],[Salary in Big Macs]]/$H$5)</f>
        <v>134.00457129403711</v>
      </c>
      <c r="J1046" s="1" t="s">
        <v>2210</v>
      </c>
      <c r="K1046" s="1" t="s">
        <v>313</v>
      </c>
      <c r="L1046" s="1" t="s">
        <v>140</v>
      </c>
      <c r="M1046" s="1" t="s">
        <v>42</v>
      </c>
      <c r="N1046" s="1" t="str">
        <f>INDEX(Countries[], MATCH(Data[[#This Row],[Where do you work]], Countries[Actual], 0), 2)</f>
        <v>South Africa</v>
      </c>
      <c r="O1046" s="1" t="str">
        <f>VLOOKUP(Data[[#This Row],[Where do you work]], Countries[], 3, FALSE)</f>
        <v>Africa</v>
      </c>
      <c r="P1046" s="1" t="s">
        <v>294</v>
      </c>
      <c r="Q1046" s="1" t="str">
        <f>VLOOKUP(Data[[#This Row],[How many hours of a day you work on Excel]], Time[], 2, FALSE)</f>
        <v>Very Heavy</v>
      </c>
      <c r="S1046" s="33" t="str">
        <f>VLOOKUP(Data[[#This Row],[Years of Experience]], Experience[], 2, TRUE)</f>
        <v>0 - 5 Years</v>
      </c>
    </row>
    <row r="1047" spans="2:19" x14ac:dyDescent="0.2">
      <c r="B1047" s="1" t="s">
        <v>349</v>
      </c>
      <c r="C1047" s="1">
        <v>41055.14439814815</v>
      </c>
      <c r="D1047" s="10" t="s">
        <v>350</v>
      </c>
      <c r="E1047" s="1" t="s">
        <v>42</v>
      </c>
      <c r="F1047" s="11">
        <v>1080000</v>
      </c>
      <c r="G1047" s="9">
        <f>Data[[#This Row],[Clean Salary]]*INDEX(Exchange[], MATCH(Data[[#This Row],[Currency]], Exchange[Code], 0), 4)</f>
        <v>131675.52225194403</v>
      </c>
      <c r="H1047" s="11">
        <f>IFERROR(Data[[#This Row],[Salary in USD]]/(INDEX(Exchange[], MATCH(Data[[#This Row],[Local Currency Unit]], Exchange[Code], 0), 8)), "")</f>
        <v>53745.111123242459</v>
      </c>
      <c r="I1047" s="30">
        <f>100*(Data[[#This Row],[Salary in Big Macs]]/$H$5)</f>
        <v>392.11382020644891</v>
      </c>
      <c r="J1047" s="1" t="s">
        <v>351</v>
      </c>
      <c r="K1047" s="1" t="s">
        <v>281</v>
      </c>
      <c r="L1047" s="1" t="s">
        <v>352</v>
      </c>
      <c r="M1047" s="1" t="s">
        <v>42</v>
      </c>
      <c r="N1047" s="1" t="str">
        <f>INDEX(Countries[], MATCH(Data[[#This Row],[Where do you work]], Countries[Actual], 0), 2)</f>
        <v>South Africa</v>
      </c>
      <c r="O1047" s="1" t="str">
        <f>VLOOKUP(Data[[#This Row],[Where do you work]], Countries[], 3, FALSE)</f>
        <v>Africa</v>
      </c>
      <c r="P1047" s="1" t="s">
        <v>291</v>
      </c>
      <c r="Q1047" s="1" t="str">
        <f>VLOOKUP(Data[[#This Row],[How many hours of a day you work on Excel]], Time[], 2, FALSE)</f>
        <v>Medium</v>
      </c>
      <c r="S1047" s="33" t="str">
        <f>VLOOKUP(Data[[#This Row],[Years of Experience]], Experience[], 2, TRUE)</f>
        <v>0 - 5 Years</v>
      </c>
    </row>
    <row r="1048" spans="2:19" x14ac:dyDescent="0.2">
      <c r="B1048" s="1" t="s">
        <v>2476</v>
      </c>
      <c r="C1048" s="1">
        <v>41058.910069444442</v>
      </c>
      <c r="D1048" s="10">
        <v>39000</v>
      </c>
      <c r="E1048" s="1" t="s">
        <v>322</v>
      </c>
      <c r="F1048" s="11">
        <v>39000</v>
      </c>
      <c r="G1048" s="9">
        <f>Data[[#This Row],[Clean Salary]]*INDEX(Exchange[], MATCH(Data[[#This Row],[Currency]], Exchange[Code], 0), 4)</f>
        <v>39000</v>
      </c>
      <c r="H1048" s="11">
        <f>IFERROR(Data[[#This Row],[Salary in USD]]/(INDEX(Exchange[], MATCH(Data[[#This Row],[Local Currency Unit]], Exchange[Code], 0), 8)), "")</f>
        <v>15918.367346938774</v>
      </c>
      <c r="I1048" s="30">
        <f>100*(Data[[#This Row],[Salary in Big Macs]]/$H$5)</f>
        <v>116.13729512149882</v>
      </c>
      <c r="J1048" s="1" t="s">
        <v>2477</v>
      </c>
      <c r="K1048" s="1" t="s">
        <v>281</v>
      </c>
      <c r="L1048" s="1" t="s">
        <v>140</v>
      </c>
      <c r="M1048" s="1" t="s">
        <v>42</v>
      </c>
      <c r="N1048" s="1" t="str">
        <f>INDEX(Countries[], MATCH(Data[[#This Row],[Where do you work]], Countries[Actual], 0), 2)</f>
        <v>South Africa</v>
      </c>
      <c r="O1048" s="1" t="str">
        <f>VLOOKUP(Data[[#This Row],[Where do you work]], Countries[], 3, FALSE)</f>
        <v>Africa</v>
      </c>
      <c r="P1048" s="1" t="s">
        <v>294</v>
      </c>
      <c r="Q1048" s="1" t="str">
        <f>VLOOKUP(Data[[#This Row],[How many hours of a day you work on Excel]], Time[], 2, FALSE)</f>
        <v>Very Heavy</v>
      </c>
      <c r="R1048" s="1">
        <v>6</v>
      </c>
      <c r="S1048" s="33" t="str">
        <f>VLOOKUP(Data[[#This Row],[Years of Experience]], Experience[], 2, TRUE)</f>
        <v>5 - 10 Years</v>
      </c>
    </row>
    <row r="1049" spans="2:19" x14ac:dyDescent="0.2">
      <c r="B1049" s="1" t="s">
        <v>1440</v>
      </c>
      <c r="C1049" s="1">
        <v>41057.499062499999</v>
      </c>
      <c r="D1049" s="10" t="s">
        <v>1441</v>
      </c>
      <c r="E1049" s="1" t="s">
        <v>42</v>
      </c>
      <c r="F1049" s="11">
        <v>308500</v>
      </c>
      <c r="G1049" s="9">
        <f>Data[[#This Row],[Clean Salary]]*INDEX(Exchange[], MATCH(Data[[#This Row],[Currency]], Exchange[Code], 0), 4)</f>
        <v>37612.869087708088</v>
      </c>
      <c r="H1049" s="11">
        <f>IFERROR(Data[[#This Row],[Salary in USD]]/(INDEX(Exchange[], MATCH(Data[[#This Row],[Local Currency Unit]], Exchange[Code], 0), 8)), "")</f>
        <v>15352.191464370648</v>
      </c>
      <c r="I1049" s="30">
        <f>100*(Data[[#This Row],[Salary in Big Macs]]/$H$5)</f>
        <v>112.00658660526805</v>
      </c>
      <c r="J1049" s="1" t="s">
        <v>1442</v>
      </c>
      <c r="K1049" s="1" t="s">
        <v>281</v>
      </c>
      <c r="L1049" s="1" t="s">
        <v>140</v>
      </c>
      <c r="M1049" s="1" t="s">
        <v>42</v>
      </c>
      <c r="N1049" s="1" t="str">
        <f>INDEX(Countries[], MATCH(Data[[#This Row],[Where do you work]], Countries[Actual], 0), 2)</f>
        <v>South Africa</v>
      </c>
      <c r="O1049" s="1" t="str">
        <f>VLOOKUP(Data[[#This Row],[Where do you work]], Countries[], 3, FALSE)</f>
        <v>Africa</v>
      </c>
      <c r="P1049" s="1" t="s">
        <v>294</v>
      </c>
      <c r="Q1049" s="1" t="str">
        <f>VLOOKUP(Data[[#This Row],[How many hours of a day you work on Excel]], Time[], 2, FALSE)</f>
        <v>Very Heavy</v>
      </c>
      <c r="R1049" s="1">
        <v>3</v>
      </c>
      <c r="S1049" s="33" t="str">
        <f>VLOOKUP(Data[[#This Row],[Years of Experience]], Experience[], 2, TRUE)</f>
        <v>0 - 5 Years</v>
      </c>
    </row>
    <row r="1050" spans="2:19" x14ac:dyDescent="0.2">
      <c r="B1050" s="1" t="s">
        <v>3534</v>
      </c>
      <c r="C1050" s="1">
        <v>41055.083958333336</v>
      </c>
      <c r="D1050" s="10">
        <v>12000</v>
      </c>
      <c r="E1050" s="1" t="s">
        <v>322</v>
      </c>
      <c r="F1050" s="11">
        <v>12000</v>
      </c>
      <c r="G1050" s="9">
        <f>Data[[#This Row],[Clean Salary]]*INDEX(Exchange[], MATCH(Data[[#This Row],[Currency]], Exchange[Code], 0), 4)</f>
        <v>12000</v>
      </c>
      <c r="H1050" s="11">
        <f>IFERROR(Data[[#This Row],[Salary in USD]]/(INDEX(Exchange[], MATCH(Data[[#This Row],[Local Currency Unit]], Exchange[Code], 0), 8)), "")</f>
        <v>4897.9591836734689</v>
      </c>
      <c r="I1050" s="30">
        <f>100*(Data[[#This Row],[Salary in Big Macs]]/$H$5)</f>
        <v>35.734552345076558</v>
      </c>
      <c r="J1050" s="1" t="s">
        <v>3535</v>
      </c>
      <c r="K1050" s="1" t="s">
        <v>313</v>
      </c>
      <c r="L1050" s="1" t="s">
        <v>140</v>
      </c>
      <c r="M1050" s="1" t="s">
        <v>42</v>
      </c>
      <c r="N1050" s="1" t="str">
        <f>INDEX(Countries[], MATCH(Data[[#This Row],[Where do you work]], Countries[Actual], 0), 2)</f>
        <v>South Africa</v>
      </c>
      <c r="O1050" s="1" t="str">
        <f>VLOOKUP(Data[[#This Row],[Where do you work]], Countries[], 3, FALSE)</f>
        <v>Africa</v>
      </c>
      <c r="P1050" s="1" t="s">
        <v>282</v>
      </c>
      <c r="Q1050" s="1" t="str">
        <f>VLOOKUP(Data[[#This Row],[How many hours of a day you work on Excel]], Time[], 2, FALSE)</f>
        <v>Heavy</v>
      </c>
      <c r="S1050" s="33" t="str">
        <f>VLOOKUP(Data[[#This Row],[Years of Experience]], Experience[], 2, TRUE)</f>
        <v>0 - 5 Years</v>
      </c>
    </row>
    <row r="1051" spans="2:19" x14ac:dyDescent="0.2">
      <c r="B1051" s="1" t="s">
        <v>3342</v>
      </c>
      <c r="C1051" s="1">
        <v>41059.718368055554</v>
      </c>
      <c r="D1051" s="10" t="s">
        <v>3343</v>
      </c>
      <c r="E1051" s="1" t="s">
        <v>42</v>
      </c>
      <c r="F1051" s="11">
        <v>78000</v>
      </c>
      <c r="G1051" s="9">
        <f>Data[[#This Row],[Clean Salary]]*INDEX(Exchange[], MATCH(Data[[#This Row],[Currency]], Exchange[Code], 0), 4)</f>
        <v>9509.8988293070688</v>
      </c>
      <c r="H1051" s="11">
        <f>IFERROR(Data[[#This Row],[Salary in USD]]/(INDEX(Exchange[], MATCH(Data[[#This Row],[Local Currency Unit]], Exchange[Code], 0), 8)), "")</f>
        <v>3881.5913589008442</v>
      </c>
      <c r="I1051" s="30">
        <f>100*(Data[[#This Row],[Salary in Big Macs]]/$H$5)</f>
        <v>28.319331459354647</v>
      </c>
      <c r="J1051" s="1" t="s">
        <v>3344</v>
      </c>
      <c r="K1051" s="1" t="s">
        <v>298</v>
      </c>
      <c r="L1051" s="1" t="s">
        <v>140</v>
      </c>
      <c r="M1051" s="1" t="s">
        <v>42</v>
      </c>
      <c r="N1051" s="1" t="str">
        <f>INDEX(Countries[], MATCH(Data[[#This Row],[Where do you work]], Countries[Actual], 0), 2)</f>
        <v>South Africa</v>
      </c>
      <c r="O1051" s="1" t="str">
        <f>VLOOKUP(Data[[#This Row],[Where do you work]], Countries[], 3, FALSE)</f>
        <v>Africa</v>
      </c>
      <c r="P1051" s="1" t="s">
        <v>282</v>
      </c>
      <c r="Q1051" s="1" t="str">
        <f>VLOOKUP(Data[[#This Row],[How many hours of a day you work on Excel]], Time[], 2, FALSE)</f>
        <v>Heavy</v>
      </c>
      <c r="R1051" s="1">
        <v>2</v>
      </c>
      <c r="S1051" s="33" t="str">
        <f>VLOOKUP(Data[[#This Row],[Years of Experience]], Experience[], 2, TRUE)</f>
        <v>0 - 5 Years</v>
      </c>
    </row>
    <row r="1052" spans="2:19" x14ac:dyDescent="0.2">
      <c r="B1052" s="1" t="s">
        <v>3102</v>
      </c>
      <c r="C1052" s="1">
        <v>41057.711157407408</v>
      </c>
      <c r="D1052" s="10" t="s">
        <v>3103</v>
      </c>
      <c r="E1052" s="1" t="s">
        <v>42</v>
      </c>
      <c r="F1052" s="11">
        <v>100000</v>
      </c>
      <c r="G1052" s="9">
        <f>Data[[#This Row],[Clean Salary]]*INDEX(Exchange[], MATCH(Data[[#This Row],[Currency]], Exchange[Code], 0), 4)</f>
        <v>12192.177986291113</v>
      </c>
      <c r="H1052" s="11">
        <f>IFERROR(Data[[#This Row],[Salary in USD]]/(INDEX(Exchange[], MATCH(Data[[#This Row],[Local Currency Unit]], Exchange[Code], 0), 8)), "")</f>
        <v>4976.3991780780052</v>
      </c>
      <c r="I1052" s="30">
        <f>100*(Data[[#This Row],[Salary in Big Macs]]/$H$5)</f>
        <v>36.306835204300825</v>
      </c>
      <c r="J1052" s="1" t="s">
        <v>3104</v>
      </c>
      <c r="K1052" s="1" t="s">
        <v>281</v>
      </c>
      <c r="L1052" s="1" t="s">
        <v>140</v>
      </c>
      <c r="M1052" s="1" t="s">
        <v>42</v>
      </c>
      <c r="N1052" s="1" t="str">
        <f>INDEX(Countries[], MATCH(Data[[#This Row],[Where do you work]], Countries[Actual], 0), 2)</f>
        <v>South Africa</v>
      </c>
      <c r="O1052" s="1" t="str">
        <f>VLOOKUP(Data[[#This Row],[Where do you work]], Countries[], 3, FALSE)</f>
        <v>Africa</v>
      </c>
      <c r="P1052" s="1" t="s">
        <v>294</v>
      </c>
      <c r="Q1052" s="1" t="str">
        <f>VLOOKUP(Data[[#This Row],[How many hours of a day you work on Excel]], Time[], 2, FALSE)</f>
        <v>Very Heavy</v>
      </c>
      <c r="R1052" s="1">
        <v>15</v>
      </c>
      <c r="S1052" s="33" t="str">
        <f>VLOOKUP(Data[[#This Row],[Years of Experience]], Experience[], 2, TRUE)</f>
        <v>10 - 20 Years</v>
      </c>
    </row>
    <row r="1053" spans="2:19" x14ac:dyDescent="0.2">
      <c r="B1053" s="1" t="s">
        <v>2932</v>
      </c>
      <c r="C1053" s="1">
        <v>41057.605682870373</v>
      </c>
      <c r="D1053" s="10">
        <v>120000</v>
      </c>
      <c r="E1053" s="1" t="s">
        <v>42</v>
      </c>
      <c r="F1053" s="11">
        <v>120000</v>
      </c>
      <c r="G1053" s="9">
        <f>Data[[#This Row],[Clean Salary]]*INDEX(Exchange[], MATCH(Data[[#This Row],[Currency]], Exchange[Code], 0), 4)</f>
        <v>14630.613583549337</v>
      </c>
      <c r="H1053" s="11">
        <f>IFERROR(Data[[#This Row],[Salary in USD]]/(INDEX(Exchange[], MATCH(Data[[#This Row],[Local Currency Unit]], Exchange[Code], 0), 8)), "")</f>
        <v>5971.6790136936061</v>
      </c>
      <c r="I1053" s="30">
        <f>100*(Data[[#This Row],[Salary in Big Macs]]/$H$5)</f>
        <v>43.56820224516099</v>
      </c>
      <c r="J1053" s="1" t="s">
        <v>1037</v>
      </c>
      <c r="K1053" s="1" t="s">
        <v>329</v>
      </c>
      <c r="L1053" s="1" t="s">
        <v>140</v>
      </c>
      <c r="M1053" s="1" t="s">
        <v>42</v>
      </c>
      <c r="N1053" s="1" t="str">
        <f>INDEX(Countries[], MATCH(Data[[#This Row],[Where do you work]], Countries[Actual], 0), 2)</f>
        <v>South Africa</v>
      </c>
      <c r="O1053" s="1" t="str">
        <f>VLOOKUP(Data[[#This Row],[Where do you work]], Countries[], 3, FALSE)</f>
        <v>Africa</v>
      </c>
      <c r="P1053" s="1" t="s">
        <v>282</v>
      </c>
      <c r="Q1053" s="1" t="str">
        <f>VLOOKUP(Data[[#This Row],[How many hours of a day you work on Excel]], Time[], 2, FALSE)</f>
        <v>Heavy</v>
      </c>
      <c r="R1053" s="1">
        <v>10</v>
      </c>
      <c r="S1053" s="33" t="str">
        <f>VLOOKUP(Data[[#This Row],[Years of Experience]], Experience[], 2, TRUE)</f>
        <v>10 - 20 Years</v>
      </c>
    </row>
    <row r="1054" spans="2:19" x14ac:dyDescent="0.2">
      <c r="B1054" s="1" t="s">
        <v>1781</v>
      </c>
      <c r="C1054" s="1">
        <v>41059.574895833335</v>
      </c>
      <c r="D1054" s="10" t="s">
        <v>1782</v>
      </c>
      <c r="E1054" s="1" t="s">
        <v>42</v>
      </c>
      <c r="F1054" s="11">
        <v>264000</v>
      </c>
      <c r="G1054" s="9">
        <f>Data[[#This Row],[Clean Salary]]*INDEX(Exchange[], MATCH(Data[[#This Row],[Currency]], Exchange[Code], 0), 4)</f>
        <v>32187.34988380854</v>
      </c>
      <c r="H1054" s="11">
        <f>IFERROR(Data[[#This Row],[Salary in USD]]/(INDEX(Exchange[], MATCH(Data[[#This Row],[Local Currency Unit]], Exchange[Code], 0), 8)), "")</f>
        <v>13137.693830125934</v>
      </c>
      <c r="I1054" s="30">
        <f>100*(Data[[#This Row],[Salary in Big Macs]]/$H$5)</f>
        <v>95.850044939354177</v>
      </c>
      <c r="J1054" s="1" t="s">
        <v>290</v>
      </c>
      <c r="K1054" s="1" t="s">
        <v>290</v>
      </c>
      <c r="L1054" s="1" t="s">
        <v>252</v>
      </c>
      <c r="M1054" s="1" t="s">
        <v>42</v>
      </c>
      <c r="N1054" s="1" t="str">
        <f>INDEX(Countries[], MATCH(Data[[#This Row],[Where do you work]], Countries[Actual], 0), 2)</f>
        <v>South Africa</v>
      </c>
      <c r="O1054" s="1" t="str">
        <f>VLOOKUP(Data[[#This Row],[Where do you work]], Countries[], 3, FALSE)</f>
        <v>Africa</v>
      </c>
      <c r="P1054" s="1" t="s">
        <v>294</v>
      </c>
      <c r="Q1054" s="1" t="str">
        <f>VLOOKUP(Data[[#This Row],[How many hours of a day you work on Excel]], Time[], 2, FALSE)</f>
        <v>Very Heavy</v>
      </c>
      <c r="R1054" s="1">
        <v>2</v>
      </c>
      <c r="S1054" s="33" t="str">
        <f>VLOOKUP(Data[[#This Row],[Years of Experience]], Experience[], 2, TRUE)</f>
        <v>0 - 5 Years</v>
      </c>
    </row>
    <row r="1055" spans="2:19" x14ac:dyDescent="0.2">
      <c r="B1055" s="1" t="s">
        <v>2633</v>
      </c>
      <c r="C1055" s="1">
        <v>41079.204930555556</v>
      </c>
      <c r="D1055" s="10">
        <v>28000</v>
      </c>
      <c r="E1055" s="1" t="s">
        <v>15</v>
      </c>
      <c r="F1055" s="11">
        <v>28000</v>
      </c>
      <c r="G1055" s="9">
        <f>Data[[#This Row],[Clean Salary]]*INDEX(Exchange[], MATCH(Data[[#This Row],[Currency]], Exchange[Code], 0), 4)</f>
        <v>35571.184291765021</v>
      </c>
      <c r="H1055" s="11">
        <f>IFERROR(Data[[#This Row],[Salary in USD]]/(INDEX(Exchange[], MATCH(Data[[#This Row],[Local Currency Unit]], Exchange[Code], 0), 8)), "")</f>
        <v>8029.6127069447002</v>
      </c>
      <c r="I1055" s="30">
        <f>100*(Data[[#This Row],[Salary in Big Macs]]/$H$5)</f>
        <v>58.582484015680656</v>
      </c>
      <c r="J1055" s="1" t="s">
        <v>453</v>
      </c>
      <c r="K1055" s="1" t="s">
        <v>298</v>
      </c>
      <c r="L1055" s="1" t="s">
        <v>148</v>
      </c>
      <c r="M1055" s="1" t="s">
        <v>15</v>
      </c>
      <c r="N1055" s="1" t="str">
        <f>INDEX(Countries[], MATCH(Data[[#This Row],[Where do you work]], Countries[Actual], 0), 2)</f>
        <v>Spain</v>
      </c>
      <c r="O1055" s="1" t="str">
        <f>VLOOKUP(Data[[#This Row],[Where do you work]], Countries[], 3, FALSE)</f>
        <v>Europe</v>
      </c>
      <c r="P1055" s="1" t="s">
        <v>282</v>
      </c>
      <c r="Q1055" s="1" t="str">
        <f>VLOOKUP(Data[[#This Row],[How many hours of a day you work on Excel]], Time[], 2, FALSE)</f>
        <v>Heavy</v>
      </c>
      <c r="R1055" s="1">
        <v>8</v>
      </c>
      <c r="S1055" s="33" t="str">
        <f>VLOOKUP(Data[[#This Row],[Years of Experience]], Experience[], 2, TRUE)</f>
        <v>5 - 10 Years</v>
      </c>
    </row>
    <row r="1056" spans="2:19" x14ac:dyDescent="0.2">
      <c r="B1056" s="1" t="s">
        <v>2040</v>
      </c>
      <c r="C1056" s="1">
        <v>41058.6953587963</v>
      </c>
      <c r="D1056" s="10" t="s">
        <v>2041</v>
      </c>
      <c r="E1056" s="1" t="s">
        <v>15</v>
      </c>
      <c r="F1056" s="11">
        <v>41000</v>
      </c>
      <c r="G1056" s="9">
        <f>Data[[#This Row],[Clean Salary]]*INDEX(Exchange[], MATCH(Data[[#This Row],[Currency]], Exchange[Code], 0), 4)</f>
        <v>52086.37699865592</v>
      </c>
      <c r="H1056" s="11">
        <f>IFERROR(Data[[#This Row],[Salary in USD]]/(INDEX(Exchange[], MATCH(Data[[#This Row],[Local Currency Unit]], Exchange[Code], 0), 8)), "")</f>
        <v>11757.647178026167</v>
      </c>
      <c r="I1056" s="30">
        <f>100*(Data[[#This Row],[Salary in Big Macs]]/$H$5)</f>
        <v>85.781494451532382</v>
      </c>
      <c r="J1056" s="1" t="s">
        <v>2042</v>
      </c>
      <c r="K1056" s="1" t="s">
        <v>305</v>
      </c>
      <c r="L1056" s="1" t="s">
        <v>148</v>
      </c>
      <c r="M1056" s="1" t="s">
        <v>15</v>
      </c>
      <c r="N1056" s="1" t="str">
        <f>INDEX(Countries[], MATCH(Data[[#This Row],[Where do you work]], Countries[Actual], 0), 2)</f>
        <v>Spain</v>
      </c>
      <c r="O1056" s="1" t="str">
        <f>VLOOKUP(Data[[#This Row],[Where do you work]], Countries[], 3, FALSE)</f>
        <v>Europe</v>
      </c>
      <c r="P1056" s="1" t="s">
        <v>282</v>
      </c>
      <c r="Q1056" s="1" t="str">
        <f>VLOOKUP(Data[[#This Row],[How many hours of a day you work on Excel]], Time[], 2, FALSE)</f>
        <v>Heavy</v>
      </c>
      <c r="R1056" s="1">
        <v>12</v>
      </c>
      <c r="S1056" s="33" t="str">
        <f>VLOOKUP(Data[[#This Row],[Years of Experience]], Experience[], 2, TRUE)</f>
        <v>10 - 20 Years</v>
      </c>
    </row>
    <row r="1057" spans="2:19" x14ac:dyDescent="0.2">
      <c r="B1057" s="1" t="s">
        <v>544</v>
      </c>
      <c r="C1057" s="1">
        <v>41057.776458333334</v>
      </c>
      <c r="D1057" s="10">
        <v>100000</v>
      </c>
      <c r="E1057" s="1" t="s">
        <v>15</v>
      </c>
      <c r="F1057" s="11">
        <v>100000</v>
      </c>
      <c r="G1057" s="9">
        <f>Data[[#This Row],[Clean Salary]]*INDEX(Exchange[], MATCH(Data[[#This Row],[Currency]], Exchange[Code], 0), 4)</f>
        <v>127039.94389916077</v>
      </c>
      <c r="H1057" s="11">
        <f>IFERROR(Data[[#This Row],[Salary in USD]]/(INDEX(Exchange[], MATCH(Data[[#This Row],[Local Currency Unit]], Exchange[Code], 0), 8)), "")</f>
        <v>28677.188239088213</v>
      </c>
      <c r="I1057" s="30">
        <f>100*(Data[[#This Row],[Salary in Big Macs]]/$H$5)</f>
        <v>209.22315719885947</v>
      </c>
      <c r="J1057" s="1" t="s">
        <v>545</v>
      </c>
      <c r="K1057" s="1" t="s">
        <v>329</v>
      </c>
      <c r="L1057" s="1" t="s">
        <v>148</v>
      </c>
      <c r="M1057" s="1" t="s">
        <v>15</v>
      </c>
      <c r="N1057" s="1" t="str">
        <f>INDEX(Countries[], MATCH(Data[[#This Row],[Where do you work]], Countries[Actual], 0), 2)</f>
        <v>Spain</v>
      </c>
      <c r="O1057" s="1" t="str">
        <f>VLOOKUP(Data[[#This Row],[Where do you work]], Countries[], 3, FALSE)</f>
        <v>Europe</v>
      </c>
      <c r="P1057" s="1" t="s">
        <v>324</v>
      </c>
      <c r="Q1057" s="1" t="str">
        <f>VLOOKUP(Data[[#This Row],[How many hours of a day you work on Excel]], Time[], 2, FALSE)</f>
        <v>Light</v>
      </c>
      <c r="R1057" s="1">
        <v>20</v>
      </c>
      <c r="S1057" s="33" t="str">
        <f>VLOOKUP(Data[[#This Row],[Years of Experience]], Experience[], 2, TRUE)</f>
        <v>20+ Years</v>
      </c>
    </row>
    <row r="1058" spans="2:19" x14ac:dyDescent="0.2">
      <c r="B1058" s="1" t="s">
        <v>3546</v>
      </c>
      <c r="C1058" s="1">
        <v>41056.1716087963</v>
      </c>
      <c r="D1058" s="10">
        <v>12000</v>
      </c>
      <c r="E1058" s="1" t="s">
        <v>322</v>
      </c>
      <c r="F1058" s="11">
        <v>12000</v>
      </c>
      <c r="G1058" s="9">
        <f>Data[[#This Row],[Clean Salary]]*INDEX(Exchange[], MATCH(Data[[#This Row],[Currency]], Exchange[Code], 0), 4)</f>
        <v>12000</v>
      </c>
      <c r="H1058" s="11">
        <f>IFERROR(Data[[#This Row],[Salary in USD]]/(INDEX(Exchange[], MATCH(Data[[#This Row],[Local Currency Unit]], Exchange[Code], 0), 8)), "")</f>
        <v>2708.8036117381494</v>
      </c>
      <c r="I1058" s="30">
        <f>100*(Data[[#This Row],[Salary in Big Macs]]/$H$5)</f>
        <v>19.762901409805327</v>
      </c>
      <c r="J1058" s="1" t="s">
        <v>3547</v>
      </c>
      <c r="K1058" s="1" t="s">
        <v>342</v>
      </c>
      <c r="L1058" s="1" t="s">
        <v>148</v>
      </c>
      <c r="M1058" s="1" t="s">
        <v>15</v>
      </c>
      <c r="N1058" s="1" t="str">
        <f>INDEX(Countries[], MATCH(Data[[#This Row],[Where do you work]], Countries[Actual], 0), 2)</f>
        <v>Spain</v>
      </c>
      <c r="O1058" s="1" t="str">
        <f>VLOOKUP(Data[[#This Row],[Where do you work]], Countries[], 3, FALSE)</f>
        <v>Europe</v>
      </c>
      <c r="P1058" s="1" t="s">
        <v>291</v>
      </c>
      <c r="Q1058" s="1" t="str">
        <f>VLOOKUP(Data[[#This Row],[How many hours of a day you work on Excel]], Time[], 2, FALSE)</f>
        <v>Medium</v>
      </c>
      <c r="R1058" s="1">
        <v>15</v>
      </c>
      <c r="S1058" s="33" t="str">
        <f>VLOOKUP(Data[[#This Row],[Years of Experience]], Experience[], 2, TRUE)</f>
        <v>10 - 20 Years</v>
      </c>
    </row>
    <row r="1059" spans="2:19" x14ac:dyDescent="0.2">
      <c r="B1059" s="1" t="s">
        <v>2269</v>
      </c>
      <c r="C1059" s="1">
        <v>41057.680104166669</v>
      </c>
      <c r="D1059" s="10">
        <v>37000</v>
      </c>
      <c r="E1059" s="1" t="s">
        <v>15</v>
      </c>
      <c r="F1059" s="11">
        <v>37000</v>
      </c>
      <c r="G1059" s="9">
        <f>Data[[#This Row],[Clean Salary]]*INDEX(Exchange[], MATCH(Data[[#This Row],[Currency]], Exchange[Code], 0), 4)</f>
        <v>47004.779242689488</v>
      </c>
      <c r="H1059" s="11">
        <f>IFERROR(Data[[#This Row],[Salary in USD]]/(INDEX(Exchange[], MATCH(Data[[#This Row],[Local Currency Unit]], Exchange[Code], 0), 8)), "")</f>
        <v>10610.559648462639</v>
      </c>
      <c r="I1059" s="30">
        <f>100*(Data[[#This Row],[Salary in Big Macs]]/$H$5)</f>
        <v>77.412568163578001</v>
      </c>
      <c r="J1059" s="1" t="s">
        <v>2270</v>
      </c>
      <c r="K1059" s="1" t="s">
        <v>290</v>
      </c>
      <c r="L1059" s="1" t="s">
        <v>148</v>
      </c>
      <c r="M1059" s="1" t="s">
        <v>15</v>
      </c>
      <c r="N1059" s="1" t="str">
        <f>INDEX(Countries[], MATCH(Data[[#This Row],[Where do you work]], Countries[Actual], 0), 2)</f>
        <v>Spain</v>
      </c>
      <c r="O1059" s="1" t="str">
        <f>VLOOKUP(Data[[#This Row],[Where do you work]], Countries[], 3, FALSE)</f>
        <v>Europe</v>
      </c>
      <c r="P1059" s="1" t="s">
        <v>282</v>
      </c>
      <c r="Q1059" s="1" t="str">
        <f>VLOOKUP(Data[[#This Row],[How many hours of a day you work on Excel]], Time[], 2, FALSE)</f>
        <v>Heavy</v>
      </c>
      <c r="R1059" s="1">
        <v>11</v>
      </c>
      <c r="S1059" s="33" t="str">
        <f>VLOOKUP(Data[[#This Row],[Years of Experience]], Experience[], 2, TRUE)</f>
        <v>10 - 20 Years</v>
      </c>
    </row>
    <row r="1060" spans="2:19" x14ac:dyDescent="0.2">
      <c r="B1060" s="1" t="s">
        <v>3258</v>
      </c>
      <c r="C1060" s="1">
        <v>41055.175185185188</v>
      </c>
      <c r="D1060" s="10" t="s">
        <v>3259</v>
      </c>
      <c r="E1060" s="1" t="s">
        <v>15</v>
      </c>
      <c r="F1060" s="11">
        <v>15000</v>
      </c>
      <c r="G1060" s="9">
        <f>Data[[#This Row],[Clean Salary]]*INDEX(Exchange[], MATCH(Data[[#This Row],[Currency]], Exchange[Code], 0), 4)</f>
        <v>19055.991584874118</v>
      </c>
      <c r="H1060" s="11">
        <f>IFERROR(Data[[#This Row],[Salary in USD]]/(INDEX(Exchange[], MATCH(Data[[#This Row],[Local Currency Unit]], Exchange[Code], 0), 8)), "")</f>
        <v>4301.5782358632323</v>
      </c>
      <c r="I1060" s="30">
        <f>100*(Data[[#This Row],[Salary in Big Macs]]/$H$5)</f>
        <v>31.383473579828923</v>
      </c>
      <c r="J1060" s="1" t="s">
        <v>3260</v>
      </c>
      <c r="K1060" s="1" t="s">
        <v>290</v>
      </c>
      <c r="L1060" s="1" t="s">
        <v>148</v>
      </c>
      <c r="M1060" s="1" t="s">
        <v>15</v>
      </c>
      <c r="N1060" s="1" t="str">
        <f>INDEX(Countries[], MATCH(Data[[#This Row],[Where do you work]], Countries[Actual], 0), 2)</f>
        <v>Spain</v>
      </c>
      <c r="O1060" s="1" t="str">
        <f>VLOOKUP(Data[[#This Row],[Where do you work]], Countries[], 3, FALSE)</f>
        <v>Europe</v>
      </c>
      <c r="P1060" s="1" t="s">
        <v>294</v>
      </c>
      <c r="Q1060" s="1" t="str">
        <f>VLOOKUP(Data[[#This Row],[How many hours of a day you work on Excel]], Time[], 2, FALSE)</f>
        <v>Very Heavy</v>
      </c>
      <c r="S1060" s="33" t="str">
        <f>VLOOKUP(Data[[#This Row],[Years of Experience]], Experience[], 2, TRUE)</f>
        <v>0 - 5 Years</v>
      </c>
    </row>
    <row r="1061" spans="2:19" x14ac:dyDescent="0.2">
      <c r="B1061" s="1" t="s">
        <v>1876</v>
      </c>
      <c r="C1061" s="1">
        <v>41057.592245370368</v>
      </c>
      <c r="D1061" s="10">
        <v>43500</v>
      </c>
      <c r="E1061" s="1" t="s">
        <v>15</v>
      </c>
      <c r="F1061" s="11">
        <v>43500</v>
      </c>
      <c r="G1061" s="9">
        <f>Data[[#This Row],[Clean Salary]]*INDEX(Exchange[], MATCH(Data[[#This Row],[Currency]], Exchange[Code], 0), 4)</f>
        <v>55262.375596134938</v>
      </c>
      <c r="H1061" s="11">
        <f>IFERROR(Data[[#This Row],[Salary in USD]]/(INDEX(Exchange[], MATCH(Data[[#This Row],[Local Currency Unit]], Exchange[Code], 0), 8)), "")</f>
        <v>12474.576884003372</v>
      </c>
      <c r="I1061" s="30">
        <f>100*(Data[[#This Row],[Salary in Big Macs]]/$H$5)</f>
        <v>91.012073381503868</v>
      </c>
      <c r="J1061" s="1" t="s">
        <v>1877</v>
      </c>
      <c r="K1061" s="1" t="s">
        <v>281</v>
      </c>
      <c r="L1061" s="1" t="s">
        <v>1878</v>
      </c>
      <c r="M1061" s="1" t="s">
        <v>15</v>
      </c>
      <c r="N1061" s="1" t="str">
        <f>INDEX(Countries[], MATCH(Data[[#This Row],[Where do you work]], Countries[Actual], 0), 2)</f>
        <v>Spain</v>
      </c>
      <c r="O1061" s="1" t="str">
        <f>VLOOKUP(Data[[#This Row],[Where do you work]], Countries[], 3, FALSE)</f>
        <v>Europe</v>
      </c>
      <c r="P1061" s="1" t="s">
        <v>291</v>
      </c>
      <c r="Q1061" s="1" t="str">
        <f>VLOOKUP(Data[[#This Row],[How many hours of a day you work on Excel]], Time[], 2, FALSE)</f>
        <v>Medium</v>
      </c>
      <c r="R1061" s="1">
        <v>10</v>
      </c>
      <c r="S1061" s="33" t="str">
        <f>VLOOKUP(Data[[#This Row],[Years of Experience]], Experience[], 2, TRUE)</f>
        <v>10 - 20 Years</v>
      </c>
    </row>
    <row r="1062" spans="2:19" x14ac:dyDescent="0.2">
      <c r="B1062" s="1" t="s">
        <v>2541</v>
      </c>
      <c r="C1062" s="1">
        <v>41064.985266203701</v>
      </c>
      <c r="D1062" s="10" t="s">
        <v>2542</v>
      </c>
      <c r="E1062" s="1" t="s">
        <v>15</v>
      </c>
      <c r="F1062" s="11">
        <v>30000</v>
      </c>
      <c r="G1062" s="9">
        <f>Data[[#This Row],[Clean Salary]]*INDEX(Exchange[], MATCH(Data[[#This Row],[Currency]], Exchange[Code], 0), 4)</f>
        <v>38111.983169748237</v>
      </c>
      <c r="H1062" s="11">
        <f>IFERROR(Data[[#This Row],[Salary in USD]]/(INDEX(Exchange[], MATCH(Data[[#This Row],[Local Currency Unit]], Exchange[Code], 0), 8)), "")</f>
        <v>8603.1564717264646</v>
      </c>
      <c r="I1062" s="30">
        <f>100*(Data[[#This Row],[Salary in Big Macs]]/$H$5)</f>
        <v>62.766947159657846</v>
      </c>
      <c r="J1062" s="1" t="s">
        <v>2543</v>
      </c>
      <c r="K1062" s="1" t="s">
        <v>290</v>
      </c>
      <c r="L1062" s="1" t="s">
        <v>148</v>
      </c>
      <c r="M1062" s="1" t="s">
        <v>15</v>
      </c>
      <c r="N1062" s="1" t="str">
        <f>INDEX(Countries[], MATCH(Data[[#This Row],[Where do you work]], Countries[Actual], 0), 2)</f>
        <v>Spain</v>
      </c>
      <c r="O1062" s="1" t="str">
        <f>VLOOKUP(Data[[#This Row],[Where do you work]], Countries[], 3, FALSE)</f>
        <v>Europe</v>
      </c>
      <c r="P1062" s="1" t="s">
        <v>324</v>
      </c>
      <c r="Q1062" s="1" t="str">
        <f>VLOOKUP(Data[[#This Row],[How many hours of a day you work on Excel]], Time[], 2, FALSE)</f>
        <v>Light</v>
      </c>
      <c r="R1062" s="1">
        <v>12</v>
      </c>
      <c r="S1062" s="33" t="str">
        <f>VLOOKUP(Data[[#This Row],[Years of Experience]], Experience[], 2, TRUE)</f>
        <v>10 - 20 Years</v>
      </c>
    </row>
    <row r="1063" spans="2:19" x14ac:dyDescent="0.2">
      <c r="B1063" s="1" t="s">
        <v>1814</v>
      </c>
      <c r="C1063" s="1">
        <v>41057.758055555554</v>
      </c>
      <c r="D1063" s="10" t="s">
        <v>1815</v>
      </c>
      <c r="E1063" s="1" t="s">
        <v>15</v>
      </c>
      <c r="F1063" s="11">
        <v>45000</v>
      </c>
      <c r="G1063" s="9">
        <f>Data[[#This Row],[Clean Salary]]*INDEX(Exchange[], MATCH(Data[[#This Row],[Currency]], Exchange[Code], 0), 4)</f>
        <v>57167.974754622352</v>
      </c>
      <c r="H1063" s="11">
        <f>IFERROR(Data[[#This Row],[Salary in USD]]/(INDEX(Exchange[], MATCH(Data[[#This Row],[Local Currency Unit]], Exchange[Code], 0), 8)), "")</f>
        <v>12904.734707589696</v>
      </c>
      <c r="I1063" s="30">
        <f>100*(Data[[#This Row],[Salary in Big Macs]]/$H$5)</f>
        <v>94.150420739486762</v>
      </c>
      <c r="J1063" s="1" t="s">
        <v>1816</v>
      </c>
      <c r="K1063" s="1" t="s">
        <v>281</v>
      </c>
      <c r="L1063" s="1" t="s">
        <v>148</v>
      </c>
      <c r="M1063" s="1" t="s">
        <v>15</v>
      </c>
      <c r="N1063" s="1" t="str">
        <f>INDEX(Countries[], MATCH(Data[[#This Row],[Where do you work]], Countries[Actual], 0), 2)</f>
        <v>Spain</v>
      </c>
      <c r="O1063" s="1" t="str">
        <f>VLOOKUP(Data[[#This Row],[Where do you work]], Countries[], 3, FALSE)</f>
        <v>Europe</v>
      </c>
      <c r="P1063" s="1" t="s">
        <v>282</v>
      </c>
      <c r="Q1063" s="1" t="str">
        <f>VLOOKUP(Data[[#This Row],[How many hours of a day you work on Excel]], Time[], 2, FALSE)</f>
        <v>Heavy</v>
      </c>
      <c r="R1063" s="1">
        <v>14</v>
      </c>
      <c r="S1063" s="33" t="str">
        <f>VLOOKUP(Data[[#This Row],[Years of Experience]], Experience[], 2, TRUE)</f>
        <v>10 - 20 Years</v>
      </c>
    </row>
    <row r="1064" spans="2:19" x14ac:dyDescent="0.2">
      <c r="B1064" s="1" t="s">
        <v>3261</v>
      </c>
      <c r="C1064" s="1">
        <v>41055.873113425929</v>
      </c>
      <c r="D1064" s="10">
        <v>15000</v>
      </c>
      <c r="E1064" s="1" t="s">
        <v>15</v>
      </c>
      <c r="F1064" s="11">
        <v>15000</v>
      </c>
      <c r="G1064" s="9">
        <f>Data[[#This Row],[Clean Salary]]*INDEX(Exchange[], MATCH(Data[[#This Row],[Currency]], Exchange[Code], 0), 4)</f>
        <v>19055.991584874118</v>
      </c>
      <c r="H1064" s="11">
        <f>IFERROR(Data[[#This Row],[Salary in USD]]/(INDEX(Exchange[], MATCH(Data[[#This Row],[Local Currency Unit]], Exchange[Code], 0), 8)), "")</f>
        <v>4301.5782358632323</v>
      </c>
      <c r="I1064" s="30">
        <f>100*(Data[[#This Row],[Salary in Big Macs]]/$H$5)</f>
        <v>31.383473579828923</v>
      </c>
      <c r="J1064" s="1" t="s">
        <v>3262</v>
      </c>
      <c r="K1064" s="1" t="s">
        <v>290</v>
      </c>
      <c r="L1064" s="1" t="s">
        <v>148</v>
      </c>
      <c r="M1064" s="1" t="s">
        <v>15</v>
      </c>
      <c r="N1064" s="1" t="str">
        <f>INDEX(Countries[], MATCH(Data[[#This Row],[Where do you work]], Countries[Actual], 0), 2)</f>
        <v>Spain</v>
      </c>
      <c r="O1064" s="1" t="str">
        <f>VLOOKUP(Data[[#This Row],[Where do you work]], Countries[], 3, FALSE)</f>
        <v>Europe</v>
      </c>
      <c r="P1064" s="1" t="s">
        <v>291</v>
      </c>
      <c r="Q1064" s="1" t="str">
        <f>VLOOKUP(Data[[#This Row],[How many hours of a day you work on Excel]], Time[], 2, FALSE)</f>
        <v>Medium</v>
      </c>
      <c r="R1064" s="1">
        <v>10</v>
      </c>
      <c r="S1064" s="33" t="str">
        <f>VLOOKUP(Data[[#This Row],[Years of Experience]], Experience[], 2, TRUE)</f>
        <v>10 - 20 Years</v>
      </c>
    </row>
    <row r="1065" spans="2:19" x14ac:dyDescent="0.2">
      <c r="B1065" s="1" t="s">
        <v>3628</v>
      </c>
      <c r="C1065" s="1">
        <v>41055.701481481483</v>
      </c>
      <c r="D1065" s="10" t="s">
        <v>3629</v>
      </c>
      <c r="E1065" s="1" t="s">
        <v>322</v>
      </c>
      <c r="F1065" s="11">
        <v>11000</v>
      </c>
      <c r="G1065" s="9">
        <f>Data[[#This Row],[Clean Salary]]*INDEX(Exchange[], MATCH(Data[[#This Row],[Currency]], Exchange[Code], 0), 4)</f>
        <v>11000</v>
      </c>
      <c r="H1065" s="11">
        <f>IFERROR(Data[[#This Row],[Salary in USD]]/(INDEX(Exchange[], MATCH(Data[[#This Row],[Local Currency Unit]], Exchange[Code], 0), 8)), "")</f>
        <v>4313.7254901960787</v>
      </c>
      <c r="I1065" s="30">
        <f>100*(Data[[#This Row],[Salary in Big Macs]]/$H$5)</f>
        <v>31.472097571889325</v>
      </c>
      <c r="J1065" s="1" t="s">
        <v>3630</v>
      </c>
      <c r="K1065" s="1" t="s">
        <v>281</v>
      </c>
      <c r="L1065" s="1" t="s">
        <v>167</v>
      </c>
      <c r="M1065" s="1" t="s">
        <v>44</v>
      </c>
      <c r="N1065" s="1" t="str">
        <f>INDEX(Countries[], MATCH(Data[[#This Row],[Where do you work]], Countries[Actual], 0), 2)</f>
        <v>Sri Lanka</v>
      </c>
      <c r="O1065" s="1" t="str">
        <f>VLOOKUP(Data[[#This Row],[Where do you work]], Countries[], 3, FALSE)</f>
        <v>Asia</v>
      </c>
      <c r="P1065" s="1" t="s">
        <v>294</v>
      </c>
      <c r="Q1065" s="1" t="str">
        <f>VLOOKUP(Data[[#This Row],[How many hours of a day you work on Excel]], Time[], 2, FALSE)</f>
        <v>Very Heavy</v>
      </c>
      <c r="R1065" s="1">
        <v>4.5</v>
      </c>
      <c r="S1065" s="33" t="str">
        <f>VLOOKUP(Data[[#This Row],[Years of Experience]], Experience[], 2, TRUE)</f>
        <v>0 - 5 Years</v>
      </c>
    </row>
    <row r="1066" spans="2:19" x14ac:dyDescent="0.2">
      <c r="B1066" s="1" t="s">
        <v>3994</v>
      </c>
      <c r="C1066" s="1">
        <v>41058.638020833336</v>
      </c>
      <c r="D1066" s="10">
        <v>250</v>
      </c>
      <c r="E1066" s="1" t="s">
        <v>322</v>
      </c>
      <c r="F1066" s="11">
        <v>3000</v>
      </c>
      <c r="G1066" s="9">
        <f>Data[[#This Row],[Clean Salary]]*INDEX(Exchange[], MATCH(Data[[#This Row],[Currency]], Exchange[Code], 0), 4)</f>
        <v>3000</v>
      </c>
      <c r="H1066" s="11">
        <f>IFERROR(Data[[#This Row],[Salary in USD]]/(INDEX(Exchange[], MATCH(Data[[#This Row],[Local Currency Unit]], Exchange[Code], 0), 8)), "")</f>
        <v>1176.4705882352941</v>
      </c>
      <c r="I1066" s="30">
        <f>100*(Data[[#This Row],[Salary in Big Macs]]/$H$5)</f>
        <v>8.5832993377879969</v>
      </c>
      <c r="J1066" s="1" t="s">
        <v>3995</v>
      </c>
      <c r="K1066" s="1" t="s">
        <v>316</v>
      </c>
      <c r="L1066" s="1" t="s">
        <v>3996</v>
      </c>
      <c r="M1066" s="1" t="s">
        <v>44</v>
      </c>
      <c r="N1066" s="1" t="str">
        <f>INDEX(Countries[], MATCH(Data[[#This Row],[Where do you work]], Countries[Actual], 0), 2)</f>
        <v>Sri Lanka</v>
      </c>
      <c r="O1066" s="1" t="str">
        <f>VLOOKUP(Data[[#This Row],[Where do you work]], Countries[], 3, FALSE)</f>
        <v>Asia</v>
      </c>
      <c r="P1066" s="1" t="s">
        <v>282</v>
      </c>
      <c r="Q1066" s="1" t="str">
        <f>VLOOKUP(Data[[#This Row],[How many hours of a day you work on Excel]], Time[], 2, FALSE)</f>
        <v>Heavy</v>
      </c>
      <c r="R1066" s="1">
        <v>2</v>
      </c>
      <c r="S1066" s="33" t="str">
        <f>VLOOKUP(Data[[#This Row],[Years of Experience]], Experience[], 2, TRUE)</f>
        <v>0 - 5 Years</v>
      </c>
    </row>
    <row r="1067" spans="2:19" x14ac:dyDescent="0.2">
      <c r="B1067" s="1" t="s">
        <v>3998</v>
      </c>
      <c r="C1067" s="1">
        <v>41057.484224537038</v>
      </c>
      <c r="D1067" s="10" t="s">
        <v>3999</v>
      </c>
      <c r="E1067" s="1" t="s">
        <v>44</v>
      </c>
      <c r="F1067" s="11">
        <v>240000</v>
      </c>
      <c r="G1067" s="9">
        <f>Data[[#This Row],[Clean Salary]]*INDEX(Exchange[], MATCH(Data[[#This Row],[Currency]], Exchange[Code], 0), 4)</f>
        <v>1805.7739622442759</v>
      </c>
      <c r="H1067" s="11">
        <f>IFERROR(Data[[#This Row],[Salary in USD]]/(INDEX(Exchange[], MATCH(Data[[#This Row],[Local Currency Unit]], Exchange[Code], 0), 8)), "")</f>
        <v>708.14665186050047</v>
      </c>
      <c r="I1067" s="30">
        <f>100*(Data[[#This Row],[Salary in Big Macs]]/$H$5)</f>
        <v>5.1664994847753682</v>
      </c>
      <c r="J1067" s="1" t="s">
        <v>1766</v>
      </c>
      <c r="K1067" s="1" t="s">
        <v>281</v>
      </c>
      <c r="L1067" s="1" t="s">
        <v>167</v>
      </c>
      <c r="M1067" s="1" t="s">
        <v>44</v>
      </c>
      <c r="N1067" s="1" t="str">
        <f>INDEX(Countries[], MATCH(Data[[#This Row],[Where do you work]], Countries[Actual], 0), 2)</f>
        <v>Sri Lanka</v>
      </c>
      <c r="O1067" s="1" t="str">
        <f>VLOOKUP(Data[[#This Row],[Where do you work]], Countries[], 3, FALSE)</f>
        <v>Asia</v>
      </c>
      <c r="P1067" s="1" t="s">
        <v>282</v>
      </c>
      <c r="Q1067" s="1" t="str">
        <f>VLOOKUP(Data[[#This Row],[How many hours of a day you work on Excel]], Time[], 2, FALSE)</f>
        <v>Heavy</v>
      </c>
      <c r="R1067" s="1">
        <v>3</v>
      </c>
      <c r="S1067" s="33" t="str">
        <f>VLOOKUP(Data[[#This Row],[Years of Experience]], Experience[], 2, TRUE)</f>
        <v>0 - 5 Years</v>
      </c>
    </row>
    <row r="1068" spans="2:19" x14ac:dyDescent="0.2">
      <c r="B1068" s="1" t="s">
        <v>3484</v>
      </c>
      <c r="C1068" s="1">
        <v>41055.438969907409</v>
      </c>
      <c r="D1068" s="10" t="s">
        <v>3485</v>
      </c>
      <c r="E1068" s="1" t="s">
        <v>322</v>
      </c>
      <c r="F1068" s="11">
        <v>13800</v>
      </c>
      <c r="G1068" s="9">
        <f>Data[[#This Row],[Clean Salary]]*INDEX(Exchange[], MATCH(Data[[#This Row],[Currency]], Exchange[Code], 0), 4)</f>
        <v>13800</v>
      </c>
      <c r="H1068" s="11">
        <f>IFERROR(Data[[#This Row],[Salary in USD]]/(INDEX(Exchange[], MATCH(Data[[#This Row],[Local Currency Unit]], Exchange[Code], 0), 8)), "")</f>
        <v>5411.7647058823532</v>
      </c>
      <c r="I1068" s="30">
        <f>100*(Data[[#This Row],[Salary in Big Macs]]/$H$5)</f>
        <v>39.483176953824788</v>
      </c>
      <c r="J1068" s="1" t="s">
        <v>3486</v>
      </c>
      <c r="K1068" s="1" t="s">
        <v>298</v>
      </c>
      <c r="L1068" s="1" t="s">
        <v>167</v>
      </c>
      <c r="M1068" s="1" t="s">
        <v>44</v>
      </c>
      <c r="N1068" s="1" t="str">
        <f>INDEX(Countries[], MATCH(Data[[#This Row],[Where do you work]], Countries[Actual], 0), 2)</f>
        <v>Sri Lanka</v>
      </c>
      <c r="O1068" s="1" t="str">
        <f>VLOOKUP(Data[[#This Row],[Where do you work]], Countries[], 3, FALSE)</f>
        <v>Asia</v>
      </c>
      <c r="P1068" s="1" t="s">
        <v>282</v>
      </c>
      <c r="Q1068" s="1" t="str">
        <f>VLOOKUP(Data[[#This Row],[How many hours of a day you work on Excel]], Time[], 2, FALSE)</f>
        <v>Heavy</v>
      </c>
      <c r="R1068" s="1">
        <v>20</v>
      </c>
      <c r="S1068" s="33" t="str">
        <f>VLOOKUP(Data[[#This Row],[Years of Experience]], Experience[], 2, TRUE)</f>
        <v>20+ Years</v>
      </c>
    </row>
    <row r="1069" spans="2:19" x14ac:dyDescent="0.2">
      <c r="B1069" s="1" t="s">
        <v>944</v>
      </c>
      <c r="C1069" s="1">
        <v>41058.458703703705</v>
      </c>
      <c r="D1069" s="10">
        <v>85000</v>
      </c>
      <c r="E1069" s="1" t="s">
        <v>322</v>
      </c>
      <c r="F1069" s="11">
        <v>85000</v>
      </c>
      <c r="G1069" s="9">
        <f>Data[[#This Row],[Clean Salary]]*INDEX(Exchange[], MATCH(Data[[#This Row],[Currency]], Exchange[Code], 0), 4)</f>
        <v>85000</v>
      </c>
      <c r="H1069" s="11">
        <f>IFERROR(Data[[#This Row],[Salary in USD]]/(INDEX(Exchange[], MATCH(Data[[#This Row],[Local Currency Unit]], Exchange[Code], 0), 8)), "")</f>
        <v>33333.333333333336</v>
      </c>
      <c r="I1069" s="30">
        <f>100*(Data[[#This Row],[Salary in Big Macs]]/$H$5)</f>
        <v>243.19348123732661</v>
      </c>
      <c r="J1069" s="1" t="s">
        <v>945</v>
      </c>
      <c r="K1069" s="1" t="s">
        <v>281</v>
      </c>
      <c r="L1069" s="1" t="s">
        <v>254</v>
      </c>
      <c r="M1069" s="1" t="s">
        <v>44</v>
      </c>
      <c r="N1069" s="1" t="str">
        <f>INDEX(Countries[], MATCH(Data[[#This Row],[Where do you work]], Countries[Actual], 0), 2)</f>
        <v>Sri Lanka</v>
      </c>
      <c r="O1069" s="1" t="str">
        <f>VLOOKUP(Data[[#This Row],[Where do you work]], Countries[], 3, FALSE)</f>
        <v>Asia</v>
      </c>
      <c r="P1069" s="1" t="s">
        <v>294</v>
      </c>
      <c r="Q1069" s="1" t="str">
        <f>VLOOKUP(Data[[#This Row],[How many hours of a day you work on Excel]], Time[], 2, FALSE)</f>
        <v>Very Heavy</v>
      </c>
      <c r="R1069" s="1">
        <v>10</v>
      </c>
      <c r="S1069" s="33" t="str">
        <f>VLOOKUP(Data[[#This Row],[Years of Experience]], Experience[], 2, TRUE)</f>
        <v>10 - 20 Years</v>
      </c>
    </row>
    <row r="1070" spans="2:19" x14ac:dyDescent="0.2">
      <c r="B1070" s="1" t="s">
        <v>2049</v>
      </c>
      <c r="C1070" s="1">
        <v>41055.073888888888</v>
      </c>
      <c r="D1070" s="10" t="s">
        <v>2050</v>
      </c>
      <c r="E1070" s="1" t="s">
        <v>45</v>
      </c>
      <c r="F1070" s="11">
        <v>480000</v>
      </c>
      <c r="G1070" s="9">
        <f>Data[[#This Row],[Clean Salary]]*INDEX(Exchange[], MATCH(Data[[#This Row],[Currency]], Exchange[Code], 0), 4)</f>
        <v>68954.520184280962</v>
      </c>
      <c r="H1070" s="11">
        <f>IFERROR(Data[[#This Row],[Salary in USD]]/(INDEX(Exchange[], MATCH(Data[[#This Row],[Local Currency Unit]], Exchange[Code], 0), 8)), "")</f>
        <v>11667.431503262429</v>
      </c>
      <c r="I1070" s="30">
        <f>100*(Data[[#This Row],[Salary in Big Macs]]/$H$5)</f>
        <v>85.123298531293344</v>
      </c>
      <c r="J1070" s="1" t="s">
        <v>2051</v>
      </c>
      <c r="K1070" s="1" t="s">
        <v>342</v>
      </c>
      <c r="L1070" s="1" t="s">
        <v>185</v>
      </c>
      <c r="M1070" s="1" t="s">
        <v>45</v>
      </c>
      <c r="N1070" s="1" t="str">
        <f>INDEX(Countries[], MATCH(Data[[#This Row],[Where do you work]], Countries[Actual], 0), 2)</f>
        <v>Sweden</v>
      </c>
      <c r="O1070" s="1" t="str">
        <f>VLOOKUP(Data[[#This Row],[Where do you work]], Countries[], 3, FALSE)</f>
        <v>Europe</v>
      </c>
      <c r="P1070" s="1" t="s">
        <v>324</v>
      </c>
      <c r="Q1070" s="1" t="str">
        <f>VLOOKUP(Data[[#This Row],[How many hours of a day you work on Excel]], Time[], 2, FALSE)</f>
        <v>Light</v>
      </c>
      <c r="S1070" s="33" t="str">
        <f>VLOOKUP(Data[[#This Row],[Years of Experience]], Experience[], 2, TRUE)</f>
        <v>0 - 5 Years</v>
      </c>
    </row>
    <row r="1071" spans="2:19" x14ac:dyDescent="0.2">
      <c r="B1071" s="1" t="s">
        <v>729</v>
      </c>
      <c r="C1071" s="1">
        <v>41058.895555555559</v>
      </c>
      <c r="D1071" s="10">
        <v>100000</v>
      </c>
      <c r="E1071" s="1" t="s">
        <v>322</v>
      </c>
      <c r="F1071" s="11">
        <v>100000</v>
      </c>
      <c r="G1071" s="9">
        <f>Data[[#This Row],[Clean Salary]]*INDEX(Exchange[], MATCH(Data[[#This Row],[Currency]], Exchange[Code], 0), 4)</f>
        <v>100000</v>
      </c>
      <c r="H1071" s="11" t="str">
        <f>IFERROR(Data[[#This Row],[Salary in USD]]/(INDEX(Exchange[], MATCH(Data[[#This Row],[Local Currency Unit]], Exchange[Code], 0), 8)), "")</f>
        <v/>
      </c>
      <c r="I1071" s="30" t="e">
        <f>100*(Data[[#This Row],[Salary in Big Macs]]/$H$5)</f>
        <v>#VALUE!</v>
      </c>
      <c r="J1071" s="1" t="s">
        <v>730</v>
      </c>
      <c r="K1071" s="1" t="s">
        <v>329</v>
      </c>
      <c r="L1071" s="1" t="s">
        <v>185</v>
      </c>
      <c r="N1071" s="1" t="str">
        <f>INDEX(Countries[], MATCH(Data[[#This Row],[Where do you work]], Countries[Actual], 0), 2)</f>
        <v>Sweden</v>
      </c>
      <c r="O1071" s="1" t="str">
        <f>VLOOKUP(Data[[#This Row],[Where do you work]], Countries[], 3, FALSE)</f>
        <v>Europe</v>
      </c>
      <c r="P1071" s="1" t="s">
        <v>291</v>
      </c>
      <c r="Q1071" s="1" t="str">
        <f>VLOOKUP(Data[[#This Row],[How many hours of a day you work on Excel]], Time[], 2, FALSE)</f>
        <v>Medium</v>
      </c>
      <c r="R1071" s="1">
        <v>20</v>
      </c>
      <c r="S1071" s="33" t="str">
        <f>VLOOKUP(Data[[#This Row],[Years of Experience]], Experience[], 2, TRUE)</f>
        <v>20+ Years</v>
      </c>
    </row>
    <row r="1072" spans="2:19" x14ac:dyDescent="0.2">
      <c r="B1072" s="1" t="s">
        <v>638</v>
      </c>
      <c r="C1072" s="1">
        <v>41054.173738425925</v>
      </c>
      <c r="D1072" s="10">
        <v>107000</v>
      </c>
      <c r="E1072" s="1" t="s">
        <v>322</v>
      </c>
      <c r="F1072" s="11">
        <v>107000</v>
      </c>
      <c r="G1072" s="9">
        <f>Data[[#This Row],[Clean Salary]]*INDEX(Exchange[], MATCH(Data[[#This Row],[Currency]], Exchange[Code], 0), 4)</f>
        <v>107000</v>
      </c>
      <c r="H1072" s="11">
        <f>IFERROR(Data[[#This Row],[Salary in USD]]/(INDEX(Exchange[], MATCH(Data[[#This Row],[Local Currency Unit]], Exchange[Code], 0), 8)), "")</f>
        <v>15712.187958883995</v>
      </c>
      <c r="I1072" s="30">
        <f>100*(Data[[#This Row],[Salary in Big Macs]]/$H$5)</f>
        <v>114.63305062728611</v>
      </c>
      <c r="J1072" s="1" t="s">
        <v>639</v>
      </c>
      <c r="K1072" s="1" t="s">
        <v>281</v>
      </c>
      <c r="L1072" s="1" t="s">
        <v>168</v>
      </c>
      <c r="M1072" s="1" t="s">
        <v>46</v>
      </c>
      <c r="N1072" s="1" t="str">
        <f>INDEX(Countries[], MATCH(Data[[#This Row],[Where do you work]], Countries[Actual], 0), 2)</f>
        <v>Switzerland</v>
      </c>
      <c r="O1072" s="1" t="str">
        <f>VLOOKUP(Data[[#This Row],[Where do you work]], Countries[], 3, FALSE)</f>
        <v>Europe</v>
      </c>
      <c r="P1072" s="1" t="s">
        <v>282</v>
      </c>
      <c r="Q1072" s="1" t="str">
        <f>VLOOKUP(Data[[#This Row],[How many hours of a day you work on Excel]], Time[], 2, FALSE)</f>
        <v>Heavy</v>
      </c>
      <c r="S1072" s="33" t="str">
        <f>VLOOKUP(Data[[#This Row],[Years of Experience]], Experience[], 2, TRUE)</f>
        <v>0 - 5 Years</v>
      </c>
    </row>
    <row r="1073" spans="2:19" x14ac:dyDescent="0.2">
      <c r="B1073" s="1" t="s">
        <v>442</v>
      </c>
      <c r="C1073" s="1">
        <v>41055.03329861111</v>
      </c>
      <c r="D1073" s="10">
        <v>145000</v>
      </c>
      <c r="E1073" s="1" t="s">
        <v>322</v>
      </c>
      <c r="F1073" s="11">
        <v>145000</v>
      </c>
      <c r="G1073" s="9">
        <f>Data[[#This Row],[Clean Salary]]*INDEX(Exchange[], MATCH(Data[[#This Row],[Currency]], Exchange[Code], 0), 4)</f>
        <v>145000</v>
      </c>
      <c r="H1073" s="11">
        <f>IFERROR(Data[[#This Row],[Salary in USD]]/(INDEX(Exchange[], MATCH(Data[[#This Row],[Local Currency Unit]], Exchange[Code], 0), 8)), "")</f>
        <v>21292.217327459621</v>
      </c>
      <c r="I1073" s="30">
        <f>100*(Data[[#This Row],[Salary in Big Macs]]/$H$5)</f>
        <v>155.34385365379896</v>
      </c>
      <c r="J1073" s="1" t="s">
        <v>443</v>
      </c>
      <c r="K1073" s="1" t="s">
        <v>298</v>
      </c>
      <c r="L1073" s="1" t="s">
        <v>168</v>
      </c>
      <c r="M1073" s="1" t="s">
        <v>46</v>
      </c>
      <c r="N1073" s="1" t="str">
        <f>INDEX(Countries[], MATCH(Data[[#This Row],[Where do you work]], Countries[Actual], 0), 2)</f>
        <v>Switzerland</v>
      </c>
      <c r="O1073" s="1" t="str">
        <f>VLOOKUP(Data[[#This Row],[Where do you work]], Countries[], 3, FALSE)</f>
        <v>Europe</v>
      </c>
      <c r="P1073" s="1" t="s">
        <v>294</v>
      </c>
      <c r="Q1073" s="1" t="str">
        <f>VLOOKUP(Data[[#This Row],[How many hours of a day you work on Excel]], Time[], 2, FALSE)</f>
        <v>Very Heavy</v>
      </c>
      <c r="S1073" s="33" t="str">
        <f>VLOOKUP(Data[[#This Row],[Years of Experience]], Experience[], 2, TRUE)</f>
        <v>0 - 5 Years</v>
      </c>
    </row>
    <row r="1074" spans="2:19" x14ac:dyDescent="0.2">
      <c r="B1074" s="1" t="s">
        <v>819</v>
      </c>
      <c r="C1074" s="1">
        <v>41068.95045138889</v>
      </c>
      <c r="D1074" s="10" t="s">
        <v>820</v>
      </c>
      <c r="E1074" s="1" t="s">
        <v>46</v>
      </c>
      <c r="F1074" s="11">
        <v>140000</v>
      </c>
      <c r="G1074" s="9">
        <f>Data[[#This Row],[Clean Salary]]*INDEX(Exchange[], MATCH(Data[[#This Row],[Currency]], Exchange[Code], 0), 4)</f>
        <v>148102.22862117883</v>
      </c>
      <c r="H1074" s="11">
        <f>IFERROR(Data[[#This Row],[Salary in USD]]/(INDEX(Exchange[], MATCH(Data[[#This Row],[Local Currency Unit]], Exchange[Code], 0), 8)), "")</f>
        <v>21747.757506781032</v>
      </c>
      <c r="I1074" s="30">
        <f>100*(Data[[#This Row],[Salary in Big Macs]]/$H$5)</f>
        <v>158.66738571537843</v>
      </c>
      <c r="J1074" s="1" t="s">
        <v>821</v>
      </c>
      <c r="K1074" s="1" t="s">
        <v>281</v>
      </c>
      <c r="L1074" s="1" t="s">
        <v>168</v>
      </c>
      <c r="M1074" s="1" t="s">
        <v>46</v>
      </c>
      <c r="N1074" s="1" t="str">
        <f>INDEX(Countries[], MATCH(Data[[#This Row],[Where do you work]], Countries[Actual], 0), 2)</f>
        <v>Switzerland</v>
      </c>
      <c r="O1074" s="1" t="str">
        <f>VLOOKUP(Data[[#This Row],[Where do you work]], Countries[], 3, FALSE)</f>
        <v>Europe</v>
      </c>
      <c r="P1074" s="1" t="s">
        <v>291</v>
      </c>
      <c r="Q1074" s="1" t="str">
        <f>VLOOKUP(Data[[#This Row],[How many hours of a day you work on Excel]], Time[], 2, FALSE)</f>
        <v>Medium</v>
      </c>
      <c r="R1074" s="1">
        <v>6</v>
      </c>
      <c r="S1074" s="33" t="str">
        <f>VLOOKUP(Data[[#This Row],[Years of Experience]], Experience[], 2, TRUE)</f>
        <v>5 - 10 Years</v>
      </c>
    </row>
    <row r="1075" spans="2:19" x14ac:dyDescent="0.2">
      <c r="B1075" s="1" t="s">
        <v>428</v>
      </c>
      <c r="C1075" s="1">
        <v>41057.217106481483</v>
      </c>
      <c r="D1075" s="10">
        <v>150000</v>
      </c>
      <c r="E1075" s="1" t="s">
        <v>322</v>
      </c>
      <c r="F1075" s="11">
        <v>150000</v>
      </c>
      <c r="G1075" s="9">
        <f>Data[[#This Row],[Clean Salary]]*INDEX(Exchange[], MATCH(Data[[#This Row],[Currency]], Exchange[Code], 0), 4)</f>
        <v>150000</v>
      </c>
      <c r="H1075" s="11">
        <f>IFERROR(Data[[#This Row],[Salary in USD]]/(INDEX(Exchange[], MATCH(Data[[#This Row],[Local Currency Unit]], Exchange[Code], 0), 8)), "")</f>
        <v>22026.431718061674</v>
      </c>
      <c r="I1075" s="30">
        <f>100*(Data[[#This Row],[Salary in Big Macs]]/$H$5)</f>
        <v>160.70053826255062</v>
      </c>
      <c r="J1075" s="1" t="s">
        <v>429</v>
      </c>
      <c r="K1075" s="1" t="s">
        <v>290</v>
      </c>
      <c r="L1075" s="1" t="s">
        <v>168</v>
      </c>
      <c r="M1075" s="1" t="s">
        <v>46</v>
      </c>
      <c r="N1075" s="1" t="str">
        <f>INDEX(Countries[], MATCH(Data[[#This Row],[Where do you work]], Countries[Actual], 0), 2)</f>
        <v>Switzerland</v>
      </c>
      <c r="O1075" s="1" t="str">
        <f>VLOOKUP(Data[[#This Row],[Where do you work]], Countries[], 3, FALSE)</f>
        <v>Europe</v>
      </c>
      <c r="P1075" s="1" t="s">
        <v>324</v>
      </c>
      <c r="Q1075" s="1" t="str">
        <f>VLOOKUP(Data[[#This Row],[How many hours of a day you work on Excel]], Time[], 2, FALSE)</f>
        <v>Light</v>
      </c>
      <c r="R1075" s="1">
        <v>20</v>
      </c>
      <c r="S1075" s="33" t="str">
        <f>VLOOKUP(Data[[#This Row],[Years of Experience]], Experience[], 2, TRUE)</f>
        <v>20+ Years</v>
      </c>
    </row>
    <row r="1076" spans="2:19" x14ac:dyDescent="0.2">
      <c r="B1076" s="1" t="s">
        <v>469</v>
      </c>
      <c r="C1076" s="1">
        <v>41055.040185185186</v>
      </c>
      <c r="D1076" s="10" t="s">
        <v>470</v>
      </c>
      <c r="E1076" s="1" t="s">
        <v>322</v>
      </c>
      <c r="F1076" s="11">
        <v>138000</v>
      </c>
      <c r="G1076" s="9">
        <f>Data[[#This Row],[Clean Salary]]*INDEX(Exchange[], MATCH(Data[[#This Row],[Currency]], Exchange[Code], 0), 4)</f>
        <v>138000</v>
      </c>
      <c r="H1076" s="11">
        <f>IFERROR(Data[[#This Row],[Salary in USD]]/(INDEX(Exchange[], MATCH(Data[[#This Row],[Local Currency Unit]], Exchange[Code], 0), 8)), "")</f>
        <v>56097.560975609755</v>
      </c>
      <c r="I1076" s="30">
        <f>100*(Data[[#This Row],[Salary in Big Macs]]/$H$5)</f>
        <v>409.27683427745205</v>
      </c>
      <c r="J1076" s="1" t="s">
        <v>471</v>
      </c>
      <c r="K1076" s="1" t="s">
        <v>305</v>
      </c>
      <c r="L1076" s="1" t="s">
        <v>255</v>
      </c>
      <c r="M1076" s="1" t="s">
        <v>48</v>
      </c>
      <c r="N1076" s="1" t="str">
        <f>INDEX(Countries[], MATCH(Data[[#This Row],[Where do you work]], Countries[Actual], 0), 2)</f>
        <v>Thailand</v>
      </c>
      <c r="O1076" s="1" t="str">
        <f>VLOOKUP(Data[[#This Row],[Where do you work]], Countries[], 3, FALSE)</f>
        <v>Asia</v>
      </c>
      <c r="P1076" s="1" t="s">
        <v>282</v>
      </c>
      <c r="Q1076" s="1" t="str">
        <f>VLOOKUP(Data[[#This Row],[How many hours of a day you work on Excel]], Time[], 2, FALSE)</f>
        <v>Heavy</v>
      </c>
      <c r="S1076" s="33" t="str">
        <f>VLOOKUP(Data[[#This Row],[Years of Experience]], Experience[], 2, TRUE)</f>
        <v>0 - 5 Years</v>
      </c>
    </row>
    <row r="1077" spans="2:19" x14ac:dyDescent="0.2">
      <c r="B1077" s="1" t="s">
        <v>2195</v>
      </c>
      <c r="C1077" s="1">
        <v>41054.306458333333</v>
      </c>
      <c r="D1077" s="10" t="s">
        <v>2196</v>
      </c>
      <c r="E1077" s="1" t="s">
        <v>15</v>
      </c>
      <c r="F1077" s="11">
        <v>38000</v>
      </c>
      <c r="G1077" s="9">
        <f>Data[[#This Row],[Clean Salary]]*INDEX(Exchange[], MATCH(Data[[#This Row],[Currency]], Exchange[Code], 0), 4)</f>
        <v>48275.178681681093</v>
      </c>
      <c r="H1077" s="11">
        <f>IFERROR(Data[[#This Row],[Salary in USD]]/(INDEX(Exchange[], MATCH(Data[[#This Row],[Local Currency Unit]], Exchange[Code], 0), 8)), "")</f>
        <v>10897.33153085352</v>
      </c>
      <c r="I1077" s="30">
        <f>100*(Data[[#This Row],[Salary in Big Macs]]/$H$5)</f>
        <v>79.504799735566593</v>
      </c>
      <c r="J1077" s="1" t="s">
        <v>2197</v>
      </c>
      <c r="K1077" s="1" t="s">
        <v>290</v>
      </c>
      <c r="L1077" s="1" t="s">
        <v>156</v>
      </c>
      <c r="M1077" s="1" t="s">
        <v>15</v>
      </c>
      <c r="N1077" s="1" t="str">
        <f>INDEX(Countries[], MATCH(Data[[#This Row],[Where do you work]], Countries[Actual], 0), 2)</f>
        <v>Netherlands</v>
      </c>
      <c r="O1077" s="1" t="str">
        <f>VLOOKUP(Data[[#This Row],[Where do you work]], Countries[], 3, FALSE)</f>
        <v>Europe</v>
      </c>
      <c r="P1077" s="1" t="s">
        <v>324</v>
      </c>
      <c r="Q1077" s="1" t="str">
        <f>VLOOKUP(Data[[#This Row],[How many hours of a day you work on Excel]], Time[], 2, FALSE)</f>
        <v>Light</v>
      </c>
      <c r="S1077" s="33" t="str">
        <f>VLOOKUP(Data[[#This Row],[Years of Experience]], Experience[], 2, TRUE)</f>
        <v>0 - 5 Years</v>
      </c>
    </row>
    <row r="1078" spans="2:19" x14ac:dyDescent="0.2">
      <c r="B1078" s="1" t="s">
        <v>346</v>
      </c>
      <c r="C1078" s="1">
        <v>41055.058217592596</v>
      </c>
      <c r="D1078" s="10">
        <v>200000</v>
      </c>
      <c r="E1078" s="1" t="s">
        <v>15</v>
      </c>
      <c r="F1078" s="11">
        <v>200000</v>
      </c>
      <c r="G1078" s="9">
        <f>Data[[#This Row],[Clean Salary]]*INDEX(Exchange[], MATCH(Data[[#This Row],[Currency]], Exchange[Code], 0), 4)</f>
        <v>254079.88779832155</v>
      </c>
      <c r="H1078" s="11">
        <f>IFERROR(Data[[#This Row],[Salary in USD]]/(INDEX(Exchange[], MATCH(Data[[#This Row],[Local Currency Unit]], Exchange[Code], 0), 8)), "")</f>
        <v>57354.376478176426</v>
      </c>
      <c r="I1078" s="30">
        <f>100*(Data[[#This Row],[Salary in Big Macs]]/$H$5)</f>
        <v>418.44631439771894</v>
      </c>
      <c r="J1078" s="1" t="s">
        <v>347</v>
      </c>
      <c r="K1078" s="1" t="s">
        <v>313</v>
      </c>
      <c r="L1078" s="1" t="s">
        <v>348</v>
      </c>
      <c r="M1078" s="1" t="s">
        <v>15</v>
      </c>
      <c r="N1078" s="1" t="str">
        <f>INDEX(Countries[], MATCH(Data[[#This Row],[Where do you work]], Countries[Actual], 0), 2)</f>
        <v>Netherlands</v>
      </c>
      <c r="O1078" s="1" t="str">
        <f>VLOOKUP(Data[[#This Row],[Where do you work]], Countries[], 3, FALSE)</f>
        <v>Europe</v>
      </c>
      <c r="P1078" s="1" t="s">
        <v>294</v>
      </c>
      <c r="Q1078" s="1" t="str">
        <f>VLOOKUP(Data[[#This Row],[How many hours of a day you work on Excel]], Time[], 2, FALSE)</f>
        <v>Very Heavy</v>
      </c>
      <c r="S1078" s="33" t="str">
        <f>VLOOKUP(Data[[#This Row],[Years of Experience]], Experience[], 2, TRUE)</f>
        <v>0 - 5 Years</v>
      </c>
    </row>
    <row r="1079" spans="2:19" x14ac:dyDescent="0.2">
      <c r="B1079" s="1" t="s">
        <v>2535</v>
      </c>
      <c r="C1079" s="1">
        <v>41058.160520833335</v>
      </c>
      <c r="D1079" s="10">
        <v>30</v>
      </c>
      <c r="E1079" s="1" t="s">
        <v>15</v>
      </c>
      <c r="F1079" s="11">
        <v>30000</v>
      </c>
      <c r="G1079" s="9">
        <f>Data[[#This Row],[Clean Salary]]*INDEX(Exchange[], MATCH(Data[[#This Row],[Currency]], Exchange[Code], 0), 4)</f>
        <v>38111.983169748237</v>
      </c>
      <c r="H1079" s="11">
        <f>IFERROR(Data[[#This Row],[Salary in USD]]/(INDEX(Exchange[], MATCH(Data[[#This Row],[Local Currency Unit]], Exchange[Code], 0), 8)), "")</f>
        <v>8603.1564717264646</v>
      </c>
      <c r="I1079" s="30">
        <f>100*(Data[[#This Row],[Salary in Big Macs]]/$H$5)</f>
        <v>62.766947159657846</v>
      </c>
      <c r="J1079" s="1" t="s">
        <v>2536</v>
      </c>
      <c r="K1079" s="1" t="s">
        <v>342</v>
      </c>
      <c r="L1079" s="1" t="s">
        <v>2537</v>
      </c>
      <c r="M1079" s="1" t="s">
        <v>15</v>
      </c>
      <c r="N1079" s="1" t="str">
        <f>INDEX(Countries[], MATCH(Data[[#This Row],[Where do you work]], Countries[Actual], 0), 2)</f>
        <v>Netherlands</v>
      </c>
      <c r="O1079" s="1" t="str">
        <f>VLOOKUP(Data[[#This Row],[Where do you work]], Countries[], 3, FALSE)</f>
        <v>Europe</v>
      </c>
      <c r="P1079" s="1" t="s">
        <v>324</v>
      </c>
      <c r="Q1079" s="1" t="str">
        <f>VLOOKUP(Data[[#This Row],[How many hours of a day you work on Excel]], Time[], 2, FALSE)</f>
        <v>Light</v>
      </c>
      <c r="R1079" s="1">
        <v>8</v>
      </c>
      <c r="S1079" s="33" t="str">
        <f>VLOOKUP(Data[[#This Row],[Years of Experience]], Experience[], 2, TRUE)</f>
        <v>5 - 10 Years</v>
      </c>
    </row>
    <row r="1080" spans="2:19" x14ac:dyDescent="0.2">
      <c r="B1080" s="1" t="s">
        <v>1808</v>
      </c>
      <c r="C1080" s="1">
        <v>41054.253263888888</v>
      </c>
      <c r="D1080" s="10" t="s">
        <v>1809</v>
      </c>
      <c r="E1080" s="1" t="s">
        <v>15</v>
      </c>
      <c r="F1080" s="11">
        <v>45000</v>
      </c>
      <c r="G1080" s="9">
        <f>Data[[#This Row],[Clean Salary]]*INDEX(Exchange[], MATCH(Data[[#This Row],[Currency]], Exchange[Code], 0), 4)</f>
        <v>57167.974754622352</v>
      </c>
      <c r="H1080" s="11">
        <f>IFERROR(Data[[#This Row],[Salary in USD]]/(INDEX(Exchange[], MATCH(Data[[#This Row],[Local Currency Unit]], Exchange[Code], 0), 8)), "")</f>
        <v>12904.734707589696</v>
      </c>
      <c r="I1080" s="30">
        <f>100*(Data[[#This Row],[Salary in Big Macs]]/$H$5)</f>
        <v>94.150420739486762</v>
      </c>
      <c r="J1080" s="1" t="s">
        <v>1810</v>
      </c>
      <c r="K1080" s="1" t="s">
        <v>281</v>
      </c>
      <c r="L1080" s="1" t="s">
        <v>156</v>
      </c>
      <c r="M1080" s="1" t="s">
        <v>15</v>
      </c>
      <c r="N1080" s="1" t="str">
        <f>INDEX(Countries[], MATCH(Data[[#This Row],[Where do you work]], Countries[Actual], 0), 2)</f>
        <v>Netherlands</v>
      </c>
      <c r="O1080" s="1" t="str">
        <f>VLOOKUP(Data[[#This Row],[Where do you work]], Countries[], 3, FALSE)</f>
        <v>Europe</v>
      </c>
      <c r="P1080" s="1" t="s">
        <v>282</v>
      </c>
      <c r="Q1080" s="1" t="str">
        <f>VLOOKUP(Data[[#This Row],[How many hours of a day you work on Excel]], Time[], 2, FALSE)</f>
        <v>Heavy</v>
      </c>
      <c r="S1080" s="33" t="str">
        <f>VLOOKUP(Data[[#This Row],[Years of Experience]], Experience[], 2, TRUE)</f>
        <v>0 - 5 Years</v>
      </c>
    </row>
    <row r="1081" spans="2:19" x14ac:dyDescent="0.2">
      <c r="B1081" s="1" t="s">
        <v>1941</v>
      </c>
      <c r="C1081" s="1">
        <v>41055.961724537039</v>
      </c>
      <c r="D1081" s="10">
        <v>42000</v>
      </c>
      <c r="E1081" s="1" t="s">
        <v>15</v>
      </c>
      <c r="F1081" s="11">
        <v>42000</v>
      </c>
      <c r="G1081" s="9">
        <f>Data[[#This Row],[Clean Salary]]*INDEX(Exchange[], MATCH(Data[[#This Row],[Currency]], Exchange[Code], 0), 4)</f>
        <v>53356.776437647524</v>
      </c>
      <c r="H1081" s="11">
        <f>IFERROR(Data[[#This Row],[Salary in USD]]/(INDEX(Exchange[], MATCH(Data[[#This Row],[Local Currency Unit]], Exchange[Code], 0), 8)), "")</f>
        <v>12044.419060417049</v>
      </c>
      <c r="I1081" s="30">
        <f>100*(Data[[#This Row],[Salary in Big Macs]]/$H$5)</f>
        <v>87.873726023520973</v>
      </c>
      <c r="J1081" s="1" t="s">
        <v>923</v>
      </c>
      <c r="K1081" s="1" t="s">
        <v>305</v>
      </c>
      <c r="L1081" s="1" t="s">
        <v>156</v>
      </c>
      <c r="M1081" s="1" t="s">
        <v>15</v>
      </c>
      <c r="N1081" s="1" t="str">
        <f>INDEX(Countries[], MATCH(Data[[#This Row],[Where do you work]], Countries[Actual], 0), 2)</f>
        <v>Netherlands</v>
      </c>
      <c r="O1081" s="1" t="str">
        <f>VLOOKUP(Data[[#This Row],[Where do you work]], Countries[], 3, FALSE)</f>
        <v>Europe</v>
      </c>
      <c r="P1081" s="1" t="s">
        <v>282</v>
      </c>
      <c r="Q1081" s="1" t="str">
        <f>VLOOKUP(Data[[#This Row],[How many hours of a day you work on Excel]], Time[], 2, FALSE)</f>
        <v>Heavy</v>
      </c>
      <c r="R1081" s="1">
        <v>2</v>
      </c>
      <c r="S1081" s="33" t="str">
        <f>VLOOKUP(Data[[#This Row],[Years of Experience]], Experience[], 2, TRUE)</f>
        <v>0 - 5 Years</v>
      </c>
    </row>
    <row r="1082" spans="2:19" x14ac:dyDescent="0.2">
      <c r="B1082" s="1" t="s">
        <v>1375</v>
      </c>
      <c r="C1082" s="1">
        <v>41060.878495370373</v>
      </c>
      <c r="D1082" s="10" t="s">
        <v>1376</v>
      </c>
      <c r="E1082" s="1" t="s">
        <v>15</v>
      </c>
      <c r="F1082" s="11">
        <v>55000</v>
      </c>
      <c r="G1082" s="9">
        <f>Data[[#This Row],[Clean Salary]]*INDEX(Exchange[], MATCH(Data[[#This Row],[Currency]], Exchange[Code], 0), 4)</f>
        <v>69871.969144538423</v>
      </c>
      <c r="H1082" s="11">
        <f>IFERROR(Data[[#This Row],[Salary in USD]]/(INDEX(Exchange[], MATCH(Data[[#This Row],[Local Currency Unit]], Exchange[Code], 0), 8)), "")</f>
        <v>15772.453531498517</v>
      </c>
      <c r="I1082" s="30">
        <f>100*(Data[[#This Row],[Salary in Big Macs]]/$H$5)</f>
        <v>115.07273645937271</v>
      </c>
      <c r="J1082" s="1" t="s">
        <v>1377</v>
      </c>
      <c r="K1082" s="1" t="s">
        <v>281</v>
      </c>
      <c r="L1082" s="1" t="s">
        <v>156</v>
      </c>
      <c r="M1082" s="1" t="s">
        <v>15</v>
      </c>
      <c r="N1082" s="1" t="str">
        <f>INDEX(Countries[], MATCH(Data[[#This Row],[Where do you work]], Countries[Actual], 0), 2)</f>
        <v>Netherlands</v>
      </c>
      <c r="O1082" s="1" t="str">
        <f>VLOOKUP(Data[[#This Row],[Where do you work]], Countries[], 3, FALSE)</f>
        <v>Europe</v>
      </c>
      <c r="P1082" s="1" t="s">
        <v>324</v>
      </c>
      <c r="Q1082" s="1" t="str">
        <f>VLOOKUP(Data[[#This Row],[How many hours of a day you work on Excel]], Time[], 2, FALSE)</f>
        <v>Light</v>
      </c>
      <c r="R1082" s="1">
        <v>5</v>
      </c>
      <c r="S1082" s="33" t="str">
        <f>VLOOKUP(Data[[#This Row],[Years of Experience]], Experience[], 2, TRUE)</f>
        <v>5 - 10 Years</v>
      </c>
    </row>
    <row r="1083" spans="2:19" x14ac:dyDescent="0.2">
      <c r="B1083" s="1" t="s">
        <v>3633</v>
      </c>
      <c r="C1083" s="1">
        <v>41064.985208333332</v>
      </c>
      <c r="D1083" s="10" t="s">
        <v>3634</v>
      </c>
      <c r="E1083" s="1" t="s">
        <v>322</v>
      </c>
      <c r="F1083" s="11">
        <v>11000</v>
      </c>
      <c r="G1083" s="9">
        <f>Data[[#This Row],[Clean Salary]]*INDEX(Exchange[], MATCH(Data[[#This Row],[Currency]], Exchange[Code], 0), 4)</f>
        <v>11000</v>
      </c>
      <c r="H1083" s="11" t="str">
        <f>IFERROR(Data[[#This Row],[Salary in USD]]/(INDEX(Exchange[], MATCH(Data[[#This Row],[Local Currency Unit]], Exchange[Code], 0), 8)), "")</f>
        <v/>
      </c>
      <c r="I1083" s="30" t="e">
        <f>100*(Data[[#This Row],[Salary in Big Macs]]/$H$5)</f>
        <v>#VALUE!</v>
      </c>
      <c r="J1083" s="1" t="s">
        <v>3635</v>
      </c>
      <c r="K1083" s="1" t="s">
        <v>290</v>
      </c>
      <c r="L1083" s="1" t="s">
        <v>257</v>
      </c>
      <c r="N1083" s="1" t="str">
        <f>INDEX(Countries[], MATCH(Data[[#This Row],[Where do you work]], Countries[Actual], 0), 2)</f>
        <v>Tunisia</v>
      </c>
      <c r="O1083" s="1" t="str">
        <f>VLOOKUP(Data[[#This Row],[Where do you work]], Countries[], 3, FALSE)</f>
        <v>Africa</v>
      </c>
      <c r="P1083" s="1" t="s">
        <v>282</v>
      </c>
      <c r="Q1083" s="1" t="str">
        <f>VLOOKUP(Data[[#This Row],[How many hours of a day you work on Excel]], Time[], 2, FALSE)</f>
        <v>Heavy</v>
      </c>
      <c r="R1083" s="1">
        <v>8</v>
      </c>
      <c r="S1083" s="33" t="str">
        <f>VLOOKUP(Data[[#This Row],[Years of Experience]], Experience[], 2, TRUE)</f>
        <v>5 - 10 Years</v>
      </c>
    </row>
    <row r="1084" spans="2:19" x14ac:dyDescent="0.2">
      <c r="B1084" s="1" t="s">
        <v>1624</v>
      </c>
      <c r="C1084" s="1">
        <v>41059.786076388889</v>
      </c>
      <c r="D1084" s="10">
        <v>60000</v>
      </c>
      <c r="E1084" s="1" t="s">
        <v>322</v>
      </c>
      <c r="F1084" s="11">
        <v>60000</v>
      </c>
      <c r="G1084" s="9">
        <f>Data[[#This Row],[Clean Salary]]*INDEX(Exchange[], MATCH(Data[[#This Row],[Currency]], Exchange[Code], 0), 4)</f>
        <v>60000</v>
      </c>
      <c r="H1084" s="11" t="str">
        <f>IFERROR(Data[[#This Row],[Salary in USD]]/(INDEX(Exchange[], MATCH(Data[[#This Row],[Local Currency Unit]], Exchange[Code], 0), 8)), "")</f>
        <v/>
      </c>
      <c r="I1084" s="30" t="e">
        <f>100*(Data[[#This Row],[Salary in Big Macs]]/$H$5)</f>
        <v>#VALUE!</v>
      </c>
      <c r="J1084" s="1" t="s">
        <v>1625</v>
      </c>
      <c r="K1084" s="1" t="s">
        <v>290</v>
      </c>
      <c r="L1084" s="1" t="s">
        <v>1626</v>
      </c>
      <c r="N1084" s="1" t="str">
        <f>INDEX(Countries[], MATCH(Data[[#This Row],[Where do you work]], Countries[Actual], 0), 2)</f>
        <v>Turkey</v>
      </c>
      <c r="O1084" s="1" t="str">
        <f>VLOOKUP(Data[[#This Row],[Where do you work]], Countries[], 3, FALSE)</f>
        <v>Middle East</v>
      </c>
      <c r="P1084" s="1" t="s">
        <v>291</v>
      </c>
      <c r="Q1084" s="1" t="str">
        <f>VLOOKUP(Data[[#This Row],[How many hours of a day you work on Excel]], Time[], 2, FALSE)</f>
        <v>Medium</v>
      </c>
      <c r="R1084" s="1">
        <v>10</v>
      </c>
      <c r="S1084" s="33" t="str">
        <f>VLOOKUP(Data[[#This Row],[Years of Experience]], Experience[], 2, TRUE)</f>
        <v>10 - 20 Years</v>
      </c>
    </row>
    <row r="1085" spans="2:19" x14ac:dyDescent="0.2">
      <c r="B1085" s="1" t="s">
        <v>2547</v>
      </c>
      <c r="C1085" s="1">
        <v>41055.029537037037</v>
      </c>
      <c r="D1085" s="10" t="s">
        <v>2548</v>
      </c>
      <c r="E1085" s="1" t="s">
        <v>322</v>
      </c>
      <c r="F1085" s="11">
        <v>36000</v>
      </c>
      <c r="G1085" s="9">
        <f>Data[[#This Row],[Clean Salary]]*INDEX(Exchange[], MATCH(Data[[#This Row],[Currency]], Exchange[Code], 0), 4)</f>
        <v>36000</v>
      </c>
      <c r="H1085" s="11" t="str">
        <f>IFERROR(Data[[#This Row],[Salary in USD]]/(INDEX(Exchange[], MATCH(Data[[#This Row],[Local Currency Unit]], Exchange[Code], 0), 8)), "")</f>
        <v/>
      </c>
      <c r="I1085" s="30" t="e">
        <f>100*(Data[[#This Row],[Salary in Big Macs]]/$H$5)</f>
        <v>#VALUE!</v>
      </c>
      <c r="J1085" s="1" t="s">
        <v>2549</v>
      </c>
      <c r="K1085" s="1" t="s">
        <v>316</v>
      </c>
      <c r="L1085" s="1" t="s">
        <v>186</v>
      </c>
      <c r="N1085" s="1" t="str">
        <f>INDEX(Countries[], MATCH(Data[[#This Row],[Where do you work]], Countries[Actual], 0), 2)</f>
        <v>Turkey</v>
      </c>
      <c r="O1085" s="1" t="str">
        <f>VLOOKUP(Data[[#This Row],[Where do you work]], Countries[], 3, FALSE)</f>
        <v>Middle East</v>
      </c>
      <c r="P1085" s="1" t="s">
        <v>282</v>
      </c>
      <c r="Q1085" s="1" t="str">
        <f>VLOOKUP(Data[[#This Row],[How many hours of a day you work on Excel]], Time[], 2, FALSE)</f>
        <v>Heavy</v>
      </c>
      <c r="S1085" s="33" t="str">
        <f>VLOOKUP(Data[[#This Row],[Years of Experience]], Experience[], 2, TRUE)</f>
        <v>0 - 5 Years</v>
      </c>
    </row>
    <row r="1086" spans="2:19" x14ac:dyDescent="0.2">
      <c r="B1086" s="1" t="s">
        <v>3287</v>
      </c>
      <c r="C1086" s="1">
        <v>41069.859756944446</v>
      </c>
      <c r="D1086" s="10">
        <v>1500</v>
      </c>
      <c r="E1086" s="1" t="s">
        <v>322</v>
      </c>
      <c r="F1086" s="11">
        <v>18000</v>
      </c>
      <c r="G1086" s="9">
        <f>Data[[#This Row],[Clean Salary]]*INDEX(Exchange[], MATCH(Data[[#This Row],[Currency]], Exchange[Code], 0), 4)</f>
        <v>18000</v>
      </c>
      <c r="H1086" s="11">
        <f>IFERROR(Data[[#This Row],[Salary in USD]]/(INDEX(Exchange[], MATCH(Data[[#This Row],[Local Currency Unit]], Exchange[Code], 0), 8)), "")</f>
        <v>5504.5871559633024</v>
      </c>
      <c r="I1086" s="30">
        <f>100*(Data[[#This Row],[Salary in Big Macs]]/$H$5)</f>
        <v>40.160391396989709</v>
      </c>
      <c r="J1086" s="1" t="s">
        <v>1382</v>
      </c>
      <c r="K1086" s="1" t="s">
        <v>316</v>
      </c>
      <c r="L1086" s="1" t="s">
        <v>2560</v>
      </c>
      <c r="M1086" s="1" t="s">
        <v>53</v>
      </c>
      <c r="N1086" s="1" t="str">
        <f>INDEX(Countries[], MATCH(Data[[#This Row],[Where do you work]], Countries[Actual], 0), 2)</f>
        <v>UAE</v>
      </c>
      <c r="O1086" s="1" t="str">
        <f>VLOOKUP(Data[[#This Row],[Where do you work]], Countries[], 3, FALSE)</f>
        <v>Middle East</v>
      </c>
      <c r="P1086" s="1" t="s">
        <v>294</v>
      </c>
      <c r="Q1086" s="1" t="str">
        <f>VLOOKUP(Data[[#This Row],[How many hours of a day you work on Excel]], Time[], 2, FALSE)</f>
        <v>Very Heavy</v>
      </c>
      <c r="R1086" s="1">
        <v>3</v>
      </c>
      <c r="S1086" s="33" t="str">
        <f>VLOOKUP(Data[[#This Row],[Years of Experience]], Experience[], 2, TRUE)</f>
        <v>0 - 5 Years</v>
      </c>
    </row>
    <row r="1087" spans="2:19" x14ac:dyDescent="0.2">
      <c r="B1087" s="1" t="s">
        <v>2968</v>
      </c>
      <c r="C1087" s="1">
        <v>41055.537303240744</v>
      </c>
      <c r="D1087" s="10" t="s">
        <v>2969</v>
      </c>
      <c r="E1087" s="1" t="s">
        <v>322</v>
      </c>
      <c r="F1087" s="11">
        <v>24000</v>
      </c>
      <c r="G1087" s="9">
        <f>Data[[#This Row],[Clean Salary]]*INDEX(Exchange[], MATCH(Data[[#This Row],[Currency]], Exchange[Code], 0), 4)</f>
        <v>24000</v>
      </c>
      <c r="H1087" s="11">
        <f>IFERROR(Data[[#This Row],[Salary in USD]]/(INDEX(Exchange[], MATCH(Data[[#This Row],[Local Currency Unit]], Exchange[Code], 0), 8)), "")</f>
        <v>7339.4495412844035</v>
      </c>
      <c r="I1087" s="30">
        <f>100*(Data[[#This Row],[Salary in Big Macs]]/$H$5)</f>
        <v>53.547188529319612</v>
      </c>
      <c r="J1087" s="1" t="s">
        <v>316</v>
      </c>
      <c r="K1087" s="1" t="s">
        <v>316</v>
      </c>
      <c r="L1087" s="1" t="s">
        <v>143</v>
      </c>
      <c r="M1087" s="1" t="s">
        <v>53</v>
      </c>
      <c r="N1087" s="1" t="str">
        <f>INDEX(Countries[], MATCH(Data[[#This Row],[Where do you work]], Countries[Actual], 0), 2)</f>
        <v>UAE</v>
      </c>
      <c r="O1087" s="1" t="str">
        <f>VLOOKUP(Data[[#This Row],[Where do you work]], Countries[], 3, FALSE)</f>
        <v>Middle East</v>
      </c>
      <c r="P1087" s="1" t="s">
        <v>291</v>
      </c>
      <c r="Q1087" s="1" t="str">
        <f>VLOOKUP(Data[[#This Row],[How many hours of a day you work on Excel]], Time[], 2, FALSE)</f>
        <v>Medium</v>
      </c>
      <c r="R1087" s="1">
        <v>15</v>
      </c>
      <c r="S1087" s="33" t="str">
        <f>VLOOKUP(Data[[#This Row],[Years of Experience]], Experience[], 2, TRUE)</f>
        <v>10 - 20 Years</v>
      </c>
    </row>
    <row r="1088" spans="2:19" x14ac:dyDescent="0.2">
      <c r="B1088" s="1" t="s">
        <v>2767</v>
      </c>
      <c r="C1088" s="1">
        <v>41059.545972222222</v>
      </c>
      <c r="D1088" s="10">
        <v>30000</v>
      </c>
      <c r="E1088" s="1" t="s">
        <v>322</v>
      </c>
      <c r="F1088" s="11">
        <v>30000</v>
      </c>
      <c r="G1088" s="9">
        <f>Data[[#This Row],[Clean Salary]]*INDEX(Exchange[], MATCH(Data[[#This Row],[Currency]], Exchange[Code], 0), 4)</f>
        <v>30000</v>
      </c>
      <c r="H1088" s="11">
        <f>IFERROR(Data[[#This Row],[Salary in USD]]/(INDEX(Exchange[], MATCH(Data[[#This Row],[Local Currency Unit]], Exchange[Code], 0), 8)), "")</f>
        <v>9174.3119266055037</v>
      </c>
      <c r="I1088" s="30">
        <f>100*(Data[[#This Row],[Salary in Big Macs]]/$H$5)</f>
        <v>66.933985661649515</v>
      </c>
      <c r="J1088" s="1" t="s">
        <v>2768</v>
      </c>
      <c r="K1088" s="1" t="s">
        <v>316</v>
      </c>
      <c r="L1088" s="1" t="s">
        <v>143</v>
      </c>
      <c r="M1088" s="1" t="s">
        <v>53</v>
      </c>
      <c r="N1088" s="1" t="str">
        <f>INDEX(Countries[], MATCH(Data[[#This Row],[Where do you work]], Countries[Actual], 0), 2)</f>
        <v>UAE</v>
      </c>
      <c r="O1088" s="1" t="str">
        <f>VLOOKUP(Data[[#This Row],[Where do you work]], Countries[], 3, FALSE)</f>
        <v>Middle East</v>
      </c>
      <c r="P1088" s="1" t="s">
        <v>282</v>
      </c>
      <c r="Q1088" s="1" t="str">
        <f>VLOOKUP(Data[[#This Row],[How many hours of a day you work on Excel]], Time[], 2, FALSE)</f>
        <v>Heavy</v>
      </c>
      <c r="R1088" s="1">
        <v>8</v>
      </c>
      <c r="S1088" s="33" t="str">
        <f>VLOOKUP(Data[[#This Row],[Years of Experience]], Experience[], 2, TRUE)</f>
        <v>5 - 10 Years</v>
      </c>
    </row>
    <row r="1089" spans="2:19" x14ac:dyDescent="0.2">
      <c r="B1089" s="1" t="s">
        <v>1636</v>
      </c>
      <c r="C1089" s="1">
        <v>41074.589560185188</v>
      </c>
      <c r="D1089" s="10">
        <v>5000</v>
      </c>
      <c r="E1089" s="1" t="s">
        <v>322</v>
      </c>
      <c r="F1089" s="11">
        <v>60000</v>
      </c>
      <c r="G1089" s="9">
        <f>Data[[#This Row],[Clean Salary]]*INDEX(Exchange[], MATCH(Data[[#This Row],[Currency]], Exchange[Code], 0), 4)</f>
        <v>60000</v>
      </c>
      <c r="H1089" s="11">
        <f>IFERROR(Data[[#This Row],[Salary in USD]]/(INDEX(Exchange[], MATCH(Data[[#This Row],[Local Currency Unit]], Exchange[Code], 0), 8)), "")</f>
        <v>18348.623853211007</v>
      </c>
      <c r="I1089" s="30">
        <f>100*(Data[[#This Row],[Salary in Big Macs]]/$H$5)</f>
        <v>133.86797132329903</v>
      </c>
      <c r="J1089" s="1" t="s">
        <v>290</v>
      </c>
      <c r="K1089" s="1" t="s">
        <v>290</v>
      </c>
      <c r="L1089" s="1" t="s">
        <v>143</v>
      </c>
      <c r="M1089" s="1" t="s">
        <v>53</v>
      </c>
      <c r="N1089" s="1" t="str">
        <f>INDEX(Countries[], MATCH(Data[[#This Row],[Where do you work]], Countries[Actual], 0), 2)</f>
        <v>UAE</v>
      </c>
      <c r="O1089" s="1" t="str">
        <f>VLOOKUP(Data[[#This Row],[Where do you work]], Countries[], 3, FALSE)</f>
        <v>Middle East</v>
      </c>
      <c r="P1089" s="1" t="s">
        <v>282</v>
      </c>
      <c r="Q1089" s="1" t="str">
        <f>VLOOKUP(Data[[#This Row],[How many hours of a day you work on Excel]], Time[], 2, FALSE)</f>
        <v>Heavy</v>
      </c>
      <c r="R1089" s="1">
        <v>5</v>
      </c>
      <c r="S1089" s="33" t="str">
        <f>VLOOKUP(Data[[#This Row],[Years of Experience]], Experience[], 2, TRUE)</f>
        <v>5 - 10 Years</v>
      </c>
    </row>
    <row r="1090" spans="2:19" x14ac:dyDescent="0.2">
      <c r="B1090" s="1" t="s">
        <v>2085</v>
      </c>
      <c r="C1090" s="1">
        <v>41055.028819444444</v>
      </c>
      <c r="D1090" s="10">
        <v>4000</v>
      </c>
      <c r="E1090" s="1" t="s">
        <v>322</v>
      </c>
      <c r="F1090" s="11">
        <v>48000</v>
      </c>
      <c r="G1090" s="9">
        <f>Data[[#This Row],[Clean Salary]]*INDEX(Exchange[], MATCH(Data[[#This Row],[Currency]], Exchange[Code], 0), 4)</f>
        <v>48000</v>
      </c>
      <c r="H1090" s="11">
        <f>IFERROR(Data[[#This Row],[Salary in USD]]/(INDEX(Exchange[], MATCH(Data[[#This Row],[Local Currency Unit]], Exchange[Code], 0), 8)), "")</f>
        <v>14678.899082568807</v>
      </c>
      <c r="I1090" s="30">
        <f>100*(Data[[#This Row],[Salary in Big Macs]]/$H$5)</f>
        <v>107.09437705863922</v>
      </c>
      <c r="J1090" s="1" t="s">
        <v>2086</v>
      </c>
      <c r="K1090" s="1" t="s">
        <v>281</v>
      </c>
      <c r="L1090" s="1" t="s">
        <v>143</v>
      </c>
      <c r="M1090" s="1" t="s">
        <v>53</v>
      </c>
      <c r="N1090" s="1" t="str">
        <f>INDEX(Countries[], MATCH(Data[[#This Row],[Where do you work]], Countries[Actual], 0), 2)</f>
        <v>UAE</v>
      </c>
      <c r="O1090" s="1" t="str">
        <f>VLOOKUP(Data[[#This Row],[Where do you work]], Countries[], 3, FALSE)</f>
        <v>Middle East</v>
      </c>
      <c r="P1090" s="1" t="s">
        <v>291</v>
      </c>
      <c r="Q1090" s="1" t="str">
        <f>VLOOKUP(Data[[#This Row],[How many hours of a day you work on Excel]], Time[], 2, FALSE)</f>
        <v>Medium</v>
      </c>
      <c r="S1090" s="33" t="str">
        <f>VLOOKUP(Data[[#This Row],[Years of Experience]], Experience[], 2, TRUE)</f>
        <v>0 - 5 Years</v>
      </c>
    </row>
    <row r="1091" spans="2:19" x14ac:dyDescent="0.2">
      <c r="B1091" s="1" t="s">
        <v>1593</v>
      </c>
      <c r="C1091" s="1">
        <v>41055.918668981481</v>
      </c>
      <c r="D1091" s="10">
        <v>5000</v>
      </c>
      <c r="E1091" s="1" t="s">
        <v>322</v>
      </c>
      <c r="F1091" s="11">
        <v>60000</v>
      </c>
      <c r="G1091" s="9">
        <f>Data[[#This Row],[Clean Salary]]*INDEX(Exchange[], MATCH(Data[[#This Row],[Currency]], Exchange[Code], 0), 4)</f>
        <v>60000</v>
      </c>
      <c r="H1091" s="11">
        <f>IFERROR(Data[[#This Row],[Salary in USD]]/(INDEX(Exchange[], MATCH(Data[[#This Row],[Local Currency Unit]], Exchange[Code], 0), 8)), "")</f>
        <v>18348.623853211007</v>
      </c>
      <c r="I1091" s="30">
        <f>100*(Data[[#This Row],[Salary in Big Macs]]/$H$5)</f>
        <v>133.86797132329903</v>
      </c>
      <c r="J1091" s="1" t="s">
        <v>1594</v>
      </c>
      <c r="K1091" s="1" t="s">
        <v>281</v>
      </c>
      <c r="L1091" s="1" t="s">
        <v>143</v>
      </c>
      <c r="M1091" s="1" t="s">
        <v>53</v>
      </c>
      <c r="N1091" s="1" t="str">
        <f>INDEX(Countries[], MATCH(Data[[#This Row],[Where do you work]], Countries[Actual], 0), 2)</f>
        <v>UAE</v>
      </c>
      <c r="O1091" s="1" t="str">
        <f>VLOOKUP(Data[[#This Row],[Where do you work]], Countries[], 3, FALSE)</f>
        <v>Middle East</v>
      </c>
      <c r="P1091" s="1" t="s">
        <v>291</v>
      </c>
      <c r="Q1091" s="1" t="str">
        <f>VLOOKUP(Data[[#This Row],[How many hours of a day you work on Excel]], Time[], 2, FALSE)</f>
        <v>Medium</v>
      </c>
      <c r="R1091" s="1">
        <v>15</v>
      </c>
      <c r="S1091" s="33" t="str">
        <f>VLOOKUP(Data[[#This Row],[Years of Experience]], Experience[], 2, TRUE)</f>
        <v>10 - 20 Years</v>
      </c>
    </row>
    <row r="1092" spans="2:19" x14ac:dyDescent="0.2">
      <c r="B1092" s="1" t="s">
        <v>2559</v>
      </c>
      <c r="C1092" s="1">
        <v>41055.687222222223</v>
      </c>
      <c r="D1092" s="10">
        <v>36000</v>
      </c>
      <c r="E1092" s="1" t="s">
        <v>322</v>
      </c>
      <c r="F1092" s="11">
        <v>36000</v>
      </c>
      <c r="G1092" s="9">
        <f>Data[[#This Row],[Clean Salary]]*INDEX(Exchange[], MATCH(Data[[#This Row],[Currency]], Exchange[Code], 0), 4)</f>
        <v>36000</v>
      </c>
      <c r="H1092" s="11">
        <f>IFERROR(Data[[#This Row],[Salary in USD]]/(INDEX(Exchange[], MATCH(Data[[#This Row],[Local Currency Unit]], Exchange[Code], 0), 8)), "")</f>
        <v>11009.174311926605</v>
      </c>
      <c r="I1092" s="30">
        <f>100*(Data[[#This Row],[Salary in Big Macs]]/$H$5)</f>
        <v>80.320782793979419</v>
      </c>
      <c r="J1092" s="1" t="s">
        <v>933</v>
      </c>
      <c r="K1092" s="1" t="s">
        <v>305</v>
      </c>
      <c r="L1092" s="1" t="s">
        <v>2560</v>
      </c>
      <c r="M1092" s="1" t="s">
        <v>53</v>
      </c>
      <c r="N1092" s="1" t="str">
        <f>INDEX(Countries[], MATCH(Data[[#This Row],[Where do you work]], Countries[Actual], 0), 2)</f>
        <v>UAE</v>
      </c>
      <c r="O1092" s="1" t="str">
        <f>VLOOKUP(Data[[#This Row],[Where do you work]], Countries[], 3, FALSE)</f>
        <v>Middle East</v>
      </c>
      <c r="P1092" s="1" t="s">
        <v>324</v>
      </c>
      <c r="Q1092" s="1" t="str">
        <f>VLOOKUP(Data[[#This Row],[How many hours of a day you work on Excel]], Time[], 2, FALSE)</f>
        <v>Light</v>
      </c>
      <c r="R1092" s="1">
        <v>7</v>
      </c>
      <c r="S1092" s="33" t="str">
        <f>VLOOKUP(Data[[#This Row],[Years of Experience]], Experience[], 2, TRUE)</f>
        <v>5 - 10 Years</v>
      </c>
    </row>
    <row r="1093" spans="2:19" x14ac:dyDescent="0.2">
      <c r="B1093" s="1" t="s">
        <v>2338</v>
      </c>
      <c r="C1093" s="1">
        <v>41057.737754629627</v>
      </c>
      <c r="D1093" s="10" t="s">
        <v>2339</v>
      </c>
      <c r="E1093" s="1" t="s">
        <v>53</v>
      </c>
      <c r="F1093" s="11">
        <v>120000</v>
      </c>
      <c r="G1093" s="9">
        <f>Data[[#This Row],[Clean Salary]]*INDEX(Exchange[], MATCH(Data[[#This Row],[Currency]], Exchange[Code], 0), 4)</f>
        <v>32666.305522511171</v>
      </c>
      <c r="H1093" s="11">
        <f>IFERROR(Data[[#This Row],[Salary in USD]]/(INDEX(Exchange[], MATCH(Data[[#This Row],[Local Currency Unit]], Exchange[Code], 0), 8)), "")</f>
        <v>9989.6958784437829</v>
      </c>
      <c r="I1093" s="30">
        <f>100*(Data[[#This Row],[Salary in Big Macs]]/$H$5)</f>
        <v>72.882867515427506</v>
      </c>
      <c r="J1093" s="1" t="s">
        <v>280</v>
      </c>
      <c r="K1093" s="1" t="s">
        <v>281</v>
      </c>
      <c r="L1093" s="1" t="s">
        <v>143</v>
      </c>
      <c r="M1093" s="1" t="s">
        <v>53</v>
      </c>
      <c r="N1093" s="1" t="str">
        <f>INDEX(Countries[], MATCH(Data[[#This Row],[Where do you work]], Countries[Actual], 0), 2)</f>
        <v>UAE</v>
      </c>
      <c r="O1093" s="1" t="str">
        <f>VLOOKUP(Data[[#This Row],[Where do you work]], Countries[], 3, FALSE)</f>
        <v>Middle East</v>
      </c>
      <c r="P1093" s="1" t="s">
        <v>291</v>
      </c>
      <c r="Q1093" s="1" t="str">
        <f>VLOOKUP(Data[[#This Row],[How many hours of a day you work on Excel]], Time[], 2, FALSE)</f>
        <v>Medium</v>
      </c>
      <c r="R1093" s="1">
        <v>12</v>
      </c>
      <c r="S1093" s="33" t="str">
        <f>VLOOKUP(Data[[#This Row],[Years of Experience]], Experience[], 2, TRUE)</f>
        <v>10 - 20 Years</v>
      </c>
    </row>
    <row r="1094" spans="2:19" x14ac:dyDescent="0.2">
      <c r="B1094" s="1" t="s">
        <v>1719</v>
      </c>
      <c r="C1094" s="1">
        <v>41055.538298611114</v>
      </c>
      <c r="D1094" s="10">
        <v>4700</v>
      </c>
      <c r="E1094" s="1" t="s">
        <v>322</v>
      </c>
      <c r="F1094" s="11">
        <v>56400</v>
      </c>
      <c r="G1094" s="9">
        <f>Data[[#This Row],[Clean Salary]]*INDEX(Exchange[], MATCH(Data[[#This Row],[Currency]], Exchange[Code], 0), 4)</f>
        <v>56400</v>
      </c>
      <c r="H1094" s="11">
        <f>IFERROR(Data[[#This Row],[Salary in USD]]/(INDEX(Exchange[], MATCH(Data[[#This Row],[Local Currency Unit]], Exchange[Code], 0), 8)), "")</f>
        <v>17247.706422018349</v>
      </c>
      <c r="I1094" s="30">
        <f>100*(Data[[#This Row],[Salary in Big Macs]]/$H$5)</f>
        <v>125.83589304390111</v>
      </c>
      <c r="J1094" s="1" t="s">
        <v>280</v>
      </c>
      <c r="K1094" s="1" t="s">
        <v>281</v>
      </c>
      <c r="L1094" s="1" t="s">
        <v>143</v>
      </c>
      <c r="M1094" s="1" t="s">
        <v>53</v>
      </c>
      <c r="N1094" s="1" t="str">
        <f>INDEX(Countries[], MATCH(Data[[#This Row],[Where do you work]], Countries[Actual], 0), 2)</f>
        <v>UAE</v>
      </c>
      <c r="O1094" s="1" t="str">
        <f>VLOOKUP(Data[[#This Row],[Where do you work]], Countries[], 3, FALSE)</f>
        <v>Middle East</v>
      </c>
      <c r="P1094" s="1" t="s">
        <v>291</v>
      </c>
      <c r="Q1094" s="1" t="str">
        <f>VLOOKUP(Data[[#This Row],[How many hours of a day you work on Excel]], Time[], 2, FALSE)</f>
        <v>Medium</v>
      </c>
      <c r="R1094" s="1">
        <v>6</v>
      </c>
      <c r="S1094" s="33" t="str">
        <f>VLOOKUP(Data[[#This Row],[Years of Experience]], Experience[], 2, TRUE)</f>
        <v>5 - 10 Years</v>
      </c>
    </row>
    <row r="1095" spans="2:19" x14ac:dyDescent="0.2">
      <c r="B1095" s="1" t="s">
        <v>2528</v>
      </c>
      <c r="C1095" s="1">
        <v>41056.819050925929</v>
      </c>
      <c r="D1095" s="10">
        <v>104000</v>
      </c>
      <c r="E1095" s="1" t="s">
        <v>53</v>
      </c>
      <c r="F1095" s="11">
        <v>104000</v>
      </c>
      <c r="G1095" s="9">
        <f>Data[[#This Row],[Clean Salary]]*INDEX(Exchange[], MATCH(Data[[#This Row],[Currency]], Exchange[Code], 0), 4)</f>
        <v>28310.79811950968</v>
      </c>
      <c r="H1095" s="11">
        <f>IFERROR(Data[[#This Row],[Salary in USD]]/(INDEX(Exchange[], MATCH(Data[[#This Row],[Local Currency Unit]], Exchange[Code], 0), 8)), "")</f>
        <v>8657.7364279846115</v>
      </c>
      <c r="I1095" s="30">
        <f>100*(Data[[#This Row],[Salary in Big Macs]]/$H$5)</f>
        <v>63.165151846703836</v>
      </c>
      <c r="J1095" s="1" t="s">
        <v>320</v>
      </c>
      <c r="K1095" s="1" t="s">
        <v>290</v>
      </c>
      <c r="L1095" s="1" t="s">
        <v>143</v>
      </c>
      <c r="M1095" s="1" t="s">
        <v>53</v>
      </c>
      <c r="N1095" s="1" t="str">
        <f>INDEX(Countries[], MATCH(Data[[#This Row],[Where do you work]], Countries[Actual], 0), 2)</f>
        <v>UAE</v>
      </c>
      <c r="O1095" s="1" t="str">
        <f>VLOOKUP(Data[[#This Row],[Where do you work]], Countries[], 3, FALSE)</f>
        <v>Middle East</v>
      </c>
      <c r="P1095" s="1" t="s">
        <v>282</v>
      </c>
      <c r="Q1095" s="1" t="str">
        <f>VLOOKUP(Data[[#This Row],[How many hours of a day you work on Excel]], Time[], 2, FALSE)</f>
        <v>Heavy</v>
      </c>
      <c r="R1095" s="1">
        <v>11</v>
      </c>
      <c r="S1095" s="33" t="str">
        <f>VLOOKUP(Data[[#This Row],[Years of Experience]], Experience[], 2, TRUE)</f>
        <v>10 - 20 Years</v>
      </c>
    </row>
    <row r="1096" spans="2:19" x14ac:dyDescent="0.2">
      <c r="B1096" s="1" t="s">
        <v>928</v>
      </c>
      <c r="C1096" s="1">
        <v>41055.028877314813</v>
      </c>
      <c r="D1096" s="10">
        <v>85000</v>
      </c>
      <c r="E1096" s="1" t="s">
        <v>322</v>
      </c>
      <c r="F1096" s="11">
        <v>85000</v>
      </c>
      <c r="G1096" s="9">
        <f>Data[[#This Row],[Clean Salary]]*INDEX(Exchange[], MATCH(Data[[#This Row],[Currency]], Exchange[Code], 0), 4)</f>
        <v>85000</v>
      </c>
      <c r="H1096" s="11">
        <f>IFERROR(Data[[#This Row],[Salary in USD]]/(INDEX(Exchange[], MATCH(Data[[#This Row],[Local Currency Unit]], Exchange[Code], 0), 8)), "")</f>
        <v>25993.883792048928</v>
      </c>
      <c r="I1096" s="30">
        <f>100*(Data[[#This Row],[Salary in Big Macs]]/$H$5)</f>
        <v>189.64629270800697</v>
      </c>
      <c r="J1096" s="1" t="s">
        <v>394</v>
      </c>
      <c r="K1096" s="1" t="s">
        <v>298</v>
      </c>
      <c r="L1096" s="1" t="s">
        <v>143</v>
      </c>
      <c r="M1096" s="1" t="s">
        <v>53</v>
      </c>
      <c r="N1096" s="1" t="str">
        <f>INDEX(Countries[], MATCH(Data[[#This Row],[Where do you work]], Countries[Actual], 0), 2)</f>
        <v>UAE</v>
      </c>
      <c r="O1096" s="1" t="str">
        <f>VLOOKUP(Data[[#This Row],[Where do you work]], Countries[], 3, FALSE)</f>
        <v>Middle East</v>
      </c>
      <c r="P1096" s="1" t="s">
        <v>282</v>
      </c>
      <c r="Q1096" s="1" t="str">
        <f>VLOOKUP(Data[[#This Row],[How many hours of a day you work on Excel]], Time[], 2, FALSE)</f>
        <v>Heavy</v>
      </c>
      <c r="S1096" s="33" t="str">
        <f>VLOOKUP(Data[[#This Row],[Years of Experience]], Experience[], 2, TRUE)</f>
        <v>0 - 5 Years</v>
      </c>
    </row>
    <row r="1097" spans="2:19" x14ac:dyDescent="0.2">
      <c r="B1097" s="1" t="s">
        <v>735</v>
      </c>
      <c r="C1097" s="1">
        <v>41077.168055555558</v>
      </c>
      <c r="D1097" s="10" t="s">
        <v>736</v>
      </c>
      <c r="E1097" s="1" t="s">
        <v>322</v>
      </c>
      <c r="F1097" s="11">
        <v>100000</v>
      </c>
      <c r="G1097" s="9">
        <f>Data[[#This Row],[Clean Salary]]*INDEX(Exchange[], MATCH(Data[[#This Row],[Currency]], Exchange[Code], 0), 4)</f>
        <v>100000</v>
      </c>
      <c r="H1097" s="11">
        <f>IFERROR(Data[[#This Row],[Salary in USD]]/(INDEX(Exchange[], MATCH(Data[[#This Row],[Local Currency Unit]], Exchange[Code], 0), 8)), "")</f>
        <v>30581.039755351681</v>
      </c>
      <c r="I1097" s="30">
        <f>100*(Data[[#This Row],[Salary in Big Macs]]/$H$5)</f>
        <v>223.11328553883172</v>
      </c>
      <c r="J1097" s="1" t="s">
        <v>737</v>
      </c>
      <c r="K1097" s="1" t="s">
        <v>281</v>
      </c>
      <c r="L1097" s="1" t="s">
        <v>143</v>
      </c>
      <c r="M1097" s="1" t="s">
        <v>53</v>
      </c>
      <c r="N1097" s="1" t="str">
        <f>INDEX(Countries[], MATCH(Data[[#This Row],[Where do you work]], Countries[Actual], 0), 2)</f>
        <v>UAE</v>
      </c>
      <c r="O1097" s="1" t="str">
        <f>VLOOKUP(Data[[#This Row],[Where do you work]], Countries[], 3, FALSE)</f>
        <v>Middle East</v>
      </c>
      <c r="P1097" s="1" t="s">
        <v>294</v>
      </c>
      <c r="Q1097" s="1" t="str">
        <f>VLOOKUP(Data[[#This Row],[How many hours of a day you work on Excel]], Time[], 2, FALSE)</f>
        <v>Very Heavy</v>
      </c>
      <c r="R1097" s="1">
        <v>15</v>
      </c>
      <c r="S1097" s="33" t="str">
        <f>VLOOKUP(Data[[#This Row],[Years of Experience]], Experience[], 2, TRUE)</f>
        <v>10 - 20 Years</v>
      </c>
    </row>
    <row r="1098" spans="2:19" x14ac:dyDescent="0.2">
      <c r="B1098" s="1" t="s">
        <v>1740</v>
      </c>
      <c r="C1098" s="1">
        <v>41055.174224537041</v>
      </c>
      <c r="D1098" s="10">
        <v>55500</v>
      </c>
      <c r="E1098" s="1" t="s">
        <v>322</v>
      </c>
      <c r="F1098" s="11">
        <v>55500</v>
      </c>
      <c r="G1098" s="9">
        <f>Data[[#This Row],[Clean Salary]]*INDEX(Exchange[], MATCH(Data[[#This Row],[Currency]], Exchange[Code], 0), 4)</f>
        <v>55500</v>
      </c>
      <c r="H1098" s="11">
        <f>IFERROR(Data[[#This Row],[Salary in USD]]/(INDEX(Exchange[], MATCH(Data[[#This Row],[Local Currency Unit]], Exchange[Code], 0), 8)), "")</f>
        <v>16972.477064220184</v>
      </c>
      <c r="I1098" s="30">
        <f>100*(Data[[#This Row],[Salary in Big Macs]]/$H$5)</f>
        <v>123.82787347405161</v>
      </c>
      <c r="J1098" s="1" t="s">
        <v>1741</v>
      </c>
      <c r="K1098" s="1" t="s">
        <v>298</v>
      </c>
      <c r="L1098" s="1" t="s">
        <v>143</v>
      </c>
      <c r="M1098" s="1" t="s">
        <v>53</v>
      </c>
      <c r="N1098" s="1" t="str">
        <f>INDEX(Countries[], MATCH(Data[[#This Row],[Where do you work]], Countries[Actual], 0), 2)</f>
        <v>UAE</v>
      </c>
      <c r="O1098" s="1" t="str">
        <f>VLOOKUP(Data[[#This Row],[Where do you work]], Countries[], 3, FALSE)</f>
        <v>Middle East</v>
      </c>
      <c r="P1098" s="1" t="s">
        <v>282</v>
      </c>
      <c r="Q1098" s="1" t="str">
        <f>VLOOKUP(Data[[#This Row],[How many hours of a day you work on Excel]], Time[], 2, FALSE)</f>
        <v>Heavy</v>
      </c>
      <c r="S1098" s="33" t="str">
        <f>VLOOKUP(Data[[#This Row],[Years of Experience]], Experience[], 2, TRUE)</f>
        <v>0 - 5 Years</v>
      </c>
    </row>
    <row r="1099" spans="2:19" x14ac:dyDescent="0.2">
      <c r="B1099" s="1" t="s">
        <v>3548</v>
      </c>
      <c r="C1099" s="1">
        <v>41056.49324074074</v>
      </c>
      <c r="D1099" s="10">
        <v>1000</v>
      </c>
      <c r="E1099" s="1" t="s">
        <v>322</v>
      </c>
      <c r="F1099" s="11">
        <v>12000</v>
      </c>
      <c r="G1099" s="9">
        <f>Data[[#This Row],[Clean Salary]]*INDEX(Exchange[], MATCH(Data[[#This Row],[Currency]], Exchange[Code], 0), 4)</f>
        <v>12000</v>
      </c>
      <c r="H1099" s="11">
        <f>IFERROR(Data[[#This Row],[Salary in USD]]/(INDEX(Exchange[], MATCH(Data[[#This Row],[Local Currency Unit]], Exchange[Code], 0), 8)), "")</f>
        <v>3669.7247706422017</v>
      </c>
      <c r="I1099" s="30">
        <f>100*(Data[[#This Row],[Salary in Big Macs]]/$H$5)</f>
        <v>26.773594264659806</v>
      </c>
      <c r="J1099" s="1" t="s">
        <v>3549</v>
      </c>
      <c r="K1099" s="1" t="s">
        <v>281</v>
      </c>
      <c r="L1099" s="1" t="s">
        <v>143</v>
      </c>
      <c r="M1099" s="1" t="s">
        <v>53</v>
      </c>
      <c r="N1099" s="1" t="str">
        <f>INDEX(Countries[], MATCH(Data[[#This Row],[Where do you work]], Countries[Actual], 0), 2)</f>
        <v>UAE</v>
      </c>
      <c r="O1099" s="1" t="str">
        <f>VLOOKUP(Data[[#This Row],[Where do you work]], Countries[], 3, FALSE)</f>
        <v>Middle East</v>
      </c>
      <c r="P1099" s="1" t="s">
        <v>294</v>
      </c>
      <c r="Q1099" s="1" t="str">
        <f>VLOOKUP(Data[[#This Row],[How many hours of a day you work on Excel]], Time[], 2, FALSE)</f>
        <v>Very Heavy</v>
      </c>
      <c r="R1099" s="1">
        <v>18</v>
      </c>
      <c r="S1099" s="33" t="str">
        <f>VLOOKUP(Data[[#This Row],[Years of Experience]], Experience[], 2, TRUE)</f>
        <v>10 - 20 Years</v>
      </c>
    </row>
    <row r="1100" spans="2:19" x14ac:dyDescent="0.2">
      <c r="B1100" s="1" t="s">
        <v>2901</v>
      </c>
      <c r="C1100" s="1">
        <v>41056.480752314812</v>
      </c>
      <c r="D1100" s="10">
        <v>26400</v>
      </c>
      <c r="E1100" s="1" t="s">
        <v>322</v>
      </c>
      <c r="F1100" s="11">
        <v>26400</v>
      </c>
      <c r="G1100" s="9">
        <f>Data[[#This Row],[Clean Salary]]*INDEX(Exchange[], MATCH(Data[[#This Row],[Currency]], Exchange[Code], 0), 4)</f>
        <v>26400</v>
      </c>
      <c r="H1100" s="11">
        <f>IFERROR(Data[[#This Row],[Salary in USD]]/(INDEX(Exchange[], MATCH(Data[[#This Row],[Local Currency Unit]], Exchange[Code], 0), 8)), "")</f>
        <v>8073.3944954128438</v>
      </c>
      <c r="I1100" s="30">
        <f>100*(Data[[#This Row],[Salary in Big Macs]]/$H$5)</f>
        <v>58.901907382251572</v>
      </c>
      <c r="J1100" s="1" t="s">
        <v>2902</v>
      </c>
      <c r="K1100" s="1" t="s">
        <v>290</v>
      </c>
      <c r="L1100" s="1" t="s">
        <v>143</v>
      </c>
      <c r="M1100" s="1" t="s">
        <v>53</v>
      </c>
      <c r="N1100" s="1" t="str">
        <f>INDEX(Countries[], MATCH(Data[[#This Row],[Where do you work]], Countries[Actual], 0), 2)</f>
        <v>UAE</v>
      </c>
      <c r="O1100" s="1" t="str">
        <f>VLOOKUP(Data[[#This Row],[Where do you work]], Countries[], 3, FALSE)</f>
        <v>Middle East</v>
      </c>
      <c r="P1100" s="1" t="s">
        <v>294</v>
      </c>
      <c r="Q1100" s="1" t="str">
        <f>VLOOKUP(Data[[#This Row],[How many hours of a day you work on Excel]], Time[], 2, FALSE)</f>
        <v>Very Heavy</v>
      </c>
      <c r="R1100" s="1">
        <v>6</v>
      </c>
      <c r="S1100" s="33" t="str">
        <f>VLOOKUP(Data[[#This Row],[Years of Experience]], Experience[], 2, TRUE)</f>
        <v>5 - 10 Years</v>
      </c>
    </row>
    <row r="1101" spans="2:19" x14ac:dyDescent="0.2">
      <c r="B1101" s="1" t="s">
        <v>3541</v>
      </c>
      <c r="C1101" s="1">
        <v>41055.598668981482</v>
      </c>
      <c r="D1101" s="10">
        <v>1000</v>
      </c>
      <c r="E1101" s="1" t="s">
        <v>322</v>
      </c>
      <c r="F1101" s="11">
        <v>12000</v>
      </c>
      <c r="G1101" s="9">
        <f>Data[[#This Row],[Clean Salary]]*INDEX(Exchange[], MATCH(Data[[#This Row],[Currency]], Exchange[Code], 0), 4)</f>
        <v>12000</v>
      </c>
      <c r="H1101" s="11">
        <f>IFERROR(Data[[#This Row],[Salary in USD]]/(INDEX(Exchange[], MATCH(Data[[#This Row],[Local Currency Unit]], Exchange[Code], 0), 8)), "")</f>
        <v>3669.7247706422017</v>
      </c>
      <c r="I1101" s="30">
        <f>100*(Data[[#This Row],[Salary in Big Macs]]/$H$5)</f>
        <v>26.773594264659806</v>
      </c>
      <c r="J1101" s="1" t="s">
        <v>3542</v>
      </c>
      <c r="K1101" s="1" t="s">
        <v>290</v>
      </c>
      <c r="L1101" s="1" t="s">
        <v>2560</v>
      </c>
      <c r="M1101" s="1" t="s">
        <v>53</v>
      </c>
      <c r="N1101" s="1" t="str">
        <f>INDEX(Countries[], MATCH(Data[[#This Row],[Where do you work]], Countries[Actual], 0), 2)</f>
        <v>UAE</v>
      </c>
      <c r="O1101" s="1" t="str">
        <f>VLOOKUP(Data[[#This Row],[Where do you work]], Countries[], 3, FALSE)</f>
        <v>Middle East</v>
      </c>
      <c r="P1101" s="1" t="s">
        <v>282</v>
      </c>
      <c r="Q1101" s="1" t="str">
        <f>VLOOKUP(Data[[#This Row],[How many hours of a day you work on Excel]], Time[], 2, FALSE)</f>
        <v>Heavy</v>
      </c>
      <c r="R1101" s="1">
        <v>12</v>
      </c>
      <c r="S1101" s="33" t="str">
        <f>VLOOKUP(Data[[#This Row],[Years of Experience]], Experience[], 2, TRUE)</f>
        <v>10 - 20 Years</v>
      </c>
    </row>
    <row r="1102" spans="2:19" x14ac:dyDescent="0.2">
      <c r="B1102" s="1" t="s">
        <v>725</v>
      </c>
      <c r="C1102" s="1">
        <v>41058.582291666666</v>
      </c>
      <c r="D1102" s="10" t="s">
        <v>726</v>
      </c>
      <c r="E1102" s="1" t="s">
        <v>322</v>
      </c>
      <c r="F1102" s="11">
        <v>100000</v>
      </c>
      <c r="G1102" s="9">
        <f>Data[[#This Row],[Clean Salary]]*INDEX(Exchange[], MATCH(Data[[#This Row],[Currency]], Exchange[Code], 0), 4)</f>
        <v>100000</v>
      </c>
      <c r="H1102" s="11" t="str">
        <f>IFERROR(Data[[#This Row],[Salary in USD]]/(INDEX(Exchange[], MATCH(Data[[#This Row],[Local Currency Unit]], Exchange[Code], 0), 8)), "")</f>
        <v/>
      </c>
      <c r="I1102" s="30" t="e">
        <f>100*(Data[[#This Row],[Salary in Big Macs]]/$H$5)</f>
        <v>#VALUE!</v>
      </c>
      <c r="J1102" s="1" t="s">
        <v>356</v>
      </c>
      <c r="K1102" s="1" t="s">
        <v>290</v>
      </c>
      <c r="L1102" s="1" t="s">
        <v>259</v>
      </c>
      <c r="N1102" s="1" t="str">
        <f>INDEX(Countries[], MATCH(Data[[#This Row],[Where do you work]], Countries[Actual], 0), 2)</f>
        <v>Uganda</v>
      </c>
      <c r="O1102" s="1" t="str">
        <f>VLOOKUP(Data[[#This Row],[Where do you work]], Countries[], 3, FALSE)</f>
        <v>Africa</v>
      </c>
      <c r="P1102" s="1" t="s">
        <v>282</v>
      </c>
      <c r="Q1102" s="1" t="str">
        <f>VLOOKUP(Data[[#This Row],[How many hours of a day you work on Excel]], Time[], 2, FALSE)</f>
        <v>Heavy</v>
      </c>
      <c r="R1102" s="1">
        <v>17</v>
      </c>
      <c r="S1102" s="33" t="str">
        <f>VLOOKUP(Data[[#This Row],[Years of Experience]], Experience[], 2, TRUE)</f>
        <v>10 - 20 Years</v>
      </c>
    </row>
    <row r="1103" spans="2:19" x14ac:dyDescent="0.2">
      <c r="B1103" s="1" t="s">
        <v>3207</v>
      </c>
      <c r="C1103" s="1">
        <v>41057.991087962961</v>
      </c>
      <c r="D1103" s="10">
        <v>19000</v>
      </c>
      <c r="E1103" s="1" t="s">
        <v>322</v>
      </c>
      <c r="F1103" s="11">
        <v>19000</v>
      </c>
      <c r="G1103" s="9">
        <f>Data[[#This Row],[Clean Salary]]*INDEX(Exchange[], MATCH(Data[[#This Row],[Currency]], Exchange[Code], 0), 4)</f>
        <v>19000</v>
      </c>
      <c r="H1103" s="11">
        <f>IFERROR(Data[[#This Row],[Salary in USD]]/(INDEX(Exchange[], MATCH(Data[[#This Row],[Local Currency Unit]], Exchange[Code], 0), 8)), "")</f>
        <v>4973.8219895287957</v>
      </c>
      <c r="I1103" s="30">
        <f>100*(Data[[#This Row],[Salary in Big Macs]]/$H$5)</f>
        <v>36.28803254064821</v>
      </c>
      <c r="J1103" s="1" t="s">
        <v>316</v>
      </c>
      <c r="K1103" s="1" t="s">
        <v>316</v>
      </c>
      <c r="L1103" s="1" t="s">
        <v>135</v>
      </c>
      <c r="M1103" s="1" t="s">
        <v>6</v>
      </c>
      <c r="N1103" s="1" t="str">
        <f>INDEX(Countries[], MATCH(Data[[#This Row],[Where do you work]], Countries[Actual], 0), 2)</f>
        <v>UK</v>
      </c>
      <c r="O1103" s="1" t="str">
        <f>VLOOKUP(Data[[#This Row],[Where do you work]], Countries[], 3, FALSE)</f>
        <v>Europe</v>
      </c>
      <c r="P1103" s="1" t="s">
        <v>282</v>
      </c>
      <c r="Q1103" s="1" t="str">
        <f>VLOOKUP(Data[[#This Row],[How many hours of a day you work on Excel]], Time[], 2, FALSE)</f>
        <v>Heavy</v>
      </c>
      <c r="R1103" s="1">
        <v>20</v>
      </c>
      <c r="S1103" s="33" t="str">
        <f>VLOOKUP(Data[[#This Row],[Years of Experience]], Experience[], 2, TRUE)</f>
        <v>20+ Years</v>
      </c>
    </row>
    <row r="1104" spans="2:19" x14ac:dyDescent="0.2">
      <c r="B1104" s="1" t="s">
        <v>2610</v>
      </c>
      <c r="C1104" s="1">
        <v>41075.73300925926</v>
      </c>
      <c r="D1104" s="10">
        <v>20000</v>
      </c>
      <c r="E1104" s="1" t="s">
        <v>6</v>
      </c>
      <c r="F1104" s="11">
        <v>20000</v>
      </c>
      <c r="G1104" s="9">
        <f>Data[[#This Row],[Clean Salary]]*INDEX(Exchange[], MATCH(Data[[#This Row],[Currency]], Exchange[Code], 0), 4)</f>
        <v>31523.565441345683</v>
      </c>
      <c r="H1104" s="11">
        <f>IFERROR(Data[[#This Row],[Salary in USD]]/(INDEX(Exchange[], MATCH(Data[[#This Row],[Local Currency Unit]], Exchange[Code], 0), 8)), "")</f>
        <v>8252.2422621323785</v>
      </c>
      <c r="I1104" s="30">
        <f>100*(Data[[#This Row],[Salary in Big Macs]]/$H$5)</f>
        <v>60.206745712252932</v>
      </c>
      <c r="J1104" s="1" t="s">
        <v>316</v>
      </c>
      <c r="K1104" s="1" t="s">
        <v>316</v>
      </c>
      <c r="L1104" s="1" t="s">
        <v>135</v>
      </c>
      <c r="M1104" s="1" t="s">
        <v>6</v>
      </c>
      <c r="N1104" s="1" t="str">
        <f>INDEX(Countries[], MATCH(Data[[#This Row],[Where do you work]], Countries[Actual], 0), 2)</f>
        <v>UK</v>
      </c>
      <c r="O1104" s="1" t="str">
        <f>VLOOKUP(Data[[#This Row],[Where do you work]], Countries[], 3, FALSE)</f>
        <v>Europe</v>
      </c>
      <c r="P1104" s="1" t="s">
        <v>291</v>
      </c>
      <c r="Q1104" s="1" t="str">
        <f>VLOOKUP(Data[[#This Row],[How many hours of a day you work on Excel]], Time[], 2, FALSE)</f>
        <v>Medium</v>
      </c>
      <c r="R1104" s="1">
        <v>10</v>
      </c>
      <c r="S1104" s="33" t="str">
        <f>VLOOKUP(Data[[#This Row],[Years of Experience]], Experience[], 2, TRUE)</f>
        <v>10 - 20 Years</v>
      </c>
    </row>
    <row r="1105" spans="2:19" x14ac:dyDescent="0.2">
      <c r="B1105" s="1" t="s">
        <v>2058</v>
      </c>
      <c r="C1105" s="1">
        <v>41055.151226851849</v>
      </c>
      <c r="D1105" s="10">
        <v>28164</v>
      </c>
      <c r="E1105" s="1" t="s">
        <v>6</v>
      </c>
      <c r="F1105" s="11">
        <v>28164</v>
      </c>
      <c r="G1105" s="9">
        <f>Data[[#This Row],[Clean Salary]]*INDEX(Exchange[], MATCH(Data[[#This Row],[Currency]], Exchange[Code], 0), 4)</f>
        <v>44391.484854502989</v>
      </c>
      <c r="H1105" s="11">
        <f>IFERROR(Data[[#This Row],[Salary in USD]]/(INDEX(Exchange[], MATCH(Data[[#This Row],[Local Currency Unit]], Exchange[Code], 0), 8)), "")</f>
        <v>11620.807553534814</v>
      </c>
      <c r="I1105" s="30">
        <f>100*(Data[[#This Row],[Salary in Big Macs]]/$H$5)</f>
        <v>84.78313931199456</v>
      </c>
      <c r="J1105" s="1" t="s">
        <v>2059</v>
      </c>
      <c r="K1105" s="1" t="s">
        <v>281</v>
      </c>
      <c r="L1105" s="1" t="s">
        <v>135</v>
      </c>
      <c r="M1105" s="1" t="s">
        <v>6</v>
      </c>
      <c r="N1105" s="1" t="str">
        <f>INDEX(Countries[], MATCH(Data[[#This Row],[Where do you work]], Countries[Actual], 0), 2)</f>
        <v>UK</v>
      </c>
      <c r="O1105" s="1" t="str">
        <f>VLOOKUP(Data[[#This Row],[Where do you work]], Countries[], 3, FALSE)</f>
        <v>Europe</v>
      </c>
      <c r="P1105" s="1" t="s">
        <v>282</v>
      </c>
      <c r="Q1105" s="1" t="str">
        <f>VLOOKUP(Data[[#This Row],[How many hours of a day you work on Excel]], Time[], 2, FALSE)</f>
        <v>Heavy</v>
      </c>
      <c r="S1105" s="33" t="str">
        <f>VLOOKUP(Data[[#This Row],[Years of Experience]], Experience[], 2, TRUE)</f>
        <v>0 - 5 Years</v>
      </c>
    </row>
    <row r="1106" spans="2:19" x14ac:dyDescent="0.2">
      <c r="B1106" s="1" t="s">
        <v>2480</v>
      </c>
      <c r="C1106" s="1">
        <v>41070.854432870372</v>
      </c>
      <c r="D1106" s="10" t="s">
        <v>2481</v>
      </c>
      <c r="E1106" s="1" t="s">
        <v>6</v>
      </c>
      <c r="F1106" s="11">
        <v>22300</v>
      </c>
      <c r="G1106" s="9">
        <f>Data[[#This Row],[Clean Salary]]*INDEX(Exchange[], MATCH(Data[[#This Row],[Currency]], Exchange[Code], 0), 4)</f>
        <v>35148.775467100437</v>
      </c>
      <c r="H1106" s="11">
        <f>IFERROR(Data[[#This Row],[Salary in USD]]/(INDEX(Exchange[], MATCH(Data[[#This Row],[Local Currency Unit]], Exchange[Code], 0), 8)), "")</f>
        <v>9201.2501222776009</v>
      </c>
      <c r="I1106" s="30">
        <f>100*(Data[[#This Row],[Salary in Big Macs]]/$H$5)</f>
        <v>67.130521469161991</v>
      </c>
      <c r="J1106" s="1" t="s">
        <v>2482</v>
      </c>
      <c r="K1106" s="1" t="s">
        <v>290</v>
      </c>
      <c r="L1106" s="1" t="s">
        <v>135</v>
      </c>
      <c r="M1106" s="1" t="s">
        <v>6</v>
      </c>
      <c r="N1106" s="1" t="str">
        <f>INDEX(Countries[], MATCH(Data[[#This Row],[Where do you work]], Countries[Actual], 0), 2)</f>
        <v>UK</v>
      </c>
      <c r="O1106" s="1" t="str">
        <f>VLOOKUP(Data[[#This Row],[Where do you work]], Countries[], 3, FALSE)</f>
        <v>Europe</v>
      </c>
      <c r="P1106" s="1" t="s">
        <v>294</v>
      </c>
      <c r="Q1106" s="1" t="str">
        <f>VLOOKUP(Data[[#This Row],[How many hours of a day you work on Excel]], Time[], 2, FALSE)</f>
        <v>Very Heavy</v>
      </c>
      <c r="R1106" s="1">
        <v>4</v>
      </c>
      <c r="S1106" s="33" t="str">
        <f>VLOOKUP(Data[[#This Row],[Years of Experience]], Experience[], 2, TRUE)</f>
        <v>0 - 5 Years</v>
      </c>
    </row>
    <row r="1107" spans="2:19" x14ac:dyDescent="0.2">
      <c r="B1107" s="1" t="s">
        <v>3302</v>
      </c>
      <c r="C1107" s="1">
        <v>41059.862812500003</v>
      </c>
      <c r="D1107" s="10">
        <v>10000</v>
      </c>
      <c r="E1107" s="1" t="s">
        <v>6</v>
      </c>
      <c r="F1107" s="11">
        <v>10000</v>
      </c>
      <c r="G1107" s="9">
        <f>Data[[#This Row],[Clean Salary]]*INDEX(Exchange[], MATCH(Data[[#This Row],[Currency]], Exchange[Code], 0), 4)</f>
        <v>15761.782720672842</v>
      </c>
      <c r="H1107" s="11">
        <f>IFERROR(Data[[#This Row],[Salary in USD]]/(INDEX(Exchange[], MATCH(Data[[#This Row],[Local Currency Unit]], Exchange[Code], 0), 8)), "")</f>
        <v>4126.1211310661893</v>
      </c>
      <c r="I1107" s="30">
        <f>100*(Data[[#This Row],[Salary in Big Macs]]/$H$5)</f>
        <v>30.103372856126466</v>
      </c>
      <c r="J1107" s="1" t="s">
        <v>290</v>
      </c>
      <c r="K1107" s="1" t="s">
        <v>290</v>
      </c>
      <c r="L1107" s="1" t="s">
        <v>135</v>
      </c>
      <c r="M1107" s="1" t="s">
        <v>6</v>
      </c>
      <c r="N1107" s="1" t="str">
        <f>INDEX(Countries[], MATCH(Data[[#This Row],[Where do you work]], Countries[Actual], 0), 2)</f>
        <v>UK</v>
      </c>
      <c r="O1107" s="1" t="str">
        <f>VLOOKUP(Data[[#This Row],[Where do you work]], Countries[], 3, FALSE)</f>
        <v>Europe</v>
      </c>
      <c r="P1107" s="1" t="s">
        <v>291</v>
      </c>
      <c r="Q1107" s="1" t="str">
        <f>VLOOKUP(Data[[#This Row],[How many hours of a day you work on Excel]], Time[], 2, FALSE)</f>
        <v>Medium</v>
      </c>
      <c r="R1107" s="1">
        <v>8</v>
      </c>
      <c r="S1107" s="33" t="str">
        <f>VLOOKUP(Data[[#This Row],[Years of Experience]], Experience[], 2, TRUE)</f>
        <v>5 - 10 Years</v>
      </c>
    </row>
    <row r="1108" spans="2:19" x14ac:dyDescent="0.2">
      <c r="B1108" s="1" t="s">
        <v>2579</v>
      </c>
      <c r="C1108" s="1">
        <v>41076.933680555558</v>
      </c>
      <c r="D1108" s="10">
        <v>20500</v>
      </c>
      <c r="E1108" s="1" t="s">
        <v>6</v>
      </c>
      <c r="F1108" s="11">
        <v>20500</v>
      </c>
      <c r="G1108" s="9">
        <f>Data[[#This Row],[Clean Salary]]*INDEX(Exchange[], MATCH(Data[[#This Row],[Currency]], Exchange[Code], 0), 4)</f>
        <v>32311.654577379326</v>
      </c>
      <c r="H1108" s="11">
        <f>IFERROR(Data[[#This Row],[Salary in USD]]/(INDEX(Exchange[], MATCH(Data[[#This Row],[Local Currency Unit]], Exchange[Code], 0), 8)), "")</f>
        <v>8458.5483186856873</v>
      </c>
      <c r="I1108" s="30">
        <f>100*(Data[[#This Row],[Salary in Big Macs]]/$H$5)</f>
        <v>61.711914355059236</v>
      </c>
      <c r="J1108" s="1" t="s">
        <v>648</v>
      </c>
      <c r="K1108" s="1" t="s">
        <v>290</v>
      </c>
      <c r="L1108" s="1" t="s">
        <v>135</v>
      </c>
      <c r="M1108" s="1" t="s">
        <v>6</v>
      </c>
      <c r="N1108" s="1" t="str">
        <f>INDEX(Countries[], MATCH(Data[[#This Row],[Where do you work]], Countries[Actual], 0), 2)</f>
        <v>UK</v>
      </c>
      <c r="O1108" s="1" t="str">
        <f>VLOOKUP(Data[[#This Row],[Where do you work]], Countries[], 3, FALSE)</f>
        <v>Europe</v>
      </c>
      <c r="P1108" s="1" t="s">
        <v>282</v>
      </c>
      <c r="Q1108" s="1" t="str">
        <f>VLOOKUP(Data[[#This Row],[How many hours of a day you work on Excel]], Time[], 2, FALSE)</f>
        <v>Heavy</v>
      </c>
      <c r="R1108" s="1">
        <v>20</v>
      </c>
      <c r="S1108" s="33" t="str">
        <f>VLOOKUP(Data[[#This Row],[Years of Experience]], Experience[], 2, TRUE)</f>
        <v>20+ Years</v>
      </c>
    </row>
    <row r="1109" spans="2:19" x14ac:dyDescent="0.2">
      <c r="B1109" s="1" t="s">
        <v>2297</v>
      </c>
      <c r="C1109" s="1">
        <v>41055.130879629629</v>
      </c>
      <c r="D1109" s="10">
        <v>25000</v>
      </c>
      <c r="E1109" s="1" t="s">
        <v>6</v>
      </c>
      <c r="F1109" s="11">
        <v>25000</v>
      </c>
      <c r="G1109" s="9">
        <f>Data[[#This Row],[Clean Salary]]*INDEX(Exchange[], MATCH(Data[[#This Row],[Currency]], Exchange[Code], 0), 4)</f>
        <v>39404.456801682099</v>
      </c>
      <c r="H1109" s="11">
        <f>IFERROR(Data[[#This Row],[Salary in USD]]/(INDEX(Exchange[], MATCH(Data[[#This Row],[Local Currency Unit]], Exchange[Code], 0), 8)), "")</f>
        <v>10315.302827665471</v>
      </c>
      <c r="I1109" s="30">
        <f>100*(Data[[#This Row],[Salary in Big Macs]]/$H$5)</f>
        <v>75.258432140316145</v>
      </c>
      <c r="J1109" s="1" t="s">
        <v>290</v>
      </c>
      <c r="K1109" s="1" t="s">
        <v>290</v>
      </c>
      <c r="L1109" s="1" t="s">
        <v>135</v>
      </c>
      <c r="M1109" s="1" t="s">
        <v>6</v>
      </c>
      <c r="N1109" s="1" t="str">
        <f>INDEX(Countries[], MATCH(Data[[#This Row],[Where do you work]], Countries[Actual], 0), 2)</f>
        <v>UK</v>
      </c>
      <c r="O1109" s="1" t="str">
        <f>VLOOKUP(Data[[#This Row],[Where do you work]], Countries[], 3, FALSE)</f>
        <v>Europe</v>
      </c>
      <c r="P1109" s="1" t="s">
        <v>282</v>
      </c>
      <c r="Q1109" s="1" t="str">
        <f>VLOOKUP(Data[[#This Row],[How many hours of a day you work on Excel]], Time[], 2, FALSE)</f>
        <v>Heavy</v>
      </c>
      <c r="S1109" s="33" t="str">
        <f>VLOOKUP(Data[[#This Row],[Years of Experience]], Experience[], 2, TRUE)</f>
        <v>0 - 5 Years</v>
      </c>
    </row>
    <row r="1110" spans="2:19" x14ac:dyDescent="0.2">
      <c r="B1110" s="1" t="s">
        <v>1321</v>
      </c>
      <c r="C1110" s="1">
        <v>41067.717847222222</v>
      </c>
      <c r="D1110" s="10">
        <v>40000</v>
      </c>
      <c r="E1110" s="1" t="s">
        <v>6</v>
      </c>
      <c r="F1110" s="11">
        <v>40000</v>
      </c>
      <c r="G1110" s="9">
        <f>Data[[#This Row],[Clean Salary]]*INDEX(Exchange[], MATCH(Data[[#This Row],[Currency]], Exchange[Code], 0), 4)</f>
        <v>63047.130882691366</v>
      </c>
      <c r="H1110" s="11">
        <f>IFERROR(Data[[#This Row],[Salary in USD]]/(INDEX(Exchange[], MATCH(Data[[#This Row],[Local Currency Unit]], Exchange[Code], 0), 8)), "")</f>
        <v>16504.484524264757</v>
      </c>
      <c r="I1110" s="30">
        <f>100*(Data[[#This Row],[Salary in Big Macs]]/$H$5)</f>
        <v>120.41349142450586</v>
      </c>
      <c r="J1110" s="1" t="s">
        <v>290</v>
      </c>
      <c r="K1110" s="1" t="s">
        <v>290</v>
      </c>
      <c r="L1110" s="1" t="s">
        <v>135</v>
      </c>
      <c r="M1110" s="1" t="s">
        <v>6</v>
      </c>
      <c r="N1110" s="1" t="str">
        <f>INDEX(Countries[], MATCH(Data[[#This Row],[Where do you work]], Countries[Actual], 0), 2)</f>
        <v>UK</v>
      </c>
      <c r="O1110" s="1" t="str">
        <f>VLOOKUP(Data[[#This Row],[Where do you work]], Countries[], 3, FALSE)</f>
        <v>Europe</v>
      </c>
      <c r="P1110" s="1" t="s">
        <v>282</v>
      </c>
      <c r="Q1110" s="1" t="str">
        <f>VLOOKUP(Data[[#This Row],[How many hours of a day you work on Excel]], Time[], 2, FALSE)</f>
        <v>Heavy</v>
      </c>
      <c r="R1110" s="1">
        <v>5</v>
      </c>
      <c r="S1110" s="33" t="str">
        <f>VLOOKUP(Data[[#This Row],[Years of Experience]], Experience[], 2, TRUE)</f>
        <v>5 - 10 Years</v>
      </c>
    </row>
    <row r="1111" spans="2:19" x14ac:dyDescent="0.2">
      <c r="B1111" s="1" t="s">
        <v>679</v>
      </c>
      <c r="C1111" s="1">
        <v>41058.908483796295</v>
      </c>
      <c r="D1111" s="10" t="s">
        <v>680</v>
      </c>
      <c r="E1111" s="1" t="s">
        <v>6</v>
      </c>
      <c r="F1111" s="11">
        <v>60000</v>
      </c>
      <c r="G1111" s="9">
        <f>Data[[#This Row],[Clean Salary]]*INDEX(Exchange[], MATCH(Data[[#This Row],[Currency]], Exchange[Code], 0), 4)</f>
        <v>94570.696324037053</v>
      </c>
      <c r="H1111" s="11">
        <f>IFERROR(Data[[#This Row],[Salary in USD]]/(INDEX(Exchange[], MATCH(Data[[#This Row],[Local Currency Unit]], Exchange[Code], 0), 8)), "")</f>
        <v>24756.726786397136</v>
      </c>
      <c r="I1111" s="30">
        <f>100*(Data[[#This Row],[Salary in Big Macs]]/$H$5)</f>
        <v>180.62023713675876</v>
      </c>
      <c r="J1111" s="1" t="s">
        <v>290</v>
      </c>
      <c r="K1111" s="1" t="s">
        <v>290</v>
      </c>
      <c r="L1111" s="1" t="s">
        <v>135</v>
      </c>
      <c r="M1111" s="1" t="s">
        <v>6</v>
      </c>
      <c r="N1111" s="1" t="str">
        <f>INDEX(Countries[], MATCH(Data[[#This Row],[Where do you work]], Countries[Actual], 0), 2)</f>
        <v>UK</v>
      </c>
      <c r="O1111" s="1" t="str">
        <f>VLOOKUP(Data[[#This Row],[Where do you work]], Countries[], 3, FALSE)</f>
        <v>Europe</v>
      </c>
      <c r="P1111" s="1" t="s">
        <v>282</v>
      </c>
      <c r="Q1111" s="1" t="str">
        <f>VLOOKUP(Data[[#This Row],[How many hours of a day you work on Excel]], Time[], 2, FALSE)</f>
        <v>Heavy</v>
      </c>
      <c r="R1111" s="1">
        <v>7</v>
      </c>
      <c r="S1111" s="33" t="str">
        <f>VLOOKUP(Data[[#This Row],[Years of Experience]], Experience[], 2, TRUE)</f>
        <v>5 - 10 Years</v>
      </c>
    </row>
    <row r="1112" spans="2:19" x14ac:dyDescent="0.2">
      <c r="B1112" s="1" t="s">
        <v>392</v>
      </c>
      <c r="C1112" s="1">
        <v>41054.971354166664</v>
      </c>
      <c r="D1112" s="10">
        <v>100000</v>
      </c>
      <c r="E1112" s="1" t="s">
        <v>6</v>
      </c>
      <c r="F1112" s="11">
        <v>100000</v>
      </c>
      <c r="G1112" s="9">
        <f>Data[[#This Row],[Clean Salary]]*INDEX(Exchange[], MATCH(Data[[#This Row],[Currency]], Exchange[Code], 0), 4)</f>
        <v>157617.8272067284</v>
      </c>
      <c r="H1112" s="11">
        <f>IFERROR(Data[[#This Row],[Salary in USD]]/(INDEX(Exchange[], MATCH(Data[[#This Row],[Local Currency Unit]], Exchange[Code], 0), 8)), "")</f>
        <v>41261.211310661885</v>
      </c>
      <c r="I1112" s="30">
        <f>100*(Data[[#This Row],[Salary in Big Macs]]/$H$5)</f>
        <v>301.03372856126458</v>
      </c>
      <c r="J1112" s="1" t="s">
        <v>290</v>
      </c>
      <c r="K1112" s="1" t="s">
        <v>290</v>
      </c>
      <c r="L1112" s="1" t="s">
        <v>135</v>
      </c>
      <c r="M1112" s="1" t="s">
        <v>6</v>
      </c>
      <c r="N1112" s="1" t="str">
        <f>INDEX(Countries[], MATCH(Data[[#This Row],[Where do you work]], Countries[Actual], 0), 2)</f>
        <v>UK</v>
      </c>
      <c r="O1112" s="1" t="str">
        <f>VLOOKUP(Data[[#This Row],[Where do you work]], Countries[], 3, FALSE)</f>
        <v>Europe</v>
      </c>
      <c r="P1112" s="1" t="s">
        <v>291</v>
      </c>
      <c r="Q1112" s="1" t="str">
        <f>VLOOKUP(Data[[#This Row],[How many hours of a day you work on Excel]], Time[], 2, FALSE)</f>
        <v>Medium</v>
      </c>
      <c r="S1112" s="33" t="str">
        <f>VLOOKUP(Data[[#This Row],[Years of Experience]], Experience[], 2, TRUE)</f>
        <v>0 - 5 Years</v>
      </c>
    </row>
    <row r="1113" spans="2:19" x14ac:dyDescent="0.2">
      <c r="B1113" s="1" t="s">
        <v>2129</v>
      </c>
      <c r="C1113" s="1">
        <v>41071.249409722222</v>
      </c>
      <c r="D1113" s="10">
        <v>27000</v>
      </c>
      <c r="E1113" s="1" t="s">
        <v>6</v>
      </c>
      <c r="F1113" s="11">
        <v>27000</v>
      </c>
      <c r="G1113" s="9">
        <f>Data[[#This Row],[Clean Salary]]*INDEX(Exchange[], MATCH(Data[[#This Row],[Currency]], Exchange[Code], 0), 4)</f>
        <v>42556.81334581667</v>
      </c>
      <c r="H1113" s="11">
        <f>IFERROR(Data[[#This Row],[Salary in USD]]/(INDEX(Exchange[], MATCH(Data[[#This Row],[Local Currency Unit]], Exchange[Code], 0), 8)), "")</f>
        <v>11140.52705387871</v>
      </c>
      <c r="I1113" s="30">
        <f>100*(Data[[#This Row],[Salary in Big Macs]]/$H$5)</f>
        <v>81.279106711541431</v>
      </c>
      <c r="J1113" s="1" t="s">
        <v>2130</v>
      </c>
      <c r="K1113" s="1" t="s">
        <v>281</v>
      </c>
      <c r="L1113" s="1" t="s">
        <v>135</v>
      </c>
      <c r="M1113" s="1" t="s">
        <v>6</v>
      </c>
      <c r="N1113" s="1" t="str">
        <f>INDEX(Countries[], MATCH(Data[[#This Row],[Where do you work]], Countries[Actual], 0), 2)</f>
        <v>UK</v>
      </c>
      <c r="O1113" s="1" t="str">
        <f>VLOOKUP(Data[[#This Row],[Where do you work]], Countries[], 3, FALSE)</f>
        <v>Europe</v>
      </c>
      <c r="P1113" s="1" t="s">
        <v>282</v>
      </c>
      <c r="Q1113" s="1" t="str">
        <f>VLOOKUP(Data[[#This Row],[How many hours of a day you work on Excel]], Time[], 2, FALSE)</f>
        <v>Heavy</v>
      </c>
      <c r="R1113" s="1">
        <v>3</v>
      </c>
      <c r="S1113" s="33" t="str">
        <f>VLOOKUP(Data[[#This Row],[Years of Experience]], Experience[], 2, TRUE)</f>
        <v>0 - 5 Years</v>
      </c>
    </row>
    <row r="1114" spans="2:19" x14ac:dyDescent="0.2">
      <c r="B1114" s="1" t="s">
        <v>2131</v>
      </c>
      <c r="C1114" s="1">
        <v>41071.249942129631</v>
      </c>
      <c r="D1114" s="10">
        <v>27000</v>
      </c>
      <c r="E1114" s="1" t="s">
        <v>6</v>
      </c>
      <c r="F1114" s="11">
        <v>27000</v>
      </c>
      <c r="G1114" s="9">
        <f>Data[[#This Row],[Clean Salary]]*INDEX(Exchange[], MATCH(Data[[#This Row],[Currency]], Exchange[Code], 0), 4)</f>
        <v>42556.81334581667</v>
      </c>
      <c r="H1114" s="11">
        <f>IFERROR(Data[[#This Row],[Salary in USD]]/(INDEX(Exchange[], MATCH(Data[[#This Row],[Local Currency Unit]], Exchange[Code], 0), 8)), "")</f>
        <v>11140.52705387871</v>
      </c>
      <c r="I1114" s="30">
        <f>100*(Data[[#This Row],[Salary in Big Macs]]/$H$5)</f>
        <v>81.279106711541431</v>
      </c>
      <c r="J1114" s="1" t="s">
        <v>2130</v>
      </c>
      <c r="K1114" s="1" t="s">
        <v>281</v>
      </c>
      <c r="L1114" s="1" t="s">
        <v>135</v>
      </c>
      <c r="M1114" s="1" t="s">
        <v>6</v>
      </c>
      <c r="N1114" s="1" t="str">
        <f>INDEX(Countries[], MATCH(Data[[#This Row],[Where do you work]], Countries[Actual], 0), 2)</f>
        <v>UK</v>
      </c>
      <c r="O1114" s="1" t="str">
        <f>VLOOKUP(Data[[#This Row],[Where do you work]], Countries[], 3, FALSE)</f>
        <v>Europe</v>
      </c>
      <c r="P1114" s="1" t="s">
        <v>282</v>
      </c>
      <c r="Q1114" s="1" t="str">
        <f>VLOOKUP(Data[[#This Row],[How many hours of a day you work on Excel]], Time[], 2, FALSE)</f>
        <v>Heavy</v>
      </c>
      <c r="R1114" s="1">
        <v>3</v>
      </c>
      <c r="S1114" s="33" t="str">
        <f>VLOOKUP(Data[[#This Row],[Years of Experience]], Experience[], 2, TRUE)</f>
        <v>0 - 5 Years</v>
      </c>
    </row>
    <row r="1115" spans="2:19" x14ac:dyDescent="0.2">
      <c r="B1115" s="1" t="s">
        <v>1510</v>
      </c>
      <c r="C1115" s="1">
        <v>41065.965092592596</v>
      </c>
      <c r="D1115" s="10" t="s">
        <v>1511</v>
      </c>
      <c r="E1115" s="1" t="s">
        <v>6</v>
      </c>
      <c r="F1115" s="11">
        <v>35500</v>
      </c>
      <c r="G1115" s="9">
        <f>Data[[#This Row],[Clean Salary]]*INDEX(Exchange[], MATCH(Data[[#This Row],[Currency]], Exchange[Code], 0), 4)</f>
        <v>55954.328658388586</v>
      </c>
      <c r="H1115" s="11">
        <f>IFERROR(Data[[#This Row],[Salary in USD]]/(INDEX(Exchange[], MATCH(Data[[#This Row],[Local Currency Unit]], Exchange[Code], 0), 8)), "")</f>
        <v>14647.730015284971</v>
      </c>
      <c r="I1115" s="30">
        <f>100*(Data[[#This Row],[Salary in Big Macs]]/$H$5)</f>
        <v>106.86697363924893</v>
      </c>
      <c r="J1115" s="1" t="s">
        <v>1512</v>
      </c>
      <c r="K1115" s="1" t="s">
        <v>316</v>
      </c>
      <c r="L1115" s="1" t="s">
        <v>135</v>
      </c>
      <c r="M1115" s="1" t="s">
        <v>6</v>
      </c>
      <c r="N1115" s="1" t="str">
        <f>INDEX(Countries[], MATCH(Data[[#This Row],[Where do you work]], Countries[Actual], 0), 2)</f>
        <v>UK</v>
      </c>
      <c r="O1115" s="1" t="str">
        <f>VLOOKUP(Data[[#This Row],[Where do you work]], Countries[], 3, FALSE)</f>
        <v>Europe</v>
      </c>
      <c r="P1115" s="1" t="s">
        <v>282</v>
      </c>
      <c r="Q1115" s="1" t="str">
        <f>VLOOKUP(Data[[#This Row],[How many hours of a day you work on Excel]], Time[], 2, FALSE)</f>
        <v>Heavy</v>
      </c>
      <c r="R1115" s="1">
        <v>8</v>
      </c>
      <c r="S1115" s="33" t="str">
        <f>VLOOKUP(Data[[#This Row],[Years of Experience]], Experience[], 2, TRUE)</f>
        <v>5 - 10 Years</v>
      </c>
    </row>
    <row r="1116" spans="2:19" x14ac:dyDescent="0.2">
      <c r="B1116" s="1" t="s">
        <v>1105</v>
      </c>
      <c r="C1116" s="1">
        <v>41057.711886574078</v>
      </c>
      <c r="D1116" s="10" t="s">
        <v>1106</v>
      </c>
      <c r="E1116" s="1" t="s">
        <v>6</v>
      </c>
      <c r="F1116" s="11">
        <v>45000</v>
      </c>
      <c r="G1116" s="9">
        <f>Data[[#This Row],[Clean Salary]]*INDEX(Exchange[], MATCH(Data[[#This Row],[Currency]], Exchange[Code], 0), 4)</f>
        <v>70928.022243027779</v>
      </c>
      <c r="H1116" s="11">
        <f>IFERROR(Data[[#This Row],[Salary in USD]]/(INDEX(Exchange[], MATCH(Data[[#This Row],[Local Currency Unit]], Exchange[Code], 0), 8)), "")</f>
        <v>18567.545089797848</v>
      </c>
      <c r="I1116" s="30">
        <f>100*(Data[[#This Row],[Salary in Big Macs]]/$H$5)</f>
        <v>135.46517785256907</v>
      </c>
      <c r="J1116" s="1" t="s">
        <v>1107</v>
      </c>
      <c r="K1116" s="1" t="s">
        <v>329</v>
      </c>
      <c r="L1116" s="1" t="s">
        <v>135</v>
      </c>
      <c r="M1116" s="1" t="s">
        <v>6</v>
      </c>
      <c r="N1116" s="1" t="str">
        <f>INDEX(Countries[], MATCH(Data[[#This Row],[Where do you work]], Countries[Actual], 0), 2)</f>
        <v>UK</v>
      </c>
      <c r="O1116" s="1" t="str">
        <f>VLOOKUP(Data[[#This Row],[Where do you work]], Countries[], 3, FALSE)</f>
        <v>Europe</v>
      </c>
      <c r="P1116" s="1" t="s">
        <v>282</v>
      </c>
      <c r="Q1116" s="1" t="str">
        <f>VLOOKUP(Data[[#This Row],[How many hours of a day you work on Excel]], Time[], 2, FALSE)</f>
        <v>Heavy</v>
      </c>
      <c r="R1116" s="1">
        <v>8</v>
      </c>
      <c r="S1116" s="33" t="str">
        <f>VLOOKUP(Data[[#This Row],[Years of Experience]], Experience[], 2, TRUE)</f>
        <v>5 - 10 Years</v>
      </c>
    </row>
    <row r="1117" spans="2:19" x14ac:dyDescent="0.2">
      <c r="B1117" s="1" t="s">
        <v>2302</v>
      </c>
      <c r="C1117" s="1">
        <v>41059.700868055559</v>
      </c>
      <c r="D1117" s="10" t="s">
        <v>2299</v>
      </c>
      <c r="E1117" s="1" t="s">
        <v>6</v>
      </c>
      <c r="F1117" s="11">
        <v>25000</v>
      </c>
      <c r="G1117" s="9">
        <f>Data[[#This Row],[Clean Salary]]*INDEX(Exchange[], MATCH(Data[[#This Row],[Currency]], Exchange[Code], 0), 4)</f>
        <v>39404.456801682099</v>
      </c>
      <c r="H1117" s="11">
        <f>IFERROR(Data[[#This Row],[Salary in USD]]/(INDEX(Exchange[], MATCH(Data[[#This Row],[Local Currency Unit]], Exchange[Code], 0), 8)), "")</f>
        <v>10315.302827665471</v>
      </c>
      <c r="I1117" s="30">
        <f>100*(Data[[#This Row],[Salary in Big Macs]]/$H$5)</f>
        <v>75.258432140316145</v>
      </c>
      <c r="J1117" s="1" t="s">
        <v>915</v>
      </c>
      <c r="K1117" s="1" t="s">
        <v>316</v>
      </c>
      <c r="L1117" s="1" t="s">
        <v>135</v>
      </c>
      <c r="M1117" s="1" t="s">
        <v>6</v>
      </c>
      <c r="N1117" s="1" t="str">
        <f>INDEX(Countries[], MATCH(Data[[#This Row],[Where do you work]], Countries[Actual], 0), 2)</f>
        <v>UK</v>
      </c>
      <c r="O1117" s="1" t="str">
        <f>VLOOKUP(Data[[#This Row],[Where do you work]], Countries[], 3, FALSE)</f>
        <v>Europe</v>
      </c>
      <c r="P1117" s="1" t="s">
        <v>282</v>
      </c>
      <c r="Q1117" s="1" t="str">
        <f>VLOOKUP(Data[[#This Row],[How many hours of a day you work on Excel]], Time[], 2, FALSE)</f>
        <v>Heavy</v>
      </c>
      <c r="R1117" s="1">
        <v>35</v>
      </c>
      <c r="S1117" s="33" t="str">
        <f>VLOOKUP(Data[[#This Row],[Years of Experience]], Experience[], 2, TRUE)</f>
        <v>20+ Years</v>
      </c>
    </row>
    <row r="1118" spans="2:19" x14ac:dyDescent="0.2">
      <c r="B1118" s="1" t="s">
        <v>914</v>
      </c>
      <c r="C1118" s="1">
        <v>41073.98097222222</v>
      </c>
      <c r="D1118" s="10">
        <v>50000</v>
      </c>
      <c r="E1118" s="1" t="s">
        <v>6</v>
      </c>
      <c r="F1118" s="11">
        <v>50000</v>
      </c>
      <c r="G1118" s="9">
        <f>Data[[#This Row],[Clean Salary]]*INDEX(Exchange[], MATCH(Data[[#This Row],[Currency]], Exchange[Code], 0), 4)</f>
        <v>78808.913603364199</v>
      </c>
      <c r="H1118" s="11">
        <f>IFERROR(Data[[#This Row],[Salary in USD]]/(INDEX(Exchange[], MATCH(Data[[#This Row],[Local Currency Unit]], Exchange[Code], 0), 8)), "")</f>
        <v>20630.605655330943</v>
      </c>
      <c r="I1118" s="30">
        <f>100*(Data[[#This Row],[Salary in Big Macs]]/$H$5)</f>
        <v>150.51686428063229</v>
      </c>
      <c r="J1118" s="1" t="s">
        <v>915</v>
      </c>
      <c r="K1118" s="1" t="s">
        <v>316</v>
      </c>
      <c r="L1118" s="1" t="s">
        <v>135</v>
      </c>
      <c r="M1118" s="1" t="s">
        <v>6</v>
      </c>
      <c r="N1118" s="1" t="str">
        <f>INDEX(Countries[], MATCH(Data[[#This Row],[Where do you work]], Countries[Actual], 0), 2)</f>
        <v>UK</v>
      </c>
      <c r="O1118" s="1" t="str">
        <f>VLOOKUP(Data[[#This Row],[Where do you work]], Countries[], 3, FALSE)</f>
        <v>Europe</v>
      </c>
      <c r="P1118" s="1" t="s">
        <v>291</v>
      </c>
      <c r="Q1118" s="1" t="str">
        <f>VLOOKUP(Data[[#This Row],[How many hours of a day you work on Excel]], Time[], 2, FALSE)</f>
        <v>Medium</v>
      </c>
      <c r="R1118" s="1">
        <v>10</v>
      </c>
      <c r="S1118" s="33" t="str">
        <f>VLOOKUP(Data[[#This Row],[Years of Experience]], Experience[], 2, TRUE)</f>
        <v>10 - 20 Years</v>
      </c>
    </row>
    <row r="1119" spans="2:19" x14ac:dyDescent="0.2">
      <c r="B1119" s="1" t="s">
        <v>480</v>
      </c>
      <c r="C1119" s="1">
        <v>41055.180752314816</v>
      </c>
      <c r="D1119" s="10">
        <v>78000</v>
      </c>
      <c r="E1119" s="1" t="s">
        <v>6</v>
      </c>
      <c r="F1119" s="11">
        <v>78000</v>
      </c>
      <c r="G1119" s="9">
        <f>Data[[#This Row],[Clean Salary]]*INDEX(Exchange[], MATCH(Data[[#This Row],[Currency]], Exchange[Code], 0), 4)</f>
        <v>122941.90522124816</v>
      </c>
      <c r="H1119" s="11">
        <f>IFERROR(Data[[#This Row],[Salary in USD]]/(INDEX(Exchange[], MATCH(Data[[#This Row],[Local Currency Unit]], Exchange[Code], 0), 8)), "")</f>
        <v>32183.744822316276</v>
      </c>
      <c r="I1119" s="30">
        <f>100*(Data[[#This Row],[Salary in Big Macs]]/$H$5)</f>
        <v>234.8063082777864</v>
      </c>
      <c r="J1119" s="1" t="s">
        <v>445</v>
      </c>
      <c r="K1119" s="1" t="s">
        <v>290</v>
      </c>
      <c r="L1119" s="1" t="s">
        <v>135</v>
      </c>
      <c r="M1119" s="1" t="s">
        <v>6</v>
      </c>
      <c r="N1119" s="1" t="str">
        <f>INDEX(Countries[], MATCH(Data[[#This Row],[Where do you work]], Countries[Actual], 0), 2)</f>
        <v>UK</v>
      </c>
      <c r="O1119" s="1" t="str">
        <f>VLOOKUP(Data[[#This Row],[Where do you work]], Countries[], 3, FALSE)</f>
        <v>Europe</v>
      </c>
      <c r="P1119" s="1" t="s">
        <v>324</v>
      </c>
      <c r="Q1119" s="1" t="str">
        <f>VLOOKUP(Data[[#This Row],[How many hours of a day you work on Excel]], Time[], 2, FALSE)</f>
        <v>Light</v>
      </c>
      <c r="S1119" s="33" t="str">
        <f>VLOOKUP(Data[[#This Row],[Years of Experience]], Experience[], 2, TRUE)</f>
        <v>0 - 5 Years</v>
      </c>
    </row>
    <row r="1120" spans="2:19" x14ac:dyDescent="0.2">
      <c r="B1120" s="1" t="s">
        <v>2712</v>
      </c>
      <c r="C1120" s="1">
        <v>41054.269085648149</v>
      </c>
      <c r="D1120" s="10" t="s">
        <v>2713</v>
      </c>
      <c r="E1120" s="1" t="s">
        <v>6</v>
      </c>
      <c r="F1120" s="11">
        <v>18000</v>
      </c>
      <c r="G1120" s="9">
        <f>Data[[#This Row],[Clean Salary]]*INDEX(Exchange[], MATCH(Data[[#This Row],[Currency]], Exchange[Code], 0), 4)</f>
        <v>28371.208897211112</v>
      </c>
      <c r="H1120" s="11">
        <f>IFERROR(Data[[#This Row],[Salary in USD]]/(INDEX(Exchange[], MATCH(Data[[#This Row],[Local Currency Unit]], Exchange[Code], 0), 8)), "")</f>
        <v>7427.0180359191399</v>
      </c>
      <c r="I1120" s="30">
        <f>100*(Data[[#This Row],[Salary in Big Macs]]/$H$5)</f>
        <v>54.186071141027625</v>
      </c>
      <c r="J1120" s="1" t="s">
        <v>2714</v>
      </c>
      <c r="K1120" s="1" t="s">
        <v>281</v>
      </c>
      <c r="L1120" s="1" t="s">
        <v>135</v>
      </c>
      <c r="M1120" s="1" t="s">
        <v>6</v>
      </c>
      <c r="N1120" s="1" t="str">
        <f>INDEX(Countries[], MATCH(Data[[#This Row],[Where do you work]], Countries[Actual], 0), 2)</f>
        <v>UK</v>
      </c>
      <c r="O1120" s="1" t="str">
        <f>VLOOKUP(Data[[#This Row],[Where do you work]], Countries[], 3, FALSE)</f>
        <v>Europe</v>
      </c>
      <c r="P1120" s="1" t="s">
        <v>324</v>
      </c>
      <c r="Q1120" s="1" t="str">
        <f>VLOOKUP(Data[[#This Row],[How many hours of a day you work on Excel]], Time[], 2, FALSE)</f>
        <v>Light</v>
      </c>
      <c r="S1120" s="33" t="str">
        <f>VLOOKUP(Data[[#This Row],[Years of Experience]], Experience[], 2, TRUE)</f>
        <v>0 - 5 Years</v>
      </c>
    </row>
    <row r="1121" spans="2:19" x14ac:dyDescent="0.2">
      <c r="B1121" s="1" t="s">
        <v>2205</v>
      </c>
      <c r="C1121" s="1">
        <v>41058.092037037037</v>
      </c>
      <c r="D1121" s="10" t="s">
        <v>2206</v>
      </c>
      <c r="E1121" s="1" t="s">
        <v>6</v>
      </c>
      <c r="F1121" s="11">
        <v>26000</v>
      </c>
      <c r="G1121" s="9">
        <f>Data[[#This Row],[Clean Salary]]*INDEX(Exchange[], MATCH(Data[[#This Row],[Currency]], Exchange[Code], 0), 4)</f>
        <v>40980.635073749385</v>
      </c>
      <c r="H1121" s="11">
        <f>IFERROR(Data[[#This Row],[Salary in USD]]/(INDEX(Exchange[], MATCH(Data[[#This Row],[Local Currency Unit]], Exchange[Code], 0), 8)), "")</f>
        <v>10727.914940772091</v>
      </c>
      <c r="I1121" s="30">
        <f>100*(Data[[#This Row],[Salary in Big Macs]]/$H$5)</f>
        <v>78.268769425928781</v>
      </c>
      <c r="J1121" s="1" t="s">
        <v>356</v>
      </c>
      <c r="K1121" s="1" t="s">
        <v>290</v>
      </c>
      <c r="L1121" s="1" t="s">
        <v>135</v>
      </c>
      <c r="M1121" s="1" t="s">
        <v>6</v>
      </c>
      <c r="N1121" s="1" t="str">
        <f>INDEX(Countries[], MATCH(Data[[#This Row],[Where do you work]], Countries[Actual], 0), 2)</f>
        <v>UK</v>
      </c>
      <c r="O1121" s="1" t="str">
        <f>VLOOKUP(Data[[#This Row],[Where do you work]], Countries[], 3, FALSE)</f>
        <v>Europe</v>
      </c>
      <c r="P1121" s="1" t="s">
        <v>282</v>
      </c>
      <c r="Q1121" s="1" t="str">
        <f>VLOOKUP(Data[[#This Row],[How many hours of a day you work on Excel]], Time[], 2, FALSE)</f>
        <v>Heavy</v>
      </c>
      <c r="R1121" s="1">
        <v>2</v>
      </c>
      <c r="S1121" s="33" t="str">
        <f>VLOOKUP(Data[[#This Row],[Years of Experience]], Experience[], 2, TRUE)</f>
        <v>0 - 5 Years</v>
      </c>
    </row>
    <row r="1122" spans="2:19" x14ac:dyDescent="0.2">
      <c r="B1122" s="1" t="s">
        <v>1750</v>
      </c>
      <c r="C1122" s="1">
        <v>41072.756921296299</v>
      </c>
      <c r="D1122" s="10" t="s">
        <v>1745</v>
      </c>
      <c r="E1122" s="1" t="s">
        <v>6</v>
      </c>
      <c r="F1122" s="11">
        <v>32000</v>
      </c>
      <c r="G1122" s="9">
        <f>Data[[#This Row],[Clean Salary]]*INDEX(Exchange[], MATCH(Data[[#This Row],[Currency]], Exchange[Code], 0), 4)</f>
        <v>50437.70470615309</v>
      </c>
      <c r="H1122" s="11">
        <f>IFERROR(Data[[#This Row],[Salary in USD]]/(INDEX(Exchange[], MATCH(Data[[#This Row],[Local Currency Unit]], Exchange[Code], 0), 8)), "")</f>
        <v>13203.587619411805</v>
      </c>
      <c r="I1122" s="30">
        <f>100*(Data[[#This Row],[Salary in Big Macs]]/$H$5)</f>
        <v>96.33079313960468</v>
      </c>
      <c r="J1122" s="1" t="s">
        <v>356</v>
      </c>
      <c r="K1122" s="1" t="s">
        <v>290</v>
      </c>
      <c r="L1122" s="1" t="s">
        <v>135</v>
      </c>
      <c r="M1122" s="1" t="s">
        <v>6</v>
      </c>
      <c r="N1122" s="1" t="str">
        <f>INDEX(Countries[], MATCH(Data[[#This Row],[Where do you work]], Countries[Actual], 0), 2)</f>
        <v>UK</v>
      </c>
      <c r="O1122" s="1" t="str">
        <f>VLOOKUP(Data[[#This Row],[Where do you work]], Countries[], 3, FALSE)</f>
        <v>Europe</v>
      </c>
      <c r="P1122" s="1" t="s">
        <v>282</v>
      </c>
      <c r="Q1122" s="1" t="str">
        <f>VLOOKUP(Data[[#This Row],[How many hours of a day you work on Excel]], Time[], 2, FALSE)</f>
        <v>Heavy</v>
      </c>
      <c r="R1122" s="1">
        <v>20</v>
      </c>
      <c r="S1122" s="33" t="str">
        <f>VLOOKUP(Data[[#This Row],[Years of Experience]], Experience[], 2, TRUE)</f>
        <v>20+ Years</v>
      </c>
    </row>
    <row r="1123" spans="2:19" x14ac:dyDescent="0.2">
      <c r="B1123" s="1" t="s">
        <v>1111</v>
      </c>
      <c r="C1123" s="1">
        <v>41068.866643518515</v>
      </c>
      <c r="D1123" s="10">
        <v>45000</v>
      </c>
      <c r="E1123" s="1" t="s">
        <v>6</v>
      </c>
      <c r="F1123" s="11">
        <v>45000</v>
      </c>
      <c r="G1123" s="9">
        <f>Data[[#This Row],[Clean Salary]]*INDEX(Exchange[], MATCH(Data[[#This Row],[Currency]], Exchange[Code], 0), 4)</f>
        <v>70928.022243027779</v>
      </c>
      <c r="H1123" s="11">
        <f>IFERROR(Data[[#This Row],[Salary in USD]]/(INDEX(Exchange[], MATCH(Data[[#This Row],[Local Currency Unit]], Exchange[Code], 0), 8)), "")</f>
        <v>18567.545089797848</v>
      </c>
      <c r="I1123" s="30">
        <f>100*(Data[[#This Row],[Salary in Big Macs]]/$H$5)</f>
        <v>135.46517785256907</v>
      </c>
      <c r="J1123" s="1" t="s">
        <v>1112</v>
      </c>
      <c r="K1123" s="1" t="s">
        <v>290</v>
      </c>
      <c r="L1123" s="1" t="s">
        <v>135</v>
      </c>
      <c r="M1123" s="1" t="s">
        <v>6</v>
      </c>
      <c r="N1123" s="1" t="str">
        <f>INDEX(Countries[], MATCH(Data[[#This Row],[Where do you work]], Countries[Actual], 0), 2)</f>
        <v>UK</v>
      </c>
      <c r="O1123" s="1" t="str">
        <f>VLOOKUP(Data[[#This Row],[Where do you work]], Countries[], 3, FALSE)</f>
        <v>Europe</v>
      </c>
      <c r="P1123" s="1" t="s">
        <v>294</v>
      </c>
      <c r="Q1123" s="1" t="str">
        <f>VLOOKUP(Data[[#This Row],[How many hours of a day you work on Excel]], Time[], 2, FALSE)</f>
        <v>Very Heavy</v>
      </c>
      <c r="R1123" s="1">
        <v>20</v>
      </c>
      <c r="S1123" s="33" t="str">
        <f>VLOOKUP(Data[[#This Row],[Years of Experience]], Experience[], 2, TRUE)</f>
        <v>20+ Years</v>
      </c>
    </row>
    <row r="1124" spans="2:19" x14ac:dyDescent="0.2">
      <c r="B1124" s="1" t="s">
        <v>1003</v>
      </c>
      <c r="C1124" s="1">
        <v>41057.934074074074</v>
      </c>
      <c r="D1124" s="10" t="s">
        <v>1004</v>
      </c>
      <c r="E1124" s="1" t="s">
        <v>322</v>
      </c>
      <c r="F1124" s="11">
        <v>81600</v>
      </c>
      <c r="G1124" s="9">
        <f>Data[[#This Row],[Clean Salary]]*INDEX(Exchange[], MATCH(Data[[#This Row],[Currency]], Exchange[Code], 0), 4)</f>
        <v>81600</v>
      </c>
      <c r="H1124" s="11">
        <f>IFERROR(Data[[#This Row],[Salary in USD]]/(INDEX(Exchange[], MATCH(Data[[#This Row],[Local Currency Unit]], Exchange[Code], 0), 8)), "")</f>
        <v>21361.256544502619</v>
      </c>
      <c r="I1124" s="30">
        <f>100*(Data[[#This Row],[Salary in Big Macs]]/$H$5)</f>
        <v>155.84755027983653</v>
      </c>
      <c r="J1124" s="1" t="s">
        <v>1005</v>
      </c>
      <c r="K1124" s="1" t="s">
        <v>290</v>
      </c>
      <c r="L1124" s="1" t="s">
        <v>135</v>
      </c>
      <c r="M1124" s="1" t="s">
        <v>6</v>
      </c>
      <c r="N1124" s="1" t="str">
        <f>INDEX(Countries[], MATCH(Data[[#This Row],[Where do you work]], Countries[Actual], 0), 2)</f>
        <v>UK</v>
      </c>
      <c r="O1124" s="1" t="str">
        <f>VLOOKUP(Data[[#This Row],[Where do you work]], Countries[], 3, FALSE)</f>
        <v>Europe</v>
      </c>
      <c r="P1124" s="1" t="s">
        <v>282</v>
      </c>
      <c r="Q1124" s="1" t="str">
        <f>VLOOKUP(Data[[#This Row],[How many hours of a day you work on Excel]], Time[], 2, FALSE)</f>
        <v>Heavy</v>
      </c>
      <c r="R1124" s="1">
        <v>4</v>
      </c>
      <c r="S1124" s="33" t="str">
        <f>VLOOKUP(Data[[#This Row],[Years of Experience]], Experience[], 2, TRUE)</f>
        <v>0 - 5 Years</v>
      </c>
    </row>
    <row r="1125" spans="2:19" x14ac:dyDescent="0.2">
      <c r="B1125" s="1" t="s">
        <v>2892</v>
      </c>
      <c r="C1125" s="1">
        <v>41057.622534722221</v>
      </c>
      <c r="D1125" s="10">
        <v>15600</v>
      </c>
      <c r="E1125" s="1" t="s">
        <v>6</v>
      </c>
      <c r="F1125" s="11">
        <v>15600</v>
      </c>
      <c r="G1125" s="9">
        <f>Data[[#This Row],[Clean Salary]]*INDEX(Exchange[], MATCH(Data[[#This Row],[Currency]], Exchange[Code], 0), 4)</f>
        <v>24588.381044249632</v>
      </c>
      <c r="H1125" s="11">
        <f>IFERROR(Data[[#This Row],[Salary in USD]]/(INDEX(Exchange[], MATCH(Data[[#This Row],[Local Currency Unit]], Exchange[Code], 0), 8)), "")</f>
        <v>6436.7489644632551</v>
      </c>
      <c r="I1125" s="30">
        <f>100*(Data[[#This Row],[Salary in Big Macs]]/$H$5)</f>
        <v>46.96126165555728</v>
      </c>
      <c r="J1125" s="1" t="s">
        <v>2893</v>
      </c>
      <c r="K1125" s="1" t="s">
        <v>290</v>
      </c>
      <c r="L1125" s="1" t="s">
        <v>135</v>
      </c>
      <c r="M1125" s="1" t="s">
        <v>6</v>
      </c>
      <c r="N1125" s="1" t="str">
        <f>INDEX(Countries[], MATCH(Data[[#This Row],[Where do you work]], Countries[Actual], 0), 2)</f>
        <v>UK</v>
      </c>
      <c r="O1125" s="1" t="str">
        <f>VLOOKUP(Data[[#This Row],[Where do you work]], Countries[], 3, FALSE)</f>
        <v>Europe</v>
      </c>
      <c r="P1125" s="1" t="s">
        <v>294</v>
      </c>
      <c r="Q1125" s="1" t="str">
        <f>VLOOKUP(Data[[#This Row],[How many hours of a day you work on Excel]], Time[], 2, FALSE)</f>
        <v>Very Heavy</v>
      </c>
      <c r="R1125" s="1">
        <v>0</v>
      </c>
      <c r="S1125" s="33" t="str">
        <f>VLOOKUP(Data[[#This Row],[Years of Experience]], Experience[], 2, TRUE)</f>
        <v>0 - 5 Years</v>
      </c>
    </row>
    <row r="1126" spans="2:19" x14ac:dyDescent="0.2">
      <c r="B1126" s="1" t="s">
        <v>613</v>
      </c>
      <c r="C1126" s="1">
        <v>41057.655694444446</v>
      </c>
      <c r="D1126" s="10" t="s">
        <v>614</v>
      </c>
      <c r="E1126" s="1" t="s">
        <v>6</v>
      </c>
      <c r="F1126" s="11">
        <v>63000</v>
      </c>
      <c r="G1126" s="9">
        <f>Data[[#This Row],[Clean Salary]]*INDEX(Exchange[], MATCH(Data[[#This Row],[Currency]], Exchange[Code], 0), 4)</f>
        <v>99299.231140238902</v>
      </c>
      <c r="H1126" s="11">
        <f>IFERROR(Data[[#This Row],[Salary in USD]]/(INDEX(Exchange[], MATCH(Data[[#This Row],[Local Currency Unit]], Exchange[Code], 0), 8)), "")</f>
        <v>25994.563125716992</v>
      </c>
      <c r="I1126" s="30">
        <f>100*(Data[[#This Row],[Salary in Big Macs]]/$H$5)</f>
        <v>189.65124899359671</v>
      </c>
      <c r="J1126" s="1" t="s">
        <v>615</v>
      </c>
      <c r="K1126" s="1" t="s">
        <v>286</v>
      </c>
      <c r="L1126" s="1" t="s">
        <v>135</v>
      </c>
      <c r="M1126" s="1" t="s">
        <v>6</v>
      </c>
      <c r="N1126" s="1" t="str">
        <f>INDEX(Countries[], MATCH(Data[[#This Row],[Where do you work]], Countries[Actual], 0), 2)</f>
        <v>UK</v>
      </c>
      <c r="O1126" s="1" t="str">
        <f>VLOOKUP(Data[[#This Row],[Where do you work]], Countries[], 3, FALSE)</f>
        <v>Europe</v>
      </c>
      <c r="P1126" s="1" t="s">
        <v>291</v>
      </c>
      <c r="Q1126" s="1" t="str">
        <f>VLOOKUP(Data[[#This Row],[How many hours of a day you work on Excel]], Time[], 2, FALSE)</f>
        <v>Medium</v>
      </c>
      <c r="R1126" s="1">
        <v>1</v>
      </c>
      <c r="S1126" s="33" t="str">
        <f>VLOOKUP(Data[[#This Row],[Years of Experience]], Experience[], 2, TRUE)</f>
        <v>0 - 5 Years</v>
      </c>
    </row>
    <row r="1127" spans="2:19" x14ac:dyDescent="0.2">
      <c r="B1127" s="1" t="s">
        <v>1899</v>
      </c>
      <c r="C1127" s="1">
        <v>41055.037638888891</v>
      </c>
      <c r="D1127" s="10" t="s">
        <v>1897</v>
      </c>
      <c r="E1127" s="1" t="s">
        <v>6</v>
      </c>
      <c r="F1127" s="11">
        <v>30000</v>
      </c>
      <c r="G1127" s="9">
        <f>Data[[#This Row],[Clean Salary]]*INDEX(Exchange[], MATCH(Data[[#This Row],[Currency]], Exchange[Code], 0), 4)</f>
        <v>47285.348162018527</v>
      </c>
      <c r="H1127" s="11">
        <f>IFERROR(Data[[#This Row],[Salary in USD]]/(INDEX(Exchange[], MATCH(Data[[#This Row],[Local Currency Unit]], Exchange[Code], 0), 8)), "")</f>
        <v>12378.363393198568</v>
      </c>
      <c r="I1127" s="30">
        <f>100*(Data[[#This Row],[Salary in Big Macs]]/$H$5)</f>
        <v>90.31011856837938</v>
      </c>
      <c r="J1127" s="1" t="s">
        <v>1900</v>
      </c>
      <c r="K1127" s="1" t="s">
        <v>290</v>
      </c>
      <c r="L1127" s="1" t="s">
        <v>135</v>
      </c>
      <c r="M1127" s="1" t="s">
        <v>6</v>
      </c>
      <c r="N1127" s="1" t="str">
        <f>INDEX(Countries[], MATCH(Data[[#This Row],[Where do you work]], Countries[Actual], 0), 2)</f>
        <v>UK</v>
      </c>
      <c r="O1127" s="1" t="str">
        <f>VLOOKUP(Data[[#This Row],[Where do you work]], Countries[], 3, FALSE)</f>
        <v>Europe</v>
      </c>
      <c r="P1127" s="1" t="s">
        <v>291</v>
      </c>
      <c r="Q1127" s="1" t="str">
        <f>VLOOKUP(Data[[#This Row],[How many hours of a day you work on Excel]], Time[], 2, FALSE)</f>
        <v>Medium</v>
      </c>
      <c r="S1127" s="33" t="str">
        <f>VLOOKUP(Data[[#This Row],[Years of Experience]], Experience[], 2, TRUE)</f>
        <v>0 - 5 Years</v>
      </c>
    </row>
    <row r="1128" spans="2:19" x14ac:dyDescent="0.2">
      <c r="B1128" s="1" t="s">
        <v>698</v>
      </c>
      <c r="C1128" s="1">
        <v>41055.168043981481</v>
      </c>
      <c r="D1128" s="10">
        <v>58000</v>
      </c>
      <c r="E1128" s="1" t="s">
        <v>6</v>
      </c>
      <c r="F1128" s="11">
        <v>58000</v>
      </c>
      <c r="G1128" s="9">
        <f>Data[[#This Row],[Clean Salary]]*INDEX(Exchange[], MATCH(Data[[#This Row],[Currency]], Exchange[Code], 0), 4)</f>
        <v>91418.339779902482</v>
      </c>
      <c r="H1128" s="11">
        <f>IFERROR(Data[[#This Row],[Salary in USD]]/(INDEX(Exchange[], MATCH(Data[[#This Row],[Local Currency Unit]], Exchange[Code], 0), 8)), "")</f>
        <v>23931.502560183897</v>
      </c>
      <c r="I1128" s="30">
        <f>100*(Data[[#This Row],[Salary in Big Macs]]/$H$5)</f>
        <v>174.59956256553349</v>
      </c>
      <c r="J1128" s="1" t="s">
        <v>699</v>
      </c>
      <c r="K1128" s="1" t="s">
        <v>281</v>
      </c>
      <c r="L1128" s="1" t="s">
        <v>135</v>
      </c>
      <c r="M1128" s="1" t="s">
        <v>6</v>
      </c>
      <c r="N1128" s="1" t="str">
        <f>INDEX(Countries[], MATCH(Data[[#This Row],[Where do you work]], Countries[Actual], 0), 2)</f>
        <v>UK</v>
      </c>
      <c r="O1128" s="1" t="str">
        <f>VLOOKUP(Data[[#This Row],[Where do you work]], Countries[], 3, FALSE)</f>
        <v>Europe</v>
      </c>
      <c r="P1128" s="1" t="s">
        <v>294</v>
      </c>
      <c r="Q1128" s="1" t="str">
        <f>VLOOKUP(Data[[#This Row],[How many hours of a day you work on Excel]], Time[], 2, FALSE)</f>
        <v>Very Heavy</v>
      </c>
      <c r="S1128" s="33" t="str">
        <f>VLOOKUP(Data[[#This Row],[Years of Experience]], Experience[], 2, TRUE)</f>
        <v>0 - 5 Years</v>
      </c>
    </row>
    <row r="1129" spans="2:19" x14ac:dyDescent="0.2">
      <c r="B1129" s="1" t="s">
        <v>977</v>
      </c>
      <c r="C1129" s="1">
        <v>41057.672118055554</v>
      </c>
      <c r="D1129" s="10">
        <v>48000</v>
      </c>
      <c r="E1129" s="1" t="s">
        <v>6</v>
      </c>
      <c r="F1129" s="11">
        <v>48000</v>
      </c>
      <c r="G1129" s="9">
        <f>Data[[#This Row],[Clean Salary]]*INDEX(Exchange[], MATCH(Data[[#This Row],[Currency]], Exchange[Code], 0), 4)</f>
        <v>75656.557059229643</v>
      </c>
      <c r="H1129" s="11">
        <f>IFERROR(Data[[#This Row],[Salary in USD]]/(INDEX(Exchange[], MATCH(Data[[#This Row],[Local Currency Unit]], Exchange[Code], 0), 8)), "")</f>
        <v>19805.381429117708</v>
      </c>
      <c r="I1129" s="30">
        <f>100*(Data[[#This Row],[Salary in Big Macs]]/$H$5)</f>
        <v>144.49618970940702</v>
      </c>
      <c r="J1129" s="1" t="s">
        <v>978</v>
      </c>
      <c r="K1129" s="1" t="s">
        <v>281</v>
      </c>
      <c r="L1129" s="1" t="s">
        <v>135</v>
      </c>
      <c r="M1129" s="1" t="s">
        <v>6</v>
      </c>
      <c r="N1129" s="1" t="str">
        <f>INDEX(Countries[], MATCH(Data[[#This Row],[Where do you work]], Countries[Actual], 0), 2)</f>
        <v>UK</v>
      </c>
      <c r="O1129" s="1" t="str">
        <f>VLOOKUP(Data[[#This Row],[Where do you work]], Countries[], 3, FALSE)</f>
        <v>Europe</v>
      </c>
      <c r="P1129" s="1" t="s">
        <v>291</v>
      </c>
      <c r="Q1129" s="1" t="str">
        <f>VLOOKUP(Data[[#This Row],[How many hours of a day you work on Excel]], Time[], 2, FALSE)</f>
        <v>Medium</v>
      </c>
      <c r="R1129" s="1">
        <v>10</v>
      </c>
      <c r="S1129" s="33" t="str">
        <f>VLOOKUP(Data[[#This Row],[Years of Experience]], Experience[], 2, TRUE)</f>
        <v>10 - 20 Years</v>
      </c>
    </row>
    <row r="1130" spans="2:19" x14ac:dyDescent="0.2">
      <c r="B1130" s="1" t="s">
        <v>2348</v>
      </c>
      <c r="C1130" s="1">
        <v>41055.690937500003</v>
      </c>
      <c r="D1130" s="10" t="s">
        <v>2349</v>
      </c>
      <c r="E1130" s="1" t="s">
        <v>6</v>
      </c>
      <c r="F1130" s="11">
        <v>24000</v>
      </c>
      <c r="G1130" s="9">
        <f>Data[[#This Row],[Clean Salary]]*INDEX(Exchange[], MATCH(Data[[#This Row],[Currency]], Exchange[Code], 0), 4)</f>
        <v>37828.278529614821</v>
      </c>
      <c r="H1130" s="11">
        <f>IFERROR(Data[[#This Row],[Salary in USD]]/(INDEX(Exchange[], MATCH(Data[[#This Row],[Local Currency Unit]], Exchange[Code], 0), 8)), "")</f>
        <v>9902.6907145588539</v>
      </c>
      <c r="I1130" s="30">
        <f>100*(Data[[#This Row],[Salary in Big Macs]]/$H$5)</f>
        <v>72.24809485470351</v>
      </c>
      <c r="J1130" s="1" t="s">
        <v>2350</v>
      </c>
      <c r="K1130" s="1" t="s">
        <v>286</v>
      </c>
      <c r="L1130" s="1" t="s">
        <v>135</v>
      </c>
      <c r="M1130" s="1" t="s">
        <v>6</v>
      </c>
      <c r="N1130" s="1" t="str">
        <f>INDEX(Countries[], MATCH(Data[[#This Row],[Where do you work]], Countries[Actual], 0), 2)</f>
        <v>UK</v>
      </c>
      <c r="O1130" s="1" t="str">
        <f>VLOOKUP(Data[[#This Row],[Where do you work]], Countries[], 3, FALSE)</f>
        <v>Europe</v>
      </c>
      <c r="P1130" s="1" t="s">
        <v>294</v>
      </c>
      <c r="Q1130" s="1" t="str">
        <f>VLOOKUP(Data[[#This Row],[How many hours of a day you work on Excel]], Time[], 2, FALSE)</f>
        <v>Very Heavy</v>
      </c>
      <c r="R1130" s="1">
        <v>8</v>
      </c>
      <c r="S1130" s="33" t="str">
        <f>VLOOKUP(Data[[#This Row],[Years of Experience]], Experience[], 2, TRUE)</f>
        <v>5 - 10 Years</v>
      </c>
    </row>
    <row r="1131" spans="2:19" x14ac:dyDescent="0.2">
      <c r="B1131" s="1" t="s">
        <v>1315</v>
      </c>
      <c r="C1131" s="1">
        <v>41057.690833333334</v>
      </c>
      <c r="D1131" s="10" t="s">
        <v>1316</v>
      </c>
      <c r="E1131" s="1" t="s">
        <v>6</v>
      </c>
      <c r="F1131" s="11">
        <v>40000</v>
      </c>
      <c r="G1131" s="9">
        <f>Data[[#This Row],[Clean Salary]]*INDEX(Exchange[], MATCH(Data[[#This Row],[Currency]], Exchange[Code], 0), 4)</f>
        <v>63047.130882691366</v>
      </c>
      <c r="H1131" s="11">
        <f>IFERROR(Data[[#This Row],[Salary in USD]]/(INDEX(Exchange[], MATCH(Data[[#This Row],[Local Currency Unit]], Exchange[Code], 0), 8)), "")</f>
        <v>16504.484524264757</v>
      </c>
      <c r="I1131" s="30">
        <f>100*(Data[[#This Row],[Salary in Big Macs]]/$H$5)</f>
        <v>120.41349142450586</v>
      </c>
      <c r="J1131" s="1" t="s">
        <v>1317</v>
      </c>
      <c r="K1131" s="1" t="s">
        <v>281</v>
      </c>
      <c r="L1131" s="1" t="s">
        <v>135</v>
      </c>
      <c r="M1131" s="1" t="s">
        <v>6</v>
      </c>
      <c r="N1131" s="1" t="str">
        <f>INDEX(Countries[], MATCH(Data[[#This Row],[Where do you work]], Countries[Actual], 0), 2)</f>
        <v>UK</v>
      </c>
      <c r="O1131" s="1" t="str">
        <f>VLOOKUP(Data[[#This Row],[Where do you work]], Countries[], 3, FALSE)</f>
        <v>Europe</v>
      </c>
      <c r="P1131" s="1" t="s">
        <v>324</v>
      </c>
      <c r="Q1131" s="1" t="str">
        <f>VLOOKUP(Data[[#This Row],[How many hours of a day you work on Excel]], Time[], 2, FALSE)</f>
        <v>Light</v>
      </c>
      <c r="R1131" s="1">
        <v>20</v>
      </c>
      <c r="S1131" s="33" t="str">
        <f>VLOOKUP(Data[[#This Row],[Years of Experience]], Experience[], 2, TRUE)</f>
        <v>20+ Years</v>
      </c>
    </row>
    <row r="1132" spans="2:19" x14ac:dyDescent="0.2">
      <c r="B1132" s="1" t="s">
        <v>2063</v>
      </c>
      <c r="C1132" s="1">
        <v>41055.083449074074</v>
      </c>
      <c r="D1132" s="10" t="s">
        <v>2064</v>
      </c>
      <c r="E1132" s="1" t="s">
        <v>6</v>
      </c>
      <c r="F1132" s="11">
        <v>28000</v>
      </c>
      <c r="G1132" s="9">
        <f>Data[[#This Row],[Clean Salary]]*INDEX(Exchange[], MATCH(Data[[#This Row],[Currency]], Exchange[Code], 0), 4)</f>
        <v>44132.991617883956</v>
      </c>
      <c r="H1132" s="11">
        <f>IFERROR(Data[[#This Row],[Salary in USD]]/(INDEX(Exchange[], MATCH(Data[[#This Row],[Local Currency Unit]], Exchange[Code], 0), 8)), "")</f>
        <v>11553.139166985329</v>
      </c>
      <c r="I1132" s="30">
        <f>100*(Data[[#This Row],[Salary in Big Macs]]/$H$5)</f>
        <v>84.289443997154095</v>
      </c>
      <c r="J1132" s="1" t="s">
        <v>2065</v>
      </c>
      <c r="K1132" s="1" t="s">
        <v>281</v>
      </c>
      <c r="L1132" s="1" t="s">
        <v>135</v>
      </c>
      <c r="M1132" s="1" t="s">
        <v>6</v>
      </c>
      <c r="N1132" s="1" t="str">
        <f>INDEX(Countries[], MATCH(Data[[#This Row],[Where do you work]], Countries[Actual], 0), 2)</f>
        <v>UK</v>
      </c>
      <c r="O1132" s="1" t="str">
        <f>VLOOKUP(Data[[#This Row],[Where do you work]], Countries[], 3, FALSE)</f>
        <v>Europe</v>
      </c>
      <c r="P1132" s="1" t="s">
        <v>291</v>
      </c>
      <c r="Q1132" s="1" t="str">
        <f>VLOOKUP(Data[[#This Row],[How many hours of a day you work on Excel]], Time[], 2, FALSE)</f>
        <v>Medium</v>
      </c>
      <c r="S1132" s="33" t="str">
        <f>VLOOKUP(Data[[#This Row],[Years of Experience]], Experience[], 2, TRUE)</f>
        <v>0 - 5 Years</v>
      </c>
    </row>
    <row r="1133" spans="2:19" x14ac:dyDescent="0.2">
      <c r="B1133" s="1" t="s">
        <v>1087</v>
      </c>
      <c r="C1133" s="1">
        <v>41057.721377314818</v>
      </c>
      <c r="D1133" s="10" t="s">
        <v>1088</v>
      </c>
      <c r="E1133" s="1" t="s">
        <v>6</v>
      </c>
      <c r="F1133" s="11">
        <v>45200</v>
      </c>
      <c r="G1133" s="9">
        <f>Data[[#This Row],[Clean Salary]]*INDEX(Exchange[], MATCH(Data[[#This Row],[Currency]], Exchange[Code], 0), 4)</f>
        <v>71243.257897441246</v>
      </c>
      <c r="H1133" s="11">
        <f>IFERROR(Data[[#This Row],[Salary in USD]]/(INDEX(Exchange[], MATCH(Data[[#This Row],[Local Currency Unit]], Exchange[Code], 0), 8)), "")</f>
        <v>18650.067512419177</v>
      </c>
      <c r="I1133" s="30">
        <f>100*(Data[[#This Row],[Salary in Big Macs]]/$H$5)</f>
        <v>136.0672453096916</v>
      </c>
      <c r="J1133" s="1" t="s">
        <v>1089</v>
      </c>
      <c r="K1133" s="1" t="s">
        <v>281</v>
      </c>
      <c r="L1133" s="1" t="s">
        <v>135</v>
      </c>
      <c r="M1133" s="1" t="s">
        <v>6</v>
      </c>
      <c r="N1133" s="1" t="str">
        <f>INDEX(Countries[], MATCH(Data[[#This Row],[Where do you work]], Countries[Actual], 0), 2)</f>
        <v>UK</v>
      </c>
      <c r="O1133" s="1" t="str">
        <f>VLOOKUP(Data[[#This Row],[Where do you work]], Countries[], 3, FALSE)</f>
        <v>Europe</v>
      </c>
      <c r="P1133" s="1" t="s">
        <v>291</v>
      </c>
      <c r="Q1133" s="1" t="str">
        <f>VLOOKUP(Data[[#This Row],[How many hours of a day you work on Excel]], Time[], 2, FALSE)</f>
        <v>Medium</v>
      </c>
      <c r="R1133" s="1">
        <v>5</v>
      </c>
      <c r="S1133" s="33" t="str">
        <f>VLOOKUP(Data[[#This Row],[Years of Experience]], Experience[], 2, TRUE)</f>
        <v>5 - 10 Years</v>
      </c>
    </row>
    <row r="1134" spans="2:19" x14ac:dyDescent="0.2">
      <c r="B1134" s="1" t="s">
        <v>1391</v>
      </c>
      <c r="C1134" s="1">
        <v>41055.127418981479</v>
      </c>
      <c r="D1134" s="10" t="s">
        <v>1392</v>
      </c>
      <c r="E1134" s="1" t="s">
        <v>6</v>
      </c>
      <c r="F1134" s="11">
        <v>38000</v>
      </c>
      <c r="G1134" s="9">
        <f>Data[[#This Row],[Clean Salary]]*INDEX(Exchange[], MATCH(Data[[#This Row],[Currency]], Exchange[Code], 0), 4)</f>
        <v>59894.774338556796</v>
      </c>
      <c r="H1134" s="11">
        <f>IFERROR(Data[[#This Row],[Salary in USD]]/(INDEX(Exchange[], MATCH(Data[[#This Row],[Local Currency Unit]], Exchange[Code], 0), 8)), "")</f>
        <v>15679.260298051518</v>
      </c>
      <c r="I1134" s="30">
        <f>100*(Data[[#This Row],[Salary in Big Macs]]/$H$5)</f>
        <v>114.39281685328055</v>
      </c>
      <c r="J1134" s="1" t="s">
        <v>1393</v>
      </c>
      <c r="K1134" s="1" t="s">
        <v>316</v>
      </c>
      <c r="L1134" s="1" t="s">
        <v>135</v>
      </c>
      <c r="M1134" s="1" t="s">
        <v>6</v>
      </c>
      <c r="N1134" s="1" t="str">
        <f>INDEX(Countries[], MATCH(Data[[#This Row],[Where do you work]], Countries[Actual], 0), 2)</f>
        <v>UK</v>
      </c>
      <c r="O1134" s="1" t="str">
        <f>VLOOKUP(Data[[#This Row],[Where do you work]], Countries[], 3, FALSE)</f>
        <v>Europe</v>
      </c>
      <c r="P1134" s="1" t="s">
        <v>282</v>
      </c>
      <c r="Q1134" s="1" t="str">
        <f>VLOOKUP(Data[[#This Row],[How many hours of a day you work on Excel]], Time[], 2, FALSE)</f>
        <v>Heavy</v>
      </c>
      <c r="S1134" s="33" t="str">
        <f>VLOOKUP(Data[[#This Row],[Years of Experience]], Experience[], 2, TRUE)</f>
        <v>0 - 5 Years</v>
      </c>
    </row>
    <row r="1135" spans="2:19" x14ac:dyDescent="0.2">
      <c r="B1135" s="1" t="s">
        <v>911</v>
      </c>
      <c r="C1135" s="1">
        <v>41065.909143518518</v>
      </c>
      <c r="D1135" s="10">
        <v>50000</v>
      </c>
      <c r="E1135" s="1" t="s">
        <v>6</v>
      </c>
      <c r="F1135" s="11">
        <v>50000</v>
      </c>
      <c r="G1135" s="9">
        <f>Data[[#This Row],[Clean Salary]]*INDEX(Exchange[], MATCH(Data[[#This Row],[Currency]], Exchange[Code], 0), 4)</f>
        <v>78808.913603364199</v>
      </c>
      <c r="H1135" s="11">
        <f>IFERROR(Data[[#This Row],[Salary in USD]]/(INDEX(Exchange[], MATCH(Data[[#This Row],[Local Currency Unit]], Exchange[Code], 0), 8)), "")</f>
        <v>20630.605655330943</v>
      </c>
      <c r="I1135" s="30">
        <f>100*(Data[[#This Row],[Salary in Big Macs]]/$H$5)</f>
        <v>150.51686428063229</v>
      </c>
      <c r="J1135" s="1" t="s">
        <v>532</v>
      </c>
      <c r="K1135" s="1" t="s">
        <v>329</v>
      </c>
      <c r="L1135" s="1" t="s">
        <v>135</v>
      </c>
      <c r="M1135" s="1" t="s">
        <v>6</v>
      </c>
      <c r="N1135" s="1" t="str">
        <f>INDEX(Countries[], MATCH(Data[[#This Row],[Where do you work]], Countries[Actual], 0), 2)</f>
        <v>UK</v>
      </c>
      <c r="O1135" s="1" t="str">
        <f>VLOOKUP(Data[[#This Row],[Where do you work]], Countries[], 3, FALSE)</f>
        <v>Europe</v>
      </c>
      <c r="P1135" s="1" t="s">
        <v>282</v>
      </c>
      <c r="Q1135" s="1" t="str">
        <f>VLOOKUP(Data[[#This Row],[How many hours of a day you work on Excel]], Time[], 2, FALSE)</f>
        <v>Heavy</v>
      </c>
      <c r="R1135" s="1">
        <v>10</v>
      </c>
      <c r="S1135" s="33" t="str">
        <f>VLOOKUP(Data[[#This Row],[Years of Experience]], Experience[], 2, TRUE)</f>
        <v>10 - 20 Years</v>
      </c>
    </row>
    <row r="1136" spans="2:19" x14ac:dyDescent="0.2">
      <c r="B1136" s="1" t="s">
        <v>1184</v>
      </c>
      <c r="C1136" s="1">
        <v>41055.076331018521</v>
      </c>
      <c r="D1136" s="10">
        <v>43000</v>
      </c>
      <c r="E1136" s="1" t="s">
        <v>6</v>
      </c>
      <c r="F1136" s="11">
        <v>43000</v>
      </c>
      <c r="G1136" s="9">
        <f>Data[[#This Row],[Clean Salary]]*INDEX(Exchange[], MATCH(Data[[#This Row],[Currency]], Exchange[Code], 0), 4)</f>
        <v>67775.665698893223</v>
      </c>
      <c r="H1136" s="11">
        <f>IFERROR(Data[[#This Row],[Salary in USD]]/(INDEX(Exchange[], MATCH(Data[[#This Row],[Local Currency Unit]], Exchange[Code], 0), 8)), "")</f>
        <v>17742.320863584613</v>
      </c>
      <c r="I1136" s="30">
        <f>100*(Data[[#This Row],[Salary in Big Macs]]/$H$5)</f>
        <v>129.44450328134377</v>
      </c>
      <c r="J1136" s="1" t="s">
        <v>436</v>
      </c>
      <c r="K1136" s="1" t="s">
        <v>281</v>
      </c>
      <c r="L1136" s="1" t="s">
        <v>135</v>
      </c>
      <c r="M1136" s="1" t="s">
        <v>6</v>
      </c>
      <c r="N1136" s="1" t="str">
        <f>INDEX(Countries[], MATCH(Data[[#This Row],[Where do you work]], Countries[Actual], 0), 2)</f>
        <v>UK</v>
      </c>
      <c r="O1136" s="1" t="str">
        <f>VLOOKUP(Data[[#This Row],[Where do you work]], Countries[], 3, FALSE)</f>
        <v>Europe</v>
      </c>
      <c r="P1136" s="1" t="s">
        <v>282</v>
      </c>
      <c r="Q1136" s="1" t="str">
        <f>VLOOKUP(Data[[#This Row],[How many hours of a day you work on Excel]], Time[], 2, FALSE)</f>
        <v>Heavy</v>
      </c>
      <c r="S1136" s="33" t="str">
        <f>VLOOKUP(Data[[#This Row],[Years of Experience]], Experience[], 2, TRUE)</f>
        <v>0 - 5 Years</v>
      </c>
    </row>
    <row r="1137" spans="2:19" x14ac:dyDescent="0.2">
      <c r="B1137" s="1" t="s">
        <v>2190</v>
      </c>
      <c r="C1137" s="1">
        <v>41071.705324074072</v>
      </c>
      <c r="D1137" s="10" t="s">
        <v>2191</v>
      </c>
      <c r="E1137" s="1" t="s">
        <v>6</v>
      </c>
      <c r="F1137" s="11">
        <v>26500</v>
      </c>
      <c r="G1137" s="9">
        <f>Data[[#This Row],[Clean Salary]]*INDEX(Exchange[], MATCH(Data[[#This Row],[Currency]], Exchange[Code], 0), 4)</f>
        <v>41768.724209783031</v>
      </c>
      <c r="H1137" s="11">
        <f>IFERROR(Data[[#This Row],[Salary in USD]]/(INDEX(Exchange[], MATCH(Data[[#This Row],[Local Currency Unit]], Exchange[Code], 0), 8)), "")</f>
        <v>10934.220997325401</v>
      </c>
      <c r="I1137" s="30">
        <f>100*(Data[[#This Row],[Salary in Big Macs]]/$H$5)</f>
        <v>79.77393806873512</v>
      </c>
      <c r="J1137" s="1" t="s">
        <v>2192</v>
      </c>
      <c r="K1137" s="1" t="s">
        <v>281</v>
      </c>
      <c r="L1137" s="1" t="s">
        <v>135</v>
      </c>
      <c r="M1137" s="1" t="s">
        <v>6</v>
      </c>
      <c r="N1137" s="1" t="str">
        <f>INDEX(Countries[], MATCH(Data[[#This Row],[Where do you work]], Countries[Actual], 0), 2)</f>
        <v>UK</v>
      </c>
      <c r="O1137" s="1" t="str">
        <f>VLOOKUP(Data[[#This Row],[Where do you work]], Countries[], 3, FALSE)</f>
        <v>Europe</v>
      </c>
      <c r="P1137" s="1" t="s">
        <v>282</v>
      </c>
      <c r="Q1137" s="1" t="str">
        <f>VLOOKUP(Data[[#This Row],[How many hours of a day you work on Excel]], Time[], 2, FALSE)</f>
        <v>Heavy</v>
      </c>
      <c r="R1137" s="1">
        <v>16</v>
      </c>
      <c r="S1137" s="33" t="str">
        <f>VLOOKUP(Data[[#This Row],[Years of Experience]], Experience[], 2, TRUE)</f>
        <v>10 - 20 Years</v>
      </c>
    </row>
    <row r="1138" spans="2:19" x14ac:dyDescent="0.2">
      <c r="B1138" s="1" t="s">
        <v>585</v>
      </c>
      <c r="C1138" s="1">
        <v>41055.678229166668</v>
      </c>
      <c r="D1138" s="10">
        <v>65000</v>
      </c>
      <c r="E1138" s="1" t="s">
        <v>6</v>
      </c>
      <c r="F1138" s="11">
        <v>65000</v>
      </c>
      <c r="G1138" s="9">
        <f>Data[[#This Row],[Clean Salary]]*INDEX(Exchange[], MATCH(Data[[#This Row],[Currency]], Exchange[Code], 0), 4)</f>
        <v>102451.58768437347</v>
      </c>
      <c r="H1138" s="11">
        <f>IFERROR(Data[[#This Row],[Salary in USD]]/(INDEX(Exchange[], MATCH(Data[[#This Row],[Local Currency Unit]], Exchange[Code], 0), 8)), "")</f>
        <v>26819.78735193023</v>
      </c>
      <c r="I1138" s="30">
        <f>100*(Data[[#This Row],[Salary in Big Macs]]/$H$5)</f>
        <v>195.67192356482201</v>
      </c>
      <c r="J1138" s="1" t="s">
        <v>586</v>
      </c>
      <c r="K1138" s="1" t="s">
        <v>281</v>
      </c>
      <c r="L1138" s="1" t="s">
        <v>135</v>
      </c>
      <c r="M1138" s="1" t="s">
        <v>6</v>
      </c>
      <c r="N1138" s="1" t="str">
        <f>INDEX(Countries[], MATCH(Data[[#This Row],[Where do you work]], Countries[Actual], 0), 2)</f>
        <v>UK</v>
      </c>
      <c r="O1138" s="1" t="str">
        <f>VLOOKUP(Data[[#This Row],[Where do you work]], Countries[], 3, FALSE)</f>
        <v>Europe</v>
      </c>
      <c r="P1138" s="1" t="s">
        <v>282</v>
      </c>
      <c r="Q1138" s="1" t="str">
        <f>VLOOKUP(Data[[#This Row],[How many hours of a day you work on Excel]], Time[], 2, FALSE)</f>
        <v>Heavy</v>
      </c>
      <c r="R1138" s="1">
        <v>15</v>
      </c>
      <c r="S1138" s="33" t="str">
        <f>VLOOKUP(Data[[#This Row],[Years of Experience]], Experience[], 2, TRUE)</f>
        <v>10 - 20 Years</v>
      </c>
    </row>
    <row r="1139" spans="2:19" x14ac:dyDescent="0.2">
      <c r="B1139" s="1" t="s">
        <v>1864</v>
      </c>
      <c r="C1139" s="1">
        <v>41060.677905092591</v>
      </c>
      <c r="D1139" s="10" t="s">
        <v>1865</v>
      </c>
      <c r="E1139" s="1" t="s">
        <v>6</v>
      </c>
      <c r="F1139" s="11">
        <v>30500</v>
      </c>
      <c r="G1139" s="9">
        <f>Data[[#This Row],[Clean Salary]]*INDEX(Exchange[], MATCH(Data[[#This Row],[Currency]], Exchange[Code], 0), 4)</f>
        <v>48073.437298052166</v>
      </c>
      <c r="H1139" s="11">
        <f>IFERROR(Data[[#This Row],[Salary in USD]]/(INDEX(Exchange[], MATCH(Data[[#This Row],[Local Currency Unit]], Exchange[Code], 0), 8)), "")</f>
        <v>12584.669449751877</v>
      </c>
      <c r="I1139" s="30">
        <f>100*(Data[[#This Row],[Salary in Big Macs]]/$H$5)</f>
        <v>91.815287211185705</v>
      </c>
      <c r="J1139" s="1" t="s">
        <v>1866</v>
      </c>
      <c r="K1139" s="1" t="s">
        <v>342</v>
      </c>
      <c r="L1139" s="1" t="s">
        <v>135</v>
      </c>
      <c r="M1139" s="1" t="s">
        <v>6</v>
      </c>
      <c r="N1139" s="1" t="str">
        <f>INDEX(Countries[], MATCH(Data[[#This Row],[Where do you work]], Countries[Actual], 0), 2)</f>
        <v>UK</v>
      </c>
      <c r="O1139" s="1" t="str">
        <f>VLOOKUP(Data[[#This Row],[Where do you work]], Countries[], 3, FALSE)</f>
        <v>Europe</v>
      </c>
      <c r="P1139" s="1" t="s">
        <v>282</v>
      </c>
      <c r="Q1139" s="1" t="str">
        <f>VLOOKUP(Data[[#This Row],[How many hours of a day you work on Excel]], Time[], 2, FALSE)</f>
        <v>Heavy</v>
      </c>
      <c r="R1139" s="1">
        <v>14</v>
      </c>
      <c r="S1139" s="33" t="str">
        <f>VLOOKUP(Data[[#This Row],[Years of Experience]], Experience[], 2, TRUE)</f>
        <v>10 - 20 Years</v>
      </c>
    </row>
    <row r="1140" spans="2:19" x14ac:dyDescent="0.2">
      <c r="B1140" s="1" t="s">
        <v>2204</v>
      </c>
      <c r="C1140" s="1">
        <v>41057.596296296295</v>
      </c>
      <c r="D1140" s="10">
        <v>26000</v>
      </c>
      <c r="E1140" s="1" t="s">
        <v>6</v>
      </c>
      <c r="F1140" s="11">
        <v>26000</v>
      </c>
      <c r="G1140" s="9">
        <f>Data[[#This Row],[Clean Salary]]*INDEX(Exchange[], MATCH(Data[[#This Row],[Currency]], Exchange[Code], 0), 4)</f>
        <v>40980.635073749385</v>
      </c>
      <c r="H1140" s="11">
        <f>IFERROR(Data[[#This Row],[Salary in USD]]/(INDEX(Exchange[], MATCH(Data[[#This Row],[Local Currency Unit]], Exchange[Code], 0), 8)), "")</f>
        <v>10727.914940772091</v>
      </c>
      <c r="I1140" s="30">
        <f>100*(Data[[#This Row],[Salary in Big Macs]]/$H$5)</f>
        <v>78.268769425928781</v>
      </c>
      <c r="J1140" s="1" t="s">
        <v>342</v>
      </c>
      <c r="K1140" s="1" t="s">
        <v>342</v>
      </c>
      <c r="L1140" s="1" t="s">
        <v>135</v>
      </c>
      <c r="M1140" s="1" t="s">
        <v>6</v>
      </c>
      <c r="N1140" s="1" t="str">
        <f>INDEX(Countries[], MATCH(Data[[#This Row],[Where do you work]], Countries[Actual], 0), 2)</f>
        <v>UK</v>
      </c>
      <c r="O1140" s="1" t="str">
        <f>VLOOKUP(Data[[#This Row],[Where do you work]], Countries[], 3, FALSE)</f>
        <v>Europe</v>
      </c>
      <c r="P1140" s="1" t="s">
        <v>294</v>
      </c>
      <c r="Q1140" s="1" t="str">
        <f>VLOOKUP(Data[[#This Row],[How many hours of a day you work on Excel]], Time[], 2, FALSE)</f>
        <v>Very Heavy</v>
      </c>
      <c r="R1140" s="1">
        <v>8</v>
      </c>
      <c r="S1140" s="33" t="str">
        <f>VLOOKUP(Data[[#This Row],[Years of Experience]], Experience[], 2, TRUE)</f>
        <v>5 - 10 Years</v>
      </c>
    </row>
    <row r="1141" spans="2:19" x14ac:dyDescent="0.2">
      <c r="B1141" s="1" t="s">
        <v>542</v>
      </c>
      <c r="C1141" s="1">
        <v>41058.754050925927</v>
      </c>
      <c r="D1141" s="10" t="s">
        <v>543</v>
      </c>
      <c r="E1141" s="1" t="s">
        <v>6</v>
      </c>
      <c r="F1141" s="11">
        <v>70000</v>
      </c>
      <c r="G1141" s="9">
        <f>Data[[#This Row],[Clean Salary]]*INDEX(Exchange[], MATCH(Data[[#This Row],[Currency]], Exchange[Code], 0), 4)</f>
        <v>110332.47904470989</v>
      </c>
      <c r="H1141" s="11">
        <f>IFERROR(Data[[#This Row],[Salary in USD]]/(INDEX(Exchange[], MATCH(Data[[#This Row],[Local Currency Unit]], Exchange[Code], 0), 8)), "")</f>
        <v>28882.847917463325</v>
      </c>
      <c r="I1141" s="30">
        <f>100*(Data[[#This Row],[Salary in Big Macs]]/$H$5)</f>
        <v>210.72360999288523</v>
      </c>
      <c r="J1141" s="1" t="s">
        <v>342</v>
      </c>
      <c r="K1141" s="1" t="s">
        <v>342</v>
      </c>
      <c r="L1141" s="1" t="s">
        <v>135</v>
      </c>
      <c r="M1141" s="1" t="s">
        <v>6</v>
      </c>
      <c r="N1141" s="1" t="str">
        <f>INDEX(Countries[], MATCH(Data[[#This Row],[Where do you work]], Countries[Actual], 0), 2)</f>
        <v>UK</v>
      </c>
      <c r="O1141" s="1" t="str">
        <f>VLOOKUP(Data[[#This Row],[Where do you work]], Countries[], 3, FALSE)</f>
        <v>Europe</v>
      </c>
      <c r="P1141" s="1" t="s">
        <v>282</v>
      </c>
      <c r="Q1141" s="1" t="str">
        <f>VLOOKUP(Data[[#This Row],[How many hours of a day you work on Excel]], Time[], 2, FALSE)</f>
        <v>Heavy</v>
      </c>
      <c r="R1141" s="1">
        <v>15</v>
      </c>
      <c r="S1141" s="33" t="str">
        <f>VLOOKUP(Data[[#This Row],[Years of Experience]], Experience[], 2, TRUE)</f>
        <v>10 - 20 Years</v>
      </c>
    </row>
    <row r="1142" spans="2:19" x14ac:dyDescent="0.2">
      <c r="B1142" s="1" t="s">
        <v>1480</v>
      </c>
      <c r="C1142" s="1">
        <v>41066.926701388889</v>
      </c>
      <c r="D1142" s="10" t="s">
        <v>1481</v>
      </c>
      <c r="E1142" s="1" t="s">
        <v>6</v>
      </c>
      <c r="F1142" s="11">
        <v>36000</v>
      </c>
      <c r="G1142" s="9">
        <f>Data[[#This Row],[Clean Salary]]*INDEX(Exchange[], MATCH(Data[[#This Row],[Currency]], Exchange[Code], 0), 4)</f>
        <v>56742.417794422225</v>
      </c>
      <c r="H1142" s="11">
        <f>IFERROR(Data[[#This Row],[Salary in USD]]/(INDEX(Exchange[], MATCH(Data[[#This Row],[Local Currency Unit]], Exchange[Code], 0), 8)), "")</f>
        <v>14854.03607183828</v>
      </c>
      <c r="I1142" s="30">
        <f>100*(Data[[#This Row],[Salary in Big Macs]]/$H$5)</f>
        <v>108.37214228205525</v>
      </c>
      <c r="J1142" s="1" t="s">
        <v>1482</v>
      </c>
      <c r="K1142" s="1" t="s">
        <v>281</v>
      </c>
      <c r="L1142" s="1" t="s">
        <v>135</v>
      </c>
      <c r="M1142" s="1" t="s">
        <v>6</v>
      </c>
      <c r="N1142" s="1" t="str">
        <f>INDEX(Countries[], MATCH(Data[[#This Row],[Where do you work]], Countries[Actual], 0), 2)</f>
        <v>UK</v>
      </c>
      <c r="O1142" s="1" t="str">
        <f>VLOOKUP(Data[[#This Row],[Where do you work]], Countries[], 3, FALSE)</f>
        <v>Europe</v>
      </c>
      <c r="P1142" s="1" t="s">
        <v>324</v>
      </c>
      <c r="Q1142" s="1" t="str">
        <f>VLOOKUP(Data[[#This Row],[How many hours of a day you work on Excel]], Time[], 2, FALSE)</f>
        <v>Light</v>
      </c>
      <c r="R1142" s="1">
        <v>25</v>
      </c>
      <c r="S1142" s="33" t="str">
        <f>VLOOKUP(Data[[#This Row],[Years of Experience]], Experience[], 2, TRUE)</f>
        <v>20+ Years</v>
      </c>
    </row>
    <row r="1143" spans="2:19" x14ac:dyDescent="0.2">
      <c r="B1143" s="1" t="s">
        <v>1430</v>
      </c>
      <c r="C1143" s="1">
        <v>41057.86917824074</v>
      </c>
      <c r="D1143" s="10" t="s">
        <v>1431</v>
      </c>
      <c r="E1143" s="1" t="s">
        <v>6</v>
      </c>
      <c r="F1143" s="11">
        <v>37500</v>
      </c>
      <c r="G1143" s="9">
        <f>Data[[#This Row],[Clean Salary]]*INDEX(Exchange[], MATCH(Data[[#This Row],[Currency]], Exchange[Code], 0), 4)</f>
        <v>59106.685202523156</v>
      </c>
      <c r="H1143" s="11">
        <f>IFERROR(Data[[#This Row],[Salary in USD]]/(INDEX(Exchange[], MATCH(Data[[#This Row],[Local Currency Unit]], Exchange[Code], 0), 8)), "")</f>
        <v>15472.95424149821</v>
      </c>
      <c r="I1143" s="30">
        <f>100*(Data[[#This Row],[Salary in Big Macs]]/$H$5)</f>
        <v>112.88764821047424</v>
      </c>
      <c r="J1143" s="1" t="s">
        <v>1432</v>
      </c>
      <c r="K1143" s="1" t="s">
        <v>316</v>
      </c>
      <c r="L1143" s="1" t="s">
        <v>135</v>
      </c>
      <c r="M1143" s="1" t="s">
        <v>6</v>
      </c>
      <c r="N1143" s="1" t="str">
        <f>INDEX(Countries[], MATCH(Data[[#This Row],[Where do you work]], Countries[Actual], 0), 2)</f>
        <v>UK</v>
      </c>
      <c r="O1143" s="1" t="str">
        <f>VLOOKUP(Data[[#This Row],[Where do you work]], Countries[], 3, FALSE)</f>
        <v>Europe</v>
      </c>
      <c r="P1143" s="1" t="s">
        <v>291</v>
      </c>
      <c r="Q1143" s="1" t="str">
        <f>VLOOKUP(Data[[#This Row],[How many hours of a day you work on Excel]], Time[], 2, FALSE)</f>
        <v>Medium</v>
      </c>
      <c r="R1143" s="1">
        <v>5</v>
      </c>
      <c r="S1143" s="33" t="str">
        <f>VLOOKUP(Data[[#This Row],[Years of Experience]], Experience[], 2, TRUE)</f>
        <v>5 - 10 Years</v>
      </c>
    </row>
    <row r="1144" spans="2:19" x14ac:dyDescent="0.2">
      <c r="B1144" s="1" t="s">
        <v>508</v>
      </c>
      <c r="C1144" s="1">
        <v>41055.673703703702</v>
      </c>
      <c r="D1144" s="10">
        <v>74000</v>
      </c>
      <c r="E1144" s="1" t="s">
        <v>6</v>
      </c>
      <c r="F1144" s="11">
        <v>74000</v>
      </c>
      <c r="G1144" s="9">
        <f>Data[[#This Row],[Clean Salary]]*INDEX(Exchange[], MATCH(Data[[#This Row],[Currency]], Exchange[Code], 0), 4)</f>
        <v>116637.19213297902</v>
      </c>
      <c r="H1144" s="11">
        <f>IFERROR(Data[[#This Row],[Salary in USD]]/(INDEX(Exchange[], MATCH(Data[[#This Row],[Local Currency Unit]], Exchange[Code], 0), 8)), "")</f>
        <v>30533.296369889798</v>
      </c>
      <c r="I1144" s="30">
        <f>100*(Data[[#This Row],[Salary in Big Macs]]/$H$5)</f>
        <v>222.76495913533577</v>
      </c>
      <c r="J1144" s="1" t="s">
        <v>391</v>
      </c>
      <c r="K1144" s="1" t="s">
        <v>281</v>
      </c>
      <c r="L1144" s="1" t="s">
        <v>135</v>
      </c>
      <c r="M1144" s="1" t="s">
        <v>6</v>
      </c>
      <c r="N1144" s="1" t="str">
        <f>INDEX(Countries[], MATCH(Data[[#This Row],[Where do you work]], Countries[Actual], 0), 2)</f>
        <v>UK</v>
      </c>
      <c r="O1144" s="1" t="str">
        <f>VLOOKUP(Data[[#This Row],[Where do you work]], Countries[], 3, FALSE)</f>
        <v>Europe</v>
      </c>
      <c r="P1144" s="1" t="s">
        <v>282</v>
      </c>
      <c r="Q1144" s="1" t="str">
        <f>VLOOKUP(Data[[#This Row],[How many hours of a day you work on Excel]], Time[], 2, FALSE)</f>
        <v>Heavy</v>
      </c>
      <c r="R1144" s="1">
        <v>5</v>
      </c>
      <c r="S1144" s="33" t="str">
        <f>VLOOKUP(Data[[#This Row],[Years of Experience]], Experience[], 2, TRUE)</f>
        <v>5 - 10 Years</v>
      </c>
    </row>
    <row r="1145" spans="2:19" x14ac:dyDescent="0.2">
      <c r="B1145" s="1" t="s">
        <v>1910</v>
      </c>
      <c r="C1145" s="1">
        <v>41060.827418981484</v>
      </c>
      <c r="D1145" s="10" t="s">
        <v>1897</v>
      </c>
      <c r="E1145" s="1" t="s">
        <v>6</v>
      </c>
      <c r="F1145" s="11">
        <v>30000</v>
      </c>
      <c r="G1145" s="9">
        <f>Data[[#This Row],[Clean Salary]]*INDEX(Exchange[], MATCH(Data[[#This Row],[Currency]], Exchange[Code], 0), 4)</f>
        <v>47285.348162018527</v>
      </c>
      <c r="H1145" s="11">
        <f>IFERROR(Data[[#This Row],[Salary in USD]]/(INDEX(Exchange[], MATCH(Data[[#This Row],[Local Currency Unit]], Exchange[Code], 0), 8)), "")</f>
        <v>12378.363393198568</v>
      </c>
      <c r="I1145" s="30">
        <f>100*(Data[[#This Row],[Salary in Big Macs]]/$H$5)</f>
        <v>90.31011856837938</v>
      </c>
      <c r="J1145" s="1" t="s">
        <v>793</v>
      </c>
      <c r="K1145" s="1" t="s">
        <v>290</v>
      </c>
      <c r="L1145" s="1" t="s">
        <v>135</v>
      </c>
      <c r="M1145" s="1" t="s">
        <v>6</v>
      </c>
      <c r="N1145" s="1" t="str">
        <f>INDEX(Countries[], MATCH(Data[[#This Row],[Where do you work]], Countries[Actual], 0), 2)</f>
        <v>UK</v>
      </c>
      <c r="O1145" s="1" t="str">
        <f>VLOOKUP(Data[[#This Row],[Where do you work]], Countries[], 3, FALSE)</f>
        <v>Europe</v>
      </c>
      <c r="P1145" s="1" t="s">
        <v>282</v>
      </c>
      <c r="Q1145" s="1" t="str">
        <f>VLOOKUP(Data[[#This Row],[How many hours of a day you work on Excel]], Time[], 2, FALSE)</f>
        <v>Heavy</v>
      </c>
      <c r="R1145" s="1">
        <v>7</v>
      </c>
      <c r="S1145" s="33" t="str">
        <f>VLOOKUP(Data[[#This Row],[Years of Experience]], Experience[], 2, TRUE)</f>
        <v>5 - 10 Years</v>
      </c>
    </row>
    <row r="1146" spans="2:19" x14ac:dyDescent="0.2">
      <c r="B1146" s="1" t="s">
        <v>2502</v>
      </c>
      <c r="C1146" s="1">
        <v>41062.145358796297</v>
      </c>
      <c r="D1146" s="10" t="s">
        <v>2503</v>
      </c>
      <c r="E1146" s="1" t="s">
        <v>6</v>
      </c>
      <c r="F1146" s="11">
        <v>21500</v>
      </c>
      <c r="G1146" s="9">
        <f>Data[[#This Row],[Clean Salary]]*INDEX(Exchange[], MATCH(Data[[#This Row],[Currency]], Exchange[Code], 0), 4)</f>
        <v>33887.832849446611</v>
      </c>
      <c r="H1146" s="11">
        <f>IFERROR(Data[[#This Row],[Salary in USD]]/(INDEX(Exchange[], MATCH(Data[[#This Row],[Local Currency Unit]], Exchange[Code], 0), 8)), "")</f>
        <v>8871.1604317923066</v>
      </c>
      <c r="I1146" s="30">
        <f>100*(Data[[#This Row],[Salary in Big Macs]]/$H$5)</f>
        <v>64.722251640671885</v>
      </c>
      <c r="J1146" s="1" t="s">
        <v>682</v>
      </c>
      <c r="K1146" s="1" t="s">
        <v>290</v>
      </c>
      <c r="L1146" s="1" t="s">
        <v>135</v>
      </c>
      <c r="M1146" s="1" t="s">
        <v>6</v>
      </c>
      <c r="N1146" s="1" t="str">
        <f>INDEX(Countries[], MATCH(Data[[#This Row],[Where do you work]], Countries[Actual], 0), 2)</f>
        <v>UK</v>
      </c>
      <c r="O1146" s="1" t="str">
        <f>VLOOKUP(Data[[#This Row],[Where do you work]], Countries[], 3, FALSE)</f>
        <v>Europe</v>
      </c>
      <c r="P1146" s="1" t="s">
        <v>294</v>
      </c>
      <c r="Q1146" s="1" t="str">
        <f>VLOOKUP(Data[[#This Row],[How many hours of a day you work on Excel]], Time[], 2, FALSE)</f>
        <v>Very Heavy</v>
      </c>
      <c r="R1146" s="1">
        <v>1</v>
      </c>
      <c r="S1146" s="33" t="str">
        <f>VLOOKUP(Data[[#This Row],[Years of Experience]], Experience[], 2, TRUE)</f>
        <v>0 - 5 Years</v>
      </c>
    </row>
    <row r="1147" spans="2:19" x14ac:dyDescent="0.2">
      <c r="B1147" s="1" t="s">
        <v>2493</v>
      </c>
      <c r="C1147" s="1">
        <v>41055.675104166665</v>
      </c>
      <c r="D1147" s="10" t="s">
        <v>2494</v>
      </c>
      <c r="E1147" s="1" t="s">
        <v>6</v>
      </c>
      <c r="F1147" s="11">
        <v>21798</v>
      </c>
      <c r="G1147" s="9">
        <f>Data[[#This Row],[Clean Salary]]*INDEX(Exchange[], MATCH(Data[[#This Row],[Currency]], Exchange[Code], 0), 4)</f>
        <v>34357.533974522659</v>
      </c>
      <c r="H1147" s="11">
        <f>IFERROR(Data[[#This Row],[Salary in USD]]/(INDEX(Exchange[], MATCH(Data[[#This Row],[Local Currency Unit]], Exchange[Code], 0), 8)), "")</f>
        <v>8994.1188414980788</v>
      </c>
      <c r="I1147" s="30">
        <f>100*(Data[[#This Row],[Salary in Big Macs]]/$H$5)</f>
        <v>65.619332151784462</v>
      </c>
      <c r="J1147" s="1" t="s">
        <v>682</v>
      </c>
      <c r="K1147" s="1" t="s">
        <v>290</v>
      </c>
      <c r="L1147" s="1" t="s">
        <v>135</v>
      </c>
      <c r="M1147" s="1" t="s">
        <v>6</v>
      </c>
      <c r="N1147" s="1" t="str">
        <f>INDEX(Countries[], MATCH(Data[[#This Row],[Where do you work]], Countries[Actual], 0), 2)</f>
        <v>UK</v>
      </c>
      <c r="O1147" s="1" t="str">
        <f>VLOOKUP(Data[[#This Row],[Where do you work]], Countries[], 3, FALSE)</f>
        <v>Europe</v>
      </c>
      <c r="P1147" s="1" t="s">
        <v>294</v>
      </c>
      <c r="Q1147" s="1" t="str">
        <f>VLOOKUP(Data[[#This Row],[How many hours of a day you work on Excel]], Time[], 2, FALSE)</f>
        <v>Very Heavy</v>
      </c>
      <c r="R1147" s="1">
        <v>1.5</v>
      </c>
      <c r="S1147" s="33" t="str">
        <f>VLOOKUP(Data[[#This Row],[Years of Experience]], Experience[], 2, TRUE)</f>
        <v>0 - 5 Years</v>
      </c>
    </row>
    <row r="1148" spans="2:19" x14ac:dyDescent="0.2">
      <c r="B1148" s="1" t="s">
        <v>2455</v>
      </c>
      <c r="C1148" s="1">
        <v>41057.66741898148</v>
      </c>
      <c r="D1148" s="10" t="s">
        <v>2456</v>
      </c>
      <c r="E1148" s="1" t="s">
        <v>6</v>
      </c>
      <c r="F1148" s="11">
        <v>23000</v>
      </c>
      <c r="G1148" s="9">
        <f>Data[[#This Row],[Clean Salary]]*INDEX(Exchange[], MATCH(Data[[#This Row],[Currency]], Exchange[Code], 0), 4)</f>
        <v>36252.100257547536</v>
      </c>
      <c r="H1148" s="11">
        <f>IFERROR(Data[[#This Row],[Salary in USD]]/(INDEX(Exchange[], MATCH(Data[[#This Row],[Local Currency Unit]], Exchange[Code], 0), 8)), "")</f>
        <v>9490.0786014522346</v>
      </c>
      <c r="I1148" s="30">
        <f>100*(Data[[#This Row],[Salary in Big Macs]]/$H$5)</f>
        <v>69.237757569090846</v>
      </c>
      <c r="J1148" s="1" t="s">
        <v>682</v>
      </c>
      <c r="K1148" s="1" t="s">
        <v>290</v>
      </c>
      <c r="L1148" s="1" t="s">
        <v>135</v>
      </c>
      <c r="M1148" s="1" t="s">
        <v>6</v>
      </c>
      <c r="N1148" s="1" t="str">
        <f>INDEX(Countries[], MATCH(Data[[#This Row],[Where do you work]], Countries[Actual], 0), 2)</f>
        <v>UK</v>
      </c>
      <c r="O1148" s="1" t="str">
        <f>VLOOKUP(Data[[#This Row],[Where do you work]], Countries[], 3, FALSE)</f>
        <v>Europe</v>
      </c>
      <c r="P1148" s="1" t="s">
        <v>294</v>
      </c>
      <c r="Q1148" s="1" t="str">
        <f>VLOOKUP(Data[[#This Row],[How many hours of a day you work on Excel]], Time[], 2, FALSE)</f>
        <v>Very Heavy</v>
      </c>
      <c r="R1148" s="1">
        <v>5</v>
      </c>
      <c r="S1148" s="33" t="str">
        <f>VLOOKUP(Data[[#This Row],[Years of Experience]], Experience[], 2, TRUE)</f>
        <v>5 - 10 Years</v>
      </c>
    </row>
    <row r="1149" spans="2:19" x14ac:dyDescent="0.2">
      <c r="B1149" s="1" t="s">
        <v>2305</v>
      </c>
      <c r="C1149" s="1">
        <v>41079.762291666666</v>
      </c>
      <c r="D1149" s="10">
        <v>25000</v>
      </c>
      <c r="E1149" s="1" t="s">
        <v>6</v>
      </c>
      <c r="F1149" s="11">
        <v>25000</v>
      </c>
      <c r="G1149" s="9">
        <f>Data[[#This Row],[Clean Salary]]*INDEX(Exchange[], MATCH(Data[[#This Row],[Currency]], Exchange[Code], 0), 4)</f>
        <v>39404.456801682099</v>
      </c>
      <c r="H1149" s="11">
        <f>IFERROR(Data[[#This Row],[Salary in USD]]/(INDEX(Exchange[], MATCH(Data[[#This Row],[Local Currency Unit]], Exchange[Code], 0), 8)), "")</f>
        <v>10315.302827665471</v>
      </c>
      <c r="I1149" s="30">
        <f>100*(Data[[#This Row],[Salary in Big Macs]]/$H$5)</f>
        <v>75.258432140316145</v>
      </c>
      <c r="J1149" s="1" t="s">
        <v>682</v>
      </c>
      <c r="K1149" s="1" t="s">
        <v>290</v>
      </c>
      <c r="L1149" s="1" t="s">
        <v>135</v>
      </c>
      <c r="M1149" s="1" t="s">
        <v>6</v>
      </c>
      <c r="N1149" s="1" t="str">
        <f>INDEX(Countries[], MATCH(Data[[#This Row],[Where do you work]], Countries[Actual], 0), 2)</f>
        <v>UK</v>
      </c>
      <c r="O1149" s="1" t="str">
        <f>VLOOKUP(Data[[#This Row],[Where do you work]], Countries[], 3, FALSE)</f>
        <v>Europe</v>
      </c>
      <c r="P1149" s="1" t="s">
        <v>282</v>
      </c>
      <c r="Q1149" s="1" t="str">
        <f>VLOOKUP(Data[[#This Row],[How many hours of a day you work on Excel]], Time[], 2, FALSE)</f>
        <v>Heavy</v>
      </c>
      <c r="R1149" s="1">
        <v>3</v>
      </c>
      <c r="S1149" s="33" t="str">
        <f>VLOOKUP(Data[[#This Row],[Years of Experience]], Experience[], 2, TRUE)</f>
        <v>0 - 5 Years</v>
      </c>
    </row>
    <row r="1150" spans="2:19" x14ac:dyDescent="0.2">
      <c r="B1150" s="1" t="s">
        <v>2060</v>
      </c>
      <c r="C1150" s="1">
        <v>41055.029641203706</v>
      </c>
      <c r="D1150" s="10">
        <v>28159.200000000001</v>
      </c>
      <c r="E1150" s="1" t="s">
        <v>6</v>
      </c>
      <c r="F1150" s="11">
        <v>28159</v>
      </c>
      <c r="G1150" s="9">
        <f>Data[[#This Row],[Clean Salary]]*INDEX(Exchange[], MATCH(Data[[#This Row],[Currency]], Exchange[Code], 0), 4)</f>
        <v>44383.603963142654</v>
      </c>
      <c r="H1150" s="11">
        <f>IFERROR(Data[[#This Row],[Salary in USD]]/(INDEX(Exchange[], MATCH(Data[[#This Row],[Local Currency Unit]], Exchange[Code], 0), 8)), "")</f>
        <v>11618.744492969281</v>
      </c>
      <c r="I1150" s="30">
        <f>100*(Data[[#This Row],[Salary in Big Macs]]/$H$5)</f>
        <v>84.768087625566494</v>
      </c>
      <c r="J1150" s="1" t="s">
        <v>682</v>
      </c>
      <c r="K1150" s="1" t="s">
        <v>290</v>
      </c>
      <c r="L1150" s="1" t="s">
        <v>135</v>
      </c>
      <c r="M1150" s="1" t="s">
        <v>6</v>
      </c>
      <c r="N1150" s="1" t="str">
        <f>INDEX(Countries[], MATCH(Data[[#This Row],[Where do you work]], Countries[Actual], 0), 2)</f>
        <v>UK</v>
      </c>
      <c r="O1150" s="1" t="str">
        <f>VLOOKUP(Data[[#This Row],[Where do you work]], Countries[], 3, FALSE)</f>
        <v>Europe</v>
      </c>
      <c r="P1150" s="1" t="s">
        <v>294</v>
      </c>
      <c r="Q1150" s="1" t="str">
        <f>VLOOKUP(Data[[#This Row],[How many hours of a day you work on Excel]], Time[], 2, FALSE)</f>
        <v>Very Heavy</v>
      </c>
      <c r="S1150" s="33" t="str">
        <f>VLOOKUP(Data[[#This Row],[Years of Experience]], Experience[], 2, TRUE)</f>
        <v>0 - 5 Years</v>
      </c>
    </row>
    <row r="1151" spans="2:19" x14ac:dyDescent="0.2">
      <c r="B1151" s="1" t="s">
        <v>1901</v>
      </c>
      <c r="C1151" s="1">
        <v>41057.645752314813</v>
      </c>
      <c r="D1151" s="10" t="s">
        <v>1897</v>
      </c>
      <c r="E1151" s="1" t="s">
        <v>6</v>
      </c>
      <c r="F1151" s="11">
        <v>30000</v>
      </c>
      <c r="G1151" s="9">
        <f>Data[[#This Row],[Clean Salary]]*INDEX(Exchange[], MATCH(Data[[#This Row],[Currency]], Exchange[Code], 0), 4)</f>
        <v>47285.348162018527</v>
      </c>
      <c r="H1151" s="11">
        <f>IFERROR(Data[[#This Row],[Salary in USD]]/(INDEX(Exchange[], MATCH(Data[[#This Row],[Local Currency Unit]], Exchange[Code], 0), 8)), "")</f>
        <v>12378.363393198568</v>
      </c>
      <c r="I1151" s="30">
        <f>100*(Data[[#This Row],[Salary in Big Macs]]/$H$5)</f>
        <v>90.31011856837938</v>
      </c>
      <c r="J1151" s="1" t="s">
        <v>682</v>
      </c>
      <c r="K1151" s="1" t="s">
        <v>290</v>
      </c>
      <c r="L1151" s="1" t="s">
        <v>135</v>
      </c>
      <c r="M1151" s="1" t="s">
        <v>6</v>
      </c>
      <c r="N1151" s="1" t="str">
        <f>INDEX(Countries[], MATCH(Data[[#This Row],[Where do you work]], Countries[Actual], 0), 2)</f>
        <v>UK</v>
      </c>
      <c r="O1151" s="1" t="str">
        <f>VLOOKUP(Data[[#This Row],[Where do you work]], Countries[], 3, FALSE)</f>
        <v>Europe</v>
      </c>
      <c r="P1151" s="1" t="s">
        <v>294</v>
      </c>
      <c r="Q1151" s="1" t="str">
        <f>VLOOKUP(Data[[#This Row],[How many hours of a day you work on Excel]], Time[], 2, FALSE)</f>
        <v>Very Heavy</v>
      </c>
      <c r="R1151" s="1">
        <v>15</v>
      </c>
      <c r="S1151" s="33" t="str">
        <f>VLOOKUP(Data[[#This Row],[Years of Experience]], Experience[], 2, TRUE)</f>
        <v>10 - 20 Years</v>
      </c>
    </row>
    <row r="1152" spans="2:19" x14ac:dyDescent="0.2">
      <c r="B1152" s="1" t="s">
        <v>1110</v>
      </c>
      <c r="C1152" s="1">
        <v>41065.817511574074</v>
      </c>
      <c r="D1152" s="10" t="s">
        <v>1106</v>
      </c>
      <c r="E1152" s="1" t="s">
        <v>6</v>
      </c>
      <c r="F1152" s="11">
        <v>45000</v>
      </c>
      <c r="G1152" s="9">
        <f>Data[[#This Row],[Clean Salary]]*INDEX(Exchange[], MATCH(Data[[#This Row],[Currency]], Exchange[Code], 0), 4)</f>
        <v>70928.022243027779</v>
      </c>
      <c r="H1152" s="11">
        <f>IFERROR(Data[[#This Row],[Salary in USD]]/(INDEX(Exchange[], MATCH(Data[[#This Row],[Local Currency Unit]], Exchange[Code], 0), 8)), "")</f>
        <v>18567.545089797848</v>
      </c>
      <c r="I1152" s="30">
        <f>100*(Data[[#This Row],[Salary in Big Macs]]/$H$5)</f>
        <v>135.46517785256907</v>
      </c>
      <c r="J1152" s="1" t="s">
        <v>682</v>
      </c>
      <c r="K1152" s="1" t="s">
        <v>290</v>
      </c>
      <c r="L1152" s="1" t="s">
        <v>135</v>
      </c>
      <c r="M1152" s="1" t="s">
        <v>6</v>
      </c>
      <c r="N1152" s="1" t="str">
        <f>INDEX(Countries[], MATCH(Data[[#This Row],[Where do you work]], Countries[Actual], 0), 2)</f>
        <v>UK</v>
      </c>
      <c r="O1152" s="1" t="str">
        <f>VLOOKUP(Data[[#This Row],[Where do you work]], Countries[], 3, FALSE)</f>
        <v>Europe</v>
      </c>
      <c r="P1152" s="1" t="s">
        <v>294</v>
      </c>
      <c r="Q1152" s="1" t="str">
        <f>VLOOKUP(Data[[#This Row],[How many hours of a day you work on Excel]], Time[], 2, FALSE)</f>
        <v>Very Heavy</v>
      </c>
      <c r="R1152" s="1">
        <v>5</v>
      </c>
      <c r="S1152" s="33" t="str">
        <f>VLOOKUP(Data[[#This Row],[Years of Experience]], Experience[], 2, TRUE)</f>
        <v>5 - 10 Years</v>
      </c>
    </row>
    <row r="1153" spans="2:19" x14ac:dyDescent="0.2">
      <c r="B1153" s="1" t="s">
        <v>700</v>
      </c>
      <c r="C1153" s="1">
        <v>41057.681157407409</v>
      </c>
      <c r="D1153" s="10">
        <v>58000</v>
      </c>
      <c r="E1153" s="1" t="s">
        <v>6</v>
      </c>
      <c r="F1153" s="11">
        <v>58000</v>
      </c>
      <c r="G1153" s="9">
        <f>Data[[#This Row],[Clean Salary]]*INDEX(Exchange[], MATCH(Data[[#This Row],[Currency]], Exchange[Code], 0), 4)</f>
        <v>91418.339779902482</v>
      </c>
      <c r="H1153" s="11">
        <f>IFERROR(Data[[#This Row],[Salary in USD]]/(INDEX(Exchange[], MATCH(Data[[#This Row],[Local Currency Unit]], Exchange[Code], 0), 8)), "")</f>
        <v>23931.502560183897</v>
      </c>
      <c r="I1153" s="30">
        <f>100*(Data[[#This Row],[Salary in Big Macs]]/$H$5)</f>
        <v>174.59956256553349</v>
      </c>
      <c r="J1153" s="1" t="s">
        <v>701</v>
      </c>
      <c r="K1153" s="1" t="s">
        <v>290</v>
      </c>
      <c r="L1153" s="1" t="s">
        <v>135</v>
      </c>
      <c r="M1153" s="1" t="s">
        <v>6</v>
      </c>
      <c r="N1153" s="1" t="str">
        <f>INDEX(Countries[], MATCH(Data[[#This Row],[Where do you work]], Countries[Actual], 0), 2)</f>
        <v>UK</v>
      </c>
      <c r="O1153" s="1" t="str">
        <f>VLOOKUP(Data[[#This Row],[Where do you work]], Countries[], 3, FALSE)</f>
        <v>Europe</v>
      </c>
      <c r="P1153" s="1" t="s">
        <v>294</v>
      </c>
      <c r="Q1153" s="1" t="str">
        <f>VLOOKUP(Data[[#This Row],[How many hours of a day you work on Excel]], Time[], 2, FALSE)</f>
        <v>Very Heavy</v>
      </c>
      <c r="R1153" s="1">
        <v>8</v>
      </c>
      <c r="S1153" s="33" t="str">
        <f>VLOOKUP(Data[[#This Row],[Years of Experience]], Experience[], 2, TRUE)</f>
        <v>5 - 10 Years</v>
      </c>
    </row>
    <row r="1154" spans="2:19" x14ac:dyDescent="0.2">
      <c r="B1154" s="1" t="s">
        <v>681</v>
      </c>
      <c r="C1154" s="1">
        <v>41063.088009259256</v>
      </c>
      <c r="D1154" s="10" t="s">
        <v>673</v>
      </c>
      <c r="E1154" s="1" t="s">
        <v>6</v>
      </c>
      <c r="F1154" s="11">
        <v>60000</v>
      </c>
      <c r="G1154" s="9">
        <f>Data[[#This Row],[Clean Salary]]*INDEX(Exchange[], MATCH(Data[[#This Row],[Currency]], Exchange[Code], 0), 4)</f>
        <v>94570.696324037053</v>
      </c>
      <c r="H1154" s="11">
        <f>IFERROR(Data[[#This Row],[Salary in USD]]/(INDEX(Exchange[], MATCH(Data[[#This Row],[Local Currency Unit]], Exchange[Code], 0), 8)), "")</f>
        <v>24756.726786397136</v>
      </c>
      <c r="I1154" s="30">
        <f>100*(Data[[#This Row],[Salary in Big Macs]]/$H$5)</f>
        <v>180.62023713675876</v>
      </c>
      <c r="J1154" s="1" t="s">
        <v>682</v>
      </c>
      <c r="K1154" s="1" t="s">
        <v>290</v>
      </c>
      <c r="L1154" s="1" t="s">
        <v>135</v>
      </c>
      <c r="M1154" s="1" t="s">
        <v>6</v>
      </c>
      <c r="N1154" s="1" t="str">
        <f>INDEX(Countries[], MATCH(Data[[#This Row],[Where do you work]], Countries[Actual], 0), 2)</f>
        <v>UK</v>
      </c>
      <c r="O1154" s="1" t="str">
        <f>VLOOKUP(Data[[#This Row],[Where do you work]], Countries[], 3, FALSE)</f>
        <v>Europe</v>
      </c>
      <c r="P1154" s="1" t="s">
        <v>282</v>
      </c>
      <c r="Q1154" s="1" t="str">
        <f>VLOOKUP(Data[[#This Row],[How many hours of a day you work on Excel]], Time[], 2, FALSE)</f>
        <v>Heavy</v>
      </c>
      <c r="R1154" s="1">
        <v>5</v>
      </c>
      <c r="S1154" s="33" t="str">
        <f>VLOOKUP(Data[[#This Row],[Years of Experience]], Experience[], 2, TRUE)</f>
        <v>5 - 10 Years</v>
      </c>
    </row>
    <row r="1155" spans="2:19" x14ac:dyDescent="0.2">
      <c r="B1155" s="1" t="s">
        <v>2457</v>
      </c>
      <c r="C1155" s="1">
        <v>41057.814062500001</v>
      </c>
      <c r="D1155" s="10" t="s">
        <v>2456</v>
      </c>
      <c r="E1155" s="1" t="s">
        <v>6</v>
      </c>
      <c r="F1155" s="11">
        <v>23000</v>
      </c>
      <c r="G1155" s="9">
        <f>Data[[#This Row],[Clean Salary]]*INDEX(Exchange[], MATCH(Data[[#This Row],[Currency]], Exchange[Code], 0), 4)</f>
        <v>36252.100257547536</v>
      </c>
      <c r="H1155" s="11">
        <f>IFERROR(Data[[#This Row],[Salary in USD]]/(INDEX(Exchange[], MATCH(Data[[#This Row],[Local Currency Unit]], Exchange[Code], 0), 8)), "")</f>
        <v>9490.0786014522346</v>
      </c>
      <c r="I1155" s="30">
        <f>100*(Data[[#This Row],[Salary in Big Macs]]/$H$5)</f>
        <v>69.237757569090846</v>
      </c>
      <c r="J1155" s="1" t="s">
        <v>2458</v>
      </c>
      <c r="K1155" s="1" t="s">
        <v>281</v>
      </c>
      <c r="L1155" s="1" t="s">
        <v>135</v>
      </c>
      <c r="M1155" s="1" t="s">
        <v>6</v>
      </c>
      <c r="N1155" s="1" t="str">
        <f>INDEX(Countries[], MATCH(Data[[#This Row],[Where do you work]], Countries[Actual], 0), 2)</f>
        <v>UK</v>
      </c>
      <c r="O1155" s="1" t="str">
        <f>VLOOKUP(Data[[#This Row],[Where do you work]], Countries[], 3, FALSE)</f>
        <v>Europe</v>
      </c>
      <c r="P1155" s="1" t="s">
        <v>282</v>
      </c>
      <c r="Q1155" s="1" t="str">
        <f>VLOOKUP(Data[[#This Row],[How many hours of a day you work on Excel]], Time[], 2, FALSE)</f>
        <v>Heavy</v>
      </c>
      <c r="R1155" s="1">
        <v>10</v>
      </c>
      <c r="S1155" s="33" t="str">
        <f>VLOOKUP(Data[[#This Row],[Years of Experience]], Experience[], 2, TRUE)</f>
        <v>10 - 20 Years</v>
      </c>
    </row>
    <row r="1156" spans="2:19" x14ac:dyDescent="0.2">
      <c r="B1156" s="1" t="s">
        <v>2035</v>
      </c>
      <c r="C1156" s="1">
        <v>41055.135763888888</v>
      </c>
      <c r="D1156" s="10" t="s">
        <v>2036</v>
      </c>
      <c r="E1156" s="1" t="s">
        <v>6</v>
      </c>
      <c r="F1156" s="11">
        <v>28500</v>
      </c>
      <c r="G1156" s="9">
        <f>Data[[#This Row],[Clean Salary]]*INDEX(Exchange[], MATCH(Data[[#This Row],[Currency]], Exchange[Code], 0), 4)</f>
        <v>44921.080753917595</v>
      </c>
      <c r="H1156" s="11">
        <f>IFERROR(Data[[#This Row],[Salary in USD]]/(INDEX(Exchange[], MATCH(Data[[#This Row],[Local Currency Unit]], Exchange[Code], 0), 8)), "")</f>
        <v>11759.445223538638</v>
      </c>
      <c r="I1156" s="30">
        <f>100*(Data[[#This Row],[Salary in Big Macs]]/$H$5)</f>
        <v>85.794612639960405</v>
      </c>
      <c r="J1156" s="1" t="s">
        <v>2037</v>
      </c>
      <c r="K1156" s="1" t="s">
        <v>281</v>
      </c>
      <c r="L1156" s="1" t="s">
        <v>135</v>
      </c>
      <c r="M1156" s="1" t="s">
        <v>6</v>
      </c>
      <c r="N1156" s="1" t="str">
        <f>INDEX(Countries[], MATCH(Data[[#This Row],[Where do you work]], Countries[Actual], 0), 2)</f>
        <v>UK</v>
      </c>
      <c r="O1156" s="1" t="str">
        <f>VLOOKUP(Data[[#This Row],[Where do you work]], Countries[], 3, FALSE)</f>
        <v>Europe</v>
      </c>
      <c r="P1156" s="1" t="s">
        <v>291</v>
      </c>
      <c r="Q1156" s="1" t="str">
        <f>VLOOKUP(Data[[#This Row],[How many hours of a day you work on Excel]], Time[], 2, FALSE)</f>
        <v>Medium</v>
      </c>
      <c r="S1156" s="33" t="str">
        <f>VLOOKUP(Data[[#This Row],[Years of Experience]], Experience[], 2, TRUE)</f>
        <v>0 - 5 Years</v>
      </c>
    </row>
    <row r="1157" spans="2:19" x14ac:dyDescent="0.2">
      <c r="B1157" s="1" t="s">
        <v>1821</v>
      </c>
      <c r="C1157" s="1">
        <v>41070.911458333336</v>
      </c>
      <c r="D1157" s="10" t="s">
        <v>1822</v>
      </c>
      <c r="E1157" s="1" t="s">
        <v>6</v>
      </c>
      <c r="F1157" s="11">
        <v>31185</v>
      </c>
      <c r="G1157" s="9">
        <f>Data[[#This Row],[Clean Salary]]*INDEX(Exchange[], MATCH(Data[[#This Row],[Currency]], Exchange[Code], 0), 4)</f>
        <v>49153.119414418252</v>
      </c>
      <c r="H1157" s="11">
        <f>IFERROR(Data[[#This Row],[Salary in USD]]/(INDEX(Exchange[], MATCH(Data[[#This Row],[Local Currency Unit]], Exchange[Code], 0), 8)), "")</f>
        <v>12867.30874722991</v>
      </c>
      <c r="I1157" s="30">
        <f>100*(Data[[#This Row],[Salary in Big Macs]]/$H$5)</f>
        <v>93.877368251830362</v>
      </c>
      <c r="J1157" s="1" t="s">
        <v>1823</v>
      </c>
      <c r="K1157" s="1" t="s">
        <v>281</v>
      </c>
      <c r="L1157" s="1" t="s">
        <v>135</v>
      </c>
      <c r="M1157" s="1" t="s">
        <v>6</v>
      </c>
      <c r="N1157" s="1" t="str">
        <f>INDEX(Countries[], MATCH(Data[[#This Row],[Where do you work]], Countries[Actual], 0), 2)</f>
        <v>UK</v>
      </c>
      <c r="O1157" s="1" t="str">
        <f>VLOOKUP(Data[[#This Row],[Where do you work]], Countries[], 3, FALSE)</f>
        <v>Europe</v>
      </c>
      <c r="P1157" s="1" t="s">
        <v>282</v>
      </c>
      <c r="Q1157" s="1" t="str">
        <f>VLOOKUP(Data[[#This Row],[How many hours of a day you work on Excel]], Time[], 2, FALSE)</f>
        <v>Heavy</v>
      </c>
      <c r="R1157" s="1">
        <v>7</v>
      </c>
      <c r="S1157" s="33" t="str">
        <f>VLOOKUP(Data[[#This Row],[Years of Experience]], Experience[], 2, TRUE)</f>
        <v>5 - 10 Years</v>
      </c>
    </row>
    <row r="1158" spans="2:19" x14ac:dyDescent="0.2">
      <c r="B1158" s="1" t="s">
        <v>1896</v>
      </c>
      <c r="C1158" s="1">
        <v>41054.992673611108</v>
      </c>
      <c r="D1158" s="10" t="s">
        <v>1897</v>
      </c>
      <c r="E1158" s="1" t="s">
        <v>6</v>
      </c>
      <c r="F1158" s="11">
        <v>30000</v>
      </c>
      <c r="G1158" s="9">
        <f>Data[[#This Row],[Clean Salary]]*INDEX(Exchange[], MATCH(Data[[#This Row],[Currency]], Exchange[Code], 0), 4)</f>
        <v>47285.348162018527</v>
      </c>
      <c r="H1158" s="11">
        <f>IFERROR(Data[[#This Row],[Salary in USD]]/(INDEX(Exchange[], MATCH(Data[[#This Row],[Local Currency Unit]], Exchange[Code], 0), 8)), "")</f>
        <v>12378.363393198568</v>
      </c>
      <c r="I1158" s="30">
        <f>100*(Data[[#This Row],[Salary in Big Macs]]/$H$5)</f>
        <v>90.31011856837938</v>
      </c>
      <c r="J1158" s="1" t="s">
        <v>1898</v>
      </c>
      <c r="K1158" s="1" t="s">
        <v>281</v>
      </c>
      <c r="L1158" s="1" t="s">
        <v>135</v>
      </c>
      <c r="M1158" s="1" t="s">
        <v>6</v>
      </c>
      <c r="N1158" s="1" t="str">
        <f>INDEX(Countries[], MATCH(Data[[#This Row],[Where do you work]], Countries[Actual], 0), 2)</f>
        <v>UK</v>
      </c>
      <c r="O1158" s="1" t="str">
        <f>VLOOKUP(Data[[#This Row],[Where do you work]], Countries[], 3, FALSE)</f>
        <v>Europe</v>
      </c>
      <c r="P1158" s="1" t="s">
        <v>282</v>
      </c>
      <c r="Q1158" s="1" t="str">
        <f>VLOOKUP(Data[[#This Row],[How many hours of a day you work on Excel]], Time[], 2, FALSE)</f>
        <v>Heavy</v>
      </c>
      <c r="S1158" s="33" t="str">
        <f>VLOOKUP(Data[[#This Row],[Years of Experience]], Experience[], 2, TRUE)</f>
        <v>0 - 5 Years</v>
      </c>
    </row>
    <row r="1159" spans="2:19" x14ac:dyDescent="0.2">
      <c r="B1159" s="1" t="s">
        <v>672</v>
      </c>
      <c r="C1159" s="1">
        <v>41055.046736111108</v>
      </c>
      <c r="D1159" s="10" t="s">
        <v>673</v>
      </c>
      <c r="E1159" s="1" t="s">
        <v>6</v>
      </c>
      <c r="F1159" s="11">
        <v>60000</v>
      </c>
      <c r="G1159" s="9">
        <f>Data[[#This Row],[Clean Salary]]*INDEX(Exchange[], MATCH(Data[[#This Row],[Currency]], Exchange[Code], 0), 4)</f>
        <v>94570.696324037053</v>
      </c>
      <c r="H1159" s="11">
        <f>IFERROR(Data[[#This Row],[Salary in USD]]/(INDEX(Exchange[], MATCH(Data[[#This Row],[Local Currency Unit]], Exchange[Code], 0), 8)), "")</f>
        <v>24756.726786397136</v>
      </c>
      <c r="I1159" s="30">
        <f>100*(Data[[#This Row],[Salary in Big Macs]]/$H$5)</f>
        <v>180.62023713675876</v>
      </c>
      <c r="J1159" s="1" t="s">
        <v>674</v>
      </c>
      <c r="K1159" s="1" t="s">
        <v>290</v>
      </c>
      <c r="L1159" s="1" t="s">
        <v>135</v>
      </c>
      <c r="M1159" s="1" t="s">
        <v>6</v>
      </c>
      <c r="N1159" s="1" t="str">
        <f>INDEX(Countries[], MATCH(Data[[#This Row],[Where do you work]], Countries[Actual], 0), 2)</f>
        <v>UK</v>
      </c>
      <c r="O1159" s="1" t="str">
        <f>VLOOKUP(Data[[#This Row],[Where do you work]], Countries[], 3, FALSE)</f>
        <v>Europe</v>
      </c>
      <c r="P1159" s="1" t="s">
        <v>294</v>
      </c>
      <c r="Q1159" s="1" t="str">
        <f>VLOOKUP(Data[[#This Row],[How many hours of a day you work on Excel]], Time[], 2, FALSE)</f>
        <v>Very Heavy</v>
      </c>
      <c r="S1159" s="33" t="str">
        <f>VLOOKUP(Data[[#This Row],[Years of Experience]], Experience[], 2, TRUE)</f>
        <v>0 - 5 Years</v>
      </c>
    </row>
    <row r="1160" spans="2:19" x14ac:dyDescent="0.2">
      <c r="B1160" s="1" t="s">
        <v>2298</v>
      </c>
      <c r="C1160" s="1">
        <v>41057.715046296296</v>
      </c>
      <c r="D1160" s="10" t="s">
        <v>2299</v>
      </c>
      <c r="E1160" s="1" t="s">
        <v>6</v>
      </c>
      <c r="F1160" s="11">
        <v>25000</v>
      </c>
      <c r="G1160" s="9">
        <f>Data[[#This Row],[Clean Salary]]*INDEX(Exchange[], MATCH(Data[[#This Row],[Currency]], Exchange[Code], 0), 4)</f>
        <v>39404.456801682099</v>
      </c>
      <c r="H1160" s="11">
        <f>IFERROR(Data[[#This Row],[Salary in USD]]/(INDEX(Exchange[], MATCH(Data[[#This Row],[Local Currency Unit]], Exchange[Code], 0), 8)), "")</f>
        <v>10315.302827665471</v>
      </c>
      <c r="I1160" s="30">
        <f>100*(Data[[#This Row],[Salary in Big Macs]]/$H$5)</f>
        <v>75.258432140316145</v>
      </c>
      <c r="J1160" s="1" t="s">
        <v>1056</v>
      </c>
      <c r="K1160" s="1" t="s">
        <v>290</v>
      </c>
      <c r="L1160" s="1" t="s">
        <v>135</v>
      </c>
      <c r="M1160" s="1" t="s">
        <v>6</v>
      </c>
      <c r="N1160" s="1" t="str">
        <f>INDEX(Countries[], MATCH(Data[[#This Row],[Where do you work]], Countries[Actual], 0), 2)</f>
        <v>UK</v>
      </c>
      <c r="O1160" s="1" t="str">
        <f>VLOOKUP(Data[[#This Row],[Where do you work]], Countries[], 3, FALSE)</f>
        <v>Europe</v>
      </c>
      <c r="P1160" s="1" t="s">
        <v>282</v>
      </c>
      <c r="Q1160" s="1" t="str">
        <f>VLOOKUP(Data[[#This Row],[How many hours of a day you work on Excel]], Time[], 2, FALSE)</f>
        <v>Heavy</v>
      </c>
      <c r="R1160" s="1">
        <v>3</v>
      </c>
      <c r="S1160" s="33" t="str">
        <f>VLOOKUP(Data[[#This Row],[Years of Experience]], Experience[], 2, TRUE)</f>
        <v>0 - 5 Years</v>
      </c>
    </row>
    <row r="1161" spans="2:19" x14ac:dyDescent="0.2">
      <c r="B1161" s="1" t="s">
        <v>2038</v>
      </c>
      <c r="C1161" s="1">
        <v>41057.719085648147</v>
      </c>
      <c r="D1161" s="10" t="s">
        <v>2036</v>
      </c>
      <c r="E1161" s="1" t="s">
        <v>6</v>
      </c>
      <c r="F1161" s="11">
        <v>28500</v>
      </c>
      <c r="G1161" s="9">
        <f>Data[[#This Row],[Clean Salary]]*INDEX(Exchange[], MATCH(Data[[#This Row],[Currency]], Exchange[Code], 0), 4)</f>
        <v>44921.080753917595</v>
      </c>
      <c r="H1161" s="11">
        <f>IFERROR(Data[[#This Row],[Salary in USD]]/(INDEX(Exchange[], MATCH(Data[[#This Row],[Local Currency Unit]], Exchange[Code], 0), 8)), "")</f>
        <v>11759.445223538638</v>
      </c>
      <c r="I1161" s="30">
        <f>100*(Data[[#This Row],[Salary in Big Macs]]/$H$5)</f>
        <v>85.794612639960405</v>
      </c>
      <c r="J1161" s="1" t="s">
        <v>2039</v>
      </c>
      <c r="K1161" s="1" t="s">
        <v>281</v>
      </c>
      <c r="L1161" s="1" t="s">
        <v>135</v>
      </c>
      <c r="M1161" s="1" t="s">
        <v>6</v>
      </c>
      <c r="N1161" s="1" t="str">
        <f>INDEX(Countries[], MATCH(Data[[#This Row],[Where do you work]], Countries[Actual], 0), 2)</f>
        <v>UK</v>
      </c>
      <c r="O1161" s="1" t="str">
        <f>VLOOKUP(Data[[#This Row],[Where do you work]], Countries[], 3, FALSE)</f>
        <v>Europe</v>
      </c>
      <c r="P1161" s="1" t="s">
        <v>324</v>
      </c>
      <c r="Q1161" s="1" t="str">
        <f>VLOOKUP(Data[[#This Row],[How many hours of a day you work on Excel]], Time[], 2, FALSE)</f>
        <v>Light</v>
      </c>
      <c r="R1161" s="1">
        <v>15</v>
      </c>
      <c r="S1161" s="33" t="str">
        <f>VLOOKUP(Data[[#This Row],[Years of Experience]], Experience[], 2, TRUE)</f>
        <v>10 - 20 Years</v>
      </c>
    </row>
    <row r="1162" spans="2:19" x14ac:dyDescent="0.2">
      <c r="B1162" s="1" t="s">
        <v>2262</v>
      </c>
      <c r="C1162" s="1">
        <v>41058.245625000003</v>
      </c>
      <c r="D1162" s="10" t="s">
        <v>2263</v>
      </c>
      <c r="E1162" s="1" t="s">
        <v>6</v>
      </c>
      <c r="F1162" s="11">
        <v>25750</v>
      </c>
      <c r="G1162" s="9">
        <f>Data[[#This Row],[Clean Salary]]*INDEX(Exchange[], MATCH(Data[[#This Row],[Currency]], Exchange[Code], 0), 4)</f>
        <v>40586.590505732565</v>
      </c>
      <c r="H1162" s="11">
        <f>IFERROR(Data[[#This Row],[Salary in USD]]/(INDEX(Exchange[], MATCH(Data[[#This Row],[Local Currency Unit]], Exchange[Code], 0), 8)), "")</f>
        <v>10624.761912495436</v>
      </c>
      <c r="I1162" s="30">
        <f>100*(Data[[#This Row],[Salary in Big Macs]]/$H$5)</f>
        <v>77.516185104525633</v>
      </c>
      <c r="J1162" s="1" t="s">
        <v>1577</v>
      </c>
      <c r="K1162" s="1" t="s">
        <v>290</v>
      </c>
      <c r="L1162" s="1" t="s">
        <v>135</v>
      </c>
      <c r="M1162" s="1" t="s">
        <v>6</v>
      </c>
      <c r="N1162" s="1" t="str">
        <f>INDEX(Countries[], MATCH(Data[[#This Row],[Where do you work]], Countries[Actual], 0), 2)</f>
        <v>UK</v>
      </c>
      <c r="O1162" s="1" t="str">
        <f>VLOOKUP(Data[[#This Row],[Where do you work]], Countries[], 3, FALSE)</f>
        <v>Europe</v>
      </c>
      <c r="P1162" s="1" t="s">
        <v>282</v>
      </c>
      <c r="Q1162" s="1" t="str">
        <f>VLOOKUP(Data[[#This Row],[How many hours of a day you work on Excel]], Time[], 2, FALSE)</f>
        <v>Heavy</v>
      </c>
      <c r="R1162" s="1">
        <v>1</v>
      </c>
      <c r="S1162" s="33" t="str">
        <f>VLOOKUP(Data[[#This Row],[Years of Experience]], Experience[], 2, TRUE)</f>
        <v>0 - 5 Years</v>
      </c>
    </row>
    <row r="1163" spans="2:19" x14ac:dyDescent="0.2">
      <c r="B1163" s="1" t="s">
        <v>2123</v>
      </c>
      <c r="C1163" s="1">
        <v>41058.798668981479</v>
      </c>
      <c r="D1163" s="10" t="s">
        <v>2124</v>
      </c>
      <c r="E1163" s="1" t="s">
        <v>6</v>
      </c>
      <c r="F1163" s="11">
        <v>27000</v>
      </c>
      <c r="G1163" s="9">
        <f>Data[[#This Row],[Clean Salary]]*INDEX(Exchange[], MATCH(Data[[#This Row],[Currency]], Exchange[Code], 0), 4)</f>
        <v>42556.81334581667</v>
      </c>
      <c r="H1163" s="11">
        <f>IFERROR(Data[[#This Row],[Salary in USD]]/(INDEX(Exchange[], MATCH(Data[[#This Row],[Local Currency Unit]], Exchange[Code], 0), 8)), "")</f>
        <v>11140.52705387871</v>
      </c>
      <c r="I1163" s="30">
        <f>100*(Data[[#This Row],[Salary in Big Macs]]/$H$5)</f>
        <v>81.279106711541431</v>
      </c>
      <c r="J1163" s="1" t="s">
        <v>2125</v>
      </c>
      <c r="K1163" s="1" t="s">
        <v>305</v>
      </c>
      <c r="L1163" s="1" t="s">
        <v>135</v>
      </c>
      <c r="M1163" s="1" t="s">
        <v>6</v>
      </c>
      <c r="N1163" s="1" t="str">
        <f>INDEX(Countries[], MATCH(Data[[#This Row],[Where do you work]], Countries[Actual], 0), 2)</f>
        <v>UK</v>
      </c>
      <c r="O1163" s="1" t="str">
        <f>VLOOKUP(Data[[#This Row],[Where do you work]], Countries[], 3, FALSE)</f>
        <v>Europe</v>
      </c>
      <c r="P1163" s="1" t="s">
        <v>282</v>
      </c>
      <c r="Q1163" s="1" t="str">
        <f>VLOOKUP(Data[[#This Row],[How many hours of a day you work on Excel]], Time[], 2, FALSE)</f>
        <v>Heavy</v>
      </c>
      <c r="R1163" s="1">
        <v>1</v>
      </c>
      <c r="S1163" s="33" t="str">
        <f>VLOOKUP(Data[[#This Row],[Years of Experience]], Experience[], 2, TRUE)</f>
        <v>0 - 5 Years</v>
      </c>
    </row>
    <row r="1164" spans="2:19" x14ac:dyDescent="0.2">
      <c r="B1164" s="1" t="s">
        <v>2607</v>
      </c>
      <c r="C1164" s="1">
        <v>41058.311585648145</v>
      </c>
      <c r="D1164" s="10">
        <v>20000</v>
      </c>
      <c r="E1164" s="1" t="s">
        <v>6</v>
      </c>
      <c r="F1164" s="11">
        <v>20000</v>
      </c>
      <c r="G1164" s="9">
        <f>Data[[#This Row],[Clean Salary]]*INDEX(Exchange[], MATCH(Data[[#This Row],[Currency]], Exchange[Code], 0), 4)</f>
        <v>31523.565441345683</v>
      </c>
      <c r="H1164" s="11">
        <f>IFERROR(Data[[#This Row],[Salary in USD]]/(INDEX(Exchange[], MATCH(Data[[#This Row],[Local Currency Unit]], Exchange[Code], 0), 8)), "")</f>
        <v>8252.2422621323785</v>
      </c>
      <c r="I1164" s="30">
        <f>100*(Data[[#This Row],[Salary in Big Macs]]/$H$5)</f>
        <v>60.206745712252932</v>
      </c>
      <c r="J1164" s="1" t="s">
        <v>2608</v>
      </c>
      <c r="K1164" s="1" t="s">
        <v>290</v>
      </c>
      <c r="L1164" s="1" t="s">
        <v>135</v>
      </c>
      <c r="M1164" s="1" t="s">
        <v>6</v>
      </c>
      <c r="N1164" s="1" t="str">
        <f>INDEX(Countries[], MATCH(Data[[#This Row],[Where do you work]], Countries[Actual], 0), 2)</f>
        <v>UK</v>
      </c>
      <c r="O1164" s="1" t="str">
        <f>VLOOKUP(Data[[#This Row],[Where do you work]], Countries[], 3, FALSE)</f>
        <v>Europe</v>
      </c>
      <c r="P1164" s="1" t="s">
        <v>282</v>
      </c>
      <c r="Q1164" s="1" t="str">
        <f>VLOOKUP(Data[[#This Row],[How many hours of a day you work on Excel]], Time[], 2, FALSE)</f>
        <v>Heavy</v>
      </c>
      <c r="R1164" s="1">
        <v>1</v>
      </c>
      <c r="S1164" s="33" t="str">
        <f>VLOOKUP(Data[[#This Row],[Years of Experience]], Experience[], 2, TRUE)</f>
        <v>0 - 5 Years</v>
      </c>
    </row>
    <row r="1165" spans="2:19" x14ac:dyDescent="0.2">
      <c r="B1165" s="1" t="s">
        <v>822</v>
      </c>
      <c r="C1165" s="1">
        <v>41055.045972222222</v>
      </c>
      <c r="D1165" s="10">
        <v>4390</v>
      </c>
      <c r="E1165" s="1" t="s">
        <v>6</v>
      </c>
      <c r="F1165" s="11">
        <v>52680</v>
      </c>
      <c r="G1165" s="9">
        <f>Data[[#This Row],[Clean Salary]]*INDEX(Exchange[], MATCH(Data[[#This Row],[Currency]], Exchange[Code], 0), 4)</f>
        <v>83033.071372504521</v>
      </c>
      <c r="H1165" s="11">
        <f>IFERROR(Data[[#This Row],[Salary in USD]]/(INDEX(Exchange[], MATCH(Data[[#This Row],[Local Currency Unit]], Exchange[Code], 0), 8)), "")</f>
        <v>21736.406118456682</v>
      </c>
      <c r="I1165" s="30">
        <f>100*(Data[[#This Row],[Salary in Big Macs]]/$H$5)</f>
        <v>158.58456820607418</v>
      </c>
      <c r="J1165" s="1" t="s">
        <v>678</v>
      </c>
      <c r="K1165" s="1" t="s">
        <v>342</v>
      </c>
      <c r="L1165" s="1" t="s">
        <v>135</v>
      </c>
      <c r="M1165" s="1" t="s">
        <v>6</v>
      </c>
      <c r="N1165" s="1" t="str">
        <f>INDEX(Countries[], MATCH(Data[[#This Row],[Where do you work]], Countries[Actual], 0), 2)</f>
        <v>UK</v>
      </c>
      <c r="O1165" s="1" t="str">
        <f>VLOOKUP(Data[[#This Row],[Where do you work]], Countries[], 3, FALSE)</f>
        <v>Europe</v>
      </c>
      <c r="P1165" s="1" t="s">
        <v>294</v>
      </c>
      <c r="Q1165" s="1" t="str">
        <f>VLOOKUP(Data[[#This Row],[How many hours of a day you work on Excel]], Time[], 2, FALSE)</f>
        <v>Very Heavy</v>
      </c>
      <c r="S1165" s="33" t="str">
        <f>VLOOKUP(Data[[#This Row],[Years of Experience]], Experience[], 2, TRUE)</f>
        <v>0 - 5 Years</v>
      </c>
    </row>
    <row r="1166" spans="2:19" x14ac:dyDescent="0.2">
      <c r="B1166" s="1" t="s">
        <v>677</v>
      </c>
      <c r="C1166" s="1">
        <v>41055.120694444442</v>
      </c>
      <c r="D1166" s="10" t="s">
        <v>673</v>
      </c>
      <c r="E1166" s="1" t="s">
        <v>6</v>
      </c>
      <c r="F1166" s="11">
        <v>60000</v>
      </c>
      <c r="G1166" s="9">
        <f>Data[[#This Row],[Clean Salary]]*INDEX(Exchange[], MATCH(Data[[#This Row],[Currency]], Exchange[Code], 0), 4)</f>
        <v>94570.696324037053</v>
      </c>
      <c r="H1166" s="11">
        <f>IFERROR(Data[[#This Row],[Salary in USD]]/(INDEX(Exchange[], MATCH(Data[[#This Row],[Local Currency Unit]], Exchange[Code], 0), 8)), "")</f>
        <v>24756.726786397136</v>
      </c>
      <c r="I1166" s="30">
        <f>100*(Data[[#This Row],[Salary in Big Macs]]/$H$5)</f>
        <v>180.62023713675876</v>
      </c>
      <c r="J1166" s="1" t="s">
        <v>678</v>
      </c>
      <c r="K1166" s="1" t="s">
        <v>342</v>
      </c>
      <c r="L1166" s="1" t="s">
        <v>135</v>
      </c>
      <c r="M1166" s="1" t="s">
        <v>6</v>
      </c>
      <c r="N1166" s="1" t="str">
        <f>INDEX(Countries[], MATCH(Data[[#This Row],[Where do you work]], Countries[Actual], 0), 2)</f>
        <v>UK</v>
      </c>
      <c r="O1166" s="1" t="str">
        <f>VLOOKUP(Data[[#This Row],[Where do you work]], Countries[], 3, FALSE)</f>
        <v>Europe</v>
      </c>
      <c r="P1166" s="1" t="s">
        <v>282</v>
      </c>
      <c r="Q1166" s="1" t="str">
        <f>VLOOKUP(Data[[#This Row],[How many hours of a day you work on Excel]], Time[], 2, FALSE)</f>
        <v>Heavy</v>
      </c>
      <c r="S1166" s="33" t="str">
        <f>VLOOKUP(Data[[#This Row],[Years of Experience]], Experience[], 2, TRUE)</f>
        <v>0 - 5 Years</v>
      </c>
    </row>
    <row r="1167" spans="2:19" x14ac:dyDescent="0.2">
      <c r="B1167" s="1" t="s">
        <v>905</v>
      </c>
      <c r="C1167" s="1">
        <v>41056.931956018518</v>
      </c>
      <c r="D1167" s="10" t="s">
        <v>906</v>
      </c>
      <c r="E1167" s="1" t="s">
        <v>6</v>
      </c>
      <c r="F1167" s="11">
        <v>50000</v>
      </c>
      <c r="G1167" s="9">
        <f>Data[[#This Row],[Clean Salary]]*INDEX(Exchange[], MATCH(Data[[#This Row],[Currency]], Exchange[Code], 0), 4)</f>
        <v>78808.913603364199</v>
      </c>
      <c r="H1167" s="11">
        <f>IFERROR(Data[[#This Row],[Salary in USD]]/(INDEX(Exchange[], MATCH(Data[[#This Row],[Local Currency Unit]], Exchange[Code], 0), 8)), "")</f>
        <v>20630.605655330943</v>
      </c>
      <c r="I1167" s="30">
        <f>100*(Data[[#This Row],[Salary in Big Macs]]/$H$5)</f>
        <v>150.51686428063229</v>
      </c>
      <c r="J1167" s="1" t="s">
        <v>907</v>
      </c>
      <c r="K1167" s="1" t="s">
        <v>290</v>
      </c>
      <c r="L1167" s="1" t="s">
        <v>135</v>
      </c>
      <c r="M1167" s="1" t="s">
        <v>6</v>
      </c>
      <c r="N1167" s="1" t="str">
        <f>INDEX(Countries[], MATCH(Data[[#This Row],[Where do you work]], Countries[Actual], 0), 2)</f>
        <v>UK</v>
      </c>
      <c r="O1167" s="1" t="str">
        <f>VLOOKUP(Data[[#This Row],[Where do you work]], Countries[], 3, FALSE)</f>
        <v>Europe</v>
      </c>
      <c r="P1167" s="1" t="s">
        <v>294</v>
      </c>
      <c r="Q1167" s="1" t="str">
        <f>VLOOKUP(Data[[#This Row],[How many hours of a day you work on Excel]], Time[], 2, FALSE)</f>
        <v>Very Heavy</v>
      </c>
      <c r="R1167" s="1">
        <v>10</v>
      </c>
      <c r="S1167" s="33" t="str">
        <f>VLOOKUP(Data[[#This Row],[Years of Experience]], Experience[], 2, TRUE)</f>
        <v>10 - 20 Years</v>
      </c>
    </row>
    <row r="1168" spans="2:19" x14ac:dyDescent="0.2">
      <c r="B1168" s="1" t="s">
        <v>2605</v>
      </c>
      <c r="C1168" s="1">
        <v>41057.649675925924</v>
      </c>
      <c r="D1168" s="10">
        <v>20000</v>
      </c>
      <c r="E1168" s="1" t="s">
        <v>6</v>
      </c>
      <c r="F1168" s="11">
        <v>20000</v>
      </c>
      <c r="G1168" s="9">
        <f>Data[[#This Row],[Clean Salary]]*INDEX(Exchange[], MATCH(Data[[#This Row],[Currency]], Exchange[Code], 0), 4)</f>
        <v>31523.565441345683</v>
      </c>
      <c r="H1168" s="11">
        <f>IFERROR(Data[[#This Row],[Salary in USD]]/(INDEX(Exchange[], MATCH(Data[[#This Row],[Local Currency Unit]], Exchange[Code], 0), 8)), "")</f>
        <v>8252.2422621323785</v>
      </c>
      <c r="I1168" s="30">
        <f>100*(Data[[#This Row],[Salary in Big Macs]]/$H$5)</f>
        <v>60.206745712252932</v>
      </c>
      <c r="J1168" s="1" t="s">
        <v>2606</v>
      </c>
      <c r="K1168" s="1" t="s">
        <v>290</v>
      </c>
      <c r="L1168" s="1" t="s">
        <v>135</v>
      </c>
      <c r="M1168" s="1" t="s">
        <v>6</v>
      </c>
      <c r="N1168" s="1" t="str">
        <f>INDEX(Countries[], MATCH(Data[[#This Row],[Where do you work]], Countries[Actual], 0), 2)</f>
        <v>UK</v>
      </c>
      <c r="O1168" s="1" t="str">
        <f>VLOOKUP(Data[[#This Row],[Where do you work]], Countries[], 3, FALSE)</f>
        <v>Europe</v>
      </c>
      <c r="P1168" s="1" t="s">
        <v>282</v>
      </c>
      <c r="Q1168" s="1" t="str">
        <f>VLOOKUP(Data[[#This Row],[How many hours of a day you work on Excel]], Time[], 2, FALSE)</f>
        <v>Heavy</v>
      </c>
      <c r="R1168" s="1">
        <v>1</v>
      </c>
      <c r="S1168" s="33" t="str">
        <f>VLOOKUP(Data[[#This Row],[Years of Experience]], Experience[], 2, TRUE)</f>
        <v>0 - 5 Years</v>
      </c>
    </row>
    <row r="1169" spans="2:19" x14ac:dyDescent="0.2">
      <c r="B1169" s="1" t="s">
        <v>1543</v>
      </c>
      <c r="C1169" s="1">
        <v>41061.230914351851</v>
      </c>
      <c r="D1169" s="10" t="s">
        <v>1544</v>
      </c>
      <c r="E1169" s="1" t="s">
        <v>6</v>
      </c>
      <c r="F1169" s="11">
        <v>35000</v>
      </c>
      <c r="G1169" s="9">
        <f>Data[[#This Row],[Clean Salary]]*INDEX(Exchange[], MATCH(Data[[#This Row],[Currency]], Exchange[Code], 0), 4)</f>
        <v>55166.239522354947</v>
      </c>
      <c r="H1169" s="11">
        <f>IFERROR(Data[[#This Row],[Salary in USD]]/(INDEX(Exchange[], MATCH(Data[[#This Row],[Local Currency Unit]], Exchange[Code], 0), 8)), "")</f>
        <v>14441.423958731662</v>
      </c>
      <c r="I1169" s="30">
        <f>100*(Data[[#This Row],[Salary in Big Macs]]/$H$5)</f>
        <v>105.36180499644261</v>
      </c>
      <c r="J1169" s="1" t="s">
        <v>1545</v>
      </c>
      <c r="K1169" s="1" t="s">
        <v>329</v>
      </c>
      <c r="L1169" s="1" t="s">
        <v>135</v>
      </c>
      <c r="M1169" s="1" t="s">
        <v>6</v>
      </c>
      <c r="N1169" s="1" t="str">
        <f>INDEX(Countries[], MATCH(Data[[#This Row],[Where do you work]], Countries[Actual], 0), 2)</f>
        <v>UK</v>
      </c>
      <c r="O1169" s="1" t="str">
        <f>VLOOKUP(Data[[#This Row],[Where do you work]], Countries[], 3, FALSE)</f>
        <v>Europe</v>
      </c>
      <c r="P1169" s="1" t="s">
        <v>291</v>
      </c>
      <c r="Q1169" s="1" t="str">
        <f>VLOOKUP(Data[[#This Row],[How many hours of a day you work on Excel]], Time[], 2, FALSE)</f>
        <v>Medium</v>
      </c>
      <c r="R1169" s="1">
        <v>30</v>
      </c>
      <c r="S1169" s="33" t="str">
        <f>VLOOKUP(Data[[#This Row],[Years of Experience]], Experience[], 2, TRUE)</f>
        <v>20+ Years</v>
      </c>
    </row>
    <row r="1170" spans="2:19" x14ac:dyDescent="0.2">
      <c r="B1170" s="1" t="s">
        <v>776</v>
      </c>
      <c r="C1170" s="1">
        <v>41057.658171296294</v>
      </c>
      <c r="D1170" s="10" t="s">
        <v>775</v>
      </c>
      <c r="E1170" s="1" t="s">
        <v>6</v>
      </c>
      <c r="F1170" s="11">
        <v>55000</v>
      </c>
      <c r="G1170" s="9">
        <f>Data[[#This Row],[Clean Salary]]*INDEX(Exchange[], MATCH(Data[[#This Row],[Currency]], Exchange[Code], 0), 4)</f>
        <v>86689.804963700633</v>
      </c>
      <c r="H1170" s="11">
        <f>IFERROR(Data[[#This Row],[Salary in USD]]/(INDEX(Exchange[], MATCH(Data[[#This Row],[Local Currency Unit]], Exchange[Code], 0), 8)), "")</f>
        <v>22693.666220864041</v>
      </c>
      <c r="I1170" s="30">
        <f>100*(Data[[#This Row],[Salary in Big Macs]]/$H$5)</f>
        <v>165.56855070869554</v>
      </c>
      <c r="J1170" s="1" t="s">
        <v>545</v>
      </c>
      <c r="K1170" s="1" t="s">
        <v>329</v>
      </c>
      <c r="L1170" s="1" t="s">
        <v>135</v>
      </c>
      <c r="M1170" s="1" t="s">
        <v>6</v>
      </c>
      <c r="N1170" s="1" t="str">
        <f>INDEX(Countries[], MATCH(Data[[#This Row],[Where do you work]], Countries[Actual], 0), 2)</f>
        <v>UK</v>
      </c>
      <c r="O1170" s="1" t="str">
        <f>VLOOKUP(Data[[#This Row],[Where do you work]], Countries[], 3, FALSE)</f>
        <v>Europe</v>
      </c>
      <c r="P1170" s="1" t="s">
        <v>291</v>
      </c>
      <c r="Q1170" s="1" t="str">
        <f>VLOOKUP(Data[[#This Row],[How many hours of a day you work on Excel]], Time[], 2, FALSE)</f>
        <v>Medium</v>
      </c>
      <c r="R1170" s="1">
        <v>22</v>
      </c>
      <c r="S1170" s="33" t="str">
        <f>VLOOKUP(Data[[#This Row],[Years of Experience]], Experience[], 2, TRUE)</f>
        <v>20+ Years</v>
      </c>
    </row>
    <row r="1171" spans="2:19" x14ac:dyDescent="0.2">
      <c r="B1171" s="1" t="s">
        <v>2032</v>
      </c>
      <c r="C1171" s="1">
        <v>41055.289687500001</v>
      </c>
      <c r="D1171" s="10" t="s">
        <v>2033</v>
      </c>
      <c r="E1171" s="1" t="s">
        <v>6</v>
      </c>
      <c r="F1171" s="11">
        <v>28800</v>
      </c>
      <c r="G1171" s="9">
        <f>Data[[#This Row],[Clean Salary]]*INDEX(Exchange[], MATCH(Data[[#This Row],[Currency]], Exchange[Code], 0), 4)</f>
        <v>45393.934235537781</v>
      </c>
      <c r="H1171" s="11">
        <f>IFERROR(Data[[#This Row],[Salary in USD]]/(INDEX(Exchange[], MATCH(Data[[#This Row],[Local Currency Unit]], Exchange[Code], 0), 8)), "")</f>
        <v>11883.228857470624</v>
      </c>
      <c r="I1171" s="30">
        <f>100*(Data[[#This Row],[Salary in Big Macs]]/$H$5)</f>
        <v>86.6977138256442</v>
      </c>
      <c r="J1171" s="1" t="s">
        <v>280</v>
      </c>
      <c r="K1171" s="1" t="s">
        <v>281</v>
      </c>
      <c r="L1171" s="1" t="s">
        <v>135</v>
      </c>
      <c r="M1171" s="1" t="s">
        <v>6</v>
      </c>
      <c r="N1171" s="1" t="str">
        <f>INDEX(Countries[], MATCH(Data[[#This Row],[Where do you work]], Countries[Actual], 0), 2)</f>
        <v>UK</v>
      </c>
      <c r="O1171" s="1" t="str">
        <f>VLOOKUP(Data[[#This Row],[Where do you work]], Countries[], 3, FALSE)</f>
        <v>Europe</v>
      </c>
      <c r="P1171" s="1" t="s">
        <v>282</v>
      </c>
      <c r="Q1171" s="1" t="str">
        <f>VLOOKUP(Data[[#This Row],[How many hours of a day you work on Excel]], Time[], 2, FALSE)</f>
        <v>Heavy</v>
      </c>
      <c r="R1171" s="1">
        <v>27</v>
      </c>
      <c r="S1171" s="33" t="str">
        <f>VLOOKUP(Data[[#This Row],[Years of Experience]], Experience[], 2, TRUE)</f>
        <v>20+ Years</v>
      </c>
    </row>
    <row r="1172" spans="2:19" x14ac:dyDescent="0.2">
      <c r="B1172" s="1" t="s">
        <v>513</v>
      </c>
      <c r="C1172" s="1">
        <v>41055.224537037036</v>
      </c>
      <c r="D1172" s="10" t="s">
        <v>514</v>
      </c>
      <c r="E1172" s="1" t="s">
        <v>6</v>
      </c>
      <c r="F1172" s="11">
        <v>73000</v>
      </c>
      <c r="G1172" s="9">
        <f>Data[[#This Row],[Clean Salary]]*INDEX(Exchange[], MATCH(Data[[#This Row],[Currency]], Exchange[Code], 0), 4)</f>
        <v>115061.01386091174</v>
      </c>
      <c r="H1172" s="11">
        <f>IFERROR(Data[[#This Row],[Salary in USD]]/(INDEX(Exchange[], MATCH(Data[[#This Row],[Local Currency Unit]], Exchange[Code], 0), 8)), "")</f>
        <v>30120.684256783181</v>
      </c>
      <c r="I1172" s="30">
        <f>100*(Data[[#This Row],[Salary in Big Macs]]/$H$5)</f>
        <v>219.75462184972318</v>
      </c>
      <c r="J1172" s="1" t="s">
        <v>280</v>
      </c>
      <c r="K1172" s="1" t="s">
        <v>281</v>
      </c>
      <c r="L1172" s="1" t="s">
        <v>135</v>
      </c>
      <c r="M1172" s="1" t="s">
        <v>6</v>
      </c>
      <c r="N1172" s="1" t="str">
        <f>INDEX(Countries[], MATCH(Data[[#This Row],[Where do you work]], Countries[Actual], 0), 2)</f>
        <v>UK</v>
      </c>
      <c r="O1172" s="1" t="str">
        <f>VLOOKUP(Data[[#This Row],[Where do you work]], Countries[], 3, FALSE)</f>
        <v>Europe</v>
      </c>
      <c r="P1172" s="1" t="s">
        <v>282</v>
      </c>
      <c r="Q1172" s="1" t="str">
        <f>VLOOKUP(Data[[#This Row],[How many hours of a day you work on Excel]], Time[], 2, FALSE)</f>
        <v>Heavy</v>
      </c>
      <c r="S1172" s="33" t="str">
        <f>VLOOKUP(Data[[#This Row],[Years of Experience]], Experience[], 2, TRUE)</f>
        <v>0 - 5 Years</v>
      </c>
    </row>
    <row r="1173" spans="2:19" x14ac:dyDescent="0.2">
      <c r="B1173" s="1" t="s">
        <v>507</v>
      </c>
      <c r="C1173" s="1">
        <v>41058.160740740743</v>
      </c>
      <c r="D1173" s="10">
        <v>75000</v>
      </c>
      <c r="E1173" s="1" t="s">
        <v>6</v>
      </c>
      <c r="F1173" s="11">
        <v>75000</v>
      </c>
      <c r="G1173" s="9">
        <f>Data[[#This Row],[Clean Salary]]*INDEX(Exchange[], MATCH(Data[[#This Row],[Currency]], Exchange[Code], 0), 4)</f>
        <v>118213.37040504631</v>
      </c>
      <c r="H1173" s="11">
        <f>IFERROR(Data[[#This Row],[Salary in USD]]/(INDEX(Exchange[], MATCH(Data[[#This Row],[Local Currency Unit]], Exchange[Code], 0), 8)), "")</f>
        <v>30945.908482996419</v>
      </c>
      <c r="I1173" s="30">
        <f>100*(Data[[#This Row],[Salary in Big Macs]]/$H$5)</f>
        <v>225.77529642094848</v>
      </c>
      <c r="J1173" s="1" t="s">
        <v>280</v>
      </c>
      <c r="K1173" s="1" t="s">
        <v>281</v>
      </c>
      <c r="L1173" s="1" t="s">
        <v>135</v>
      </c>
      <c r="M1173" s="1" t="s">
        <v>6</v>
      </c>
      <c r="N1173" s="1" t="str">
        <f>INDEX(Countries[], MATCH(Data[[#This Row],[Where do you work]], Countries[Actual], 0), 2)</f>
        <v>UK</v>
      </c>
      <c r="O1173" s="1" t="str">
        <f>VLOOKUP(Data[[#This Row],[Where do you work]], Countries[], 3, FALSE)</f>
        <v>Europe</v>
      </c>
      <c r="P1173" s="1" t="s">
        <v>282</v>
      </c>
      <c r="Q1173" s="1" t="str">
        <f>VLOOKUP(Data[[#This Row],[How many hours of a day you work on Excel]], Time[], 2, FALSE)</f>
        <v>Heavy</v>
      </c>
      <c r="R1173" s="1">
        <v>20</v>
      </c>
      <c r="S1173" s="33" t="str">
        <f>VLOOKUP(Data[[#This Row],[Years of Experience]], Experience[], 2, TRUE)</f>
        <v>20+ Years</v>
      </c>
    </row>
    <row r="1174" spans="2:19" x14ac:dyDescent="0.2">
      <c r="B1174" s="1" t="s">
        <v>1952</v>
      </c>
      <c r="C1174" s="1">
        <v>41058.09684027778</v>
      </c>
      <c r="D1174" s="10" t="s">
        <v>1947</v>
      </c>
      <c r="E1174" s="1" t="s">
        <v>6</v>
      </c>
      <c r="F1174" s="11">
        <v>29000</v>
      </c>
      <c r="G1174" s="9">
        <f>Data[[#This Row],[Clean Salary]]*INDEX(Exchange[], MATCH(Data[[#This Row],[Currency]], Exchange[Code], 0), 4)</f>
        <v>45709.169889951241</v>
      </c>
      <c r="H1174" s="11">
        <f>IFERROR(Data[[#This Row],[Salary in USD]]/(INDEX(Exchange[], MATCH(Data[[#This Row],[Local Currency Unit]], Exchange[Code], 0), 8)), "")</f>
        <v>11965.751280091949</v>
      </c>
      <c r="I1174" s="30">
        <f>100*(Data[[#This Row],[Salary in Big Macs]]/$H$5)</f>
        <v>87.299781282766745</v>
      </c>
      <c r="J1174" s="1" t="s">
        <v>1953</v>
      </c>
      <c r="K1174" s="1" t="s">
        <v>316</v>
      </c>
      <c r="L1174" s="1" t="s">
        <v>135</v>
      </c>
      <c r="M1174" s="1" t="s">
        <v>6</v>
      </c>
      <c r="N1174" s="1" t="str">
        <f>INDEX(Countries[], MATCH(Data[[#This Row],[Where do you work]], Countries[Actual], 0), 2)</f>
        <v>UK</v>
      </c>
      <c r="O1174" s="1" t="str">
        <f>VLOOKUP(Data[[#This Row],[Where do you work]], Countries[], 3, FALSE)</f>
        <v>Europe</v>
      </c>
      <c r="P1174" s="1" t="s">
        <v>291</v>
      </c>
      <c r="Q1174" s="1" t="str">
        <f>VLOOKUP(Data[[#This Row],[How many hours of a day you work on Excel]], Time[], 2, FALSE)</f>
        <v>Medium</v>
      </c>
      <c r="R1174" s="1">
        <v>8</v>
      </c>
      <c r="S1174" s="33" t="str">
        <f>VLOOKUP(Data[[#This Row],[Years of Experience]], Experience[], 2, TRUE)</f>
        <v>5 - 10 Years</v>
      </c>
    </row>
    <row r="1175" spans="2:19" x14ac:dyDescent="0.2">
      <c r="B1175" s="1" t="s">
        <v>1951</v>
      </c>
      <c r="C1175" s="1">
        <v>41057.785127314812</v>
      </c>
      <c r="D1175" s="10">
        <v>29000</v>
      </c>
      <c r="E1175" s="1" t="s">
        <v>6</v>
      </c>
      <c r="F1175" s="11">
        <v>29000</v>
      </c>
      <c r="G1175" s="9">
        <f>Data[[#This Row],[Clean Salary]]*INDEX(Exchange[], MATCH(Data[[#This Row],[Currency]], Exchange[Code], 0), 4)</f>
        <v>45709.169889951241</v>
      </c>
      <c r="H1175" s="11">
        <f>IFERROR(Data[[#This Row],[Salary in USD]]/(INDEX(Exchange[], MATCH(Data[[#This Row],[Local Currency Unit]], Exchange[Code], 0), 8)), "")</f>
        <v>11965.751280091949</v>
      </c>
      <c r="I1175" s="30">
        <f>100*(Data[[#This Row],[Salary in Big Macs]]/$H$5)</f>
        <v>87.299781282766745</v>
      </c>
      <c r="J1175" s="1" t="s">
        <v>320</v>
      </c>
      <c r="K1175" s="1" t="s">
        <v>290</v>
      </c>
      <c r="L1175" s="1" t="s">
        <v>135</v>
      </c>
      <c r="M1175" s="1" t="s">
        <v>6</v>
      </c>
      <c r="N1175" s="1" t="str">
        <f>INDEX(Countries[], MATCH(Data[[#This Row],[Where do you work]], Countries[Actual], 0), 2)</f>
        <v>UK</v>
      </c>
      <c r="O1175" s="1" t="str">
        <f>VLOOKUP(Data[[#This Row],[Where do you work]], Countries[], 3, FALSE)</f>
        <v>Europe</v>
      </c>
      <c r="P1175" s="1" t="s">
        <v>282</v>
      </c>
      <c r="Q1175" s="1" t="str">
        <f>VLOOKUP(Data[[#This Row],[How many hours of a day you work on Excel]], Time[], 2, FALSE)</f>
        <v>Heavy</v>
      </c>
      <c r="R1175" s="1">
        <v>14</v>
      </c>
      <c r="S1175" s="33" t="str">
        <f>VLOOKUP(Data[[#This Row],[Years of Experience]], Experience[], 2, TRUE)</f>
        <v>10 - 20 Years</v>
      </c>
    </row>
    <row r="1176" spans="2:19" x14ac:dyDescent="0.2">
      <c r="B1176" s="1" t="s">
        <v>1751</v>
      </c>
      <c r="C1176" s="1">
        <v>41072.769895833335</v>
      </c>
      <c r="D1176" s="10">
        <v>32000</v>
      </c>
      <c r="E1176" s="1" t="s">
        <v>6</v>
      </c>
      <c r="F1176" s="11">
        <v>32000</v>
      </c>
      <c r="G1176" s="9">
        <f>Data[[#This Row],[Clean Salary]]*INDEX(Exchange[], MATCH(Data[[#This Row],[Currency]], Exchange[Code], 0), 4)</f>
        <v>50437.70470615309</v>
      </c>
      <c r="H1176" s="11">
        <f>IFERROR(Data[[#This Row],[Salary in USD]]/(INDEX(Exchange[], MATCH(Data[[#This Row],[Local Currency Unit]], Exchange[Code], 0), 8)), "")</f>
        <v>13203.587619411805</v>
      </c>
      <c r="I1176" s="30">
        <f>100*(Data[[#This Row],[Salary in Big Macs]]/$H$5)</f>
        <v>96.33079313960468</v>
      </c>
      <c r="J1176" s="1" t="s">
        <v>320</v>
      </c>
      <c r="K1176" s="1" t="s">
        <v>290</v>
      </c>
      <c r="L1176" s="1" t="s">
        <v>135</v>
      </c>
      <c r="M1176" s="1" t="s">
        <v>6</v>
      </c>
      <c r="N1176" s="1" t="str">
        <f>INDEX(Countries[], MATCH(Data[[#This Row],[Where do you work]], Countries[Actual], 0), 2)</f>
        <v>UK</v>
      </c>
      <c r="O1176" s="1" t="str">
        <f>VLOOKUP(Data[[#This Row],[Where do you work]], Countries[], 3, FALSE)</f>
        <v>Europe</v>
      </c>
      <c r="P1176" s="1" t="s">
        <v>294</v>
      </c>
      <c r="Q1176" s="1" t="str">
        <f>VLOOKUP(Data[[#This Row],[How many hours of a day you work on Excel]], Time[], 2, FALSE)</f>
        <v>Very Heavy</v>
      </c>
      <c r="R1176" s="1">
        <v>1</v>
      </c>
      <c r="S1176" s="33" t="str">
        <f>VLOOKUP(Data[[#This Row],[Years of Experience]], Experience[], 2, TRUE)</f>
        <v>0 - 5 Years</v>
      </c>
    </row>
    <row r="1177" spans="2:19" x14ac:dyDescent="0.2">
      <c r="B1177" s="1" t="s">
        <v>1188</v>
      </c>
      <c r="C1177" s="1">
        <v>41058.241365740738</v>
      </c>
      <c r="D1177" s="10" t="s">
        <v>1189</v>
      </c>
      <c r="E1177" s="1" t="s">
        <v>6</v>
      </c>
      <c r="F1177" s="11">
        <v>43000</v>
      </c>
      <c r="G1177" s="9">
        <f>Data[[#This Row],[Clean Salary]]*INDEX(Exchange[], MATCH(Data[[#This Row],[Currency]], Exchange[Code], 0), 4)</f>
        <v>67775.665698893223</v>
      </c>
      <c r="H1177" s="11">
        <f>IFERROR(Data[[#This Row],[Salary in USD]]/(INDEX(Exchange[], MATCH(Data[[#This Row],[Local Currency Unit]], Exchange[Code], 0), 8)), "")</f>
        <v>17742.320863584613</v>
      </c>
      <c r="I1177" s="30">
        <f>100*(Data[[#This Row],[Salary in Big Macs]]/$H$5)</f>
        <v>129.44450328134377</v>
      </c>
      <c r="J1177" s="1" t="s">
        <v>394</v>
      </c>
      <c r="K1177" s="1" t="s">
        <v>298</v>
      </c>
      <c r="L1177" s="1" t="s">
        <v>135</v>
      </c>
      <c r="M1177" s="1" t="s">
        <v>6</v>
      </c>
      <c r="N1177" s="1" t="str">
        <f>INDEX(Countries[], MATCH(Data[[#This Row],[Where do you work]], Countries[Actual], 0), 2)</f>
        <v>UK</v>
      </c>
      <c r="O1177" s="1" t="str">
        <f>VLOOKUP(Data[[#This Row],[Where do you work]], Countries[], 3, FALSE)</f>
        <v>Europe</v>
      </c>
      <c r="P1177" s="1" t="s">
        <v>282</v>
      </c>
      <c r="Q1177" s="1" t="str">
        <f>VLOOKUP(Data[[#This Row],[How many hours of a day you work on Excel]], Time[], 2, FALSE)</f>
        <v>Heavy</v>
      </c>
      <c r="R1177" s="1">
        <v>25</v>
      </c>
      <c r="S1177" s="33" t="str">
        <f>VLOOKUP(Data[[#This Row],[Years of Experience]], Experience[], 2, TRUE)</f>
        <v>20+ Years</v>
      </c>
    </row>
    <row r="1178" spans="2:19" x14ac:dyDescent="0.2">
      <c r="B1178" s="1" t="s">
        <v>774</v>
      </c>
      <c r="C1178" s="1">
        <v>41055.946655092594</v>
      </c>
      <c r="D1178" s="10" t="s">
        <v>775</v>
      </c>
      <c r="E1178" s="1" t="s">
        <v>6</v>
      </c>
      <c r="F1178" s="11">
        <v>55000</v>
      </c>
      <c r="G1178" s="9">
        <f>Data[[#This Row],[Clean Salary]]*INDEX(Exchange[], MATCH(Data[[#This Row],[Currency]], Exchange[Code], 0), 4)</f>
        <v>86689.804963700633</v>
      </c>
      <c r="H1178" s="11">
        <f>IFERROR(Data[[#This Row],[Salary in USD]]/(INDEX(Exchange[], MATCH(Data[[#This Row],[Local Currency Unit]], Exchange[Code], 0), 8)), "")</f>
        <v>22693.666220864041</v>
      </c>
      <c r="I1178" s="30">
        <f>100*(Data[[#This Row],[Salary in Big Macs]]/$H$5)</f>
        <v>165.56855070869554</v>
      </c>
      <c r="J1178" s="1" t="s">
        <v>519</v>
      </c>
      <c r="K1178" s="1" t="s">
        <v>298</v>
      </c>
      <c r="L1178" s="1" t="s">
        <v>135</v>
      </c>
      <c r="M1178" s="1" t="s">
        <v>6</v>
      </c>
      <c r="N1178" s="1" t="str">
        <f>INDEX(Countries[], MATCH(Data[[#This Row],[Where do you work]], Countries[Actual], 0), 2)</f>
        <v>UK</v>
      </c>
      <c r="O1178" s="1" t="str">
        <f>VLOOKUP(Data[[#This Row],[Where do you work]], Countries[], 3, FALSE)</f>
        <v>Europe</v>
      </c>
      <c r="P1178" s="1" t="s">
        <v>282</v>
      </c>
      <c r="Q1178" s="1" t="str">
        <f>VLOOKUP(Data[[#This Row],[How many hours of a day you work on Excel]], Time[], 2, FALSE)</f>
        <v>Heavy</v>
      </c>
      <c r="R1178" s="1">
        <v>12</v>
      </c>
      <c r="S1178" s="33" t="str">
        <f>VLOOKUP(Data[[#This Row],[Years of Experience]], Experience[], 2, TRUE)</f>
        <v>10 - 20 Years</v>
      </c>
    </row>
    <row r="1179" spans="2:19" x14ac:dyDescent="0.2">
      <c r="B1179" s="1" t="s">
        <v>583</v>
      </c>
      <c r="C1179" s="1">
        <v>41055.106365740743</v>
      </c>
      <c r="D1179" s="10" t="s">
        <v>584</v>
      </c>
      <c r="E1179" s="1" t="s">
        <v>6</v>
      </c>
      <c r="F1179" s="11">
        <v>65000</v>
      </c>
      <c r="G1179" s="9">
        <f>Data[[#This Row],[Clean Salary]]*INDEX(Exchange[], MATCH(Data[[#This Row],[Currency]], Exchange[Code], 0), 4)</f>
        <v>102451.58768437347</v>
      </c>
      <c r="H1179" s="11">
        <f>IFERROR(Data[[#This Row],[Salary in USD]]/(INDEX(Exchange[], MATCH(Data[[#This Row],[Local Currency Unit]], Exchange[Code], 0), 8)), "")</f>
        <v>26819.78735193023</v>
      </c>
      <c r="I1179" s="30">
        <f>100*(Data[[#This Row],[Salary in Big Macs]]/$H$5)</f>
        <v>195.67192356482201</v>
      </c>
      <c r="J1179" s="1" t="s">
        <v>394</v>
      </c>
      <c r="K1179" s="1" t="s">
        <v>298</v>
      </c>
      <c r="L1179" s="1" t="s">
        <v>135</v>
      </c>
      <c r="M1179" s="1" t="s">
        <v>6</v>
      </c>
      <c r="N1179" s="1" t="str">
        <f>INDEX(Countries[], MATCH(Data[[#This Row],[Where do you work]], Countries[Actual], 0), 2)</f>
        <v>UK</v>
      </c>
      <c r="O1179" s="1" t="str">
        <f>VLOOKUP(Data[[#This Row],[Where do you work]], Countries[], 3, FALSE)</f>
        <v>Europe</v>
      </c>
      <c r="P1179" s="1" t="s">
        <v>291</v>
      </c>
      <c r="Q1179" s="1" t="str">
        <f>VLOOKUP(Data[[#This Row],[How many hours of a day you work on Excel]], Time[], 2, FALSE)</f>
        <v>Medium</v>
      </c>
      <c r="S1179" s="33" t="str">
        <f>VLOOKUP(Data[[#This Row],[Years of Experience]], Experience[], 2, TRUE)</f>
        <v>0 - 5 Years</v>
      </c>
    </row>
    <row r="1180" spans="2:19" x14ac:dyDescent="0.2">
      <c r="B1180" s="1" t="s">
        <v>515</v>
      </c>
      <c r="C1180" s="1">
        <v>41067.866712962961</v>
      </c>
      <c r="D1180" s="10" t="s">
        <v>516</v>
      </c>
      <c r="E1180" s="1" t="s">
        <v>6</v>
      </c>
      <c r="F1180" s="11">
        <v>73000</v>
      </c>
      <c r="G1180" s="9">
        <f>Data[[#This Row],[Clean Salary]]*INDEX(Exchange[], MATCH(Data[[#This Row],[Currency]], Exchange[Code], 0), 4)</f>
        <v>115061.01386091174</v>
      </c>
      <c r="H1180" s="11">
        <f>IFERROR(Data[[#This Row],[Salary in USD]]/(INDEX(Exchange[], MATCH(Data[[#This Row],[Local Currency Unit]], Exchange[Code], 0), 8)), "")</f>
        <v>30120.684256783181</v>
      </c>
      <c r="I1180" s="30">
        <f>100*(Data[[#This Row],[Salary in Big Macs]]/$H$5)</f>
        <v>219.75462184972318</v>
      </c>
      <c r="J1180" s="1" t="s">
        <v>394</v>
      </c>
      <c r="K1180" s="1" t="s">
        <v>298</v>
      </c>
      <c r="L1180" s="1" t="s">
        <v>135</v>
      </c>
      <c r="M1180" s="1" t="s">
        <v>6</v>
      </c>
      <c r="N1180" s="1" t="str">
        <f>INDEX(Countries[], MATCH(Data[[#This Row],[Where do you work]], Countries[Actual], 0), 2)</f>
        <v>UK</v>
      </c>
      <c r="O1180" s="1" t="str">
        <f>VLOOKUP(Data[[#This Row],[Where do you work]], Countries[], 3, FALSE)</f>
        <v>Europe</v>
      </c>
      <c r="P1180" s="1" t="s">
        <v>282</v>
      </c>
      <c r="Q1180" s="1" t="str">
        <f>VLOOKUP(Data[[#This Row],[How many hours of a day you work on Excel]], Time[], 2, FALSE)</f>
        <v>Heavy</v>
      </c>
      <c r="R1180" s="1">
        <v>8</v>
      </c>
      <c r="S1180" s="33" t="str">
        <f>VLOOKUP(Data[[#This Row],[Years of Experience]], Experience[], 2, TRUE)</f>
        <v>5 - 10 Years</v>
      </c>
    </row>
    <row r="1181" spans="2:19" x14ac:dyDescent="0.2">
      <c r="B1181" s="1" t="s">
        <v>462</v>
      </c>
      <c r="C1181" s="1">
        <v>41057.943854166668</v>
      </c>
      <c r="D1181" s="10" t="s">
        <v>463</v>
      </c>
      <c r="E1181" s="1" t="s">
        <v>6</v>
      </c>
      <c r="F1181" s="11">
        <v>80000</v>
      </c>
      <c r="G1181" s="9">
        <f>Data[[#This Row],[Clean Salary]]*INDEX(Exchange[], MATCH(Data[[#This Row],[Currency]], Exchange[Code], 0), 4)</f>
        <v>126094.26176538273</v>
      </c>
      <c r="H1181" s="11">
        <f>IFERROR(Data[[#This Row],[Salary in USD]]/(INDEX(Exchange[], MATCH(Data[[#This Row],[Local Currency Unit]], Exchange[Code], 0), 8)), "")</f>
        <v>33008.969048529514</v>
      </c>
      <c r="I1181" s="30">
        <f>100*(Data[[#This Row],[Salary in Big Macs]]/$H$5)</f>
        <v>240.82698284901173</v>
      </c>
      <c r="J1181" s="1" t="s">
        <v>394</v>
      </c>
      <c r="K1181" s="1" t="s">
        <v>298</v>
      </c>
      <c r="L1181" s="1" t="s">
        <v>135</v>
      </c>
      <c r="M1181" s="1" t="s">
        <v>6</v>
      </c>
      <c r="N1181" s="1" t="str">
        <f>INDEX(Countries[], MATCH(Data[[#This Row],[Where do you work]], Countries[Actual], 0), 2)</f>
        <v>UK</v>
      </c>
      <c r="O1181" s="1" t="str">
        <f>VLOOKUP(Data[[#This Row],[Where do you work]], Countries[], 3, FALSE)</f>
        <v>Europe</v>
      </c>
      <c r="P1181" s="1" t="s">
        <v>282</v>
      </c>
      <c r="Q1181" s="1" t="str">
        <f>VLOOKUP(Data[[#This Row],[How many hours of a day you work on Excel]], Time[], 2, FALSE)</f>
        <v>Heavy</v>
      </c>
      <c r="R1181" s="1">
        <v>15</v>
      </c>
      <c r="S1181" s="33" t="str">
        <f>VLOOKUP(Data[[#This Row],[Years of Experience]], Experience[], 2, TRUE)</f>
        <v>10 - 20 Years</v>
      </c>
    </row>
    <row r="1182" spans="2:19" x14ac:dyDescent="0.2">
      <c r="B1182" s="1" t="s">
        <v>393</v>
      </c>
      <c r="C1182" s="1">
        <v>41056.013240740744</v>
      </c>
      <c r="D1182" s="10">
        <v>100000</v>
      </c>
      <c r="E1182" s="1" t="s">
        <v>6</v>
      </c>
      <c r="F1182" s="11">
        <v>100000</v>
      </c>
      <c r="G1182" s="9">
        <f>Data[[#This Row],[Clean Salary]]*INDEX(Exchange[], MATCH(Data[[#This Row],[Currency]], Exchange[Code], 0), 4)</f>
        <v>157617.8272067284</v>
      </c>
      <c r="H1182" s="11">
        <f>IFERROR(Data[[#This Row],[Salary in USD]]/(INDEX(Exchange[], MATCH(Data[[#This Row],[Local Currency Unit]], Exchange[Code], 0), 8)), "")</f>
        <v>41261.211310661885</v>
      </c>
      <c r="I1182" s="30">
        <f>100*(Data[[#This Row],[Salary in Big Macs]]/$H$5)</f>
        <v>301.03372856126458</v>
      </c>
      <c r="J1182" s="1" t="s">
        <v>394</v>
      </c>
      <c r="K1182" s="1" t="s">
        <v>298</v>
      </c>
      <c r="L1182" s="1" t="s">
        <v>135</v>
      </c>
      <c r="M1182" s="1" t="s">
        <v>6</v>
      </c>
      <c r="N1182" s="1" t="str">
        <f>INDEX(Countries[], MATCH(Data[[#This Row],[Where do you work]], Countries[Actual], 0), 2)</f>
        <v>UK</v>
      </c>
      <c r="O1182" s="1" t="str">
        <f>VLOOKUP(Data[[#This Row],[Where do you work]], Countries[], 3, FALSE)</f>
        <v>Europe</v>
      </c>
      <c r="P1182" s="1" t="s">
        <v>291</v>
      </c>
      <c r="Q1182" s="1" t="str">
        <f>VLOOKUP(Data[[#This Row],[How many hours of a day you work on Excel]], Time[], 2, FALSE)</f>
        <v>Medium</v>
      </c>
      <c r="R1182" s="1">
        <v>20</v>
      </c>
      <c r="S1182" s="33" t="str">
        <f>VLOOKUP(Data[[#This Row],[Years of Experience]], Experience[], 2, TRUE)</f>
        <v>20+ Years</v>
      </c>
    </row>
    <row r="1183" spans="2:19" x14ac:dyDescent="0.2">
      <c r="B1183" s="1" t="s">
        <v>458</v>
      </c>
      <c r="C1183" s="1">
        <v>41056.673657407409</v>
      </c>
      <c r="D1183" s="10">
        <v>80000</v>
      </c>
      <c r="E1183" s="1" t="s">
        <v>6</v>
      </c>
      <c r="F1183" s="11">
        <v>80000</v>
      </c>
      <c r="G1183" s="9">
        <f>Data[[#This Row],[Clean Salary]]*INDEX(Exchange[], MATCH(Data[[#This Row],[Currency]], Exchange[Code], 0), 4)</f>
        <v>126094.26176538273</v>
      </c>
      <c r="H1183" s="11">
        <f>IFERROR(Data[[#This Row],[Salary in USD]]/(INDEX(Exchange[], MATCH(Data[[#This Row],[Local Currency Unit]], Exchange[Code], 0), 8)), "")</f>
        <v>33008.969048529514</v>
      </c>
      <c r="I1183" s="30">
        <f>100*(Data[[#This Row],[Salary in Big Macs]]/$H$5)</f>
        <v>240.82698284901173</v>
      </c>
      <c r="J1183" s="1" t="s">
        <v>459</v>
      </c>
      <c r="K1183" s="1" t="s">
        <v>316</v>
      </c>
      <c r="L1183" s="1" t="s">
        <v>135</v>
      </c>
      <c r="M1183" s="1" t="s">
        <v>6</v>
      </c>
      <c r="N1183" s="1" t="str">
        <f>INDEX(Countries[], MATCH(Data[[#This Row],[Where do you work]], Countries[Actual], 0), 2)</f>
        <v>UK</v>
      </c>
      <c r="O1183" s="1" t="str">
        <f>VLOOKUP(Data[[#This Row],[Where do you work]], Countries[], 3, FALSE)</f>
        <v>Europe</v>
      </c>
      <c r="P1183" s="1" t="s">
        <v>282</v>
      </c>
      <c r="Q1183" s="1" t="str">
        <f>VLOOKUP(Data[[#This Row],[How many hours of a day you work on Excel]], Time[], 2, FALSE)</f>
        <v>Heavy</v>
      </c>
      <c r="R1183" s="1">
        <v>10</v>
      </c>
      <c r="S1183" s="33" t="str">
        <f>VLOOKUP(Data[[#This Row],[Years of Experience]], Experience[], 2, TRUE)</f>
        <v>10 - 20 Years</v>
      </c>
    </row>
    <row r="1184" spans="2:19" x14ac:dyDescent="0.2">
      <c r="B1184" s="1" t="s">
        <v>2599</v>
      </c>
      <c r="C1184" s="1">
        <v>41055.058368055557</v>
      </c>
      <c r="D1184" s="10" t="s">
        <v>2600</v>
      </c>
      <c r="E1184" s="1" t="s">
        <v>6</v>
      </c>
      <c r="F1184" s="11">
        <v>20000</v>
      </c>
      <c r="G1184" s="9">
        <f>Data[[#This Row],[Clean Salary]]*INDEX(Exchange[], MATCH(Data[[#This Row],[Currency]], Exchange[Code], 0), 4)</f>
        <v>31523.565441345683</v>
      </c>
      <c r="H1184" s="11">
        <f>IFERROR(Data[[#This Row],[Salary in USD]]/(INDEX(Exchange[], MATCH(Data[[#This Row],[Local Currency Unit]], Exchange[Code], 0), 8)), "")</f>
        <v>8252.2422621323785</v>
      </c>
      <c r="I1184" s="30">
        <f>100*(Data[[#This Row],[Salary in Big Macs]]/$H$5)</f>
        <v>60.206745712252932</v>
      </c>
      <c r="J1184" s="1" t="s">
        <v>2601</v>
      </c>
      <c r="K1184" s="1" t="s">
        <v>305</v>
      </c>
      <c r="L1184" s="1" t="s">
        <v>135</v>
      </c>
      <c r="M1184" s="1" t="s">
        <v>6</v>
      </c>
      <c r="N1184" s="1" t="str">
        <f>INDEX(Countries[], MATCH(Data[[#This Row],[Where do you work]], Countries[Actual], 0), 2)</f>
        <v>UK</v>
      </c>
      <c r="O1184" s="1" t="str">
        <f>VLOOKUP(Data[[#This Row],[Where do you work]], Countries[], 3, FALSE)</f>
        <v>Europe</v>
      </c>
      <c r="P1184" s="1" t="s">
        <v>324</v>
      </c>
      <c r="Q1184" s="1" t="str">
        <f>VLOOKUP(Data[[#This Row],[How many hours of a day you work on Excel]], Time[], 2, FALSE)</f>
        <v>Light</v>
      </c>
      <c r="S1184" s="33" t="str">
        <f>VLOOKUP(Data[[#This Row],[Years of Experience]], Experience[], 2, TRUE)</f>
        <v>0 - 5 Years</v>
      </c>
    </row>
    <row r="1185" spans="2:19" x14ac:dyDescent="0.2">
      <c r="B1185" s="1" t="s">
        <v>1185</v>
      </c>
      <c r="C1185" s="1">
        <v>41057.948483796295</v>
      </c>
      <c r="D1185" s="10" t="s">
        <v>1186</v>
      </c>
      <c r="E1185" s="1" t="s">
        <v>6</v>
      </c>
      <c r="F1185" s="11">
        <v>43000</v>
      </c>
      <c r="G1185" s="9">
        <f>Data[[#This Row],[Clean Salary]]*INDEX(Exchange[], MATCH(Data[[#This Row],[Currency]], Exchange[Code], 0), 4)</f>
        <v>67775.665698893223</v>
      </c>
      <c r="H1185" s="11">
        <f>IFERROR(Data[[#This Row],[Salary in USD]]/(INDEX(Exchange[], MATCH(Data[[#This Row],[Local Currency Unit]], Exchange[Code], 0), 8)), "")</f>
        <v>17742.320863584613</v>
      </c>
      <c r="I1185" s="30">
        <f>100*(Data[[#This Row],[Salary in Big Macs]]/$H$5)</f>
        <v>129.44450328134377</v>
      </c>
      <c r="J1185" s="1" t="s">
        <v>1187</v>
      </c>
      <c r="K1185" s="1" t="s">
        <v>316</v>
      </c>
      <c r="L1185" s="1" t="s">
        <v>135</v>
      </c>
      <c r="M1185" s="1" t="s">
        <v>6</v>
      </c>
      <c r="N1185" s="1" t="str">
        <f>INDEX(Countries[], MATCH(Data[[#This Row],[Where do you work]], Countries[Actual], 0), 2)</f>
        <v>UK</v>
      </c>
      <c r="O1185" s="1" t="str">
        <f>VLOOKUP(Data[[#This Row],[Where do you work]], Countries[], 3, FALSE)</f>
        <v>Europe</v>
      </c>
      <c r="P1185" s="1" t="s">
        <v>294</v>
      </c>
      <c r="Q1185" s="1" t="str">
        <f>VLOOKUP(Data[[#This Row],[How many hours of a day you work on Excel]], Time[], 2, FALSE)</f>
        <v>Very Heavy</v>
      </c>
      <c r="R1185" s="1">
        <v>15</v>
      </c>
      <c r="S1185" s="33" t="str">
        <f>VLOOKUP(Data[[#This Row],[Years of Experience]], Experience[], 2, TRUE)</f>
        <v>10 - 20 Years</v>
      </c>
    </row>
    <row r="1186" spans="2:19" x14ac:dyDescent="0.2">
      <c r="B1186" s="1" t="s">
        <v>689</v>
      </c>
      <c r="C1186" s="1">
        <v>41055.146319444444</v>
      </c>
      <c r="D1186" s="10" t="s">
        <v>690</v>
      </c>
      <c r="E1186" s="1" t="s">
        <v>6</v>
      </c>
      <c r="F1186" s="11">
        <v>59000</v>
      </c>
      <c r="G1186" s="9">
        <f>Data[[#This Row],[Clean Salary]]*INDEX(Exchange[], MATCH(Data[[#This Row],[Currency]], Exchange[Code], 0), 4)</f>
        <v>92994.518051969761</v>
      </c>
      <c r="H1186" s="11">
        <f>IFERROR(Data[[#This Row],[Salary in USD]]/(INDEX(Exchange[], MATCH(Data[[#This Row],[Local Currency Unit]], Exchange[Code], 0), 8)), "")</f>
        <v>24344.114673290514</v>
      </c>
      <c r="I1186" s="30">
        <f>100*(Data[[#This Row],[Salary in Big Macs]]/$H$5)</f>
        <v>177.60989985114611</v>
      </c>
      <c r="J1186" s="1" t="s">
        <v>691</v>
      </c>
      <c r="K1186" s="1" t="s">
        <v>342</v>
      </c>
      <c r="L1186" s="1" t="s">
        <v>135</v>
      </c>
      <c r="M1186" s="1" t="s">
        <v>6</v>
      </c>
      <c r="N1186" s="1" t="str">
        <f>INDEX(Countries[], MATCH(Data[[#This Row],[Where do you work]], Countries[Actual], 0), 2)</f>
        <v>UK</v>
      </c>
      <c r="O1186" s="1" t="str">
        <f>VLOOKUP(Data[[#This Row],[Where do you work]], Countries[], 3, FALSE)</f>
        <v>Europe</v>
      </c>
      <c r="P1186" s="1" t="s">
        <v>291</v>
      </c>
      <c r="Q1186" s="1" t="str">
        <f>VLOOKUP(Data[[#This Row],[How many hours of a day you work on Excel]], Time[], 2, FALSE)</f>
        <v>Medium</v>
      </c>
      <c r="S1186" s="33" t="str">
        <f>VLOOKUP(Data[[#This Row],[Years of Experience]], Experience[], 2, TRUE)</f>
        <v>0 - 5 Years</v>
      </c>
    </row>
    <row r="1187" spans="2:19" x14ac:dyDescent="0.2">
      <c r="B1187" s="1" t="s">
        <v>591</v>
      </c>
      <c r="C1187" s="1">
        <v>41056.763553240744</v>
      </c>
      <c r="D1187" s="10">
        <v>64210.1</v>
      </c>
      <c r="E1187" s="1" t="s">
        <v>6</v>
      </c>
      <c r="F1187" s="11">
        <v>64210</v>
      </c>
      <c r="G1187" s="9">
        <f>Data[[#This Row],[Clean Salary]]*INDEX(Exchange[], MATCH(Data[[#This Row],[Currency]], Exchange[Code], 0), 4)</f>
        <v>101206.40684944032</v>
      </c>
      <c r="H1187" s="11">
        <f>IFERROR(Data[[#This Row],[Salary in USD]]/(INDEX(Exchange[], MATCH(Data[[#This Row],[Local Currency Unit]], Exchange[Code], 0), 8)), "")</f>
        <v>26493.823782576001</v>
      </c>
      <c r="I1187" s="30">
        <f>100*(Data[[#This Row],[Salary in Big Macs]]/$H$5)</f>
        <v>193.29375710918802</v>
      </c>
      <c r="J1187" s="1" t="s">
        <v>592</v>
      </c>
      <c r="K1187" s="1" t="s">
        <v>342</v>
      </c>
      <c r="L1187" s="1" t="s">
        <v>135</v>
      </c>
      <c r="M1187" s="1" t="s">
        <v>6</v>
      </c>
      <c r="N1187" s="1" t="str">
        <f>INDEX(Countries[], MATCH(Data[[#This Row],[Where do you work]], Countries[Actual], 0), 2)</f>
        <v>UK</v>
      </c>
      <c r="O1187" s="1" t="str">
        <f>VLOOKUP(Data[[#This Row],[Where do you work]], Countries[], 3, FALSE)</f>
        <v>Europe</v>
      </c>
      <c r="P1187" s="1" t="s">
        <v>282</v>
      </c>
      <c r="Q1187" s="1" t="str">
        <f>VLOOKUP(Data[[#This Row],[How many hours of a day you work on Excel]], Time[], 2, FALSE)</f>
        <v>Heavy</v>
      </c>
      <c r="R1187" s="1">
        <v>16</v>
      </c>
      <c r="S1187" s="33" t="str">
        <f>VLOOKUP(Data[[#This Row],[Years of Experience]], Experience[], 2, TRUE)</f>
        <v>10 - 20 Years</v>
      </c>
    </row>
    <row r="1188" spans="2:19" x14ac:dyDescent="0.2">
      <c r="B1188" s="1" t="s">
        <v>1946</v>
      </c>
      <c r="C1188" s="1">
        <v>41055.0622337963</v>
      </c>
      <c r="D1188" s="10" t="s">
        <v>1947</v>
      </c>
      <c r="E1188" s="1" t="s">
        <v>6</v>
      </c>
      <c r="F1188" s="11">
        <v>29000</v>
      </c>
      <c r="G1188" s="9">
        <f>Data[[#This Row],[Clean Salary]]*INDEX(Exchange[], MATCH(Data[[#This Row],[Currency]], Exchange[Code], 0), 4)</f>
        <v>45709.169889951241</v>
      </c>
      <c r="H1188" s="11">
        <f>IFERROR(Data[[#This Row],[Salary in USD]]/(INDEX(Exchange[], MATCH(Data[[#This Row],[Local Currency Unit]], Exchange[Code], 0), 8)), "")</f>
        <v>11965.751280091949</v>
      </c>
      <c r="I1188" s="30">
        <f>100*(Data[[#This Row],[Salary in Big Macs]]/$H$5)</f>
        <v>87.299781282766745</v>
      </c>
      <c r="J1188" s="1" t="s">
        <v>1948</v>
      </c>
      <c r="K1188" s="1" t="s">
        <v>290</v>
      </c>
      <c r="L1188" s="1" t="s">
        <v>135</v>
      </c>
      <c r="M1188" s="1" t="s">
        <v>6</v>
      </c>
      <c r="N1188" s="1" t="str">
        <f>INDEX(Countries[], MATCH(Data[[#This Row],[Where do you work]], Countries[Actual], 0), 2)</f>
        <v>UK</v>
      </c>
      <c r="O1188" s="1" t="str">
        <f>VLOOKUP(Data[[#This Row],[Where do you work]], Countries[], 3, FALSE)</f>
        <v>Europe</v>
      </c>
      <c r="P1188" s="1" t="s">
        <v>282</v>
      </c>
      <c r="Q1188" s="1" t="str">
        <f>VLOOKUP(Data[[#This Row],[How many hours of a day you work on Excel]], Time[], 2, FALSE)</f>
        <v>Heavy</v>
      </c>
      <c r="S1188" s="33" t="str">
        <f>VLOOKUP(Data[[#This Row],[Years of Experience]], Experience[], 2, TRUE)</f>
        <v>0 - 5 Years</v>
      </c>
    </row>
    <row r="1189" spans="2:19" x14ac:dyDescent="0.2">
      <c r="B1189" s="1" t="s">
        <v>1907</v>
      </c>
      <c r="C1189" s="1">
        <v>41058.174976851849</v>
      </c>
      <c r="D1189" s="10" t="s">
        <v>1897</v>
      </c>
      <c r="E1189" s="1" t="s">
        <v>6</v>
      </c>
      <c r="F1189" s="11">
        <v>30000</v>
      </c>
      <c r="G1189" s="9">
        <f>Data[[#This Row],[Clean Salary]]*INDEX(Exchange[], MATCH(Data[[#This Row],[Currency]], Exchange[Code], 0), 4)</f>
        <v>47285.348162018527</v>
      </c>
      <c r="H1189" s="11">
        <f>IFERROR(Data[[#This Row],[Salary in USD]]/(INDEX(Exchange[], MATCH(Data[[#This Row],[Local Currency Unit]], Exchange[Code], 0), 8)), "")</f>
        <v>12378.363393198568</v>
      </c>
      <c r="I1189" s="30">
        <f>100*(Data[[#This Row],[Salary in Big Macs]]/$H$5)</f>
        <v>90.31011856837938</v>
      </c>
      <c r="J1189" s="1" t="s">
        <v>1908</v>
      </c>
      <c r="K1189" s="1" t="s">
        <v>286</v>
      </c>
      <c r="L1189" s="1" t="s">
        <v>135</v>
      </c>
      <c r="M1189" s="1" t="s">
        <v>6</v>
      </c>
      <c r="N1189" s="1" t="str">
        <f>INDEX(Countries[], MATCH(Data[[#This Row],[Where do you work]], Countries[Actual], 0), 2)</f>
        <v>UK</v>
      </c>
      <c r="O1189" s="1" t="str">
        <f>VLOOKUP(Data[[#This Row],[Where do you work]], Countries[], 3, FALSE)</f>
        <v>Europe</v>
      </c>
      <c r="P1189" s="1" t="s">
        <v>282</v>
      </c>
      <c r="Q1189" s="1" t="str">
        <f>VLOOKUP(Data[[#This Row],[How many hours of a day you work on Excel]], Time[], 2, FALSE)</f>
        <v>Heavy</v>
      </c>
      <c r="R1189" s="1">
        <v>14</v>
      </c>
      <c r="S1189" s="33" t="str">
        <f>VLOOKUP(Data[[#This Row],[Years of Experience]], Experience[], 2, TRUE)</f>
        <v>10 - 20 Years</v>
      </c>
    </row>
    <row r="1190" spans="2:19" x14ac:dyDescent="0.2">
      <c r="B1190" s="1" t="s">
        <v>1902</v>
      </c>
      <c r="C1190" s="1">
        <v>41057.672118055554</v>
      </c>
      <c r="D1190" s="10" t="s">
        <v>1897</v>
      </c>
      <c r="E1190" s="1" t="s">
        <v>6</v>
      </c>
      <c r="F1190" s="11">
        <v>30000</v>
      </c>
      <c r="G1190" s="9">
        <f>Data[[#This Row],[Clean Salary]]*INDEX(Exchange[], MATCH(Data[[#This Row],[Currency]], Exchange[Code], 0), 4)</f>
        <v>47285.348162018527</v>
      </c>
      <c r="H1190" s="11">
        <f>IFERROR(Data[[#This Row],[Salary in USD]]/(INDEX(Exchange[], MATCH(Data[[#This Row],[Local Currency Unit]], Exchange[Code], 0), 8)), "")</f>
        <v>12378.363393198568</v>
      </c>
      <c r="I1190" s="30">
        <f>100*(Data[[#This Row],[Salary in Big Macs]]/$H$5)</f>
        <v>90.31011856837938</v>
      </c>
      <c r="J1190" s="1" t="s">
        <v>1491</v>
      </c>
      <c r="K1190" s="1" t="s">
        <v>290</v>
      </c>
      <c r="L1190" s="1" t="s">
        <v>135</v>
      </c>
      <c r="M1190" s="1" t="s">
        <v>6</v>
      </c>
      <c r="N1190" s="1" t="str">
        <f>INDEX(Countries[], MATCH(Data[[#This Row],[Where do you work]], Countries[Actual], 0), 2)</f>
        <v>UK</v>
      </c>
      <c r="O1190" s="1" t="str">
        <f>VLOOKUP(Data[[#This Row],[Where do you work]], Countries[], 3, FALSE)</f>
        <v>Europe</v>
      </c>
      <c r="P1190" s="1" t="s">
        <v>282</v>
      </c>
      <c r="Q1190" s="1" t="str">
        <f>VLOOKUP(Data[[#This Row],[How many hours of a day you work on Excel]], Time[], 2, FALSE)</f>
        <v>Heavy</v>
      </c>
      <c r="R1190" s="1">
        <v>4</v>
      </c>
      <c r="S1190" s="33" t="str">
        <f>VLOOKUP(Data[[#This Row],[Years of Experience]], Experience[], 2, TRUE)</f>
        <v>0 - 5 Years</v>
      </c>
    </row>
    <row r="1191" spans="2:19" x14ac:dyDescent="0.2">
      <c r="B1191" s="1" t="s">
        <v>1656</v>
      </c>
      <c r="C1191" s="1">
        <v>41058.002581018518</v>
      </c>
      <c r="D1191" s="10">
        <v>34000</v>
      </c>
      <c r="E1191" s="1" t="s">
        <v>6</v>
      </c>
      <c r="F1191" s="11">
        <v>34000</v>
      </c>
      <c r="G1191" s="9">
        <f>Data[[#This Row],[Clean Salary]]*INDEX(Exchange[], MATCH(Data[[#This Row],[Currency]], Exchange[Code], 0), 4)</f>
        <v>53590.061250287661</v>
      </c>
      <c r="H1191" s="11">
        <f>IFERROR(Data[[#This Row],[Salary in USD]]/(INDEX(Exchange[], MATCH(Data[[#This Row],[Local Currency Unit]], Exchange[Code], 0), 8)), "")</f>
        <v>14028.811845625043</v>
      </c>
      <c r="I1191" s="30">
        <f>100*(Data[[#This Row],[Salary in Big Macs]]/$H$5)</f>
        <v>102.35146771082997</v>
      </c>
      <c r="J1191" s="1" t="s">
        <v>1657</v>
      </c>
      <c r="K1191" s="1" t="s">
        <v>316</v>
      </c>
      <c r="L1191" s="1" t="s">
        <v>135</v>
      </c>
      <c r="M1191" s="1" t="s">
        <v>6</v>
      </c>
      <c r="N1191" s="1" t="str">
        <f>INDEX(Countries[], MATCH(Data[[#This Row],[Where do you work]], Countries[Actual], 0), 2)</f>
        <v>UK</v>
      </c>
      <c r="O1191" s="1" t="str">
        <f>VLOOKUP(Data[[#This Row],[Where do you work]], Countries[], 3, FALSE)</f>
        <v>Europe</v>
      </c>
      <c r="P1191" s="1" t="s">
        <v>294</v>
      </c>
      <c r="Q1191" s="1" t="str">
        <f>VLOOKUP(Data[[#This Row],[How many hours of a day you work on Excel]], Time[], 2, FALSE)</f>
        <v>Very Heavy</v>
      </c>
      <c r="R1191" s="1">
        <v>10</v>
      </c>
      <c r="S1191" s="33" t="str">
        <f>VLOOKUP(Data[[#This Row],[Years of Experience]], Experience[], 2, TRUE)</f>
        <v>10 - 20 Years</v>
      </c>
    </row>
    <row r="1192" spans="2:19" x14ac:dyDescent="0.2">
      <c r="B1192" s="1" t="s">
        <v>1658</v>
      </c>
      <c r="C1192" s="1">
        <v>41058.002638888887</v>
      </c>
      <c r="D1192" s="10">
        <v>34000</v>
      </c>
      <c r="E1192" s="1" t="s">
        <v>6</v>
      </c>
      <c r="F1192" s="11">
        <v>34000</v>
      </c>
      <c r="G1192" s="9">
        <f>Data[[#This Row],[Clean Salary]]*INDEX(Exchange[], MATCH(Data[[#This Row],[Currency]], Exchange[Code], 0), 4)</f>
        <v>53590.061250287661</v>
      </c>
      <c r="H1192" s="11">
        <f>IFERROR(Data[[#This Row],[Salary in USD]]/(INDEX(Exchange[], MATCH(Data[[#This Row],[Local Currency Unit]], Exchange[Code], 0), 8)), "")</f>
        <v>14028.811845625043</v>
      </c>
      <c r="I1192" s="30">
        <f>100*(Data[[#This Row],[Salary in Big Macs]]/$H$5)</f>
        <v>102.35146771082997</v>
      </c>
      <c r="J1192" s="1" t="s">
        <v>1657</v>
      </c>
      <c r="K1192" s="1" t="s">
        <v>316</v>
      </c>
      <c r="L1192" s="1" t="s">
        <v>135</v>
      </c>
      <c r="M1192" s="1" t="s">
        <v>6</v>
      </c>
      <c r="N1192" s="1" t="str">
        <f>INDEX(Countries[], MATCH(Data[[#This Row],[Where do you work]], Countries[Actual], 0), 2)</f>
        <v>UK</v>
      </c>
      <c r="O1192" s="1" t="str">
        <f>VLOOKUP(Data[[#This Row],[Where do you work]], Countries[], 3, FALSE)</f>
        <v>Europe</v>
      </c>
      <c r="P1192" s="1" t="s">
        <v>294</v>
      </c>
      <c r="Q1192" s="1" t="str">
        <f>VLOOKUP(Data[[#This Row],[How many hours of a day you work on Excel]], Time[], 2, FALSE)</f>
        <v>Very Heavy</v>
      </c>
      <c r="R1192" s="1">
        <v>10</v>
      </c>
      <c r="S1192" s="33" t="str">
        <f>VLOOKUP(Data[[#This Row],[Years of Experience]], Experience[], 2, TRUE)</f>
        <v>10 - 20 Years</v>
      </c>
    </row>
    <row r="1193" spans="2:19" x14ac:dyDescent="0.2">
      <c r="B1193" s="1" t="s">
        <v>1659</v>
      </c>
      <c r="C1193" s="1">
        <v>41058.190011574072</v>
      </c>
      <c r="D1193" s="10" t="s">
        <v>1660</v>
      </c>
      <c r="E1193" s="1" t="s">
        <v>6</v>
      </c>
      <c r="F1193" s="11">
        <v>34000</v>
      </c>
      <c r="G1193" s="9">
        <f>Data[[#This Row],[Clean Salary]]*INDEX(Exchange[], MATCH(Data[[#This Row],[Currency]], Exchange[Code], 0), 4)</f>
        <v>53590.061250287661</v>
      </c>
      <c r="H1193" s="11">
        <f>IFERROR(Data[[#This Row],[Salary in USD]]/(INDEX(Exchange[], MATCH(Data[[#This Row],[Local Currency Unit]], Exchange[Code], 0), 8)), "")</f>
        <v>14028.811845625043</v>
      </c>
      <c r="I1193" s="30">
        <f>100*(Data[[#This Row],[Salary in Big Macs]]/$H$5)</f>
        <v>102.35146771082997</v>
      </c>
      <c r="J1193" s="1" t="s">
        <v>1661</v>
      </c>
      <c r="K1193" s="1" t="s">
        <v>316</v>
      </c>
      <c r="L1193" s="1" t="s">
        <v>135</v>
      </c>
      <c r="M1193" s="1" t="s">
        <v>6</v>
      </c>
      <c r="N1193" s="1" t="str">
        <f>INDEX(Countries[], MATCH(Data[[#This Row],[Where do you work]], Countries[Actual], 0), 2)</f>
        <v>UK</v>
      </c>
      <c r="O1193" s="1" t="str">
        <f>VLOOKUP(Data[[#This Row],[Where do you work]], Countries[], 3, FALSE)</f>
        <v>Europe</v>
      </c>
      <c r="P1193" s="1" t="s">
        <v>294</v>
      </c>
      <c r="Q1193" s="1" t="str">
        <f>VLOOKUP(Data[[#This Row],[How many hours of a day you work on Excel]], Time[], 2, FALSE)</f>
        <v>Very Heavy</v>
      </c>
      <c r="R1193" s="1">
        <v>10</v>
      </c>
      <c r="S1193" s="33" t="str">
        <f>VLOOKUP(Data[[#This Row],[Years of Experience]], Experience[], 2, TRUE)</f>
        <v>10 - 20 Years</v>
      </c>
    </row>
    <row r="1194" spans="2:19" x14ac:dyDescent="0.2">
      <c r="B1194" s="1" t="s">
        <v>2602</v>
      </c>
      <c r="C1194" s="1">
        <v>41055.241805555554</v>
      </c>
      <c r="D1194" s="10" t="s">
        <v>2603</v>
      </c>
      <c r="E1194" s="1" t="s">
        <v>6</v>
      </c>
      <c r="F1194" s="11">
        <v>20000</v>
      </c>
      <c r="G1194" s="9">
        <f>Data[[#This Row],[Clean Salary]]*INDEX(Exchange[], MATCH(Data[[#This Row],[Currency]], Exchange[Code], 0), 4)</f>
        <v>31523.565441345683</v>
      </c>
      <c r="H1194" s="11">
        <f>IFERROR(Data[[#This Row],[Salary in USD]]/(INDEX(Exchange[], MATCH(Data[[#This Row],[Local Currency Unit]], Exchange[Code], 0), 8)), "")</f>
        <v>8252.2422621323785</v>
      </c>
      <c r="I1194" s="30">
        <f>100*(Data[[#This Row],[Salary in Big Macs]]/$H$5)</f>
        <v>60.206745712252932</v>
      </c>
      <c r="J1194" s="1" t="s">
        <v>2604</v>
      </c>
      <c r="K1194" s="1" t="s">
        <v>342</v>
      </c>
      <c r="L1194" s="1" t="s">
        <v>135</v>
      </c>
      <c r="M1194" s="1" t="s">
        <v>6</v>
      </c>
      <c r="N1194" s="1" t="str">
        <f>INDEX(Countries[], MATCH(Data[[#This Row],[Where do you work]], Countries[Actual], 0), 2)</f>
        <v>UK</v>
      </c>
      <c r="O1194" s="1" t="str">
        <f>VLOOKUP(Data[[#This Row],[Where do you work]], Countries[], 3, FALSE)</f>
        <v>Europe</v>
      </c>
      <c r="P1194" s="1" t="s">
        <v>282</v>
      </c>
      <c r="Q1194" s="1" t="str">
        <f>VLOOKUP(Data[[#This Row],[How many hours of a day you work on Excel]], Time[], 2, FALSE)</f>
        <v>Heavy</v>
      </c>
      <c r="S1194" s="33" t="str">
        <f>VLOOKUP(Data[[#This Row],[Years of Experience]], Experience[], 2, TRUE)</f>
        <v>0 - 5 Years</v>
      </c>
    </row>
    <row r="1195" spans="2:19" x14ac:dyDescent="0.2">
      <c r="B1195" s="1" t="s">
        <v>578</v>
      </c>
      <c r="C1195" s="1">
        <v>41055.095868055556</v>
      </c>
      <c r="D1195" s="10" t="s">
        <v>579</v>
      </c>
      <c r="E1195" s="1" t="s">
        <v>6</v>
      </c>
      <c r="F1195" s="11">
        <v>66000</v>
      </c>
      <c r="G1195" s="9">
        <f>Data[[#This Row],[Clean Salary]]*INDEX(Exchange[], MATCH(Data[[#This Row],[Currency]], Exchange[Code], 0), 4)</f>
        <v>104027.76595644075</v>
      </c>
      <c r="H1195" s="11">
        <f>IFERROR(Data[[#This Row],[Salary in USD]]/(INDEX(Exchange[], MATCH(Data[[#This Row],[Local Currency Unit]], Exchange[Code], 0), 8)), "")</f>
        <v>27232.399465036848</v>
      </c>
      <c r="I1195" s="30">
        <f>100*(Data[[#This Row],[Salary in Big Macs]]/$H$5)</f>
        <v>198.68226085043463</v>
      </c>
      <c r="J1195" s="1" t="s">
        <v>580</v>
      </c>
      <c r="K1195" s="1" t="s">
        <v>281</v>
      </c>
      <c r="L1195" s="1" t="s">
        <v>135</v>
      </c>
      <c r="M1195" s="1" t="s">
        <v>6</v>
      </c>
      <c r="N1195" s="1" t="str">
        <f>INDEX(Countries[], MATCH(Data[[#This Row],[Where do you work]], Countries[Actual], 0), 2)</f>
        <v>UK</v>
      </c>
      <c r="O1195" s="1" t="str">
        <f>VLOOKUP(Data[[#This Row],[Where do you work]], Countries[], 3, FALSE)</f>
        <v>Europe</v>
      </c>
      <c r="P1195" s="1" t="s">
        <v>324</v>
      </c>
      <c r="Q1195" s="1" t="str">
        <f>VLOOKUP(Data[[#This Row],[How many hours of a day you work on Excel]], Time[], 2, FALSE)</f>
        <v>Light</v>
      </c>
      <c r="S1195" s="33" t="str">
        <f>VLOOKUP(Data[[#This Row],[Years of Experience]], Experience[], 2, TRUE)</f>
        <v>0 - 5 Years</v>
      </c>
    </row>
    <row r="1196" spans="2:19" x14ac:dyDescent="0.2">
      <c r="B1196" s="1" t="s">
        <v>2813</v>
      </c>
      <c r="C1196" s="1">
        <v>41055.179918981485</v>
      </c>
      <c r="D1196" s="10" t="s">
        <v>2814</v>
      </c>
      <c r="E1196" s="1" t="s">
        <v>6</v>
      </c>
      <c r="F1196" s="11">
        <v>16400</v>
      </c>
      <c r="G1196" s="9">
        <f>Data[[#This Row],[Clean Salary]]*INDEX(Exchange[], MATCH(Data[[#This Row],[Currency]], Exchange[Code], 0), 4)</f>
        <v>25849.323661903458</v>
      </c>
      <c r="H1196" s="11">
        <f>IFERROR(Data[[#This Row],[Salary in USD]]/(INDEX(Exchange[], MATCH(Data[[#This Row],[Local Currency Unit]], Exchange[Code], 0), 8)), "")</f>
        <v>6766.8386549485494</v>
      </c>
      <c r="I1196" s="30">
        <f>100*(Data[[#This Row],[Salary in Big Macs]]/$H$5)</f>
        <v>49.369531484047393</v>
      </c>
      <c r="J1196" s="1" t="s">
        <v>2815</v>
      </c>
      <c r="K1196" s="1" t="s">
        <v>290</v>
      </c>
      <c r="L1196" s="1" t="s">
        <v>135</v>
      </c>
      <c r="M1196" s="1" t="s">
        <v>6</v>
      </c>
      <c r="N1196" s="1" t="str">
        <f>INDEX(Countries[], MATCH(Data[[#This Row],[Where do you work]], Countries[Actual], 0), 2)</f>
        <v>UK</v>
      </c>
      <c r="O1196" s="1" t="str">
        <f>VLOOKUP(Data[[#This Row],[Where do you work]], Countries[], 3, FALSE)</f>
        <v>Europe</v>
      </c>
      <c r="P1196" s="1" t="s">
        <v>282</v>
      </c>
      <c r="Q1196" s="1" t="str">
        <f>VLOOKUP(Data[[#This Row],[How many hours of a day you work on Excel]], Time[], 2, FALSE)</f>
        <v>Heavy</v>
      </c>
      <c r="S1196" s="33" t="str">
        <f>VLOOKUP(Data[[#This Row],[Years of Experience]], Experience[], 2, TRUE)</f>
        <v>0 - 5 Years</v>
      </c>
    </row>
    <row r="1197" spans="2:19" x14ac:dyDescent="0.2">
      <c r="B1197" s="1" t="s">
        <v>1697</v>
      </c>
      <c r="C1197" s="1">
        <v>41055.16138888889</v>
      </c>
      <c r="D1197" s="10">
        <v>33000</v>
      </c>
      <c r="E1197" s="1" t="s">
        <v>6</v>
      </c>
      <c r="F1197" s="11">
        <v>33000</v>
      </c>
      <c r="G1197" s="9">
        <f>Data[[#This Row],[Clean Salary]]*INDEX(Exchange[], MATCH(Data[[#This Row],[Currency]], Exchange[Code], 0), 4)</f>
        <v>52013.882978220376</v>
      </c>
      <c r="H1197" s="11">
        <f>IFERROR(Data[[#This Row],[Salary in USD]]/(INDEX(Exchange[], MATCH(Data[[#This Row],[Local Currency Unit]], Exchange[Code], 0), 8)), "")</f>
        <v>13616.199732518424</v>
      </c>
      <c r="I1197" s="30">
        <f>100*(Data[[#This Row],[Salary in Big Macs]]/$H$5)</f>
        <v>99.341130425217315</v>
      </c>
      <c r="J1197" s="1" t="s">
        <v>1698</v>
      </c>
      <c r="K1197" s="1" t="s">
        <v>281</v>
      </c>
      <c r="L1197" s="1" t="s">
        <v>135</v>
      </c>
      <c r="M1197" s="1" t="s">
        <v>6</v>
      </c>
      <c r="N1197" s="1" t="str">
        <f>INDEX(Countries[], MATCH(Data[[#This Row],[Where do you work]], Countries[Actual], 0), 2)</f>
        <v>UK</v>
      </c>
      <c r="O1197" s="1" t="str">
        <f>VLOOKUP(Data[[#This Row],[Where do you work]], Countries[], 3, FALSE)</f>
        <v>Europe</v>
      </c>
      <c r="P1197" s="1" t="s">
        <v>282</v>
      </c>
      <c r="Q1197" s="1" t="str">
        <f>VLOOKUP(Data[[#This Row],[How many hours of a day you work on Excel]], Time[], 2, FALSE)</f>
        <v>Heavy</v>
      </c>
      <c r="S1197" s="33" t="str">
        <f>VLOOKUP(Data[[#This Row],[Years of Experience]], Experience[], 2, TRUE)</f>
        <v>0 - 5 Years</v>
      </c>
    </row>
    <row r="1198" spans="2:19" x14ac:dyDescent="0.2">
      <c r="B1198" s="1" t="s">
        <v>1224</v>
      </c>
      <c r="C1198" s="1">
        <v>41064.752326388887</v>
      </c>
      <c r="D1198" s="10">
        <v>42000</v>
      </c>
      <c r="E1198" s="1" t="s">
        <v>6</v>
      </c>
      <c r="F1198" s="11">
        <v>42000</v>
      </c>
      <c r="G1198" s="9">
        <f>Data[[#This Row],[Clean Salary]]*INDEX(Exchange[], MATCH(Data[[#This Row],[Currency]], Exchange[Code], 0), 4)</f>
        <v>66199.48742682593</v>
      </c>
      <c r="H1198" s="11">
        <f>IFERROR(Data[[#This Row],[Salary in USD]]/(INDEX(Exchange[], MATCH(Data[[#This Row],[Local Currency Unit]], Exchange[Code], 0), 8)), "")</f>
        <v>17329.708750477992</v>
      </c>
      <c r="I1198" s="30">
        <f>100*(Data[[#This Row],[Salary in Big Macs]]/$H$5)</f>
        <v>126.43416599573112</v>
      </c>
      <c r="J1198" s="1" t="s">
        <v>800</v>
      </c>
      <c r="K1198" s="1" t="s">
        <v>281</v>
      </c>
      <c r="L1198" s="1" t="s">
        <v>135</v>
      </c>
      <c r="M1198" s="1" t="s">
        <v>6</v>
      </c>
      <c r="N1198" s="1" t="str">
        <f>INDEX(Countries[], MATCH(Data[[#This Row],[Where do you work]], Countries[Actual], 0), 2)</f>
        <v>UK</v>
      </c>
      <c r="O1198" s="1" t="str">
        <f>VLOOKUP(Data[[#This Row],[Where do you work]], Countries[], 3, FALSE)</f>
        <v>Europe</v>
      </c>
      <c r="P1198" s="1" t="s">
        <v>282</v>
      </c>
      <c r="Q1198" s="1" t="str">
        <f>VLOOKUP(Data[[#This Row],[How many hours of a day you work on Excel]], Time[], 2, FALSE)</f>
        <v>Heavy</v>
      </c>
      <c r="R1198" s="1">
        <v>23</v>
      </c>
      <c r="S1198" s="33" t="str">
        <f>VLOOKUP(Data[[#This Row],[Years of Experience]], Experience[], 2, TRUE)</f>
        <v>20+ Years</v>
      </c>
    </row>
    <row r="1199" spans="2:19" x14ac:dyDescent="0.2">
      <c r="B1199" s="1" t="s">
        <v>1109</v>
      </c>
      <c r="C1199" s="1">
        <v>41058.829606481479</v>
      </c>
      <c r="D1199" s="10" t="s">
        <v>1106</v>
      </c>
      <c r="E1199" s="1" t="s">
        <v>6</v>
      </c>
      <c r="F1199" s="11">
        <v>45000</v>
      </c>
      <c r="G1199" s="9">
        <f>Data[[#This Row],[Clean Salary]]*INDEX(Exchange[], MATCH(Data[[#This Row],[Currency]], Exchange[Code], 0), 4)</f>
        <v>70928.022243027779</v>
      </c>
      <c r="H1199" s="11">
        <f>IFERROR(Data[[#This Row],[Salary in USD]]/(INDEX(Exchange[], MATCH(Data[[#This Row],[Local Currency Unit]], Exchange[Code], 0), 8)), "")</f>
        <v>18567.545089797848</v>
      </c>
      <c r="I1199" s="30">
        <f>100*(Data[[#This Row],[Salary in Big Macs]]/$H$5)</f>
        <v>135.46517785256907</v>
      </c>
      <c r="J1199" s="1" t="s">
        <v>800</v>
      </c>
      <c r="K1199" s="1" t="s">
        <v>281</v>
      </c>
      <c r="L1199" s="1" t="s">
        <v>135</v>
      </c>
      <c r="M1199" s="1" t="s">
        <v>6</v>
      </c>
      <c r="N1199" s="1" t="str">
        <f>INDEX(Countries[], MATCH(Data[[#This Row],[Where do you work]], Countries[Actual], 0), 2)</f>
        <v>UK</v>
      </c>
      <c r="O1199" s="1" t="str">
        <f>VLOOKUP(Data[[#This Row],[Where do you work]], Countries[], 3, FALSE)</f>
        <v>Europe</v>
      </c>
      <c r="P1199" s="1" t="s">
        <v>291</v>
      </c>
      <c r="Q1199" s="1" t="str">
        <f>VLOOKUP(Data[[#This Row],[How many hours of a day you work on Excel]], Time[], 2, FALSE)</f>
        <v>Medium</v>
      </c>
      <c r="R1199" s="1">
        <v>15</v>
      </c>
      <c r="S1199" s="33" t="str">
        <f>VLOOKUP(Data[[#This Row],[Years of Experience]], Experience[], 2, TRUE)</f>
        <v>10 - 20 Years</v>
      </c>
    </row>
    <row r="1200" spans="2:19" x14ac:dyDescent="0.2">
      <c r="B1200" s="1" t="s">
        <v>506</v>
      </c>
      <c r="C1200" s="1">
        <v>41057.710219907407</v>
      </c>
      <c r="D1200" s="10">
        <v>75000</v>
      </c>
      <c r="E1200" s="1" t="s">
        <v>6</v>
      </c>
      <c r="F1200" s="11">
        <v>75000</v>
      </c>
      <c r="G1200" s="9">
        <f>Data[[#This Row],[Clean Salary]]*INDEX(Exchange[], MATCH(Data[[#This Row],[Currency]], Exchange[Code], 0), 4)</f>
        <v>118213.37040504631</v>
      </c>
      <c r="H1200" s="11">
        <f>IFERROR(Data[[#This Row],[Salary in USD]]/(INDEX(Exchange[], MATCH(Data[[#This Row],[Local Currency Unit]], Exchange[Code], 0), 8)), "")</f>
        <v>30945.908482996419</v>
      </c>
      <c r="I1200" s="30">
        <f>100*(Data[[#This Row],[Salary in Big Macs]]/$H$5)</f>
        <v>225.77529642094848</v>
      </c>
      <c r="J1200" s="1" t="s">
        <v>468</v>
      </c>
      <c r="K1200" s="1" t="s">
        <v>281</v>
      </c>
      <c r="L1200" s="1" t="s">
        <v>135</v>
      </c>
      <c r="M1200" s="1" t="s">
        <v>6</v>
      </c>
      <c r="N1200" s="1" t="str">
        <f>INDEX(Countries[], MATCH(Data[[#This Row],[Where do you work]], Countries[Actual], 0), 2)</f>
        <v>UK</v>
      </c>
      <c r="O1200" s="1" t="str">
        <f>VLOOKUP(Data[[#This Row],[Where do you work]], Countries[], 3, FALSE)</f>
        <v>Europe</v>
      </c>
      <c r="P1200" s="1" t="s">
        <v>291</v>
      </c>
      <c r="Q1200" s="1" t="str">
        <f>VLOOKUP(Data[[#This Row],[How many hours of a day you work on Excel]], Time[], 2, FALSE)</f>
        <v>Medium</v>
      </c>
      <c r="R1200" s="1">
        <v>10</v>
      </c>
      <c r="S1200" s="33" t="str">
        <f>VLOOKUP(Data[[#This Row],[Years of Experience]], Experience[], 2, TRUE)</f>
        <v>10 - 20 Years</v>
      </c>
    </row>
    <row r="1201" spans="2:19" x14ac:dyDescent="0.2">
      <c r="B1201" s="1" t="s">
        <v>1534</v>
      </c>
      <c r="C1201" s="1">
        <v>41054.207465277781</v>
      </c>
      <c r="D1201" s="10" t="s">
        <v>1535</v>
      </c>
      <c r="E1201" s="1" t="s">
        <v>6</v>
      </c>
      <c r="F1201" s="11">
        <v>35000</v>
      </c>
      <c r="G1201" s="9">
        <f>Data[[#This Row],[Clean Salary]]*INDEX(Exchange[], MATCH(Data[[#This Row],[Currency]], Exchange[Code], 0), 4)</f>
        <v>55166.239522354947</v>
      </c>
      <c r="H1201" s="11">
        <f>IFERROR(Data[[#This Row],[Salary in USD]]/(INDEX(Exchange[], MATCH(Data[[#This Row],[Local Currency Unit]], Exchange[Code], 0), 8)), "")</f>
        <v>14441.423958731662</v>
      </c>
      <c r="I1201" s="30">
        <f>100*(Data[[#This Row],[Salary in Big Macs]]/$H$5)</f>
        <v>105.36180499644261</v>
      </c>
      <c r="J1201" s="1" t="s">
        <v>1536</v>
      </c>
      <c r="K1201" s="1" t="s">
        <v>290</v>
      </c>
      <c r="L1201" s="1" t="s">
        <v>135</v>
      </c>
      <c r="M1201" s="1" t="s">
        <v>6</v>
      </c>
      <c r="N1201" s="1" t="str">
        <f>INDEX(Countries[], MATCH(Data[[#This Row],[Where do you work]], Countries[Actual], 0), 2)</f>
        <v>UK</v>
      </c>
      <c r="O1201" s="1" t="str">
        <f>VLOOKUP(Data[[#This Row],[Where do you work]], Countries[], 3, FALSE)</f>
        <v>Europe</v>
      </c>
      <c r="P1201" s="1" t="s">
        <v>294</v>
      </c>
      <c r="Q1201" s="1" t="str">
        <f>VLOOKUP(Data[[#This Row],[How many hours of a day you work on Excel]], Time[], 2, FALSE)</f>
        <v>Very Heavy</v>
      </c>
      <c r="S1201" s="33" t="str">
        <f>VLOOKUP(Data[[#This Row],[Years of Experience]], Experience[], 2, TRUE)</f>
        <v>0 - 5 Years</v>
      </c>
    </row>
    <row r="1202" spans="2:19" x14ac:dyDescent="0.2">
      <c r="B1202" s="1" t="s">
        <v>587</v>
      </c>
      <c r="C1202" s="1">
        <v>41056.720416666663</v>
      </c>
      <c r="D1202" s="10" t="s">
        <v>584</v>
      </c>
      <c r="E1202" s="1" t="s">
        <v>6</v>
      </c>
      <c r="F1202" s="11">
        <v>65000</v>
      </c>
      <c r="G1202" s="9">
        <f>Data[[#This Row],[Clean Salary]]*INDEX(Exchange[], MATCH(Data[[#This Row],[Currency]], Exchange[Code], 0), 4)</f>
        <v>102451.58768437347</v>
      </c>
      <c r="H1202" s="11">
        <f>IFERROR(Data[[#This Row],[Salary in USD]]/(INDEX(Exchange[], MATCH(Data[[#This Row],[Local Currency Unit]], Exchange[Code], 0), 8)), "")</f>
        <v>26819.78735193023</v>
      </c>
      <c r="I1202" s="30">
        <f>100*(Data[[#This Row],[Salary in Big Macs]]/$H$5)</f>
        <v>195.67192356482201</v>
      </c>
      <c r="J1202" s="1" t="s">
        <v>281</v>
      </c>
      <c r="K1202" s="1" t="s">
        <v>281</v>
      </c>
      <c r="L1202" s="1" t="s">
        <v>135</v>
      </c>
      <c r="M1202" s="1" t="s">
        <v>6</v>
      </c>
      <c r="N1202" s="1" t="str">
        <f>INDEX(Countries[], MATCH(Data[[#This Row],[Where do you work]], Countries[Actual], 0), 2)</f>
        <v>UK</v>
      </c>
      <c r="O1202" s="1" t="str">
        <f>VLOOKUP(Data[[#This Row],[Where do you work]], Countries[], 3, FALSE)</f>
        <v>Europe</v>
      </c>
      <c r="P1202" s="1" t="s">
        <v>324</v>
      </c>
      <c r="Q1202" s="1" t="str">
        <f>VLOOKUP(Data[[#This Row],[How many hours of a day you work on Excel]], Time[], 2, FALSE)</f>
        <v>Light</v>
      </c>
      <c r="R1202" s="1">
        <v>15</v>
      </c>
      <c r="S1202" s="33" t="str">
        <f>VLOOKUP(Data[[#This Row],[Years of Experience]], Experience[], 2, TRUE)</f>
        <v>10 - 20 Years</v>
      </c>
    </row>
    <row r="1203" spans="2:19" x14ac:dyDescent="0.2">
      <c r="B1203" s="1" t="s">
        <v>675</v>
      </c>
      <c r="C1203" s="1">
        <v>41055.08216435185</v>
      </c>
      <c r="D1203" s="10" t="s">
        <v>673</v>
      </c>
      <c r="E1203" s="1" t="s">
        <v>6</v>
      </c>
      <c r="F1203" s="11">
        <v>60000</v>
      </c>
      <c r="G1203" s="9">
        <f>Data[[#This Row],[Clean Salary]]*INDEX(Exchange[], MATCH(Data[[#This Row],[Currency]], Exchange[Code], 0), 4)</f>
        <v>94570.696324037053</v>
      </c>
      <c r="H1203" s="11">
        <f>IFERROR(Data[[#This Row],[Salary in USD]]/(INDEX(Exchange[], MATCH(Data[[#This Row],[Local Currency Unit]], Exchange[Code], 0), 8)), "")</f>
        <v>24756.726786397136</v>
      </c>
      <c r="I1203" s="30">
        <f>100*(Data[[#This Row],[Salary in Big Macs]]/$H$5)</f>
        <v>180.62023713675876</v>
      </c>
      <c r="J1203" s="1" t="s">
        <v>676</v>
      </c>
      <c r="K1203" s="1" t="s">
        <v>329</v>
      </c>
      <c r="L1203" s="1" t="s">
        <v>135</v>
      </c>
      <c r="M1203" s="1" t="s">
        <v>6</v>
      </c>
      <c r="N1203" s="1" t="str">
        <f>INDEX(Countries[], MATCH(Data[[#This Row],[Where do you work]], Countries[Actual], 0), 2)</f>
        <v>UK</v>
      </c>
      <c r="O1203" s="1" t="str">
        <f>VLOOKUP(Data[[#This Row],[Where do you work]], Countries[], 3, FALSE)</f>
        <v>Europe</v>
      </c>
      <c r="P1203" s="1" t="s">
        <v>291</v>
      </c>
      <c r="Q1203" s="1" t="str">
        <f>VLOOKUP(Data[[#This Row],[How many hours of a day you work on Excel]], Time[], 2, FALSE)</f>
        <v>Medium</v>
      </c>
      <c r="S1203" s="33" t="str">
        <f>VLOOKUP(Data[[#This Row],[Years of Experience]], Experience[], 2, TRUE)</f>
        <v>0 - 5 Years</v>
      </c>
    </row>
    <row r="1204" spans="2:19" x14ac:dyDescent="0.2">
      <c r="B1204" s="1" t="s">
        <v>327</v>
      </c>
      <c r="C1204" s="1">
        <v>41055.151076388887</v>
      </c>
      <c r="D1204" s="10">
        <v>190000</v>
      </c>
      <c r="E1204" s="1" t="s">
        <v>6</v>
      </c>
      <c r="F1204" s="11">
        <v>190000</v>
      </c>
      <c r="G1204" s="9">
        <f>Data[[#This Row],[Clean Salary]]*INDEX(Exchange[], MATCH(Data[[#This Row],[Currency]], Exchange[Code], 0), 4)</f>
        <v>299473.87169278396</v>
      </c>
      <c r="H1204" s="11">
        <f>IFERROR(Data[[#This Row],[Salary in USD]]/(INDEX(Exchange[], MATCH(Data[[#This Row],[Local Currency Unit]], Exchange[Code], 0), 8)), "")</f>
        <v>78396.301490257581</v>
      </c>
      <c r="I1204" s="30">
        <f>100*(Data[[#This Row],[Salary in Big Macs]]/$H$5)</f>
        <v>571.96408426640266</v>
      </c>
      <c r="J1204" s="1" t="s">
        <v>328</v>
      </c>
      <c r="K1204" s="1" t="s">
        <v>329</v>
      </c>
      <c r="L1204" s="1" t="s">
        <v>135</v>
      </c>
      <c r="M1204" s="1" t="s">
        <v>6</v>
      </c>
      <c r="N1204" s="1" t="str">
        <f>INDEX(Countries[], MATCH(Data[[#This Row],[Where do you work]], Countries[Actual], 0), 2)</f>
        <v>UK</v>
      </c>
      <c r="O1204" s="1" t="str">
        <f>VLOOKUP(Data[[#This Row],[Where do you work]], Countries[], 3, FALSE)</f>
        <v>Europe</v>
      </c>
      <c r="P1204" s="1" t="s">
        <v>282</v>
      </c>
      <c r="Q1204" s="1" t="str">
        <f>VLOOKUP(Data[[#This Row],[How many hours of a day you work on Excel]], Time[], 2, FALSE)</f>
        <v>Heavy</v>
      </c>
      <c r="S1204" s="33" t="str">
        <f>VLOOKUP(Data[[#This Row],[Years of Experience]], Experience[], 2, TRUE)</f>
        <v>0 - 5 Years</v>
      </c>
    </row>
    <row r="1205" spans="2:19" x14ac:dyDescent="0.2">
      <c r="B1205" s="1" t="s">
        <v>460</v>
      </c>
      <c r="C1205" s="1">
        <v>41057.65421296296</v>
      </c>
      <c r="D1205" s="10">
        <v>80000</v>
      </c>
      <c r="E1205" s="1" t="s">
        <v>6</v>
      </c>
      <c r="F1205" s="11">
        <v>80000</v>
      </c>
      <c r="G1205" s="9">
        <f>Data[[#This Row],[Clean Salary]]*INDEX(Exchange[], MATCH(Data[[#This Row],[Currency]], Exchange[Code], 0), 4)</f>
        <v>126094.26176538273</v>
      </c>
      <c r="H1205" s="11">
        <f>IFERROR(Data[[#This Row],[Salary in USD]]/(INDEX(Exchange[], MATCH(Data[[#This Row],[Local Currency Unit]], Exchange[Code], 0), 8)), "")</f>
        <v>33008.969048529514</v>
      </c>
      <c r="I1205" s="30">
        <f>100*(Data[[#This Row],[Salary in Big Macs]]/$H$5)</f>
        <v>240.82698284901173</v>
      </c>
      <c r="J1205" s="1" t="s">
        <v>461</v>
      </c>
      <c r="K1205" s="1" t="s">
        <v>342</v>
      </c>
      <c r="L1205" s="1" t="s">
        <v>135</v>
      </c>
      <c r="M1205" s="1" t="s">
        <v>6</v>
      </c>
      <c r="N1205" s="1" t="str">
        <f>INDEX(Countries[], MATCH(Data[[#This Row],[Where do you work]], Countries[Actual], 0), 2)</f>
        <v>UK</v>
      </c>
      <c r="O1205" s="1" t="str">
        <f>VLOOKUP(Data[[#This Row],[Where do you work]], Countries[], 3, FALSE)</f>
        <v>Europe</v>
      </c>
      <c r="P1205" s="1" t="s">
        <v>282</v>
      </c>
      <c r="Q1205" s="1" t="str">
        <f>VLOOKUP(Data[[#This Row],[How many hours of a day you work on Excel]], Time[], 2, FALSE)</f>
        <v>Heavy</v>
      </c>
      <c r="R1205" s="1">
        <v>10</v>
      </c>
      <c r="S1205" s="33" t="str">
        <f>VLOOKUP(Data[[#This Row],[Years of Experience]], Experience[], 2, TRUE)</f>
        <v>10 - 20 Years</v>
      </c>
    </row>
    <row r="1206" spans="2:19" x14ac:dyDescent="0.2">
      <c r="B1206" s="1" t="s">
        <v>1909</v>
      </c>
      <c r="C1206" s="1">
        <v>41058.760277777779</v>
      </c>
      <c r="D1206" s="10" t="s">
        <v>1897</v>
      </c>
      <c r="E1206" s="1" t="s">
        <v>6</v>
      </c>
      <c r="F1206" s="11">
        <v>30000</v>
      </c>
      <c r="G1206" s="9">
        <f>Data[[#This Row],[Clean Salary]]*INDEX(Exchange[], MATCH(Data[[#This Row],[Currency]], Exchange[Code], 0), 4)</f>
        <v>47285.348162018527</v>
      </c>
      <c r="H1206" s="11">
        <f>IFERROR(Data[[#This Row],[Salary in USD]]/(INDEX(Exchange[], MATCH(Data[[#This Row],[Local Currency Unit]], Exchange[Code], 0), 8)), "")</f>
        <v>12378.363393198568</v>
      </c>
      <c r="I1206" s="30">
        <f>100*(Data[[#This Row],[Salary in Big Macs]]/$H$5)</f>
        <v>90.31011856837938</v>
      </c>
      <c r="J1206" s="1" t="s">
        <v>475</v>
      </c>
      <c r="K1206" s="1" t="s">
        <v>290</v>
      </c>
      <c r="L1206" s="1" t="s">
        <v>135</v>
      </c>
      <c r="M1206" s="1" t="s">
        <v>6</v>
      </c>
      <c r="N1206" s="1" t="str">
        <f>INDEX(Countries[], MATCH(Data[[#This Row],[Where do you work]], Countries[Actual], 0), 2)</f>
        <v>UK</v>
      </c>
      <c r="O1206" s="1" t="str">
        <f>VLOOKUP(Data[[#This Row],[Where do you work]], Countries[], 3, FALSE)</f>
        <v>Europe</v>
      </c>
      <c r="P1206" s="1" t="s">
        <v>294</v>
      </c>
      <c r="Q1206" s="1" t="str">
        <f>VLOOKUP(Data[[#This Row],[How many hours of a day you work on Excel]], Time[], 2, FALSE)</f>
        <v>Very Heavy</v>
      </c>
      <c r="R1206" s="1">
        <v>6</v>
      </c>
      <c r="S1206" s="33" t="str">
        <f>VLOOKUP(Data[[#This Row],[Years of Experience]], Experience[], 2, TRUE)</f>
        <v>5 - 10 Years</v>
      </c>
    </row>
    <row r="1207" spans="2:19" x14ac:dyDescent="0.2">
      <c r="B1207" s="1" t="s">
        <v>474</v>
      </c>
      <c r="C1207" s="1">
        <v>41057.681562500002</v>
      </c>
      <c r="D1207" s="10">
        <v>79000</v>
      </c>
      <c r="E1207" s="1" t="s">
        <v>6</v>
      </c>
      <c r="F1207" s="11">
        <v>79000</v>
      </c>
      <c r="G1207" s="9">
        <f>Data[[#This Row],[Clean Salary]]*INDEX(Exchange[], MATCH(Data[[#This Row],[Currency]], Exchange[Code], 0), 4)</f>
        <v>124518.08349331544</v>
      </c>
      <c r="H1207" s="11">
        <f>IFERROR(Data[[#This Row],[Salary in USD]]/(INDEX(Exchange[], MATCH(Data[[#This Row],[Local Currency Unit]], Exchange[Code], 0), 8)), "")</f>
        <v>32596.356935422893</v>
      </c>
      <c r="I1207" s="30">
        <f>100*(Data[[#This Row],[Salary in Big Macs]]/$H$5)</f>
        <v>237.81664556339902</v>
      </c>
      <c r="J1207" s="1" t="s">
        <v>475</v>
      </c>
      <c r="K1207" s="1" t="s">
        <v>290</v>
      </c>
      <c r="L1207" s="1" t="s">
        <v>135</v>
      </c>
      <c r="M1207" s="1" t="s">
        <v>6</v>
      </c>
      <c r="N1207" s="1" t="str">
        <f>INDEX(Countries[], MATCH(Data[[#This Row],[Where do you work]], Countries[Actual], 0), 2)</f>
        <v>UK</v>
      </c>
      <c r="O1207" s="1" t="str">
        <f>VLOOKUP(Data[[#This Row],[Where do you work]], Countries[], 3, FALSE)</f>
        <v>Europe</v>
      </c>
      <c r="P1207" s="1" t="s">
        <v>291</v>
      </c>
      <c r="Q1207" s="1" t="str">
        <f>VLOOKUP(Data[[#This Row],[How many hours of a day you work on Excel]], Time[], 2, FALSE)</f>
        <v>Medium</v>
      </c>
      <c r="R1207" s="1">
        <v>14</v>
      </c>
      <c r="S1207" s="33" t="str">
        <f>VLOOKUP(Data[[#This Row],[Years of Experience]], Experience[], 2, TRUE)</f>
        <v>10 - 20 Years</v>
      </c>
    </row>
    <row r="1208" spans="2:19" x14ac:dyDescent="0.2">
      <c r="B1208" s="1" t="s">
        <v>1903</v>
      </c>
      <c r="C1208" s="1">
        <v>41057.680335648147</v>
      </c>
      <c r="D1208" s="10" t="s">
        <v>1897</v>
      </c>
      <c r="E1208" s="1" t="s">
        <v>6</v>
      </c>
      <c r="F1208" s="11">
        <v>30000</v>
      </c>
      <c r="G1208" s="9">
        <f>Data[[#This Row],[Clean Salary]]*INDEX(Exchange[], MATCH(Data[[#This Row],[Currency]], Exchange[Code], 0), 4)</f>
        <v>47285.348162018527</v>
      </c>
      <c r="H1208" s="11">
        <f>IFERROR(Data[[#This Row],[Salary in USD]]/(INDEX(Exchange[], MATCH(Data[[#This Row],[Local Currency Unit]], Exchange[Code], 0), 8)), "")</f>
        <v>12378.363393198568</v>
      </c>
      <c r="I1208" s="30">
        <f>100*(Data[[#This Row],[Salary in Big Macs]]/$H$5)</f>
        <v>90.31011856837938</v>
      </c>
      <c r="J1208" s="1" t="s">
        <v>1904</v>
      </c>
      <c r="K1208" s="1" t="s">
        <v>290</v>
      </c>
      <c r="L1208" s="1" t="s">
        <v>135</v>
      </c>
      <c r="M1208" s="1" t="s">
        <v>6</v>
      </c>
      <c r="N1208" s="1" t="str">
        <f>INDEX(Countries[], MATCH(Data[[#This Row],[Where do you work]], Countries[Actual], 0), 2)</f>
        <v>UK</v>
      </c>
      <c r="O1208" s="1" t="str">
        <f>VLOOKUP(Data[[#This Row],[Where do you work]], Countries[], 3, FALSE)</f>
        <v>Europe</v>
      </c>
      <c r="P1208" s="1" t="s">
        <v>294</v>
      </c>
      <c r="Q1208" s="1" t="str">
        <f>VLOOKUP(Data[[#This Row],[How many hours of a day you work on Excel]], Time[], 2, FALSE)</f>
        <v>Very Heavy</v>
      </c>
      <c r="R1208" s="1">
        <v>10</v>
      </c>
      <c r="S1208" s="33" t="str">
        <f>VLOOKUP(Data[[#This Row],[Years of Experience]], Experience[], 2, TRUE)</f>
        <v>10 - 20 Years</v>
      </c>
    </row>
    <row r="1209" spans="2:19" x14ac:dyDescent="0.2">
      <c r="B1209" s="1" t="s">
        <v>1537</v>
      </c>
      <c r="C1209" s="1">
        <v>41055.091435185182</v>
      </c>
      <c r="D1209" s="10" t="s">
        <v>1535</v>
      </c>
      <c r="E1209" s="1" t="s">
        <v>6</v>
      </c>
      <c r="F1209" s="11">
        <v>35000</v>
      </c>
      <c r="G1209" s="9">
        <f>Data[[#This Row],[Clean Salary]]*INDEX(Exchange[], MATCH(Data[[#This Row],[Currency]], Exchange[Code], 0), 4)</f>
        <v>55166.239522354947</v>
      </c>
      <c r="H1209" s="11">
        <f>IFERROR(Data[[#This Row],[Salary in USD]]/(INDEX(Exchange[], MATCH(Data[[#This Row],[Local Currency Unit]], Exchange[Code], 0), 8)), "")</f>
        <v>14441.423958731662</v>
      </c>
      <c r="I1209" s="30">
        <f>100*(Data[[#This Row],[Salary in Big Macs]]/$H$5)</f>
        <v>105.36180499644261</v>
      </c>
      <c r="J1209" s="1" t="s">
        <v>1538</v>
      </c>
      <c r="K1209" s="1" t="s">
        <v>316</v>
      </c>
      <c r="L1209" s="1" t="s">
        <v>135</v>
      </c>
      <c r="M1209" s="1" t="s">
        <v>6</v>
      </c>
      <c r="N1209" s="1" t="str">
        <f>INDEX(Countries[], MATCH(Data[[#This Row],[Where do you work]], Countries[Actual], 0), 2)</f>
        <v>UK</v>
      </c>
      <c r="O1209" s="1" t="str">
        <f>VLOOKUP(Data[[#This Row],[Where do you work]], Countries[], 3, FALSE)</f>
        <v>Europe</v>
      </c>
      <c r="P1209" s="1" t="s">
        <v>282</v>
      </c>
      <c r="Q1209" s="1" t="str">
        <f>VLOOKUP(Data[[#This Row],[How many hours of a day you work on Excel]], Time[], 2, FALSE)</f>
        <v>Heavy</v>
      </c>
      <c r="S1209" s="33" t="str">
        <f>VLOOKUP(Data[[#This Row],[Years of Experience]], Experience[], 2, TRUE)</f>
        <v>0 - 5 Years</v>
      </c>
    </row>
    <row r="1210" spans="2:19" x14ac:dyDescent="0.2">
      <c r="B1210" s="1" t="s">
        <v>1540</v>
      </c>
      <c r="C1210" s="1">
        <v>41057.857986111114</v>
      </c>
      <c r="D1210" s="10" t="s">
        <v>1535</v>
      </c>
      <c r="E1210" s="1" t="s">
        <v>6</v>
      </c>
      <c r="F1210" s="11">
        <v>35000</v>
      </c>
      <c r="G1210" s="9">
        <f>Data[[#This Row],[Clean Salary]]*INDEX(Exchange[], MATCH(Data[[#This Row],[Currency]], Exchange[Code], 0), 4)</f>
        <v>55166.239522354947</v>
      </c>
      <c r="H1210" s="11">
        <f>IFERROR(Data[[#This Row],[Salary in USD]]/(INDEX(Exchange[], MATCH(Data[[#This Row],[Local Currency Unit]], Exchange[Code], 0), 8)), "")</f>
        <v>14441.423958731662</v>
      </c>
      <c r="I1210" s="30">
        <f>100*(Data[[#This Row],[Salary in Big Macs]]/$H$5)</f>
        <v>105.36180499644261</v>
      </c>
      <c r="J1210" s="1" t="s">
        <v>1541</v>
      </c>
      <c r="K1210" s="1" t="s">
        <v>290</v>
      </c>
      <c r="L1210" s="1" t="s">
        <v>135</v>
      </c>
      <c r="M1210" s="1" t="s">
        <v>6</v>
      </c>
      <c r="N1210" s="1" t="str">
        <f>INDEX(Countries[], MATCH(Data[[#This Row],[Where do you work]], Countries[Actual], 0), 2)</f>
        <v>UK</v>
      </c>
      <c r="O1210" s="1" t="str">
        <f>VLOOKUP(Data[[#This Row],[Where do you work]], Countries[], 3, FALSE)</f>
        <v>Europe</v>
      </c>
      <c r="P1210" s="1" t="s">
        <v>282</v>
      </c>
      <c r="Q1210" s="1" t="str">
        <f>VLOOKUP(Data[[#This Row],[How many hours of a day you work on Excel]], Time[], 2, FALSE)</f>
        <v>Heavy</v>
      </c>
      <c r="R1210" s="1">
        <v>10</v>
      </c>
      <c r="S1210" s="33" t="str">
        <f>VLOOKUP(Data[[#This Row],[Years of Experience]], Experience[], 2, TRUE)</f>
        <v>10 - 20 Years</v>
      </c>
    </row>
    <row r="1211" spans="2:19" x14ac:dyDescent="0.2">
      <c r="B1211" s="1" t="s">
        <v>3206</v>
      </c>
      <c r="C1211" s="1">
        <v>41057.73809027778</v>
      </c>
      <c r="D1211" s="10">
        <v>19000</v>
      </c>
      <c r="E1211" s="1" t="s">
        <v>322</v>
      </c>
      <c r="F1211" s="11">
        <v>19000</v>
      </c>
      <c r="G1211" s="9">
        <f>Data[[#This Row],[Clean Salary]]*INDEX(Exchange[], MATCH(Data[[#This Row],[Currency]], Exchange[Code], 0), 4)</f>
        <v>19000</v>
      </c>
      <c r="H1211" s="11">
        <f>IFERROR(Data[[#This Row],[Salary in USD]]/(INDEX(Exchange[], MATCH(Data[[#This Row],[Local Currency Unit]], Exchange[Code], 0), 8)), "")</f>
        <v>4973.8219895287957</v>
      </c>
      <c r="I1211" s="30">
        <f>100*(Data[[#This Row],[Salary in Big Macs]]/$H$5)</f>
        <v>36.28803254064821</v>
      </c>
      <c r="J1211" s="1" t="s">
        <v>2910</v>
      </c>
      <c r="K1211" s="1" t="s">
        <v>313</v>
      </c>
      <c r="L1211" s="1" t="s">
        <v>135</v>
      </c>
      <c r="M1211" s="1" t="s">
        <v>6</v>
      </c>
      <c r="N1211" s="1" t="str">
        <f>INDEX(Countries[], MATCH(Data[[#This Row],[Where do you work]], Countries[Actual], 0), 2)</f>
        <v>UK</v>
      </c>
      <c r="O1211" s="1" t="str">
        <f>VLOOKUP(Data[[#This Row],[Where do you work]], Countries[], 3, FALSE)</f>
        <v>Europe</v>
      </c>
      <c r="P1211" s="1" t="s">
        <v>294</v>
      </c>
      <c r="Q1211" s="1" t="str">
        <f>VLOOKUP(Data[[#This Row],[How many hours of a day you work on Excel]], Time[], 2, FALSE)</f>
        <v>Very Heavy</v>
      </c>
      <c r="R1211" s="1">
        <v>8</v>
      </c>
      <c r="S1211" s="33" t="str">
        <f>VLOOKUP(Data[[#This Row],[Years of Experience]], Experience[], 2, TRUE)</f>
        <v>5 - 10 Years</v>
      </c>
    </row>
    <row r="1212" spans="2:19" x14ac:dyDescent="0.2">
      <c r="B1212" s="1" t="s">
        <v>2908</v>
      </c>
      <c r="C1212" s="1">
        <v>41057.753657407404</v>
      </c>
      <c r="D1212" s="10" t="s">
        <v>2909</v>
      </c>
      <c r="E1212" s="1" t="s">
        <v>6</v>
      </c>
      <c r="F1212" s="11">
        <v>15000</v>
      </c>
      <c r="G1212" s="9">
        <f>Data[[#This Row],[Clean Salary]]*INDEX(Exchange[], MATCH(Data[[#This Row],[Currency]], Exchange[Code], 0), 4)</f>
        <v>23642.674081009263</v>
      </c>
      <c r="H1212" s="11">
        <f>IFERROR(Data[[#This Row],[Salary in USD]]/(INDEX(Exchange[], MATCH(Data[[#This Row],[Local Currency Unit]], Exchange[Code], 0), 8)), "")</f>
        <v>6189.1816965992839</v>
      </c>
      <c r="I1212" s="30">
        <f>100*(Data[[#This Row],[Salary in Big Macs]]/$H$5)</f>
        <v>45.15505928418969</v>
      </c>
      <c r="J1212" s="1" t="s">
        <v>2910</v>
      </c>
      <c r="K1212" s="1" t="s">
        <v>313</v>
      </c>
      <c r="L1212" s="1" t="s">
        <v>135</v>
      </c>
      <c r="M1212" s="1" t="s">
        <v>6</v>
      </c>
      <c r="N1212" s="1" t="str">
        <f>INDEX(Countries[], MATCH(Data[[#This Row],[Where do you work]], Countries[Actual], 0), 2)</f>
        <v>UK</v>
      </c>
      <c r="O1212" s="1" t="str">
        <f>VLOOKUP(Data[[#This Row],[Where do you work]], Countries[], 3, FALSE)</f>
        <v>Europe</v>
      </c>
      <c r="P1212" s="1" t="s">
        <v>294</v>
      </c>
      <c r="Q1212" s="1" t="str">
        <f>VLOOKUP(Data[[#This Row],[How many hours of a day you work on Excel]], Time[], 2, FALSE)</f>
        <v>Very Heavy</v>
      </c>
      <c r="R1212" s="1">
        <v>2</v>
      </c>
      <c r="S1212" s="33" t="str">
        <f>VLOOKUP(Data[[#This Row],[Years of Experience]], Experience[], 2, TRUE)</f>
        <v>0 - 5 Years</v>
      </c>
    </row>
    <row r="1213" spans="2:19" x14ac:dyDescent="0.2">
      <c r="B1213" s="1" t="s">
        <v>2066</v>
      </c>
      <c r="C1213" s="1">
        <v>41057.607372685183</v>
      </c>
      <c r="D1213" s="10" t="s">
        <v>2064</v>
      </c>
      <c r="E1213" s="1" t="s">
        <v>6</v>
      </c>
      <c r="F1213" s="11">
        <v>28000</v>
      </c>
      <c r="G1213" s="9">
        <f>Data[[#This Row],[Clean Salary]]*INDEX(Exchange[], MATCH(Data[[#This Row],[Currency]], Exchange[Code], 0), 4)</f>
        <v>44132.991617883956</v>
      </c>
      <c r="H1213" s="11">
        <f>IFERROR(Data[[#This Row],[Salary in USD]]/(INDEX(Exchange[], MATCH(Data[[#This Row],[Local Currency Unit]], Exchange[Code], 0), 8)), "")</f>
        <v>11553.139166985329</v>
      </c>
      <c r="I1213" s="30">
        <f>100*(Data[[#This Row],[Salary in Big Macs]]/$H$5)</f>
        <v>84.289443997154095</v>
      </c>
      <c r="J1213" s="1" t="s">
        <v>504</v>
      </c>
      <c r="K1213" s="1" t="s">
        <v>290</v>
      </c>
      <c r="L1213" s="1" t="s">
        <v>135</v>
      </c>
      <c r="M1213" s="1" t="s">
        <v>6</v>
      </c>
      <c r="N1213" s="1" t="str">
        <f>INDEX(Countries[], MATCH(Data[[#This Row],[Where do you work]], Countries[Actual], 0), 2)</f>
        <v>UK</v>
      </c>
      <c r="O1213" s="1" t="str">
        <f>VLOOKUP(Data[[#This Row],[Where do you work]], Countries[], 3, FALSE)</f>
        <v>Europe</v>
      </c>
      <c r="P1213" s="1" t="s">
        <v>291</v>
      </c>
      <c r="Q1213" s="1" t="str">
        <f>VLOOKUP(Data[[#This Row],[How many hours of a day you work on Excel]], Time[], 2, FALSE)</f>
        <v>Medium</v>
      </c>
      <c r="R1213" s="1">
        <v>16</v>
      </c>
      <c r="S1213" s="33" t="str">
        <f>VLOOKUP(Data[[#This Row],[Years of Experience]], Experience[], 2, TRUE)</f>
        <v>10 - 20 Years</v>
      </c>
    </row>
    <row r="1214" spans="2:19" x14ac:dyDescent="0.2">
      <c r="B1214" s="1" t="s">
        <v>1783</v>
      </c>
      <c r="C1214" s="1">
        <v>41057.95239583333</v>
      </c>
      <c r="D1214" s="10">
        <v>31763</v>
      </c>
      <c r="E1214" s="1" t="s">
        <v>6</v>
      </c>
      <c r="F1214" s="11">
        <v>31763</v>
      </c>
      <c r="G1214" s="9">
        <f>Data[[#This Row],[Clean Salary]]*INDEX(Exchange[], MATCH(Data[[#This Row],[Currency]], Exchange[Code], 0), 4)</f>
        <v>50064.150455673145</v>
      </c>
      <c r="H1214" s="11">
        <f>IFERROR(Data[[#This Row],[Salary in USD]]/(INDEX(Exchange[], MATCH(Data[[#This Row],[Local Currency Unit]], Exchange[Code], 0), 8)), "")</f>
        <v>13105.798548605537</v>
      </c>
      <c r="I1214" s="30">
        <f>100*(Data[[#This Row],[Salary in Big Macs]]/$H$5)</f>
        <v>95.617343202914483</v>
      </c>
      <c r="J1214" s="1" t="s">
        <v>1784</v>
      </c>
      <c r="K1214" s="1" t="s">
        <v>290</v>
      </c>
      <c r="L1214" s="1" t="s">
        <v>135</v>
      </c>
      <c r="M1214" s="1" t="s">
        <v>6</v>
      </c>
      <c r="N1214" s="1" t="str">
        <f>INDEX(Countries[], MATCH(Data[[#This Row],[Where do you work]], Countries[Actual], 0), 2)</f>
        <v>UK</v>
      </c>
      <c r="O1214" s="1" t="str">
        <f>VLOOKUP(Data[[#This Row],[Where do you work]], Countries[], 3, FALSE)</f>
        <v>Europe</v>
      </c>
      <c r="P1214" s="1" t="s">
        <v>291</v>
      </c>
      <c r="Q1214" s="1" t="str">
        <f>VLOOKUP(Data[[#This Row],[How many hours of a day you work on Excel]], Time[], 2, FALSE)</f>
        <v>Medium</v>
      </c>
      <c r="R1214" s="1">
        <v>2</v>
      </c>
      <c r="S1214" s="33" t="str">
        <f>VLOOKUP(Data[[#This Row],[Years of Experience]], Experience[], 2, TRUE)</f>
        <v>0 - 5 Years</v>
      </c>
    </row>
    <row r="1215" spans="2:19" x14ac:dyDescent="0.2">
      <c r="B1215" s="1" t="s">
        <v>2126</v>
      </c>
      <c r="C1215" s="1">
        <v>41067.265474537038</v>
      </c>
      <c r="D1215" s="10" t="s">
        <v>2127</v>
      </c>
      <c r="E1215" s="1" t="s">
        <v>6</v>
      </c>
      <c r="F1215" s="11">
        <v>27000</v>
      </c>
      <c r="G1215" s="9">
        <f>Data[[#This Row],[Clean Salary]]*INDEX(Exchange[], MATCH(Data[[#This Row],[Currency]], Exchange[Code], 0), 4)</f>
        <v>42556.81334581667</v>
      </c>
      <c r="H1215" s="11">
        <f>IFERROR(Data[[#This Row],[Salary in USD]]/(INDEX(Exchange[], MATCH(Data[[#This Row],[Local Currency Unit]], Exchange[Code], 0), 8)), "")</f>
        <v>11140.52705387871</v>
      </c>
      <c r="I1215" s="30">
        <f>100*(Data[[#This Row],[Salary in Big Macs]]/$H$5)</f>
        <v>81.279106711541431</v>
      </c>
      <c r="J1215" s="1" t="s">
        <v>2128</v>
      </c>
      <c r="K1215" s="1" t="s">
        <v>290</v>
      </c>
      <c r="L1215" s="1" t="s">
        <v>135</v>
      </c>
      <c r="M1215" s="1" t="s">
        <v>6</v>
      </c>
      <c r="N1215" s="1" t="str">
        <f>INDEX(Countries[], MATCH(Data[[#This Row],[Where do you work]], Countries[Actual], 0), 2)</f>
        <v>UK</v>
      </c>
      <c r="O1215" s="1" t="str">
        <f>VLOOKUP(Data[[#This Row],[Where do you work]], Countries[], 3, FALSE)</f>
        <v>Europe</v>
      </c>
      <c r="P1215" s="1" t="s">
        <v>282</v>
      </c>
      <c r="Q1215" s="1" t="str">
        <f>VLOOKUP(Data[[#This Row],[How many hours of a day you work on Excel]], Time[], 2, FALSE)</f>
        <v>Heavy</v>
      </c>
      <c r="R1215" s="1">
        <v>2</v>
      </c>
      <c r="S1215" s="33" t="str">
        <f>VLOOKUP(Data[[#This Row],[Years of Experience]], Experience[], 2, TRUE)</f>
        <v>0 - 5 Years</v>
      </c>
    </row>
    <row r="1216" spans="2:19" x14ac:dyDescent="0.2">
      <c r="B1216" s="1" t="s">
        <v>2609</v>
      </c>
      <c r="C1216" s="1">
        <v>41061.97896990741</v>
      </c>
      <c r="D1216" s="10" t="s">
        <v>2603</v>
      </c>
      <c r="E1216" s="1" t="s">
        <v>6</v>
      </c>
      <c r="F1216" s="11">
        <v>20000</v>
      </c>
      <c r="G1216" s="9">
        <f>Data[[#This Row],[Clean Salary]]*INDEX(Exchange[], MATCH(Data[[#This Row],[Currency]], Exchange[Code], 0), 4)</f>
        <v>31523.565441345683</v>
      </c>
      <c r="H1216" s="11">
        <f>IFERROR(Data[[#This Row],[Salary in USD]]/(INDEX(Exchange[], MATCH(Data[[#This Row],[Local Currency Unit]], Exchange[Code], 0), 8)), "")</f>
        <v>8252.2422621323785</v>
      </c>
      <c r="I1216" s="30">
        <f>100*(Data[[#This Row],[Salary in Big Macs]]/$H$5)</f>
        <v>60.206745712252932</v>
      </c>
      <c r="J1216" s="1" t="s">
        <v>1386</v>
      </c>
      <c r="K1216" s="1" t="s">
        <v>290</v>
      </c>
      <c r="L1216" s="1" t="s">
        <v>135</v>
      </c>
      <c r="M1216" s="1" t="s">
        <v>6</v>
      </c>
      <c r="N1216" s="1" t="str">
        <f>INDEX(Countries[], MATCH(Data[[#This Row],[Where do you work]], Countries[Actual], 0), 2)</f>
        <v>UK</v>
      </c>
      <c r="O1216" s="1" t="str">
        <f>VLOOKUP(Data[[#This Row],[Where do you work]], Countries[], 3, FALSE)</f>
        <v>Europe</v>
      </c>
      <c r="P1216" s="1" t="s">
        <v>294</v>
      </c>
      <c r="Q1216" s="1" t="str">
        <f>VLOOKUP(Data[[#This Row],[How many hours of a day you work on Excel]], Time[], 2, FALSE)</f>
        <v>Very Heavy</v>
      </c>
      <c r="R1216" s="1">
        <v>3</v>
      </c>
      <c r="S1216" s="33" t="str">
        <f>VLOOKUP(Data[[#This Row],[Years of Experience]], Experience[], 2, TRUE)</f>
        <v>0 - 5 Years</v>
      </c>
    </row>
    <row r="1217" spans="2:19" x14ac:dyDescent="0.2">
      <c r="B1217" s="1" t="s">
        <v>2061</v>
      </c>
      <c r="C1217" s="1">
        <v>41055.047222222223</v>
      </c>
      <c r="D1217" s="10">
        <v>28000</v>
      </c>
      <c r="E1217" s="1" t="s">
        <v>6</v>
      </c>
      <c r="F1217" s="11">
        <v>28000</v>
      </c>
      <c r="G1217" s="9">
        <f>Data[[#This Row],[Clean Salary]]*INDEX(Exchange[], MATCH(Data[[#This Row],[Currency]], Exchange[Code], 0), 4)</f>
        <v>44132.991617883956</v>
      </c>
      <c r="H1217" s="11">
        <f>IFERROR(Data[[#This Row],[Salary in USD]]/(INDEX(Exchange[], MATCH(Data[[#This Row],[Local Currency Unit]], Exchange[Code], 0), 8)), "")</f>
        <v>11553.139166985329</v>
      </c>
      <c r="I1217" s="30">
        <f>100*(Data[[#This Row],[Salary in Big Macs]]/$H$5)</f>
        <v>84.289443997154095</v>
      </c>
      <c r="J1217" s="1" t="s">
        <v>2062</v>
      </c>
      <c r="K1217" s="1" t="s">
        <v>290</v>
      </c>
      <c r="L1217" s="1" t="s">
        <v>135</v>
      </c>
      <c r="M1217" s="1" t="s">
        <v>6</v>
      </c>
      <c r="N1217" s="1" t="str">
        <f>INDEX(Countries[], MATCH(Data[[#This Row],[Where do you work]], Countries[Actual], 0), 2)</f>
        <v>UK</v>
      </c>
      <c r="O1217" s="1" t="str">
        <f>VLOOKUP(Data[[#This Row],[Where do you work]], Countries[], 3, FALSE)</f>
        <v>Europe</v>
      </c>
      <c r="P1217" s="1" t="s">
        <v>294</v>
      </c>
      <c r="Q1217" s="1" t="str">
        <f>VLOOKUP(Data[[#This Row],[How many hours of a day you work on Excel]], Time[], 2, FALSE)</f>
        <v>Very Heavy</v>
      </c>
      <c r="S1217" s="33" t="str">
        <f>VLOOKUP(Data[[#This Row],[Years of Experience]], Experience[], 2, TRUE)</f>
        <v>0 - 5 Years</v>
      </c>
    </row>
    <row r="1218" spans="2:19" x14ac:dyDescent="0.2">
      <c r="B1218" s="1" t="s">
        <v>464</v>
      </c>
      <c r="C1218" s="1">
        <v>41061.831770833334</v>
      </c>
      <c r="D1218" s="10" t="s">
        <v>463</v>
      </c>
      <c r="E1218" s="1" t="s">
        <v>6</v>
      </c>
      <c r="F1218" s="11">
        <v>80000</v>
      </c>
      <c r="G1218" s="9">
        <f>Data[[#This Row],[Clean Salary]]*INDEX(Exchange[], MATCH(Data[[#This Row],[Currency]], Exchange[Code], 0), 4)</f>
        <v>126094.26176538273</v>
      </c>
      <c r="H1218" s="11">
        <f>IFERROR(Data[[#This Row],[Salary in USD]]/(INDEX(Exchange[], MATCH(Data[[#This Row],[Local Currency Unit]], Exchange[Code], 0), 8)), "")</f>
        <v>33008.969048529514</v>
      </c>
      <c r="I1218" s="30">
        <f>100*(Data[[#This Row],[Salary in Big Macs]]/$H$5)</f>
        <v>240.82698284901173</v>
      </c>
      <c r="J1218" s="1" t="s">
        <v>465</v>
      </c>
      <c r="K1218" s="1" t="s">
        <v>342</v>
      </c>
      <c r="L1218" s="1" t="s">
        <v>135</v>
      </c>
      <c r="M1218" s="1" t="s">
        <v>6</v>
      </c>
      <c r="N1218" s="1" t="str">
        <f>INDEX(Countries[], MATCH(Data[[#This Row],[Where do you work]], Countries[Actual], 0), 2)</f>
        <v>UK</v>
      </c>
      <c r="O1218" s="1" t="str">
        <f>VLOOKUP(Data[[#This Row],[Where do you work]], Countries[], 3, FALSE)</f>
        <v>Europe</v>
      </c>
      <c r="P1218" s="1" t="s">
        <v>282</v>
      </c>
      <c r="Q1218" s="1" t="str">
        <f>VLOOKUP(Data[[#This Row],[How many hours of a day you work on Excel]], Time[], 2, FALSE)</f>
        <v>Heavy</v>
      </c>
      <c r="R1218" s="1">
        <v>12</v>
      </c>
      <c r="S1218" s="33" t="str">
        <f>VLOOKUP(Data[[#This Row],[Years of Experience]], Experience[], 2, TRUE)</f>
        <v>10 - 20 Years</v>
      </c>
    </row>
    <row r="1219" spans="2:19" x14ac:dyDescent="0.2">
      <c r="B1219" s="1" t="s">
        <v>1450</v>
      </c>
      <c r="C1219" s="1">
        <v>41059.713738425926</v>
      </c>
      <c r="D1219" s="10" t="s">
        <v>1451</v>
      </c>
      <c r="E1219" s="1" t="s">
        <v>6</v>
      </c>
      <c r="F1219" s="11">
        <v>37000</v>
      </c>
      <c r="G1219" s="9">
        <f>Data[[#This Row],[Clean Salary]]*INDEX(Exchange[], MATCH(Data[[#This Row],[Currency]], Exchange[Code], 0), 4)</f>
        <v>58318.59606648951</v>
      </c>
      <c r="H1219" s="11">
        <f>IFERROR(Data[[#This Row],[Salary in USD]]/(INDEX(Exchange[], MATCH(Data[[#This Row],[Local Currency Unit]], Exchange[Code], 0), 8)), "")</f>
        <v>15266.648184944899</v>
      </c>
      <c r="I1219" s="30">
        <f>100*(Data[[#This Row],[Salary in Big Macs]]/$H$5)</f>
        <v>111.38247956766789</v>
      </c>
      <c r="J1219" s="1" t="s">
        <v>1452</v>
      </c>
      <c r="K1219" s="1" t="s">
        <v>281</v>
      </c>
      <c r="L1219" s="1" t="s">
        <v>135</v>
      </c>
      <c r="M1219" s="1" t="s">
        <v>6</v>
      </c>
      <c r="N1219" s="1" t="str">
        <f>INDEX(Countries[], MATCH(Data[[#This Row],[Where do you work]], Countries[Actual], 0), 2)</f>
        <v>UK</v>
      </c>
      <c r="O1219" s="1" t="str">
        <f>VLOOKUP(Data[[#This Row],[Where do you work]], Countries[], 3, FALSE)</f>
        <v>Europe</v>
      </c>
      <c r="P1219" s="1" t="s">
        <v>294</v>
      </c>
      <c r="Q1219" s="1" t="str">
        <f>VLOOKUP(Data[[#This Row],[How many hours of a day you work on Excel]], Time[], 2, FALSE)</f>
        <v>Very Heavy</v>
      </c>
      <c r="R1219" s="1">
        <v>20</v>
      </c>
      <c r="S1219" s="33" t="str">
        <f>VLOOKUP(Data[[#This Row],[Years of Experience]], Experience[], 2, TRUE)</f>
        <v>20+ Years</v>
      </c>
    </row>
    <row r="1220" spans="2:19" x14ac:dyDescent="0.2">
      <c r="B1220" s="1" t="s">
        <v>1273</v>
      </c>
      <c r="C1220" s="1">
        <v>41057.666504629633</v>
      </c>
      <c r="D1220" s="10">
        <v>40500</v>
      </c>
      <c r="E1220" s="1" t="s">
        <v>6</v>
      </c>
      <c r="F1220" s="11">
        <v>40500</v>
      </c>
      <c r="G1220" s="9">
        <f>Data[[#This Row],[Clean Salary]]*INDEX(Exchange[], MATCH(Data[[#This Row],[Currency]], Exchange[Code], 0), 4)</f>
        <v>63835.220018725006</v>
      </c>
      <c r="H1220" s="11">
        <f>IFERROR(Data[[#This Row],[Salary in USD]]/(INDEX(Exchange[], MATCH(Data[[#This Row],[Local Currency Unit]], Exchange[Code], 0), 8)), "")</f>
        <v>16710.790580818066</v>
      </c>
      <c r="I1220" s="30">
        <f>100*(Data[[#This Row],[Salary in Big Macs]]/$H$5)</f>
        <v>121.91866006731216</v>
      </c>
      <c r="J1220" s="1" t="s">
        <v>1274</v>
      </c>
      <c r="K1220" s="1" t="s">
        <v>281</v>
      </c>
      <c r="L1220" s="1" t="s">
        <v>135</v>
      </c>
      <c r="M1220" s="1" t="s">
        <v>6</v>
      </c>
      <c r="N1220" s="1" t="str">
        <f>INDEX(Countries[], MATCH(Data[[#This Row],[Where do you work]], Countries[Actual], 0), 2)</f>
        <v>UK</v>
      </c>
      <c r="O1220" s="1" t="str">
        <f>VLOOKUP(Data[[#This Row],[Where do you work]], Countries[], 3, FALSE)</f>
        <v>Europe</v>
      </c>
      <c r="P1220" s="1" t="s">
        <v>291</v>
      </c>
      <c r="Q1220" s="1" t="str">
        <f>VLOOKUP(Data[[#This Row],[How many hours of a day you work on Excel]], Time[], 2, FALSE)</f>
        <v>Medium</v>
      </c>
      <c r="R1220" s="1">
        <v>25</v>
      </c>
      <c r="S1220" s="33" t="str">
        <f>VLOOKUP(Data[[#This Row],[Years of Experience]], Experience[], 2, TRUE)</f>
        <v>20+ Years</v>
      </c>
    </row>
    <row r="1221" spans="2:19" x14ac:dyDescent="0.2">
      <c r="B1221" s="1" t="s">
        <v>972</v>
      </c>
      <c r="C1221" s="1">
        <v>41060.687604166669</v>
      </c>
      <c r="D1221" s="10">
        <v>48360</v>
      </c>
      <c r="E1221" s="1" t="s">
        <v>6</v>
      </c>
      <c r="F1221" s="11">
        <v>48360</v>
      </c>
      <c r="G1221" s="9">
        <f>Data[[#This Row],[Clean Salary]]*INDEX(Exchange[], MATCH(Data[[#This Row],[Currency]], Exchange[Code], 0), 4)</f>
        <v>76223.981237173866</v>
      </c>
      <c r="H1221" s="11">
        <f>IFERROR(Data[[#This Row],[Salary in USD]]/(INDEX(Exchange[], MATCH(Data[[#This Row],[Local Currency Unit]], Exchange[Code], 0), 8)), "")</f>
        <v>19953.921789836091</v>
      </c>
      <c r="I1221" s="30">
        <f>100*(Data[[#This Row],[Salary in Big Macs]]/$H$5)</f>
        <v>145.57991113222758</v>
      </c>
      <c r="J1221" s="1" t="s">
        <v>973</v>
      </c>
      <c r="K1221" s="1" t="s">
        <v>281</v>
      </c>
      <c r="L1221" s="1" t="s">
        <v>135</v>
      </c>
      <c r="M1221" s="1" t="s">
        <v>6</v>
      </c>
      <c r="N1221" s="1" t="str">
        <f>INDEX(Countries[], MATCH(Data[[#This Row],[Where do you work]], Countries[Actual], 0), 2)</f>
        <v>UK</v>
      </c>
      <c r="O1221" s="1" t="str">
        <f>VLOOKUP(Data[[#This Row],[Where do you work]], Countries[], 3, FALSE)</f>
        <v>Europe</v>
      </c>
      <c r="P1221" s="1" t="s">
        <v>294</v>
      </c>
      <c r="Q1221" s="1" t="str">
        <f>VLOOKUP(Data[[#This Row],[How many hours of a day you work on Excel]], Time[], 2, FALSE)</f>
        <v>Very Heavy</v>
      </c>
      <c r="R1221" s="1">
        <v>8</v>
      </c>
      <c r="S1221" s="33" t="str">
        <f>VLOOKUP(Data[[#This Row],[Years of Experience]], Experience[], 2, TRUE)</f>
        <v>5 - 10 Years</v>
      </c>
    </row>
    <row r="1222" spans="2:19" x14ac:dyDescent="0.2">
      <c r="B1222" s="1" t="s">
        <v>1546</v>
      </c>
      <c r="C1222" s="1">
        <v>41078.768599537034</v>
      </c>
      <c r="D1222" s="10" t="s">
        <v>1535</v>
      </c>
      <c r="E1222" s="1" t="s">
        <v>6</v>
      </c>
      <c r="F1222" s="11">
        <v>35000</v>
      </c>
      <c r="G1222" s="9">
        <f>Data[[#This Row],[Clean Salary]]*INDEX(Exchange[], MATCH(Data[[#This Row],[Currency]], Exchange[Code], 0), 4)</f>
        <v>55166.239522354947</v>
      </c>
      <c r="H1222" s="11">
        <f>IFERROR(Data[[#This Row],[Salary in USD]]/(INDEX(Exchange[], MATCH(Data[[#This Row],[Local Currency Unit]], Exchange[Code], 0), 8)), "")</f>
        <v>14441.423958731662</v>
      </c>
      <c r="I1222" s="30">
        <f>100*(Data[[#This Row],[Salary in Big Macs]]/$H$5)</f>
        <v>105.36180499644261</v>
      </c>
      <c r="J1222" s="1" t="s">
        <v>1547</v>
      </c>
      <c r="K1222" s="1" t="s">
        <v>290</v>
      </c>
      <c r="L1222" s="1" t="s">
        <v>135</v>
      </c>
      <c r="M1222" s="1" t="s">
        <v>6</v>
      </c>
      <c r="N1222" s="1" t="str">
        <f>INDEX(Countries[], MATCH(Data[[#This Row],[Where do you work]], Countries[Actual], 0), 2)</f>
        <v>UK</v>
      </c>
      <c r="O1222" s="1" t="str">
        <f>VLOOKUP(Data[[#This Row],[Where do you work]], Countries[], 3, FALSE)</f>
        <v>Europe</v>
      </c>
      <c r="P1222" s="1" t="s">
        <v>294</v>
      </c>
      <c r="Q1222" s="1" t="str">
        <f>VLOOKUP(Data[[#This Row],[How many hours of a day you work on Excel]], Time[], 2, FALSE)</f>
        <v>Very Heavy</v>
      </c>
      <c r="R1222" s="1">
        <v>34</v>
      </c>
      <c r="S1222" s="33" t="str">
        <f>VLOOKUP(Data[[#This Row],[Years of Experience]], Experience[], 2, TRUE)</f>
        <v>20+ Years</v>
      </c>
    </row>
    <row r="1223" spans="2:19" x14ac:dyDescent="0.2">
      <c r="B1223" s="1" t="s">
        <v>1103</v>
      </c>
      <c r="C1223" s="1">
        <v>41055.042395833334</v>
      </c>
      <c r="D1223" s="10">
        <v>45000</v>
      </c>
      <c r="E1223" s="1" t="s">
        <v>6</v>
      </c>
      <c r="F1223" s="11">
        <v>45000</v>
      </c>
      <c r="G1223" s="9">
        <f>Data[[#This Row],[Clean Salary]]*INDEX(Exchange[], MATCH(Data[[#This Row],[Currency]], Exchange[Code], 0), 4)</f>
        <v>70928.022243027779</v>
      </c>
      <c r="H1223" s="11">
        <f>IFERROR(Data[[#This Row],[Salary in USD]]/(INDEX(Exchange[], MATCH(Data[[#This Row],[Local Currency Unit]], Exchange[Code], 0), 8)), "")</f>
        <v>18567.545089797848</v>
      </c>
      <c r="I1223" s="30">
        <f>100*(Data[[#This Row],[Salary in Big Macs]]/$H$5)</f>
        <v>135.46517785256907</v>
      </c>
      <c r="J1223" s="1" t="s">
        <v>1104</v>
      </c>
      <c r="K1223" s="1" t="s">
        <v>281</v>
      </c>
      <c r="L1223" s="1" t="s">
        <v>135</v>
      </c>
      <c r="M1223" s="1" t="s">
        <v>6</v>
      </c>
      <c r="N1223" s="1" t="str">
        <f>INDEX(Countries[], MATCH(Data[[#This Row],[Where do you work]], Countries[Actual], 0), 2)</f>
        <v>UK</v>
      </c>
      <c r="O1223" s="1" t="str">
        <f>VLOOKUP(Data[[#This Row],[Where do you work]], Countries[], 3, FALSE)</f>
        <v>Europe</v>
      </c>
      <c r="P1223" s="1" t="s">
        <v>291</v>
      </c>
      <c r="Q1223" s="1" t="str">
        <f>VLOOKUP(Data[[#This Row],[How many hours of a day you work on Excel]], Time[], 2, FALSE)</f>
        <v>Medium</v>
      </c>
      <c r="S1223" s="33" t="str">
        <f>VLOOKUP(Data[[#This Row],[Years of Experience]], Experience[], 2, TRUE)</f>
        <v>0 - 5 Years</v>
      </c>
    </row>
    <row r="1224" spans="2:19" x14ac:dyDescent="0.2">
      <c r="B1224" s="1" t="s">
        <v>1459</v>
      </c>
      <c r="C1224" s="1">
        <v>41055.201932870368</v>
      </c>
      <c r="D1224" s="10">
        <v>36500</v>
      </c>
      <c r="E1224" s="1" t="s">
        <v>6</v>
      </c>
      <c r="F1224" s="11">
        <v>36500</v>
      </c>
      <c r="G1224" s="9">
        <f>Data[[#This Row],[Clean Salary]]*INDEX(Exchange[], MATCH(Data[[#This Row],[Currency]], Exchange[Code], 0), 4)</f>
        <v>57530.506930455871</v>
      </c>
      <c r="H1224" s="11">
        <f>IFERROR(Data[[#This Row],[Salary in USD]]/(INDEX(Exchange[], MATCH(Data[[#This Row],[Local Currency Unit]], Exchange[Code], 0), 8)), "")</f>
        <v>15060.34212839159</v>
      </c>
      <c r="I1224" s="30">
        <f>100*(Data[[#This Row],[Salary in Big Macs]]/$H$5)</f>
        <v>109.87731092486159</v>
      </c>
      <c r="J1224" s="1" t="s">
        <v>1460</v>
      </c>
      <c r="K1224" s="1" t="s">
        <v>281</v>
      </c>
      <c r="L1224" s="1" t="s">
        <v>135</v>
      </c>
      <c r="M1224" s="1" t="s">
        <v>6</v>
      </c>
      <c r="N1224" s="1" t="str">
        <f>INDEX(Countries[], MATCH(Data[[#This Row],[Where do you work]], Countries[Actual], 0), 2)</f>
        <v>UK</v>
      </c>
      <c r="O1224" s="1" t="str">
        <f>VLOOKUP(Data[[#This Row],[Where do you work]], Countries[], 3, FALSE)</f>
        <v>Europe</v>
      </c>
      <c r="P1224" s="1" t="s">
        <v>291</v>
      </c>
      <c r="Q1224" s="1" t="str">
        <f>VLOOKUP(Data[[#This Row],[How many hours of a day you work on Excel]], Time[], 2, FALSE)</f>
        <v>Medium</v>
      </c>
      <c r="S1224" s="33" t="str">
        <f>VLOOKUP(Data[[#This Row],[Years of Experience]], Experience[], 2, TRUE)</f>
        <v>0 - 5 Years</v>
      </c>
    </row>
    <row r="1225" spans="2:19" x14ac:dyDescent="0.2">
      <c r="B1225" s="1" t="s">
        <v>908</v>
      </c>
      <c r="C1225" s="1">
        <v>41057.640173611115</v>
      </c>
      <c r="D1225" s="10" t="s">
        <v>909</v>
      </c>
      <c r="E1225" s="1" t="s">
        <v>6</v>
      </c>
      <c r="F1225" s="11">
        <v>50000</v>
      </c>
      <c r="G1225" s="9">
        <f>Data[[#This Row],[Clean Salary]]*INDEX(Exchange[], MATCH(Data[[#This Row],[Currency]], Exchange[Code], 0), 4)</f>
        <v>78808.913603364199</v>
      </c>
      <c r="H1225" s="11">
        <f>IFERROR(Data[[#This Row],[Salary in USD]]/(INDEX(Exchange[], MATCH(Data[[#This Row],[Local Currency Unit]], Exchange[Code], 0), 8)), "")</f>
        <v>20630.605655330943</v>
      </c>
      <c r="I1225" s="30">
        <f>100*(Data[[#This Row],[Salary in Big Macs]]/$H$5)</f>
        <v>150.51686428063229</v>
      </c>
      <c r="J1225" s="1" t="s">
        <v>910</v>
      </c>
      <c r="K1225" s="1" t="s">
        <v>281</v>
      </c>
      <c r="L1225" s="1" t="s">
        <v>135</v>
      </c>
      <c r="M1225" s="1" t="s">
        <v>6</v>
      </c>
      <c r="N1225" s="1" t="str">
        <f>INDEX(Countries[], MATCH(Data[[#This Row],[Where do you work]], Countries[Actual], 0), 2)</f>
        <v>UK</v>
      </c>
      <c r="O1225" s="1" t="str">
        <f>VLOOKUP(Data[[#This Row],[Where do you work]], Countries[], 3, FALSE)</f>
        <v>Europe</v>
      </c>
      <c r="P1225" s="1" t="s">
        <v>291</v>
      </c>
      <c r="Q1225" s="1" t="str">
        <f>VLOOKUP(Data[[#This Row],[How many hours of a day you work on Excel]], Time[], 2, FALSE)</f>
        <v>Medium</v>
      </c>
      <c r="R1225" s="1">
        <v>12</v>
      </c>
      <c r="S1225" s="33" t="str">
        <f>VLOOKUP(Data[[#This Row],[Years of Experience]], Experience[], 2, TRUE)</f>
        <v>10 - 20 Years</v>
      </c>
    </row>
    <row r="1226" spans="2:19" x14ac:dyDescent="0.2">
      <c r="B1226" s="1" t="s">
        <v>1320</v>
      </c>
      <c r="C1226" s="1">
        <v>41066.889328703706</v>
      </c>
      <c r="D1226" s="10">
        <v>40000</v>
      </c>
      <c r="E1226" s="1" t="s">
        <v>6</v>
      </c>
      <c r="F1226" s="11">
        <v>40000</v>
      </c>
      <c r="G1226" s="9">
        <f>Data[[#This Row],[Clean Salary]]*INDEX(Exchange[], MATCH(Data[[#This Row],[Currency]], Exchange[Code], 0), 4)</f>
        <v>63047.130882691366</v>
      </c>
      <c r="H1226" s="11">
        <f>IFERROR(Data[[#This Row],[Salary in USD]]/(INDEX(Exchange[], MATCH(Data[[#This Row],[Local Currency Unit]], Exchange[Code], 0), 8)), "")</f>
        <v>16504.484524264757</v>
      </c>
      <c r="I1226" s="30">
        <f>100*(Data[[#This Row],[Salary in Big Macs]]/$H$5)</f>
        <v>120.41349142450586</v>
      </c>
      <c r="J1226" s="1" t="s">
        <v>540</v>
      </c>
      <c r="K1226" s="1" t="s">
        <v>281</v>
      </c>
      <c r="L1226" s="1" t="s">
        <v>135</v>
      </c>
      <c r="M1226" s="1" t="s">
        <v>6</v>
      </c>
      <c r="N1226" s="1" t="str">
        <f>INDEX(Countries[], MATCH(Data[[#This Row],[Where do you work]], Countries[Actual], 0), 2)</f>
        <v>UK</v>
      </c>
      <c r="O1226" s="1" t="str">
        <f>VLOOKUP(Data[[#This Row],[Where do you work]], Countries[], 3, FALSE)</f>
        <v>Europe</v>
      </c>
      <c r="P1226" s="1" t="s">
        <v>282</v>
      </c>
      <c r="Q1226" s="1" t="str">
        <f>VLOOKUP(Data[[#This Row],[How many hours of a day you work on Excel]], Time[], 2, FALSE)</f>
        <v>Heavy</v>
      </c>
      <c r="R1226" s="1">
        <v>15</v>
      </c>
      <c r="S1226" s="33" t="str">
        <f>VLOOKUP(Data[[#This Row],[Years of Experience]], Experience[], 2, TRUE)</f>
        <v>10 - 20 Years</v>
      </c>
    </row>
    <row r="1227" spans="2:19" x14ac:dyDescent="0.2">
      <c r="B1227" s="1" t="s">
        <v>541</v>
      </c>
      <c r="C1227" s="1">
        <v>41055.029895833337</v>
      </c>
      <c r="D1227" s="10">
        <v>70000</v>
      </c>
      <c r="E1227" s="1" t="s">
        <v>6</v>
      </c>
      <c r="F1227" s="11">
        <v>70000</v>
      </c>
      <c r="G1227" s="9">
        <f>Data[[#This Row],[Clean Salary]]*INDEX(Exchange[], MATCH(Data[[#This Row],[Currency]], Exchange[Code], 0), 4)</f>
        <v>110332.47904470989</v>
      </c>
      <c r="H1227" s="11">
        <f>IFERROR(Data[[#This Row],[Salary in USD]]/(INDEX(Exchange[], MATCH(Data[[#This Row],[Local Currency Unit]], Exchange[Code], 0), 8)), "")</f>
        <v>28882.847917463325</v>
      </c>
      <c r="I1227" s="30">
        <f>100*(Data[[#This Row],[Salary in Big Macs]]/$H$5)</f>
        <v>210.72360999288523</v>
      </c>
      <c r="J1227" s="1" t="s">
        <v>501</v>
      </c>
      <c r="K1227" s="1" t="s">
        <v>281</v>
      </c>
      <c r="L1227" s="1" t="s">
        <v>135</v>
      </c>
      <c r="M1227" s="1" t="s">
        <v>6</v>
      </c>
      <c r="N1227" s="1" t="str">
        <f>INDEX(Countries[], MATCH(Data[[#This Row],[Where do you work]], Countries[Actual], 0), 2)</f>
        <v>UK</v>
      </c>
      <c r="O1227" s="1" t="str">
        <f>VLOOKUP(Data[[#This Row],[Where do you work]], Countries[], 3, FALSE)</f>
        <v>Europe</v>
      </c>
      <c r="P1227" s="1" t="s">
        <v>291</v>
      </c>
      <c r="Q1227" s="1" t="str">
        <f>VLOOKUP(Data[[#This Row],[How many hours of a day you work on Excel]], Time[], 2, FALSE)</f>
        <v>Medium</v>
      </c>
      <c r="S1227" s="33" t="str">
        <f>VLOOKUP(Data[[#This Row],[Years of Experience]], Experience[], 2, TRUE)</f>
        <v>0 - 5 Years</v>
      </c>
    </row>
    <row r="1228" spans="2:19" x14ac:dyDescent="0.2">
      <c r="B1228" s="1" t="s">
        <v>1737</v>
      </c>
      <c r="C1228" s="1">
        <v>41055.031840277778</v>
      </c>
      <c r="D1228" s="10" t="s">
        <v>1738</v>
      </c>
      <c r="E1228" s="1" t="s">
        <v>6</v>
      </c>
      <c r="F1228" s="11">
        <v>32250</v>
      </c>
      <c r="G1228" s="9">
        <f>Data[[#This Row],[Clean Salary]]*INDEX(Exchange[], MATCH(Data[[#This Row],[Currency]], Exchange[Code], 0), 4)</f>
        <v>50831.74927416991</v>
      </c>
      <c r="H1228" s="11">
        <f>IFERROR(Data[[#This Row],[Salary in USD]]/(INDEX(Exchange[], MATCH(Data[[#This Row],[Local Currency Unit]], Exchange[Code], 0), 8)), "")</f>
        <v>13306.740647688459</v>
      </c>
      <c r="I1228" s="30">
        <f>100*(Data[[#This Row],[Salary in Big Macs]]/$H$5)</f>
        <v>97.083377461007828</v>
      </c>
      <c r="J1228" s="1" t="s">
        <v>1739</v>
      </c>
      <c r="K1228" s="1" t="s">
        <v>281</v>
      </c>
      <c r="L1228" s="1" t="s">
        <v>135</v>
      </c>
      <c r="M1228" s="1" t="s">
        <v>6</v>
      </c>
      <c r="N1228" s="1" t="str">
        <f>INDEX(Countries[], MATCH(Data[[#This Row],[Where do you work]], Countries[Actual], 0), 2)</f>
        <v>UK</v>
      </c>
      <c r="O1228" s="1" t="str">
        <f>VLOOKUP(Data[[#This Row],[Where do you work]], Countries[], 3, FALSE)</f>
        <v>Europe</v>
      </c>
      <c r="P1228" s="1" t="s">
        <v>282</v>
      </c>
      <c r="Q1228" s="1" t="str">
        <f>VLOOKUP(Data[[#This Row],[How many hours of a day you work on Excel]], Time[], 2, FALSE)</f>
        <v>Heavy</v>
      </c>
      <c r="S1228" s="33" t="str">
        <f>VLOOKUP(Data[[#This Row],[Years of Experience]], Experience[], 2, TRUE)</f>
        <v>0 - 5 Years</v>
      </c>
    </row>
    <row r="1229" spans="2:19" x14ac:dyDescent="0.2">
      <c r="B1229" s="1" t="s">
        <v>1905</v>
      </c>
      <c r="C1229" s="1">
        <v>41057.828634259262</v>
      </c>
      <c r="D1229" s="10" t="s">
        <v>1897</v>
      </c>
      <c r="E1229" s="1" t="s">
        <v>6</v>
      </c>
      <c r="F1229" s="11">
        <v>30000</v>
      </c>
      <c r="G1229" s="9">
        <f>Data[[#This Row],[Clean Salary]]*INDEX(Exchange[], MATCH(Data[[#This Row],[Currency]], Exchange[Code], 0), 4)</f>
        <v>47285.348162018527</v>
      </c>
      <c r="H1229" s="11">
        <f>IFERROR(Data[[#This Row],[Salary in USD]]/(INDEX(Exchange[], MATCH(Data[[#This Row],[Local Currency Unit]], Exchange[Code], 0), 8)), "")</f>
        <v>12378.363393198568</v>
      </c>
      <c r="I1229" s="30">
        <f>100*(Data[[#This Row],[Salary in Big Macs]]/$H$5)</f>
        <v>90.31011856837938</v>
      </c>
      <c r="J1229" s="1" t="s">
        <v>1906</v>
      </c>
      <c r="K1229" s="1" t="s">
        <v>316</v>
      </c>
      <c r="L1229" s="1" t="s">
        <v>135</v>
      </c>
      <c r="M1229" s="1" t="s">
        <v>6</v>
      </c>
      <c r="N1229" s="1" t="str">
        <f>INDEX(Countries[], MATCH(Data[[#This Row],[Where do you work]], Countries[Actual], 0), 2)</f>
        <v>UK</v>
      </c>
      <c r="O1229" s="1" t="str">
        <f>VLOOKUP(Data[[#This Row],[Where do you work]], Countries[], 3, FALSE)</f>
        <v>Europe</v>
      </c>
      <c r="P1229" s="1" t="s">
        <v>291</v>
      </c>
      <c r="Q1229" s="1" t="str">
        <f>VLOOKUP(Data[[#This Row],[How many hours of a day you work on Excel]], Time[], 2, FALSE)</f>
        <v>Medium</v>
      </c>
      <c r="R1229" s="1">
        <v>5</v>
      </c>
      <c r="S1229" s="33" t="str">
        <f>VLOOKUP(Data[[#This Row],[Years of Experience]], Experience[], 2, TRUE)</f>
        <v>5 - 10 Years</v>
      </c>
    </row>
    <row r="1230" spans="2:19" x14ac:dyDescent="0.2">
      <c r="B1230" s="1" t="s">
        <v>1949</v>
      </c>
      <c r="C1230" s="1">
        <v>41055.880023148151</v>
      </c>
      <c r="D1230" s="10" t="s">
        <v>1947</v>
      </c>
      <c r="E1230" s="1" t="s">
        <v>6</v>
      </c>
      <c r="F1230" s="11">
        <v>29000</v>
      </c>
      <c r="G1230" s="9">
        <f>Data[[#This Row],[Clean Salary]]*INDEX(Exchange[], MATCH(Data[[#This Row],[Currency]], Exchange[Code], 0), 4)</f>
        <v>45709.169889951241</v>
      </c>
      <c r="H1230" s="11">
        <f>IFERROR(Data[[#This Row],[Salary in USD]]/(INDEX(Exchange[], MATCH(Data[[#This Row],[Local Currency Unit]], Exchange[Code], 0), 8)), "")</f>
        <v>11965.751280091949</v>
      </c>
      <c r="I1230" s="30">
        <f>100*(Data[[#This Row],[Salary in Big Macs]]/$H$5)</f>
        <v>87.299781282766745</v>
      </c>
      <c r="J1230" s="1" t="s">
        <v>1950</v>
      </c>
      <c r="K1230" s="1" t="s">
        <v>313</v>
      </c>
      <c r="L1230" s="1" t="s">
        <v>135</v>
      </c>
      <c r="M1230" s="1" t="s">
        <v>6</v>
      </c>
      <c r="N1230" s="1" t="str">
        <f>INDEX(Countries[], MATCH(Data[[#This Row],[Where do you work]], Countries[Actual], 0), 2)</f>
        <v>UK</v>
      </c>
      <c r="O1230" s="1" t="str">
        <f>VLOOKUP(Data[[#This Row],[Where do you work]], Countries[], 3, FALSE)</f>
        <v>Europe</v>
      </c>
      <c r="P1230" s="1" t="s">
        <v>291</v>
      </c>
      <c r="Q1230" s="1" t="str">
        <f>VLOOKUP(Data[[#This Row],[How many hours of a day you work on Excel]], Time[], 2, FALSE)</f>
        <v>Medium</v>
      </c>
      <c r="R1230" s="1">
        <v>15</v>
      </c>
      <c r="S1230" s="33" t="str">
        <f>VLOOKUP(Data[[#This Row],[Years of Experience]], Experience[], 2, TRUE)</f>
        <v>10 - 20 Years</v>
      </c>
    </row>
    <row r="1231" spans="2:19" x14ac:dyDescent="0.2">
      <c r="B1231" s="1" t="s">
        <v>2303</v>
      </c>
      <c r="C1231" s="1">
        <v>41060.964675925927</v>
      </c>
      <c r="D1231" s="10" t="s">
        <v>2299</v>
      </c>
      <c r="E1231" s="1" t="s">
        <v>6</v>
      </c>
      <c r="F1231" s="11">
        <v>25000</v>
      </c>
      <c r="G1231" s="9">
        <f>Data[[#This Row],[Clean Salary]]*INDEX(Exchange[], MATCH(Data[[#This Row],[Currency]], Exchange[Code], 0), 4)</f>
        <v>39404.456801682099</v>
      </c>
      <c r="H1231" s="11">
        <f>IFERROR(Data[[#This Row],[Salary in USD]]/(INDEX(Exchange[], MATCH(Data[[#This Row],[Local Currency Unit]], Exchange[Code], 0), 8)), "")</f>
        <v>10315.302827665471</v>
      </c>
      <c r="I1231" s="30">
        <f>100*(Data[[#This Row],[Salary in Big Macs]]/$H$5)</f>
        <v>75.258432140316145</v>
      </c>
      <c r="J1231" s="1" t="s">
        <v>2304</v>
      </c>
      <c r="K1231" s="1" t="s">
        <v>313</v>
      </c>
      <c r="L1231" s="1" t="s">
        <v>135</v>
      </c>
      <c r="M1231" s="1" t="s">
        <v>6</v>
      </c>
      <c r="N1231" s="1" t="str">
        <f>INDEX(Countries[], MATCH(Data[[#This Row],[Where do you work]], Countries[Actual], 0), 2)</f>
        <v>UK</v>
      </c>
      <c r="O1231" s="1" t="str">
        <f>VLOOKUP(Data[[#This Row],[Where do you work]], Countries[], 3, FALSE)</f>
        <v>Europe</v>
      </c>
      <c r="P1231" s="1" t="s">
        <v>282</v>
      </c>
      <c r="Q1231" s="1" t="str">
        <f>VLOOKUP(Data[[#This Row],[How many hours of a day you work on Excel]], Time[], 2, FALSE)</f>
        <v>Heavy</v>
      </c>
      <c r="R1231" s="1">
        <v>2</v>
      </c>
      <c r="S1231" s="33" t="str">
        <f>VLOOKUP(Data[[#This Row],[Years of Experience]], Experience[], 2, TRUE)</f>
        <v>0 - 5 Years</v>
      </c>
    </row>
    <row r="1232" spans="2:19" x14ac:dyDescent="0.2">
      <c r="B1232" s="1" t="s">
        <v>1542</v>
      </c>
      <c r="C1232" s="1">
        <v>41060.843287037038</v>
      </c>
      <c r="D1232" s="10" t="s">
        <v>1535</v>
      </c>
      <c r="E1232" s="1" t="s">
        <v>6</v>
      </c>
      <c r="F1232" s="11">
        <v>35000</v>
      </c>
      <c r="G1232" s="9">
        <f>Data[[#This Row],[Clean Salary]]*INDEX(Exchange[], MATCH(Data[[#This Row],[Currency]], Exchange[Code], 0), 4)</f>
        <v>55166.239522354947</v>
      </c>
      <c r="H1232" s="11">
        <f>IFERROR(Data[[#This Row],[Salary in USD]]/(INDEX(Exchange[], MATCH(Data[[#This Row],[Local Currency Unit]], Exchange[Code], 0), 8)), "")</f>
        <v>14441.423958731662</v>
      </c>
      <c r="I1232" s="30">
        <f>100*(Data[[#This Row],[Salary in Big Macs]]/$H$5)</f>
        <v>105.36180499644261</v>
      </c>
      <c r="J1232" s="1" t="s">
        <v>913</v>
      </c>
      <c r="K1232" s="1" t="s">
        <v>290</v>
      </c>
      <c r="L1232" s="1" t="s">
        <v>135</v>
      </c>
      <c r="M1232" s="1" t="s">
        <v>6</v>
      </c>
      <c r="N1232" s="1" t="str">
        <f>INDEX(Countries[], MATCH(Data[[#This Row],[Where do you work]], Countries[Actual], 0), 2)</f>
        <v>UK</v>
      </c>
      <c r="O1232" s="1" t="str">
        <f>VLOOKUP(Data[[#This Row],[Where do you work]], Countries[], 3, FALSE)</f>
        <v>Europe</v>
      </c>
      <c r="P1232" s="1" t="s">
        <v>282</v>
      </c>
      <c r="Q1232" s="1" t="str">
        <f>VLOOKUP(Data[[#This Row],[How many hours of a day you work on Excel]], Time[], 2, FALSE)</f>
        <v>Heavy</v>
      </c>
      <c r="R1232" s="1">
        <v>3</v>
      </c>
      <c r="S1232" s="33" t="str">
        <f>VLOOKUP(Data[[#This Row],[Years of Experience]], Experience[], 2, TRUE)</f>
        <v>0 - 5 Years</v>
      </c>
    </row>
    <row r="1233" spans="2:19" x14ac:dyDescent="0.2">
      <c r="B1233" s="1" t="s">
        <v>912</v>
      </c>
      <c r="C1233" s="1">
        <v>41067.638807870368</v>
      </c>
      <c r="D1233" s="10">
        <v>50000</v>
      </c>
      <c r="E1233" s="1" t="s">
        <v>6</v>
      </c>
      <c r="F1233" s="11">
        <v>50000</v>
      </c>
      <c r="G1233" s="9">
        <f>Data[[#This Row],[Clean Salary]]*INDEX(Exchange[], MATCH(Data[[#This Row],[Currency]], Exchange[Code], 0), 4)</f>
        <v>78808.913603364199</v>
      </c>
      <c r="H1233" s="11">
        <f>IFERROR(Data[[#This Row],[Salary in USD]]/(INDEX(Exchange[], MATCH(Data[[#This Row],[Local Currency Unit]], Exchange[Code], 0), 8)), "")</f>
        <v>20630.605655330943</v>
      </c>
      <c r="I1233" s="30">
        <f>100*(Data[[#This Row],[Salary in Big Macs]]/$H$5)</f>
        <v>150.51686428063229</v>
      </c>
      <c r="J1233" s="1" t="s">
        <v>913</v>
      </c>
      <c r="K1233" s="1" t="s">
        <v>290</v>
      </c>
      <c r="L1233" s="1" t="s">
        <v>135</v>
      </c>
      <c r="M1233" s="1" t="s">
        <v>6</v>
      </c>
      <c r="N1233" s="1" t="str">
        <f>INDEX(Countries[], MATCH(Data[[#This Row],[Where do you work]], Countries[Actual], 0), 2)</f>
        <v>UK</v>
      </c>
      <c r="O1233" s="1" t="str">
        <f>VLOOKUP(Data[[#This Row],[Where do you work]], Countries[], 3, FALSE)</f>
        <v>Europe</v>
      </c>
      <c r="P1233" s="1" t="s">
        <v>291</v>
      </c>
      <c r="Q1233" s="1" t="str">
        <f>VLOOKUP(Data[[#This Row],[How many hours of a day you work on Excel]], Time[], 2, FALSE)</f>
        <v>Medium</v>
      </c>
      <c r="R1233" s="1">
        <v>2</v>
      </c>
      <c r="S1233" s="33" t="str">
        <f>VLOOKUP(Data[[#This Row],[Years of Experience]], Experience[], 2, TRUE)</f>
        <v>0 - 5 Years</v>
      </c>
    </row>
    <row r="1234" spans="2:19" x14ac:dyDescent="0.2">
      <c r="B1234" s="1" t="s">
        <v>2526</v>
      </c>
      <c r="C1234" s="1">
        <v>41055.29247685185</v>
      </c>
      <c r="D1234" s="10" t="s">
        <v>2527</v>
      </c>
      <c r="E1234" s="1" t="s">
        <v>6</v>
      </c>
      <c r="F1234" s="11">
        <v>21000</v>
      </c>
      <c r="G1234" s="9">
        <f>Data[[#This Row],[Clean Salary]]*INDEX(Exchange[], MATCH(Data[[#This Row],[Currency]], Exchange[Code], 0), 4)</f>
        <v>33099.743713412965</v>
      </c>
      <c r="H1234" s="11">
        <f>IFERROR(Data[[#This Row],[Salary in USD]]/(INDEX(Exchange[], MATCH(Data[[#This Row],[Local Currency Unit]], Exchange[Code], 0), 8)), "")</f>
        <v>8664.854375238996</v>
      </c>
      <c r="I1234" s="30">
        <f>100*(Data[[#This Row],[Salary in Big Macs]]/$H$5)</f>
        <v>63.21708299786556</v>
      </c>
      <c r="J1234" s="1" t="s">
        <v>696</v>
      </c>
      <c r="K1234" s="1" t="s">
        <v>290</v>
      </c>
      <c r="L1234" s="1" t="s">
        <v>135</v>
      </c>
      <c r="M1234" s="1" t="s">
        <v>6</v>
      </c>
      <c r="N1234" s="1" t="str">
        <f>INDEX(Countries[], MATCH(Data[[#This Row],[Where do you work]], Countries[Actual], 0), 2)</f>
        <v>UK</v>
      </c>
      <c r="O1234" s="1" t="str">
        <f>VLOOKUP(Data[[#This Row],[Where do you work]], Countries[], 3, FALSE)</f>
        <v>Europe</v>
      </c>
      <c r="P1234" s="1" t="s">
        <v>294</v>
      </c>
      <c r="Q1234" s="1" t="str">
        <f>VLOOKUP(Data[[#This Row],[How many hours of a day you work on Excel]], Time[], 2, FALSE)</f>
        <v>Very Heavy</v>
      </c>
      <c r="R1234" s="1">
        <v>10</v>
      </c>
      <c r="S1234" s="33" t="str">
        <f>VLOOKUP(Data[[#This Row],[Years of Experience]], Experience[], 2, TRUE)</f>
        <v>10 - 20 Years</v>
      </c>
    </row>
    <row r="1235" spans="2:19" x14ac:dyDescent="0.2">
      <c r="B1235" s="1" t="s">
        <v>1314</v>
      </c>
      <c r="C1235" s="1">
        <v>41054.25503472222</v>
      </c>
      <c r="D1235" s="10">
        <v>40000</v>
      </c>
      <c r="E1235" s="1" t="s">
        <v>6</v>
      </c>
      <c r="F1235" s="11">
        <v>40000</v>
      </c>
      <c r="G1235" s="9">
        <f>Data[[#This Row],[Clean Salary]]*INDEX(Exchange[], MATCH(Data[[#This Row],[Currency]], Exchange[Code], 0), 4)</f>
        <v>63047.130882691366</v>
      </c>
      <c r="H1235" s="11">
        <f>IFERROR(Data[[#This Row],[Salary in USD]]/(INDEX(Exchange[], MATCH(Data[[#This Row],[Local Currency Unit]], Exchange[Code], 0), 8)), "")</f>
        <v>16504.484524264757</v>
      </c>
      <c r="I1235" s="30">
        <f>100*(Data[[#This Row],[Salary in Big Macs]]/$H$5)</f>
        <v>120.41349142450586</v>
      </c>
      <c r="J1235" s="1" t="s">
        <v>455</v>
      </c>
      <c r="K1235" s="1" t="s">
        <v>316</v>
      </c>
      <c r="L1235" s="1" t="s">
        <v>135</v>
      </c>
      <c r="M1235" s="1" t="s">
        <v>6</v>
      </c>
      <c r="N1235" s="1" t="str">
        <f>INDEX(Countries[], MATCH(Data[[#This Row],[Where do you work]], Countries[Actual], 0), 2)</f>
        <v>UK</v>
      </c>
      <c r="O1235" s="1" t="str">
        <f>VLOOKUP(Data[[#This Row],[Where do you work]], Countries[], 3, FALSE)</f>
        <v>Europe</v>
      </c>
      <c r="P1235" s="1" t="s">
        <v>282</v>
      </c>
      <c r="Q1235" s="1" t="str">
        <f>VLOOKUP(Data[[#This Row],[How many hours of a day you work on Excel]], Time[], 2, FALSE)</f>
        <v>Heavy</v>
      </c>
      <c r="S1235" s="33" t="str">
        <f>VLOOKUP(Data[[#This Row],[Years of Experience]], Experience[], 2, TRUE)</f>
        <v>0 - 5 Years</v>
      </c>
    </row>
    <row r="1236" spans="2:19" x14ac:dyDescent="0.2">
      <c r="B1236" s="1" t="s">
        <v>2300</v>
      </c>
      <c r="C1236" s="1">
        <v>41058.16883101852</v>
      </c>
      <c r="D1236" s="10">
        <v>25000</v>
      </c>
      <c r="E1236" s="1" t="s">
        <v>6</v>
      </c>
      <c r="F1236" s="11">
        <v>25000</v>
      </c>
      <c r="G1236" s="9">
        <f>Data[[#This Row],[Clean Salary]]*INDEX(Exchange[], MATCH(Data[[#This Row],[Currency]], Exchange[Code], 0), 4)</f>
        <v>39404.456801682099</v>
      </c>
      <c r="H1236" s="11">
        <f>IFERROR(Data[[#This Row],[Salary in USD]]/(INDEX(Exchange[], MATCH(Data[[#This Row],[Local Currency Unit]], Exchange[Code], 0), 8)), "")</f>
        <v>10315.302827665471</v>
      </c>
      <c r="I1236" s="30">
        <f>100*(Data[[#This Row],[Salary in Big Macs]]/$H$5)</f>
        <v>75.258432140316145</v>
      </c>
      <c r="J1236" s="1" t="s">
        <v>2301</v>
      </c>
      <c r="K1236" s="1" t="s">
        <v>316</v>
      </c>
      <c r="L1236" s="1" t="s">
        <v>135</v>
      </c>
      <c r="M1236" s="1" t="s">
        <v>6</v>
      </c>
      <c r="N1236" s="1" t="str">
        <f>INDEX(Countries[], MATCH(Data[[#This Row],[Where do you work]], Countries[Actual], 0), 2)</f>
        <v>UK</v>
      </c>
      <c r="O1236" s="1" t="str">
        <f>VLOOKUP(Data[[#This Row],[Where do you work]], Countries[], 3, FALSE)</f>
        <v>Europe</v>
      </c>
      <c r="P1236" s="1" t="s">
        <v>291</v>
      </c>
      <c r="Q1236" s="1" t="str">
        <f>VLOOKUP(Data[[#This Row],[How many hours of a day you work on Excel]], Time[], 2, FALSE)</f>
        <v>Medium</v>
      </c>
      <c r="R1236" s="1">
        <v>10</v>
      </c>
      <c r="S1236" s="33" t="str">
        <f>VLOOKUP(Data[[#This Row],[Years of Experience]], Experience[], 2, TRUE)</f>
        <v>10 - 20 Years</v>
      </c>
    </row>
    <row r="1237" spans="2:19" x14ac:dyDescent="0.2">
      <c r="B1237" s="1" t="s">
        <v>1108</v>
      </c>
      <c r="C1237" s="1">
        <v>41058.693877314814</v>
      </c>
      <c r="D1237" s="10" t="s">
        <v>1106</v>
      </c>
      <c r="E1237" s="1" t="s">
        <v>6</v>
      </c>
      <c r="F1237" s="11">
        <v>45000</v>
      </c>
      <c r="G1237" s="9">
        <f>Data[[#This Row],[Clean Salary]]*INDEX(Exchange[], MATCH(Data[[#This Row],[Currency]], Exchange[Code], 0), 4)</f>
        <v>70928.022243027779</v>
      </c>
      <c r="H1237" s="11">
        <f>IFERROR(Data[[#This Row],[Salary in USD]]/(INDEX(Exchange[], MATCH(Data[[#This Row],[Local Currency Unit]], Exchange[Code], 0), 8)), "")</f>
        <v>18567.545089797848</v>
      </c>
      <c r="I1237" s="30">
        <f>100*(Data[[#This Row],[Salary in Big Macs]]/$H$5)</f>
        <v>135.46517785256907</v>
      </c>
      <c r="J1237" s="1" t="s">
        <v>655</v>
      </c>
      <c r="K1237" s="1" t="s">
        <v>342</v>
      </c>
      <c r="L1237" s="1" t="s">
        <v>135</v>
      </c>
      <c r="M1237" s="1" t="s">
        <v>6</v>
      </c>
      <c r="N1237" s="1" t="str">
        <f>INDEX(Countries[], MATCH(Data[[#This Row],[Where do you work]], Countries[Actual], 0), 2)</f>
        <v>UK</v>
      </c>
      <c r="O1237" s="1" t="str">
        <f>VLOOKUP(Data[[#This Row],[Where do you work]], Countries[], 3, FALSE)</f>
        <v>Europe</v>
      </c>
      <c r="P1237" s="1" t="s">
        <v>291</v>
      </c>
      <c r="Q1237" s="1" t="str">
        <f>VLOOKUP(Data[[#This Row],[How many hours of a day you work on Excel]], Time[], 2, FALSE)</f>
        <v>Medium</v>
      </c>
      <c r="R1237" s="1">
        <v>4</v>
      </c>
      <c r="S1237" s="33" t="str">
        <f>VLOOKUP(Data[[#This Row],[Years of Experience]], Experience[], 2, TRUE)</f>
        <v>0 - 5 Years</v>
      </c>
    </row>
    <row r="1238" spans="2:19" x14ac:dyDescent="0.2">
      <c r="B1238" s="1" t="s">
        <v>1128</v>
      </c>
      <c r="C1238" s="1">
        <v>41057.684884259259</v>
      </c>
      <c r="D1238" s="10">
        <v>43912.03</v>
      </c>
      <c r="E1238" s="1" t="s">
        <v>6</v>
      </c>
      <c r="F1238" s="11">
        <v>43912</v>
      </c>
      <c r="G1238" s="9">
        <f>Data[[#This Row],[Clean Salary]]*INDEX(Exchange[], MATCH(Data[[#This Row],[Currency]], Exchange[Code], 0), 4)</f>
        <v>69213.140283018583</v>
      </c>
      <c r="H1238" s="11">
        <f>IFERROR(Data[[#This Row],[Salary in USD]]/(INDEX(Exchange[], MATCH(Data[[#This Row],[Local Currency Unit]], Exchange[Code], 0), 8)), "")</f>
        <v>18118.623110737848</v>
      </c>
      <c r="I1238" s="30">
        <f>100*(Data[[#This Row],[Salary in Big Macs]]/$H$5)</f>
        <v>132.18993088582249</v>
      </c>
      <c r="J1238" s="1" t="s">
        <v>715</v>
      </c>
      <c r="K1238" s="1" t="s">
        <v>290</v>
      </c>
      <c r="L1238" s="1" t="s">
        <v>135</v>
      </c>
      <c r="M1238" s="1" t="s">
        <v>6</v>
      </c>
      <c r="N1238" s="1" t="str">
        <f>INDEX(Countries[], MATCH(Data[[#This Row],[Where do you work]], Countries[Actual], 0), 2)</f>
        <v>UK</v>
      </c>
      <c r="O1238" s="1" t="str">
        <f>VLOOKUP(Data[[#This Row],[Where do you work]], Countries[], 3, FALSE)</f>
        <v>Europe</v>
      </c>
      <c r="P1238" s="1" t="s">
        <v>294</v>
      </c>
      <c r="Q1238" s="1" t="str">
        <f>VLOOKUP(Data[[#This Row],[How many hours of a day you work on Excel]], Time[], 2, FALSE)</f>
        <v>Very Heavy</v>
      </c>
      <c r="R1238" s="1">
        <v>3</v>
      </c>
      <c r="S1238" s="33" t="str">
        <f>VLOOKUP(Data[[#This Row],[Years of Experience]], Experience[], 2, TRUE)</f>
        <v>0 - 5 Years</v>
      </c>
    </row>
    <row r="1239" spans="2:19" x14ac:dyDescent="0.2">
      <c r="B1239" s="1" t="s">
        <v>713</v>
      </c>
      <c r="C1239" s="1">
        <v>41055.068645833337</v>
      </c>
      <c r="D1239" s="10" t="s">
        <v>714</v>
      </c>
      <c r="E1239" s="1" t="s">
        <v>322</v>
      </c>
      <c r="F1239" s="11">
        <v>100000</v>
      </c>
      <c r="G1239" s="9">
        <f>Data[[#This Row],[Clean Salary]]*INDEX(Exchange[], MATCH(Data[[#This Row],[Currency]], Exchange[Code], 0), 4)</f>
        <v>100000</v>
      </c>
      <c r="H1239" s="11">
        <f>IFERROR(Data[[#This Row],[Salary in USD]]/(INDEX(Exchange[], MATCH(Data[[#This Row],[Local Currency Unit]], Exchange[Code], 0), 8)), "")</f>
        <v>26178.01047120419</v>
      </c>
      <c r="I1239" s="30">
        <f>100*(Data[[#This Row],[Salary in Big Macs]]/$H$5)</f>
        <v>190.98964495078005</v>
      </c>
      <c r="J1239" s="1" t="s">
        <v>715</v>
      </c>
      <c r="K1239" s="1" t="s">
        <v>290</v>
      </c>
      <c r="L1239" s="1" t="s">
        <v>135</v>
      </c>
      <c r="M1239" s="1" t="s">
        <v>6</v>
      </c>
      <c r="N1239" s="1" t="str">
        <f>INDEX(Countries[], MATCH(Data[[#This Row],[Where do you work]], Countries[Actual], 0), 2)</f>
        <v>UK</v>
      </c>
      <c r="O1239" s="1" t="str">
        <f>VLOOKUP(Data[[#This Row],[Where do you work]], Countries[], 3, FALSE)</f>
        <v>Europe</v>
      </c>
      <c r="P1239" s="1" t="s">
        <v>282</v>
      </c>
      <c r="Q1239" s="1" t="str">
        <f>VLOOKUP(Data[[#This Row],[How many hours of a day you work on Excel]], Time[], 2, FALSE)</f>
        <v>Heavy</v>
      </c>
      <c r="S1239" s="33" t="str">
        <f>VLOOKUP(Data[[#This Row],[Years of Experience]], Experience[], 2, TRUE)</f>
        <v>0 - 5 Years</v>
      </c>
    </row>
    <row r="1240" spans="2:19" x14ac:dyDescent="0.2">
      <c r="B1240" s="1" t="s">
        <v>1742</v>
      </c>
      <c r="C1240" s="1">
        <v>41054.241087962961</v>
      </c>
      <c r="D1240" s="10">
        <v>32000</v>
      </c>
      <c r="E1240" s="1" t="s">
        <v>6</v>
      </c>
      <c r="F1240" s="11">
        <v>32000</v>
      </c>
      <c r="G1240" s="9">
        <f>Data[[#This Row],[Clean Salary]]*INDEX(Exchange[], MATCH(Data[[#This Row],[Currency]], Exchange[Code], 0), 4)</f>
        <v>50437.70470615309</v>
      </c>
      <c r="H1240" s="11">
        <f>IFERROR(Data[[#This Row],[Salary in USD]]/(INDEX(Exchange[], MATCH(Data[[#This Row],[Local Currency Unit]], Exchange[Code], 0), 8)), "")</f>
        <v>13203.587619411805</v>
      </c>
      <c r="I1240" s="30">
        <f>100*(Data[[#This Row],[Salary in Big Macs]]/$H$5)</f>
        <v>96.33079313960468</v>
      </c>
      <c r="J1240" s="1" t="s">
        <v>1743</v>
      </c>
      <c r="K1240" s="1" t="s">
        <v>290</v>
      </c>
      <c r="L1240" s="1" t="s">
        <v>135</v>
      </c>
      <c r="M1240" s="1" t="s">
        <v>6</v>
      </c>
      <c r="N1240" s="1" t="str">
        <f>INDEX(Countries[], MATCH(Data[[#This Row],[Where do you work]], Countries[Actual], 0), 2)</f>
        <v>UK</v>
      </c>
      <c r="O1240" s="1" t="str">
        <f>VLOOKUP(Data[[#This Row],[Where do you work]], Countries[], 3, FALSE)</f>
        <v>Europe</v>
      </c>
      <c r="P1240" s="1" t="s">
        <v>282</v>
      </c>
      <c r="Q1240" s="1" t="str">
        <f>VLOOKUP(Data[[#This Row],[How many hours of a day you work on Excel]], Time[], 2, FALSE)</f>
        <v>Heavy</v>
      </c>
      <c r="S1240" s="33" t="str">
        <f>VLOOKUP(Data[[#This Row],[Years of Experience]], Experience[], 2, TRUE)</f>
        <v>0 - 5 Years</v>
      </c>
    </row>
    <row r="1241" spans="2:19" x14ac:dyDescent="0.2">
      <c r="B1241" s="1" t="s">
        <v>1671</v>
      </c>
      <c r="C1241" s="1">
        <v>41075.160995370374</v>
      </c>
      <c r="D1241" s="10" t="s">
        <v>1672</v>
      </c>
      <c r="E1241" s="1" t="s">
        <v>6</v>
      </c>
      <c r="F1241" s="11">
        <v>33500</v>
      </c>
      <c r="G1241" s="9">
        <f>Data[[#This Row],[Clean Salary]]*INDEX(Exchange[], MATCH(Data[[#This Row],[Currency]], Exchange[Code], 0), 4)</f>
        <v>52801.972114254015</v>
      </c>
      <c r="H1241" s="11">
        <f>IFERROR(Data[[#This Row],[Salary in USD]]/(INDEX(Exchange[], MATCH(Data[[#This Row],[Local Currency Unit]], Exchange[Code], 0), 8)), "")</f>
        <v>13822.505789071733</v>
      </c>
      <c r="I1241" s="30">
        <f>100*(Data[[#This Row],[Salary in Big Macs]]/$H$5)</f>
        <v>100.84629906802365</v>
      </c>
      <c r="J1241" s="1" t="s">
        <v>1673</v>
      </c>
      <c r="K1241" s="1" t="s">
        <v>305</v>
      </c>
      <c r="L1241" s="1" t="s">
        <v>135</v>
      </c>
      <c r="M1241" s="1" t="s">
        <v>6</v>
      </c>
      <c r="N1241" s="1" t="str">
        <f>INDEX(Countries[], MATCH(Data[[#This Row],[Where do you work]], Countries[Actual], 0), 2)</f>
        <v>UK</v>
      </c>
      <c r="O1241" s="1" t="str">
        <f>VLOOKUP(Data[[#This Row],[Where do you work]], Countries[], 3, FALSE)</f>
        <v>Europe</v>
      </c>
      <c r="P1241" s="1" t="s">
        <v>291</v>
      </c>
      <c r="Q1241" s="1" t="str">
        <f>VLOOKUP(Data[[#This Row],[How many hours of a day you work on Excel]], Time[], 2, FALSE)</f>
        <v>Medium</v>
      </c>
      <c r="R1241" s="1">
        <v>7</v>
      </c>
      <c r="S1241" s="33" t="str">
        <f>VLOOKUP(Data[[#This Row],[Years of Experience]], Experience[], 2, TRUE)</f>
        <v>5 - 10 Years</v>
      </c>
    </row>
    <row r="1242" spans="2:19" x14ac:dyDescent="0.2">
      <c r="B1242" s="1" t="s">
        <v>1483</v>
      </c>
      <c r="C1242" s="1">
        <v>41073.815254629626</v>
      </c>
      <c r="D1242" s="10" t="s">
        <v>1484</v>
      </c>
      <c r="E1242" s="1" t="s">
        <v>6</v>
      </c>
      <c r="F1242" s="11">
        <v>36000</v>
      </c>
      <c r="G1242" s="9">
        <f>Data[[#This Row],[Clean Salary]]*INDEX(Exchange[], MATCH(Data[[#This Row],[Currency]], Exchange[Code], 0), 4)</f>
        <v>56742.417794422225</v>
      </c>
      <c r="H1242" s="11">
        <f>IFERROR(Data[[#This Row],[Salary in USD]]/(INDEX(Exchange[], MATCH(Data[[#This Row],[Local Currency Unit]], Exchange[Code], 0), 8)), "")</f>
        <v>14854.03607183828</v>
      </c>
      <c r="I1242" s="30">
        <f>100*(Data[[#This Row],[Salary in Big Macs]]/$H$5)</f>
        <v>108.37214228205525</v>
      </c>
      <c r="J1242" s="1" t="s">
        <v>1485</v>
      </c>
      <c r="K1242" s="1" t="s">
        <v>281</v>
      </c>
      <c r="L1242" s="1" t="s">
        <v>135</v>
      </c>
      <c r="M1242" s="1" t="s">
        <v>6</v>
      </c>
      <c r="N1242" s="1" t="str">
        <f>INDEX(Countries[], MATCH(Data[[#This Row],[Where do you work]], Countries[Actual], 0), 2)</f>
        <v>UK</v>
      </c>
      <c r="O1242" s="1" t="str">
        <f>VLOOKUP(Data[[#This Row],[Where do you work]], Countries[], 3, FALSE)</f>
        <v>Europe</v>
      </c>
      <c r="P1242" s="1" t="s">
        <v>294</v>
      </c>
      <c r="Q1242" s="1" t="str">
        <f>VLOOKUP(Data[[#This Row],[How many hours of a day you work on Excel]], Time[], 2, FALSE)</f>
        <v>Very Heavy</v>
      </c>
      <c r="R1242" s="1">
        <v>7</v>
      </c>
      <c r="S1242" s="33" t="str">
        <f>VLOOKUP(Data[[#This Row],[Years of Experience]], Experience[], 2, TRUE)</f>
        <v>5 - 10 Years</v>
      </c>
    </row>
    <row r="1243" spans="2:19" x14ac:dyDescent="0.2">
      <c r="B1243" s="1" t="s">
        <v>337</v>
      </c>
      <c r="C1243" s="1">
        <v>41059.851504629631</v>
      </c>
      <c r="D1243" s="10">
        <v>146633</v>
      </c>
      <c r="E1243" s="1" t="s">
        <v>6</v>
      </c>
      <c r="F1243" s="11">
        <v>146633</v>
      </c>
      <c r="G1243" s="9">
        <f>Data[[#This Row],[Clean Salary]]*INDEX(Exchange[], MATCH(Data[[#This Row],[Currency]], Exchange[Code], 0), 4)</f>
        <v>231119.74856804207</v>
      </c>
      <c r="H1243" s="11">
        <f>IFERROR(Data[[#This Row],[Salary in USD]]/(INDEX(Exchange[], MATCH(Data[[#This Row],[Local Currency Unit]], Exchange[Code], 0), 8)), "")</f>
        <v>60502.551981162847</v>
      </c>
      <c r="I1243" s="30">
        <f>100*(Data[[#This Row],[Salary in Big Macs]]/$H$5)</f>
        <v>441.41478720123911</v>
      </c>
      <c r="J1243" s="1" t="s">
        <v>338</v>
      </c>
      <c r="K1243" s="1" t="s">
        <v>305</v>
      </c>
      <c r="L1243" s="1" t="s">
        <v>135</v>
      </c>
      <c r="M1243" s="1" t="s">
        <v>6</v>
      </c>
      <c r="N1243" s="1" t="str">
        <f>INDEX(Countries[], MATCH(Data[[#This Row],[Where do you work]], Countries[Actual], 0), 2)</f>
        <v>UK</v>
      </c>
      <c r="O1243" s="1" t="str">
        <f>VLOOKUP(Data[[#This Row],[Where do you work]], Countries[], 3, FALSE)</f>
        <v>Europe</v>
      </c>
      <c r="P1243" s="1" t="s">
        <v>291</v>
      </c>
      <c r="Q1243" s="1" t="str">
        <f>VLOOKUP(Data[[#This Row],[How many hours of a day you work on Excel]], Time[], 2, FALSE)</f>
        <v>Medium</v>
      </c>
      <c r="R1243" s="1">
        <v>10</v>
      </c>
      <c r="S1243" s="33" t="str">
        <f>VLOOKUP(Data[[#This Row],[Years of Experience]], Experience[], 2, TRUE)</f>
        <v>10 - 20 Years</v>
      </c>
    </row>
    <row r="1244" spans="2:19" x14ac:dyDescent="0.2">
      <c r="B1244" s="1" t="s">
        <v>1744</v>
      </c>
      <c r="C1244" s="1">
        <v>41057.947777777779</v>
      </c>
      <c r="D1244" s="10" t="s">
        <v>1745</v>
      </c>
      <c r="E1244" s="1" t="s">
        <v>6</v>
      </c>
      <c r="F1244" s="11">
        <v>32000</v>
      </c>
      <c r="G1244" s="9">
        <f>Data[[#This Row],[Clean Salary]]*INDEX(Exchange[], MATCH(Data[[#This Row],[Currency]], Exchange[Code], 0), 4)</f>
        <v>50437.70470615309</v>
      </c>
      <c r="H1244" s="11">
        <f>IFERROR(Data[[#This Row],[Salary in USD]]/(INDEX(Exchange[], MATCH(Data[[#This Row],[Local Currency Unit]], Exchange[Code], 0), 8)), "")</f>
        <v>13203.587619411805</v>
      </c>
      <c r="I1244" s="30">
        <f>100*(Data[[#This Row],[Salary in Big Macs]]/$H$5)</f>
        <v>96.33079313960468</v>
      </c>
      <c r="J1244" s="1" t="s">
        <v>1746</v>
      </c>
      <c r="K1244" s="1" t="s">
        <v>290</v>
      </c>
      <c r="L1244" s="1" t="s">
        <v>135</v>
      </c>
      <c r="M1244" s="1" t="s">
        <v>6</v>
      </c>
      <c r="N1244" s="1" t="str">
        <f>INDEX(Countries[], MATCH(Data[[#This Row],[Where do you work]], Countries[Actual], 0), 2)</f>
        <v>UK</v>
      </c>
      <c r="O1244" s="1" t="str">
        <f>VLOOKUP(Data[[#This Row],[Where do you work]], Countries[], 3, FALSE)</f>
        <v>Europe</v>
      </c>
      <c r="P1244" s="1" t="s">
        <v>282</v>
      </c>
      <c r="Q1244" s="1" t="str">
        <f>VLOOKUP(Data[[#This Row],[How many hours of a day you work on Excel]], Time[], 2, FALSE)</f>
        <v>Heavy</v>
      </c>
      <c r="R1244" s="1">
        <v>4</v>
      </c>
      <c r="S1244" s="33" t="str">
        <f>VLOOKUP(Data[[#This Row],[Years of Experience]], Experience[], 2, TRUE)</f>
        <v>0 - 5 Years</v>
      </c>
    </row>
    <row r="1245" spans="2:19" x14ac:dyDescent="0.2">
      <c r="B1245" s="1" t="s">
        <v>1182</v>
      </c>
      <c r="C1245" s="1">
        <v>41055.040532407409</v>
      </c>
      <c r="D1245" s="10">
        <v>43000</v>
      </c>
      <c r="E1245" s="1" t="s">
        <v>6</v>
      </c>
      <c r="F1245" s="11">
        <v>43000</v>
      </c>
      <c r="G1245" s="9">
        <f>Data[[#This Row],[Clean Salary]]*INDEX(Exchange[], MATCH(Data[[#This Row],[Currency]], Exchange[Code], 0), 4)</f>
        <v>67775.665698893223</v>
      </c>
      <c r="H1245" s="11">
        <f>IFERROR(Data[[#This Row],[Salary in USD]]/(INDEX(Exchange[], MATCH(Data[[#This Row],[Local Currency Unit]], Exchange[Code], 0), 8)), "")</f>
        <v>17742.320863584613</v>
      </c>
      <c r="I1245" s="30">
        <f>100*(Data[[#This Row],[Salary in Big Macs]]/$H$5)</f>
        <v>129.44450328134377</v>
      </c>
      <c r="J1245" s="1" t="s">
        <v>1183</v>
      </c>
      <c r="K1245" s="1" t="s">
        <v>281</v>
      </c>
      <c r="L1245" s="1" t="s">
        <v>135</v>
      </c>
      <c r="M1245" s="1" t="s">
        <v>6</v>
      </c>
      <c r="N1245" s="1" t="str">
        <f>INDEX(Countries[], MATCH(Data[[#This Row],[Where do you work]], Countries[Actual], 0), 2)</f>
        <v>UK</v>
      </c>
      <c r="O1245" s="1" t="str">
        <f>VLOOKUP(Data[[#This Row],[Where do you work]], Countries[], 3, FALSE)</f>
        <v>Europe</v>
      </c>
      <c r="P1245" s="1" t="s">
        <v>291</v>
      </c>
      <c r="Q1245" s="1" t="str">
        <f>VLOOKUP(Data[[#This Row],[How many hours of a day you work on Excel]], Time[], 2, FALSE)</f>
        <v>Medium</v>
      </c>
      <c r="S1245" s="33" t="str">
        <f>VLOOKUP(Data[[#This Row],[Years of Experience]], Experience[], 2, TRUE)</f>
        <v>0 - 5 Years</v>
      </c>
    </row>
    <row r="1246" spans="2:19" x14ac:dyDescent="0.2">
      <c r="B1246" s="1" t="s">
        <v>1011</v>
      </c>
      <c r="C1246" s="1">
        <v>41055.015844907408</v>
      </c>
      <c r="D1246" s="10" t="s">
        <v>1012</v>
      </c>
      <c r="E1246" s="1" t="s">
        <v>322</v>
      </c>
      <c r="F1246" s="11">
        <v>81000</v>
      </c>
      <c r="G1246" s="9">
        <f>Data[[#This Row],[Clean Salary]]*INDEX(Exchange[], MATCH(Data[[#This Row],[Currency]], Exchange[Code], 0), 4)</f>
        <v>81000</v>
      </c>
      <c r="H1246" s="11">
        <f>IFERROR(Data[[#This Row],[Salary in USD]]/(INDEX(Exchange[], MATCH(Data[[#This Row],[Local Currency Unit]], Exchange[Code], 0), 8)), "")</f>
        <v>21204.188481675392</v>
      </c>
      <c r="I1246" s="30">
        <f>100*(Data[[#This Row],[Salary in Big Macs]]/$H$5)</f>
        <v>154.70161241013182</v>
      </c>
      <c r="J1246" s="1" t="s">
        <v>1013</v>
      </c>
      <c r="K1246" s="1" t="s">
        <v>342</v>
      </c>
      <c r="L1246" s="1" t="s">
        <v>135</v>
      </c>
      <c r="M1246" s="1" t="s">
        <v>6</v>
      </c>
      <c r="N1246" s="1" t="str">
        <f>INDEX(Countries[], MATCH(Data[[#This Row],[Where do you work]], Countries[Actual], 0), 2)</f>
        <v>UK</v>
      </c>
      <c r="O1246" s="1" t="str">
        <f>VLOOKUP(Data[[#This Row],[Where do you work]], Countries[], 3, FALSE)</f>
        <v>Europe</v>
      </c>
      <c r="P1246" s="1" t="s">
        <v>282</v>
      </c>
      <c r="Q1246" s="1" t="str">
        <f>VLOOKUP(Data[[#This Row],[How many hours of a day you work on Excel]], Time[], 2, FALSE)</f>
        <v>Heavy</v>
      </c>
      <c r="S1246" s="33" t="str">
        <f>VLOOKUP(Data[[#This Row],[Years of Experience]], Experience[], 2, TRUE)</f>
        <v>0 - 5 Years</v>
      </c>
    </row>
    <row r="1247" spans="2:19" x14ac:dyDescent="0.2">
      <c r="B1247" s="1" t="s">
        <v>2483</v>
      </c>
      <c r="C1247" s="1">
        <v>41064.799513888887</v>
      </c>
      <c r="D1247" s="10" t="s">
        <v>2484</v>
      </c>
      <c r="E1247" s="1" t="s">
        <v>6</v>
      </c>
      <c r="F1247" s="11">
        <v>22000</v>
      </c>
      <c r="G1247" s="9">
        <f>Data[[#This Row],[Clean Salary]]*INDEX(Exchange[], MATCH(Data[[#This Row],[Currency]], Exchange[Code], 0), 4)</f>
        <v>34675.92198548025</v>
      </c>
      <c r="H1247" s="11">
        <f>IFERROR(Data[[#This Row],[Salary in USD]]/(INDEX(Exchange[], MATCH(Data[[#This Row],[Local Currency Unit]], Exchange[Code], 0), 8)), "")</f>
        <v>9077.4664883456153</v>
      </c>
      <c r="I1247" s="30">
        <f>100*(Data[[#This Row],[Salary in Big Macs]]/$H$5)</f>
        <v>66.22742028347821</v>
      </c>
      <c r="J1247" s="1" t="s">
        <v>2485</v>
      </c>
      <c r="K1247" s="1" t="s">
        <v>281</v>
      </c>
      <c r="L1247" s="1" t="s">
        <v>135</v>
      </c>
      <c r="M1247" s="1" t="s">
        <v>6</v>
      </c>
      <c r="N1247" s="1" t="str">
        <f>INDEX(Countries[], MATCH(Data[[#This Row],[Where do you work]], Countries[Actual], 0), 2)</f>
        <v>UK</v>
      </c>
      <c r="O1247" s="1" t="str">
        <f>VLOOKUP(Data[[#This Row],[Where do you work]], Countries[], 3, FALSE)</f>
        <v>Europe</v>
      </c>
      <c r="P1247" s="1" t="s">
        <v>282</v>
      </c>
      <c r="Q1247" s="1" t="str">
        <f>VLOOKUP(Data[[#This Row],[How many hours of a day you work on Excel]], Time[], 2, FALSE)</f>
        <v>Heavy</v>
      </c>
      <c r="R1247" s="1">
        <v>17</v>
      </c>
      <c r="S1247" s="33" t="str">
        <f>VLOOKUP(Data[[#This Row],[Years of Experience]], Experience[], 2, TRUE)</f>
        <v>10 - 20 Years</v>
      </c>
    </row>
    <row r="1248" spans="2:19" x14ac:dyDescent="0.2">
      <c r="B1248" s="1" t="s">
        <v>1539</v>
      </c>
      <c r="C1248" s="1">
        <v>41057.698287037034</v>
      </c>
      <c r="D1248" s="10" t="s">
        <v>1535</v>
      </c>
      <c r="E1248" s="1" t="s">
        <v>6</v>
      </c>
      <c r="F1248" s="11">
        <v>35000</v>
      </c>
      <c r="G1248" s="9">
        <f>Data[[#This Row],[Clean Salary]]*INDEX(Exchange[], MATCH(Data[[#This Row],[Currency]], Exchange[Code], 0), 4)</f>
        <v>55166.239522354947</v>
      </c>
      <c r="H1248" s="11">
        <f>IFERROR(Data[[#This Row],[Salary in USD]]/(INDEX(Exchange[], MATCH(Data[[#This Row],[Local Currency Unit]], Exchange[Code], 0), 8)), "")</f>
        <v>14441.423958731662</v>
      </c>
      <c r="I1248" s="30">
        <f>100*(Data[[#This Row],[Salary in Big Macs]]/$H$5)</f>
        <v>105.36180499644261</v>
      </c>
      <c r="J1248" s="1" t="s">
        <v>1449</v>
      </c>
      <c r="K1248" s="1" t="s">
        <v>290</v>
      </c>
      <c r="L1248" s="1" t="s">
        <v>135</v>
      </c>
      <c r="M1248" s="1" t="s">
        <v>6</v>
      </c>
      <c r="N1248" s="1" t="str">
        <f>INDEX(Countries[], MATCH(Data[[#This Row],[Where do you work]], Countries[Actual], 0), 2)</f>
        <v>UK</v>
      </c>
      <c r="O1248" s="1" t="str">
        <f>VLOOKUP(Data[[#This Row],[Where do you work]], Countries[], 3, FALSE)</f>
        <v>Europe</v>
      </c>
      <c r="P1248" s="1" t="s">
        <v>291</v>
      </c>
      <c r="Q1248" s="1" t="str">
        <f>VLOOKUP(Data[[#This Row],[How many hours of a day you work on Excel]], Time[], 2, FALSE)</f>
        <v>Medium</v>
      </c>
      <c r="R1248" s="1">
        <v>6</v>
      </c>
      <c r="S1248" s="33" t="str">
        <f>VLOOKUP(Data[[#This Row],[Years of Experience]], Experience[], 2, TRUE)</f>
        <v>5 - 10 Years</v>
      </c>
    </row>
    <row r="1249" spans="2:19" x14ac:dyDescent="0.2">
      <c r="B1249" s="1" t="s">
        <v>1318</v>
      </c>
      <c r="C1249" s="1">
        <v>41065.285833333335</v>
      </c>
      <c r="D1249" s="10" t="s">
        <v>1316</v>
      </c>
      <c r="E1249" s="1" t="s">
        <v>6</v>
      </c>
      <c r="F1249" s="11">
        <v>40000</v>
      </c>
      <c r="G1249" s="9">
        <f>Data[[#This Row],[Clean Salary]]*INDEX(Exchange[], MATCH(Data[[#This Row],[Currency]], Exchange[Code], 0), 4)</f>
        <v>63047.130882691366</v>
      </c>
      <c r="H1249" s="11">
        <f>IFERROR(Data[[#This Row],[Salary in USD]]/(INDEX(Exchange[], MATCH(Data[[#This Row],[Local Currency Unit]], Exchange[Code], 0), 8)), "")</f>
        <v>16504.484524264757</v>
      </c>
      <c r="I1249" s="30">
        <f>100*(Data[[#This Row],[Salary in Big Macs]]/$H$5)</f>
        <v>120.41349142450586</v>
      </c>
      <c r="J1249" s="1" t="s">
        <v>1319</v>
      </c>
      <c r="K1249" s="1" t="s">
        <v>286</v>
      </c>
      <c r="L1249" s="1" t="s">
        <v>135</v>
      </c>
      <c r="M1249" s="1" t="s">
        <v>6</v>
      </c>
      <c r="N1249" s="1" t="str">
        <f>INDEX(Countries[], MATCH(Data[[#This Row],[Where do you work]], Countries[Actual], 0), 2)</f>
        <v>UK</v>
      </c>
      <c r="O1249" s="1" t="str">
        <f>VLOOKUP(Data[[#This Row],[Where do you work]], Countries[], 3, FALSE)</f>
        <v>Europe</v>
      </c>
      <c r="P1249" s="1" t="s">
        <v>291</v>
      </c>
      <c r="Q1249" s="1" t="str">
        <f>VLOOKUP(Data[[#This Row],[How many hours of a day you work on Excel]], Time[], 2, FALSE)</f>
        <v>Medium</v>
      </c>
      <c r="R1249" s="1">
        <v>25</v>
      </c>
      <c r="S1249" s="33" t="str">
        <f>VLOOKUP(Data[[#This Row],[Years of Experience]], Experience[], 2, TRUE)</f>
        <v>20+ Years</v>
      </c>
    </row>
    <row r="1250" spans="2:19" x14ac:dyDescent="0.2">
      <c r="B1250" s="1" t="s">
        <v>1453</v>
      </c>
      <c r="C1250" s="1">
        <v>41062.870127314818</v>
      </c>
      <c r="D1250" s="10" t="s">
        <v>1454</v>
      </c>
      <c r="E1250" s="1" t="s">
        <v>6</v>
      </c>
      <c r="F1250" s="11">
        <v>37000</v>
      </c>
      <c r="G1250" s="9">
        <f>Data[[#This Row],[Clean Salary]]*INDEX(Exchange[], MATCH(Data[[#This Row],[Currency]], Exchange[Code], 0), 4)</f>
        <v>58318.59606648951</v>
      </c>
      <c r="H1250" s="11">
        <f>IFERROR(Data[[#This Row],[Salary in USD]]/(INDEX(Exchange[], MATCH(Data[[#This Row],[Local Currency Unit]], Exchange[Code], 0), 8)), "")</f>
        <v>15266.648184944899</v>
      </c>
      <c r="I1250" s="30">
        <f>100*(Data[[#This Row],[Salary in Big Macs]]/$H$5)</f>
        <v>111.38247956766789</v>
      </c>
      <c r="J1250" s="1" t="s">
        <v>1455</v>
      </c>
      <c r="K1250" s="1" t="s">
        <v>290</v>
      </c>
      <c r="L1250" s="1" t="s">
        <v>135</v>
      </c>
      <c r="M1250" s="1" t="s">
        <v>6</v>
      </c>
      <c r="N1250" s="1" t="str">
        <f>INDEX(Countries[], MATCH(Data[[#This Row],[Where do you work]], Countries[Actual], 0), 2)</f>
        <v>UK</v>
      </c>
      <c r="O1250" s="1" t="str">
        <f>VLOOKUP(Data[[#This Row],[Where do you work]], Countries[], 3, FALSE)</f>
        <v>Europe</v>
      </c>
      <c r="P1250" s="1" t="s">
        <v>282</v>
      </c>
      <c r="Q1250" s="1" t="str">
        <f>VLOOKUP(Data[[#This Row],[How many hours of a day you work on Excel]], Time[], 2, FALSE)</f>
        <v>Heavy</v>
      </c>
      <c r="R1250" s="1">
        <v>9</v>
      </c>
      <c r="S1250" s="33" t="str">
        <f>VLOOKUP(Data[[#This Row],[Years of Experience]], Experience[], 2, TRUE)</f>
        <v>5 - 10 Years</v>
      </c>
    </row>
    <row r="1251" spans="2:19" x14ac:dyDescent="0.2">
      <c r="B1251" s="1" t="s">
        <v>1839</v>
      </c>
      <c r="C1251" s="1">
        <v>41055.054571759261</v>
      </c>
      <c r="D1251" s="10" t="s">
        <v>1840</v>
      </c>
      <c r="E1251" s="1" t="s">
        <v>6</v>
      </c>
      <c r="F1251" s="11">
        <v>31000</v>
      </c>
      <c r="G1251" s="9">
        <f>Data[[#This Row],[Clean Salary]]*INDEX(Exchange[], MATCH(Data[[#This Row],[Currency]], Exchange[Code], 0), 4)</f>
        <v>48861.526434085805</v>
      </c>
      <c r="H1251" s="11">
        <f>IFERROR(Data[[#This Row],[Salary in USD]]/(INDEX(Exchange[], MATCH(Data[[#This Row],[Local Currency Unit]], Exchange[Code], 0), 8)), "")</f>
        <v>12790.975506305185</v>
      </c>
      <c r="I1251" s="30">
        <f>100*(Data[[#This Row],[Salary in Big Macs]]/$H$5)</f>
        <v>93.32045585399203</v>
      </c>
      <c r="J1251" s="1" t="s">
        <v>1841</v>
      </c>
      <c r="K1251" s="1" t="s">
        <v>305</v>
      </c>
      <c r="L1251" s="1" t="s">
        <v>135</v>
      </c>
      <c r="M1251" s="1" t="s">
        <v>6</v>
      </c>
      <c r="N1251" s="1" t="str">
        <f>INDEX(Countries[], MATCH(Data[[#This Row],[Where do you work]], Countries[Actual], 0), 2)</f>
        <v>UK</v>
      </c>
      <c r="O1251" s="1" t="str">
        <f>VLOOKUP(Data[[#This Row],[Where do you work]], Countries[], 3, FALSE)</f>
        <v>Europe</v>
      </c>
      <c r="P1251" s="1" t="s">
        <v>291</v>
      </c>
      <c r="Q1251" s="1" t="str">
        <f>VLOOKUP(Data[[#This Row],[How many hours of a day you work on Excel]], Time[], 2, FALSE)</f>
        <v>Medium</v>
      </c>
      <c r="S1251" s="33" t="str">
        <f>VLOOKUP(Data[[#This Row],[Years of Experience]], Experience[], 2, TRUE)</f>
        <v>0 - 5 Years</v>
      </c>
    </row>
    <row r="1252" spans="2:19" x14ac:dyDescent="0.2">
      <c r="B1252" s="1" t="s">
        <v>2693</v>
      </c>
      <c r="C1252" s="1">
        <v>41055.034583333334</v>
      </c>
      <c r="D1252" s="10">
        <v>18500</v>
      </c>
      <c r="E1252" s="1" t="s">
        <v>6</v>
      </c>
      <c r="F1252" s="11">
        <v>18500</v>
      </c>
      <c r="G1252" s="9">
        <f>Data[[#This Row],[Clean Salary]]*INDEX(Exchange[], MATCH(Data[[#This Row],[Currency]], Exchange[Code], 0), 4)</f>
        <v>29159.298033244755</v>
      </c>
      <c r="H1252" s="11">
        <f>IFERROR(Data[[#This Row],[Salary in USD]]/(INDEX(Exchange[], MATCH(Data[[#This Row],[Local Currency Unit]], Exchange[Code], 0), 8)), "")</f>
        <v>7633.3240924724496</v>
      </c>
      <c r="I1252" s="30">
        <f>100*(Data[[#This Row],[Salary in Big Macs]]/$H$5)</f>
        <v>55.691239783833943</v>
      </c>
      <c r="J1252" s="1" t="s">
        <v>2694</v>
      </c>
      <c r="K1252" s="1" t="s">
        <v>281</v>
      </c>
      <c r="L1252" s="1" t="s">
        <v>135</v>
      </c>
      <c r="M1252" s="1" t="s">
        <v>6</v>
      </c>
      <c r="N1252" s="1" t="str">
        <f>INDEX(Countries[], MATCH(Data[[#This Row],[Where do you work]], Countries[Actual], 0), 2)</f>
        <v>UK</v>
      </c>
      <c r="O1252" s="1" t="str">
        <f>VLOOKUP(Data[[#This Row],[Where do you work]], Countries[], 3, FALSE)</f>
        <v>Europe</v>
      </c>
      <c r="P1252" s="1" t="s">
        <v>294</v>
      </c>
      <c r="Q1252" s="1" t="str">
        <f>VLOOKUP(Data[[#This Row],[How many hours of a day you work on Excel]], Time[], 2, FALSE)</f>
        <v>Very Heavy</v>
      </c>
      <c r="S1252" s="33" t="str">
        <f>VLOOKUP(Data[[#This Row],[Years of Experience]], Experience[], 2, TRUE)</f>
        <v>0 - 5 Years</v>
      </c>
    </row>
    <row r="1253" spans="2:19" x14ac:dyDescent="0.2">
      <c r="B1253" s="1" t="s">
        <v>344</v>
      </c>
      <c r="C1253" s="1">
        <v>41055.213541666664</v>
      </c>
      <c r="D1253" s="10">
        <v>140000</v>
      </c>
      <c r="E1253" s="1" t="s">
        <v>6</v>
      </c>
      <c r="F1253" s="11">
        <v>140000</v>
      </c>
      <c r="G1253" s="9">
        <f>Data[[#This Row],[Clean Salary]]*INDEX(Exchange[], MATCH(Data[[#This Row],[Currency]], Exchange[Code], 0), 4)</f>
        <v>220664.95808941979</v>
      </c>
      <c r="H1253" s="11">
        <f>IFERROR(Data[[#This Row],[Salary in USD]]/(INDEX(Exchange[], MATCH(Data[[#This Row],[Local Currency Unit]], Exchange[Code], 0), 8)), "")</f>
        <v>57765.69583492665</v>
      </c>
      <c r="I1253" s="30">
        <f>100*(Data[[#This Row],[Salary in Big Macs]]/$H$5)</f>
        <v>421.44721998577046</v>
      </c>
      <c r="J1253" s="1" t="s">
        <v>345</v>
      </c>
      <c r="K1253" s="1" t="s">
        <v>286</v>
      </c>
      <c r="L1253" s="1" t="s">
        <v>135</v>
      </c>
      <c r="M1253" s="1" t="s">
        <v>6</v>
      </c>
      <c r="N1253" s="1" t="str">
        <f>INDEX(Countries[], MATCH(Data[[#This Row],[Where do you work]], Countries[Actual], 0), 2)</f>
        <v>UK</v>
      </c>
      <c r="O1253" s="1" t="str">
        <f>VLOOKUP(Data[[#This Row],[Where do you work]], Countries[], 3, FALSE)</f>
        <v>Europe</v>
      </c>
      <c r="P1253" s="1" t="s">
        <v>294</v>
      </c>
      <c r="Q1253" s="1" t="str">
        <f>VLOOKUP(Data[[#This Row],[How many hours of a day you work on Excel]], Time[], 2, FALSE)</f>
        <v>Very Heavy</v>
      </c>
      <c r="S1253" s="33" t="str">
        <f>VLOOKUP(Data[[#This Row],[Years of Experience]], Experience[], 2, TRUE)</f>
        <v>0 - 5 Years</v>
      </c>
    </row>
    <row r="1254" spans="2:19" x14ac:dyDescent="0.2">
      <c r="B1254" s="1" t="s">
        <v>2787</v>
      </c>
      <c r="C1254" s="1">
        <v>41059.682164351849</v>
      </c>
      <c r="D1254" s="10" t="s">
        <v>2788</v>
      </c>
      <c r="E1254" s="1" t="s">
        <v>6</v>
      </c>
      <c r="F1254" s="11">
        <v>17000</v>
      </c>
      <c r="G1254" s="9">
        <f>Data[[#This Row],[Clean Salary]]*INDEX(Exchange[], MATCH(Data[[#This Row],[Currency]], Exchange[Code], 0), 4)</f>
        <v>26795.030625143831</v>
      </c>
      <c r="H1254" s="11">
        <f>IFERROR(Data[[#This Row],[Salary in USD]]/(INDEX(Exchange[], MATCH(Data[[#This Row],[Local Currency Unit]], Exchange[Code], 0), 8)), "")</f>
        <v>7014.4059228125216</v>
      </c>
      <c r="I1254" s="30">
        <f>100*(Data[[#This Row],[Salary in Big Macs]]/$H$5)</f>
        <v>51.175733855414983</v>
      </c>
      <c r="J1254" s="1" t="s">
        <v>2789</v>
      </c>
      <c r="K1254" s="1" t="s">
        <v>290</v>
      </c>
      <c r="L1254" s="1" t="s">
        <v>135</v>
      </c>
      <c r="M1254" s="1" t="s">
        <v>6</v>
      </c>
      <c r="N1254" s="1" t="str">
        <f>INDEX(Countries[], MATCH(Data[[#This Row],[Where do you work]], Countries[Actual], 0), 2)</f>
        <v>UK</v>
      </c>
      <c r="O1254" s="1" t="str">
        <f>VLOOKUP(Data[[#This Row],[Where do you work]], Countries[], 3, FALSE)</f>
        <v>Europe</v>
      </c>
      <c r="P1254" s="1" t="s">
        <v>291</v>
      </c>
      <c r="Q1254" s="1" t="str">
        <f>VLOOKUP(Data[[#This Row],[How many hours of a day you work on Excel]], Time[], 2, FALSE)</f>
        <v>Medium</v>
      </c>
      <c r="R1254" s="1">
        <v>5</v>
      </c>
      <c r="S1254" s="33" t="str">
        <f>VLOOKUP(Data[[#This Row],[Years of Experience]], Experience[], 2, TRUE)</f>
        <v>5 - 10 Years</v>
      </c>
    </row>
    <row r="1255" spans="2:19" x14ac:dyDescent="0.2">
      <c r="B1255" s="1" t="s">
        <v>2207</v>
      </c>
      <c r="C1255" s="1">
        <v>41058.720289351855</v>
      </c>
      <c r="D1255" s="10" t="s">
        <v>2206</v>
      </c>
      <c r="E1255" s="1" t="s">
        <v>6</v>
      </c>
      <c r="F1255" s="11">
        <v>26000</v>
      </c>
      <c r="G1255" s="9">
        <f>Data[[#This Row],[Clean Salary]]*INDEX(Exchange[], MATCH(Data[[#This Row],[Currency]], Exchange[Code], 0), 4)</f>
        <v>40980.635073749385</v>
      </c>
      <c r="H1255" s="11">
        <f>IFERROR(Data[[#This Row],[Salary in USD]]/(INDEX(Exchange[], MATCH(Data[[#This Row],[Local Currency Unit]], Exchange[Code], 0), 8)), "")</f>
        <v>10727.914940772091</v>
      </c>
      <c r="I1255" s="30">
        <f>100*(Data[[#This Row],[Salary in Big Macs]]/$H$5)</f>
        <v>78.268769425928781</v>
      </c>
      <c r="J1255" s="1" t="s">
        <v>2208</v>
      </c>
      <c r="K1255" s="1" t="s">
        <v>290</v>
      </c>
      <c r="L1255" s="1" t="s">
        <v>135</v>
      </c>
      <c r="M1255" s="1" t="s">
        <v>6</v>
      </c>
      <c r="N1255" s="1" t="str">
        <f>INDEX(Countries[], MATCH(Data[[#This Row],[Where do you work]], Countries[Actual], 0), 2)</f>
        <v>UK</v>
      </c>
      <c r="O1255" s="1" t="str">
        <f>VLOOKUP(Data[[#This Row],[Where do you work]], Countries[], 3, FALSE)</f>
        <v>Europe</v>
      </c>
      <c r="P1255" s="1" t="s">
        <v>282</v>
      </c>
      <c r="Q1255" s="1" t="str">
        <f>VLOOKUP(Data[[#This Row],[How many hours of a day you work on Excel]], Time[], 2, FALSE)</f>
        <v>Heavy</v>
      </c>
      <c r="R1255" s="1">
        <v>2</v>
      </c>
      <c r="S1255" s="33" t="str">
        <f>VLOOKUP(Data[[#This Row],[Years of Experience]], Experience[], 2, TRUE)</f>
        <v>0 - 5 Years</v>
      </c>
    </row>
    <row r="1256" spans="2:19" x14ac:dyDescent="0.2">
      <c r="B1256" s="1" t="s">
        <v>3527</v>
      </c>
      <c r="C1256" s="1">
        <v>41054.15042824074</v>
      </c>
      <c r="D1256" s="10">
        <v>12000</v>
      </c>
      <c r="E1256" s="1" t="s">
        <v>322</v>
      </c>
      <c r="F1256" s="11">
        <v>12000</v>
      </c>
      <c r="G1256" s="9">
        <f>Data[[#This Row],[Clean Salary]]*INDEX(Exchange[], MATCH(Data[[#This Row],[Currency]], Exchange[Code], 0), 4)</f>
        <v>12000</v>
      </c>
      <c r="H1256" s="11" t="str">
        <f>IFERROR(Data[[#This Row],[Salary in USD]]/(INDEX(Exchange[], MATCH(Data[[#This Row],[Local Currency Unit]], Exchange[Code], 0), 8)), "")</f>
        <v/>
      </c>
      <c r="I1256" s="30" t="e">
        <f>100*(Data[[#This Row],[Salary in Big Macs]]/$H$5)</f>
        <v>#VALUE!</v>
      </c>
      <c r="J1256" s="1" t="s">
        <v>3528</v>
      </c>
      <c r="K1256" s="1" t="s">
        <v>290</v>
      </c>
      <c r="L1256" s="1" t="s">
        <v>169</v>
      </c>
      <c r="N1256" s="1" t="str">
        <f>INDEX(Countries[], MATCH(Data[[#This Row],[Where do you work]], Countries[Actual], 0), 2)</f>
        <v>Ukraine</v>
      </c>
      <c r="O1256" s="1" t="str">
        <f>VLOOKUP(Data[[#This Row],[Where do you work]], Countries[], 3, FALSE)</f>
        <v>Europe</v>
      </c>
      <c r="P1256" s="1" t="s">
        <v>294</v>
      </c>
      <c r="Q1256" s="1" t="str">
        <f>VLOOKUP(Data[[#This Row],[How many hours of a day you work on Excel]], Time[], 2, FALSE)</f>
        <v>Very Heavy</v>
      </c>
      <c r="S1256" s="33" t="str">
        <f>VLOOKUP(Data[[#This Row],[Years of Experience]], Experience[], 2, TRUE)</f>
        <v>0 - 5 Years</v>
      </c>
    </row>
    <row r="1257" spans="2:19" x14ac:dyDescent="0.2">
      <c r="B1257" s="1" t="s">
        <v>3814</v>
      </c>
      <c r="C1257" s="1">
        <v>41055.048310185186</v>
      </c>
      <c r="D1257" s="10">
        <v>7600</v>
      </c>
      <c r="E1257" s="1" t="s">
        <v>322</v>
      </c>
      <c r="F1257" s="11">
        <v>7600</v>
      </c>
      <c r="G1257" s="9">
        <f>Data[[#This Row],[Clean Salary]]*INDEX(Exchange[], MATCH(Data[[#This Row],[Currency]], Exchange[Code], 0), 4)</f>
        <v>7600</v>
      </c>
      <c r="H1257" s="11" t="str">
        <f>IFERROR(Data[[#This Row],[Salary in USD]]/(INDEX(Exchange[], MATCH(Data[[#This Row],[Local Currency Unit]], Exchange[Code], 0), 8)), "")</f>
        <v/>
      </c>
      <c r="I1257" s="30" t="e">
        <f>100*(Data[[#This Row],[Salary in Big Macs]]/$H$5)</f>
        <v>#VALUE!</v>
      </c>
      <c r="J1257" s="1" t="s">
        <v>3815</v>
      </c>
      <c r="K1257" s="1" t="s">
        <v>286</v>
      </c>
      <c r="L1257" s="1" t="s">
        <v>169</v>
      </c>
      <c r="N1257" s="1" t="str">
        <f>INDEX(Countries[], MATCH(Data[[#This Row],[Where do you work]], Countries[Actual], 0), 2)</f>
        <v>Ukraine</v>
      </c>
      <c r="O1257" s="1" t="str">
        <f>VLOOKUP(Data[[#This Row],[Where do you work]], Countries[], 3, FALSE)</f>
        <v>Europe</v>
      </c>
      <c r="P1257" s="1" t="s">
        <v>324</v>
      </c>
      <c r="Q1257" s="1" t="str">
        <f>VLOOKUP(Data[[#This Row],[How many hours of a day you work on Excel]], Time[], 2, FALSE)</f>
        <v>Light</v>
      </c>
      <c r="S1257" s="33" t="str">
        <f>VLOOKUP(Data[[#This Row],[Years of Experience]], Experience[], 2, TRUE)</f>
        <v>0 - 5 Years</v>
      </c>
    </row>
    <row r="1258" spans="2:19" x14ac:dyDescent="0.2">
      <c r="B1258" s="1" t="s">
        <v>3393</v>
      </c>
      <c r="C1258" s="1">
        <v>41055.083194444444</v>
      </c>
      <c r="D1258" s="10">
        <v>15000</v>
      </c>
      <c r="E1258" s="1" t="s">
        <v>322</v>
      </c>
      <c r="F1258" s="11">
        <v>15000</v>
      </c>
      <c r="G1258" s="9">
        <f>Data[[#This Row],[Clean Salary]]*INDEX(Exchange[], MATCH(Data[[#This Row],[Currency]], Exchange[Code], 0), 4)</f>
        <v>15000</v>
      </c>
      <c r="H1258" s="11" t="str">
        <f>IFERROR(Data[[#This Row],[Salary in USD]]/(INDEX(Exchange[], MATCH(Data[[#This Row],[Local Currency Unit]], Exchange[Code], 0), 8)), "")</f>
        <v/>
      </c>
      <c r="I1258" s="30" t="e">
        <f>100*(Data[[#This Row],[Salary in Big Macs]]/$H$5)</f>
        <v>#VALUE!</v>
      </c>
      <c r="J1258" s="1" t="s">
        <v>1795</v>
      </c>
      <c r="K1258" s="1" t="s">
        <v>313</v>
      </c>
      <c r="L1258" s="1" t="s">
        <v>169</v>
      </c>
      <c r="N1258" s="1" t="str">
        <f>INDEX(Countries[], MATCH(Data[[#This Row],[Where do you work]], Countries[Actual], 0), 2)</f>
        <v>Ukraine</v>
      </c>
      <c r="O1258" s="1" t="str">
        <f>VLOOKUP(Data[[#This Row],[Where do you work]], Countries[], 3, FALSE)</f>
        <v>Europe</v>
      </c>
      <c r="P1258" s="1" t="s">
        <v>291</v>
      </c>
      <c r="Q1258" s="1" t="str">
        <f>VLOOKUP(Data[[#This Row],[How many hours of a day you work on Excel]], Time[], 2, FALSE)</f>
        <v>Medium</v>
      </c>
      <c r="S1258" s="33" t="str">
        <f>VLOOKUP(Data[[#This Row],[Years of Experience]], Experience[], 2, TRUE)</f>
        <v>0 - 5 Years</v>
      </c>
    </row>
    <row r="1259" spans="2:19" x14ac:dyDescent="0.2">
      <c r="B1259" s="1" t="s">
        <v>3543</v>
      </c>
      <c r="C1259" s="1">
        <v>41055.953877314816</v>
      </c>
      <c r="D1259" s="10" t="s">
        <v>3544</v>
      </c>
      <c r="E1259" s="1" t="s">
        <v>322</v>
      </c>
      <c r="F1259" s="11">
        <v>12000</v>
      </c>
      <c r="G1259" s="9">
        <f>Data[[#This Row],[Clean Salary]]*INDEX(Exchange[], MATCH(Data[[#This Row],[Currency]], Exchange[Code], 0), 4)</f>
        <v>12000</v>
      </c>
      <c r="H1259" s="11" t="str">
        <f>IFERROR(Data[[#This Row],[Salary in USD]]/(INDEX(Exchange[], MATCH(Data[[#This Row],[Local Currency Unit]], Exchange[Code], 0), 8)), "")</f>
        <v/>
      </c>
      <c r="I1259" s="30" t="e">
        <f>100*(Data[[#This Row],[Salary in Big Macs]]/$H$5)</f>
        <v>#VALUE!</v>
      </c>
      <c r="J1259" s="1" t="s">
        <v>3545</v>
      </c>
      <c r="K1259" s="1" t="s">
        <v>281</v>
      </c>
      <c r="L1259" s="1" t="s">
        <v>169</v>
      </c>
      <c r="N1259" s="1" t="str">
        <f>INDEX(Countries[], MATCH(Data[[#This Row],[Where do you work]], Countries[Actual], 0), 2)</f>
        <v>Ukraine</v>
      </c>
      <c r="O1259" s="1" t="str">
        <f>VLOOKUP(Data[[#This Row],[Where do you work]], Countries[], 3, FALSE)</f>
        <v>Europe</v>
      </c>
      <c r="P1259" s="1" t="s">
        <v>282</v>
      </c>
      <c r="Q1259" s="1" t="str">
        <f>VLOOKUP(Data[[#This Row],[How many hours of a day you work on Excel]], Time[], 2, FALSE)</f>
        <v>Heavy</v>
      </c>
      <c r="R1259" s="1">
        <v>5</v>
      </c>
      <c r="S1259" s="33" t="str">
        <f>VLOOKUP(Data[[#This Row],[Years of Experience]], Experience[], 2, TRUE)</f>
        <v>5 - 10 Years</v>
      </c>
    </row>
    <row r="1260" spans="2:19" x14ac:dyDescent="0.2">
      <c r="B1260" s="1" t="s">
        <v>2566</v>
      </c>
      <c r="C1260" s="1">
        <v>41057.062025462961</v>
      </c>
      <c r="D1260" s="10">
        <v>3000</v>
      </c>
      <c r="E1260" s="1" t="s">
        <v>322</v>
      </c>
      <c r="F1260" s="11">
        <v>36000</v>
      </c>
      <c r="G1260" s="9">
        <f>Data[[#This Row],[Clean Salary]]*INDEX(Exchange[], MATCH(Data[[#This Row],[Currency]], Exchange[Code], 0), 4)</f>
        <v>36000</v>
      </c>
      <c r="H1260" s="11">
        <f>IFERROR(Data[[#This Row],[Salary in USD]]/(INDEX(Exchange[], MATCH(Data[[#This Row],[Local Currency Unit]], Exchange[Code], 0), 8)), "")</f>
        <v>11009.174311926605</v>
      </c>
      <c r="I1260" s="30">
        <f>100*(Data[[#This Row],[Salary in Big Macs]]/$H$5)</f>
        <v>80.320782793979419</v>
      </c>
      <c r="J1260" s="1" t="s">
        <v>316</v>
      </c>
      <c r="K1260" s="1" t="s">
        <v>316</v>
      </c>
      <c r="L1260" s="1" t="s">
        <v>187</v>
      </c>
      <c r="M1260" s="1" t="s">
        <v>53</v>
      </c>
      <c r="N1260" s="1" t="str">
        <f>INDEX(Countries[], MATCH(Data[[#This Row],[Where do you work]], Countries[Actual], 0), 2)</f>
        <v>UAE</v>
      </c>
      <c r="O1260" s="1" t="str">
        <f>VLOOKUP(Data[[#This Row],[Where do you work]], Countries[], 3, FALSE)</f>
        <v>Middle East</v>
      </c>
      <c r="P1260" s="1" t="s">
        <v>282</v>
      </c>
      <c r="Q1260" s="1" t="str">
        <f>VLOOKUP(Data[[#This Row],[How many hours of a day you work on Excel]], Time[], 2, FALSE)</f>
        <v>Heavy</v>
      </c>
      <c r="R1260" s="1">
        <v>4.5</v>
      </c>
      <c r="S1260" s="33" t="str">
        <f>VLOOKUP(Data[[#This Row],[Years of Experience]], Experience[], 2, TRUE)</f>
        <v>0 - 5 Years</v>
      </c>
    </row>
    <row r="1261" spans="2:19" x14ac:dyDescent="0.2">
      <c r="B1261" s="1" t="s">
        <v>2640</v>
      </c>
      <c r="C1261" s="1">
        <v>41054.95925925926</v>
      </c>
      <c r="D1261" s="10">
        <v>2785</v>
      </c>
      <c r="E1261" s="1" t="s">
        <v>322</v>
      </c>
      <c r="F1261" s="11">
        <v>33420</v>
      </c>
      <c r="G1261" s="9">
        <f>Data[[#This Row],[Clean Salary]]*INDEX(Exchange[], MATCH(Data[[#This Row],[Currency]], Exchange[Code], 0), 4)</f>
        <v>33420</v>
      </c>
      <c r="H1261" s="11">
        <f>IFERROR(Data[[#This Row],[Salary in USD]]/(INDEX(Exchange[], MATCH(Data[[#This Row],[Local Currency Unit]], Exchange[Code], 0), 8)), "")</f>
        <v>10220.183486238531</v>
      </c>
      <c r="I1261" s="30">
        <f>100*(Data[[#This Row],[Salary in Big Macs]]/$H$5)</f>
        <v>74.564460027077558</v>
      </c>
      <c r="J1261" s="1" t="s">
        <v>2641</v>
      </c>
      <c r="K1261" s="1" t="s">
        <v>281</v>
      </c>
      <c r="L1261" s="1" t="s">
        <v>187</v>
      </c>
      <c r="M1261" s="1" t="s">
        <v>53</v>
      </c>
      <c r="N1261" s="1" t="str">
        <f>INDEX(Countries[], MATCH(Data[[#This Row],[Where do you work]], Countries[Actual], 0), 2)</f>
        <v>UAE</v>
      </c>
      <c r="O1261" s="1" t="str">
        <f>VLOOKUP(Data[[#This Row],[Where do you work]], Countries[], 3, FALSE)</f>
        <v>Middle East</v>
      </c>
      <c r="P1261" s="1" t="s">
        <v>294</v>
      </c>
      <c r="Q1261" s="1" t="str">
        <f>VLOOKUP(Data[[#This Row],[How many hours of a day you work on Excel]], Time[], 2, FALSE)</f>
        <v>Very Heavy</v>
      </c>
      <c r="S1261" s="33" t="str">
        <f>VLOOKUP(Data[[#This Row],[Years of Experience]], Experience[], 2, TRUE)</f>
        <v>0 - 5 Years</v>
      </c>
    </row>
    <row r="1262" spans="2:19" x14ac:dyDescent="0.2">
      <c r="B1262" s="1" t="s">
        <v>1457</v>
      </c>
      <c r="C1262" s="1">
        <v>41055.090682870374</v>
      </c>
      <c r="D1262" s="10">
        <v>63586.95</v>
      </c>
      <c r="E1262" s="1" t="s">
        <v>322</v>
      </c>
      <c r="F1262" s="11">
        <v>63586</v>
      </c>
      <c r="G1262" s="9">
        <f>Data[[#This Row],[Clean Salary]]*INDEX(Exchange[], MATCH(Data[[#This Row],[Currency]], Exchange[Code], 0), 4)</f>
        <v>63586</v>
      </c>
      <c r="H1262" s="11">
        <f>IFERROR(Data[[#This Row],[Salary in USD]]/(INDEX(Exchange[], MATCH(Data[[#This Row],[Local Currency Unit]], Exchange[Code], 0), 8)), "")</f>
        <v>19445.25993883792</v>
      </c>
      <c r="I1262" s="30">
        <f>100*(Data[[#This Row],[Salary in Big Macs]]/$H$5)</f>
        <v>141.86881374272156</v>
      </c>
      <c r="J1262" s="1" t="s">
        <v>1458</v>
      </c>
      <c r="K1262" s="1" t="s">
        <v>281</v>
      </c>
      <c r="L1262" s="1" t="s">
        <v>258</v>
      </c>
      <c r="M1262" s="1" t="s">
        <v>53</v>
      </c>
      <c r="N1262" s="1" t="str">
        <f>INDEX(Countries[], MATCH(Data[[#This Row],[Where do you work]], Countries[Actual], 0), 2)</f>
        <v>UAE</v>
      </c>
      <c r="O1262" s="1" t="str">
        <f>VLOOKUP(Data[[#This Row],[Where do you work]], Countries[], 3, FALSE)</f>
        <v>Middle East</v>
      </c>
      <c r="P1262" s="1" t="s">
        <v>291</v>
      </c>
      <c r="Q1262" s="1" t="str">
        <f>VLOOKUP(Data[[#This Row],[How many hours of a day you work on Excel]], Time[], 2, FALSE)</f>
        <v>Medium</v>
      </c>
      <c r="S1262" s="33" t="str">
        <f>VLOOKUP(Data[[#This Row],[Years of Experience]], Experience[], 2, TRUE)</f>
        <v>0 - 5 Years</v>
      </c>
    </row>
    <row r="1263" spans="2:19" x14ac:dyDescent="0.2">
      <c r="B1263" s="1" t="s">
        <v>2593</v>
      </c>
      <c r="C1263" s="1">
        <v>41056.17046296296</v>
      </c>
      <c r="D1263" s="10">
        <v>35000</v>
      </c>
      <c r="E1263" s="1" t="s">
        <v>322</v>
      </c>
      <c r="F1263" s="11">
        <v>35000</v>
      </c>
      <c r="G1263" s="9">
        <f>Data[[#This Row],[Clean Salary]]*INDEX(Exchange[], MATCH(Data[[#This Row],[Currency]], Exchange[Code], 0), 4)</f>
        <v>35000</v>
      </c>
      <c r="H1263" s="11" t="str">
        <f>IFERROR(Data[[#This Row],[Salary in USD]]/(INDEX(Exchange[], MATCH(Data[[#This Row],[Local Currency Unit]], Exchange[Code], 0), 8)), "")</f>
        <v/>
      </c>
      <c r="I1263" s="30" t="e">
        <f>100*(Data[[#This Row],[Salary in Big Macs]]/$H$5)</f>
        <v>#VALUE!</v>
      </c>
      <c r="J1263" s="1" t="s">
        <v>894</v>
      </c>
      <c r="K1263" s="1" t="s">
        <v>281</v>
      </c>
      <c r="L1263" s="1" t="s">
        <v>260</v>
      </c>
      <c r="N1263" s="1" t="str">
        <f>INDEX(Countries[], MATCH(Data[[#This Row],[Where do you work]], Countries[Actual], 0), 2)</f>
        <v>Uruguay</v>
      </c>
      <c r="O1263" s="1" t="str">
        <f>VLOOKUP(Data[[#This Row],[Where do you work]], Countries[], 3, FALSE)</f>
        <v>South America</v>
      </c>
      <c r="P1263" s="1" t="s">
        <v>294</v>
      </c>
      <c r="Q1263" s="1" t="str">
        <f>VLOOKUP(Data[[#This Row],[How many hours of a day you work on Excel]], Time[], 2, FALSE)</f>
        <v>Very Heavy</v>
      </c>
      <c r="R1263" s="1">
        <v>10</v>
      </c>
      <c r="S1263" s="33" t="str">
        <f>VLOOKUP(Data[[#This Row],[Years of Experience]], Experience[], 2, TRUE)</f>
        <v>10 - 20 Years</v>
      </c>
    </row>
    <row r="1264" spans="2:19" x14ac:dyDescent="0.2">
      <c r="B1264" s="1" t="s">
        <v>2741</v>
      </c>
      <c r="C1264" s="1">
        <v>41054.216400462959</v>
      </c>
      <c r="D1264" s="10">
        <v>30000</v>
      </c>
      <c r="E1264" s="1" t="s">
        <v>322</v>
      </c>
      <c r="F1264" s="11">
        <v>30000</v>
      </c>
      <c r="G1264" s="9">
        <f>Data[[#This Row],[Clean Salary]]*INDEX(Exchange[], MATCH(Data[[#This Row],[Currency]], Exchange[Code], 0), 4)</f>
        <v>30000</v>
      </c>
      <c r="H1264" s="11">
        <f>IFERROR(Data[[#This Row],[Salary in USD]]/(INDEX(Exchange[], MATCH(Data[[#This Row],[Local Currency Unit]], Exchange[Code], 0), 8)), "")</f>
        <v>7142.8571428571422</v>
      </c>
      <c r="I1264" s="30">
        <f>100*(Data[[#This Row],[Salary in Big Macs]]/$H$5)</f>
        <v>52.112888836569979</v>
      </c>
      <c r="J1264" s="1" t="s">
        <v>2742</v>
      </c>
      <c r="K1264" s="1" t="s">
        <v>342</v>
      </c>
      <c r="L1264" s="1" t="s">
        <v>133</v>
      </c>
      <c r="M1264" s="1" t="s">
        <v>322</v>
      </c>
      <c r="N1264" s="1" t="str">
        <f>INDEX(Countries[], MATCH(Data[[#This Row],[Where do you work]], Countries[Actual], 0), 2)</f>
        <v>USA</v>
      </c>
      <c r="O1264" s="1" t="str">
        <f>VLOOKUP(Data[[#This Row],[Where do you work]], Countries[], 3, FALSE)</f>
        <v>North America</v>
      </c>
      <c r="P1264" s="1" t="s">
        <v>291</v>
      </c>
      <c r="Q1264" s="1" t="str">
        <f>VLOOKUP(Data[[#This Row],[How many hours of a day you work on Excel]], Time[], 2, FALSE)</f>
        <v>Medium</v>
      </c>
      <c r="S1264" s="33" t="str">
        <f>VLOOKUP(Data[[#This Row],[Years of Experience]], Experience[], 2, TRUE)</f>
        <v>0 - 5 Years</v>
      </c>
    </row>
    <row r="1265" spans="2:19" x14ac:dyDescent="0.2">
      <c r="B1265" s="1" t="s">
        <v>2489</v>
      </c>
      <c r="C1265" s="1">
        <v>41060.394502314812</v>
      </c>
      <c r="D1265" s="10">
        <v>38000</v>
      </c>
      <c r="E1265" s="1" t="s">
        <v>322</v>
      </c>
      <c r="F1265" s="11">
        <v>38000</v>
      </c>
      <c r="G1265" s="9">
        <f>Data[[#This Row],[Clean Salary]]*INDEX(Exchange[], MATCH(Data[[#This Row],[Currency]], Exchange[Code], 0), 4)</f>
        <v>38000</v>
      </c>
      <c r="H1265" s="11">
        <f>IFERROR(Data[[#This Row],[Salary in USD]]/(INDEX(Exchange[], MATCH(Data[[#This Row],[Local Currency Unit]], Exchange[Code], 0), 8)), "")</f>
        <v>9047.6190476190477</v>
      </c>
      <c r="I1265" s="30">
        <f>100*(Data[[#This Row],[Salary in Big Macs]]/$H$5)</f>
        <v>66.00965919298865</v>
      </c>
      <c r="J1265" s="1" t="s">
        <v>316</v>
      </c>
      <c r="K1265" s="1" t="s">
        <v>316</v>
      </c>
      <c r="L1265" s="1" t="s">
        <v>133</v>
      </c>
      <c r="M1265" s="1" t="s">
        <v>322</v>
      </c>
      <c r="N1265" s="1" t="str">
        <f>INDEX(Countries[], MATCH(Data[[#This Row],[Where do you work]], Countries[Actual], 0), 2)</f>
        <v>USA</v>
      </c>
      <c r="O1265" s="1" t="str">
        <f>VLOOKUP(Data[[#This Row],[Where do you work]], Countries[], 3, FALSE)</f>
        <v>North America</v>
      </c>
      <c r="P1265" s="1" t="s">
        <v>282</v>
      </c>
      <c r="Q1265" s="1" t="str">
        <f>VLOOKUP(Data[[#This Row],[How many hours of a day you work on Excel]], Time[], 2, FALSE)</f>
        <v>Heavy</v>
      </c>
      <c r="R1265" s="1">
        <v>11</v>
      </c>
      <c r="S1265" s="33" t="str">
        <f>VLOOKUP(Data[[#This Row],[Years of Experience]], Experience[], 2, TRUE)</f>
        <v>10 - 20 Years</v>
      </c>
    </row>
    <row r="1266" spans="2:19" x14ac:dyDescent="0.2">
      <c r="B1266" s="1" t="s">
        <v>2310</v>
      </c>
      <c r="C1266" s="1">
        <v>41055.229143518518</v>
      </c>
      <c r="D1266" s="10">
        <v>43000</v>
      </c>
      <c r="E1266" s="1" t="s">
        <v>322</v>
      </c>
      <c r="F1266" s="11">
        <v>43000</v>
      </c>
      <c r="G1266" s="9">
        <f>Data[[#This Row],[Clean Salary]]*INDEX(Exchange[], MATCH(Data[[#This Row],[Currency]], Exchange[Code], 0), 4)</f>
        <v>43000</v>
      </c>
      <c r="H1266" s="11">
        <f>IFERROR(Data[[#This Row],[Salary in USD]]/(INDEX(Exchange[], MATCH(Data[[#This Row],[Local Currency Unit]], Exchange[Code], 0), 8)), "")</f>
        <v>10238.095238095239</v>
      </c>
      <c r="I1266" s="30">
        <f>100*(Data[[#This Row],[Salary in Big Macs]]/$H$5)</f>
        <v>74.695140665750316</v>
      </c>
      <c r="J1266" s="1" t="s">
        <v>316</v>
      </c>
      <c r="K1266" s="1" t="s">
        <v>316</v>
      </c>
      <c r="L1266" s="1" t="s">
        <v>133</v>
      </c>
      <c r="M1266" s="1" t="s">
        <v>322</v>
      </c>
      <c r="N1266" s="1" t="str">
        <f>INDEX(Countries[], MATCH(Data[[#This Row],[Where do you work]], Countries[Actual], 0), 2)</f>
        <v>USA</v>
      </c>
      <c r="O1266" s="1" t="str">
        <f>VLOOKUP(Data[[#This Row],[Where do you work]], Countries[], 3, FALSE)</f>
        <v>North America</v>
      </c>
      <c r="P1266" s="1" t="s">
        <v>294</v>
      </c>
      <c r="Q1266" s="1" t="str">
        <f>VLOOKUP(Data[[#This Row],[How many hours of a day you work on Excel]], Time[], 2, FALSE)</f>
        <v>Very Heavy</v>
      </c>
      <c r="S1266" s="33" t="str">
        <f>VLOOKUP(Data[[#This Row],[Years of Experience]], Experience[], 2, TRUE)</f>
        <v>0 - 5 Years</v>
      </c>
    </row>
    <row r="1267" spans="2:19" x14ac:dyDescent="0.2">
      <c r="B1267" s="1" t="s">
        <v>2097</v>
      </c>
      <c r="C1267" s="1">
        <v>41075.375092592592</v>
      </c>
      <c r="D1267" s="10">
        <v>48000</v>
      </c>
      <c r="E1267" s="1" t="s">
        <v>322</v>
      </c>
      <c r="F1267" s="11">
        <v>48000</v>
      </c>
      <c r="G1267" s="9">
        <f>Data[[#This Row],[Clean Salary]]*INDEX(Exchange[], MATCH(Data[[#This Row],[Currency]], Exchange[Code], 0), 4)</f>
        <v>48000</v>
      </c>
      <c r="H1267" s="11">
        <f>IFERROR(Data[[#This Row],[Salary in USD]]/(INDEX(Exchange[], MATCH(Data[[#This Row],[Local Currency Unit]], Exchange[Code], 0), 8)), "")</f>
        <v>11428.571428571428</v>
      </c>
      <c r="I1267" s="30">
        <f>100*(Data[[#This Row],[Salary in Big Macs]]/$H$5)</f>
        <v>83.380622138511967</v>
      </c>
      <c r="J1267" s="1" t="s">
        <v>316</v>
      </c>
      <c r="K1267" s="1" t="s">
        <v>316</v>
      </c>
      <c r="L1267" s="1" t="s">
        <v>133</v>
      </c>
      <c r="M1267" s="1" t="s">
        <v>322</v>
      </c>
      <c r="N1267" s="1" t="str">
        <f>INDEX(Countries[], MATCH(Data[[#This Row],[Where do you work]], Countries[Actual], 0), 2)</f>
        <v>USA</v>
      </c>
      <c r="O1267" s="1" t="str">
        <f>VLOOKUP(Data[[#This Row],[Where do you work]], Countries[], 3, FALSE)</f>
        <v>North America</v>
      </c>
      <c r="P1267" s="1" t="s">
        <v>282</v>
      </c>
      <c r="Q1267" s="1" t="str">
        <f>VLOOKUP(Data[[#This Row],[How many hours of a day you work on Excel]], Time[], 2, FALSE)</f>
        <v>Heavy</v>
      </c>
      <c r="R1267" s="1">
        <v>1</v>
      </c>
      <c r="S1267" s="33" t="str">
        <f>VLOOKUP(Data[[#This Row],[Years of Experience]], Experience[], 2, TRUE)</f>
        <v>0 - 5 Years</v>
      </c>
    </row>
    <row r="1268" spans="2:19" x14ac:dyDescent="0.2">
      <c r="B1268" s="1" t="s">
        <v>2098</v>
      </c>
      <c r="C1268" s="1">
        <v>41075.375960648147</v>
      </c>
      <c r="D1268" s="10">
        <v>48000</v>
      </c>
      <c r="E1268" s="1" t="s">
        <v>322</v>
      </c>
      <c r="F1268" s="11">
        <v>48000</v>
      </c>
      <c r="G1268" s="9">
        <f>Data[[#This Row],[Clean Salary]]*INDEX(Exchange[], MATCH(Data[[#This Row],[Currency]], Exchange[Code], 0), 4)</f>
        <v>48000</v>
      </c>
      <c r="H1268" s="11">
        <f>IFERROR(Data[[#This Row],[Salary in USD]]/(INDEX(Exchange[], MATCH(Data[[#This Row],[Local Currency Unit]], Exchange[Code], 0), 8)), "")</f>
        <v>11428.571428571428</v>
      </c>
      <c r="I1268" s="30">
        <f>100*(Data[[#This Row],[Salary in Big Macs]]/$H$5)</f>
        <v>83.380622138511967</v>
      </c>
      <c r="J1268" s="1" t="s">
        <v>316</v>
      </c>
      <c r="K1268" s="1" t="s">
        <v>316</v>
      </c>
      <c r="L1268" s="1" t="s">
        <v>133</v>
      </c>
      <c r="M1268" s="1" t="s">
        <v>322</v>
      </c>
      <c r="N1268" s="1" t="str">
        <f>INDEX(Countries[], MATCH(Data[[#This Row],[Where do you work]], Countries[Actual], 0), 2)</f>
        <v>USA</v>
      </c>
      <c r="O1268" s="1" t="str">
        <f>VLOOKUP(Data[[#This Row],[Where do you work]], Countries[], 3, FALSE)</f>
        <v>North America</v>
      </c>
      <c r="P1268" s="1" t="s">
        <v>282</v>
      </c>
      <c r="Q1268" s="1" t="str">
        <f>VLOOKUP(Data[[#This Row],[How many hours of a day you work on Excel]], Time[], 2, FALSE)</f>
        <v>Heavy</v>
      </c>
      <c r="R1268" s="1">
        <v>1</v>
      </c>
      <c r="S1268" s="33" t="str">
        <f>VLOOKUP(Data[[#This Row],[Years of Experience]], Experience[], 2, TRUE)</f>
        <v>0 - 5 Years</v>
      </c>
    </row>
    <row r="1269" spans="2:19" x14ac:dyDescent="0.2">
      <c r="B1269" s="1" t="s">
        <v>1789</v>
      </c>
      <c r="C1269" s="1">
        <v>41055.083865740744</v>
      </c>
      <c r="D1269" s="10">
        <v>55000</v>
      </c>
      <c r="E1269" s="1" t="s">
        <v>322</v>
      </c>
      <c r="F1269" s="11">
        <v>55000</v>
      </c>
      <c r="G1269" s="9">
        <f>Data[[#This Row],[Clean Salary]]*INDEX(Exchange[], MATCH(Data[[#This Row],[Currency]], Exchange[Code], 0), 4)</f>
        <v>55000</v>
      </c>
      <c r="H1269" s="11">
        <f>IFERROR(Data[[#This Row],[Salary in USD]]/(INDEX(Exchange[], MATCH(Data[[#This Row],[Local Currency Unit]], Exchange[Code], 0), 8)), "")</f>
        <v>13095.238095238095</v>
      </c>
      <c r="I1269" s="30">
        <f>100*(Data[[#This Row],[Salary in Big Macs]]/$H$5)</f>
        <v>95.540296200378307</v>
      </c>
      <c r="J1269" s="1" t="s">
        <v>316</v>
      </c>
      <c r="K1269" s="1" t="s">
        <v>316</v>
      </c>
      <c r="L1269" s="1" t="s">
        <v>133</v>
      </c>
      <c r="M1269" s="1" t="s">
        <v>322</v>
      </c>
      <c r="N1269" s="1" t="str">
        <f>INDEX(Countries[], MATCH(Data[[#This Row],[Where do you work]], Countries[Actual], 0), 2)</f>
        <v>USA</v>
      </c>
      <c r="O1269" s="1" t="str">
        <f>VLOOKUP(Data[[#This Row],[Where do you work]], Countries[], 3, FALSE)</f>
        <v>North America</v>
      </c>
      <c r="P1269" s="1" t="s">
        <v>282</v>
      </c>
      <c r="Q1269" s="1" t="str">
        <f>VLOOKUP(Data[[#This Row],[How many hours of a day you work on Excel]], Time[], 2, FALSE)</f>
        <v>Heavy</v>
      </c>
      <c r="S1269" s="33" t="str">
        <f>VLOOKUP(Data[[#This Row],[Years of Experience]], Experience[], 2, TRUE)</f>
        <v>0 - 5 Years</v>
      </c>
    </row>
    <row r="1270" spans="2:19" x14ac:dyDescent="0.2">
      <c r="B1270" s="1" t="s">
        <v>1736</v>
      </c>
      <c r="C1270" s="1">
        <v>41058.184050925927</v>
      </c>
      <c r="D1270" s="10">
        <v>56000</v>
      </c>
      <c r="E1270" s="1" t="s">
        <v>322</v>
      </c>
      <c r="F1270" s="11">
        <v>56000</v>
      </c>
      <c r="G1270" s="9">
        <f>Data[[#This Row],[Clean Salary]]*INDEX(Exchange[], MATCH(Data[[#This Row],[Currency]], Exchange[Code], 0), 4)</f>
        <v>56000</v>
      </c>
      <c r="H1270" s="11">
        <f>IFERROR(Data[[#This Row],[Salary in USD]]/(INDEX(Exchange[], MATCH(Data[[#This Row],[Local Currency Unit]], Exchange[Code], 0), 8)), "")</f>
        <v>13333.333333333332</v>
      </c>
      <c r="I1270" s="30">
        <f>100*(Data[[#This Row],[Salary in Big Macs]]/$H$5)</f>
        <v>97.277392494930623</v>
      </c>
      <c r="J1270" s="1" t="s">
        <v>316</v>
      </c>
      <c r="K1270" s="1" t="s">
        <v>316</v>
      </c>
      <c r="L1270" s="1" t="s">
        <v>133</v>
      </c>
      <c r="M1270" s="1" t="s">
        <v>322</v>
      </c>
      <c r="N1270" s="1" t="str">
        <f>INDEX(Countries[], MATCH(Data[[#This Row],[Where do you work]], Countries[Actual], 0), 2)</f>
        <v>USA</v>
      </c>
      <c r="O1270" s="1" t="str">
        <f>VLOOKUP(Data[[#This Row],[Where do you work]], Countries[], 3, FALSE)</f>
        <v>North America</v>
      </c>
      <c r="P1270" s="1" t="s">
        <v>282</v>
      </c>
      <c r="Q1270" s="1" t="str">
        <f>VLOOKUP(Data[[#This Row],[How many hours of a day you work on Excel]], Time[], 2, FALSE)</f>
        <v>Heavy</v>
      </c>
      <c r="R1270" s="1">
        <v>1</v>
      </c>
      <c r="S1270" s="33" t="str">
        <f>VLOOKUP(Data[[#This Row],[Years of Experience]], Experience[], 2, TRUE)</f>
        <v>0 - 5 Years</v>
      </c>
    </row>
    <row r="1271" spans="2:19" x14ac:dyDescent="0.2">
      <c r="B1271" s="1" t="s">
        <v>1394</v>
      </c>
      <c r="C1271" s="1">
        <v>41055.04310185185</v>
      </c>
      <c r="D1271" s="10">
        <v>65250</v>
      </c>
      <c r="E1271" s="1" t="s">
        <v>322</v>
      </c>
      <c r="F1271" s="11">
        <v>65250</v>
      </c>
      <c r="G1271" s="9">
        <f>Data[[#This Row],[Clean Salary]]*INDEX(Exchange[], MATCH(Data[[#This Row],[Currency]], Exchange[Code], 0), 4)</f>
        <v>65250</v>
      </c>
      <c r="H1271" s="11">
        <f>IFERROR(Data[[#This Row],[Salary in USD]]/(INDEX(Exchange[], MATCH(Data[[#This Row],[Local Currency Unit]], Exchange[Code], 0), 8)), "")</f>
        <v>15535.714285714284</v>
      </c>
      <c r="I1271" s="30">
        <f>100*(Data[[#This Row],[Salary in Big Macs]]/$H$5)</f>
        <v>113.3455332195397</v>
      </c>
      <c r="J1271" s="1" t="s">
        <v>316</v>
      </c>
      <c r="K1271" s="1" t="s">
        <v>316</v>
      </c>
      <c r="L1271" s="1" t="s">
        <v>133</v>
      </c>
      <c r="M1271" s="1" t="s">
        <v>322</v>
      </c>
      <c r="N1271" s="1" t="str">
        <f>INDEX(Countries[], MATCH(Data[[#This Row],[Where do you work]], Countries[Actual], 0), 2)</f>
        <v>USA</v>
      </c>
      <c r="O1271" s="1" t="str">
        <f>VLOOKUP(Data[[#This Row],[Where do you work]], Countries[], 3, FALSE)</f>
        <v>North America</v>
      </c>
      <c r="P1271" s="1" t="s">
        <v>282</v>
      </c>
      <c r="Q1271" s="1" t="str">
        <f>VLOOKUP(Data[[#This Row],[How many hours of a day you work on Excel]], Time[], 2, FALSE)</f>
        <v>Heavy</v>
      </c>
      <c r="S1271" s="33" t="str">
        <f>VLOOKUP(Data[[#This Row],[Years of Experience]], Experience[], 2, TRUE)</f>
        <v>0 - 5 Years</v>
      </c>
    </row>
    <row r="1272" spans="2:19" x14ac:dyDescent="0.2">
      <c r="B1272" s="1" t="s">
        <v>1170</v>
      </c>
      <c r="C1272" s="1">
        <v>41065.097928240742</v>
      </c>
      <c r="D1272" s="10">
        <v>75000</v>
      </c>
      <c r="E1272" s="1" t="s">
        <v>322</v>
      </c>
      <c r="F1272" s="11">
        <v>75000</v>
      </c>
      <c r="G1272" s="9">
        <f>Data[[#This Row],[Clean Salary]]*INDEX(Exchange[], MATCH(Data[[#This Row],[Currency]], Exchange[Code], 0), 4)</f>
        <v>75000</v>
      </c>
      <c r="H1272" s="11">
        <f>IFERROR(Data[[#This Row],[Salary in USD]]/(INDEX(Exchange[], MATCH(Data[[#This Row],[Local Currency Unit]], Exchange[Code], 0), 8)), "")</f>
        <v>17857.142857142855</v>
      </c>
      <c r="I1272" s="30">
        <f>100*(Data[[#This Row],[Salary in Big Macs]]/$H$5)</f>
        <v>130.28222209142496</v>
      </c>
      <c r="J1272" s="1" t="s">
        <v>316</v>
      </c>
      <c r="K1272" s="1" t="s">
        <v>316</v>
      </c>
      <c r="L1272" s="1" t="s">
        <v>133</v>
      </c>
      <c r="M1272" s="1" t="s">
        <v>322</v>
      </c>
      <c r="N1272" s="1" t="str">
        <f>INDEX(Countries[], MATCH(Data[[#This Row],[Where do you work]], Countries[Actual], 0), 2)</f>
        <v>USA</v>
      </c>
      <c r="O1272" s="1" t="str">
        <f>VLOOKUP(Data[[#This Row],[Where do you work]], Countries[], 3, FALSE)</f>
        <v>North America</v>
      </c>
      <c r="P1272" s="1" t="s">
        <v>282</v>
      </c>
      <c r="Q1272" s="1" t="str">
        <f>VLOOKUP(Data[[#This Row],[How many hours of a day you work on Excel]], Time[], 2, FALSE)</f>
        <v>Heavy</v>
      </c>
      <c r="R1272" s="1">
        <v>10</v>
      </c>
      <c r="S1272" s="33" t="str">
        <f>VLOOKUP(Data[[#This Row],[Years of Experience]], Experience[], 2, TRUE)</f>
        <v>10 - 20 Years</v>
      </c>
    </row>
    <row r="1273" spans="2:19" x14ac:dyDescent="0.2">
      <c r="B1273" s="1" t="s">
        <v>3052</v>
      </c>
      <c r="C1273" s="1">
        <v>41055.033379629633</v>
      </c>
      <c r="D1273" s="10">
        <v>22880</v>
      </c>
      <c r="E1273" s="1" t="s">
        <v>322</v>
      </c>
      <c r="F1273" s="11">
        <v>22880</v>
      </c>
      <c r="G1273" s="9">
        <f>Data[[#This Row],[Clean Salary]]*INDEX(Exchange[], MATCH(Data[[#This Row],[Currency]], Exchange[Code], 0), 4)</f>
        <v>22880</v>
      </c>
      <c r="H1273" s="11">
        <f>IFERROR(Data[[#This Row],[Salary in USD]]/(INDEX(Exchange[], MATCH(Data[[#This Row],[Local Currency Unit]], Exchange[Code], 0), 8)), "")</f>
        <v>5447.6190476190477</v>
      </c>
      <c r="I1273" s="30">
        <f>100*(Data[[#This Row],[Salary in Big Macs]]/$H$5)</f>
        <v>39.744763219357374</v>
      </c>
      <c r="J1273" s="1" t="s">
        <v>3053</v>
      </c>
      <c r="K1273" s="1" t="s">
        <v>316</v>
      </c>
      <c r="L1273" s="1" t="s">
        <v>133</v>
      </c>
      <c r="M1273" s="1" t="s">
        <v>322</v>
      </c>
      <c r="N1273" s="1" t="str">
        <f>INDEX(Countries[], MATCH(Data[[#This Row],[Where do you work]], Countries[Actual], 0), 2)</f>
        <v>USA</v>
      </c>
      <c r="O1273" s="1" t="str">
        <f>VLOOKUP(Data[[#This Row],[Where do you work]], Countries[], 3, FALSE)</f>
        <v>North America</v>
      </c>
      <c r="P1273" s="1" t="s">
        <v>282</v>
      </c>
      <c r="Q1273" s="1" t="str">
        <f>VLOOKUP(Data[[#This Row],[How many hours of a day you work on Excel]], Time[], 2, FALSE)</f>
        <v>Heavy</v>
      </c>
      <c r="S1273" s="33" t="str">
        <f>VLOOKUP(Data[[#This Row],[Years of Experience]], Experience[], 2, TRUE)</f>
        <v>0 - 5 Years</v>
      </c>
    </row>
    <row r="1274" spans="2:19" x14ac:dyDescent="0.2">
      <c r="B1274" s="1" t="s">
        <v>2214</v>
      </c>
      <c r="C1274" s="1">
        <v>41055.039317129631</v>
      </c>
      <c r="D1274" s="10" t="s">
        <v>2215</v>
      </c>
      <c r="E1274" s="1" t="s">
        <v>322</v>
      </c>
      <c r="F1274" s="11">
        <v>45000</v>
      </c>
      <c r="G1274" s="9">
        <f>Data[[#This Row],[Clean Salary]]*INDEX(Exchange[], MATCH(Data[[#This Row],[Currency]], Exchange[Code], 0), 4)</f>
        <v>45000</v>
      </c>
      <c r="H1274" s="11">
        <f>IFERROR(Data[[#This Row],[Salary in USD]]/(INDEX(Exchange[], MATCH(Data[[#This Row],[Local Currency Unit]], Exchange[Code], 0), 8)), "")</f>
        <v>10714.285714285714</v>
      </c>
      <c r="I1274" s="30">
        <f>100*(Data[[#This Row],[Salary in Big Macs]]/$H$5)</f>
        <v>78.169333254854962</v>
      </c>
      <c r="J1274" s="1" t="s">
        <v>2216</v>
      </c>
      <c r="K1274" s="1" t="s">
        <v>316</v>
      </c>
      <c r="L1274" s="1" t="s">
        <v>133</v>
      </c>
      <c r="M1274" s="1" t="s">
        <v>322</v>
      </c>
      <c r="N1274" s="1" t="str">
        <f>INDEX(Countries[], MATCH(Data[[#This Row],[Where do you work]], Countries[Actual], 0), 2)</f>
        <v>USA</v>
      </c>
      <c r="O1274" s="1" t="str">
        <f>VLOOKUP(Data[[#This Row],[Where do you work]], Countries[], 3, FALSE)</f>
        <v>North America</v>
      </c>
      <c r="P1274" s="1" t="s">
        <v>291</v>
      </c>
      <c r="Q1274" s="1" t="str">
        <f>VLOOKUP(Data[[#This Row],[How many hours of a day you work on Excel]], Time[], 2, FALSE)</f>
        <v>Medium</v>
      </c>
      <c r="S1274" s="33" t="str">
        <f>VLOOKUP(Data[[#This Row],[Years of Experience]], Experience[], 2, TRUE)</f>
        <v>0 - 5 Years</v>
      </c>
    </row>
    <row r="1275" spans="2:19" x14ac:dyDescent="0.2">
      <c r="B1275" s="1" t="s">
        <v>2491</v>
      </c>
      <c r="C1275" s="1">
        <v>41055.028796296298</v>
      </c>
      <c r="D1275" s="10">
        <v>37900</v>
      </c>
      <c r="E1275" s="1" t="s">
        <v>322</v>
      </c>
      <c r="F1275" s="11">
        <v>37900</v>
      </c>
      <c r="G1275" s="9">
        <f>Data[[#This Row],[Clean Salary]]*INDEX(Exchange[], MATCH(Data[[#This Row],[Currency]], Exchange[Code], 0), 4)</f>
        <v>37900</v>
      </c>
      <c r="H1275" s="11">
        <f>IFERROR(Data[[#This Row],[Salary in USD]]/(INDEX(Exchange[], MATCH(Data[[#This Row],[Local Currency Unit]], Exchange[Code], 0), 8)), "")</f>
        <v>9023.8095238095229</v>
      </c>
      <c r="I1275" s="30">
        <f>100*(Data[[#This Row],[Salary in Big Macs]]/$H$5)</f>
        <v>65.835949563533404</v>
      </c>
      <c r="J1275" s="1" t="s">
        <v>2492</v>
      </c>
      <c r="K1275" s="1" t="s">
        <v>316</v>
      </c>
      <c r="L1275" s="1" t="s">
        <v>133</v>
      </c>
      <c r="M1275" s="1" t="s">
        <v>322</v>
      </c>
      <c r="N1275" s="1" t="str">
        <f>INDEX(Countries[], MATCH(Data[[#This Row],[Where do you work]], Countries[Actual], 0), 2)</f>
        <v>USA</v>
      </c>
      <c r="O1275" s="1" t="str">
        <f>VLOOKUP(Data[[#This Row],[Where do you work]], Countries[], 3, FALSE)</f>
        <v>North America</v>
      </c>
      <c r="P1275" s="1" t="s">
        <v>294</v>
      </c>
      <c r="Q1275" s="1" t="str">
        <f>VLOOKUP(Data[[#This Row],[How many hours of a day you work on Excel]], Time[], 2, FALSE)</f>
        <v>Very Heavy</v>
      </c>
      <c r="S1275" s="33" t="str">
        <f>VLOOKUP(Data[[#This Row],[Years of Experience]], Experience[], 2, TRUE)</f>
        <v>0 - 5 Years</v>
      </c>
    </row>
    <row r="1276" spans="2:19" x14ac:dyDescent="0.2">
      <c r="B1276" s="1" t="s">
        <v>2416</v>
      </c>
      <c r="C1276" s="1">
        <v>41055.087476851855</v>
      </c>
      <c r="D1276" s="10">
        <v>40000</v>
      </c>
      <c r="E1276" s="1" t="s">
        <v>322</v>
      </c>
      <c r="F1276" s="11">
        <v>40000</v>
      </c>
      <c r="G1276" s="9">
        <f>Data[[#This Row],[Clean Salary]]*INDEX(Exchange[], MATCH(Data[[#This Row],[Currency]], Exchange[Code], 0), 4)</f>
        <v>40000</v>
      </c>
      <c r="H1276" s="11">
        <f>IFERROR(Data[[#This Row],[Salary in USD]]/(INDEX(Exchange[], MATCH(Data[[#This Row],[Local Currency Unit]], Exchange[Code], 0), 8)), "")</f>
        <v>9523.8095238095229</v>
      </c>
      <c r="I1276" s="30">
        <f>100*(Data[[#This Row],[Salary in Big Macs]]/$H$5)</f>
        <v>69.483851782093311</v>
      </c>
      <c r="J1276" s="1" t="s">
        <v>1132</v>
      </c>
      <c r="K1276" s="1" t="s">
        <v>281</v>
      </c>
      <c r="L1276" s="1" t="s">
        <v>133</v>
      </c>
      <c r="M1276" s="1" t="s">
        <v>322</v>
      </c>
      <c r="N1276" s="1" t="str">
        <f>INDEX(Countries[], MATCH(Data[[#This Row],[Where do you work]], Countries[Actual], 0), 2)</f>
        <v>USA</v>
      </c>
      <c r="O1276" s="1" t="str">
        <f>VLOOKUP(Data[[#This Row],[Where do you work]], Countries[], 3, FALSE)</f>
        <v>North America</v>
      </c>
      <c r="P1276" s="1" t="s">
        <v>291</v>
      </c>
      <c r="Q1276" s="1" t="str">
        <f>VLOOKUP(Data[[#This Row],[How many hours of a day you work on Excel]], Time[], 2, FALSE)</f>
        <v>Medium</v>
      </c>
      <c r="S1276" s="33" t="str">
        <f>VLOOKUP(Data[[#This Row],[Years of Experience]], Experience[], 2, TRUE)</f>
        <v>0 - 5 Years</v>
      </c>
    </row>
    <row r="1277" spans="2:19" x14ac:dyDescent="0.2">
      <c r="B1277" s="1" t="s">
        <v>1523</v>
      </c>
      <c r="C1277" s="1">
        <v>41059.17627314815</v>
      </c>
      <c r="D1277" s="10">
        <v>61000</v>
      </c>
      <c r="E1277" s="1" t="s">
        <v>322</v>
      </c>
      <c r="F1277" s="11">
        <v>61000</v>
      </c>
      <c r="G1277" s="9">
        <f>Data[[#This Row],[Clean Salary]]*INDEX(Exchange[], MATCH(Data[[#This Row],[Currency]], Exchange[Code], 0), 4)</f>
        <v>61000</v>
      </c>
      <c r="H1277" s="11">
        <f>IFERROR(Data[[#This Row],[Salary in USD]]/(INDEX(Exchange[], MATCH(Data[[#This Row],[Local Currency Unit]], Exchange[Code], 0), 8)), "")</f>
        <v>14523.809523809523</v>
      </c>
      <c r="I1277" s="30">
        <f>100*(Data[[#This Row],[Salary in Big Macs]]/$H$5)</f>
        <v>105.96287396769229</v>
      </c>
      <c r="J1277" s="1" t="s">
        <v>1524</v>
      </c>
      <c r="K1277" s="1" t="s">
        <v>281</v>
      </c>
      <c r="L1277" s="1" t="s">
        <v>133</v>
      </c>
      <c r="M1277" s="1" t="s">
        <v>322</v>
      </c>
      <c r="N1277" s="1" t="str">
        <f>INDEX(Countries[], MATCH(Data[[#This Row],[Where do you work]], Countries[Actual], 0), 2)</f>
        <v>USA</v>
      </c>
      <c r="O1277" s="1" t="str">
        <f>VLOOKUP(Data[[#This Row],[Where do you work]], Countries[], 3, FALSE)</f>
        <v>North America</v>
      </c>
      <c r="P1277" s="1" t="s">
        <v>291</v>
      </c>
      <c r="Q1277" s="1" t="str">
        <f>VLOOKUP(Data[[#This Row],[How many hours of a day you work on Excel]], Time[], 2, FALSE)</f>
        <v>Medium</v>
      </c>
      <c r="R1277" s="1">
        <v>25</v>
      </c>
      <c r="S1277" s="33" t="str">
        <f>VLOOKUP(Data[[#This Row],[Years of Experience]], Experience[], 2, TRUE)</f>
        <v>20+ Years</v>
      </c>
    </row>
    <row r="1278" spans="2:19" x14ac:dyDescent="0.2">
      <c r="B1278" s="1" t="s">
        <v>1131</v>
      </c>
      <c r="C1278" s="1">
        <v>41055.184305555558</v>
      </c>
      <c r="D1278" s="10">
        <v>76000</v>
      </c>
      <c r="E1278" s="1" t="s">
        <v>322</v>
      </c>
      <c r="F1278" s="11">
        <v>76000</v>
      </c>
      <c r="G1278" s="9">
        <f>Data[[#This Row],[Clean Salary]]*INDEX(Exchange[], MATCH(Data[[#This Row],[Currency]], Exchange[Code], 0), 4)</f>
        <v>76000</v>
      </c>
      <c r="H1278" s="11">
        <f>IFERROR(Data[[#This Row],[Salary in USD]]/(INDEX(Exchange[], MATCH(Data[[#This Row],[Local Currency Unit]], Exchange[Code], 0), 8)), "")</f>
        <v>18095.238095238095</v>
      </c>
      <c r="I1278" s="30">
        <f>100*(Data[[#This Row],[Salary in Big Macs]]/$H$5)</f>
        <v>132.0193183859773</v>
      </c>
      <c r="J1278" s="1" t="s">
        <v>1132</v>
      </c>
      <c r="K1278" s="1" t="s">
        <v>281</v>
      </c>
      <c r="L1278" s="1" t="s">
        <v>133</v>
      </c>
      <c r="M1278" s="1" t="s">
        <v>322</v>
      </c>
      <c r="N1278" s="1" t="str">
        <f>INDEX(Countries[], MATCH(Data[[#This Row],[Where do you work]], Countries[Actual], 0), 2)</f>
        <v>USA</v>
      </c>
      <c r="O1278" s="1" t="str">
        <f>VLOOKUP(Data[[#This Row],[Where do you work]], Countries[], 3, FALSE)</f>
        <v>North America</v>
      </c>
      <c r="P1278" s="1" t="s">
        <v>291</v>
      </c>
      <c r="Q1278" s="1" t="str">
        <f>VLOOKUP(Data[[#This Row],[How many hours of a day you work on Excel]], Time[], 2, FALSE)</f>
        <v>Medium</v>
      </c>
      <c r="S1278" s="33" t="str">
        <f>VLOOKUP(Data[[#This Row],[Years of Experience]], Experience[], 2, TRUE)</f>
        <v>0 - 5 Years</v>
      </c>
    </row>
    <row r="1279" spans="2:19" x14ac:dyDescent="0.2">
      <c r="B1279" s="1" t="s">
        <v>1225</v>
      </c>
      <c r="C1279" s="1">
        <v>41055.194861111115</v>
      </c>
      <c r="D1279" s="10">
        <v>72600</v>
      </c>
      <c r="E1279" s="1" t="s">
        <v>322</v>
      </c>
      <c r="F1279" s="11">
        <v>72600</v>
      </c>
      <c r="G1279" s="9">
        <f>Data[[#This Row],[Clean Salary]]*INDEX(Exchange[], MATCH(Data[[#This Row],[Currency]], Exchange[Code], 0), 4)</f>
        <v>72600</v>
      </c>
      <c r="H1279" s="11">
        <f>IFERROR(Data[[#This Row],[Salary in USD]]/(INDEX(Exchange[], MATCH(Data[[#This Row],[Local Currency Unit]], Exchange[Code], 0), 8)), "")</f>
        <v>17285.714285714286</v>
      </c>
      <c r="I1279" s="30">
        <f>100*(Data[[#This Row],[Salary in Big Macs]]/$H$5)</f>
        <v>126.11319098449935</v>
      </c>
      <c r="J1279" s="1" t="s">
        <v>1226</v>
      </c>
      <c r="K1279" s="1" t="s">
        <v>281</v>
      </c>
      <c r="L1279" s="1" t="s">
        <v>133</v>
      </c>
      <c r="M1279" s="1" t="s">
        <v>322</v>
      </c>
      <c r="N1279" s="1" t="str">
        <f>INDEX(Countries[], MATCH(Data[[#This Row],[Where do you work]], Countries[Actual], 0), 2)</f>
        <v>USA</v>
      </c>
      <c r="O1279" s="1" t="str">
        <f>VLOOKUP(Data[[#This Row],[Where do you work]], Countries[], 3, FALSE)</f>
        <v>North America</v>
      </c>
      <c r="P1279" s="1" t="s">
        <v>291</v>
      </c>
      <c r="Q1279" s="1" t="str">
        <f>VLOOKUP(Data[[#This Row],[How many hours of a day you work on Excel]], Time[], 2, FALSE)</f>
        <v>Medium</v>
      </c>
      <c r="S1279" s="33" t="str">
        <f>VLOOKUP(Data[[#This Row],[Years of Experience]], Experience[], 2, TRUE)</f>
        <v>0 - 5 Years</v>
      </c>
    </row>
    <row r="1280" spans="2:19" x14ac:dyDescent="0.2">
      <c r="B1280" s="1" t="s">
        <v>2011</v>
      </c>
      <c r="C1280" s="1">
        <v>41059.015601851854</v>
      </c>
      <c r="D1280" s="10">
        <v>50000</v>
      </c>
      <c r="E1280" s="1" t="s">
        <v>322</v>
      </c>
      <c r="F1280" s="11">
        <v>50000</v>
      </c>
      <c r="G1280" s="9">
        <f>Data[[#This Row],[Clean Salary]]*INDEX(Exchange[], MATCH(Data[[#This Row],[Currency]], Exchange[Code], 0), 4)</f>
        <v>50000</v>
      </c>
      <c r="H1280" s="11">
        <f>IFERROR(Data[[#This Row],[Salary in USD]]/(INDEX(Exchange[], MATCH(Data[[#This Row],[Local Currency Unit]], Exchange[Code], 0), 8)), "")</f>
        <v>11904.761904761905</v>
      </c>
      <c r="I1280" s="30">
        <f>100*(Data[[#This Row],[Salary in Big Macs]]/$H$5)</f>
        <v>86.854814727616642</v>
      </c>
      <c r="J1280" s="1" t="s">
        <v>2012</v>
      </c>
      <c r="K1280" s="1" t="s">
        <v>316</v>
      </c>
      <c r="L1280" s="1" t="s">
        <v>133</v>
      </c>
      <c r="M1280" s="1" t="s">
        <v>322</v>
      </c>
      <c r="N1280" s="1" t="str">
        <f>INDEX(Countries[], MATCH(Data[[#This Row],[Where do you work]], Countries[Actual], 0), 2)</f>
        <v>USA</v>
      </c>
      <c r="O1280" s="1" t="str">
        <f>VLOOKUP(Data[[#This Row],[Where do you work]], Countries[], 3, FALSE)</f>
        <v>North America</v>
      </c>
      <c r="P1280" s="1" t="s">
        <v>282</v>
      </c>
      <c r="Q1280" s="1" t="str">
        <f>VLOOKUP(Data[[#This Row],[How many hours of a day you work on Excel]], Time[], 2, FALSE)</f>
        <v>Heavy</v>
      </c>
      <c r="R1280" s="1">
        <v>15</v>
      </c>
      <c r="S1280" s="33" t="str">
        <f>VLOOKUP(Data[[#This Row],[Years of Experience]], Experience[], 2, TRUE)</f>
        <v>10 - 20 Years</v>
      </c>
    </row>
    <row r="1281" spans="2:19" x14ac:dyDescent="0.2">
      <c r="B1281" s="1" t="s">
        <v>1360</v>
      </c>
      <c r="C1281" s="1">
        <v>41059.508773148147</v>
      </c>
      <c r="D1281" s="10">
        <v>67000</v>
      </c>
      <c r="E1281" s="1" t="s">
        <v>322</v>
      </c>
      <c r="F1281" s="11">
        <v>67000</v>
      </c>
      <c r="G1281" s="9">
        <f>Data[[#This Row],[Clean Salary]]*INDEX(Exchange[], MATCH(Data[[#This Row],[Currency]], Exchange[Code], 0), 4)</f>
        <v>67000</v>
      </c>
      <c r="H1281" s="11">
        <f>IFERROR(Data[[#This Row],[Salary in USD]]/(INDEX(Exchange[], MATCH(Data[[#This Row],[Local Currency Unit]], Exchange[Code], 0), 8)), "")</f>
        <v>15952.380952380952</v>
      </c>
      <c r="I1281" s="30">
        <f>100*(Data[[#This Row],[Salary in Big Macs]]/$H$5)</f>
        <v>116.3854517350063</v>
      </c>
      <c r="J1281" s="1" t="s">
        <v>1361</v>
      </c>
      <c r="K1281" s="1" t="s">
        <v>281</v>
      </c>
      <c r="L1281" s="1" t="s">
        <v>133</v>
      </c>
      <c r="M1281" s="1" t="s">
        <v>322</v>
      </c>
      <c r="N1281" s="1" t="str">
        <f>INDEX(Countries[], MATCH(Data[[#This Row],[Where do you work]], Countries[Actual], 0), 2)</f>
        <v>USA</v>
      </c>
      <c r="O1281" s="1" t="str">
        <f>VLOOKUP(Data[[#This Row],[Where do you work]], Countries[], 3, FALSE)</f>
        <v>North America</v>
      </c>
      <c r="P1281" s="1" t="s">
        <v>291</v>
      </c>
      <c r="Q1281" s="1" t="str">
        <f>VLOOKUP(Data[[#This Row],[How many hours of a day you work on Excel]], Time[], 2, FALSE)</f>
        <v>Medium</v>
      </c>
      <c r="R1281" s="1">
        <v>20</v>
      </c>
      <c r="S1281" s="33" t="str">
        <f>VLOOKUP(Data[[#This Row],[Years of Experience]], Experience[], 2, TRUE)</f>
        <v>20+ Years</v>
      </c>
    </row>
    <row r="1282" spans="2:19" x14ac:dyDescent="0.2">
      <c r="B1282" s="1" t="s">
        <v>1574</v>
      </c>
      <c r="C1282" s="1">
        <v>41055.036053240743</v>
      </c>
      <c r="D1282" s="10">
        <v>60000</v>
      </c>
      <c r="E1282" s="1" t="s">
        <v>322</v>
      </c>
      <c r="F1282" s="11">
        <v>60000</v>
      </c>
      <c r="G1282" s="9">
        <f>Data[[#This Row],[Clean Salary]]*INDEX(Exchange[], MATCH(Data[[#This Row],[Currency]], Exchange[Code], 0), 4)</f>
        <v>60000</v>
      </c>
      <c r="H1282" s="11">
        <f>IFERROR(Data[[#This Row],[Salary in USD]]/(INDEX(Exchange[], MATCH(Data[[#This Row],[Local Currency Unit]], Exchange[Code], 0), 8)), "")</f>
        <v>14285.714285714284</v>
      </c>
      <c r="I1282" s="30">
        <f>100*(Data[[#This Row],[Salary in Big Macs]]/$H$5)</f>
        <v>104.22577767313996</v>
      </c>
      <c r="J1282" s="1" t="s">
        <v>1575</v>
      </c>
      <c r="K1282" s="1" t="s">
        <v>290</v>
      </c>
      <c r="L1282" s="1" t="s">
        <v>133</v>
      </c>
      <c r="M1282" s="1" t="s">
        <v>322</v>
      </c>
      <c r="N1282" s="1" t="str">
        <f>INDEX(Countries[], MATCH(Data[[#This Row],[Where do you work]], Countries[Actual], 0), 2)</f>
        <v>USA</v>
      </c>
      <c r="O1282" s="1" t="str">
        <f>VLOOKUP(Data[[#This Row],[Where do you work]], Countries[], 3, FALSE)</f>
        <v>North America</v>
      </c>
      <c r="P1282" s="1" t="s">
        <v>282</v>
      </c>
      <c r="Q1282" s="1" t="str">
        <f>VLOOKUP(Data[[#This Row],[How many hours of a day you work on Excel]], Time[], 2, FALSE)</f>
        <v>Heavy</v>
      </c>
      <c r="S1282" s="33" t="str">
        <f>VLOOKUP(Data[[#This Row],[Years of Experience]], Experience[], 2, TRUE)</f>
        <v>0 - 5 Years</v>
      </c>
    </row>
    <row r="1283" spans="2:19" x14ac:dyDescent="0.2">
      <c r="B1283" s="1" t="s">
        <v>1421</v>
      </c>
      <c r="C1283" s="1">
        <v>41066.095300925925</v>
      </c>
      <c r="D1283" s="10">
        <v>65000</v>
      </c>
      <c r="E1283" s="1" t="s">
        <v>322</v>
      </c>
      <c r="F1283" s="11">
        <v>65000</v>
      </c>
      <c r="G1283" s="9">
        <f>Data[[#This Row],[Clean Salary]]*INDEX(Exchange[], MATCH(Data[[#This Row],[Currency]], Exchange[Code], 0), 4)</f>
        <v>65000</v>
      </c>
      <c r="H1283" s="11">
        <f>IFERROR(Data[[#This Row],[Salary in USD]]/(INDEX(Exchange[], MATCH(Data[[#This Row],[Local Currency Unit]], Exchange[Code], 0), 8)), "")</f>
        <v>15476.190476190475</v>
      </c>
      <c r="I1283" s="30">
        <f>100*(Data[[#This Row],[Salary in Big Macs]]/$H$5)</f>
        <v>112.91125914590164</v>
      </c>
      <c r="J1283" s="1" t="s">
        <v>1422</v>
      </c>
      <c r="K1283" s="1" t="s">
        <v>290</v>
      </c>
      <c r="L1283" s="1" t="s">
        <v>133</v>
      </c>
      <c r="M1283" s="1" t="s">
        <v>322</v>
      </c>
      <c r="N1283" s="1" t="str">
        <f>INDEX(Countries[], MATCH(Data[[#This Row],[Where do you work]], Countries[Actual], 0), 2)</f>
        <v>USA</v>
      </c>
      <c r="O1283" s="1" t="str">
        <f>VLOOKUP(Data[[#This Row],[Where do you work]], Countries[], 3, FALSE)</f>
        <v>North America</v>
      </c>
      <c r="P1283" s="1" t="s">
        <v>294</v>
      </c>
      <c r="Q1283" s="1" t="str">
        <f>VLOOKUP(Data[[#This Row],[How many hours of a day you work on Excel]], Time[], 2, FALSE)</f>
        <v>Very Heavy</v>
      </c>
      <c r="R1283" s="1">
        <v>4</v>
      </c>
      <c r="S1283" s="33" t="str">
        <f>VLOOKUP(Data[[#This Row],[Years of Experience]], Experience[], 2, TRUE)</f>
        <v>0 - 5 Years</v>
      </c>
    </row>
    <row r="1284" spans="2:19" x14ac:dyDescent="0.2">
      <c r="B1284" s="1" t="s">
        <v>1174</v>
      </c>
      <c r="C1284" s="1">
        <v>41068.279537037037</v>
      </c>
      <c r="D1284" s="10">
        <v>75000</v>
      </c>
      <c r="E1284" s="1" t="s">
        <v>322</v>
      </c>
      <c r="F1284" s="11">
        <v>75000</v>
      </c>
      <c r="G1284" s="9">
        <f>Data[[#This Row],[Clean Salary]]*INDEX(Exchange[], MATCH(Data[[#This Row],[Currency]], Exchange[Code], 0), 4)</f>
        <v>75000</v>
      </c>
      <c r="H1284" s="11">
        <f>IFERROR(Data[[#This Row],[Salary in USD]]/(INDEX(Exchange[], MATCH(Data[[#This Row],[Local Currency Unit]], Exchange[Code], 0), 8)), "")</f>
        <v>17857.142857142855</v>
      </c>
      <c r="I1284" s="30">
        <f>100*(Data[[#This Row],[Salary in Big Macs]]/$H$5)</f>
        <v>130.28222209142496</v>
      </c>
      <c r="J1284" s="1" t="s">
        <v>937</v>
      </c>
      <c r="K1284" s="1" t="s">
        <v>316</v>
      </c>
      <c r="L1284" s="1" t="s">
        <v>133</v>
      </c>
      <c r="M1284" s="1" t="s">
        <v>322</v>
      </c>
      <c r="N1284" s="1" t="str">
        <f>INDEX(Countries[], MATCH(Data[[#This Row],[Where do you work]], Countries[Actual], 0), 2)</f>
        <v>USA</v>
      </c>
      <c r="O1284" s="1" t="str">
        <f>VLOOKUP(Data[[#This Row],[Where do you work]], Countries[], 3, FALSE)</f>
        <v>North America</v>
      </c>
      <c r="P1284" s="1" t="s">
        <v>294</v>
      </c>
      <c r="Q1284" s="1" t="str">
        <f>VLOOKUP(Data[[#This Row],[How many hours of a day you work on Excel]], Time[], 2, FALSE)</f>
        <v>Very Heavy</v>
      </c>
      <c r="R1284" s="1">
        <v>1</v>
      </c>
      <c r="S1284" s="33" t="str">
        <f>VLOOKUP(Data[[#This Row],[Years of Experience]], Experience[], 2, TRUE)</f>
        <v>0 - 5 Years</v>
      </c>
    </row>
    <row r="1285" spans="2:19" x14ac:dyDescent="0.2">
      <c r="B1285" s="1" t="s">
        <v>957</v>
      </c>
      <c r="C1285" s="1">
        <v>41068.407627314817</v>
      </c>
      <c r="D1285" s="10">
        <v>85000</v>
      </c>
      <c r="E1285" s="1" t="s">
        <v>322</v>
      </c>
      <c r="F1285" s="11">
        <v>85000</v>
      </c>
      <c r="G1285" s="9">
        <f>Data[[#This Row],[Clean Salary]]*INDEX(Exchange[], MATCH(Data[[#This Row],[Currency]], Exchange[Code], 0), 4)</f>
        <v>85000</v>
      </c>
      <c r="H1285" s="11">
        <f>IFERROR(Data[[#This Row],[Salary in USD]]/(INDEX(Exchange[], MATCH(Data[[#This Row],[Local Currency Unit]], Exchange[Code], 0), 8)), "")</f>
        <v>20238.095238095237</v>
      </c>
      <c r="I1285" s="30">
        <f>100*(Data[[#This Row],[Salary in Big Macs]]/$H$5)</f>
        <v>147.65318503694829</v>
      </c>
      <c r="J1285" s="1" t="s">
        <v>510</v>
      </c>
      <c r="K1285" s="1" t="s">
        <v>316</v>
      </c>
      <c r="L1285" s="1" t="s">
        <v>133</v>
      </c>
      <c r="M1285" s="1" t="s">
        <v>322</v>
      </c>
      <c r="N1285" s="1" t="str">
        <f>INDEX(Countries[], MATCH(Data[[#This Row],[Where do you work]], Countries[Actual], 0), 2)</f>
        <v>USA</v>
      </c>
      <c r="O1285" s="1" t="str">
        <f>VLOOKUP(Data[[#This Row],[Where do you work]], Countries[], 3, FALSE)</f>
        <v>North America</v>
      </c>
      <c r="P1285" s="1" t="s">
        <v>282</v>
      </c>
      <c r="Q1285" s="1" t="str">
        <f>VLOOKUP(Data[[#This Row],[How many hours of a day you work on Excel]], Time[], 2, FALSE)</f>
        <v>Heavy</v>
      </c>
      <c r="R1285" s="1">
        <v>20</v>
      </c>
      <c r="S1285" s="33" t="str">
        <f>VLOOKUP(Data[[#This Row],[Years of Experience]], Experience[], 2, TRUE)</f>
        <v>20+ Years</v>
      </c>
    </row>
    <row r="1286" spans="2:19" x14ac:dyDescent="0.2">
      <c r="B1286" s="1" t="s">
        <v>936</v>
      </c>
      <c r="C1286" s="1">
        <v>41056.001909722225</v>
      </c>
      <c r="D1286" s="10">
        <v>85000</v>
      </c>
      <c r="E1286" s="1" t="s">
        <v>322</v>
      </c>
      <c r="F1286" s="11">
        <v>85000</v>
      </c>
      <c r="G1286" s="9">
        <f>Data[[#This Row],[Clean Salary]]*INDEX(Exchange[], MATCH(Data[[#This Row],[Currency]], Exchange[Code], 0), 4)</f>
        <v>85000</v>
      </c>
      <c r="H1286" s="11">
        <f>IFERROR(Data[[#This Row],[Salary in USD]]/(INDEX(Exchange[], MATCH(Data[[#This Row],[Local Currency Unit]], Exchange[Code], 0), 8)), "")</f>
        <v>20238.095238095237</v>
      </c>
      <c r="I1286" s="30">
        <f>100*(Data[[#This Row],[Salary in Big Macs]]/$H$5)</f>
        <v>147.65318503694829</v>
      </c>
      <c r="J1286" s="1" t="s">
        <v>937</v>
      </c>
      <c r="K1286" s="1" t="s">
        <v>316</v>
      </c>
      <c r="L1286" s="1" t="s">
        <v>133</v>
      </c>
      <c r="M1286" s="1" t="s">
        <v>322</v>
      </c>
      <c r="N1286" s="1" t="str">
        <f>INDEX(Countries[], MATCH(Data[[#This Row],[Where do you work]], Countries[Actual], 0), 2)</f>
        <v>USA</v>
      </c>
      <c r="O1286" s="1" t="str">
        <f>VLOOKUP(Data[[#This Row],[Where do you work]], Countries[], 3, FALSE)</f>
        <v>North America</v>
      </c>
      <c r="P1286" s="1" t="s">
        <v>294</v>
      </c>
      <c r="Q1286" s="1" t="str">
        <f>VLOOKUP(Data[[#This Row],[How many hours of a day you work on Excel]], Time[], 2, FALSE)</f>
        <v>Very Heavy</v>
      </c>
      <c r="R1286" s="1">
        <v>1</v>
      </c>
      <c r="S1286" s="33" t="str">
        <f>VLOOKUP(Data[[#This Row],[Years of Experience]], Experience[], 2, TRUE)</f>
        <v>0 - 5 Years</v>
      </c>
    </row>
    <row r="1287" spans="2:19" x14ac:dyDescent="0.2">
      <c r="B1287" s="1" t="s">
        <v>509</v>
      </c>
      <c r="C1287" s="1">
        <v>41055.02925925926</v>
      </c>
      <c r="D1287" s="10">
        <v>128000</v>
      </c>
      <c r="E1287" s="1" t="s">
        <v>322</v>
      </c>
      <c r="F1287" s="11">
        <v>128000</v>
      </c>
      <c r="G1287" s="9">
        <f>Data[[#This Row],[Clean Salary]]*INDEX(Exchange[], MATCH(Data[[#This Row],[Currency]], Exchange[Code], 0), 4)</f>
        <v>128000</v>
      </c>
      <c r="H1287" s="11">
        <f>IFERROR(Data[[#This Row],[Salary in USD]]/(INDEX(Exchange[], MATCH(Data[[#This Row],[Local Currency Unit]], Exchange[Code], 0), 8)), "")</f>
        <v>30476.190476190473</v>
      </c>
      <c r="I1287" s="30">
        <f>100*(Data[[#This Row],[Salary in Big Macs]]/$H$5)</f>
        <v>222.34832570269859</v>
      </c>
      <c r="J1287" s="1" t="s">
        <v>510</v>
      </c>
      <c r="K1287" s="1" t="s">
        <v>281</v>
      </c>
      <c r="L1287" s="1" t="s">
        <v>133</v>
      </c>
      <c r="M1287" s="1" t="s">
        <v>322</v>
      </c>
      <c r="N1287" s="1" t="str">
        <f>INDEX(Countries[], MATCH(Data[[#This Row],[Where do you work]], Countries[Actual], 0), 2)</f>
        <v>USA</v>
      </c>
      <c r="O1287" s="1" t="str">
        <f>VLOOKUP(Data[[#This Row],[Where do you work]], Countries[], 3, FALSE)</f>
        <v>North America</v>
      </c>
      <c r="P1287" s="1" t="s">
        <v>294</v>
      </c>
      <c r="Q1287" s="1" t="str">
        <f>VLOOKUP(Data[[#This Row],[How many hours of a day you work on Excel]], Time[], 2, FALSE)</f>
        <v>Very Heavy</v>
      </c>
      <c r="S1287" s="33" t="str">
        <f>VLOOKUP(Data[[#This Row],[Years of Experience]], Experience[], 2, TRUE)</f>
        <v>0 - 5 Years</v>
      </c>
    </row>
    <row r="1288" spans="2:19" x14ac:dyDescent="0.2">
      <c r="B1288" s="1" t="s">
        <v>2400</v>
      </c>
      <c r="C1288" s="1">
        <v>41055.027129629627</v>
      </c>
      <c r="D1288" s="10">
        <v>40000</v>
      </c>
      <c r="E1288" s="1" t="s">
        <v>322</v>
      </c>
      <c r="F1288" s="11">
        <v>40000</v>
      </c>
      <c r="G1288" s="9">
        <f>Data[[#This Row],[Clean Salary]]*INDEX(Exchange[], MATCH(Data[[#This Row],[Currency]], Exchange[Code], 0), 4)</f>
        <v>40000</v>
      </c>
      <c r="H1288" s="11">
        <f>IFERROR(Data[[#This Row],[Salary in USD]]/(INDEX(Exchange[], MATCH(Data[[#This Row],[Local Currency Unit]], Exchange[Code], 0), 8)), "")</f>
        <v>9523.8095238095229</v>
      </c>
      <c r="I1288" s="30">
        <f>100*(Data[[#This Row],[Salary in Big Macs]]/$H$5)</f>
        <v>69.483851782093311</v>
      </c>
      <c r="J1288" s="1" t="s">
        <v>2401</v>
      </c>
      <c r="K1288" s="1" t="s">
        <v>290</v>
      </c>
      <c r="L1288" s="1" t="s">
        <v>133</v>
      </c>
      <c r="M1288" s="1" t="s">
        <v>322</v>
      </c>
      <c r="N1288" s="1" t="str">
        <f>INDEX(Countries[], MATCH(Data[[#This Row],[Where do you work]], Countries[Actual], 0), 2)</f>
        <v>USA</v>
      </c>
      <c r="O1288" s="1" t="str">
        <f>VLOOKUP(Data[[#This Row],[Where do you work]], Countries[], 3, FALSE)</f>
        <v>North America</v>
      </c>
      <c r="P1288" s="1" t="s">
        <v>282</v>
      </c>
      <c r="Q1288" s="1" t="str">
        <f>VLOOKUP(Data[[#This Row],[How many hours of a day you work on Excel]], Time[], 2, FALSE)</f>
        <v>Heavy</v>
      </c>
      <c r="S1288" s="33" t="str">
        <f>VLOOKUP(Data[[#This Row],[Years of Experience]], Experience[], 2, TRUE)</f>
        <v>0 - 5 Years</v>
      </c>
    </row>
    <row r="1289" spans="2:19" x14ac:dyDescent="0.2">
      <c r="B1289" s="1" t="s">
        <v>2821</v>
      </c>
      <c r="C1289" s="1">
        <v>41055.035914351851</v>
      </c>
      <c r="D1289" s="10">
        <v>28000</v>
      </c>
      <c r="E1289" s="1" t="s">
        <v>322</v>
      </c>
      <c r="F1289" s="11">
        <v>28000</v>
      </c>
      <c r="G1289" s="9">
        <f>Data[[#This Row],[Clean Salary]]*INDEX(Exchange[], MATCH(Data[[#This Row],[Currency]], Exchange[Code], 0), 4)</f>
        <v>28000</v>
      </c>
      <c r="H1289" s="11">
        <f>IFERROR(Data[[#This Row],[Salary in USD]]/(INDEX(Exchange[], MATCH(Data[[#This Row],[Local Currency Unit]], Exchange[Code], 0), 8)), "")</f>
        <v>6666.6666666666661</v>
      </c>
      <c r="I1289" s="30">
        <f>100*(Data[[#This Row],[Salary in Big Macs]]/$H$5)</f>
        <v>48.638696247465312</v>
      </c>
      <c r="J1289" s="1" t="s">
        <v>2570</v>
      </c>
      <c r="K1289" s="1" t="s">
        <v>290</v>
      </c>
      <c r="L1289" s="1" t="s">
        <v>133</v>
      </c>
      <c r="M1289" s="1" t="s">
        <v>322</v>
      </c>
      <c r="N1289" s="1" t="str">
        <f>INDEX(Countries[], MATCH(Data[[#This Row],[Where do you work]], Countries[Actual], 0), 2)</f>
        <v>USA</v>
      </c>
      <c r="O1289" s="1" t="str">
        <f>VLOOKUP(Data[[#This Row],[Where do you work]], Countries[], 3, FALSE)</f>
        <v>North America</v>
      </c>
      <c r="P1289" s="1" t="s">
        <v>282</v>
      </c>
      <c r="Q1289" s="1" t="str">
        <f>VLOOKUP(Data[[#This Row],[How many hours of a day you work on Excel]], Time[], 2, FALSE)</f>
        <v>Heavy</v>
      </c>
      <c r="S1289" s="33" t="str">
        <f>VLOOKUP(Data[[#This Row],[Years of Experience]], Experience[], 2, TRUE)</f>
        <v>0 - 5 Years</v>
      </c>
    </row>
    <row r="1290" spans="2:19" x14ac:dyDescent="0.2">
      <c r="B1290" s="1" t="s">
        <v>2663</v>
      </c>
      <c r="C1290" s="1">
        <v>41062.265104166669</v>
      </c>
      <c r="D1290" s="10">
        <v>32884.800000000003</v>
      </c>
      <c r="E1290" s="1" t="s">
        <v>322</v>
      </c>
      <c r="F1290" s="11">
        <v>32884</v>
      </c>
      <c r="G1290" s="9">
        <f>Data[[#This Row],[Clean Salary]]*INDEX(Exchange[], MATCH(Data[[#This Row],[Currency]], Exchange[Code], 0), 4)</f>
        <v>32884</v>
      </c>
      <c r="H1290" s="11">
        <f>IFERROR(Data[[#This Row],[Salary in USD]]/(INDEX(Exchange[], MATCH(Data[[#This Row],[Local Currency Unit]], Exchange[Code], 0), 8)), "")</f>
        <v>7829.5238095238092</v>
      </c>
      <c r="I1290" s="30">
        <f>100*(Data[[#This Row],[Salary in Big Macs]]/$H$5)</f>
        <v>57.122674550058903</v>
      </c>
      <c r="J1290" s="1" t="s">
        <v>2570</v>
      </c>
      <c r="K1290" s="1" t="s">
        <v>290</v>
      </c>
      <c r="L1290" s="1" t="s">
        <v>133</v>
      </c>
      <c r="M1290" s="1" t="s">
        <v>322</v>
      </c>
      <c r="N1290" s="1" t="str">
        <f>INDEX(Countries[], MATCH(Data[[#This Row],[Where do you work]], Countries[Actual], 0), 2)</f>
        <v>USA</v>
      </c>
      <c r="O1290" s="1" t="str">
        <f>VLOOKUP(Data[[#This Row],[Where do you work]], Countries[], 3, FALSE)</f>
        <v>North America</v>
      </c>
      <c r="P1290" s="1" t="s">
        <v>294</v>
      </c>
      <c r="Q1290" s="1" t="str">
        <f>VLOOKUP(Data[[#This Row],[How many hours of a day you work on Excel]], Time[], 2, FALSE)</f>
        <v>Very Heavy</v>
      </c>
      <c r="R1290" s="1">
        <v>10</v>
      </c>
      <c r="S1290" s="33" t="str">
        <f>VLOOKUP(Data[[#This Row],[Years of Experience]], Experience[], 2, TRUE)</f>
        <v>10 - 20 Years</v>
      </c>
    </row>
    <row r="1291" spans="2:19" x14ac:dyDescent="0.2">
      <c r="B1291" s="1" t="s">
        <v>2632</v>
      </c>
      <c r="C1291" s="1">
        <v>41055.884618055556</v>
      </c>
      <c r="D1291" s="10">
        <v>33900</v>
      </c>
      <c r="E1291" s="1" t="s">
        <v>322</v>
      </c>
      <c r="F1291" s="11">
        <v>33900</v>
      </c>
      <c r="G1291" s="9">
        <f>Data[[#This Row],[Clean Salary]]*INDEX(Exchange[], MATCH(Data[[#This Row],[Currency]], Exchange[Code], 0), 4)</f>
        <v>33900</v>
      </c>
      <c r="H1291" s="11">
        <f>IFERROR(Data[[#This Row],[Salary in USD]]/(INDEX(Exchange[], MATCH(Data[[#This Row],[Local Currency Unit]], Exchange[Code], 0), 8)), "")</f>
        <v>8071.4285714285706</v>
      </c>
      <c r="I1291" s="30">
        <f>100*(Data[[#This Row],[Salary in Big Macs]]/$H$5)</f>
        <v>58.887564385324076</v>
      </c>
      <c r="J1291" s="1" t="s">
        <v>2570</v>
      </c>
      <c r="K1291" s="1" t="s">
        <v>290</v>
      </c>
      <c r="L1291" s="1" t="s">
        <v>133</v>
      </c>
      <c r="M1291" s="1" t="s">
        <v>322</v>
      </c>
      <c r="N1291" s="1" t="str">
        <f>INDEX(Countries[], MATCH(Data[[#This Row],[Where do you work]], Countries[Actual], 0), 2)</f>
        <v>USA</v>
      </c>
      <c r="O1291" s="1" t="str">
        <f>VLOOKUP(Data[[#This Row],[Where do you work]], Countries[], 3, FALSE)</f>
        <v>North America</v>
      </c>
      <c r="P1291" s="1" t="s">
        <v>291</v>
      </c>
      <c r="Q1291" s="1" t="str">
        <f>VLOOKUP(Data[[#This Row],[How many hours of a day you work on Excel]], Time[], 2, FALSE)</f>
        <v>Medium</v>
      </c>
      <c r="R1291" s="1">
        <v>10</v>
      </c>
      <c r="S1291" s="33" t="str">
        <f>VLOOKUP(Data[[#This Row],[Years of Experience]], Experience[], 2, TRUE)</f>
        <v>10 - 20 Years</v>
      </c>
    </row>
    <row r="1292" spans="2:19" x14ac:dyDescent="0.2">
      <c r="B1292" s="1" t="s">
        <v>1302</v>
      </c>
      <c r="C1292" s="1">
        <v>41081.198888888888</v>
      </c>
      <c r="D1292" s="10">
        <v>70000</v>
      </c>
      <c r="E1292" s="1" t="s">
        <v>322</v>
      </c>
      <c r="F1292" s="11">
        <v>70000</v>
      </c>
      <c r="G1292" s="9">
        <f>Data[[#This Row],[Clean Salary]]*INDEX(Exchange[], MATCH(Data[[#This Row],[Currency]], Exchange[Code], 0), 4)</f>
        <v>70000</v>
      </c>
      <c r="H1292" s="11">
        <f>IFERROR(Data[[#This Row],[Salary in USD]]/(INDEX(Exchange[], MATCH(Data[[#This Row],[Local Currency Unit]], Exchange[Code], 0), 8)), "")</f>
        <v>16666.666666666664</v>
      </c>
      <c r="I1292" s="30">
        <f>100*(Data[[#This Row],[Salary in Big Macs]]/$H$5)</f>
        <v>121.59674061866328</v>
      </c>
      <c r="J1292" s="1" t="s">
        <v>1303</v>
      </c>
      <c r="K1292" s="1" t="s">
        <v>290</v>
      </c>
      <c r="L1292" s="1" t="s">
        <v>133</v>
      </c>
      <c r="M1292" s="1" t="s">
        <v>322</v>
      </c>
      <c r="N1292" s="1" t="str">
        <f>INDEX(Countries[], MATCH(Data[[#This Row],[Where do you work]], Countries[Actual], 0), 2)</f>
        <v>USA</v>
      </c>
      <c r="O1292" s="1" t="str">
        <f>VLOOKUP(Data[[#This Row],[Where do you work]], Countries[], 3, FALSE)</f>
        <v>North America</v>
      </c>
      <c r="P1292" s="1" t="s">
        <v>282</v>
      </c>
      <c r="Q1292" s="1" t="str">
        <f>VLOOKUP(Data[[#This Row],[How many hours of a day you work on Excel]], Time[], 2, FALSE)</f>
        <v>Heavy</v>
      </c>
      <c r="R1292" s="1">
        <v>10</v>
      </c>
      <c r="S1292" s="33" t="str">
        <f>VLOOKUP(Data[[#This Row],[Years of Experience]], Experience[], 2, TRUE)</f>
        <v>10 - 20 Years</v>
      </c>
    </row>
    <row r="1293" spans="2:19" x14ac:dyDescent="0.2">
      <c r="B1293" s="1" t="s">
        <v>1916</v>
      </c>
      <c r="C1293" s="1">
        <v>41055.093969907408</v>
      </c>
      <c r="D1293" s="10">
        <v>51613</v>
      </c>
      <c r="E1293" s="1" t="s">
        <v>322</v>
      </c>
      <c r="F1293" s="11">
        <v>51613</v>
      </c>
      <c r="G1293" s="9">
        <f>Data[[#This Row],[Clean Salary]]*INDEX(Exchange[], MATCH(Data[[#This Row],[Currency]], Exchange[Code], 0), 4)</f>
        <v>51613</v>
      </c>
      <c r="H1293" s="11">
        <f>IFERROR(Data[[#This Row],[Salary in USD]]/(INDEX(Exchange[], MATCH(Data[[#This Row],[Local Currency Unit]], Exchange[Code], 0), 8)), "")</f>
        <v>12288.809523809523</v>
      </c>
      <c r="I1293" s="30">
        <f>100*(Data[[#This Row],[Salary in Big Macs]]/$H$5)</f>
        <v>89.65675105072954</v>
      </c>
      <c r="J1293" s="1" t="s">
        <v>1917</v>
      </c>
      <c r="K1293" s="1" t="s">
        <v>290</v>
      </c>
      <c r="L1293" s="1" t="s">
        <v>133</v>
      </c>
      <c r="M1293" s="1" t="s">
        <v>322</v>
      </c>
      <c r="N1293" s="1" t="str">
        <f>INDEX(Countries[], MATCH(Data[[#This Row],[Where do you work]], Countries[Actual], 0), 2)</f>
        <v>USA</v>
      </c>
      <c r="O1293" s="1" t="str">
        <f>VLOOKUP(Data[[#This Row],[Where do you work]], Countries[], 3, FALSE)</f>
        <v>North America</v>
      </c>
      <c r="P1293" s="1" t="s">
        <v>294</v>
      </c>
      <c r="Q1293" s="1" t="str">
        <f>VLOOKUP(Data[[#This Row],[How many hours of a day you work on Excel]], Time[], 2, FALSE)</f>
        <v>Very Heavy</v>
      </c>
      <c r="S1293" s="33" t="str">
        <f>VLOOKUP(Data[[#This Row],[Years of Experience]], Experience[], 2, TRUE)</f>
        <v>0 - 5 Years</v>
      </c>
    </row>
    <row r="1294" spans="2:19" x14ac:dyDescent="0.2">
      <c r="B1294" s="1" t="s">
        <v>2186</v>
      </c>
      <c r="C1294" s="1">
        <v>41078.260127314818</v>
      </c>
      <c r="D1294" s="10">
        <v>46000</v>
      </c>
      <c r="E1294" s="1" t="s">
        <v>322</v>
      </c>
      <c r="F1294" s="11">
        <v>46000</v>
      </c>
      <c r="G1294" s="9">
        <f>Data[[#This Row],[Clean Salary]]*INDEX(Exchange[], MATCH(Data[[#This Row],[Currency]], Exchange[Code], 0), 4)</f>
        <v>46000</v>
      </c>
      <c r="H1294" s="11">
        <f>IFERROR(Data[[#This Row],[Salary in USD]]/(INDEX(Exchange[], MATCH(Data[[#This Row],[Local Currency Unit]], Exchange[Code], 0), 8)), "")</f>
        <v>10952.380952380952</v>
      </c>
      <c r="I1294" s="30">
        <f>100*(Data[[#This Row],[Salary in Big Macs]]/$H$5)</f>
        <v>79.906429549407306</v>
      </c>
      <c r="J1294" s="1" t="s">
        <v>2187</v>
      </c>
      <c r="K1294" s="1" t="s">
        <v>290</v>
      </c>
      <c r="L1294" s="1" t="s">
        <v>133</v>
      </c>
      <c r="M1294" s="1" t="s">
        <v>322</v>
      </c>
      <c r="N1294" s="1" t="str">
        <f>INDEX(Countries[], MATCH(Data[[#This Row],[Where do you work]], Countries[Actual], 0), 2)</f>
        <v>USA</v>
      </c>
      <c r="O1294" s="1" t="str">
        <f>VLOOKUP(Data[[#This Row],[Where do you work]], Countries[], 3, FALSE)</f>
        <v>North America</v>
      </c>
      <c r="P1294" s="1" t="s">
        <v>294</v>
      </c>
      <c r="Q1294" s="1" t="str">
        <f>VLOOKUP(Data[[#This Row],[How many hours of a day you work on Excel]], Time[], 2, FALSE)</f>
        <v>Very Heavy</v>
      </c>
      <c r="R1294" s="1">
        <v>1</v>
      </c>
      <c r="S1294" s="33" t="str">
        <f>VLOOKUP(Data[[#This Row],[Years of Experience]], Experience[], 2, TRUE)</f>
        <v>0 - 5 Years</v>
      </c>
    </row>
    <row r="1295" spans="2:19" x14ac:dyDescent="0.2">
      <c r="B1295" s="1" t="s">
        <v>815</v>
      </c>
      <c r="C1295" s="1">
        <v>41065.947534722225</v>
      </c>
      <c r="D1295" s="10">
        <v>92000</v>
      </c>
      <c r="E1295" s="1" t="s">
        <v>322</v>
      </c>
      <c r="F1295" s="11">
        <v>92000</v>
      </c>
      <c r="G1295" s="9">
        <f>Data[[#This Row],[Clean Salary]]*INDEX(Exchange[], MATCH(Data[[#This Row],[Currency]], Exchange[Code], 0), 4)</f>
        <v>92000</v>
      </c>
      <c r="H1295" s="11">
        <f>IFERROR(Data[[#This Row],[Salary in USD]]/(INDEX(Exchange[], MATCH(Data[[#This Row],[Local Currency Unit]], Exchange[Code], 0), 8)), "")</f>
        <v>21904.761904761905</v>
      </c>
      <c r="I1295" s="30">
        <f>100*(Data[[#This Row],[Salary in Big Macs]]/$H$5)</f>
        <v>159.81285909881461</v>
      </c>
      <c r="J1295" s="1" t="s">
        <v>816</v>
      </c>
      <c r="K1295" s="1" t="s">
        <v>290</v>
      </c>
      <c r="L1295" s="1" t="s">
        <v>133</v>
      </c>
      <c r="M1295" s="1" t="s">
        <v>322</v>
      </c>
      <c r="N1295" s="1" t="str">
        <f>INDEX(Countries[], MATCH(Data[[#This Row],[Where do you work]], Countries[Actual], 0), 2)</f>
        <v>USA</v>
      </c>
      <c r="O1295" s="1" t="str">
        <f>VLOOKUP(Data[[#This Row],[Where do you work]], Countries[], 3, FALSE)</f>
        <v>North America</v>
      </c>
      <c r="P1295" s="1" t="s">
        <v>282</v>
      </c>
      <c r="Q1295" s="1" t="str">
        <f>VLOOKUP(Data[[#This Row],[How many hours of a day you work on Excel]], Time[], 2, FALSE)</f>
        <v>Heavy</v>
      </c>
      <c r="R1295" s="1">
        <v>9</v>
      </c>
      <c r="S1295" s="33" t="str">
        <f>VLOOKUP(Data[[#This Row],[Years of Experience]], Experience[], 2, TRUE)</f>
        <v>5 - 10 Years</v>
      </c>
    </row>
    <row r="1296" spans="2:19" x14ac:dyDescent="0.2">
      <c r="B1296" s="1" t="s">
        <v>2588</v>
      </c>
      <c r="C1296" s="1">
        <v>41055.243356481478</v>
      </c>
      <c r="D1296" s="10">
        <v>35000</v>
      </c>
      <c r="E1296" s="1" t="s">
        <v>322</v>
      </c>
      <c r="F1296" s="11">
        <v>35000</v>
      </c>
      <c r="G1296" s="9">
        <f>Data[[#This Row],[Clean Salary]]*INDEX(Exchange[], MATCH(Data[[#This Row],[Currency]], Exchange[Code], 0), 4)</f>
        <v>35000</v>
      </c>
      <c r="H1296" s="11">
        <f>IFERROR(Data[[#This Row],[Salary in USD]]/(INDEX(Exchange[], MATCH(Data[[#This Row],[Local Currency Unit]], Exchange[Code], 0), 8)), "")</f>
        <v>8333.3333333333321</v>
      </c>
      <c r="I1296" s="30">
        <f>100*(Data[[#This Row],[Salary in Big Macs]]/$H$5)</f>
        <v>60.798370309331638</v>
      </c>
      <c r="J1296" s="1" t="s">
        <v>290</v>
      </c>
      <c r="K1296" s="1" t="s">
        <v>290</v>
      </c>
      <c r="L1296" s="1" t="s">
        <v>133</v>
      </c>
      <c r="M1296" s="1" t="s">
        <v>322</v>
      </c>
      <c r="N1296" s="1" t="str">
        <f>INDEX(Countries[], MATCH(Data[[#This Row],[Where do you work]], Countries[Actual], 0), 2)</f>
        <v>USA</v>
      </c>
      <c r="O1296" s="1" t="str">
        <f>VLOOKUP(Data[[#This Row],[Where do you work]], Countries[], 3, FALSE)</f>
        <v>North America</v>
      </c>
      <c r="P1296" s="1" t="s">
        <v>291</v>
      </c>
      <c r="Q1296" s="1" t="str">
        <f>VLOOKUP(Data[[#This Row],[How many hours of a day you work on Excel]], Time[], 2, FALSE)</f>
        <v>Medium</v>
      </c>
      <c r="S1296" s="33" t="str">
        <f>VLOOKUP(Data[[#This Row],[Years of Experience]], Experience[], 2, TRUE)</f>
        <v>0 - 5 Years</v>
      </c>
    </row>
    <row r="1297" spans="2:19" x14ac:dyDescent="0.2">
      <c r="B1297" s="1" t="s">
        <v>2546</v>
      </c>
      <c r="C1297" s="1">
        <v>41055.028437499997</v>
      </c>
      <c r="D1297" s="10">
        <v>36000</v>
      </c>
      <c r="E1297" s="1" t="s">
        <v>322</v>
      </c>
      <c r="F1297" s="11">
        <v>36000</v>
      </c>
      <c r="G1297" s="9">
        <f>Data[[#This Row],[Clean Salary]]*INDEX(Exchange[], MATCH(Data[[#This Row],[Currency]], Exchange[Code], 0), 4)</f>
        <v>36000</v>
      </c>
      <c r="H1297" s="11">
        <f>IFERROR(Data[[#This Row],[Salary in USD]]/(INDEX(Exchange[], MATCH(Data[[#This Row],[Local Currency Unit]], Exchange[Code], 0), 8)), "")</f>
        <v>8571.4285714285706</v>
      </c>
      <c r="I1297" s="30">
        <f>100*(Data[[#This Row],[Salary in Big Macs]]/$H$5)</f>
        <v>62.535466603883968</v>
      </c>
      <c r="J1297" s="1" t="s">
        <v>290</v>
      </c>
      <c r="K1297" s="1" t="s">
        <v>290</v>
      </c>
      <c r="L1297" s="1" t="s">
        <v>133</v>
      </c>
      <c r="M1297" s="1" t="s">
        <v>322</v>
      </c>
      <c r="N1297" s="1" t="str">
        <f>INDEX(Countries[], MATCH(Data[[#This Row],[Where do you work]], Countries[Actual], 0), 2)</f>
        <v>USA</v>
      </c>
      <c r="O1297" s="1" t="str">
        <f>VLOOKUP(Data[[#This Row],[Where do you work]], Countries[], 3, FALSE)</f>
        <v>North America</v>
      </c>
      <c r="P1297" s="1" t="s">
        <v>282</v>
      </c>
      <c r="Q1297" s="1" t="str">
        <f>VLOOKUP(Data[[#This Row],[How many hours of a day you work on Excel]], Time[], 2, FALSE)</f>
        <v>Heavy</v>
      </c>
      <c r="S1297" s="33" t="str">
        <f>VLOOKUP(Data[[#This Row],[Years of Experience]], Experience[], 2, TRUE)</f>
        <v>0 - 5 Years</v>
      </c>
    </row>
    <row r="1298" spans="2:19" x14ac:dyDescent="0.2">
      <c r="B1298" s="1" t="s">
        <v>2407</v>
      </c>
      <c r="C1298" s="1">
        <v>41055.035092592596</v>
      </c>
      <c r="D1298" s="10">
        <v>40000</v>
      </c>
      <c r="E1298" s="1" t="s">
        <v>322</v>
      </c>
      <c r="F1298" s="11">
        <v>40000</v>
      </c>
      <c r="G1298" s="9">
        <f>Data[[#This Row],[Clean Salary]]*INDEX(Exchange[], MATCH(Data[[#This Row],[Currency]], Exchange[Code], 0), 4)</f>
        <v>40000</v>
      </c>
      <c r="H1298" s="11">
        <f>IFERROR(Data[[#This Row],[Salary in USD]]/(INDEX(Exchange[], MATCH(Data[[#This Row],[Local Currency Unit]], Exchange[Code], 0), 8)), "")</f>
        <v>9523.8095238095229</v>
      </c>
      <c r="I1298" s="30">
        <f>100*(Data[[#This Row],[Salary in Big Macs]]/$H$5)</f>
        <v>69.483851782093311</v>
      </c>
      <c r="J1298" s="1" t="s">
        <v>648</v>
      </c>
      <c r="K1298" s="1" t="s">
        <v>290</v>
      </c>
      <c r="L1298" s="1" t="s">
        <v>133</v>
      </c>
      <c r="M1298" s="1" t="s">
        <v>322</v>
      </c>
      <c r="N1298" s="1" t="str">
        <f>INDEX(Countries[], MATCH(Data[[#This Row],[Where do you work]], Countries[Actual], 0), 2)</f>
        <v>USA</v>
      </c>
      <c r="O1298" s="1" t="str">
        <f>VLOOKUP(Data[[#This Row],[Where do you work]], Countries[], 3, FALSE)</f>
        <v>North America</v>
      </c>
      <c r="P1298" s="1" t="s">
        <v>282</v>
      </c>
      <c r="Q1298" s="1" t="str">
        <f>VLOOKUP(Data[[#This Row],[How many hours of a day you work on Excel]], Time[], 2, FALSE)</f>
        <v>Heavy</v>
      </c>
      <c r="S1298" s="33" t="str">
        <f>VLOOKUP(Data[[#This Row],[Years of Experience]], Experience[], 2, TRUE)</f>
        <v>0 - 5 Years</v>
      </c>
    </row>
    <row r="1299" spans="2:19" x14ac:dyDescent="0.2">
      <c r="B1299" s="1" t="s">
        <v>2221</v>
      </c>
      <c r="C1299" s="1">
        <v>41055.130393518521</v>
      </c>
      <c r="D1299" s="10">
        <v>45000</v>
      </c>
      <c r="E1299" s="1" t="s">
        <v>322</v>
      </c>
      <c r="F1299" s="11">
        <v>45000</v>
      </c>
      <c r="G1299" s="9">
        <f>Data[[#This Row],[Clean Salary]]*INDEX(Exchange[], MATCH(Data[[#This Row],[Currency]], Exchange[Code], 0), 4)</f>
        <v>45000</v>
      </c>
      <c r="H1299" s="11">
        <f>IFERROR(Data[[#This Row],[Salary in USD]]/(INDEX(Exchange[], MATCH(Data[[#This Row],[Local Currency Unit]], Exchange[Code], 0), 8)), "")</f>
        <v>10714.285714285714</v>
      </c>
      <c r="I1299" s="30">
        <f>100*(Data[[#This Row],[Salary in Big Macs]]/$H$5)</f>
        <v>78.169333254854962</v>
      </c>
      <c r="J1299" s="1" t="s">
        <v>290</v>
      </c>
      <c r="K1299" s="1" t="s">
        <v>290</v>
      </c>
      <c r="L1299" s="1" t="s">
        <v>133</v>
      </c>
      <c r="M1299" s="1" t="s">
        <v>322</v>
      </c>
      <c r="N1299" s="1" t="str">
        <f>INDEX(Countries[], MATCH(Data[[#This Row],[Where do you work]], Countries[Actual], 0), 2)</f>
        <v>USA</v>
      </c>
      <c r="O1299" s="1" t="str">
        <f>VLOOKUP(Data[[#This Row],[Where do you work]], Countries[], 3, FALSE)</f>
        <v>North America</v>
      </c>
      <c r="P1299" s="1" t="s">
        <v>282</v>
      </c>
      <c r="Q1299" s="1" t="str">
        <f>VLOOKUP(Data[[#This Row],[How many hours of a day you work on Excel]], Time[], 2, FALSE)</f>
        <v>Heavy</v>
      </c>
      <c r="S1299" s="33" t="str">
        <f>VLOOKUP(Data[[#This Row],[Years of Experience]], Experience[], 2, TRUE)</f>
        <v>0 - 5 Years</v>
      </c>
    </row>
    <row r="1300" spans="2:19" x14ac:dyDescent="0.2">
      <c r="B1300" s="1" t="s">
        <v>1870</v>
      </c>
      <c r="C1300" s="1">
        <v>41055.045347222222</v>
      </c>
      <c r="D1300" s="10">
        <v>52500</v>
      </c>
      <c r="E1300" s="1" t="s">
        <v>322</v>
      </c>
      <c r="F1300" s="11">
        <v>52500</v>
      </c>
      <c r="G1300" s="9">
        <f>Data[[#This Row],[Clean Salary]]*INDEX(Exchange[], MATCH(Data[[#This Row],[Currency]], Exchange[Code], 0), 4)</f>
        <v>52500</v>
      </c>
      <c r="H1300" s="11">
        <f>IFERROR(Data[[#This Row],[Salary in USD]]/(INDEX(Exchange[], MATCH(Data[[#This Row],[Local Currency Unit]], Exchange[Code], 0), 8)), "")</f>
        <v>12500</v>
      </c>
      <c r="I1300" s="30">
        <f>100*(Data[[#This Row],[Salary in Big Macs]]/$H$5)</f>
        <v>91.197555463997475</v>
      </c>
      <c r="J1300" s="1" t="s">
        <v>290</v>
      </c>
      <c r="K1300" s="1" t="s">
        <v>290</v>
      </c>
      <c r="L1300" s="1" t="s">
        <v>133</v>
      </c>
      <c r="M1300" s="1" t="s">
        <v>322</v>
      </c>
      <c r="N1300" s="1" t="str">
        <f>INDEX(Countries[], MATCH(Data[[#This Row],[Where do you work]], Countries[Actual], 0), 2)</f>
        <v>USA</v>
      </c>
      <c r="O1300" s="1" t="str">
        <f>VLOOKUP(Data[[#This Row],[Where do you work]], Countries[], 3, FALSE)</f>
        <v>North America</v>
      </c>
      <c r="P1300" s="1" t="s">
        <v>282</v>
      </c>
      <c r="Q1300" s="1" t="str">
        <f>VLOOKUP(Data[[#This Row],[How many hours of a day you work on Excel]], Time[], 2, FALSE)</f>
        <v>Heavy</v>
      </c>
      <c r="S1300" s="33" t="str">
        <f>VLOOKUP(Data[[#This Row],[Years of Experience]], Experience[], 2, TRUE)</f>
        <v>0 - 5 Years</v>
      </c>
    </row>
    <row r="1301" spans="2:19" x14ac:dyDescent="0.2">
      <c r="B1301" s="1" t="s">
        <v>1790</v>
      </c>
      <c r="C1301" s="1">
        <v>41055.148287037038</v>
      </c>
      <c r="D1301" s="10">
        <v>55000</v>
      </c>
      <c r="E1301" s="1" t="s">
        <v>322</v>
      </c>
      <c r="F1301" s="11">
        <v>55000</v>
      </c>
      <c r="G1301" s="9">
        <f>Data[[#This Row],[Clean Salary]]*INDEX(Exchange[], MATCH(Data[[#This Row],[Currency]], Exchange[Code], 0), 4)</f>
        <v>55000</v>
      </c>
      <c r="H1301" s="11">
        <f>IFERROR(Data[[#This Row],[Salary in USD]]/(INDEX(Exchange[], MATCH(Data[[#This Row],[Local Currency Unit]], Exchange[Code], 0), 8)), "")</f>
        <v>13095.238095238095</v>
      </c>
      <c r="I1301" s="30">
        <f>100*(Data[[#This Row],[Salary in Big Macs]]/$H$5)</f>
        <v>95.540296200378307</v>
      </c>
      <c r="J1301" s="1" t="s">
        <v>290</v>
      </c>
      <c r="K1301" s="1" t="s">
        <v>290</v>
      </c>
      <c r="L1301" s="1" t="s">
        <v>133</v>
      </c>
      <c r="M1301" s="1" t="s">
        <v>322</v>
      </c>
      <c r="N1301" s="1" t="str">
        <f>INDEX(Countries[], MATCH(Data[[#This Row],[Where do you work]], Countries[Actual], 0), 2)</f>
        <v>USA</v>
      </c>
      <c r="O1301" s="1" t="str">
        <f>VLOOKUP(Data[[#This Row],[Where do you work]], Countries[], 3, FALSE)</f>
        <v>North America</v>
      </c>
      <c r="P1301" s="1" t="s">
        <v>291</v>
      </c>
      <c r="Q1301" s="1" t="str">
        <f>VLOOKUP(Data[[#This Row],[How many hours of a day you work on Excel]], Time[], 2, FALSE)</f>
        <v>Medium</v>
      </c>
      <c r="S1301" s="33" t="str">
        <f>VLOOKUP(Data[[#This Row],[Years of Experience]], Experience[], 2, TRUE)</f>
        <v>0 - 5 Years</v>
      </c>
    </row>
    <row r="1302" spans="2:19" x14ac:dyDescent="0.2">
      <c r="B1302" s="1" t="s">
        <v>1792</v>
      </c>
      <c r="C1302" s="1">
        <v>41056.142418981479</v>
      </c>
      <c r="D1302" s="10">
        <v>55000</v>
      </c>
      <c r="E1302" s="1" t="s">
        <v>322</v>
      </c>
      <c r="F1302" s="11">
        <v>55000</v>
      </c>
      <c r="G1302" s="9">
        <f>Data[[#This Row],[Clean Salary]]*INDEX(Exchange[], MATCH(Data[[#This Row],[Currency]], Exchange[Code], 0), 4)</f>
        <v>55000</v>
      </c>
      <c r="H1302" s="11">
        <f>IFERROR(Data[[#This Row],[Salary in USD]]/(INDEX(Exchange[], MATCH(Data[[#This Row],[Local Currency Unit]], Exchange[Code], 0), 8)), "")</f>
        <v>13095.238095238095</v>
      </c>
      <c r="I1302" s="30">
        <f>100*(Data[[#This Row],[Salary in Big Macs]]/$H$5)</f>
        <v>95.540296200378307</v>
      </c>
      <c r="J1302" s="1" t="s">
        <v>290</v>
      </c>
      <c r="K1302" s="1" t="s">
        <v>290</v>
      </c>
      <c r="L1302" s="1" t="s">
        <v>133</v>
      </c>
      <c r="M1302" s="1" t="s">
        <v>322</v>
      </c>
      <c r="N1302" s="1" t="str">
        <f>INDEX(Countries[], MATCH(Data[[#This Row],[Where do you work]], Countries[Actual], 0), 2)</f>
        <v>USA</v>
      </c>
      <c r="O1302" s="1" t="str">
        <f>VLOOKUP(Data[[#This Row],[Where do you work]], Countries[], 3, FALSE)</f>
        <v>North America</v>
      </c>
      <c r="P1302" s="1" t="s">
        <v>282</v>
      </c>
      <c r="Q1302" s="1" t="str">
        <f>VLOOKUP(Data[[#This Row],[How many hours of a day you work on Excel]], Time[], 2, FALSE)</f>
        <v>Heavy</v>
      </c>
      <c r="R1302" s="1">
        <v>10</v>
      </c>
      <c r="S1302" s="33" t="str">
        <f>VLOOKUP(Data[[#This Row],[Years of Experience]], Experience[], 2, TRUE)</f>
        <v>10 - 20 Years</v>
      </c>
    </row>
    <row r="1303" spans="2:19" x14ac:dyDescent="0.2">
      <c r="B1303" s="1" t="s">
        <v>1735</v>
      </c>
      <c r="C1303" s="1">
        <v>41057.970497685186</v>
      </c>
      <c r="D1303" s="10">
        <v>56000</v>
      </c>
      <c r="E1303" s="1" t="s">
        <v>322</v>
      </c>
      <c r="F1303" s="11">
        <v>56000</v>
      </c>
      <c r="G1303" s="9">
        <f>Data[[#This Row],[Clean Salary]]*INDEX(Exchange[], MATCH(Data[[#This Row],[Currency]], Exchange[Code], 0), 4)</f>
        <v>56000</v>
      </c>
      <c r="H1303" s="11">
        <f>IFERROR(Data[[#This Row],[Salary in USD]]/(INDEX(Exchange[], MATCH(Data[[#This Row],[Local Currency Unit]], Exchange[Code], 0), 8)), "")</f>
        <v>13333.333333333332</v>
      </c>
      <c r="I1303" s="30">
        <f>100*(Data[[#This Row],[Salary in Big Macs]]/$H$5)</f>
        <v>97.277392494930623</v>
      </c>
      <c r="J1303" s="1" t="s">
        <v>290</v>
      </c>
      <c r="K1303" s="1" t="s">
        <v>290</v>
      </c>
      <c r="L1303" s="1" t="s">
        <v>133</v>
      </c>
      <c r="M1303" s="1" t="s">
        <v>322</v>
      </c>
      <c r="N1303" s="1" t="str">
        <f>INDEX(Countries[], MATCH(Data[[#This Row],[Where do you work]], Countries[Actual], 0), 2)</f>
        <v>USA</v>
      </c>
      <c r="O1303" s="1" t="str">
        <f>VLOOKUP(Data[[#This Row],[Where do you work]], Countries[], 3, FALSE)</f>
        <v>North America</v>
      </c>
      <c r="P1303" s="1" t="s">
        <v>324</v>
      </c>
      <c r="Q1303" s="1" t="str">
        <f>VLOOKUP(Data[[#This Row],[How many hours of a day you work on Excel]], Time[], 2, FALSE)</f>
        <v>Light</v>
      </c>
      <c r="R1303" s="1">
        <v>2</v>
      </c>
      <c r="S1303" s="33" t="str">
        <f>VLOOKUP(Data[[#This Row],[Years of Experience]], Experience[], 2, TRUE)</f>
        <v>0 - 5 Years</v>
      </c>
    </row>
    <row r="1304" spans="2:19" x14ac:dyDescent="0.2">
      <c r="B1304" s="1" t="s">
        <v>1630</v>
      </c>
      <c r="C1304" s="1">
        <v>41066.091643518521</v>
      </c>
      <c r="D1304" s="10" t="s">
        <v>1631</v>
      </c>
      <c r="E1304" s="1" t="s">
        <v>322</v>
      </c>
      <c r="F1304" s="11">
        <v>60000</v>
      </c>
      <c r="G1304" s="9">
        <f>Data[[#This Row],[Clean Salary]]*INDEX(Exchange[], MATCH(Data[[#This Row],[Currency]], Exchange[Code], 0), 4)</f>
        <v>60000</v>
      </c>
      <c r="H1304" s="11">
        <f>IFERROR(Data[[#This Row],[Salary in USD]]/(INDEX(Exchange[], MATCH(Data[[#This Row],[Local Currency Unit]], Exchange[Code], 0), 8)), "")</f>
        <v>14285.714285714284</v>
      </c>
      <c r="I1304" s="30">
        <f>100*(Data[[#This Row],[Salary in Big Macs]]/$H$5)</f>
        <v>104.22577767313996</v>
      </c>
      <c r="J1304" s="1" t="s">
        <v>290</v>
      </c>
      <c r="K1304" s="1" t="s">
        <v>290</v>
      </c>
      <c r="L1304" s="1" t="s">
        <v>133</v>
      </c>
      <c r="M1304" s="1" t="s">
        <v>322</v>
      </c>
      <c r="N1304" s="1" t="str">
        <f>INDEX(Countries[], MATCH(Data[[#This Row],[Where do you work]], Countries[Actual], 0), 2)</f>
        <v>USA</v>
      </c>
      <c r="O1304" s="1" t="str">
        <f>VLOOKUP(Data[[#This Row],[Where do you work]], Countries[], 3, FALSE)</f>
        <v>North America</v>
      </c>
      <c r="P1304" s="1" t="s">
        <v>294</v>
      </c>
      <c r="Q1304" s="1" t="str">
        <f>VLOOKUP(Data[[#This Row],[How many hours of a day you work on Excel]], Time[], 2, FALSE)</f>
        <v>Very Heavy</v>
      </c>
      <c r="R1304" s="1">
        <v>1</v>
      </c>
      <c r="S1304" s="33" t="str">
        <f>VLOOKUP(Data[[#This Row],[Years of Experience]], Experience[], 2, TRUE)</f>
        <v>0 - 5 Years</v>
      </c>
    </row>
    <row r="1305" spans="2:19" x14ac:dyDescent="0.2">
      <c r="B1305" s="1" t="s">
        <v>1496</v>
      </c>
      <c r="C1305" s="1">
        <v>41054.26090277778</v>
      </c>
      <c r="D1305" s="10">
        <v>62000</v>
      </c>
      <c r="E1305" s="1" t="s">
        <v>322</v>
      </c>
      <c r="F1305" s="11">
        <v>62000</v>
      </c>
      <c r="G1305" s="9">
        <f>Data[[#This Row],[Clean Salary]]*INDEX(Exchange[], MATCH(Data[[#This Row],[Currency]], Exchange[Code], 0), 4)</f>
        <v>62000</v>
      </c>
      <c r="H1305" s="11">
        <f>IFERROR(Data[[#This Row],[Salary in USD]]/(INDEX(Exchange[], MATCH(Data[[#This Row],[Local Currency Unit]], Exchange[Code], 0), 8)), "")</f>
        <v>14761.904761904761</v>
      </c>
      <c r="I1305" s="30">
        <f>100*(Data[[#This Row],[Salary in Big Macs]]/$H$5)</f>
        <v>107.69997026224462</v>
      </c>
      <c r="J1305" s="1" t="s">
        <v>290</v>
      </c>
      <c r="K1305" s="1" t="s">
        <v>290</v>
      </c>
      <c r="L1305" s="1" t="s">
        <v>133</v>
      </c>
      <c r="M1305" s="1" t="s">
        <v>322</v>
      </c>
      <c r="N1305" s="1" t="str">
        <f>INDEX(Countries[], MATCH(Data[[#This Row],[Where do you work]], Countries[Actual], 0), 2)</f>
        <v>USA</v>
      </c>
      <c r="O1305" s="1" t="str">
        <f>VLOOKUP(Data[[#This Row],[Where do you work]], Countries[], 3, FALSE)</f>
        <v>North America</v>
      </c>
      <c r="P1305" s="1" t="s">
        <v>282</v>
      </c>
      <c r="Q1305" s="1" t="str">
        <f>VLOOKUP(Data[[#This Row],[How many hours of a day you work on Excel]], Time[], 2, FALSE)</f>
        <v>Heavy</v>
      </c>
      <c r="S1305" s="33" t="str">
        <f>VLOOKUP(Data[[#This Row],[Years of Experience]], Experience[], 2, TRUE)</f>
        <v>0 - 5 Years</v>
      </c>
    </row>
    <row r="1306" spans="2:19" x14ac:dyDescent="0.2">
      <c r="B1306" s="1" t="s">
        <v>1509</v>
      </c>
      <c r="C1306" s="1">
        <v>41079.879351851851</v>
      </c>
      <c r="D1306" s="10">
        <v>62000</v>
      </c>
      <c r="E1306" s="1" t="s">
        <v>322</v>
      </c>
      <c r="F1306" s="11">
        <v>62000</v>
      </c>
      <c r="G1306" s="9">
        <f>Data[[#This Row],[Clean Salary]]*INDEX(Exchange[], MATCH(Data[[#This Row],[Currency]], Exchange[Code], 0), 4)</f>
        <v>62000</v>
      </c>
      <c r="H1306" s="11">
        <f>IFERROR(Data[[#This Row],[Salary in USD]]/(INDEX(Exchange[], MATCH(Data[[#This Row],[Local Currency Unit]], Exchange[Code], 0), 8)), "")</f>
        <v>14761.904761904761</v>
      </c>
      <c r="I1306" s="30">
        <f>100*(Data[[#This Row],[Salary in Big Macs]]/$H$5)</f>
        <v>107.69997026224462</v>
      </c>
      <c r="J1306" s="1" t="s">
        <v>290</v>
      </c>
      <c r="K1306" s="1" t="s">
        <v>290</v>
      </c>
      <c r="L1306" s="1" t="s">
        <v>133</v>
      </c>
      <c r="M1306" s="1" t="s">
        <v>322</v>
      </c>
      <c r="N1306" s="1" t="str">
        <f>INDEX(Countries[], MATCH(Data[[#This Row],[Where do you work]], Countries[Actual], 0), 2)</f>
        <v>USA</v>
      </c>
      <c r="O1306" s="1" t="str">
        <f>VLOOKUP(Data[[#This Row],[Where do you work]], Countries[], 3, FALSE)</f>
        <v>North America</v>
      </c>
      <c r="P1306" s="1" t="s">
        <v>282</v>
      </c>
      <c r="Q1306" s="1" t="str">
        <f>VLOOKUP(Data[[#This Row],[How many hours of a day you work on Excel]], Time[], 2, FALSE)</f>
        <v>Heavy</v>
      </c>
      <c r="R1306" s="1">
        <v>4</v>
      </c>
      <c r="S1306" s="33" t="str">
        <f>VLOOKUP(Data[[#This Row],[Years of Experience]], Experience[], 2, TRUE)</f>
        <v>0 - 5 Years</v>
      </c>
    </row>
    <row r="1307" spans="2:19" x14ac:dyDescent="0.2">
      <c r="B1307" s="1" t="s">
        <v>1388</v>
      </c>
      <c r="C1307" s="1">
        <v>41055.028506944444</v>
      </c>
      <c r="D1307" s="10">
        <v>66000</v>
      </c>
      <c r="E1307" s="1" t="s">
        <v>322</v>
      </c>
      <c r="F1307" s="11">
        <v>66000</v>
      </c>
      <c r="G1307" s="9">
        <f>Data[[#This Row],[Clean Salary]]*INDEX(Exchange[], MATCH(Data[[#This Row],[Currency]], Exchange[Code], 0), 4)</f>
        <v>66000</v>
      </c>
      <c r="H1307" s="11">
        <f>IFERROR(Data[[#This Row],[Salary in USD]]/(INDEX(Exchange[], MATCH(Data[[#This Row],[Local Currency Unit]], Exchange[Code], 0), 8)), "")</f>
        <v>15714.285714285714</v>
      </c>
      <c r="I1307" s="30">
        <f>100*(Data[[#This Row],[Salary in Big Macs]]/$H$5)</f>
        <v>114.64835544045395</v>
      </c>
      <c r="J1307" s="1" t="s">
        <v>290</v>
      </c>
      <c r="K1307" s="1" t="s">
        <v>290</v>
      </c>
      <c r="L1307" s="1" t="s">
        <v>133</v>
      </c>
      <c r="M1307" s="1" t="s">
        <v>322</v>
      </c>
      <c r="N1307" s="1" t="str">
        <f>INDEX(Countries[], MATCH(Data[[#This Row],[Where do you work]], Countries[Actual], 0), 2)</f>
        <v>USA</v>
      </c>
      <c r="O1307" s="1" t="str">
        <f>VLOOKUP(Data[[#This Row],[Where do you work]], Countries[], 3, FALSE)</f>
        <v>North America</v>
      </c>
      <c r="P1307" s="1" t="s">
        <v>291</v>
      </c>
      <c r="Q1307" s="1" t="str">
        <f>VLOOKUP(Data[[#This Row],[How many hours of a day you work on Excel]], Time[], 2, FALSE)</f>
        <v>Medium</v>
      </c>
      <c r="S1307" s="33" t="str">
        <f>VLOOKUP(Data[[#This Row],[Years of Experience]], Experience[], 2, TRUE)</f>
        <v>0 - 5 Years</v>
      </c>
    </row>
    <row r="1308" spans="2:19" x14ac:dyDescent="0.2">
      <c r="B1308" s="1" t="s">
        <v>1284</v>
      </c>
      <c r="C1308" s="1">
        <v>41055.060324074075</v>
      </c>
      <c r="D1308" s="10">
        <v>70000</v>
      </c>
      <c r="E1308" s="1" t="s">
        <v>322</v>
      </c>
      <c r="F1308" s="11">
        <v>70000</v>
      </c>
      <c r="G1308" s="9">
        <f>Data[[#This Row],[Clean Salary]]*INDEX(Exchange[], MATCH(Data[[#This Row],[Currency]], Exchange[Code], 0), 4)</f>
        <v>70000</v>
      </c>
      <c r="H1308" s="11">
        <f>IFERROR(Data[[#This Row],[Salary in USD]]/(INDEX(Exchange[], MATCH(Data[[#This Row],[Local Currency Unit]], Exchange[Code], 0), 8)), "")</f>
        <v>16666.666666666664</v>
      </c>
      <c r="I1308" s="30">
        <f>100*(Data[[#This Row],[Salary in Big Macs]]/$H$5)</f>
        <v>121.59674061866328</v>
      </c>
      <c r="J1308" s="1" t="s">
        <v>290</v>
      </c>
      <c r="K1308" s="1" t="s">
        <v>290</v>
      </c>
      <c r="L1308" s="1" t="s">
        <v>133</v>
      </c>
      <c r="M1308" s="1" t="s">
        <v>322</v>
      </c>
      <c r="N1308" s="1" t="str">
        <f>INDEX(Countries[], MATCH(Data[[#This Row],[Where do you work]], Countries[Actual], 0), 2)</f>
        <v>USA</v>
      </c>
      <c r="O1308" s="1" t="str">
        <f>VLOOKUP(Data[[#This Row],[Where do you work]], Countries[], 3, FALSE)</f>
        <v>North America</v>
      </c>
      <c r="P1308" s="1" t="s">
        <v>291</v>
      </c>
      <c r="Q1308" s="1" t="str">
        <f>VLOOKUP(Data[[#This Row],[How many hours of a day you work on Excel]], Time[], 2, FALSE)</f>
        <v>Medium</v>
      </c>
      <c r="S1308" s="33" t="str">
        <f>VLOOKUP(Data[[#This Row],[Years of Experience]], Experience[], 2, TRUE)</f>
        <v>0 - 5 Years</v>
      </c>
    </row>
    <row r="1309" spans="2:19" x14ac:dyDescent="0.2">
      <c r="B1309" s="1" t="s">
        <v>1287</v>
      </c>
      <c r="C1309" s="1">
        <v>41055.135462962964</v>
      </c>
      <c r="D1309" s="10">
        <v>70000</v>
      </c>
      <c r="E1309" s="1" t="s">
        <v>322</v>
      </c>
      <c r="F1309" s="11">
        <v>70000</v>
      </c>
      <c r="G1309" s="9">
        <f>Data[[#This Row],[Clean Salary]]*INDEX(Exchange[], MATCH(Data[[#This Row],[Currency]], Exchange[Code], 0), 4)</f>
        <v>70000</v>
      </c>
      <c r="H1309" s="11">
        <f>IFERROR(Data[[#This Row],[Salary in USD]]/(INDEX(Exchange[], MATCH(Data[[#This Row],[Local Currency Unit]], Exchange[Code], 0), 8)), "")</f>
        <v>16666.666666666664</v>
      </c>
      <c r="I1309" s="30">
        <f>100*(Data[[#This Row],[Salary in Big Macs]]/$H$5)</f>
        <v>121.59674061866328</v>
      </c>
      <c r="J1309" s="1" t="s">
        <v>290</v>
      </c>
      <c r="K1309" s="1" t="s">
        <v>290</v>
      </c>
      <c r="L1309" s="1" t="s">
        <v>133</v>
      </c>
      <c r="M1309" s="1" t="s">
        <v>322</v>
      </c>
      <c r="N1309" s="1" t="str">
        <f>INDEX(Countries[], MATCH(Data[[#This Row],[Where do you work]], Countries[Actual], 0), 2)</f>
        <v>USA</v>
      </c>
      <c r="O1309" s="1" t="str">
        <f>VLOOKUP(Data[[#This Row],[Where do you work]], Countries[], 3, FALSE)</f>
        <v>North America</v>
      </c>
      <c r="P1309" s="1" t="s">
        <v>282</v>
      </c>
      <c r="Q1309" s="1" t="str">
        <f>VLOOKUP(Data[[#This Row],[How many hours of a day you work on Excel]], Time[], 2, FALSE)</f>
        <v>Heavy</v>
      </c>
      <c r="S1309" s="33" t="str">
        <f>VLOOKUP(Data[[#This Row],[Years of Experience]], Experience[], 2, TRUE)</f>
        <v>0 - 5 Years</v>
      </c>
    </row>
    <row r="1310" spans="2:19" x14ac:dyDescent="0.2">
      <c r="B1310" s="1" t="s">
        <v>1124</v>
      </c>
      <c r="C1310" s="1">
        <v>41055.106319444443</v>
      </c>
      <c r="D1310" s="10">
        <v>76600</v>
      </c>
      <c r="E1310" s="1" t="s">
        <v>322</v>
      </c>
      <c r="F1310" s="11">
        <v>76600</v>
      </c>
      <c r="G1310" s="9">
        <f>Data[[#This Row],[Clean Salary]]*INDEX(Exchange[], MATCH(Data[[#This Row],[Currency]], Exchange[Code], 0), 4)</f>
        <v>76600</v>
      </c>
      <c r="H1310" s="11">
        <f>IFERROR(Data[[#This Row],[Salary in USD]]/(INDEX(Exchange[], MATCH(Data[[#This Row],[Local Currency Unit]], Exchange[Code], 0), 8)), "")</f>
        <v>18238.095238095237</v>
      </c>
      <c r="I1310" s="30">
        <f>100*(Data[[#This Row],[Salary in Big Macs]]/$H$5)</f>
        <v>133.06157616270869</v>
      </c>
      <c r="J1310" s="1" t="s">
        <v>290</v>
      </c>
      <c r="K1310" s="1" t="s">
        <v>290</v>
      </c>
      <c r="L1310" s="1" t="s">
        <v>133</v>
      </c>
      <c r="M1310" s="1" t="s">
        <v>322</v>
      </c>
      <c r="N1310" s="1" t="str">
        <f>INDEX(Countries[], MATCH(Data[[#This Row],[Where do you work]], Countries[Actual], 0), 2)</f>
        <v>USA</v>
      </c>
      <c r="O1310" s="1" t="str">
        <f>VLOOKUP(Data[[#This Row],[Where do you work]], Countries[], 3, FALSE)</f>
        <v>North America</v>
      </c>
      <c r="P1310" s="1" t="s">
        <v>291</v>
      </c>
      <c r="Q1310" s="1" t="str">
        <f>VLOOKUP(Data[[#This Row],[How many hours of a day you work on Excel]], Time[], 2, FALSE)</f>
        <v>Medium</v>
      </c>
      <c r="S1310" s="33" t="str">
        <f>VLOOKUP(Data[[#This Row],[Years of Experience]], Experience[], 2, TRUE)</f>
        <v>0 - 5 Years</v>
      </c>
    </row>
    <row r="1311" spans="2:19" x14ac:dyDescent="0.2">
      <c r="B1311" s="1" t="s">
        <v>1035</v>
      </c>
      <c r="C1311" s="1">
        <v>41055.044351851851</v>
      </c>
      <c r="D1311" s="10">
        <v>80000</v>
      </c>
      <c r="E1311" s="1" t="s">
        <v>322</v>
      </c>
      <c r="F1311" s="11">
        <v>80000</v>
      </c>
      <c r="G1311" s="9">
        <f>Data[[#This Row],[Clean Salary]]*INDEX(Exchange[], MATCH(Data[[#This Row],[Currency]], Exchange[Code], 0), 4)</f>
        <v>80000</v>
      </c>
      <c r="H1311" s="11">
        <f>IFERROR(Data[[#This Row],[Salary in USD]]/(INDEX(Exchange[], MATCH(Data[[#This Row],[Local Currency Unit]], Exchange[Code], 0), 8)), "")</f>
        <v>19047.619047619046</v>
      </c>
      <c r="I1311" s="30">
        <f>100*(Data[[#This Row],[Salary in Big Macs]]/$H$5)</f>
        <v>138.96770356418662</v>
      </c>
      <c r="J1311" s="1" t="s">
        <v>290</v>
      </c>
      <c r="K1311" s="1" t="s">
        <v>290</v>
      </c>
      <c r="L1311" s="1" t="s">
        <v>133</v>
      </c>
      <c r="M1311" s="1" t="s">
        <v>322</v>
      </c>
      <c r="N1311" s="1" t="str">
        <f>INDEX(Countries[], MATCH(Data[[#This Row],[Where do you work]], Countries[Actual], 0), 2)</f>
        <v>USA</v>
      </c>
      <c r="O1311" s="1" t="str">
        <f>VLOOKUP(Data[[#This Row],[Where do you work]], Countries[], 3, FALSE)</f>
        <v>North America</v>
      </c>
      <c r="P1311" s="1" t="s">
        <v>282</v>
      </c>
      <c r="Q1311" s="1" t="str">
        <f>VLOOKUP(Data[[#This Row],[How many hours of a day you work on Excel]], Time[], 2, FALSE)</f>
        <v>Heavy</v>
      </c>
      <c r="S1311" s="33" t="str">
        <f>VLOOKUP(Data[[#This Row],[Years of Experience]], Experience[], 2, TRUE)</f>
        <v>0 - 5 Years</v>
      </c>
    </row>
    <row r="1312" spans="2:19" x14ac:dyDescent="0.2">
      <c r="B1312" s="1" t="s">
        <v>768</v>
      </c>
      <c r="C1312" s="1">
        <v>41058.032835648148</v>
      </c>
      <c r="D1312" s="10">
        <v>95856</v>
      </c>
      <c r="E1312" s="1" t="s">
        <v>322</v>
      </c>
      <c r="F1312" s="11">
        <v>95856</v>
      </c>
      <c r="G1312" s="9">
        <f>Data[[#This Row],[Clean Salary]]*INDEX(Exchange[], MATCH(Data[[#This Row],[Currency]], Exchange[Code], 0), 4)</f>
        <v>95856</v>
      </c>
      <c r="H1312" s="11">
        <f>IFERROR(Data[[#This Row],[Salary in USD]]/(INDEX(Exchange[], MATCH(Data[[#This Row],[Local Currency Unit]], Exchange[Code], 0), 8)), "")</f>
        <v>22822.857142857141</v>
      </c>
      <c r="I1312" s="30">
        <f>100*(Data[[#This Row],[Salary in Big Macs]]/$H$5)</f>
        <v>166.5111024106084</v>
      </c>
      <c r="J1312" s="1" t="s">
        <v>290</v>
      </c>
      <c r="K1312" s="1" t="s">
        <v>290</v>
      </c>
      <c r="L1312" s="1" t="s">
        <v>133</v>
      </c>
      <c r="M1312" s="1" t="s">
        <v>322</v>
      </c>
      <c r="N1312" s="1" t="str">
        <f>INDEX(Countries[], MATCH(Data[[#This Row],[Where do you work]], Countries[Actual], 0), 2)</f>
        <v>USA</v>
      </c>
      <c r="O1312" s="1" t="str">
        <f>VLOOKUP(Data[[#This Row],[Where do you work]], Countries[], 3, FALSE)</f>
        <v>North America</v>
      </c>
      <c r="P1312" s="1" t="s">
        <v>291</v>
      </c>
      <c r="Q1312" s="1" t="str">
        <f>VLOOKUP(Data[[#This Row],[How many hours of a day you work on Excel]], Time[], 2, FALSE)</f>
        <v>Medium</v>
      </c>
      <c r="R1312" s="1">
        <v>13</v>
      </c>
      <c r="S1312" s="33" t="str">
        <f>VLOOKUP(Data[[#This Row],[Years of Experience]], Experience[], 2, TRUE)</f>
        <v>10 - 20 Years</v>
      </c>
    </row>
    <row r="1313" spans="2:19" x14ac:dyDescent="0.2">
      <c r="B1313" s="1" t="s">
        <v>758</v>
      </c>
      <c r="C1313" s="1">
        <v>41054.183472222219</v>
      </c>
      <c r="D1313" s="10">
        <v>96000</v>
      </c>
      <c r="E1313" s="1" t="s">
        <v>322</v>
      </c>
      <c r="F1313" s="11">
        <v>96000</v>
      </c>
      <c r="G1313" s="9">
        <f>Data[[#This Row],[Clean Salary]]*INDEX(Exchange[], MATCH(Data[[#This Row],[Currency]], Exchange[Code], 0), 4)</f>
        <v>96000</v>
      </c>
      <c r="H1313" s="11">
        <f>IFERROR(Data[[#This Row],[Salary in USD]]/(INDEX(Exchange[], MATCH(Data[[#This Row],[Local Currency Unit]], Exchange[Code], 0), 8)), "")</f>
        <v>22857.142857142855</v>
      </c>
      <c r="I1313" s="30">
        <f>100*(Data[[#This Row],[Salary in Big Macs]]/$H$5)</f>
        <v>166.76124427702393</v>
      </c>
      <c r="J1313" s="1" t="s">
        <v>290</v>
      </c>
      <c r="K1313" s="1" t="s">
        <v>290</v>
      </c>
      <c r="L1313" s="1" t="s">
        <v>133</v>
      </c>
      <c r="M1313" s="1" t="s">
        <v>322</v>
      </c>
      <c r="N1313" s="1" t="str">
        <f>INDEX(Countries[], MATCH(Data[[#This Row],[Where do you work]], Countries[Actual], 0), 2)</f>
        <v>USA</v>
      </c>
      <c r="O1313" s="1" t="str">
        <f>VLOOKUP(Data[[#This Row],[Where do you work]], Countries[], 3, FALSE)</f>
        <v>North America</v>
      </c>
      <c r="P1313" s="1" t="s">
        <v>291</v>
      </c>
      <c r="Q1313" s="1" t="str">
        <f>VLOOKUP(Data[[#This Row],[How many hours of a day you work on Excel]], Time[], 2, FALSE)</f>
        <v>Medium</v>
      </c>
      <c r="S1313" s="33" t="str">
        <f>VLOOKUP(Data[[#This Row],[Years of Experience]], Experience[], 2, TRUE)</f>
        <v>0 - 5 Years</v>
      </c>
    </row>
    <row r="1314" spans="2:19" x14ac:dyDescent="0.2">
      <c r="B1314" s="1" t="s">
        <v>718</v>
      </c>
      <c r="C1314" s="1">
        <v>41055.170231481483</v>
      </c>
      <c r="D1314" s="10">
        <v>100000</v>
      </c>
      <c r="E1314" s="1" t="s">
        <v>322</v>
      </c>
      <c r="F1314" s="11">
        <v>100000</v>
      </c>
      <c r="G1314" s="9">
        <f>Data[[#This Row],[Clean Salary]]*INDEX(Exchange[], MATCH(Data[[#This Row],[Currency]], Exchange[Code], 0), 4)</f>
        <v>100000</v>
      </c>
      <c r="H1314" s="11">
        <f>IFERROR(Data[[#This Row],[Salary in USD]]/(INDEX(Exchange[], MATCH(Data[[#This Row],[Local Currency Unit]], Exchange[Code], 0), 8)), "")</f>
        <v>23809.523809523809</v>
      </c>
      <c r="I1314" s="30">
        <f>100*(Data[[#This Row],[Salary in Big Macs]]/$H$5)</f>
        <v>173.70962945523328</v>
      </c>
      <c r="J1314" s="1" t="s">
        <v>290</v>
      </c>
      <c r="K1314" s="1" t="s">
        <v>290</v>
      </c>
      <c r="L1314" s="1" t="s">
        <v>133</v>
      </c>
      <c r="M1314" s="1" t="s">
        <v>322</v>
      </c>
      <c r="N1314" s="1" t="str">
        <f>INDEX(Countries[], MATCH(Data[[#This Row],[Where do you work]], Countries[Actual], 0), 2)</f>
        <v>USA</v>
      </c>
      <c r="O1314" s="1" t="str">
        <f>VLOOKUP(Data[[#This Row],[Where do you work]], Countries[], 3, FALSE)</f>
        <v>North America</v>
      </c>
      <c r="P1314" s="1" t="s">
        <v>282</v>
      </c>
      <c r="Q1314" s="1" t="str">
        <f>VLOOKUP(Data[[#This Row],[How many hours of a day you work on Excel]], Time[], 2, FALSE)</f>
        <v>Heavy</v>
      </c>
      <c r="S1314" s="33" t="str">
        <f>VLOOKUP(Data[[#This Row],[Years of Experience]], Experience[], 2, TRUE)</f>
        <v>0 - 5 Years</v>
      </c>
    </row>
    <row r="1315" spans="2:19" x14ac:dyDescent="0.2">
      <c r="B1315" s="1" t="s">
        <v>734</v>
      </c>
      <c r="C1315" s="1">
        <v>41072.018136574072</v>
      </c>
      <c r="D1315" s="10">
        <v>100000</v>
      </c>
      <c r="E1315" s="1" t="s">
        <v>322</v>
      </c>
      <c r="F1315" s="11">
        <v>100000</v>
      </c>
      <c r="G1315" s="9">
        <f>Data[[#This Row],[Clean Salary]]*INDEX(Exchange[], MATCH(Data[[#This Row],[Currency]], Exchange[Code], 0), 4)</f>
        <v>100000</v>
      </c>
      <c r="H1315" s="11">
        <f>IFERROR(Data[[#This Row],[Salary in USD]]/(INDEX(Exchange[], MATCH(Data[[#This Row],[Local Currency Unit]], Exchange[Code], 0), 8)), "")</f>
        <v>23809.523809523809</v>
      </c>
      <c r="I1315" s="30">
        <f>100*(Data[[#This Row],[Salary in Big Macs]]/$H$5)</f>
        <v>173.70962945523328</v>
      </c>
      <c r="J1315" s="1" t="s">
        <v>648</v>
      </c>
      <c r="K1315" s="1" t="s">
        <v>290</v>
      </c>
      <c r="L1315" s="1" t="s">
        <v>133</v>
      </c>
      <c r="M1315" s="1" t="s">
        <v>322</v>
      </c>
      <c r="N1315" s="1" t="str">
        <f>INDEX(Countries[], MATCH(Data[[#This Row],[Where do you work]], Countries[Actual], 0), 2)</f>
        <v>USA</v>
      </c>
      <c r="O1315" s="1" t="str">
        <f>VLOOKUP(Data[[#This Row],[Where do you work]], Countries[], 3, FALSE)</f>
        <v>North America</v>
      </c>
      <c r="P1315" s="1" t="s">
        <v>294</v>
      </c>
      <c r="Q1315" s="1" t="str">
        <f>VLOOKUP(Data[[#This Row],[How many hours of a day you work on Excel]], Time[], 2, FALSE)</f>
        <v>Very Heavy</v>
      </c>
      <c r="R1315" s="1">
        <v>12</v>
      </c>
      <c r="S1315" s="33" t="str">
        <f>VLOOKUP(Data[[#This Row],[Years of Experience]], Experience[], 2, TRUE)</f>
        <v>10 - 20 Years</v>
      </c>
    </row>
    <row r="1316" spans="2:19" x14ac:dyDescent="0.2">
      <c r="B1316" s="1" t="s">
        <v>526</v>
      </c>
      <c r="C1316" s="1">
        <v>41055.479953703703</v>
      </c>
      <c r="D1316" s="10">
        <v>125000</v>
      </c>
      <c r="E1316" s="1" t="s">
        <v>322</v>
      </c>
      <c r="F1316" s="11">
        <v>125000</v>
      </c>
      <c r="G1316" s="9">
        <f>Data[[#This Row],[Clean Salary]]*INDEX(Exchange[], MATCH(Data[[#This Row],[Currency]], Exchange[Code], 0), 4)</f>
        <v>125000</v>
      </c>
      <c r="H1316" s="11">
        <f>IFERROR(Data[[#This Row],[Salary in USD]]/(INDEX(Exchange[], MATCH(Data[[#This Row],[Local Currency Unit]], Exchange[Code], 0), 8)), "")</f>
        <v>29761.90476190476</v>
      </c>
      <c r="I1316" s="30">
        <f>100*(Data[[#This Row],[Salary in Big Macs]]/$H$5)</f>
        <v>217.13703681904158</v>
      </c>
      <c r="J1316" s="1" t="s">
        <v>290</v>
      </c>
      <c r="K1316" s="1" t="s">
        <v>290</v>
      </c>
      <c r="L1316" s="1" t="s">
        <v>133</v>
      </c>
      <c r="M1316" s="1" t="s">
        <v>322</v>
      </c>
      <c r="N1316" s="1" t="str">
        <f>INDEX(Countries[], MATCH(Data[[#This Row],[Where do you work]], Countries[Actual], 0), 2)</f>
        <v>USA</v>
      </c>
      <c r="O1316" s="1" t="str">
        <f>VLOOKUP(Data[[#This Row],[Where do you work]], Countries[], 3, FALSE)</f>
        <v>North America</v>
      </c>
      <c r="P1316" s="1" t="s">
        <v>291</v>
      </c>
      <c r="Q1316" s="1" t="str">
        <f>VLOOKUP(Data[[#This Row],[How many hours of a day you work on Excel]], Time[], 2, FALSE)</f>
        <v>Medium</v>
      </c>
      <c r="R1316" s="1">
        <v>20</v>
      </c>
      <c r="S1316" s="33" t="str">
        <f>VLOOKUP(Data[[#This Row],[Years of Experience]], Experience[], 2, TRUE)</f>
        <v>20+ Years</v>
      </c>
    </row>
    <row r="1317" spans="2:19" x14ac:dyDescent="0.2">
      <c r="B1317" s="1" t="s">
        <v>2409</v>
      </c>
      <c r="C1317" s="1">
        <v>41055.048564814817</v>
      </c>
      <c r="D1317" s="10">
        <v>40000</v>
      </c>
      <c r="E1317" s="1" t="s">
        <v>322</v>
      </c>
      <c r="F1317" s="11">
        <v>40000</v>
      </c>
      <c r="G1317" s="9">
        <f>Data[[#This Row],[Clean Salary]]*INDEX(Exchange[], MATCH(Data[[#This Row],[Currency]], Exchange[Code], 0), 4)</f>
        <v>40000</v>
      </c>
      <c r="H1317" s="11">
        <f>IFERROR(Data[[#This Row],[Salary in USD]]/(INDEX(Exchange[], MATCH(Data[[#This Row],[Local Currency Unit]], Exchange[Code], 0), 8)), "")</f>
        <v>9523.8095238095229</v>
      </c>
      <c r="I1317" s="30">
        <f>100*(Data[[#This Row],[Salary in Big Macs]]/$H$5)</f>
        <v>69.483851782093311</v>
      </c>
      <c r="J1317" s="1" t="s">
        <v>2410</v>
      </c>
      <c r="K1317" s="1" t="s">
        <v>290</v>
      </c>
      <c r="L1317" s="1" t="s">
        <v>133</v>
      </c>
      <c r="M1317" s="1" t="s">
        <v>322</v>
      </c>
      <c r="N1317" s="1" t="str">
        <f>INDEX(Countries[], MATCH(Data[[#This Row],[Where do you work]], Countries[Actual], 0), 2)</f>
        <v>USA</v>
      </c>
      <c r="O1317" s="1" t="str">
        <f>VLOOKUP(Data[[#This Row],[Where do you work]], Countries[], 3, FALSE)</f>
        <v>North America</v>
      </c>
      <c r="P1317" s="1" t="s">
        <v>282</v>
      </c>
      <c r="Q1317" s="1" t="str">
        <f>VLOOKUP(Data[[#This Row],[How many hours of a day you work on Excel]], Time[], 2, FALSE)</f>
        <v>Heavy</v>
      </c>
      <c r="S1317" s="33" t="str">
        <f>VLOOKUP(Data[[#This Row],[Years of Experience]], Experience[], 2, TRUE)</f>
        <v>0 - 5 Years</v>
      </c>
    </row>
    <row r="1318" spans="2:19" x14ac:dyDescent="0.2">
      <c r="B1318" s="1" t="s">
        <v>1566</v>
      </c>
      <c r="C1318" s="1">
        <v>41054.197928240741</v>
      </c>
      <c r="D1318" s="10">
        <v>60000</v>
      </c>
      <c r="E1318" s="1" t="s">
        <v>322</v>
      </c>
      <c r="F1318" s="11">
        <v>60000</v>
      </c>
      <c r="G1318" s="9">
        <f>Data[[#This Row],[Clean Salary]]*INDEX(Exchange[], MATCH(Data[[#This Row],[Currency]], Exchange[Code], 0), 4)</f>
        <v>60000</v>
      </c>
      <c r="H1318" s="11">
        <f>IFERROR(Data[[#This Row],[Salary in USD]]/(INDEX(Exchange[], MATCH(Data[[#This Row],[Local Currency Unit]], Exchange[Code], 0), 8)), "")</f>
        <v>14285.714285714284</v>
      </c>
      <c r="I1318" s="30">
        <f>100*(Data[[#This Row],[Salary in Big Macs]]/$H$5)</f>
        <v>104.22577767313996</v>
      </c>
      <c r="J1318" s="1" t="s">
        <v>1567</v>
      </c>
      <c r="K1318" s="1" t="s">
        <v>290</v>
      </c>
      <c r="L1318" s="1" t="s">
        <v>133</v>
      </c>
      <c r="M1318" s="1" t="s">
        <v>322</v>
      </c>
      <c r="N1318" s="1" t="str">
        <f>INDEX(Countries[], MATCH(Data[[#This Row],[Where do you work]], Countries[Actual], 0), 2)</f>
        <v>USA</v>
      </c>
      <c r="O1318" s="1" t="str">
        <f>VLOOKUP(Data[[#This Row],[Where do you work]], Countries[], 3, FALSE)</f>
        <v>North America</v>
      </c>
      <c r="P1318" s="1" t="s">
        <v>294</v>
      </c>
      <c r="Q1318" s="1" t="str">
        <f>VLOOKUP(Data[[#This Row],[How many hours of a day you work on Excel]], Time[], 2, FALSE)</f>
        <v>Very Heavy</v>
      </c>
      <c r="S1318" s="33" t="str">
        <f>VLOOKUP(Data[[#This Row],[Years of Experience]], Experience[], 2, TRUE)</f>
        <v>0 - 5 Years</v>
      </c>
    </row>
    <row r="1319" spans="2:19" x14ac:dyDescent="0.2">
      <c r="B1319" s="1" t="s">
        <v>1826</v>
      </c>
      <c r="C1319" s="1">
        <v>41055.047627314816</v>
      </c>
      <c r="D1319" s="10">
        <v>54000</v>
      </c>
      <c r="E1319" s="1" t="s">
        <v>322</v>
      </c>
      <c r="F1319" s="11">
        <v>54000</v>
      </c>
      <c r="G1319" s="9">
        <f>Data[[#This Row],[Clean Salary]]*INDEX(Exchange[], MATCH(Data[[#This Row],[Currency]], Exchange[Code], 0), 4)</f>
        <v>54000</v>
      </c>
      <c r="H1319" s="11">
        <f>IFERROR(Data[[#This Row],[Salary in USD]]/(INDEX(Exchange[], MATCH(Data[[#This Row],[Local Currency Unit]], Exchange[Code], 0), 8)), "")</f>
        <v>12857.142857142857</v>
      </c>
      <c r="I1319" s="30">
        <f>100*(Data[[#This Row],[Salary in Big Macs]]/$H$5)</f>
        <v>93.803199905825977</v>
      </c>
      <c r="J1319" s="1" t="s">
        <v>1827</v>
      </c>
      <c r="K1319" s="1" t="s">
        <v>281</v>
      </c>
      <c r="L1319" s="1" t="s">
        <v>133</v>
      </c>
      <c r="M1319" s="1" t="s">
        <v>322</v>
      </c>
      <c r="N1319" s="1" t="str">
        <f>INDEX(Countries[], MATCH(Data[[#This Row],[Where do you work]], Countries[Actual], 0), 2)</f>
        <v>USA</v>
      </c>
      <c r="O1319" s="1" t="str">
        <f>VLOOKUP(Data[[#This Row],[Where do you work]], Countries[], 3, FALSE)</f>
        <v>North America</v>
      </c>
      <c r="P1319" s="1" t="s">
        <v>294</v>
      </c>
      <c r="Q1319" s="1" t="str">
        <f>VLOOKUP(Data[[#This Row],[How many hours of a day you work on Excel]], Time[], 2, FALSE)</f>
        <v>Very Heavy</v>
      </c>
      <c r="S1319" s="33" t="str">
        <f>VLOOKUP(Data[[#This Row],[Years of Experience]], Experience[], 2, TRUE)</f>
        <v>0 - 5 Years</v>
      </c>
    </row>
    <row r="1320" spans="2:19" x14ac:dyDescent="0.2">
      <c r="B1320" s="1" t="s">
        <v>3410</v>
      </c>
      <c r="C1320" s="1">
        <v>41061.074803240743</v>
      </c>
      <c r="D1320" s="10">
        <v>15000</v>
      </c>
      <c r="E1320" s="1" t="s">
        <v>322</v>
      </c>
      <c r="F1320" s="11">
        <v>15000</v>
      </c>
      <c r="G1320" s="9">
        <f>Data[[#This Row],[Clean Salary]]*INDEX(Exchange[], MATCH(Data[[#This Row],[Currency]], Exchange[Code], 0), 4)</f>
        <v>15000</v>
      </c>
      <c r="H1320" s="11">
        <f>IFERROR(Data[[#This Row],[Salary in USD]]/(INDEX(Exchange[], MATCH(Data[[#This Row],[Local Currency Unit]], Exchange[Code], 0), 8)), "")</f>
        <v>3571.4285714285711</v>
      </c>
      <c r="I1320" s="30">
        <f>100*(Data[[#This Row],[Salary in Big Macs]]/$H$5)</f>
        <v>26.05644441828499</v>
      </c>
      <c r="J1320" s="1" t="s">
        <v>2268</v>
      </c>
      <c r="K1320" s="1" t="s">
        <v>290</v>
      </c>
      <c r="L1320" s="1" t="s">
        <v>133</v>
      </c>
      <c r="M1320" s="1" t="s">
        <v>322</v>
      </c>
      <c r="N1320" s="1" t="str">
        <f>INDEX(Countries[], MATCH(Data[[#This Row],[Where do you work]], Countries[Actual], 0), 2)</f>
        <v>USA</v>
      </c>
      <c r="O1320" s="1" t="str">
        <f>VLOOKUP(Data[[#This Row],[Where do you work]], Countries[], 3, FALSE)</f>
        <v>North America</v>
      </c>
      <c r="P1320" s="1" t="s">
        <v>294</v>
      </c>
      <c r="Q1320" s="1" t="str">
        <f>VLOOKUP(Data[[#This Row],[How many hours of a day you work on Excel]], Time[], 2, FALSE)</f>
        <v>Very Heavy</v>
      </c>
      <c r="R1320" s="1">
        <v>8</v>
      </c>
      <c r="S1320" s="33" t="str">
        <f>VLOOKUP(Data[[#This Row],[Years of Experience]], Experience[], 2, TRUE)</f>
        <v>5 - 10 Years</v>
      </c>
    </row>
    <row r="1321" spans="2:19" x14ac:dyDescent="0.2">
      <c r="B1321" s="1" t="s">
        <v>1729</v>
      </c>
      <c r="C1321" s="1">
        <v>41055.070914351854</v>
      </c>
      <c r="D1321" s="10">
        <v>56000</v>
      </c>
      <c r="E1321" s="1" t="s">
        <v>322</v>
      </c>
      <c r="F1321" s="11">
        <v>56000</v>
      </c>
      <c r="G1321" s="9">
        <f>Data[[#This Row],[Clean Salary]]*INDEX(Exchange[], MATCH(Data[[#This Row],[Currency]], Exchange[Code], 0), 4)</f>
        <v>56000</v>
      </c>
      <c r="H1321" s="11">
        <f>IFERROR(Data[[#This Row],[Salary in USD]]/(INDEX(Exchange[], MATCH(Data[[#This Row],[Local Currency Unit]], Exchange[Code], 0), 8)), "")</f>
        <v>13333.333333333332</v>
      </c>
      <c r="I1321" s="30">
        <f>100*(Data[[#This Row],[Salary in Big Macs]]/$H$5)</f>
        <v>97.277392494930623</v>
      </c>
      <c r="J1321" s="1" t="s">
        <v>1730</v>
      </c>
      <c r="K1321" s="1" t="s">
        <v>281</v>
      </c>
      <c r="L1321" s="1" t="s">
        <v>133</v>
      </c>
      <c r="M1321" s="1" t="s">
        <v>322</v>
      </c>
      <c r="N1321" s="1" t="str">
        <f>INDEX(Countries[], MATCH(Data[[#This Row],[Where do you work]], Countries[Actual], 0), 2)</f>
        <v>USA</v>
      </c>
      <c r="O1321" s="1" t="str">
        <f>VLOOKUP(Data[[#This Row],[Where do you work]], Countries[], 3, FALSE)</f>
        <v>North America</v>
      </c>
      <c r="P1321" s="1" t="s">
        <v>291</v>
      </c>
      <c r="Q1321" s="1" t="str">
        <f>VLOOKUP(Data[[#This Row],[How many hours of a day you work on Excel]], Time[], 2, FALSE)</f>
        <v>Medium</v>
      </c>
      <c r="S1321" s="33" t="str">
        <f>VLOOKUP(Data[[#This Row],[Years of Experience]], Experience[], 2, TRUE)</f>
        <v>0 - 5 Years</v>
      </c>
    </row>
    <row r="1322" spans="2:19" x14ac:dyDescent="0.2">
      <c r="B1322" s="1" t="s">
        <v>1429</v>
      </c>
      <c r="C1322" s="1">
        <v>41072.147534722222</v>
      </c>
      <c r="D1322" s="10">
        <v>65000</v>
      </c>
      <c r="E1322" s="1" t="s">
        <v>322</v>
      </c>
      <c r="F1322" s="11">
        <v>65000</v>
      </c>
      <c r="G1322" s="9">
        <f>Data[[#This Row],[Clean Salary]]*INDEX(Exchange[], MATCH(Data[[#This Row],[Currency]], Exchange[Code], 0), 4)</f>
        <v>65000</v>
      </c>
      <c r="H1322" s="11">
        <f>IFERROR(Data[[#This Row],[Salary in USD]]/(INDEX(Exchange[], MATCH(Data[[#This Row],[Local Currency Unit]], Exchange[Code], 0), 8)), "")</f>
        <v>15476.190476190475</v>
      </c>
      <c r="I1322" s="30">
        <f>100*(Data[[#This Row],[Salary in Big Macs]]/$H$5)</f>
        <v>112.91125914590164</v>
      </c>
      <c r="J1322" s="1" t="s">
        <v>1228</v>
      </c>
      <c r="K1322" s="1" t="s">
        <v>298</v>
      </c>
      <c r="L1322" s="1" t="s">
        <v>133</v>
      </c>
      <c r="M1322" s="1" t="s">
        <v>322</v>
      </c>
      <c r="N1322" s="1" t="str">
        <f>INDEX(Countries[], MATCH(Data[[#This Row],[Where do you work]], Countries[Actual], 0), 2)</f>
        <v>USA</v>
      </c>
      <c r="O1322" s="1" t="str">
        <f>VLOOKUP(Data[[#This Row],[Where do you work]], Countries[], 3, FALSE)</f>
        <v>North America</v>
      </c>
      <c r="P1322" s="1" t="s">
        <v>291</v>
      </c>
      <c r="Q1322" s="1" t="str">
        <f>VLOOKUP(Data[[#This Row],[How many hours of a day you work on Excel]], Time[], 2, FALSE)</f>
        <v>Medium</v>
      </c>
      <c r="R1322" s="1">
        <v>13</v>
      </c>
      <c r="S1322" s="33" t="str">
        <f>VLOOKUP(Data[[#This Row],[Years of Experience]], Experience[], 2, TRUE)</f>
        <v>10 - 20 Years</v>
      </c>
    </row>
    <row r="1323" spans="2:19" x14ac:dyDescent="0.2">
      <c r="B1323" s="1" t="s">
        <v>1227</v>
      </c>
      <c r="C1323" s="1">
        <v>41055.040092592593</v>
      </c>
      <c r="D1323" s="10">
        <v>72500</v>
      </c>
      <c r="E1323" s="1" t="s">
        <v>322</v>
      </c>
      <c r="F1323" s="11">
        <v>72500</v>
      </c>
      <c r="G1323" s="9">
        <f>Data[[#This Row],[Clean Salary]]*INDEX(Exchange[], MATCH(Data[[#This Row],[Currency]], Exchange[Code], 0), 4)</f>
        <v>72500</v>
      </c>
      <c r="H1323" s="11">
        <f>IFERROR(Data[[#This Row],[Salary in USD]]/(INDEX(Exchange[], MATCH(Data[[#This Row],[Local Currency Unit]], Exchange[Code], 0), 8)), "")</f>
        <v>17261.90476190476</v>
      </c>
      <c r="I1323" s="30">
        <f>100*(Data[[#This Row],[Salary in Big Macs]]/$H$5)</f>
        <v>125.93948135504411</v>
      </c>
      <c r="J1323" s="1" t="s">
        <v>1228</v>
      </c>
      <c r="K1323" s="1" t="s">
        <v>298</v>
      </c>
      <c r="L1323" s="1" t="s">
        <v>133</v>
      </c>
      <c r="M1323" s="1" t="s">
        <v>322</v>
      </c>
      <c r="N1323" s="1" t="str">
        <f>INDEX(Countries[], MATCH(Data[[#This Row],[Where do you work]], Countries[Actual], 0), 2)</f>
        <v>USA</v>
      </c>
      <c r="O1323" s="1" t="str">
        <f>VLOOKUP(Data[[#This Row],[Where do you work]], Countries[], 3, FALSE)</f>
        <v>North America</v>
      </c>
      <c r="P1323" s="1" t="s">
        <v>282</v>
      </c>
      <c r="Q1323" s="1" t="str">
        <f>VLOOKUP(Data[[#This Row],[How many hours of a day you work on Excel]], Time[], 2, FALSE)</f>
        <v>Heavy</v>
      </c>
      <c r="S1323" s="33" t="str">
        <f>VLOOKUP(Data[[#This Row],[Years of Experience]], Experience[], 2, TRUE)</f>
        <v>0 - 5 Years</v>
      </c>
    </row>
    <row r="1324" spans="2:19" x14ac:dyDescent="0.2">
      <c r="B1324" s="1" t="s">
        <v>361</v>
      </c>
      <c r="C1324" s="1">
        <v>41073.141030092593</v>
      </c>
      <c r="D1324" s="10" t="s">
        <v>362</v>
      </c>
      <c r="E1324" s="1" t="s">
        <v>322</v>
      </c>
      <c r="F1324" s="11">
        <v>214000</v>
      </c>
      <c r="G1324" s="9">
        <f>Data[[#This Row],[Clean Salary]]*INDEX(Exchange[], MATCH(Data[[#This Row],[Currency]], Exchange[Code], 0), 4)</f>
        <v>214000</v>
      </c>
      <c r="H1324" s="11">
        <f>IFERROR(Data[[#This Row],[Salary in USD]]/(INDEX(Exchange[], MATCH(Data[[#This Row],[Local Currency Unit]], Exchange[Code], 0), 8)), "")</f>
        <v>50952.380952380947</v>
      </c>
      <c r="I1324" s="30">
        <f>100*(Data[[#This Row],[Salary in Big Macs]]/$H$5)</f>
        <v>371.73860703419916</v>
      </c>
      <c r="J1324" s="1" t="s">
        <v>363</v>
      </c>
      <c r="K1324" s="1" t="s">
        <v>298</v>
      </c>
      <c r="L1324" s="1" t="s">
        <v>133</v>
      </c>
      <c r="M1324" s="1" t="s">
        <v>322</v>
      </c>
      <c r="N1324" s="1" t="str">
        <f>INDEX(Countries[], MATCH(Data[[#This Row],[Where do you work]], Countries[Actual], 0), 2)</f>
        <v>USA</v>
      </c>
      <c r="O1324" s="1" t="str">
        <f>VLOOKUP(Data[[#This Row],[Where do you work]], Countries[], 3, FALSE)</f>
        <v>North America</v>
      </c>
      <c r="P1324" s="1" t="s">
        <v>294</v>
      </c>
      <c r="Q1324" s="1" t="str">
        <f>VLOOKUP(Data[[#This Row],[How many hours of a day you work on Excel]], Time[], 2, FALSE)</f>
        <v>Very Heavy</v>
      </c>
      <c r="R1324" s="1">
        <v>20</v>
      </c>
      <c r="S1324" s="33" t="str">
        <f>VLOOKUP(Data[[#This Row],[Years of Experience]], Experience[], 2, TRUE)</f>
        <v>20+ Years</v>
      </c>
    </row>
    <row r="1325" spans="2:19" x14ac:dyDescent="0.2">
      <c r="B1325" s="1" t="s">
        <v>1833</v>
      </c>
      <c r="C1325" s="1">
        <v>41063.511284722219</v>
      </c>
      <c r="D1325" s="10">
        <v>54000</v>
      </c>
      <c r="E1325" s="1" t="s">
        <v>322</v>
      </c>
      <c r="F1325" s="11">
        <v>54000</v>
      </c>
      <c r="G1325" s="9">
        <f>Data[[#This Row],[Clean Salary]]*INDEX(Exchange[], MATCH(Data[[#This Row],[Currency]], Exchange[Code], 0), 4)</f>
        <v>54000</v>
      </c>
      <c r="H1325" s="11">
        <f>IFERROR(Data[[#This Row],[Salary in USD]]/(INDEX(Exchange[], MATCH(Data[[#This Row],[Local Currency Unit]], Exchange[Code], 0), 8)), "")</f>
        <v>12857.142857142857</v>
      </c>
      <c r="I1325" s="30">
        <f>100*(Data[[#This Row],[Salary in Big Macs]]/$H$5)</f>
        <v>93.803199905825977</v>
      </c>
      <c r="J1325" s="1" t="s">
        <v>1834</v>
      </c>
      <c r="K1325" s="1" t="s">
        <v>329</v>
      </c>
      <c r="L1325" s="1" t="s">
        <v>133</v>
      </c>
      <c r="M1325" s="1" t="s">
        <v>322</v>
      </c>
      <c r="N1325" s="1" t="str">
        <f>INDEX(Countries[], MATCH(Data[[#This Row],[Where do you work]], Countries[Actual], 0), 2)</f>
        <v>USA</v>
      </c>
      <c r="O1325" s="1" t="str">
        <f>VLOOKUP(Data[[#This Row],[Where do you work]], Countries[], 3, FALSE)</f>
        <v>North America</v>
      </c>
      <c r="P1325" s="1" t="s">
        <v>282</v>
      </c>
      <c r="Q1325" s="1" t="str">
        <f>VLOOKUP(Data[[#This Row],[How many hours of a day you work on Excel]], Time[], 2, FALSE)</f>
        <v>Heavy</v>
      </c>
      <c r="R1325" s="1">
        <v>10</v>
      </c>
      <c r="S1325" s="33" t="str">
        <f>VLOOKUP(Data[[#This Row],[Years of Experience]], Experience[], 2, TRUE)</f>
        <v>10 - 20 Years</v>
      </c>
    </row>
    <row r="1326" spans="2:19" x14ac:dyDescent="0.2">
      <c r="B1326" s="1" t="s">
        <v>1120</v>
      </c>
      <c r="C1326" s="1">
        <v>41059.081921296296</v>
      </c>
      <c r="D1326" s="10">
        <v>77000</v>
      </c>
      <c r="E1326" s="1" t="s">
        <v>322</v>
      </c>
      <c r="F1326" s="11">
        <v>77000</v>
      </c>
      <c r="G1326" s="9">
        <f>Data[[#This Row],[Clean Salary]]*INDEX(Exchange[], MATCH(Data[[#This Row],[Currency]], Exchange[Code], 0), 4)</f>
        <v>77000</v>
      </c>
      <c r="H1326" s="11">
        <f>IFERROR(Data[[#This Row],[Salary in USD]]/(INDEX(Exchange[], MATCH(Data[[#This Row],[Local Currency Unit]], Exchange[Code], 0), 8)), "")</f>
        <v>18333.333333333332</v>
      </c>
      <c r="I1326" s="30">
        <f>100*(Data[[#This Row],[Salary in Big Macs]]/$H$5)</f>
        <v>133.75641468052962</v>
      </c>
      <c r="J1326" s="1" t="s">
        <v>1121</v>
      </c>
      <c r="K1326" s="1" t="s">
        <v>305</v>
      </c>
      <c r="L1326" s="1" t="s">
        <v>133</v>
      </c>
      <c r="M1326" s="1" t="s">
        <v>322</v>
      </c>
      <c r="N1326" s="1" t="str">
        <f>INDEX(Countries[], MATCH(Data[[#This Row],[Where do you work]], Countries[Actual], 0), 2)</f>
        <v>USA</v>
      </c>
      <c r="O1326" s="1" t="str">
        <f>VLOOKUP(Data[[#This Row],[Where do you work]], Countries[], 3, FALSE)</f>
        <v>North America</v>
      </c>
      <c r="P1326" s="1" t="s">
        <v>282</v>
      </c>
      <c r="Q1326" s="1" t="str">
        <f>VLOOKUP(Data[[#This Row],[How many hours of a day you work on Excel]], Time[], 2, FALSE)</f>
        <v>Heavy</v>
      </c>
      <c r="R1326" s="1">
        <v>10</v>
      </c>
      <c r="S1326" s="33" t="str">
        <f>VLOOKUP(Data[[#This Row],[Years of Experience]], Experience[], 2, TRUE)</f>
        <v>10 - 20 Years</v>
      </c>
    </row>
    <row r="1327" spans="2:19" x14ac:dyDescent="0.2">
      <c r="B1327" s="1" t="s">
        <v>2798</v>
      </c>
      <c r="C1327" s="1">
        <v>41055.066377314812</v>
      </c>
      <c r="D1327" s="10">
        <v>29000</v>
      </c>
      <c r="E1327" s="1" t="s">
        <v>322</v>
      </c>
      <c r="F1327" s="11">
        <v>29000</v>
      </c>
      <c r="G1327" s="9">
        <f>Data[[#This Row],[Clean Salary]]*INDEX(Exchange[], MATCH(Data[[#This Row],[Currency]], Exchange[Code], 0), 4)</f>
        <v>29000</v>
      </c>
      <c r="H1327" s="11">
        <f>IFERROR(Data[[#This Row],[Salary in USD]]/(INDEX(Exchange[], MATCH(Data[[#This Row],[Local Currency Unit]], Exchange[Code], 0), 8)), "")</f>
        <v>6904.7619047619046</v>
      </c>
      <c r="I1327" s="30">
        <f>100*(Data[[#This Row],[Salary in Big Macs]]/$H$5)</f>
        <v>50.375792542017649</v>
      </c>
      <c r="J1327" s="1" t="s">
        <v>2799</v>
      </c>
      <c r="K1327" s="1" t="s">
        <v>281</v>
      </c>
      <c r="L1327" s="1" t="s">
        <v>133</v>
      </c>
      <c r="M1327" s="1" t="s">
        <v>322</v>
      </c>
      <c r="N1327" s="1" t="str">
        <f>INDEX(Countries[], MATCH(Data[[#This Row],[Where do you work]], Countries[Actual], 0), 2)</f>
        <v>USA</v>
      </c>
      <c r="O1327" s="1" t="str">
        <f>VLOOKUP(Data[[#This Row],[Where do you work]], Countries[], 3, FALSE)</f>
        <v>North America</v>
      </c>
      <c r="P1327" s="1" t="s">
        <v>282</v>
      </c>
      <c r="Q1327" s="1" t="str">
        <f>VLOOKUP(Data[[#This Row],[How many hours of a day you work on Excel]], Time[], 2, FALSE)</f>
        <v>Heavy</v>
      </c>
      <c r="S1327" s="33" t="str">
        <f>VLOOKUP(Data[[#This Row],[Years of Experience]], Experience[], 2, TRUE)</f>
        <v>0 - 5 Years</v>
      </c>
    </row>
    <row r="1328" spans="2:19" x14ac:dyDescent="0.2">
      <c r="B1328" s="1" t="s">
        <v>2888</v>
      </c>
      <c r="C1328" s="1">
        <v>41055.259872685187</v>
      </c>
      <c r="D1328" s="10">
        <v>27500</v>
      </c>
      <c r="E1328" s="1" t="s">
        <v>322</v>
      </c>
      <c r="F1328" s="11">
        <v>27500</v>
      </c>
      <c r="G1328" s="9">
        <f>Data[[#This Row],[Clean Salary]]*INDEX(Exchange[], MATCH(Data[[#This Row],[Currency]], Exchange[Code], 0), 4)</f>
        <v>27500</v>
      </c>
      <c r="H1328" s="11">
        <f>IFERROR(Data[[#This Row],[Salary in USD]]/(INDEX(Exchange[], MATCH(Data[[#This Row],[Local Currency Unit]], Exchange[Code], 0), 8)), "")</f>
        <v>6547.6190476190477</v>
      </c>
      <c r="I1328" s="30">
        <f>100*(Data[[#This Row],[Salary in Big Macs]]/$H$5)</f>
        <v>47.770148100189154</v>
      </c>
      <c r="J1328" s="1" t="s">
        <v>445</v>
      </c>
      <c r="K1328" s="1" t="s">
        <v>290</v>
      </c>
      <c r="L1328" s="1" t="s">
        <v>133</v>
      </c>
      <c r="M1328" s="1" t="s">
        <v>322</v>
      </c>
      <c r="N1328" s="1" t="str">
        <f>INDEX(Countries[], MATCH(Data[[#This Row],[Where do you work]], Countries[Actual], 0), 2)</f>
        <v>USA</v>
      </c>
      <c r="O1328" s="1" t="str">
        <f>VLOOKUP(Data[[#This Row],[Where do you work]], Countries[], 3, FALSE)</f>
        <v>North America</v>
      </c>
      <c r="P1328" s="1" t="s">
        <v>294</v>
      </c>
      <c r="Q1328" s="1" t="str">
        <f>VLOOKUP(Data[[#This Row],[How many hours of a day you work on Excel]], Time[], 2, FALSE)</f>
        <v>Very Heavy</v>
      </c>
      <c r="R1328" s="1">
        <v>1</v>
      </c>
      <c r="S1328" s="33" t="str">
        <f>VLOOKUP(Data[[#This Row],[Years of Experience]], Experience[], 2, TRUE)</f>
        <v>0 - 5 Years</v>
      </c>
    </row>
    <row r="1329" spans="2:19" x14ac:dyDescent="0.2">
      <c r="B1329" s="1" t="s">
        <v>444</v>
      </c>
      <c r="C1329" s="1">
        <v>41060.303888888891</v>
      </c>
      <c r="D1329" s="10">
        <v>145000</v>
      </c>
      <c r="E1329" s="1" t="s">
        <v>322</v>
      </c>
      <c r="F1329" s="11">
        <v>145000</v>
      </c>
      <c r="G1329" s="9">
        <f>Data[[#This Row],[Clean Salary]]*INDEX(Exchange[], MATCH(Data[[#This Row],[Currency]], Exchange[Code], 0), 4)</f>
        <v>145000</v>
      </c>
      <c r="H1329" s="11">
        <f>IFERROR(Data[[#This Row],[Salary in USD]]/(INDEX(Exchange[], MATCH(Data[[#This Row],[Local Currency Unit]], Exchange[Code], 0), 8)), "")</f>
        <v>34523.809523809519</v>
      </c>
      <c r="I1329" s="30">
        <f>100*(Data[[#This Row],[Salary in Big Macs]]/$H$5)</f>
        <v>251.87896271008822</v>
      </c>
      <c r="J1329" s="1" t="s">
        <v>445</v>
      </c>
      <c r="K1329" s="1" t="s">
        <v>290</v>
      </c>
      <c r="L1329" s="1" t="s">
        <v>133</v>
      </c>
      <c r="M1329" s="1" t="s">
        <v>322</v>
      </c>
      <c r="N1329" s="1" t="str">
        <f>INDEX(Countries[], MATCH(Data[[#This Row],[Where do you work]], Countries[Actual], 0), 2)</f>
        <v>USA</v>
      </c>
      <c r="O1329" s="1" t="str">
        <f>VLOOKUP(Data[[#This Row],[Where do you work]], Countries[], 3, FALSE)</f>
        <v>North America</v>
      </c>
      <c r="P1329" s="1" t="s">
        <v>282</v>
      </c>
      <c r="Q1329" s="1" t="str">
        <f>VLOOKUP(Data[[#This Row],[How many hours of a day you work on Excel]], Time[], 2, FALSE)</f>
        <v>Heavy</v>
      </c>
      <c r="R1329" s="1">
        <v>6</v>
      </c>
      <c r="S1329" s="33" t="str">
        <f>VLOOKUP(Data[[#This Row],[Years of Experience]], Experience[], 2, TRUE)</f>
        <v>5 - 10 Years</v>
      </c>
    </row>
    <row r="1330" spans="2:19" x14ac:dyDescent="0.2">
      <c r="B1330" s="1" t="s">
        <v>566</v>
      </c>
      <c r="C1330" s="1">
        <v>41074.519097222219</v>
      </c>
      <c r="D1330" s="10">
        <v>118000</v>
      </c>
      <c r="E1330" s="1" t="s">
        <v>322</v>
      </c>
      <c r="F1330" s="11">
        <v>118000</v>
      </c>
      <c r="G1330" s="9">
        <f>Data[[#This Row],[Clean Salary]]*INDEX(Exchange[], MATCH(Data[[#This Row],[Currency]], Exchange[Code], 0), 4)</f>
        <v>118000</v>
      </c>
      <c r="H1330" s="11">
        <f>IFERROR(Data[[#This Row],[Salary in USD]]/(INDEX(Exchange[], MATCH(Data[[#This Row],[Local Currency Unit]], Exchange[Code], 0), 8)), "")</f>
        <v>28095.238095238095</v>
      </c>
      <c r="I1330" s="30">
        <f>100*(Data[[#This Row],[Salary in Big Macs]]/$H$5)</f>
        <v>204.97736275717529</v>
      </c>
      <c r="J1330" s="1" t="s">
        <v>567</v>
      </c>
      <c r="K1330" s="1" t="s">
        <v>329</v>
      </c>
      <c r="L1330" s="1" t="s">
        <v>133</v>
      </c>
      <c r="M1330" s="1" t="s">
        <v>322</v>
      </c>
      <c r="N1330" s="1" t="str">
        <f>INDEX(Countries[], MATCH(Data[[#This Row],[Where do you work]], Countries[Actual], 0), 2)</f>
        <v>USA</v>
      </c>
      <c r="O1330" s="1" t="str">
        <f>VLOOKUP(Data[[#This Row],[Where do you work]], Countries[], 3, FALSE)</f>
        <v>North America</v>
      </c>
      <c r="P1330" s="1" t="s">
        <v>282</v>
      </c>
      <c r="Q1330" s="1" t="str">
        <f>VLOOKUP(Data[[#This Row],[How many hours of a day you work on Excel]], Time[], 2, FALSE)</f>
        <v>Heavy</v>
      </c>
      <c r="R1330" s="1">
        <v>6</v>
      </c>
      <c r="S1330" s="33" t="str">
        <f>VLOOKUP(Data[[#This Row],[Years of Experience]], Experience[], 2, TRUE)</f>
        <v>5 - 10 Years</v>
      </c>
    </row>
    <row r="1331" spans="2:19" x14ac:dyDescent="0.2">
      <c r="B1331" s="1" t="s">
        <v>1353</v>
      </c>
      <c r="C1331" s="1">
        <v>41055.033888888887</v>
      </c>
      <c r="D1331" s="10">
        <v>67000</v>
      </c>
      <c r="E1331" s="1" t="s">
        <v>322</v>
      </c>
      <c r="F1331" s="11">
        <v>67000</v>
      </c>
      <c r="G1331" s="9">
        <f>Data[[#This Row],[Clean Salary]]*INDEX(Exchange[], MATCH(Data[[#This Row],[Currency]], Exchange[Code], 0), 4)</f>
        <v>67000</v>
      </c>
      <c r="H1331" s="11">
        <f>IFERROR(Data[[#This Row],[Salary in USD]]/(INDEX(Exchange[], MATCH(Data[[#This Row],[Local Currency Unit]], Exchange[Code], 0), 8)), "")</f>
        <v>15952.380952380952</v>
      </c>
      <c r="I1331" s="30">
        <f>100*(Data[[#This Row],[Salary in Big Macs]]/$H$5)</f>
        <v>116.3854517350063</v>
      </c>
      <c r="J1331" s="1" t="s">
        <v>1354</v>
      </c>
      <c r="K1331" s="1" t="s">
        <v>290</v>
      </c>
      <c r="L1331" s="1" t="s">
        <v>133</v>
      </c>
      <c r="M1331" s="1" t="s">
        <v>322</v>
      </c>
      <c r="N1331" s="1" t="str">
        <f>INDEX(Countries[], MATCH(Data[[#This Row],[Where do you work]], Countries[Actual], 0), 2)</f>
        <v>USA</v>
      </c>
      <c r="O1331" s="1" t="str">
        <f>VLOOKUP(Data[[#This Row],[Where do you work]], Countries[], 3, FALSE)</f>
        <v>North America</v>
      </c>
      <c r="P1331" s="1" t="s">
        <v>282</v>
      </c>
      <c r="Q1331" s="1" t="str">
        <f>VLOOKUP(Data[[#This Row],[How many hours of a day you work on Excel]], Time[], 2, FALSE)</f>
        <v>Heavy</v>
      </c>
      <c r="S1331" s="33" t="str">
        <f>VLOOKUP(Data[[#This Row],[Years of Experience]], Experience[], 2, TRUE)</f>
        <v>0 - 5 Years</v>
      </c>
    </row>
    <row r="1332" spans="2:19" x14ac:dyDescent="0.2">
      <c r="B1332" s="1" t="s">
        <v>2259</v>
      </c>
      <c r="C1332" s="1">
        <v>41072.365451388891</v>
      </c>
      <c r="D1332" s="10">
        <v>45000</v>
      </c>
      <c r="E1332" s="1" t="s">
        <v>322</v>
      </c>
      <c r="F1332" s="11">
        <v>45000</v>
      </c>
      <c r="G1332" s="9">
        <f>Data[[#This Row],[Clean Salary]]*INDEX(Exchange[], MATCH(Data[[#This Row],[Currency]], Exchange[Code], 0), 4)</f>
        <v>45000</v>
      </c>
      <c r="H1332" s="11">
        <f>IFERROR(Data[[#This Row],[Salary in USD]]/(INDEX(Exchange[], MATCH(Data[[#This Row],[Local Currency Unit]], Exchange[Code], 0), 8)), "")</f>
        <v>10714.285714285714</v>
      </c>
      <c r="I1332" s="30">
        <f>100*(Data[[#This Row],[Salary in Big Macs]]/$H$5)</f>
        <v>78.169333254854962</v>
      </c>
      <c r="J1332" s="1" t="s">
        <v>2260</v>
      </c>
      <c r="K1332" s="1" t="s">
        <v>290</v>
      </c>
      <c r="L1332" s="1" t="s">
        <v>133</v>
      </c>
      <c r="M1332" s="1" t="s">
        <v>322</v>
      </c>
      <c r="N1332" s="1" t="str">
        <f>INDEX(Countries[], MATCH(Data[[#This Row],[Where do you work]], Countries[Actual], 0), 2)</f>
        <v>USA</v>
      </c>
      <c r="O1332" s="1" t="str">
        <f>VLOOKUP(Data[[#This Row],[Where do you work]], Countries[], 3, FALSE)</f>
        <v>North America</v>
      </c>
      <c r="P1332" s="1" t="s">
        <v>282</v>
      </c>
      <c r="Q1332" s="1" t="str">
        <f>VLOOKUP(Data[[#This Row],[How many hours of a day you work on Excel]], Time[], 2, FALSE)</f>
        <v>Heavy</v>
      </c>
      <c r="R1332" s="1">
        <v>4</v>
      </c>
      <c r="S1332" s="33" t="str">
        <f>VLOOKUP(Data[[#This Row],[Years of Experience]], Experience[], 2, TRUE)</f>
        <v>0 - 5 Years</v>
      </c>
    </row>
    <row r="1333" spans="2:19" x14ac:dyDescent="0.2">
      <c r="B1333" s="1" t="s">
        <v>2417</v>
      </c>
      <c r="C1333" s="1">
        <v>41055.153078703705</v>
      </c>
      <c r="D1333" s="10">
        <v>40000</v>
      </c>
      <c r="E1333" s="1" t="s">
        <v>322</v>
      </c>
      <c r="F1333" s="11">
        <v>40000</v>
      </c>
      <c r="G1333" s="9">
        <f>Data[[#This Row],[Clean Salary]]*INDEX(Exchange[], MATCH(Data[[#This Row],[Currency]], Exchange[Code], 0), 4)</f>
        <v>40000</v>
      </c>
      <c r="H1333" s="11">
        <f>IFERROR(Data[[#This Row],[Salary in USD]]/(INDEX(Exchange[], MATCH(Data[[#This Row],[Local Currency Unit]], Exchange[Code], 0), 8)), "")</f>
        <v>9523.8095238095229</v>
      </c>
      <c r="I1333" s="30">
        <f>100*(Data[[#This Row],[Salary in Big Macs]]/$H$5)</f>
        <v>69.483851782093311</v>
      </c>
      <c r="J1333" s="1" t="s">
        <v>2418</v>
      </c>
      <c r="K1333" s="1" t="s">
        <v>290</v>
      </c>
      <c r="L1333" s="1" t="s">
        <v>133</v>
      </c>
      <c r="M1333" s="1" t="s">
        <v>322</v>
      </c>
      <c r="N1333" s="1" t="str">
        <f>INDEX(Countries[], MATCH(Data[[#This Row],[Where do you work]], Countries[Actual], 0), 2)</f>
        <v>USA</v>
      </c>
      <c r="O1333" s="1" t="str">
        <f>VLOOKUP(Data[[#This Row],[Where do you work]], Countries[], 3, FALSE)</f>
        <v>North America</v>
      </c>
      <c r="P1333" s="1" t="s">
        <v>291</v>
      </c>
      <c r="Q1333" s="1" t="str">
        <f>VLOOKUP(Data[[#This Row],[How many hours of a day you work on Excel]], Time[], 2, FALSE)</f>
        <v>Medium</v>
      </c>
      <c r="S1333" s="33" t="str">
        <f>VLOOKUP(Data[[#This Row],[Years of Experience]], Experience[], 2, TRUE)</f>
        <v>0 - 5 Years</v>
      </c>
    </row>
    <row r="1334" spans="2:19" x14ac:dyDescent="0.2">
      <c r="B1334" s="1" t="s">
        <v>2594</v>
      </c>
      <c r="C1334" s="1">
        <v>41057.84784722222</v>
      </c>
      <c r="D1334" s="10">
        <v>35000</v>
      </c>
      <c r="E1334" s="1" t="s">
        <v>322</v>
      </c>
      <c r="F1334" s="11">
        <v>35000</v>
      </c>
      <c r="G1334" s="9">
        <f>Data[[#This Row],[Clean Salary]]*INDEX(Exchange[], MATCH(Data[[#This Row],[Currency]], Exchange[Code], 0), 4)</f>
        <v>35000</v>
      </c>
      <c r="H1334" s="11">
        <f>IFERROR(Data[[#This Row],[Salary in USD]]/(INDEX(Exchange[], MATCH(Data[[#This Row],[Local Currency Unit]], Exchange[Code], 0), 8)), "")</f>
        <v>8333.3333333333321</v>
      </c>
      <c r="I1334" s="30">
        <f>100*(Data[[#This Row],[Salary in Big Macs]]/$H$5)</f>
        <v>60.798370309331638</v>
      </c>
      <c r="J1334" s="1" t="s">
        <v>871</v>
      </c>
      <c r="K1334" s="1" t="s">
        <v>290</v>
      </c>
      <c r="L1334" s="1" t="s">
        <v>133</v>
      </c>
      <c r="M1334" s="1" t="s">
        <v>322</v>
      </c>
      <c r="N1334" s="1" t="str">
        <f>INDEX(Countries[], MATCH(Data[[#This Row],[Where do you work]], Countries[Actual], 0), 2)</f>
        <v>USA</v>
      </c>
      <c r="O1334" s="1" t="str">
        <f>VLOOKUP(Data[[#This Row],[Where do you work]], Countries[], 3, FALSE)</f>
        <v>North America</v>
      </c>
      <c r="P1334" s="1" t="s">
        <v>294</v>
      </c>
      <c r="Q1334" s="1" t="str">
        <f>VLOOKUP(Data[[#This Row],[How many hours of a day you work on Excel]], Time[], 2, FALSE)</f>
        <v>Very Heavy</v>
      </c>
      <c r="R1334" s="1">
        <v>20</v>
      </c>
      <c r="S1334" s="33" t="str">
        <f>VLOOKUP(Data[[#This Row],[Years of Experience]], Experience[], 2, TRUE)</f>
        <v>20+ Years</v>
      </c>
    </row>
    <row r="1335" spans="2:19" x14ac:dyDescent="0.2">
      <c r="B1335" s="1" t="s">
        <v>870</v>
      </c>
      <c r="C1335" s="1">
        <v>41060.347256944442</v>
      </c>
      <c r="D1335" s="10">
        <v>89000</v>
      </c>
      <c r="E1335" s="1" t="s">
        <v>322</v>
      </c>
      <c r="F1335" s="11">
        <v>89000</v>
      </c>
      <c r="G1335" s="9">
        <f>Data[[#This Row],[Clean Salary]]*INDEX(Exchange[], MATCH(Data[[#This Row],[Currency]], Exchange[Code], 0), 4)</f>
        <v>89000</v>
      </c>
      <c r="H1335" s="11">
        <f>IFERROR(Data[[#This Row],[Salary in USD]]/(INDEX(Exchange[], MATCH(Data[[#This Row],[Local Currency Unit]], Exchange[Code], 0), 8)), "")</f>
        <v>21190.476190476191</v>
      </c>
      <c r="I1335" s="30">
        <f>100*(Data[[#This Row],[Salary in Big Macs]]/$H$5)</f>
        <v>154.60157021515761</v>
      </c>
      <c r="J1335" s="1" t="s">
        <v>871</v>
      </c>
      <c r="K1335" s="1" t="s">
        <v>290</v>
      </c>
      <c r="L1335" s="1" t="s">
        <v>133</v>
      </c>
      <c r="M1335" s="1" t="s">
        <v>322</v>
      </c>
      <c r="N1335" s="1" t="str">
        <f>INDEX(Countries[], MATCH(Data[[#This Row],[Where do you work]], Countries[Actual], 0), 2)</f>
        <v>USA</v>
      </c>
      <c r="O1335" s="1" t="str">
        <f>VLOOKUP(Data[[#This Row],[Where do you work]], Countries[], 3, FALSE)</f>
        <v>North America</v>
      </c>
      <c r="P1335" s="1" t="s">
        <v>294</v>
      </c>
      <c r="Q1335" s="1" t="str">
        <f>VLOOKUP(Data[[#This Row],[How many hours of a day you work on Excel]], Time[], 2, FALSE)</f>
        <v>Very Heavy</v>
      </c>
      <c r="R1335" s="1">
        <v>14</v>
      </c>
      <c r="S1335" s="33" t="str">
        <f>VLOOKUP(Data[[#This Row],[Years of Experience]], Experience[], 2, TRUE)</f>
        <v>10 - 20 Years</v>
      </c>
    </row>
    <row r="1336" spans="2:19" x14ac:dyDescent="0.2">
      <c r="B1336" s="1" t="s">
        <v>813</v>
      </c>
      <c r="C1336" s="1">
        <v>41064.958449074074</v>
      </c>
      <c r="D1336" s="10">
        <v>92000</v>
      </c>
      <c r="E1336" s="1" t="s">
        <v>322</v>
      </c>
      <c r="F1336" s="11">
        <v>92000</v>
      </c>
      <c r="G1336" s="9">
        <f>Data[[#This Row],[Clean Salary]]*INDEX(Exchange[], MATCH(Data[[#This Row],[Currency]], Exchange[Code], 0), 4)</f>
        <v>92000</v>
      </c>
      <c r="H1336" s="11">
        <f>IFERROR(Data[[#This Row],[Salary in USD]]/(INDEX(Exchange[], MATCH(Data[[#This Row],[Local Currency Unit]], Exchange[Code], 0), 8)), "")</f>
        <v>21904.761904761905</v>
      </c>
      <c r="I1336" s="30">
        <f>100*(Data[[#This Row],[Salary in Big Macs]]/$H$5)</f>
        <v>159.81285909881461</v>
      </c>
      <c r="J1336" s="1" t="s">
        <v>814</v>
      </c>
      <c r="K1336" s="1" t="s">
        <v>313</v>
      </c>
      <c r="L1336" s="1" t="s">
        <v>133</v>
      </c>
      <c r="M1336" s="1" t="s">
        <v>322</v>
      </c>
      <c r="N1336" s="1" t="str">
        <f>INDEX(Countries[], MATCH(Data[[#This Row],[Where do you work]], Countries[Actual], 0), 2)</f>
        <v>USA</v>
      </c>
      <c r="O1336" s="1" t="str">
        <f>VLOOKUP(Data[[#This Row],[Where do you work]], Countries[], 3, FALSE)</f>
        <v>North America</v>
      </c>
      <c r="P1336" s="1" t="s">
        <v>291</v>
      </c>
      <c r="Q1336" s="1" t="str">
        <f>VLOOKUP(Data[[#This Row],[How many hours of a day you work on Excel]], Time[], 2, FALSE)</f>
        <v>Medium</v>
      </c>
      <c r="R1336" s="1">
        <v>12</v>
      </c>
      <c r="S1336" s="33" t="str">
        <f>VLOOKUP(Data[[#This Row],[Years of Experience]], Experience[], 2, TRUE)</f>
        <v>10 - 20 Years</v>
      </c>
    </row>
    <row r="1337" spans="2:19" x14ac:dyDescent="0.2">
      <c r="B1337" s="1" t="s">
        <v>1998</v>
      </c>
      <c r="C1337" s="1">
        <v>41056.275868055556</v>
      </c>
      <c r="D1337" s="10">
        <v>50000</v>
      </c>
      <c r="E1337" s="1" t="s">
        <v>322</v>
      </c>
      <c r="F1337" s="11">
        <v>50000</v>
      </c>
      <c r="G1337" s="9">
        <f>Data[[#This Row],[Clean Salary]]*INDEX(Exchange[], MATCH(Data[[#This Row],[Currency]], Exchange[Code], 0), 4)</f>
        <v>50000</v>
      </c>
      <c r="H1337" s="11">
        <f>IFERROR(Data[[#This Row],[Salary in USD]]/(INDEX(Exchange[], MATCH(Data[[#This Row],[Local Currency Unit]], Exchange[Code], 0), 8)), "")</f>
        <v>11904.761904761905</v>
      </c>
      <c r="I1337" s="30">
        <f>100*(Data[[#This Row],[Salary in Big Macs]]/$H$5)</f>
        <v>86.854814727616642</v>
      </c>
      <c r="J1337" s="1" t="s">
        <v>1999</v>
      </c>
      <c r="K1337" s="1" t="s">
        <v>329</v>
      </c>
      <c r="L1337" s="1" t="s">
        <v>133</v>
      </c>
      <c r="M1337" s="1" t="s">
        <v>322</v>
      </c>
      <c r="N1337" s="1" t="str">
        <f>INDEX(Countries[], MATCH(Data[[#This Row],[Where do you work]], Countries[Actual], 0), 2)</f>
        <v>USA</v>
      </c>
      <c r="O1337" s="1" t="str">
        <f>VLOOKUP(Data[[#This Row],[Where do you work]], Countries[], 3, FALSE)</f>
        <v>North America</v>
      </c>
      <c r="P1337" s="1" t="s">
        <v>294</v>
      </c>
      <c r="Q1337" s="1" t="str">
        <f>VLOOKUP(Data[[#This Row],[How many hours of a day you work on Excel]], Time[], 2, FALSE)</f>
        <v>Very Heavy</v>
      </c>
      <c r="R1337" s="1">
        <v>15</v>
      </c>
      <c r="S1337" s="33" t="str">
        <f>VLOOKUP(Data[[#This Row],[Years of Experience]], Experience[], 2, TRUE)</f>
        <v>10 - 20 Years</v>
      </c>
    </row>
    <row r="1338" spans="2:19" x14ac:dyDescent="0.2">
      <c r="B1338" s="1" t="s">
        <v>2132</v>
      </c>
      <c r="C1338" s="1">
        <v>41055.033888888887</v>
      </c>
      <c r="D1338" s="10">
        <v>46584</v>
      </c>
      <c r="E1338" s="1" t="s">
        <v>322</v>
      </c>
      <c r="F1338" s="11">
        <v>46584</v>
      </c>
      <c r="G1338" s="9">
        <f>Data[[#This Row],[Clean Salary]]*INDEX(Exchange[], MATCH(Data[[#This Row],[Currency]], Exchange[Code], 0), 4)</f>
        <v>46584</v>
      </c>
      <c r="H1338" s="11">
        <f>IFERROR(Data[[#This Row],[Salary in USD]]/(INDEX(Exchange[], MATCH(Data[[#This Row],[Local Currency Unit]], Exchange[Code], 0), 8)), "")</f>
        <v>11091.428571428571</v>
      </c>
      <c r="I1338" s="30">
        <f>100*(Data[[#This Row],[Salary in Big Macs]]/$H$5)</f>
        <v>80.920893785425861</v>
      </c>
      <c r="J1338" s="1" t="s">
        <v>2133</v>
      </c>
      <c r="K1338" s="1" t="s">
        <v>290</v>
      </c>
      <c r="L1338" s="1" t="s">
        <v>133</v>
      </c>
      <c r="M1338" s="1" t="s">
        <v>322</v>
      </c>
      <c r="N1338" s="1" t="str">
        <f>INDEX(Countries[], MATCH(Data[[#This Row],[Where do you work]], Countries[Actual], 0), 2)</f>
        <v>USA</v>
      </c>
      <c r="O1338" s="1" t="str">
        <f>VLOOKUP(Data[[#This Row],[Where do you work]], Countries[], 3, FALSE)</f>
        <v>North America</v>
      </c>
      <c r="P1338" s="1" t="s">
        <v>282</v>
      </c>
      <c r="Q1338" s="1" t="str">
        <f>VLOOKUP(Data[[#This Row],[How many hours of a day you work on Excel]], Time[], 2, FALSE)</f>
        <v>Heavy</v>
      </c>
      <c r="S1338" s="33" t="str">
        <f>VLOOKUP(Data[[#This Row],[Years of Experience]], Experience[], 2, TRUE)</f>
        <v>0 - 5 Years</v>
      </c>
    </row>
    <row r="1339" spans="2:19" x14ac:dyDescent="0.2">
      <c r="B1339" s="1" t="s">
        <v>1890</v>
      </c>
      <c r="C1339" s="1">
        <v>41055.140659722223</v>
      </c>
      <c r="D1339" s="10">
        <v>52000</v>
      </c>
      <c r="E1339" s="1" t="s">
        <v>322</v>
      </c>
      <c r="F1339" s="11">
        <v>52000</v>
      </c>
      <c r="G1339" s="9">
        <f>Data[[#This Row],[Clean Salary]]*INDEX(Exchange[], MATCH(Data[[#This Row],[Currency]], Exchange[Code], 0), 4)</f>
        <v>52000</v>
      </c>
      <c r="H1339" s="11">
        <f>IFERROR(Data[[#This Row],[Salary in USD]]/(INDEX(Exchange[], MATCH(Data[[#This Row],[Local Currency Unit]], Exchange[Code], 0), 8)), "")</f>
        <v>12380.95238095238</v>
      </c>
      <c r="I1339" s="30">
        <f>100*(Data[[#This Row],[Salary in Big Macs]]/$H$5)</f>
        <v>90.329007316721302</v>
      </c>
      <c r="J1339" s="1" t="s">
        <v>1891</v>
      </c>
      <c r="K1339" s="1" t="s">
        <v>290</v>
      </c>
      <c r="L1339" s="1" t="s">
        <v>133</v>
      </c>
      <c r="M1339" s="1" t="s">
        <v>322</v>
      </c>
      <c r="N1339" s="1" t="str">
        <f>INDEX(Countries[], MATCH(Data[[#This Row],[Where do you work]], Countries[Actual], 0), 2)</f>
        <v>USA</v>
      </c>
      <c r="O1339" s="1" t="str">
        <f>VLOOKUP(Data[[#This Row],[Where do you work]], Countries[], 3, FALSE)</f>
        <v>North America</v>
      </c>
      <c r="P1339" s="1" t="s">
        <v>282</v>
      </c>
      <c r="Q1339" s="1" t="str">
        <f>VLOOKUP(Data[[#This Row],[How many hours of a day you work on Excel]], Time[], 2, FALSE)</f>
        <v>Heavy</v>
      </c>
      <c r="S1339" s="33" t="str">
        <f>VLOOKUP(Data[[#This Row],[Years of Experience]], Experience[], 2, TRUE)</f>
        <v>0 - 5 Years</v>
      </c>
    </row>
    <row r="1340" spans="2:19" x14ac:dyDescent="0.2">
      <c r="B1340" s="1" t="s">
        <v>2490</v>
      </c>
      <c r="C1340" s="1">
        <v>41062.103125000001</v>
      </c>
      <c r="D1340" s="10">
        <v>38000</v>
      </c>
      <c r="E1340" s="1" t="s">
        <v>322</v>
      </c>
      <c r="F1340" s="11">
        <v>38000</v>
      </c>
      <c r="G1340" s="9">
        <f>Data[[#This Row],[Clean Salary]]*INDEX(Exchange[], MATCH(Data[[#This Row],[Currency]], Exchange[Code], 0), 4)</f>
        <v>38000</v>
      </c>
      <c r="H1340" s="11">
        <f>IFERROR(Data[[#This Row],[Salary in USD]]/(INDEX(Exchange[], MATCH(Data[[#This Row],[Local Currency Unit]], Exchange[Code], 0), 8)), "")</f>
        <v>9047.6190476190477</v>
      </c>
      <c r="I1340" s="30">
        <f>100*(Data[[#This Row],[Salary in Big Macs]]/$H$5)</f>
        <v>66.00965919298865</v>
      </c>
      <c r="J1340" s="1" t="s">
        <v>356</v>
      </c>
      <c r="K1340" s="1" t="s">
        <v>290</v>
      </c>
      <c r="L1340" s="1" t="s">
        <v>133</v>
      </c>
      <c r="M1340" s="1" t="s">
        <v>322</v>
      </c>
      <c r="N1340" s="1" t="str">
        <f>INDEX(Countries[], MATCH(Data[[#This Row],[Where do you work]], Countries[Actual], 0), 2)</f>
        <v>USA</v>
      </c>
      <c r="O1340" s="1" t="str">
        <f>VLOOKUP(Data[[#This Row],[Where do you work]], Countries[], 3, FALSE)</f>
        <v>North America</v>
      </c>
      <c r="P1340" s="1" t="s">
        <v>294</v>
      </c>
      <c r="Q1340" s="1" t="str">
        <f>VLOOKUP(Data[[#This Row],[How many hours of a day you work on Excel]], Time[], 2, FALSE)</f>
        <v>Very Heavy</v>
      </c>
      <c r="R1340" s="1">
        <v>1</v>
      </c>
      <c r="S1340" s="33" t="str">
        <f>VLOOKUP(Data[[#This Row],[Years of Experience]], Experience[], 2, TRUE)</f>
        <v>0 - 5 Years</v>
      </c>
    </row>
    <row r="1341" spans="2:19" x14ac:dyDescent="0.2">
      <c r="B1341" s="1" t="s">
        <v>2404</v>
      </c>
      <c r="C1341" s="1">
        <v>41055.030173611114</v>
      </c>
      <c r="D1341" s="10">
        <v>40000</v>
      </c>
      <c r="E1341" s="1" t="s">
        <v>322</v>
      </c>
      <c r="F1341" s="11">
        <v>40000</v>
      </c>
      <c r="G1341" s="9">
        <f>Data[[#This Row],[Clean Salary]]*INDEX(Exchange[], MATCH(Data[[#This Row],[Currency]], Exchange[Code], 0), 4)</f>
        <v>40000</v>
      </c>
      <c r="H1341" s="11">
        <f>IFERROR(Data[[#This Row],[Salary in USD]]/(INDEX(Exchange[], MATCH(Data[[#This Row],[Local Currency Unit]], Exchange[Code], 0), 8)), "")</f>
        <v>9523.8095238095229</v>
      </c>
      <c r="I1341" s="30">
        <f>100*(Data[[#This Row],[Salary in Big Macs]]/$H$5)</f>
        <v>69.483851782093311</v>
      </c>
      <c r="J1341" s="1" t="s">
        <v>356</v>
      </c>
      <c r="K1341" s="1" t="s">
        <v>290</v>
      </c>
      <c r="L1341" s="1" t="s">
        <v>133</v>
      </c>
      <c r="M1341" s="1" t="s">
        <v>322</v>
      </c>
      <c r="N1341" s="1" t="str">
        <f>INDEX(Countries[], MATCH(Data[[#This Row],[Where do you work]], Countries[Actual], 0), 2)</f>
        <v>USA</v>
      </c>
      <c r="O1341" s="1" t="str">
        <f>VLOOKUP(Data[[#This Row],[Where do you work]], Countries[], 3, FALSE)</f>
        <v>North America</v>
      </c>
      <c r="P1341" s="1" t="s">
        <v>282</v>
      </c>
      <c r="Q1341" s="1" t="str">
        <f>VLOOKUP(Data[[#This Row],[How many hours of a day you work on Excel]], Time[], 2, FALSE)</f>
        <v>Heavy</v>
      </c>
      <c r="S1341" s="33" t="str">
        <f>VLOOKUP(Data[[#This Row],[Years of Experience]], Experience[], 2, TRUE)</f>
        <v>0 - 5 Years</v>
      </c>
    </row>
    <row r="1342" spans="2:19" x14ac:dyDescent="0.2">
      <c r="B1342" s="1" t="s">
        <v>2408</v>
      </c>
      <c r="C1342" s="1">
        <v>41055.045451388891</v>
      </c>
      <c r="D1342" s="10">
        <v>40000</v>
      </c>
      <c r="E1342" s="1" t="s">
        <v>322</v>
      </c>
      <c r="F1342" s="11">
        <v>40000</v>
      </c>
      <c r="G1342" s="9">
        <f>Data[[#This Row],[Clean Salary]]*INDEX(Exchange[], MATCH(Data[[#This Row],[Currency]], Exchange[Code], 0), 4)</f>
        <v>40000</v>
      </c>
      <c r="H1342" s="11">
        <f>IFERROR(Data[[#This Row],[Salary in USD]]/(INDEX(Exchange[], MATCH(Data[[#This Row],[Local Currency Unit]], Exchange[Code], 0), 8)), "")</f>
        <v>9523.8095238095229</v>
      </c>
      <c r="I1342" s="30">
        <f>100*(Data[[#This Row],[Salary in Big Macs]]/$H$5)</f>
        <v>69.483851782093311</v>
      </c>
      <c r="J1342" s="1" t="s">
        <v>356</v>
      </c>
      <c r="K1342" s="1" t="s">
        <v>290</v>
      </c>
      <c r="L1342" s="1" t="s">
        <v>133</v>
      </c>
      <c r="M1342" s="1" t="s">
        <v>322</v>
      </c>
      <c r="N1342" s="1" t="str">
        <f>INDEX(Countries[], MATCH(Data[[#This Row],[Where do you work]], Countries[Actual], 0), 2)</f>
        <v>USA</v>
      </c>
      <c r="O1342" s="1" t="str">
        <f>VLOOKUP(Data[[#This Row],[Where do you work]], Countries[], 3, FALSE)</f>
        <v>North America</v>
      </c>
      <c r="P1342" s="1" t="s">
        <v>294</v>
      </c>
      <c r="Q1342" s="1" t="str">
        <f>VLOOKUP(Data[[#This Row],[How many hours of a day you work on Excel]], Time[], 2, FALSE)</f>
        <v>Very Heavy</v>
      </c>
      <c r="S1342" s="33" t="str">
        <f>VLOOKUP(Data[[#This Row],[Years of Experience]], Experience[], 2, TRUE)</f>
        <v>0 - 5 Years</v>
      </c>
    </row>
    <row r="1343" spans="2:19" x14ac:dyDescent="0.2">
      <c r="B1343" s="1" t="s">
        <v>2411</v>
      </c>
      <c r="C1343" s="1">
        <v>41055.05127314815</v>
      </c>
      <c r="D1343" s="10">
        <v>40000</v>
      </c>
      <c r="E1343" s="1" t="s">
        <v>322</v>
      </c>
      <c r="F1343" s="11">
        <v>40000</v>
      </c>
      <c r="G1343" s="9">
        <f>Data[[#This Row],[Clean Salary]]*INDEX(Exchange[], MATCH(Data[[#This Row],[Currency]], Exchange[Code], 0), 4)</f>
        <v>40000</v>
      </c>
      <c r="H1343" s="11">
        <f>IFERROR(Data[[#This Row],[Salary in USD]]/(INDEX(Exchange[], MATCH(Data[[#This Row],[Local Currency Unit]], Exchange[Code], 0), 8)), "")</f>
        <v>9523.8095238095229</v>
      </c>
      <c r="I1343" s="30">
        <f>100*(Data[[#This Row],[Salary in Big Macs]]/$H$5)</f>
        <v>69.483851782093311</v>
      </c>
      <c r="J1343" s="1" t="s">
        <v>356</v>
      </c>
      <c r="K1343" s="1" t="s">
        <v>290</v>
      </c>
      <c r="L1343" s="1" t="s">
        <v>133</v>
      </c>
      <c r="M1343" s="1" t="s">
        <v>322</v>
      </c>
      <c r="N1343" s="1" t="str">
        <f>INDEX(Countries[], MATCH(Data[[#This Row],[Where do you work]], Countries[Actual], 0), 2)</f>
        <v>USA</v>
      </c>
      <c r="O1343" s="1" t="str">
        <f>VLOOKUP(Data[[#This Row],[Where do you work]], Countries[], 3, FALSE)</f>
        <v>North America</v>
      </c>
      <c r="P1343" s="1" t="s">
        <v>294</v>
      </c>
      <c r="Q1343" s="1" t="str">
        <f>VLOOKUP(Data[[#This Row],[How many hours of a day you work on Excel]], Time[], 2, FALSE)</f>
        <v>Very Heavy</v>
      </c>
      <c r="S1343" s="33" t="str">
        <f>VLOOKUP(Data[[#This Row],[Years of Experience]], Experience[], 2, TRUE)</f>
        <v>0 - 5 Years</v>
      </c>
    </row>
    <row r="1344" spans="2:19" x14ac:dyDescent="0.2">
      <c r="B1344" s="1" t="s">
        <v>2383</v>
      </c>
      <c r="C1344" s="1">
        <v>41055.725474537037</v>
      </c>
      <c r="D1344" s="10">
        <v>41000</v>
      </c>
      <c r="E1344" s="1" t="s">
        <v>322</v>
      </c>
      <c r="F1344" s="11">
        <v>41000</v>
      </c>
      <c r="G1344" s="9">
        <f>Data[[#This Row],[Clean Salary]]*INDEX(Exchange[], MATCH(Data[[#This Row],[Currency]], Exchange[Code], 0), 4)</f>
        <v>41000</v>
      </c>
      <c r="H1344" s="11">
        <f>IFERROR(Data[[#This Row],[Salary in USD]]/(INDEX(Exchange[], MATCH(Data[[#This Row],[Local Currency Unit]], Exchange[Code], 0), 8)), "")</f>
        <v>9761.9047619047615</v>
      </c>
      <c r="I1344" s="30">
        <f>100*(Data[[#This Row],[Salary in Big Macs]]/$H$5)</f>
        <v>71.220948076645641</v>
      </c>
      <c r="J1344" s="1" t="s">
        <v>356</v>
      </c>
      <c r="K1344" s="1" t="s">
        <v>290</v>
      </c>
      <c r="L1344" s="1" t="s">
        <v>133</v>
      </c>
      <c r="M1344" s="1" t="s">
        <v>322</v>
      </c>
      <c r="N1344" s="1" t="str">
        <f>INDEX(Countries[], MATCH(Data[[#This Row],[Where do you work]], Countries[Actual], 0), 2)</f>
        <v>USA</v>
      </c>
      <c r="O1344" s="1" t="str">
        <f>VLOOKUP(Data[[#This Row],[Where do you work]], Countries[], 3, FALSE)</f>
        <v>North America</v>
      </c>
      <c r="P1344" s="1" t="s">
        <v>294</v>
      </c>
      <c r="Q1344" s="1" t="str">
        <f>VLOOKUP(Data[[#This Row],[How many hours of a day you work on Excel]], Time[], 2, FALSE)</f>
        <v>Very Heavy</v>
      </c>
      <c r="R1344" s="1">
        <v>4</v>
      </c>
      <c r="S1344" s="33" t="str">
        <f>VLOOKUP(Data[[#This Row],[Years of Experience]], Experience[], 2, TRUE)</f>
        <v>0 - 5 Years</v>
      </c>
    </row>
    <row r="1345" spans="2:19" x14ac:dyDescent="0.2">
      <c r="B1345" s="1" t="s">
        <v>2226</v>
      </c>
      <c r="C1345" s="1">
        <v>41055.316932870373</v>
      </c>
      <c r="D1345" s="10">
        <v>45000</v>
      </c>
      <c r="E1345" s="1" t="s">
        <v>322</v>
      </c>
      <c r="F1345" s="11">
        <v>45000</v>
      </c>
      <c r="G1345" s="9">
        <f>Data[[#This Row],[Clean Salary]]*INDEX(Exchange[], MATCH(Data[[#This Row],[Currency]], Exchange[Code], 0), 4)</f>
        <v>45000</v>
      </c>
      <c r="H1345" s="11">
        <f>IFERROR(Data[[#This Row],[Salary in USD]]/(INDEX(Exchange[], MATCH(Data[[#This Row],[Local Currency Unit]], Exchange[Code], 0), 8)), "")</f>
        <v>10714.285714285714</v>
      </c>
      <c r="I1345" s="30">
        <f>100*(Data[[#This Row],[Salary in Big Macs]]/$H$5)</f>
        <v>78.169333254854962</v>
      </c>
      <c r="J1345" s="1" t="s">
        <v>657</v>
      </c>
      <c r="K1345" s="1" t="s">
        <v>290</v>
      </c>
      <c r="L1345" s="1" t="s">
        <v>133</v>
      </c>
      <c r="M1345" s="1" t="s">
        <v>322</v>
      </c>
      <c r="N1345" s="1" t="str">
        <f>INDEX(Countries[], MATCH(Data[[#This Row],[Where do you work]], Countries[Actual], 0), 2)</f>
        <v>USA</v>
      </c>
      <c r="O1345" s="1" t="str">
        <f>VLOOKUP(Data[[#This Row],[Where do you work]], Countries[], 3, FALSE)</f>
        <v>North America</v>
      </c>
      <c r="P1345" s="1" t="s">
        <v>282</v>
      </c>
      <c r="Q1345" s="1" t="str">
        <f>VLOOKUP(Data[[#This Row],[How many hours of a day you work on Excel]], Time[], 2, FALSE)</f>
        <v>Heavy</v>
      </c>
      <c r="R1345" s="1">
        <v>3</v>
      </c>
      <c r="S1345" s="33" t="str">
        <f>VLOOKUP(Data[[#This Row],[Years of Experience]], Experience[], 2, TRUE)</f>
        <v>0 - 5 Years</v>
      </c>
    </row>
    <row r="1346" spans="2:19" x14ac:dyDescent="0.2">
      <c r="B1346" s="1" t="s">
        <v>2249</v>
      </c>
      <c r="C1346" s="1">
        <v>41060.266608796293</v>
      </c>
      <c r="D1346" s="10">
        <v>45000</v>
      </c>
      <c r="E1346" s="1" t="s">
        <v>322</v>
      </c>
      <c r="F1346" s="11">
        <v>45000</v>
      </c>
      <c r="G1346" s="9">
        <f>Data[[#This Row],[Clean Salary]]*INDEX(Exchange[], MATCH(Data[[#This Row],[Currency]], Exchange[Code], 0), 4)</f>
        <v>45000</v>
      </c>
      <c r="H1346" s="11">
        <f>IFERROR(Data[[#This Row],[Salary in USD]]/(INDEX(Exchange[], MATCH(Data[[#This Row],[Local Currency Unit]], Exchange[Code], 0), 8)), "")</f>
        <v>10714.285714285714</v>
      </c>
      <c r="I1346" s="30">
        <f>100*(Data[[#This Row],[Salary in Big Macs]]/$H$5)</f>
        <v>78.169333254854962</v>
      </c>
      <c r="J1346" s="1" t="s">
        <v>356</v>
      </c>
      <c r="K1346" s="1" t="s">
        <v>290</v>
      </c>
      <c r="L1346" s="1" t="s">
        <v>133</v>
      </c>
      <c r="M1346" s="1" t="s">
        <v>322</v>
      </c>
      <c r="N1346" s="1" t="str">
        <f>INDEX(Countries[], MATCH(Data[[#This Row],[Where do you work]], Countries[Actual], 0), 2)</f>
        <v>USA</v>
      </c>
      <c r="O1346" s="1" t="str">
        <f>VLOOKUP(Data[[#This Row],[Where do you work]], Countries[], 3, FALSE)</f>
        <v>North America</v>
      </c>
      <c r="P1346" s="1" t="s">
        <v>282</v>
      </c>
      <c r="Q1346" s="1" t="str">
        <f>VLOOKUP(Data[[#This Row],[How many hours of a day you work on Excel]], Time[], 2, FALSE)</f>
        <v>Heavy</v>
      </c>
      <c r="R1346" s="1">
        <v>8</v>
      </c>
      <c r="S1346" s="33" t="str">
        <f>VLOOKUP(Data[[#This Row],[Years of Experience]], Experience[], 2, TRUE)</f>
        <v>5 - 10 Years</v>
      </c>
    </row>
    <row r="1347" spans="2:19" x14ac:dyDescent="0.2">
      <c r="B1347" s="1" t="s">
        <v>2052</v>
      </c>
      <c r="C1347" s="1">
        <v>41054.160393518519</v>
      </c>
      <c r="D1347" s="10">
        <v>49000</v>
      </c>
      <c r="E1347" s="1" t="s">
        <v>322</v>
      </c>
      <c r="F1347" s="11">
        <v>49000</v>
      </c>
      <c r="G1347" s="9">
        <f>Data[[#This Row],[Clean Salary]]*INDEX(Exchange[], MATCH(Data[[#This Row],[Currency]], Exchange[Code], 0), 4)</f>
        <v>49000</v>
      </c>
      <c r="H1347" s="11">
        <f>IFERROR(Data[[#This Row],[Salary in USD]]/(INDEX(Exchange[], MATCH(Data[[#This Row],[Local Currency Unit]], Exchange[Code], 0), 8)), "")</f>
        <v>11666.666666666666</v>
      </c>
      <c r="I1347" s="30">
        <f>100*(Data[[#This Row],[Salary in Big Macs]]/$H$5)</f>
        <v>85.117718433064312</v>
      </c>
      <c r="J1347" s="1" t="s">
        <v>657</v>
      </c>
      <c r="K1347" s="1" t="s">
        <v>290</v>
      </c>
      <c r="L1347" s="1" t="s">
        <v>133</v>
      </c>
      <c r="M1347" s="1" t="s">
        <v>322</v>
      </c>
      <c r="N1347" s="1" t="str">
        <f>INDEX(Countries[], MATCH(Data[[#This Row],[Where do you work]], Countries[Actual], 0), 2)</f>
        <v>USA</v>
      </c>
      <c r="O1347" s="1" t="str">
        <f>VLOOKUP(Data[[#This Row],[Where do you work]], Countries[], 3, FALSE)</f>
        <v>North America</v>
      </c>
      <c r="P1347" s="1" t="s">
        <v>294</v>
      </c>
      <c r="Q1347" s="1" t="str">
        <f>VLOOKUP(Data[[#This Row],[How many hours of a day you work on Excel]], Time[], 2, FALSE)</f>
        <v>Very Heavy</v>
      </c>
      <c r="S1347" s="33" t="str">
        <f>VLOOKUP(Data[[#This Row],[Years of Experience]], Experience[], 2, TRUE)</f>
        <v>0 - 5 Years</v>
      </c>
    </row>
    <row r="1348" spans="2:19" x14ac:dyDescent="0.2">
      <c r="B1348" s="1" t="s">
        <v>1828</v>
      </c>
      <c r="C1348" s="1">
        <v>41055.185555555552</v>
      </c>
      <c r="D1348" s="10">
        <v>54000</v>
      </c>
      <c r="E1348" s="1" t="s">
        <v>322</v>
      </c>
      <c r="F1348" s="11">
        <v>54000</v>
      </c>
      <c r="G1348" s="9">
        <f>Data[[#This Row],[Clean Salary]]*INDEX(Exchange[], MATCH(Data[[#This Row],[Currency]], Exchange[Code], 0), 4)</f>
        <v>54000</v>
      </c>
      <c r="H1348" s="11">
        <f>IFERROR(Data[[#This Row],[Salary in USD]]/(INDEX(Exchange[], MATCH(Data[[#This Row],[Local Currency Unit]], Exchange[Code], 0), 8)), "")</f>
        <v>12857.142857142857</v>
      </c>
      <c r="I1348" s="30">
        <f>100*(Data[[#This Row],[Salary in Big Macs]]/$H$5)</f>
        <v>93.803199905825977</v>
      </c>
      <c r="J1348" s="1" t="s">
        <v>356</v>
      </c>
      <c r="K1348" s="1" t="s">
        <v>290</v>
      </c>
      <c r="L1348" s="1" t="s">
        <v>133</v>
      </c>
      <c r="M1348" s="1" t="s">
        <v>322</v>
      </c>
      <c r="N1348" s="1" t="str">
        <f>INDEX(Countries[], MATCH(Data[[#This Row],[Where do you work]], Countries[Actual], 0), 2)</f>
        <v>USA</v>
      </c>
      <c r="O1348" s="1" t="str">
        <f>VLOOKUP(Data[[#This Row],[Where do you work]], Countries[], 3, FALSE)</f>
        <v>North America</v>
      </c>
      <c r="P1348" s="1" t="s">
        <v>282</v>
      </c>
      <c r="Q1348" s="1" t="str">
        <f>VLOOKUP(Data[[#This Row],[How many hours of a day you work on Excel]], Time[], 2, FALSE)</f>
        <v>Heavy</v>
      </c>
      <c r="S1348" s="33" t="str">
        <f>VLOOKUP(Data[[#This Row],[Years of Experience]], Experience[], 2, TRUE)</f>
        <v>0 - 5 Years</v>
      </c>
    </row>
    <row r="1349" spans="2:19" x14ac:dyDescent="0.2">
      <c r="B1349" s="1" t="s">
        <v>1788</v>
      </c>
      <c r="C1349" s="1">
        <v>41055.060717592591</v>
      </c>
      <c r="D1349" s="10">
        <v>55</v>
      </c>
      <c r="E1349" s="1" t="s">
        <v>322</v>
      </c>
      <c r="F1349" s="11">
        <v>55000</v>
      </c>
      <c r="G1349" s="9">
        <f>Data[[#This Row],[Clean Salary]]*INDEX(Exchange[], MATCH(Data[[#This Row],[Currency]], Exchange[Code], 0), 4)</f>
        <v>55000</v>
      </c>
      <c r="H1349" s="11">
        <f>IFERROR(Data[[#This Row],[Salary in USD]]/(INDEX(Exchange[], MATCH(Data[[#This Row],[Local Currency Unit]], Exchange[Code], 0), 8)), "")</f>
        <v>13095.238095238095</v>
      </c>
      <c r="I1349" s="30">
        <f>100*(Data[[#This Row],[Salary in Big Macs]]/$H$5)</f>
        <v>95.540296200378307</v>
      </c>
      <c r="J1349" s="1" t="s">
        <v>356</v>
      </c>
      <c r="K1349" s="1" t="s">
        <v>290</v>
      </c>
      <c r="L1349" s="1" t="s">
        <v>133</v>
      </c>
      <c r="M1349" s="1" t="s">
        <v>322</v>
      </c>
      <c r="N1349" s="1" t="str">
        <f>INDEX(Countries[], MATCH(Data[[#This Row],[Where do you work]], Countries[Actual], 0), 2)</f>
        <v>USA</v>
      </c>
      <c r="O1349" s="1" t="str">
        <f>VLOOKUP(Data[[#This Row],[Where do you work]], Countries[], 3, FALSE)</f>
        <v>North America</v>
      </c>
      <c r="P1349" s="1" t="s">
        <v>282</v>
      </c>
      <c r="Q1349" s="1" t="str">
        <f>VLOOKUP(Data[[#This Row],[How many hours of a day you work on Excel]], Time[], 2, FALSE)</f>
        <v>Heavy</v>
      </c>
      <c r="S1349" s="33" t="str">
        <f>VLOOKUP(Data[[#This Row],[Years of Experience]], Experience[], 2, TRUE)</f>
        <v>0 - 5 Years</v>
      </c>
    </row>
    <row r="1350" spans="2:19" x14ac:dyDescent="0.2">
      <c r="B1350" s="1" t="s">
        <v>1801</v>
      </c>
      <c r="C1350" s="1">
        <v>41062.100451388891</v>
      </c>
      <c r="D1350" s="10">
        <v>55000</v>
      </c>
      <c r="E1350" s="1" t="s">
        <v>322</v>
      </c>
      <c r="F1350" s="11">
        <v>55000</v>
      </c>
      <c r="G1350" s="9">
        <f>Data[[#This Row],[Clean Salary]]*INDEX(Exchange[], MATCH(Data[[#This Row],[Currency]], Exchange[Code], 0), 4)</f>
        <v>55000</v>
      </c>
      <c r="H1350" s="11">
        <f>IFERROR(Data[[#This Row],[Salary in USD]]/(INDEX(Exchange[], MATCH(Data[[#This Row],[Local Currency Unit]], Exchange[Code], 0), 8)), "")</f>
        <v>13095.238095238095</v>
      </c>
      <c r="I1350" s="30">
        <f>100*(Data[[#This Row],[Salary in Big Macs]]/$H$5)</f>
        <v>95.540296200378307</v>
      </c>
      <c r="J1350" s="1" t="s">
        <v>356</v>
      </c>
      <c r="K1350" s="1" t="s">
        <v>290</v>
      </c>
      <c r="L1350" s="1" t="s">
        <v>133</v>
      </c>
      <c r="M1350" s="1" t="s">
        <v>322</v>
      </c>
      <c r="N1350" s="1" t="str">
        <f>INDEX(Countries[], MATCH(Data[[#This Row],[Where do you work]], Countries[Actual], 0), 2)</f>
        <v>USA</v>
      </c>
      <c r="O1350" s="1" t="str">
        <f>VLOOKUP(Data[[#This Row],[Where do you work]], Countries[], 3, FALSE)</f>
        <v>North America</v>
      </c>
      <c r="P1350" s="1" t="s">
        <v>282</v>
      </c>
      <c r="Q1350" s="1" t="str">
        <f>VLOOKUP(Data[[#This Row],[How many hours of a day you work on Excel]], Time[], 2, FALSE)</f>
        <v>Heavy</v>
      </c>
      <c r="R1350" s="1">
        <v>2</v>
      </c>
      <c r="S1350" s="33" t="str">
        <f>VLOOKUP(Data[[#This Row],[Years of Experience]], Experience[], 2, TRUE)</f>
        <v>0 - 5 Years</v>
      </c>
    </row>
    <row r="1351" spans="2:19" x14ac:dyDescent="0.2">
      <c r="B1351" s="1" t="s">
        <v>1637</v>
      </c>
      <c r="C1351" s="1">
        <v>41075.043611111112</v>
      </c>
      <c r="D1351" s="10">
        <v>60000</v>
      </c>
      <c r="E1351" s="1" t="s">
        <v>322</v>
      </c>
      <c r="F1351" s="11">
        <v>60000</v>
      </c>
      <c r="G1351" s="9">
        <f>Data[[#This Row],[Clean Salary]]*INDEX(Exchange[], MATCH(Data[[#This Row],[Currency]], Exchange[Code], 0), 4)</f>
        <v>60000</v>
      </c>
      <c r="H1351" s="11">
        <f>IFERROR(Data[[#This Row],[Salary in USD]]/(INDEX(Exchange[], MATCH(Data[[#This Row],[Local Currency Unit]], Exchange[Code], 0), 8)), "")</f>
        <v>14285.714285714284</v>
      </c>
      <c r="I1351" s="30">
        <f>100*(Data[[#This Row],[Salary in Big Macs]]/$H$5)</f>
        <v>104.22577767313996</v>
      </c>
      <c r="J1351" s="1" t="s">
        <v>356</v>
      </c>
      <c r="K1351" s="1" t="s">
        <v>290</v>
      </c>
      <c r="L1351" s="1" t="s">
        <v>133</v>
      </c>
      <c r="M1351" s="1" t="s">
        <v>322</v>
      </c>
      <c r="N1351" s="1" t="str">
        <f>INDEX(Countries[], MATCH(Data[[#This Row],[Where do you work]], Countries[Actual], 0), 2)</f>
        <v>USA</v>
      </c>
      <c r="O1351" s="1" t="str">
        <f>VLOOKUP(Data[[#This Row],[Where do you work]], Countries[], 3, FALSE)</f>
        <v>North America</v>
      </c>
      <c r="P1351" s="1" t="s">
        <v>291</v>
      </c>
      <c r="Q1351" s="1" t="str">
        <f>VLOOKUP(Data[[#This Row],[How many hours of a day you work on Excel]], Time[], 2, FALSE)</f>
        <v>Medium</v>
      </c>
      <c r="R1351" s="1">
        <v>3</v>
      </c>
      <c r="S1351" s="33" t="str">
        <f>VLOOKUP(Data[[#This Row],[Years of Experience]], Experience[], 2, TRUE)</f>
        <v>0 - 5 Years</v>
      </c>
    </row>
    <row r="1352" spans="2:19" x14ac:dyDescent="0.2">
      <c r="B1352" s="1" t="s">
        <v>1591</v>
      </c>
      <c r="C1352" s="1">
        <v>41055.476921296293</v>
      </c>
      <c r="D1352" s="10">
        <v>60000</v>
      </c>
      <c r="E1352" s="1" t="s">
        <v>322</v>
      </c>
      <c r="F1352" s="11">
        <v>60000</v>
      </c>
      <c r="G1352" s="9">
        <f>Data[[#This Row],[Clean Salary]]*INDEX(Exchange[], MATCH(Data[[#This Row],[Currency]], Exchange[Code], 0), 4)</f>
        <v>60000</v>
      </c>
      <c r="H1352" s="11">
        <f>IFERROR(Data[[#This Row],[Salary in USD]]/(INDEX(Exchange[], MATCH(Data[[#This Row],[Local Currency Unit]], Exchange[Code], 0), 8)), "")</f>
        <v>14285.714285714284</v>
      </c>
      <c r="I1352" s="30">
        <f>100*(Data[[#This Row],[Salary in Big Macs]]/$H$5)</f>
        <v>104.22577767313996</v>
      </c>
      <c r="J1352" s="1" t="s">
        <v>657</v>
      </c>
      <c r="K1352" s="1" t="s">
        <v>290</v>
      </c>
      <c r="L1352" s="1" t="s">
        <v>133</v>
      </c>
      <c r="M1352" s="1" t="s">
        <v>322</v>
      </c>
      <c r="N1352" s="1" t="str">
        <f>INDEX(Countries[], MATCH(Data[[#This Row],[Where do you work]], Countries[Actual], 0), 2)</f>
        <v>USA</v>
      </c>
      <c r="O1352" s="1" t="str">
        <f>VLOOKUP(Data[[#This Row],[Where do you work]], Countries[], 3, FALSE)</f>
        <v>North America</v>
      </c>
      <c r="P1352" s="1" t="s">
        <v>282</v>
      </c>
      <c r="Q1352" s="1" t="str">
        <f>VLOOKUP(Data[[#This Row],[How many hours of a day you work on Excel]], Time[], 2, FALSE)</f>
        <v>Heavy</v>
      </c>
      <c r="R1352" s="1">
        <v>12</v>
      </c>
      <c r="S1352" s="33" t="str">
        <f>VLOOKUP(Data[[#This Row],[Years of Experience]], Experience[], 2, TRUE)</f>
        <v>10 - 20 Years</v>
      </c>
    </row>
    <row r="1353" spans="2:19" x14ac:dyDescent="0.2">
      <c r="B1353" s="1" t="s">
        <v>1621</v>
      </c>
      <c r="C1353" s="1">
        <v>41058.97320601852</v>
      </c>
      <c r="D1353" s="10">
        <v>60000</v>
      </c>
      <c r="E1353" s="1" t="s">
        <v>322</v>
      </c>
      <c r="F1353" s="11">
        <v>60000</v>
      </c>
      <c r="G1353" s="9">
        <f>Data[[#This Row],[Clean Salary]]*INDEX(Exchange[], MATCH(Data[[#This Row],[Currency]], Exchange[Code], 0), 4)</f>
        <v>60000</v>
      </c>
      <c r="H1353" s="11">
        <f>IFERROR(Data[[#This Row],[Salary in USD]]/(INDEX(Exchange[], MATCH(Data[[#This Row],[Local Currency Unit]], Exchange[Code], 0), 8)), "")</f>
        <v>14285.714285714284</v>
      </c>
      <c r="I1353" s="30">
        <f>100*(Data[[#This Row],[Salary in Big Macs]]/$H$5)</f>
        <v>104.22577767313996</v>
      </c>
      <c r="J1353" s="1" t="s">
        <v>657</v>
      </c>
      <c r="K1353" s="1" t="s">
        <v>290</v>
      </c>
      <c r="L1353" s="1" t="s">
        <v>133</v>
      </c>
      <c r="M1353" s="1" t="s">
        <v>322</v>
      </c>
      <c r="N1353" s="1" t="str">
        <f>INDEX(Countries[], MATCH(Data[[#This Row],[Where do you work]], Countries[Actual], 0), 2)</f>
        <v>USA</v>
      </c>
      <c r="O1353" s="1" t="str">
        <f>VLOOKUP(Data[[#This Row],[Where do you work]], Countries[], 3, FALSE)</f>
        <v>North America</v>
      </c>
      <c r="P1353" s="1" t="s">
        <v>282</v>
      </c>
      <c r="Q1353" s="1" t="str">
        <f>VLOOKUP(Data[[#This Row],[How many hours of a day you work on Excel]], Time[], 2, FALSE)</f>
        <v>Heavy</v>
      </c>
      <c r="R1353" s="1">
        <v>15</v>
      </c>
      <c r="S1353" s="33" t="str">
        <f>VLOOKUP(Data[[#This Row],[Years of Experience]], Experience[], 2, TRUE)</f>
        <v>10 - 20 Years</v>
      </c>
    </row>
    <row r="1354" spans="2:19" x14ac:dyDescent="0.2">
      <c r="B1354" s="1" t="s">
        <v>1635</v>
      </c>
      <c r="C1354" s="1">
        <v>41074.080011574071</v>
      </c>
      <c r="D1354" s="10">
        <v>60000</v>
      </c>
      <c r="E1354" s="1" t="s">
        <v>322</v>
      </c>
      <c r="F1354" s="11">
        <v>60000</v>
      </c>
      <c r="G1354" s="9">
        <f>Data[[#This Row],[Clean Salary]]*INDEX(Exchange[], MATCH(Data[[#This Row],[Currency]], Exchange[Code], 0), 4)</f>
        <v>60000</v>
      </c>
      <c r="H1354" s="11">
        <f>IFERROR(Data[[#This Row],[Salary in USD]]/(INDEX(Exchange[], MATCH(Data[[#This Row],[Local Currency Unit]], Exchange[Code], 0), 8)), "")</f>
        <v>14285.714285714284</v>
      </c>
      <c r="I1354" s="30">
        <f>100*(Data[[#This Row],[Salary in Big Macs]]/$H$5)</f>
        <v>104.22577767313996</v>
      </c>
      <c r="J1354" s="1" t="s">
        <v>356</v>
      </c>
      <c r="K1354" s="1" t="s">
        <v>290</v>
      </c>
      <c r="L1354" s="1" t="s">
        <v>133</v>
      </c>
      <c r="M1354" s="1" t="s">
        <v>322</v>
      </c>
      <c r="N1354" s="1" t="str">
        <f>INDEX(Countries[], MATCH(Data[[#This Row],[Where do you work]], Countries[Actual], 0), 2)</f>
        <v>USA</v>
      </c>
      <c r="O1354" s="1" t="str">
        <f>VLOOKUP(Data[[#This Row],[Where do you work]], Countries[], 3, FALSE)</f>
        <v>North America</v>
      </c>
      <c r="P1354" s="1" t="s">
        <v>282</v>
      </c>
      <c r="Q1354" s="1" t="str">
        <f>VLOOKUP(Data[[#This Row],[How many hours of a day you work on Excel]], Time[], 2, FALSE)</f>
        <v>Heavy</v>
      </c>
      <c r="R1354" s="1">
        <v>15</v>
      </c>
      <c r="S1354" s="33" t="str">
        <f>VLOOKUP(Data[[#This Row],[Years of Experience]], Experience[], 2, TRUE)</f>
        <v>10 - 20 Years</v>
      </c>
    </row>
    <row r="1355" spans="2:19" x14ac:dyDescent="0.2">
      <c r="B1355" s="1" t="s">
        <v>1420</v>
      </c>
      <c r="C1355" s="1">
        <v>41065.916435185187</v>
      </c>
      <c r="D1355" s="10">
        <v>65000</v>
      </c>
      <c r="E1355" s="1" t="s">
        <v>322</v>
      </c>
      <c r="F1355" s="11">
        <v>65000</v>
      </c>
      <c r="G1355" s="9">
        <f>Data[[#This Row],[Clean Salary]]*INDEX(Exchange[], MATCH(Data[[#This Row],[Currency]], Exchange[Code], 0), 4)</f>
        <v>65000</v>
      </c>
      <c r="H1355" s="11">
        <f>IFERROR(Data[[#This Row],[Salary in USD]]/(INDEX(Exchange[], MATCH(Data[[#This Row],[Local Currency Unit]], Exchange[Code], 0), 8)), "")</f>
        <v>15476.190476190475</v>
      </c>
      <c r="I1355" s="30">
        <f>100*(Data[[#This Row],[Salary in Big Macs]]/$H$5)</f>
        <v>112.91125914590164</v>
      </c>
      <c r="J1355" s="1" t="s">
        <v>356</v>
      </c>
      <c r="K1355" s="1" t="s">
        <v>290</v>
      </c>
      <c r="L1355" s="1" t="s">
        <v>133</v>
      </c>
      <c r="M1355" s="1" t="s">
        <v>322</v>
      </c>
      <c r="N1355" s="1" t="str">
        <f>INDEX(Countries[], MATCH(Data[[#This Row],[Where do you work]], Countries[Actual], 0), 2)</f>
        <v>USA</v>
      </c>
      <c r="O1355" s="1" t="str">
        <f>VLOOKUP(Data[[#This Row],[Where do you work]], Countries[], 3, FALSE)</f>
        <v>North America</v>
      </c>
      <c r="P1355" s="1" t="s">
        <v>282</v>
      </c>
      <c r="Q1355" s="1" t="str">
        <f>VLOOKUP(Data[[#This Row],[How many hours of a day you work on Excel]], Time[], 2, FALSE)</f>
        <v>Heavy</v>
      </c>
      <c r="R1355" s="1">
        <v>8</v>
      </c>
      <c r="S1355" s="33" t="str">
        <f>VLOOKUP(Data[[#This Row],[Years of Experience]], Experience[], 2, TRUE)</f>
        <v>5 - 10 Years</v>
      </c>
    </row>
    <row r="1356" spans="2:19" x14ac:dyDescent="0.2">
      <c r="B1356" s="1" t="s">
        <v>1403</v>
      </c>
      <c r="C1356" s="1">
        <v>41055.062951388885</v>
      </c>
      <c r="D1356" s="10">
        <v>65000</v>
      </c>
      <c r="E1356" s="1" t="s">
        <v>322</v>
      </c>
      <c r="F1356" s="11">
        <v>65000</v>
      </c>
      <c r="G1356" s="9">
        <f>Data[[#This Row],[Clean Salary]]*INDEX(Exchange[], MATCH(Data[[#This Row],[Currency]], Exchange[Code], 0), 4)</f>
        <v>65000</v>
      </c>
      <c r="H1356" s="11">
        <f>IFERROR(Data[[#This Row],[Salary in USD]]/(INDEX(Exchange[], MATCH(Data[[#This Row],[Local Currency Unit]], Exchange[Code], 0), 8)), "")</f>
        <v>15476.190476190475</v>
      </c>
      <c r="I1356" s="30">
        <f>100*(Data[[#This Row],[Salary in Big Macs]]/$H$5)</f>
        <v>112.91125914590164</v>
      </c>
      <c r="J1356" s="1" t="s">
        <v>657</v>
      </c>
      <c r="K1356" s="1" t="s">
        <v>290</v>
      </c>
      <c r="L1356" s="1" t="s">
        <v>133</v>
      </c>
      <c r="M1356" s="1" t="s">
        <v>322</v>
      </c>
      <c r="N1356" s="1" t="str">
        <f>INDEX(Countries[], MATCH(Data[[#This Row],[Where do you work]], Countries[Actual], 0), 2)</f>
        <v>USA</v>
      </c>
      <c r="O1356" s="1" t="str">
        <f>VLOOKUP(Data[[#This Row],[Where do you work]], Countries[], 3, FALSE)</f>
        <v>North America</v>
      </c>
      <c r="P1356" s="1" t="s">
        <v>294</v>
      </c>
      <c r="Q1356" s="1" t="str">
        <f>VLOOKUP(Data[[#This Row],[How many hours of a day you work on Excel]], Time[], 2, FALSE)</f>
        <v>Very Heavy</v>
      </c>
      <c r="S1356" s="33" t="str">
        <f>VLOOKUP(Data[[#This Row],[Years of Experience]], Experience[], 2, TRUE)</f>
        <v>0 - 5 Years</v>
      </c>
    </row>
    <row r="1357" spans="2:19" x14ac:dyDescent="0.2">
      <c r="B1357" s="1" t="s">
        <v>1301</v>
      </c>
      <c r="C1357" s="1">
        <v>41073.080821759257</v>
      </c>
      <c r="D1357" s="10">
        <v>70000</v>
      </c>
      <c r="E1357" s="1" t="s">
        <v>322</v>
      </c>
      <c r="F1357" s="11">
        <v>70000</v>
      </c>
      <c r="G1357" s="9">
        <f>Data[[#This Row],[Clean Salary]]*INDEX(Exchange[], MATCH(Data[[#This Row],[Currency]], Exchange[Code], 0), 4)</f>
        <v>70000</v>
      </c>
      <c r="H1357" s="11">
        <f>IFERROR(Data[[#This Row],[Salary in USD]]/(INDEX(Exchange[], MATCH(Data[[#This Row],[Local Currency Unit]], Exchange[Code], 0), 8)), "")</f>
        <v>16666.666666666664</v>
      </c>
      <c r="I1357" s="30">
        <f>100*(Data[[#This Row],[Salary in Big Macs]]/$H$5)</f>
        <v>121.59674061866328</v>
      </c>
      <c r="J1357" s="1" t="s">
        <v>657</v>
      </c>
      <c r="K1357" s="1" t="s">
        <v>290</v>
      </c>
      <c r="L1357" s="1" t="s">
        <v>133</v>
      </c>
      <c r="M1357" s="1" t="s">
        <v>322</v>
      </c>
      <c r="N1357" s="1" t="str">
        <f>INDEX(Countries[], MATCH(Data[[#This Row],[Where do you work]], Countries[Actual], 0), 2)</f>
        <v>USA</v>
      </c>
      <c r="O1357" s="1" t="str">
        <f>VLOOKUP(Data[[#This Row],[Where do you work]], Countries[], 3, FALSE)</f>
        <v>North America</v>
      </c>
      <c r="P1357" s="1" t="s">
        <v>291</v>
      </c>
      <c r="Q1357" s="1" t="str">
        <f>VLOOKUP(Data[[#This Row],[How many hours of a day you work on Excel]], Time[], 2, FALSE)</f>
        <v>Medium</v>
      </c>
      <c r="R1357" s="1">
        <v>5</v>
      </c>
      <c r="S1357" s="33" t="str">
        <f>VLOOKUP(Data[[#This Row],[Years of Experience]], Experience[], 2, TRUE)</f>
        <v>5 - 10 Years</v>
      </c>
    </row>
    <row r="1358" spans="2:19" x14ac:dyDescent="0.2">
      <c r="B1358" s="1" t="s">
        <v>1166</v>
      </c>
      <c r="C1358" s="1">
        <v>41059.444722222222</v>
      </c>
      <c r="D1358" s="10">
        <v>75000</v>
      </c>
      <c r="E1358" s="1" t="s">
        <v>322</v>
      </c>
      <c r="F1358" s="11">
        <v>75000</v>
      </c>
      <c r="G1358" s="9">
        <f>Data[[#This Row],[Clean Salary]]*INDEX(Exchange[], MATCH(Data[[#This Row],[Currency]], Exchange[Code], 0), 4)</f>
        <v>75000</v>
      </c>
      <c r="H1358" s="11">
        <f>IFERROR(Data[[#This Row],[Salary in USD]]/(INDEX(Exchange[], MATCH(Data[[#This Row],[Local Currency Unit]], Exchange[Code], 0), 8)), "")</f>
        <v>17857.142857142855</v>
      </c>
      <c r="I1358" s="30">
        <f>100*(Data[[#This Row],[Salary in Big Macs]]/$H$5)</f>
        <v>130.28222209142496</v>
      </c>
      <c r="J1358" s="1" t="s">
        <v>356</v>
      </c>
      <c r="K1358" s="1" t="s">
        <v>290</v>
      </c>
      <c r="L1358" s="1" t="s">
        <v>133</v>
      </c>
      <c r="M1358" s="1" t="s">
        <v>322</v>
      </c>
      <c r="N1358" s="1" t="str">
        <f>INDEX(Countries[], MATCH(Data[[#This Row],[Where do you work]], Countries[Actual], 0), 2)</f>
        <v>USA</v>
      </c>
      <c r="O1358" s="1" t="str">
        <f>VLOOKUP(Data[[#This Row],[Where do you work]], Countries[], 3, FALSE)</f>
        <v>North America</v>
      </c>
      <c r="P1358" s="1" t="s">
        <v>291</v>
      </c>
      <c r="Q1358" s="1" t="str">
        <f>VLOOKUP(Data[[#This Row],[How many hours of a day you work on Excel]], Time[], 2, FALSE)</f>
        <v>Medium</v>
      </c>
      <c r="R1358" s="1">
        <v>1.5</v>
      </c>
      <c r="S1358" s="33" t="str">
        <f>VLOOKUP(Data[[#This Row],[Years of Experience]], Experience[], 2, TRUE)</f>
        <v>0 - 5 Years</v>
      </c>
    </row>
    <row r="1359" spans="2:19" x14ac:dyDescent="0.2">
      <c r="B1359" s="1" t="s">
        <v>791</v>
      </c>
      <c r="C1359" s="1">
        <v>41055.932615740741</v>
      </c>
      <c r="D1359" s="10">
        <v>95000</v>
      </c>
      <c r="E1359" s="1" t="s">
        <v>322</v>
      </c>
      <c r="F1359" s="11">
        <v>95000</v>
      </c>
      <c r="G1359" s="9">
        <f>Data[[#This Row],[Clean Salary]]*INDEX(Exchange[], MATCH(Data[[#This Row],[Currency]], Exchange[Code], 0), 4)</f>
        <v>95000</v>
      </c>
      <c r="H1359" s="11">
        <f>IFERROR(Data[[#This Row],[Salary in USD]]/(INDEX(Exchange[], MATCH(Data[[#This Row],[Local Currency Unit]], Exchange[Code], 0), 8)), "")</f>
        <v>22619.047619047618</v>
      </c>
      <c r="I1359" s="30">
        <f>100*(Data[[#This Row],[Salary in Big Macs]]/$H$5)</f>
        <v>165.02414798247159</v>
      </c>
      <c r="J1359" s="1" t="s">
        <v>356</v>
      </c>
      <c r="K1359" s="1" t="s">
        <v>290</v>
      </c>
      <c r="L1359" s="1" t="s">
        <v>133</v>
      </c>
      <c r="M1359" s="1" t="s">
        <v>322</v>
      </c>
      <c r="N1359" s="1" t="str">
        <f>INDEX(Countries[], MATCH(Data[[#This Row],[Where do you work]], Countries[Actual], 0), 2)</f>
        <v>USA</v>
      </c>
      <c r="O1359" s="1" t="str">
        <f>VLOOKUP(Data[[#This Row],[Where do you work]], Countries[], 3, FALSE)</f>
        <v>North America</v>
      </c>
      <c r="P1359" s="1" t="s">
        <v>291</v>
      </c>
      <c r="Q1359" s="1" t="str">
        <f>VLOOKUP(Data[[#This Row],[How many hours of a day you work on Excel]], Time[], 2, FALSE)</f>
        <v>Medium</v>
      </c>
      <c r="R1359" s="1">
        <v>13</v>
      </c>
      <c r="S1359" s="33" t="str">
        <f>VLOOKUP(Data[[#This Row],[Years of Experience]], Experience[], 2, TRUE)</f>
        <v>10 - 20 Years</v>
      </c>
    </row>
    <row r="1360" spans="2:19" x14ac:dyDescent="0.2">
      <c r="B1360" s="1" t="s">
        <v>752</v>
      </c>
      <c r="C1360" s="1">
        <v>41055.054131944446</v>
      </c>
      <c r="D1360" s="10">
        <v>97000</v>
      </c>
      <c r="E1360" s="1" t="s">
        <v>322</v>
      </c>
      <c r="F1360" s="11">
        <v>97000</v>
      </c>
      <c r="G1360" s="9">
        <f>Data[[#This Row],[Clean Salary]]*INDEX(Exchange[], MATCH(Data[[#This Row],[Currency]], Exchange[Code], 0), 4)</f>
        <v>97000</v>
      </c>
      <c r="H1360" s="11">
        <f>IFERROR(Data[[#This Row],[Salary in USD]]/(INDEX(Exchange[], MATCH(Data[[#This Row],[Local Currency Unit]], Exchange[Code], 0), 8)), "")</f>
        <v>23095.238095238095</v>
      </c>
      <c r="I1360" s="30">
        <f>100*(Data[[#This Row],[Salary in Big Macs]]/$H$5)</f>
        <v>168.49834057157628</v>
      </c>
      <c r="J1360" s="1" t="s">
        <v>657</v>
      </c>
      <c r="K1360" s="1" t="s">
        <v>290</v>
      </c>
      <c r="L1360" s="1" t="s">
        <v>133</v>
      </c>
      <c r="M1360" s="1" t="s">
        <v>322</v>
      </c>
      <c r="N1360" s="1" t="str">
        <f>INDEX(Countries[], MATCH(Data[[#This Row],[Where do you work]], Countries[Actual], 0), 2)</f>
        <v>USA</v>
      </c>
      <c r="O1360" s="1" t="str">
        <f>VLOOKUP(Data[[#This Row],[Where do you work]], Countries[], 3, FALSE)</f>
        <v>North America</v>
      </c>
      <c r="P1360" s="1" t="s">
        <v>294</v>
      </c>
      <c r="Q1360" s="1" t="str">
        <f>VLOOKUP(Data[[#This Row],[How many hours of a day you work on Excel]], Time[], 2, FALSE)</f>
        <v>Very Heavy</v>
      </c>
      <c r="S1360" s="33" t="str">
        <f>VLOOKUP(Data[[#This Row],[Years of Experience]], Experience[], 2, TRUE)</f>
        <v>0 - 5 Years</v>
      </c>
    </row>
    <row r="1361" spans="2:19" x14ac:dyDescent="0.2">
      <c r="B1361" s="1" t="s">
        <v>743</v>
      </c>
      <c r="C1361" s="1">
        <v>41055.049247685187</v>
      </c>
      <c r="D1361" s="10">
        <v>99000</v>
      </c>
      <c r="E1361" s="1" t="s">
        <v>322</v>
      </c>
      <c r="F1361" s="11">
        <v>99000</v>
      </c>
      <c r="G1361" s="9">
        <f>Data[[#This Row],[Clean Salary]]*INDEX(Exchange[], MATCH(Data[[#This Row],[Currency]], Exchange[Code], 0), 4)</f>
        <v>99000</v>
      </c>
      <c r="H1361" s="11">
        <f>IFERROR(Data[[#This Row],[Salary in USD]]/(INDEX(Exchange[], MATCH(Data[[#This Row],[Local Currency Unit]], Exchange[Code], 0), 8)), "")</f>
        <v>23571.428571428569</v>
      </c>
      <c r="I1361" s="30">
        <f>100*(Data[[#This Row],[Salary in Big Macs]]/$H$5)</f>
        <v>171.97253316068094</v>
      </c>
      <c r="J1361" s="1" t="s">
        <v>356</v>
      </c>
      <c r="K1361" s="1" t="s">
        <v>290</v>
      </c>
      <c r="L1361" s="1" t="s">
        <v>133</v>
      </c>
      <c r="M1361" s="1" t="s">
        <v>322</v>
      </c>
      <c r="N1361" s="1" t="str">
        <f>INDEX(Countries[], MATCH(Data[[#This Row],[Where do you work]], Countries[Actual], 0), 2)</f>
        <v>USA</v>
      </c>
      <c r="O1361" s="1" t="str">
        <f>VLOOKUP(Data[[#This Row],[Where do you work]], Countries[], 3, FALSE)</f>
        <v>North America</v>
      </c>
      <c r="P1361" s="1" t="s">
        <v>291</v>
      </c>
      <c r="Q1361" s="1" t="str">
        <f>VLOOKUP(Data[[#This Row],[How many hours of a day you work on Excel]], Time[], 2, FALSE)</f>
        <v>Medium</v>
      </c>
      <c r="S1361" s="33" t="str">
        <f>VLOOKUP(Data[[#This Row],[Years of Experience]], Experience[], 2, TRUE)</f>
        <v>0 - 5 Years</v>
      </c>
    </row>
    <row r="1362" spans="2:19" x14ac:dyDescent="0.2">
      <c r="B1362" s="1" t="s">
        <v>656</v>
      </c>
      <c r="C1362" s="1">
        <v>41056.90966435185</v>
      </c>
      <c r="D1362" s="10">
        <v>105000</v>
      </c>
      <c r="E1362" s="1" t="s">
        <v>322</v>
      </c>
      <c r="F1362" s="11">
        <v>105000</v>
      </c>
      <c r="G1362" s="9">
        <f>Data[[#This Row],[Clean Salary]]*INDEX(Exchange[], MATCH(Data[[#This Row],[Currency]], Exchange[Code], 0), 4)</f>
        <v>105000</v>
      </c>
      <c r="H1362" s="11">
        <f>IFERROR(Data[[#This Row],[Salary in USD]]/(INDEX(Exchange[], MATCH(Data[[#This Row],[Local Currency Unit]], Exchange[Code], 0), 8)), "")</f>
        <v>25000</v>
      </c>
      <c r="I1362" s="30">
        <f>100*(Data[[#This Row],[Salary in Big Macs]]/$H$5)</f>
        <v>182.39511092799495</v>
      </c>
      <c r="J1362" s="1" t="s">
        <v>657</v>
      </c>
      <c r="K1362" s="1" t="s">
        <v>290</v>
      </c>
      <c r="L1362" s="1" t="s">
        <v>133</v>
      </c>
      <c r="M1362" s="1" t="s">
        <v>322</v>
      </c>
      <c r="N1362" s="1" t="str">
        <f>INDEX(Countries[], MATCH(Data[[#This Row],[Where do you work]], Countries[Actual], 0), 2)</f>
        <v>USA</v>
      </c>
      <c r="O1362" s="1" t="str">
        <f>VLOOKUP(Data[[#This Row],[Where do you work]], Countries[], 3, FALSE)</f>
        <v>North America</v>
      </c>
      <c r="P1362" s="1" t="s">
        <v>282</v>
      </c>
      <c r="Q1362" s="1" t="str">
        <f>VLOOKUP(Data[[#This Row],[How many hours of a day you work on Excel]], Time[], 2, FALSE)</f>
        <v>Heavy</v>
      </c>
      <c r="R1362" s="1">
        <v>20</v>
      </c>
      <c r="S1362" s="33" t="str">
        <f>VLOOKUP(Data[[#This Row],[Years of Experience]], Experience[], 2, TRUE)</f>
        <v>20+ Years</v>
      </c>
    </row>
    <row r="1363" spans="2:19" x14ac:dyDescent="0.2">
      <c r="B1363" s="1" t="s">
        <v>577</v>
      </c>
      <c r="C1363" s="1">
        <v>41080.210925925923</v>
      </c>
      <c r="D1363" s="10">
        <v>115000</v>
      </c>
      <c r="E1363" s="1" t="s">
        <v>322</v>
      </c>
      <c r="F1363" s="11">
        <v>115000</v>
      </c>
      <c r="G1363" s="9">
        <f>Data[[#This Row],[Clean Salary]]*INDEX(Exchange[], MATCH(Data[[#This Row],[Currency]], Exchange[Code], 0), 4)</f>
        <v>115000</v>
      </c>
      <c r="H1363" s="11">
        <f>IFERROR(Data[[#This Row],[Salary in USD]]/(INDEX(Exchange[], MATCH(Data[[#This Row],[Local Currency Unit]], Exchange[Code], 0), 8)), "")</f>
        <v>27380.952380952378</v>
      </c>
      <c r="I1363" s="30">
        <f>100*(Data[[#This Row],[Salary in Big Macs]]/$H$5)</f>
        <v>199.76607387351825</v>
      </c>
      <c r="J1363" s="1" t="s">
        <v>356</v>
      </c>
      <c r="K1363" s="1" t="s">
        <v>290</v>
      </c>
      <c r="L1363" s="1" t="s">
        <v>133</v>
      </c>
      <c r="M1363" s="1" t="s">
        <v>322</v>
      </c>
      <c r="N1363" s="1" t="str">
        <f>INDEX(Countries[], MATCH(Data[[#This Row],[Where do you work]], Countries[Actual], 0), 2)</f>
        <v>USA</v>
      </c>
      <c r="O1363" s="1" t="str">
        <f>VLOOKUP(Data[[#This Row],[Where do you work]], Countries[], 3, FALSE)</f>
        <v>North America</v>
      </c>
      <c r="P1363" s="1" t="s">
        <v>294</v>
      </c>
      <c r="Q1363" s="1" t="str">
        <f>VLOOKUP(Data[[#This Row],[How many hours of a day you work on Excel]], Time[], 2, FALSE)</f>
        <v>Very Heavy</v>
      </c>
      <c r="R1363" s="1">
        <v>15</v>
      </c>
      <c r="S1363" s="33" t="str">
        <f>VLOOKUP(Data[[#This Row],[Years of Experience]], Experience[], 2, TRUE)</f>
        <v>10 - 20 Years</v>
      </c>
    </row>
    <row r="1364" spans="2:19" x14ac:dyDescent="0.2">
      <c r="B1364" s="1" t="s">
        <v>1336</v>
      </c>
      <c r="C1364" s="1">
        <v>41068.141203703701</v>
      </c>
      <c r="D1364" s="10">
        <v>69000</v>
      </c>
      <c r="E1364" s="1" t="s">
        <v>322</v>
      </c>
      <c r="F1364" s="11">
        <v>69000</v>
      </c>
      <c r="G1364" s="9">
        <f>Data[[#This Row],[Clean Salary]]*INDEX(Exchange[], MATCH(Data[[#This Row],[Currency]], Exchange[Code], 0), 4)</f>
        <v>69000</v>
      </c>
      <c r="H1364" s="11">
        <f>IFERROR(Data[[#This Row],[Salary in USD]]/(INDEX(Exchange[], MATCH(Data[[#This Row],[Local Currency Unit]], Exchange[Code], 0), 8)), "")</f>
        <v>16428.571428571428</v>
      </c>
      <c r="I1364" s="30">
        <f>100*(Data[[#This Row],[Salary in Big Macs]]/$H$5)</f>
        <v>119.85964432411096</v>
      </c>
      <c r="J1364" s="1" t="s">
        <v>1337</v>
      </c>
      <c r="K1364" s="1" t="s">
        <v>290</v>
      </c>
      <c r="L1364" s="1" t="s">
        <v>133</v>
      </c>
      <c r="M1364" s="1" t="s">
        <v>322</v>
      </c>
      <c r="N1364" s="1" t="str">
        <f>INDEX(Countries[], MATCH(Data[[#This Row],[Where do you work]], Countries[Actual], 0), 2)</f>
        <v>USA</v>
      </c>
      <c r="O1364" s="1" t="str">
        <f>VLOOKUP(Data[[#This Row],[Where do you work]], Countries[], 3, FALSE)</f>
        <v>North America</v>
      </c>
      <c r="P1364" s="1" t="s">
        <v>294</v>
      </c>
      <c r="Q1364" s="1" t="str">
        <f>VLOOKUP(Data[[#This Row],[How many hours of a day you work on Excel]], Time[], 2, FALSE)</f>
        <v>Very Heavy</v>
      </c>
      <c r="R1364" s="1">
        <v>15</v>
      </c>
      <c r="S1364" s="33" t="str">
        <f>VLOOKUP(Data[[#This Row],[Years of Experience]], Experience[], 2, TRUE)</f>
        <v>10 - 20 Years</v>
      </c>
    </row>
    <row r="1365" spans="2:19" x14ac:dyDescent="0.2">
      <c r="B1365" s="1" t="s">
        <v>604</v>
      </c>
      <c r="C1365" s="1">
        <v>41058.797650462962</v>
      </c>
      <c r="D1365" s="10">
        <v>110000</v>
      </c>
      <c r="E1365" s="1" t="s">
        <v>322</v>
      </c>
      <c r="F1365" s="11">
        <v>110000</v>
      </c>
      <c r="G1365" s="9">
        <f>Data[[#This Row],[Clean Salary]]*INDEX(Exchange[], MATCH(Data[[#This Row],[Currency]], Exchange[Code], 0), 4)</f>
        <v>110000</v>
      </c>
      <c r="H1365" s="11">
        <f>IFERROR(Data[[#This Row],[Salary in USD]]/(INDEX(Exchange[], MATCH(Data[[#This Row],[Local Currency Unit]], Exchange[Code], 0), 8)), "")</f>
        <v>26190.476190476191</v>
      </c>
      <c r="I1365" s="30">
        <f>100*(Data[[#This Row],[Salary in Big Macs]]/$H$5)</f>
        <v>191.08059240075661</v>
      </c>
      <c r="J1365" s="1" t="s">
        <v>605</v>
      </c>
      <c r="K1365" s="1" t="s">
        <v>290</v>
      </c>
      <c r="L1365" s="1" t="s">
        <v>133</v>
      </c>
      <c r="M1365" s="1" t="s">
        <v>322</v>
      </c>
      <c r="N1365" s="1" t="str">
        <f>INDEX(Countries[], MATCH(Data[[#This Row],[Where do you work]], Countries[Actual], 0), 2)</f>
        <v>USA</v>
      </c>
      <c r="O1365" s="1" t="str">
        <f>VLOOKUP(Data[[#This Row],[Where do you work]], Countries[], 3, FALSE)</f>
        <v>North America</v>
      </c>
      <c r="P1365" s="1" t="s">
        <v>324</v>
      </c>
      <c r="Q1365" s="1" t="str">
        <f>VLOOKUP(Data[[#This Row],[How many hours of a day you work on Excel]], Time[], 2, FALSE)</f>
        <v>Light</v>
      </c>
      <c r="R1365" s="1">
        <v>10</v>
      </c>
      <c r="S1365" s="33" t="str">
        <f>VLOOKUP(Data[[#This Row],[Years of Experience]], Experience[], 2, TRUE)</f>
        <v>10 - 20 Years</v>
      </c>
    </row>
    <row r="1366" spans="2:19" x14ac:dyDescent="0.2">
      <c r="B1366" s="1" t="s">
        <v>1606</v>
      </c>
      <c r="C1366" s="1">
        <v>41057.805451388886</v>
      </c>
      <c r="D1366" s="10">
        <v>5000</v>
      </c>
      <c r="E1366" s="1" t="s">
        <v>322</v>
      </c>
      <c r="F1366" s="11">
        <v>60000</v>
      </c>
      <c r="G1366" s="9">
        <f>Data[[#This Row],[Clean Salary]]*INDEX(Exchange[], MATCH(Data[[#This Row],[Currency]], Exchange[Code], 0), 4)</f>
        <v>60000</v>
      </c>
      <c r="H1366" s="11">
        <f>IFERROR(Data[[#This Row],[Salary in USD]]/(INDEX(Exchange[], MATCH(Data[[#This Row],[Local Currency Unit]], Exchange[Code], 0), 8)), "")</f>
        <v>14285.714285714284</v>
      </c>
      <c r="I1366" s="30">
        <f>100*(Data[[#This Row],[Salary in Big Macs]]/$H$5)</f>
        <v>104.22577767313996</v>
      </c>
      <c r="J1366" s="1" t="s">
        <v>1607</v>
      </c>
      <c r="K1366" s="1" t="s">
        <v>290</v>
      </c>
      <c r="L1366" s="1" t="s">
        <v>133</v>
      </c>
      <c r="M1366" s="1" t="s">
        <v>322</v>
      </c>
      <c r="N1366" s="1" t="str">
        <f>INDEX(Countries[], MATCH(Data[[#This Row],[Where do you work]], Countries[Actual], 0), 2)</f>
        <v>USA</v>
      </c>
      <c r="O1366" s="1" t="str">
        <f>VLOOKUP(Data[[#This Row],[Where do you work]], Countries[], 3, FALSE)</f>
        <v>North America</v>
      </c>
      <c r="P1366" s="1" t="s">
        <v>291</v>
      </c>
      <c r="Q1366" s="1" t="str">
        <f>VLOOKUP(Data[[#This Row],[How many hours of a day you work on Excel]], Time[], 2, FALSE)</f>
        <v>Medium</v>
      </c>
      <c r="R1366" s="1">
        <v>4</v>
      </c>
      <c r="S1366" s="33" t="str">
        <f>VLOOKUP(Data[[#This Row],[Years of Experience]], Experience[], 2, TRUE)</f>
        <v>0 - 5 Years</v>
      </c>
    </row>
    <row r="1367" spans="2:19" x14ac:dyDescent="0.2">
      <c r="B1367" s="1" t="s">
        <v>660</v>
      </c>
      <c r="C1367" s="1">
        <v>41060.442800925928</v>
      </c>
      <c r="D1367" s="10">
        <v>105000</v>
      </c>
      <c r="E1367" s="1" t="s">
        <v>322</v>
      </c>
      <c r="F1367" s="11">
        <v>105000</v>
      </c>
      <c r="G1367" s="9">
        <f>Data[[#This Row],[Clean Salary]]*INDEX(Exchange[], MATCH(Data[[#This Row],[Currency]], Exchange[Code], 0), 4)</f>
        <v>105000</v>
      </c>
      <c r="H1367" s="11">
        <f>IFERROR(Data[[#This Row],[Salary in USD]]/(INDEX(Exchange[], MATCH(Data[[#This Row],[Local Currency Unit]], Exchange[Code], 0), 8)), "")</f>
        <v>25000</v>
      </c>
      <c r="I1367" s="30">
        <f>100*(Data[[#This Row],[Salary in Big Macs]]/$H$5)</f>
        <v>182.39511092799495</v>
      </c>
      <c r="J1367" s="1" t="s">
        <v>661</v>
      </c>
      <c r="K1367" s="1" t="s">
        <v>281</v>
      </c>
      <c r="L1367" s="1" t="s">
        <v>133</v>
      </c>
      <c r="M1367" s="1" t="s">
        <v>322</v>
      </c>
      <c r="N1367" s="1" t="str">
        <f>INDEX(Countries[], MATCH(Data[[#This Row],[Where do you work]], Countries[Actual], 0), 2)</f>
        <v>USA</v>
      </c>
      <c r="O1367" s="1" t="str">
        <f>VLOOKUP(Data[[#This Row],[Where do you work]], Countries[], 3, FALSE)</f>
        <v>North America</v>
      </c>
      <c r="P1367" s="1" t="s">
        <v>324</v>
      </c>
      <c r="Q1367" s="1" t="str">
        <f>VLOOKUP(Data[[#This Row],[How many hours of a day you work on Excel]], Time[], 2, FALSE)</f>
        <v>Light</v>
      </c>
      <c r="R1367" s="1">
        <v>30</v>
      </c>
      <c r="S1367" s="33" t="str">
        <f>VLOOKUP(Data[[#This Row],[Years of Experience]], Experience[], 2, TRUE)</f>
        <v>20+ Years</v>
      </c>
    </row>
    <row r="1368" spans="2:19" x14ac:dyDescent="0.2">
      <c r="B1368" s="1" t="s">
        <v>741</v>
      </c>
      <c r="C1368" s="1">
        <v>41055.036539351851</v>
      </c>
      <c r="D1368" s="10" t="s">
        <v>742</v>
      </c>
      <c r="E1368" s="1" t="s">
        <v>322</v>
      </c>
      <c r="F1368" s="11">
        <v>99000</v>
      </c>
      <c r="G1368" s="9">
        <f>Data[[#This Row],[Clean Salary]]*INDEX(Exchange[], MATCH(Data[[#This Row],[Currency]], Exchange[Code], 0), 4)</f>
        <v>99000</v>
      </c>
      <c r="H1368" s="11">
        <f>IFERROR(Data[[#This Row],[Salary in USD]]/(INDEX(Exchange[], MATCH(Data[[#This Row],[Local Currency Unit]], Exchange[Code], 0), 8)), "")</f>
        <v>23571.428571428569</v>
      </c>
      <c r="I1368" s="30">
        <f>100*(Data[[#This Row],[Salary in Big Macs]]/$H$5)</f>
        <v>171.97253316068094</v>
      </c>
      <c r="J1368" s="1" t="s">
        <v>607</v>
      </c>
      <c r="K1368" s="1" t="s">
        <v>298</v>
      </c>
      <c r="L1368" s="1" t="s">
        <v>133</v>
      </c>
      <c r="M1368" s="1" t="s">
        <v>322</v>
      </c>
      <c r="N1368" s="1" t="str">
        <f>INDEX(Countries[], MATCH(Data[[#This Row],[Where do you work]], Countries[Actual], 0), 2)</f>
        <v>USA</v>
      </c>
      <c r="O1368" s="1" t="str">
        <f>VLOOKUP(Data[[#This Row],[Where do you work]], Countries[], 3, FALSE)</f>
        <v>North America</v>
      </c>
      <c r="P1368" s="1" t="s">
        <v>282</v>
      </c>
      <c r="Q1368" s="1" t="str">
        <f>VLOOKUP(Data[[#This Row],[How many hours of a day you work on Excel]], Time[], 2, FALSE)</f>
        <v>Heavy</v>
      </c>
      <c r="S1368" s="33" t="str">
        <f>VLOOKUP(Data[[#This Row],[Years of Experience]], Experience[], 2, TRUE)</f>
        <v>0 - 5 Years</v>
      </c>
    </row>
    <row r="1369" spans="2:19" x14ac:dyDescent="0.2">
      <c r="B1369" s="1" t="s">
        <v>1923</v>
      </c>
      <c r="C1369" s="1">
        <v>41055.046550925923</v>
      </c>
      <c r="D1369" s="10">
        <v>51000</v>
      </c>
      <c r="E1369" s="1" t="s">
        <v>322</v>
      </c>
      <c r="F1369" s="11">
        <v>51000</v>
      </c>
      <c r="G1369" s="9">
        <f>Data[[#This Row],[Clean Salary]]*INDEX(Exchange[], MATCH(Data[[#This Row],[Currency]], Exchange[Code], 0), 4)</f>
        <v>51000</v>
      </c>
      <c r="H1369" s="11">
        <f>IFERROR(Data[[#This Row],[Salary in USD]]/(INDEX(Exchange[], MATCH(Data[[#This Row],[Local Currency Unit]], Exchange[Code], 0), 8)), "")</f>
        <v>12142.857142857143</v>
      </c>
      <c r="I1369" s="30">
        <f>100*(Data[[#This Row],[Salary in Big Macs]]/$H$5)</f>
        <v>88.591911022168972</v>
      </c>
      <c r="J1369" s="1" t="s">
        <v>1924</v>
      </c>
      <c r="K1369" s="1" t="s">
        <v>290</v>
      </c>
      <c r="L1369" s="1" t="s">
        <v>133</v>
      </c>
      <c r="M1369" s="1" t="s">
        <v>322</v>
      </c>
      <c r="N1369" s="1" t="str">
        <f>INDEX(Countries[], MATCH(Data[[#This Row],[Where do you work]], Countries[Actual], 0), 2)</f>
        <v>USA</v>
      </c>
      <c r="O1369" s="1" t="str">
        <f>VLOOKUP(Data[[#This Row],[Where do you work]], Countries[], 3, FALSE)</f>
        <v>North America</v>
      </c>
      <c r="P1369" s="1" t="s">
        <v>291</v>
      </c>
      <c r="Q1369" s="1" t="str">
        <f>VLOOKUP(Data[[#This Row],[How many hours of a day you work on Excel]], Time[], 2, FALSE)</f>
        <v>Medium</v>
      </c>
      <c r="S1369" s="33" t="str">
        <f>VLOOKUP(Data[[#This Row],[Years of Experience]], Experience[], 2, TRUE)</f>
        <v>0 - 5 Years</v>
      </c>
    </row>
    <row r="1370" spans="2:19" x14ac:dyDescent="0.2">
      <c r="B1370" s="1" t="s">
        <v>1617</v>
      </c>
      <c r="C1370" s="1">
        <v>41058.808009259257</v>
      </c>
      <c r="D1370" s="10">
        <v>60000</v>
      </c>
      <c r="E1370" s="1" t="s">
        <v>322</v>
      </c>
      <c r="F1370" s="11">
        <v>60000</v>
      </c>
      <c r="G1370" s="9">
        <f>Data[[#This Row],[Clean Salary]]*INDEX(Exchange[], MATCH(Data[[#This Row],[Currency]], Exchange[Code], 0), 4)</f>
        <v>60000</v>
      </c>
      <c r="H1370" s="11">
        <f>IFERROR(Data[[#This Row],[Salary in USD]]/(INDEX(Exchange[], MATCH(Data[[#This Row],[Local Currency Unit]], Exchange[Code], 0), 8)), "")</f>
        <v>14285.714285714284</v>
      </c>
      <c r="I1370" s="30">
        <f>100*(Data[[#This Row],[Salary in Big Macs]]/$H$5)</f>
        <v>104.22577767313996</v>
      </c>
      <c r="J1370" s="1" t="s">
        <v>1618</v>
      </c>
      <c r="K1370" s="1" t="s">
        <v>290</v>
      </c>
      <c r="L1370" s="1" t="s">
        <v>133</v>
      </c>
      <c r="M1370" s="1" t="s">
        <v>322</v>
      </c>
      <c r="N1370" s="1" t="str">
        <f>INDEX(Countries[], MATCH(Data[[#This Row],[Where do you work]], Countries[Actual], 0), 2)</f>
        <v>USA</v>
      </c>
      <c r="O1370" s="1" t="str">
        <f>VLOOKUP(Data[[#This Row],[Where do you work]], Countries[], 3, FALSE)</f>
        <v>North America</v>
      </c>
      <c r="P1370" s="1" t="s">
        <v>294</v>
      </c>
      <c r="Q1370" s="1" t="str">
        <f>VLOOKUP(Data[[#This Row],[How many hours of a day you work on Excel]], Time[], 2, FALSE)</f>
        <v>Very Heavy</v>
      </c>
      <c r="R1370" s="1">
        <v>12</v>
      </c>
      <c r="S1370" s="33" t="str">
        <f>VLOOKUP(Data[[#This Row],[Years of Experience]], Experience[], 2, TRUE)</f>
        <v>10 - 20 Years</v>
      </c>
    </row>
    <row r="1371" spans="2:19" x14ac:dyDescent="0.2">
      <c r="B1371" s="1" t="s">
        <v>1587</v>
      </c>
      <c r="C1371" s="1">
        <v>41055.131747685184</v>
      </c>
      <c r="D1371" s="10">
        <v>60000</v>
      </c>
      <c r="E1371" s="1" t="s">
        <v>322</v>
      </c>
      <c r="F1371" s="11">
        <v>60000</v>
      </c>
      <c r="G1371" s="9">
        <f>Data[[#This Row],[Clean Salary]]*INDEX(Exchange[], MATCH(Data[[#This Row],[Currency]], Exchange[Code], 0), 4)</f>
        <v>60000</v>
      </c>
      <c r="H1371" s="11">
        <f>IFERROR(Data[[#This Row],[Salary in USD]]/(INDEX(Exchange[], MATCH(Data[[#This Row],[Local Currency Unit]], Exchange[Code], 0), 8)), "")</f>
        <v>14285.714285714284</v>
      </c>
      <c r="I1371" s="30">
        <f>100*(Data[[#This Row],[Salary in Big Macs]]/$H$5)</f>
        <v>104.22577767313996</v>
      </c>
      <c r="J1371" s="1" t="s">
        <v>1588</v>
      </c>
      <c r="K1371" s="1" t="s">
        <v>281</v>
      </c>
      <c r="L1371" s="1" t="s">
        <v>133</v>
      </c>
      <c r="M1371" s="1" t="s">
        <v>322</v>
      </c>
      <c r="N1371" s="1" t="str">
        <f>INDEX(Countries[], MATCH(Data[[#This Row],[Where do you work]], Countries[Actual], 0), 2)</f>
        <v>USA</v>
      </c>
      <c r="O1371" s="1" t="str">
        <f>VLOOKUP(Data[[#This Row],[Where do you work]], Countries[], 3, FALSE)</f>
        <v>North America</v>
      </c>
      <c r="P1371" s="1" t="s">
        <v>294</v>
      </c>
      <c r="Q1371" s="1" t="str">
        <f>VLOOKUP(Data[[#This Row],[How many hours of a day you work on Excel]], Time[], 2, FALSE)</f>
        <v>Very Heavy</v>
      </c>
      <c r="S1371" s="33" t="str">
        <f>VLOOKUP(Data[[#This Row],[Years of Experience]], Experience[], 2, TRUE)</f>
        <v>0 - 5 Years</v>
      </c>
    </row>
    <row r="1372" spans="2:19" x14ac:dyDescent="0.2">
      <c r="B1372" s="1" t="s">
        <v>1622</v>
      </c>
      <c r="C1372" s="1">
        <v>41059.570613425924</v>
      </c>
      <c r="D1372" s="10">
        <v>60000</v>
      </c>
      <c r="E1372" s="1" t="s">
        <v>322</v>
      </c>
      <c r="F1372" s="11">
        <v>60000</v>
      </c>
      <c r="G1372" s="9">
        <f>Data[[#This Row],[Clean Salary]]*INDEX(Exchange[], MATCH(Data[[#This Row],[Currency]], Exchange[Code], 0), 4)</f>
        <v>60000</v>
      </c>
      <c r="H1372" s="11">
        <f>IFERROR(Data[[#This Row],[Salary in USD]]/(INDEX(Exchange[], MATCH(Data[[#This Row],[Local Currency Unit]], Exchange[Code], 0), 8)), "")</f>
        <v>14285.714285714284</v>
      </c>
      <c r="I1372" s="30">
        <f>100*(Data[[#This Row],[Salary in Big Macs]]/$H$5)</f>
        <v>104.22577767313996</v>
      </c>
      <c r="J1372" s="1" t="s">
        <v>1623</v>
      </c>
      <c r="K1372" s="1" t="s">
        <v>281</v>
      </c>
      <c r="L1372" s="1" t="s">
        <v>133</v>
      </c>
      <c r="M1372" s="1" t="s">
        <v>322</v>
      </c>
      <c r="N1372" s="1" t="str">
        <f>INDEX(Countries[], MATCH(Data[[#This Row],[Where do you work]], Countries[Actual], 0), 2)</f>
        <v>USA</v>
      </c>
      <c r="O1372" s="1" t="str">
        <f>VLOOKUP(Data[[#This Row],[Where do you work]], Countries[], 3, FALSE)</f>
        <v>North America</v>
      </c>
      <c r="P1372" s="1" t="s">
        <v>291</v>
      </c>
      <c r="Q1372" s="1" t="str">
        <f>VLOOKUP(Data[[#This Row],[How many hours of a day you work on Excel]], Time[], 2, FALSE)</f>
        <v>Medium</v>
      </c>
      <c r="R1372" s="1">
        <v>4</v>
      </c>
      <c r="S1372" s="33" t="str">
        <f>VLOOKUP(Data[[#This Row],[Years of Experience]], Experience[], 2, TRUE)</f>
        <v>0 - 5 Years</v>
      </c>
    </row>
    <row r="1373" spans="2:19" x14ac:dyDescent="0.2">
      <c r="B1373" s="1" t="s">
        <v>761</v>
      </c>
      <c r="C1373" s="1">
        <v>41055.036099537036</v>
      </c>
      <c r="D1373" s="10">
        <v>96000</v>
      </c>
      <c r="E1373" s="1" t="s">
        <v>322</v>
      </c>
      <c r="F1373" s="11">
        <v>96000</v>
      </c>
      <c r="G1373" s="9">
        <f>Data[[#This Row],[Clean Salary]]*INDEX(Exchange[], MATCH(Data[[#This Row],[Currency]], Exchange[Code], 0), 4)</f>
        <v>96000</v>
      </c>
      <c r="H1373" s="11">
        <f>IFERROR(Data[[#This Row],[Salary in USD]]/(INDEX(Exchange[], MATCH(Data[[#This Row],[Local Currency Unit]], Exchange[Code], 0), 8)), "")</f>
        <v>22857.142857142855</v>
      </c>
      <c r="I1373" s="30">
        <f>100*(Data[[#This Row],[Salary in Big Macs]]/$H$5)</f>
        <v>166.76124427702393</v>
      </c>
      <c r="J1373" s="1" t="s">
        <v>762</v>
      </c>
      <c r="K1373" s="1" t="s">
        <v>286</v>
      </c>
      <c r="L1373" s="1" t="s">
        <v>133</v>
      </c>
      <c r="M1373" s="1" t="s">
        <v>322</v>
      </c>
      <c r="N1373" s="1" t="str">
        <f>INDEX(Countries[], MATCH(Data[[#This Row],[Where do you work]], Countries[Actual], 0), 2)</f>
        <v>USA</v>
      </c>
      <c r="O1373" s="1" t="str">
        <f>VLOOKUP(Data[[#This Row],[Where do you work]], Countries[], 3, FALSE)</f>
        <v>North America</v>
      </c>
      <c r="P1373" s="1" t="s">
        <v>291</v>
      </c>
      <c r="Q1373" s="1" t="str">
        <f>VLOOKUP(Data[[#This Row],[How many hours of a day you work on Excel]], Time[], 2, FALSE)</f>
        <v>Medium</v>
      </c>
      <c r="S1373" s="33" t="str">
        <f>VLOOKUP(Data[[#This Row],[Years of Experience]], Experience[], 2, TRUE)</f>
        <v>0 - 5 Years</v>
      </c>
    </row>
    <row r="1374" spans="2:19" x14ac:dyDescent="0.2">
      <c r="B1374" s="1" t="s">
        <v>1406</v>
      </c>
      <c r="C1374" s="1">
        <v>41055.147372685184</v>
      </c>
      <c r="D1374" s="10">
        <v>65000</v>
      </c>
      <c r="E1374" s="1" t="s">
        <v>322</v>
      </c>
      <c r="F1374" s="11">
        <v>65000</v>
      </c>
      <c r="G1374" s="9">
        <f>Data[[#This Row],[Clean Salary]]*INDEX(Exchange[], MATCH(Data[[#This Row],[Currency]], Exchange[Code], 0), 4)</f>
        <v>65000</v>
      </c>
      <c r="H1374" s="11">
        <f>IFERROR(Data[[#This Row],[Salary in USD]]/(INDEX(Exchange[], MATCH(Data[[#This Row],[Local Currency Unit]], Exchange[Code], 0), 8)), "")</f>
        <v>15476.190476190475</v>
      </c>
      <c r="I1374" s="30">
        <f>100*(Data[[#This Row],[Salary in Big Macs]]/$H$5)</f>
        <v>112.91125914590164</v>
      </c>
      <c r="J1374" s="1" t="s">
        <v>921</v>
      </c>
      <c r="K1374" s="1" t="s">
        <v>290</v>
      </c>
      <c r="L1374" s="1" t="s">
        <v>133</v>
      </c>
      <c r="M1374" s="1" t="s">
        <v>322</v>
      </c>
      <c r="N1374" s="1" t="str">
        <f>INDEX(Countries[], MATCH(Data[[#This Row],[Where do you work]], Countries[Actual], 0), 2)</f>
        <v>USA</v>
      </c>
      <c r="O1374" s="1" t="str">
        <f>VLOOKUP(Data[[#This Row],[Where do you work]], Countries[], 3, FALSE)</f>
        <v>North America</v>
      </c>
      <c r="P1374" s="1" t="s">
        <v>291</v>
      </c>
      <c r="Q1374" s="1" t="str">
        <f>VLOOKUP(Data[[#This Row],[How many hours of a day you work on Excel]], Time[], 2, FALSE)</f>
        <v>Medium</v>
      </c>
      <c r="S1374" s="33" t="str">
        <f>VLOOKUP(Data[[#This Row],[Years of Experience]], Experience[], 2, TRUE)</f>
        <v>0 - 5 Years</v>
      </c>
    </row>
    <row r="1375" spans="2:19" x14ac:dyDescent="0.2">
      <c r="B1375" s="1" t="s">
        <v>920</v>
      </c>
      <c r="C1375" s="1">
        <v>41054.311944444446</v>
      </c>
      <c r="D1375" s="10">
        <v>85087</v>
      </c>
      <c r="E1375" s="1" t="s">
        <v>322</v>
      </c>
      <c r="F1375" s="11">
        <v>85087</v>
      </c>
      <c r="G1375" s="9">
        <f>Data[[#This Row],[Clean Salary]]*INDEX(Exchange[], MATCH(Data[[#This Row],[Currency]], Exchange[Code], 0), 4)</f>
        <v>85087</v>
      </c>
      <c r="H1375" s="11">
        <f>IFERROR(Data[[#This Row],[Salary in USD]]/(INDEX(Exchange[], MATCH(Data[[#This Row],[Local Currency Unit]], Exchange[Code], 0), 8)), "")</f>
        <v>20258.809523809523</v>
      </c>
      <c r="I1375" s="30">
        <f>100*(Data[[#This Row],[Salary in Big Macs]]/$H$5)</f>
        <v>147.80431241457433</v>
      </c>
      <c r="J1375" s="1" t="s">
        <v>921</v>
      </c>
      <c r="K1375" s="1" t="s">
        <v>290</v>
      </c>
      <c r="L1375" s="1" t="s">
        <v>133</v>
      </c>
      <c r="M1375" s="1" t="s">
        <v>322</v>
      </c>
      <c r="N1375" s="1" t="str">
        <f>INDEX(Countries[], MATCH(Data[[#This Row],[Where do you work]], Countries[Actual], 0), 2)</f>
        <v>USA</v>
      </c>
      <c r="O1375" s="1" t="str">
        <f>VLOOKUP(Data[[#This Row],[Where do you work]], Countries[], 3, FALSE)</f>
        <v>North America</v>
      </c>
      <c r="P1375" s="1" t="s">
        <v>291</v>
      </c>
      <c r="Q1375" s="1" t="str">
        <f>VLOOKUP(Data[[#This Row],[How many hours of a day you work on Excel]], Time[], 2, FALSE)</f>
        <v>Medium</v>
      </c>
      <c r="S1375" s="33" t="str">
        <f>VLOOKUP(Data[[#This Row],[Years of Experience]], Experience[], 2, TRUE)</f>
        <v>0 - 5 Years</v>
      </c>
    </row>
    <row r="1376" spans="2:19" x14ac:dyDescent="0.2">
      <c r="B1376" s="1" t="s">
        <v>2069</v>
      </c>
      <c r="C1376" s="1">
        <v>41065.210648148146</v>
      </c>
      <c r="D1376" s="10">
        <v>48500</v>
      </c>
      <c r="E1376" s="1" t="s">
        <v>322</v>
      </c>
      <c r="F1376" s="11">
        <v>48500</v>
      </c>
      <c r="G1376" s="9">
        <f>Data[[#This Row],[Clean Salary]]*INDEX(Exchange[], MATCH(Data[[#This Row],[Currency]], Exchange[Code], 0), 4)</f>
        <v>48500</v>
      </c>
      <c r="H1376" s="11">
        <f>IFERROR(Data[[#This Row],[Salary in USD]]/(INDEX(Exchange[], MATCH(Data[[#This Row],[Local Currency Unit]], Exchange[Code], 0), 8)), "")</f>
        <v>11547.619047619048</v>
      </c>
      <c r="I1376" s="30">
        <f>100*(Data[[#This Row],[Salary in Big Macs]]/$H$5)</f>
        <v>84.249170285788139</v>
      </c>
      <c r="J1376" s="1" t="s">
        <v>2070</v>
      </c>
      <c r="K1376" s="1" t="s">
        <v>290</v>
      </c>
      <c r="L1376" s="1" t="s">
        <v>133</v>
      </c>
      <c r="M1376" s="1" t="s">
        <v>322</v>
      </c>
      <c r="N1376" s="1" t="str">
        <f>INDEX(Countries[], MATCH(Data[[#This Row],[Where do you work]], Countries[Actual], 0), 2)</f>
        <v>USA</v>
      </c>
      <c r="O1376" s="1" t="str">
        <f>VLOOKUP(Data[[#This Row],[Where do you work]], Countries[], 3, FALSE)</f>
        <v>North America</v>
      </c>
      <c r="P1376" s="1" t="s">
        <v>282</v>
      </c>
      <c r="Q1376" s="1" t="str">
        <f>VLOOKUP(Data[[#This Row],[How many hours of a day you work on Excel]], Time[], 2, FALSE)</f>
        <v>Heavy</v>
      </c>
      <c r="R1376" s="1">
        <v>6</v>
      </c>
      <c r="S1376" s="33" t="str">
        <f>VLOOKUP(Data[[#This Row],[Years of Experience]], Experience[], 2, TRUE)</f>
        <v>5 - 10 Years</v>
      </c>
    </row>
    <row r="1377" spans="2:19" x14ac:dyDescent="0.2">
      <c r="B1377" s="1" t="s">
        <v>1330</v>
      </c>
      <c r="C1377" s="1">
        <v>41055.030810185184</v>
      </c>
      <c r="D1377" s="10">
        <v>69000</v>
      </c>
      <c r="E1377" s="1" t="s">
        <v>322</v>
      </c>
      <c r="F1377" s="11">
        <v>69000</v>
      </c>
      <c r="G1377" s="9">
        <f>Data[[#This Row],[Clean Salary]]*INDEX(Exchange[], MATCH(Data[[#This Row],[Currency]], Exchange[Code], 0), 4)</f>
        <v>69000</v>
      </c>
      <c r="H1377" s="11">
        <f>IFERROR(Data[[#This Row],[Salary in USD]]/(INDEX(Exchange[], MATCH(Data[[#This Row],[Local Currency Unit]], Exchange[Code], 0), 8)), "")</f>
        <v>16428.571428571428</v>
      </c>
      <c r="I1377" s="30">
        <f>100*(Data[[#This Row],[Salary in Big Macs]]/$H$5)</f>
        <v>119.85964432411096</v>
      </c>
      <c r="J1377" s="1" t="s">
        <v>1331</v>
      </c>
      <c r="K1377" s="1" t="s">
        <v>342</v>
      </c>
      <c r="L1377" s="1" t="s">
        <v>133</v>
      </c>
      <c r="M1377" s="1" t="s">
        <v>322</v>
      </c>
      <c r="N1377" s="1" t="str">
        <f>INDEX(Countries[], MATCH(Data[[#This Row],[Where do you work]], Countries[Actual], 0), 2)</f>
        <v>USA</v>
      </c>
      <c r="O1377" s="1" t="str">
        <f>VLOOKUP(Data[[#This Row],[Where do you work]], Countries[], 3, FALSE)</f>
        <v>North America</v>
      </c>
      <c r="P1377" s="1" t="s">
        <v>282</v>
      </c>
      <c r="Q1377" s="1" t="str">
        <f>VLOOKUP(Data[[#This Row],[How many hours of a day you work on Excel]], Time[], 2, FALSE)</f>
        <v>Heavy</v>
      </c>
      <c r="S1377" s="33" t="str">
        <f>VLOOKUP(Data[[#This Row],[Years of Experience]], Experience[], 2, TRUE)</f>
        <v>0 - 5 Years</v>
      </c>
    </row>
    <row r="1378" spans="2:19" x14ac:dyDescent="0.2">
      <c r="B1378" s="1" t="s">
        <v>2253</v>
      </c>
      <c r="C1378" s="1">
        <v>41066.034201388888</v>
      </c>
      <c r="D1378" s="10">
        <v>45000</v>
      </c>
      <c r="E1378" s="1" t="s">
        <v>322</v>
      </c>
      <c r="F1378" s="11">
        <v>45000</v>
      </c>
      <c r="G1378" s="9">
        <f>Data[[#This Row],[Clean Salary]]*INDEX(Exchange[], MATCH(Data[[#This Row],[Currency]], Exchange[Code], 0), 4)</f>
        <v>45000</v>
      </c>
      <c r="H1378" s="11">
        <f>IFERROR(Data[[#This Row],[Salary in USD]]/(INDEX(Exchange[], MATCH(Data[[#This Row],[Local Currency Unit]], Exchange[Code], 0), 8)), "")</f>
        <v>10714.285714285714</v>
      </c>
      <c r="I1378" s="30">
        <f>100*(Data[[#This Row],[Salary in Big Macs]]/$H$5)</f>
        <v>78.169333254854962</v>
      </c>
      <c r="J1378" s="1" t="s">
        <v>2254</v>
      </c>
      <c r="K1378" s="1" t="s">
        <v>290</v>
      </c>
      <c r="L1378" s="1" t="s">
        <v>133</v>
      </c>
      <c r="M1378" s="1" t="s">
        <v>322</v>
      </c>
      <c r="N1378" s="1" t="str">
        <f>INDEX(Countries[], MATCH(Data[[#This Row],[Where do you work]], Countries[Actual], 0), 2)</f>
        <v>USA</v>
      </c>
      <c r="O1378" s="1" t="str">
        <f>VLOOKUP(Data[[#This Row],[Where do you work]], Countries[], 3, FALSE)</f>
        <v>North America</v>
      </c>
      <c r="P1378" s="1" t="s">
        <v>291</v>
      </c>
      <c r="Q1378" s="1" t="str">
        <f>VLOOKUP(Data[[#This Row],[How many hours of a day you work on Excel]], Time[], 2, FALSE)</f>
        <v>Medium</v>
      </c>
      <c r="R1378" s="1">
        <v>4</v>
      </c>
      <c r="S1378" s="33" t="str">
        <f>VLOOKUP(Data[[#This Row],[Years of Experience]], Experience[], 2, TRUE)</f>
        <v>0 - 5 Years</v>
      </c>
    </row>
    <row r="1379" spans="2:19" x14ac:dyDescent="0.2">
      <c r="B1379" s="1" t="s">
        <v>2340</v>
      </c>
      <c r="C1379" s="1">
        <v>41055.077361111114</v>
      </c>
      <c r="D1379" s="10">
        <v>41932</v>
      </c>
      <c r="E1379" s="1" t="s">
        <v>322</v>
      </c>
      <c r="F1379" s="11">
        <v>41932</v>
      </c>
      <c r="G1379" s="9">
        <f>Data[[#This Row],[Clean Salary]]*INDEX(Exchange[], MATCH(Data[[#This Row],[Currency]], Exchange[Code], 0), 4)</f>
        <v>41932</v>
      </c>
      <c r="H1379" s="11">
        <f>IFERROR(Data[[#This Row],[Salary in USD]]/(INDEX(Exchange[], MATCH(Data[[#This Row],[Local Currency Unit]], Exchange[Code], 0), 8)), "")</f>
        <v>9983.8095238095229</v>
      </c>
      <c r="I1379" s="30">
        <f>100*(Data[[#This Row],[Salary in Big Macs]]/$H$5)</f>
        <v>72.83992182316841</v>
      </c>
      <c r="J1379" s="1" t="s">
        <v>1317</v>
      </c>
      <c r="K1379" s="1" t="s">
        <v>281</v>
      </c>
      <c r="L1379" s="1" t="s">
        <v>133</v>
      </c>
      <c r="M1379" s="1" t="s">
        <v>322</v>
      </c>
      <c r="N1379" s="1" t="str">
        <f>INDEX(Countries[], MATCH(Data[[#This Row],[Where do you work]], Countries[Actual], 0), 2)</f>
        <v>USA</v>
      </c>
      <c r="O1379" s="1" t="str">
        <f>VLOOKUP(Data[[#This Row],[Where do you work]], Countries[], 3, FALSE)</f>
        <v>North America</v>
      </c>
      <c r="P1379" s="1" t="s">
        <v>291</v>
      </c>
      <c r="Q1379" s="1" t="str">
        <f>VLOOKUP(Data[[#This Row],[How many hours of a day you work on Excel]], Time[], 2, FALSE)</f>
        <v>Medium</v>
      </c>
      <c r="S1379" s="33" t="str">
        <f>VLOOKUP(Data[[#This Row],[Years of Experience]], Experience[], 2, TRUE)</f>
        <v>0 - 5 Years</v>
      </c>
    </row>
    <row r="1380" spans="2:19" x14ac:dyDescent="0.2">
      <c r="B1380" s="1" t="s">
        <v>1969</v>
      </c>
      <c r="C1380" s="1">
        <v>41055.037812499999</v>
      </c>
      <c r="D1380" s="10">
        <v>50000</v>
      </c>
      <c r="E1380" s="1" t="s">
        <v>322</v>
      </c>
      <c r="F1380" s="11">
        <v>50000</v>
      </c>
      <c r="G1380" s="9">
        <f>Data[[#This Row],[Clean Salary]]*INDEX(Exchange[], MATCH(Data[[#This Row],[Currency]], Exchange[Code], 0), 4)</f>
        <v>50000</v>
      </c>
      <c r="H1380" s="11">
        <f>IFERROR(Data[[#This Row],[Salary in USD]]/(INDEX(Exchange[], MATCH(Data[[#This Row],[Local Currency Unit]], Exchange[Code], 0), 8)), "")</f>
        <v>11904.761904761905</v>
      </c>
      <c r="I1380" s="30">
        <f>100*(Data[[#This Row],[Salary in Big Macs]]/$H$5)</f>
        <v>86.854814727616642</v>
      </c>
      <c r="J1380" s="1" t="s">
        <v>1317</v>
      </c>
      <c r="K1380" s="1" t="s">
        <v>281</v>
      </c>
      <c r="L1380" s="1" t="s">
        <v>133</v>
      </c>
      <c r="M1380" s="1" t="s">
        <v>322</v>
      </c>
      <c r="N1380" s="1" t="str">
        <f>INDEX(Countries[], MATCH(Data[[#This Row],[Where do you work]], Countries[Actual], 0), 2)</f>
        <v>USA</v>
      </c>
      <c r="O1380" s="1" t="str">
        <f>VLOOKUP(Data[[#This Row],[Where do you work]], Countries[], 3, FALSE)</f>
        <v>North America</v>
      </c>
      <c r="P1380" s="1" t="s">
        <v>282</v>
      </c>
      <c r="Q1380" s="1" t="str">
        <f>VLOOKUP(Data[[#This Row],[How many hours of a day you work on Excel]], Time[], 2, FALSE)</f>
        <v>Heavy</v>
      </c>
      <c r="S1380" s="33" t="str">
        <f>VLOOKUP(Data[[#This Row],[Years of Experience]], Experience[], 2, TRUE)</f>
        <v>0 - 5 Years</v>
      </c>
    </row>
    <row r="1381" spans="2:19" x14ac:dyDescent="0.2">
      <c r="B1381" s="1" t="s">
        <v>2193</v>
      </c>
      <c r="C1381" s="1">
        <v>41055.085821759261</v>
      </c>
      <c r="D1381" s="10">
        <v>45880</v>
      </c>
      <c r="E1381" s="1" t="s">
        <v>322</v>
      </c>
      <c r="F1381" s="11">
        <v>45880</v>
      </c>
      <c r="G1381" s="9">
        <f>Data[[#This Row],[Clean Salary]]*INDEX(Exchange[], MATCH(Data[[#This Row],[Currency]], Exchange[Code], 0), 4)</f>
        <v>45880</v>
      </c>
      <c r="H1381" s="11">
        <f>IFERROR(Data[[#This Row],[Salary in USD]]/(INDEX(Exchange[], MATCH(Data[[#This Row],[Local Currency Unit]], Exchange[Code], 0), 8)), "")</f>
        <v>10923.809523809523</v>
      </c>
      <c r="I1381" s="30">
        <f>100*(Data[[#This Row],[Salary in Big Macs]]/$H$5)</f>
        <v>79.69797799406102</v>
      </c>
      <c r="J1381" s="1" t="s">
        <v>2194</v>
      </c>
      <c r="K1381" s="1" t="s">
        <v>281</v>
      </c>
      <c r="L1381" s="1" t="s">
        <v>133</v>
      </c>
      <c r="M1381" s="1" t="s">
        <v>322</v>
      </c>
      <c r="N1381" s="1" t="str">
        <f>INDEX(Countries[], MATCH(Data[[#This Row],[Where do you work]], Countries[Actual], 0), 2)</f>
        <v>USA</v>
      </c>
      <c r="O1381" s="1" t="str">
        <f>VLOOKUP(Data[[#This Row],[Where do you work]], Countries[], 3, FALSE)</f>
        <v>North America</v>
      </c>
      <c r="P1381" s="1" t="s">
        <v>294</v>
      </c>
      <c r="Q1381" s="1" t="str">
        <f>VLOOKUP(Data[[#This Row],[How many hours of a day you work on Excel]], Time[], 2, FALSE)</f>
        <v>Very Heavy</v>
      </c>
      <c r="S1381" s="33" t="str">
        <f>VLOOKUP(Data[[#This Row],[Years of Experience]], Experience[], 2, TRUE)</f>
        <v>0 - 5 Years</v>
      </c>
    </row>
    <row r="1382" spans="2:19" x14ac:dyDescent="0.2">
      <c r="B1382" s="1" t="s">
        <v>2019</v>
      </c>
      <c r="C1382" s="1">
        <v>41061.87023148148</v>
      </c>
      <c r="D1382" s="10">
        <v>50000</v>
      </c>
      <c r="E1382" s="1" t="s">
        <v>322</v>
      </c>
      <c r="F1382" s="11">
        <v>50000</v>
      </c>
      <c r="G1382" s="9">
        <f>Data[[#This Row],[Clean Salary]]*INDEX(Exchange[], MATCH(Data[[#This Row],[Currency]], Exchange[Code], 0), 4)</f>
        <v>50000</v>
      </c>
      <c r="H1382" s="11">
        <f>IFERROR(Data[[#This Row],[Salary in USD]]/(INDEX(Exchange[], MATCH(Data[[#This Row],[Local Currency Unit]], Exchange[Code], 0), 8)), "")</f>
        <v>11904.761904761905</v>
      </c>
      <c r="I1382" s="30">
        <f>100*(Data[[#This Row],[Salary in Big Macs]]/$H$5)</f>
        <v>86.854814727616642</v>
      </c>
      <c r="J1382" s="1" t="s">
        <v>2020</v>
      </c>
      <c r="K1382" s="1" t="s">
        <v>290</v>
      </c>
      <c r="L1382" s="1" t="s">
        <v>133</v>
      </c>
      <c r="M1382" s="1" t="s">
        <v>322</v>
      </c>
      <c r="N1382" s="1" t="str">
        <f>INDEX(Countries[], MATCH(Data[[#This Row],[Where do you work]], Countries[Actual], 0), 2)</f>
        <v>USA</v>
      </c>
      <c r="O1382" s="1" t="str">
        <f>VLOOKUP(Data[[#This Row],[Where do you work]], Countries[], 3, FALSE)</f>
        <v>North America</v>
      </c>
      <c r="P1382" s="1" t="s">
        <v>294</v>
      </c>
      <c r="Q1382" s="1" t="str">
        <f>VLOOKUP(Data[[#This Row],[How many hours of a day you work on Excel]], Time[], 2, FALSE)</f>
        <v>Very Heavy</v>
      </c>
      <c r="R1382" s="1">
        <v>12</v>
      </c>
      <c r="S1382" s="33" t="str">
        <f>VLOOKUP(Data[[#This Row],[Years of Experience]], Experience[], 2, TRUE)</f>
        <v>10 - 20 Years</v>
      </c>
    </row>
    <row r="1383" spans="2:19" x14ac:dyDescent="0.2">
      <c r="B1383" s="1" t="s">
        <v>403</v>
      </c>
      <c r="C1383" s="1">
        <v>41055.141562500001</v>
      </c>
      <c r="D1383" s="10" t="s">
        <v>404</v>
      </c>
      <c r="E1383" s="1" t="s">
        <v>322</v>
      </c>
      <c r="F1383" s="11">
        <v>169000</v>
      </c>
      <c r="G1383" s="9">
        <f>Data[[#This Row],[Clean Salary]]*INDEX(Exchange[], MATCH(Data[[#This Row],[Currency]], Exchange[Code], 0), 4)</f>
        <v>169000</v>
      </c>
      <c r="H1383" s="11">
        <f>IFERROR(Data[[#This Row],[Salary in USD]]/(INDEX(Exchange[], MATCH(Data[[#This Row],[Local Currency Unit]], Exchange[Code], 0), 8)), "")</f>
        <v>40238.095238095237</v>
      </c>
      <c r="I1383" s="30">
        <f>100*(Data[[#This Row],[Salary in Big Macs]]/$H$5)</f>
        <v>293.56927377934426</v>
      </c>
      <c r="J1383" s="1" t="s">
        <v>405</v>
      </c>
      <c r="K1383" s="1" t="s">
        <v>329</v>
      </c>
      <c r="L1383" s="1" t="s">
        <v>133</v>
      </c>
      <c r="M1383" s="1" t="s">
        <v>322</v>
      </c>
      <c r="N1383" s="1" t="str">
        <f>INDEX(Countries[], MATCH(Data[[#This Row],[Where do you work]], Countries[Actual], 0), 2)</f>
        <v>USA</v>
      </c>
      <c r="O1383" s="1" t="str">
        <f>VLOOKUP(Data[[#This Row],[Where do you work]], Countries[], 3, FALSE)</f>
        <v>North America</v>
      </c>
      <c r="P1383" s="1" t="s">
        <v>291</v>
      </c>
      <c r="Q1383" s="1" t="str">
        <f>VLOOKUP(Data[[#This Row],[How many hours of a day you work on Excel]], Time[], 2, FALSE)</f>
        <v>Medium</v>
      </c>
      <c r="S1383" s="33" t="str">
        <f>VLOOKUP(Data[[#This Row],[Years of Experience]], Experience[], 2, TRUE)</f>
        <v>0 - 5 Years</v>
      </c>
    </row>
    <row r="1384" spans="2:19" x14ac:dyDescent="0.2">
      <c r="B1384" s="1" t="s">
        <v>1652</v>
      </c>
      <c r="C1384" s="1">
        <v>41065.015439814815</v>
      </c>
      <c r="D1384" s="10">
        <v>59000</v>
      </c>
      <c r="E1384" s="1" t="s">
        <v>322</v>
      </c>
      <c r="F1384" s="11">
        <v>59000</v>
      </c>
      <c r="G1384" s="9">
        <f>Data[[#This Row],[Clean Salary]]*INDEX(Exchange[], MATCH(Data[[#This Row],[Currency]], Exchange[Code], 0), 4)</f>
        <v>59000</v>
      </c>
      <c r="H1384" s="11">
        <f>IFERROR(Data[[#This Row],[Salary in USD]]/(INDEX(Exchange[], MATCH(Data[[#This Row],[Local Currency Unit]], Exchange[Code], 0), 8)), "")</f>
        <v>14047.619047619048</v>
      </c>
      <c r="I1384" s="30">
        <f>100*(Data[[#This Row],[Salary in Big Macs]]/$H$5)</f>
        <v>102.48868137858764</v>
      </c>
      <c r="J1384" s="1" t="s">
        <v>1653</v>
      </c>
      <c r="K1384" s="1" t="s">
        <v>281</v>
      </c>
      <c r="L1384" s="1" t="s">
        <v>133</v>
      </c>
      <c r="M1384" s="1" t="s">
        <v>322</v>
      </c>
      <c r="N1384" s="1" t="str">
        <f>INDEX(Countries[], MATCH(Data[[#This Row],[Where do you work]], Countries[Actual], 0), 2)</f>
        <v>USA</v>
      </c>
      <c r="O1384" s="1" t="str">
        <f>VLOOKUP(Data[[#This Row],[Where do you work]], Countries[], 3, FALSE)</f>
        <v>North America</v>
      </c>
      <c r="P1384" s="1" t="s">
        <v>324</v>
      </c>
      <c r="Q1384" s="1" t="str">
        <f>VLOOKUP(Data[[#This Row],[How many hours of a day you work on Excel]], Time[], 2, FALSE)</f>
        <v>Light</v>
      </c>
      <c r="R1384" s="1">
        <v>3</v>
      </c>
      <c r="S1384" s="33" t="str">
        <f>VLOOKUP(Data[[#This Row],[Years of Experience]], Experience[], 2, TRUE)</f>
        <v>0 - 5 Years</v>
      </c>
    </row>
    <row r="1385" spans="2:19" x14ac:dyDescent="0.2">
      <c r="B1385" s="1" t="s">
        <v>330</v>
      </c>
      <c r="C1385" s="1">
        <v>41055.322268518517</v>
      </c>
      <c r="D1385" s="10">
        <v>300000</v>
      </c>
      <c r="E1385" s="1" t="s">
        <v>322</v>
      </c>
      <c r="F1385" s="11">
        <v>300000</v>
      </c>
      <c r="G1385" s="9">
        <f>Data[[#This Row],[Clean Salary]]*INDEX(Exchange[], MATCH(Data[[#This Row],[Currency]], Exchange[Code], 0), 4)</f>
        <v>300000</v>
      </c>
      <c r="H1385" s="11">
        <f>IFERROR(Data[[#This Row],[Salary in USD]]/(INDEX(Exchange[], MATCH(Data[[#This Row],[Local Currency Unit]], Exchange[Code], 0), 8)), "")</f>
        <v>71428.57142857142</v>
      </c>
      <c r="I1385" s="30">
        <f>100*(Data[[#This Row],[Salary in Big Macs]]/$H$5)</f>
        <v>521.12888836569982</v>
      </c>
      <c r="J1385" s="1" t="s">
        <v>331</v>
      </c>
      <c r="K1385" s="1" t="s">
        <v>329</v>
      </c>
      <c r="L1385" s="1" t="s">
        <v>133</v>
      </c>
      <c r="M1385" s="1" t="s">
        <v>322</v>
      </c>
      <c r="N1385" s="1" t="str">
        <f>INDEX(Countries[], MATCH(Data[[#This Row],[Where do you work]], Countries[Actual], 0), 2)</f>
        <v>USA</v>
      </c>
      <c r="O1385" s="1" t="str">
        <f>VLOOKUP(Data[[#This Row],[Where do you work]], Countries[], 3, FALSE)</f>
        <v>North America</v>
      </c>
      <c r="P1385" s="1" t="s">
        <v>291</v>
      </c>
      <c r="Q1385" s="1" t="str">
        <f>VLOOKUP(Data[[#This Row],[How many hours of a day you work on Excel]], Time[], 2, FALSE)</f>
        <v>Medium</v>
      </c>
      <c r="R1385" s="1">
        <v>30</v>
      </c>
      <c r="S1385" s="33" t="str">
        <f>VLOOKUP(Data[[#This Row],[Years of Experience]], Experience[], 2, TRUE)</f>
        <v>20+ Years</v>
      </c>
    </row>
    <row r="1386" spans="2:19" x14ac:dyDescent="0.2">
      <c r="B1386" s="1" t="s">
        <v>640</v>
      </c>
      <c r="C1386" s="1">
        <v>41058.374780092592</v>
      </c>
      <c r="D1386" s="10">
        <v>107000</v>
      </c>
      <c r="E1386" s="1" t="s">
        <v>322</v>
      </c>
      <c r="F1386" s="11">
        <v>107000</v>
      </c>
      <c r="G1386" s="9">
        <f>Data[[#This Row],[Clean Salary]]*INDEX(Exchange[], MATCH(Data[[#This Row],[Currency]], Exchange[Code], 0), 4)</f>
        <v>107000</v>
      </c>
      <c r="H1386" s="11">
        <f>IFERROR(Data[[#This Row],[Salary in USD]]/(INDEX(Exchange[], MATCH(Data[[#This Row],[Local Currency Unit]], Exchange[Code], 0), 8)), "")</f>
        <v>25476.190476190473</v>
      </c>
      <c r="I1386" s="30">
        <f>100*(Data[[#This Row],[Salary in Big Macs]]/$H$5)</f>
        <v>185.86930351709958</v>
      </c>
      <c r="J1386" s="1" t="s">
        <v>641</v>
      </c>
      <c r="K1386" s="1" t="s">
        <v>316</v>
      </c>
      <c r="L1386" s="1" t="s">
        <v>133</v>
      </c>
      <c r="M1386" s="1" t="s">
        <v>322</v>
      </c>
      <c r="N1386" s="1" t="str">
        <f>INDEX(Countries[], MATCH(Data[[#This Row],[Where do you work]], Countries[Actual], 0), 2)</f>
        <v>USA</v>
      </c>
      <c r="O1386" s="1" t="str">
        <f>VLOOKUP(Data[[#This Row],[Where do you work]], Countries[], 3, FALSE)</f>
        <v>North America</v>
      </c>
      <c r="P1386" s="1" t="s">
        <v>282</v>
      </c>
      <c r="Q1386" s="1" t="str">
        <f>VLOOKUP(Data[[#This Row],[How many hours of a day you work on Excel]], Time[], 2, FALSE)</f>
        <v>Heavy</v>
      </c>
      <c r="R1386" s="1">
        <v>12</v>
      </c>
      <c r="S1386" s="33" t="str">
        <f>VLOOKUP(Data[[#This Row],[Years of Experience]], Experience[], 2, TRUE)</f>
        <v>10 - 20 Years</v>
      </c>
    </row>
    <row r="1387" spans="2:19" x14ac:dyDescent="0.2">
      <c r="B1387" s="1" t="s">
        <v>777</v>
      </c>
      <c r="C1387" s="1">
        <v>41055.028009259258</v>
      </c>
      <c r="D1387" s="10">
        <v>95000</v>
      </c>
      <c r="E1387" s="1" t="s">
        <v>322</v>
      </c>
      <c r="F1387" s="11">
        <v>95000</v>
      </c>
      <c r="G1387" s="9">
        <f>Data[[#This Row],[Clean Salary]]*INDEX(Exchange[], MATCH(Data[[#This Row],[Currency]], Exchange[Code], 0), 4)</f>
        <v>95000</v>
      </c>
      <c r="H1387" s="11">
        <f>IFERROR(Data[[#This Row],[Salary in USD]]/(INDEX(Exchange[], MATCH(Data[[#This Row],[Local Currency Unit]], Exchange[Code], 0), 8)), "")</f>
        <v>22619.047619047618</v>
      </c>
      <c r="I1387" s="30">
        <f>100*(Data[[#This Row],[Salary in Big Macs]]/$H$5)</f>
        <v>165.02414798247159</v>
      </c>
      <c r="J1387" s="1" t="s">
        <v>336</v>
      </c>
      <c r="K1387" s="1" t="s">
        <v>329</v>
      </c>
      <c r="L1387" s="1" t="s">
        <v>133</v>
      </c>
      <c r="M1387" s="1" t="s">
        <v>322</v>
      </c>
      <c r="N1387" s="1" t="str">
        <f>INDEX(Countries[], MATCH(Data[[#This Row],[Where do you work]], Countries[Actual], 0), 2)</f>
        <v>USA</v>
      </c>
      <c r="O1387" s="1" t="str">
        <f>VLOOKUP(Data[[#This Row],[Where do you work]], Countries[], 3, FALSE)</f>
        <v>North America</v>
      </c>
      <c r="P1387" s="1" t="s">
        <v>282</v>
      </c>
      <c r="Q1387" s="1" t="str">
        <f>VLOOKUP(Data[[#This Row],[How many hours of a day you work on Excel]], Time[], 2, FALSE)</f>
        <v>Heavy</v>
      </c>
      <c r="S1387" s="33" t="str">
        <f>VLOOKUP(Data[[#This Row],[Years of Experience]], Experience[], 2, TRUE)</f>
        <v>0 - 5 Years</v>
      </c>
    </row>
    <row r="1388" spans="2:19" x14ac:dyDescent="0.2">
      <c r="B1388" s="1" t="s">
        <v>423</v>
      </c>
      <c r="C1388" s="1">
        <v>41055.135231481479</v>
      </c>
      <c r="D1388" s="10">
        <v>150000</v>
      </c>
      <c r="E1388" s="1" t="s">
        <v>322</v>
      </c>
      <c r="F1388" s="11">
        <v>150000</v>
      </c>
      <c r="G1388" s="9">
        <f>Data[[#This Row],[Clean Salary]]*INDEX(Exchange[], MATCH(Data[[#This Row],[Currency]], Exchange[Code], 0), 4)</f>
        <v>150000</v>
      </c>
      <c r="H1388" s="11">
        <f>IFERROR(Data[[#This Row],[Salary in USD]]/(INDEX(Exchange[], MATCH(Data[[#This Row],[Local Currency Unit]], Exchange[Code], 0), 8)), "")</f>
        <v>35714.28571428571</v>
      </c>
      <c r="I1388" s="30">
        <f>100*(Data[[#This Row],[Salary in Big Macs]]/$H$5)</f>
        <v>260.56444418284991</v>
      </c>
      <c r="J1388" s="1" t="s">
        <v>336</v>
      </c>
      <c r="K1388" s="1" t="s">
        <v>329</v>
      </c>
      <c r="L1388" s="1" t="s">
        <v>133</v>
      </c>
      <c r="M1388" s="1" t="s">
        <v>322</v>
      </c>
      <c r="N1388" s="1" t="str">
        <f>INDEX(Countries[], MATCH(Data[[#This Row],[Where do you work]], Countries[Actual], 0), 2)</f>
        <v>USA</v>
      </c>
      <c r="O1388" s="1" t="str">
        <f>VLOOKUP(Data[[#This Row],[Where do you work]], Countries[], 3, FALSE)</f>
        <v>North America</v>
      </c>
      <c r="P1388" s="1" t="s">
        <v>291</v>
      </c>
      <c r="Q1388" s="1" t="str">
        <f>VLOOKUP(Data[[#This Row],[How many hours of a day you work on Excel]], Time[], 2, FALSE)</f>
        <v>Medium</v>
      </c>
      <c r="S1388" s="33" t="str">
        <f>VLOOKUP(Data[[#This Row],[Years of Experience]], Experience[], 2, TRUE)</f>
        <v>0 - 5 Years</v>
      </c>
    </row>
    <row r="1389" spans="2:19" x14ac:dyDescent="0.2">
      <c r="B1389" s="1" t="s">
        <v>426</v>
      </c>
      <c r="C1389" s="1">
        <v>41055.307766203703</v>
      </c>
      <c r="D1389" s="10">
        <v>150000</v>
      </c>
      <c r="E1389" s="1" t="s">
        <v>322</v>
      </c>
      <c r="F1389" s="11">
        <v>150000</v>
      </c>
      <c r="G1389" s="9">
        <f>Data[[#This Row],[Clean Salary]]*INDEX(Exchange[], MATCH(Data[[#This Row],[Currency]], Exchange[Code], 0), 4)</f>
        <v>150000</v>
      </c>
      <c r="H1389" s="11">
        <f>IFERROR(Data[[#This Row],[Salary in USD]]/(INDEX(Exchange[], MATCH(Data[[#This Row],[Local Currency Unit]], Exchange[Code], 0), 8)), "")</f>
        <v>35714.28571428571</v>
      </c>
      <c r="I1389" s="30">
        <f>100*(Data[[#This Row],[Salary in Big Macs]]/$H$5)</f>
        <v>260.56444418284991</v>
      </c>
      <c r="J1389" s="1" t="s">
        <v>336</v>
      </c>
      <c r="K1389" s="1" t="s">
        <v>329</v>
      </c>
      <c r="L1389" s="1" t="s">
        <v>133</v>
      </c>
      <c r="M1389" s="1" t="s">
        <v>322</v>
      </c>
      <c r="N1389" s="1" t="str">
        <f>INDEX(Countries[], MATCH(Data[[#This Row],[Where do you work]], Countries[Actual], 0), 2)</f>
        <v>USA</v>
      </c>
      <c r="O1389" s="1" t="str">
        <f>VLOOKUP(Data[[#This Row],[Where do you work]], Countries[], 3, FALSE)</f>
        <v>North America</v>
      </c>
      <c r="P1389" s="1" t="s">
        <v>282</v>
      </c>
      <c r="Q1389" s="1" t="str">
        <f>VLOOKUP(Data[[#This Row],[How many hours of a day you work on Excel]], Time[], 2, FALSE)</f>
        <v>Heavy</v>
      </c>
      <c r="R1389" s="1">
        <v>22</v>
      </c>
      <c r="S1389" s="33" t="str">
        <f>VLOOKUP(Data[[#This Row],[Years of Experience]], Experience[], 2, TRUE)</f>
        <v>20+ Years</v>
      </c>
    </row>
    <row r="1390" spans="2:19" x14ac:dyDescent="0.2">
      <c r="B1390" s="1" t="s">
        <v>402</v>
      </c>
      <c r="C1390" s="1">
        <v>41060.230486111112</v>
      </c>
      <c r="D1390" s="10">
        <v>170000</v>
      </c>
      <c r="E1390" s="1" t="s">
        <v>322</v>
      </c>
      <c r="F1390" s="11">
        <v>170000</v>
      </c>
      <c r="G1390" s="9">
        <f>Data[[#This Row],[Clean Salary]]*INDEX(Exchange[], MATCH(Data[[#This Row],[Currency]], Exchange[Code], 0), 4)</f>
        <v>170000</v>
      </c>
      <c r="H1390" s="11">
        <f>IFERROR(Data[[#This Row],[Salary in USD]]/(INDEX(Exchange[], MATCH(Data[[#This Row],[Local Currency Unit]], Exchange[Code], 0), 8)), "")</f>
        <v>40476.190476190473</v>
      </c>
      <c r="I1390" s="30">
        <f>100*(Data[[#This Row],[Salary in Big Macs]]/$H$5)</f>
        <v>295.30637007389657</v>
      </c>
      <c r="J1390" s="1" t="s">
        <v>336</v>
      </c>
      <c r="K1390" s="1" t="s">
        <v>329</v>
      </c>
      <c r="L1390" s="1" t="s">
        <v>133</v>
      </c>
      <c r="M1390" s="1" t="s">
        <v>322</v>
      </c>
      <c r="N1390" s="1" t="str">
        <f>INDEX(Countries[], MATCH(Data[[#This Row],[Where do you work]], Countries[Actual], 0), 2)</f>
        <v>USA</v>
      </c>
      <c r="O1390" s="1" t="str">
        <f>VLOOKUP(Data[[#This Row],[Where do you work]], Countries[], 3, FALSE)</f>
        <v>North America</v>
      </c>
      <c r="P1390" s="1" t="s">
        <v>291</v>
      </c>
      <c r="Q1390" s="1" t="str">
        <f>VLOOKUP(Data[[#This Row],[How many hours of a day you work on Excel]], Time[], 2, FALSE)</f>
        <v>Medium</v>
      </c>
      <c r="R1390" s="1">
        <v>18</v>
      </c>
      <c r="S1390" s="33" t="str">
        <f>VLOOKUP(Data[[#This Row],[Years of Experience]], Experience[], 2, TRUE)</f>
        <v>10 - 20 Years</v>
      </c>
    </row>
    <row r="1391" spans="2:19" x14ac:dyDescent="0.2">
      <c r="B1391" s="1" t="s">
        <v>335</v>
      </c>
      <c r="C1391" s="1">
        <v>41057.323935185188</v>
      </c>
      <c r="D1391" s="10">
        <v>260000</v>
      </c>
      <c r="E1391" s="1" t="s">
        <v>322</v>
      </c>
      <c r="F1391" s="11">
        <v>260000</v>
      </c>
      <c r="G1391" s="9">
        <f>Data[[#This Row],[Clean Salary]]*INDEX(Exchange[], MATCH(Data[[#This Row],[Currency]], Exchange[Code], 0), 4)</f>
        <v>260000</v>
      </c>
      <c r="H1391" s="11">
        <f>IFERROR(Data[[#This Row],[Salary in USD]]/(INDEX(Exchange[], MATCH(Data[[#This Row],[Local Currency Unit]], Exchange[Code], 0), 8)), "")</f>
        <v>61904.761904761901</v>
      </c>
      <c r="I1391" s="30">
        <f>100*(Data[[#This Row],[Salary in Big Macs]]/$H$5)</f>
        <v>451.64503658360655</v>
      </c>
      <c r="J1391" s="1" t="s">
        <v>336</v>
      </c>
      <c r="K1391" s="1" t="s">
        <v>329</v>
      </c>
      <c r="L1391" s="1" t="s">
        <v>133</v>
      </c>
      <c r="M1391" s="1" t="s">
        <v>322</v>
      </c>
      <c r="N1391" s="1" t="str">
        <f>INDEX(Countries[], MATCH(Data[[#This Row],[Where do you work]], Countries[Actual], 0), 2)</f>
        <v>USA</v>
      </c>
      <c r="O1391" s="1" t="str">
        <f>VLOOKUP(Data[[#This Row],[Where do you work]], Countries[], 3, FALSE)</f>
        <v>North America</v>
      </c>
      <c r="P1391" s="1" t="s">
        <v>291</v>
      </c>
      <c r="Q1391" s="1" t="str">
        <f>VLOOKUP(Data[[#This Row],[How many hours of a day you work on Excel]], Time[], 2, FALSE)</f>
        <v>Medium</v>
      </c>
      <c r="R1391" s="1">
        <v>10</v>
      </c>
      <c r="S1391" s="33" t="str">
        <f>VLOOKUP(Data[[#This Row],[Years of Experience]], Experience[], 2, TRUE)</f>
        <v>10 - 20 Years</v>
      </c>
    </row>
    <row r="1392" spans="2:19" x14ac:dyDescent="0.2">
      <c r="B1392" s="1" t="s">
        <v>1785</v>
      </c>
      <c r="C1392" s="1">
        <v>41055.032280092593</v>
      </c>
      <c r="D1392" s="10">
        <v>55000</v>
      </c>
      <c r="E1392" s="1" t="s">
        <v>322</v>
      </c>
      <c r="F1392" s="11">
        <v>55000</v>
      </c>
      <c r="G1392" s="9">
        <f>Data[[#This Row],[Clean Salary]]*INDEX(Exchange[], MATCH(Data[[#This Row],[Currency]], Exchange[Code], 0), 4)</f>
        <v>55000</v>
      </c>
      <c r="H1392" s="11">
        <f>IFERROR(Data[[#This Row],[Salary in USD]]/(INDEX(Exchange[], MATCH(Data[[#This Row],[Local Currency Unit]], Exchange[Code], 0), 8)), "")</f>
        <v>13095.238095238095</v>
      </c>
      <c r="I1392" s="30">
        <f>100*(Data[[#This Row],[Salary in Big Macs]]/$H$5)</f>
        <v>95.540296200378307</v>
      </c>
      <c r="J1392" s="1" t="s">
        <v>1786</v>
      </c>
      <c r="K1392" s="1" t="s">
        <v>281</v>
      </c>
      <c r="L1392" s="1" t="s">
        <v>133</v>
      </c>
      <c r="M1392" s="1" t="s">
        <v>322</v>
      </c>
      <c r="N1392" s="1" t="str">
        <f>INDEX(Countries[], MATCH(Data[[#This Row],[Where do you work]], Countries[Actual], 0), 2)</f>
        <v>USA</v>
      </c>
      <c r="O1392" s="1" t="str">
        <f>VLOOKUP(Data[[#This Row],[Where do you work]], Countries[], 3, FALSE)</f>
        <v>North America</v>
      </c>
      <c r="P1392" s="1" t="s">
        <v>291</v>
      </c>
      <c r="Q1392" s="1" t="str">
        <f>VLOOKUP(Data[[#This Row],[How many hours of a day you work on Excel]], Time[], 2, FALSE)</f>
        <v>Medium</v>
      </c>
      <c r="S1392" s="33" t="str">
        <f>VLOOKUP(Data[[#This Row],[Years of Experience]], Experience[], 2, TRUE)</f>
        <v>0 - 5 Years</v>
      </c>
    </row>
    <row r="1393" spans="2:19" x14ac:dyDescent="0.2">
      <c r="B1393" s="1" t="s">
        <v>823</v>
      </c>
      <c r="C1393" s="1">
        <v>41055.028136574074</v>
      </c>
      <c r="D1393" s="10" t="s">
        <v>824</v>
      </c>
      <c r="E1393" s="1" t="s">
        <v>322</v>
      </c>
      <c r="F1393" s="11">
        <v>91000</v>
      </c>
      <c r="G1393" s="9">
        <f>Data[[#This Row],[Clean Salary]]*INDEX(Exchange[], MATCH(Data[[#This Row],[Currency]], Exchange[Code], 0), 4)</f>
        <v>91000</v>
      </c>
      <c r="H1393" s="11">
        <f>IFERROR(Data[[#This Row],[Salary in USD]]/(INDEX(Exchange[], MATCH(Data[[#This Row],[Local Currency Unit]], Exchange[Code], 0), 8)), "")</f>
        <v>21666.666666666664</v>
      </c>
      <c r="I1393" s="30">
        <f>100*(Data[[#This Row],[Salary in Big Macs]]/$H$5)</f>
        <v>158.07576280426227</v>
      </c>
      <c r="J1393" s="1" t="s">
        <v>825</v>
      </c>
      <c r="K1393" s="1" t="s">
        <v>281</v>
      </c>
      <c r="L1393" s="1" t="s">
        <v>133</v>
      </c>
      <c r="M1393" s="1" t="s">
        <v>322</v>
      </c>
      <c r="N1393" s="1" t="str">
        <f>INDEX(Countries[], MATCH(Data[[#This Row],[Where do you work]], Countries[Actual], 0), 2)</f>
        <v>USA</v>
      </c>
      <c r="O1393" s="1" t="str">
        <f>VLOOKUP(Data[[#This Row],[Where do you work]], Countries[], 3, FALSE)</f>
        <v>North America</v>
      </c>
      <c r="P1393" s="1" t="s">
        <v>324</v>
      </c>
      <c r="Q1393" s="1" t="str">
        <f>VLOOKUP(Data[[#This Row],[How many hours of a day you work on Excel]], Time[], 2, FALSE)</f>
        <v>Light</v>
      </c>
      <c r="S1393" s="33" t="str">
        <f>VLOOKUP(Data[[#This Row],[Years of Experience]], Experience[], 2, TRUE)</f>
        <v>0 - 5 Years</v>
      </c>
    </row>
    <row r="1394" spans="2:19" x14ac:dyDescent="0.2">
      <c r="B1394" s="1" t="s">
        <v>1122</v>
      </c>
      <c r="C1394" s="1">
        <v>41059.821412037039</v>
      </c>
      <c r="D1394" s="10">
        <v>77000</v>
      </c>
      <c r="E1394" s="1" t="s">
        <v>322</v>
      </c>
      <c r="F1394" s="11">
        <v>77000</v>
      </c>
      <c r="G1394" s="9">
        <f>Data[[#This Row],[Clean Salary]]*INDEX(Exchange[], MATCH(Data[[#This Row],[Currency]], Exchange[Code], 0), 4)</f>
        <v>77000</v>
      </c>
      <c r="H1394" s="11">
        <f>IFERROR(Data[[#This Row],[Salary in USD]]/(INDEX(Exchange[], MATCH(Data[[#This Row],[Local Currency Unit]], Exchange[Code], 0), 8)), "")</f>
        <v>18333.333333333332</v>
      </c>
      <c r="I1394" s="30">
        <f>100*(Data[[#This Row],[Salary in Big Macs]]/$H$5)</f>
        <v>133.75641468052962</v>
      </c>
      <c r="J1394" s="1" t="s">
        <v>1123</v>
      </c>
      <c r="K1394" s="1" t="s">
        <v>305</v>
      </c>
      <c r="L1394" s="1" t="s">
        <v>133</v>
      </c>
      <c r="M1394" s="1" t="s">
        <v>322</v>
      </c>
      <c r="N1394" s="1" t="str">
        <f>INDEX(Countries[], MATCH(Data[[#This Row],[Where do you work]], Countries[Actual], 0), 2)</f>
        <v>USA</v>
      </c>
      <c r="O1394" s="1" t="str">
        <f>VLOOKUP(Data[[#This Row],[Where do you work]], Countries[], 3, FALSE)</f>
        <v>North America</v>
      </c>
      <c r="P1394" s="1" t="s">
        <v>291</v>
      </c>
      <c r="Q1394" s="1" t="str">
        <f>VLOOKUP(Data[[#This Row],[How many hours of a day you work on Excel]], Time[], 2, FALSE)</f>
        <v>Medium</v>
      </c>
      <c r="R1394" s="1">
        <v>13</v>
      </c>
      <c r="S1394" s="33" t="str">
        <f>VLOOKUP(Data[[#This Row],[Years of Experience]], Experience[], 2, TRUE)</f>
        <v>10 - 20 Years</v>
      </c>
    </row>
    <row r="1395" spans="2:19" x14ac:dyDescent="0.2">
      <c r="B1395" s="1" t="s">
        <v>962</v>
      </c>
      <c r="C1395" s="1">
        <v>41075.10429398148</v>
      </c>
      <c r="D1395" s="10" t="s">
        <v>963</v>
      </c>
      <c r="E1395" s="1" t="s">
        <v>322</v>
      </c>
      <c r="F1395" s="11">
        <v>85000</v>
      </c>
      <c r="G1395" s="9">
        <f>Data[[#This Row],[Clean Salary]]*INDEX(Exchange[], MATCH(Data[[#This Row],[Currency]], Exchange[Code], 0), 4)</f>
        <v>85000</v>
      </c>
      <c r="H1395" s="11">
        <f>IFERROR(Data[[#This Row],[Salary in USD]]/(INDEX(Exchange[], MATCH(Data[[#This Row],[Local Currency Unit]], Exchange[Code], 0), 8)), "")</f>
        <v>20238.095238095237</v>
      </c>
      <c r="I1395" s="30">
        <f>100*(Data[[#This Row],[Salary in Big Macs]]/$H$5)</f>
        <v>147.65318503694829</v>
      </c>
      <c r="J1395" s="1" t="s">
        <v>964</v>
      </c>
      <c r="K1395" s="1" t="s">
        <v>329</v>
      </c>
      <c r="L1395" s="1" t="s">
        <v>133</v>
      </c>
      <c r="M1395" s="1" t="s">
        <v>322</v>
      </c>
      <c r="N1395" s="1" t="str">
        <f>INDEX(Countries[], MATCH(Data[[#This Row],[Where do you work]], Countries[Actual], 0), 2)</f>
        <v>USA</v>
      </c>
      <c r="O1395" s="1" t="str">
        <f>VLOOKUP(Data[[#This Row],[Where do you work]], Countries[], 3, FALSE)</f>
        <v>North America</v>
      </c>
      <c r="P1395" s="1" t="s">
        <v>291</v>
      </c>
      <c r="Q1395" s="1" t="str">
        <f>VLOOKUP(Data[[#This Row],[How many hours of a day you work on Excel]], Time[], 2, FALSE)</f>
        <v>Medium</v>
      </c>
      <c r="R1395" s="1">
        <v>15</v>
      </c>
      <c r="S1395" s="33" t="str">
        <f>VLOOKUP(Data[[#This Row],[Years of Experience]], Experience[], 2, TRUE)</f>
        <v>10 - 20 Years</v>
      </c>
    </row>
    <row r="1396" spans="2:19" x14ac:dyDescent="0.2">
      <c r="B1396" s="1" t="s">
        <v>2574</v>
      </c>
      <c r="C1396" s="1">
        <v>41067.992002314815</v>
      </c>
      <c r="D1396" s="10">
        <v>36000</v>
      </c>
      <c r="E1396" s="1" t="s">
        <v>322</v>
      </c>
      <c r="F1396" s="11">
        <v>36000</v>
      </c>
      <c r="G1396" s="9">
        <f>Data[[#This Row],[Clean Salary]]*INDEX(Exchange[], MATCH(Data[[#This Row],[Currency]], Exchange[Code], 0), 4)</f>
        <v>36000</v>
      </c>
      <c r="H1396" s="11">
        <f>IFERROR(Data[[#This Row],[Salary in USD]]/(INDEX(Exchange[], MATCH(Data[[#This Row],[Local Currency Unit]], Exchange[Code], 0), 8)), "")</f>
        <v>8571.4285714285706</v>
      </c>
      <c r="I1396" s="30">
        <f>100*(Data[[#This Row],[Salary in Big Macs]]/$H$5)</f>
        <v>62.535466603883968</v>
      </c>
      <c r="J1396" s="1" t="s">
        <v>2575</v>
      </c>
      <c r="K1396" s="1" t="s">
        <v>290</v>
      </c>
      <c r="L1396" s="1" t="s">
        <v>133</v>
      </c>
      <c r="M1396" s="1" t="s">
        <v>322</v>
      </c>
      <c r="N1396" s="1" t="str">
        <f>INDEX(Countries[], MATCH(Data[[#This Row],[Where do you work]], Countries[Actual], 0), 2)</f>
        <v>USA</v>
      </c>
      <c r="O1396" s="1" t="str">
        <f>VLOOKUP(Data[[#This Row],[Where do you work]], Countries[], 3, FALSE)</f>
        <v>North America</v>
      </c>
      <c r="P1396" s="1" t="s">
        <v>282</v>
      </c>
      <c r="Q1396" s="1" t="str">
        <f>VLOOKUP(Data[[#This Row],[How many hours of a day you work on Excel]], Time[], 2, FALSE)</f>
        <v>Heavy</v>
      </c>
      <c r="R1396" s="1">
        <v>4</v>
      </c>
      <c r="S1396" s="33" t="str">
        <f>VLOOKUP(Data[[#This Row],[Years of Experience]], Experience[], 2, TRUE)</f>
        <v>0 - 5 Years</v>
      </c>
    </row>
    <row r="1397" spans="2:19" x14ac:dyDescent="0.2">
      <c r="B1397" s="1" t="s">
        <v>2982</v>
      </c>
      <c r="C1397" s="1">
        <v>41058.880173611113</v>
      </c>
      <c r="D1397" s="10">
        <v>24000</v>
      </c>
      <c r="E1397" s="1" t="s">
        <v>322</v>
      </c>
      <c r="F1397" s="11">
        <v>24000</v>
      </c>
      <c r="G1397" s="9">
        <f>Data[[#This Row],[Clean Salary]]*INDEX(Exchange[], MATCH(Data[[#This Row],[Currency]], Exchange[Code], 0), 4)</f>
        <v>24000</v>
      </c>
      <c r="H1397" s="11">
        <f>IFERROR(Data[[#This Row],[Salary in USD]]/(INDEX(Exchange[], MATCH(Data[[#This Row],[Local Currency Unit]], Exchange[Code], 0), 8)), "")</f>
        <v>5714.2857142857138</v>
      </c>
      <c r="I1397" s="30">
        <f>100*(Data[[#This Row],[Salary in Big Macs]]/$H$5)</f>
        <v>41.690311069255984</v>
      </c>
      <c r="J1397" s="1" t="s">
        <v>2983</v>
      </c>
      <c r="K1397" s="1" t="s">
        <v>290</v>
      </c>
      <c r="L1397" s="1" t="s">
        <v>133</v>
      </c>
      <c r="M1397" s="1" t="s">
        <v>322</v>
      </c>
      <c r="N1397" s="1" t="str">
        <f>INDEX(Countries[], MATCH(Data[[#This Row],[Where do you work]], Countries[Actual], 0), 2)</f>
        <v>USA</v>
      </c>
      <c r="O1397" s="1" t="str">
        <f>VLOOKUP(Data[[#This Row],[Where do you work]], Countries[], 3, FALSE)</f>
        <v>North America</v>
      </c>
      <c r="P1397" s="1" t="s">
        <v>324</v>
      </c>
      <c r="Q1397" s="1" t="str">
        <f>VLOOKUP(Data[[#This Row],[How many hours of a day you work on Excel]], Time[], 2, FALSE)</f>
        <v>Light</v>
      </c>
      <c r="R1397" s="1">
        <v>33</v>
      </c>
      <c r="S1397" s="33" t="str">
        <f>VLOOKUP(Data[[#This Row],[Years of Experience]], Experience[], 2, TRUE)</f>
        <v>20+ Years</v>
      </c>
    </row>
    <row r="1398" spans="2:19" x14ac:dyDescent="0.2">
      <c r="B1398" s="1" t="s">
        <v>1294</v>
      </c>
      <c r="C1398" s="1">
        <v>41057.012106481481</v>
      </c>
      <c r="D1398" s="10">
        <v>70000</v>
      </c>
      <c r="E1398" s="1" t="s">
        <v>322</v>
      </c>
      <c r="F1398" s="11">
        <v>70000</v>
      </c>
      <c r="G1398" s="9">
        <f>Data[[#This Row],[Clean Salary]]*INDEX(Exchange[], MATCH(Data[[#This Row],[Currency]], Exchange[Code], 0), 4)</f>
        <v>70000</v>
      </c>
      <c r="H1398" s="11">
        <f>IFERROR(Data[[#This Row],[Salary in USD]]/(INDEX(Exchange[], MATCH(Data[[#This Row],[Local Currency Unit]], Exchange[Code], 0), 8)), "")</f>
        <v>16666.666666666664</v>
      </c>
      <c r="I1398" s="30">
        <f>100*(Data[[#This Row],[Salary in Big Macs]]/$H$5)</f>
        <v>121.59674061866328</v>
      </c>
      <c r="J1398" s="1" t="s">
        <v>1295</v>
      </c>
      <c r="K1398" s="1" t="s">
        <v>281</v>
      </c>
      <c r="L1398" s="1" t="s">
        <v>133</v>
      </c>
      <c r="M1398" s="1" t="s">
        <v>322</v>
      </c>
      <c r="N1398" s="1" t="str">
        <f>INDEX(Countries[], MATCH(Data[[#This Row],[Where do you work]], Countries[Actual], 0), 2)</f>
        <v>USA</v>
      </c>
      <c r="O1398" s="1" t="str">
        <f>VLOOKUP(Data[[#This Row],[Where do you work]], Countries[], 3, FALSE)</f>
        <v>North America</v>
      </c>
      <c r="P1398" s="1" t="s">
        <v>282</v>
      </c>
      <c r="Q1398" s="1" t="str">
        <f>VLOOKUP(Data[[#This Row],[How many hours of a day you work on Excel]], Time[], 2, FALSE)</f>
        <v>Heavy</v>
      </c>
      <c r="R1398" s="1">
        <v>4</v>
      </c>
      <c r="S1398" s="33" t="str">
        <f>VLOOKUP(Data[[#This Row],[Years of Experience]], Experience[], 2, TRUE)</f>
        <v>0 - 5 Years</v>
      </c>
    </row>
    <row r="1399" spans="2:19" x14ac:dyDescent="0.2">
      <c r="B1399" s="1" t="s">
        <v>2054</v>
      </c>
      <c r="C1399" s="1">
        <v>41059.050046296295</v>
      </c>
      <c r="D1399" s="10">
        <v>49000</v>
      </c>
      <c r="E1399" s="1" t="s">
        <v>322</v>
      </c>
      <c r="F1399" s="11">
        <v>49000</v>
      </c>
      <c r="G1399" s="9">
        <f>Data[[#This Row],[Clean Salary]]*INDEX(Exchange[], MATCH(Data[[#This Row],[Currency]], Exchange[Code], 0), 4)</f>
        <v>49000</v>
      </c>
      <c r="H1399" s="11">
        <f>IFERROR(Data[[#This Row],[Salary in USD]]/(INDEX(Exchange[], MATCH(Data[[#This Row],[Local Currency Unit]], Exchange[Code], 0), 8)), "")</f>
        <v>11666.666666666666</v>
      </c>
      <c r="I1399" s="30">
        <f>100*(Data[[#This Row],[Salary in Big Macs]]/$H$5)</f>
        <v>85.117718433064312</v>
      </c>
      <c r="J1399" s="1" t="s">
        <v>2055</v>
      </c>
      <c r="K1399" s="1" t="s">
        <v>286</v>
      </c>
      <c r="L1399" s="1" t="s">
        <v>133</v>
      </c>
      <c r="M1399" s="1" t="s">
        <v>322</v>
      </c>
      <c r="N1399" s="1" t="str">
        <f>INDEX(Countries[], MATCH(Data[[#This Row],[Where do you work]], Countries[Actual], 0), 2)</f>
        <v>USA</v>
      </c>
      <c r="O1399" s="1" t="str">
        <f>VLOOKUP(Data[[#This Row],[Where do you work]], Countries[], 3, FALSE)</f>
        <v>North America</v>
      </c>
      <c r="P1399" s="1" t="s">
        <v>282</v>
      </c>
      <c r="Q1399" s="1" t="str">
        <f>VLOOKUP(Data[[#This Row],[How many hours of a day you work on Excel]], Time[], 2, FALSE)</f>
        <v>Heavy</v>
      </c>
      <c r="R1399" s="1">
        <v>5</v>
      </c>
      <c r="S1399" s="33" t="str">
        <f>VLOOKUP(Data[[#This Row],[Years of Experience]], Experience[], 2, TRUE)</f>
        <v>5 - 10 Years</v>
      </c>
    </row>
    <row r="1400" spans="2:19" x14ac:dyDescent="0.2">
      <c r="B1400" s="1" t="s">
        <v>1423</v>
      </c>
      <c r="C1400" s="1">
        <v>41069.05259259259</v>
      </c>
      <c r="D1400" s="10">
        <v>65000</v>
      </c>
      <c r="E1400" s="1" t="s">
        <v>322</v>
      </c>
      <c r="F1400" s="11">
        <v>65000</v>
      </c>
      <c r="G1400" s="9">
        <f>Data[[#This Row],[Clean Salary]]*INDEX(Exchange[], MATCH(Data[[#This Row],[Currency]], Exchange[Code], 0), 4)</f>
        <v>65000</v>
      </c>
      <c r="H1400" s="11">
        <f>IFERROR(Data[[#This Row],[Salary in USD]]/(INDEX(Exchange[], MATCH(Data[[#This Row],[Local Currency Unit]], Exchange[Code], 0), 8)), "")</f>
        <v>15476.190476190475</v>
      </c>
      <c r="I1400" s="30">
        <f>100*(Data[[#This Row],[Salary in Big Macs]]/$H$5)</f>
        <v>112.91125914590164</v>
      </c>
      <c r="J1400" s="1" t="s">
        <v>1424</v>
      </c>
      <c r="K1400" s="1" t="s">
        <v>281</v>
      </c>
      <c r="L1400" s="1" t="s">
        <v>133</v>
      </c>
      <c r="M1400" s="1" t="s">
        <v>322</v>
      </c>
      <c r="N1400" s="1" t="str">
        <f>INDEX(Countries[], MATCH(Data[[#This Row],[Where do you work]], Countries[Actual], 0), 2)</f>
        <v>USA</v>
      </c>
      <c r="O1400" s="1" t="str">
        <f>VLOOKUP(Data[[#This Row],[Where do you work]], Countries[], 3, FALSE)</f>
        <v>North America</v>
      </c>
      <c r="P1400" s="1" t="s">
        <v>282</v>
      </c>
      <c r="Q1400" s="1" t="str">
        <f>VLOOKUP(Data[[#This Row],[How many hours of a day you work on Excel]], Time[], 2, FALSE)</f>
        <v>Heavy</v>
      </c>
      <c r="R1400" s="1">
        <v>2</v>
      </c>
      <c r="S1400" s="33" t="str">
        <f>VLOOKUP(Data[[#This Row],[Years of Experience]], Experience[], 2, TRUE)</f>
        <v>0 - 5 Years</v>
      </c>
    </row>
    <row r="1401" spans="2:19" x14ac:dyDescent="0.2">
      <c r="B1401" s="1" t="s">
        <v>1711</v>
      </c>
      <c r="C1401" s="1">
        <v>41057.062835648147</v>
      </c>
      <c r="D1401" s="10">
        <v>57000</v>
      </c>
      <c r="E1401" s="1" t="s">
        <v>322</v>
      </c>
      <c r="F1401" s="11">
        <v>57000</v>
      </c>
      <c r="G1401" s="9">
        <f>Data[[#This Row],[Clean Salary]]*INDEX(Exchange[], MATCH(Data[[#This Row],[Currency]], Exchange[Code], 0), 4)</f>
        <v>57000</v>
      </c>
      <c r="H1401" s="11">
        <f>IFERROR(Data[[#This Row],[Salary in USD]]/(INDEX(Exchange[], MATCH(Data[[#This Row],[Local Currency Unit]], Exchange[Code], 0), 8)), "")</f>
        <v>13571.428571428571</v>
      </c>
      <c r="I1401" s="30">
        <f>100*(Data[[#This Row],[Salary in Big Macs]]/$H$5)</f>
        <v>99.014488789482968</v>
      </c>
      <c r="J1401" s="1" t="s">
        <v>1712</v>
      </c>
      <c r="K1401" s="1" t="s">
        <v>305</v>
      </c>
      <c r="L1401" s="1" t="s">
        <v>133</v>
      </c>
      <c r="M1401" s="1" t="s">
        <v>322</v>
      </c>
      <c r="N1401" s="1" t="str">
        <f>INDEX(Countries[], MATCH(Data[[#This Row],[Where do you work]], Countries[Actual], 0), 2)</f>
        <v>USA</v>
      </c>
      <c r="O1401" s="1" t="str">
        <f>VLOOKUP(Data[[#This Row],[Where do you work]], Countries[], 3, FALSE)</f>
        <v>North America</v>
      </c>
      <c r="P1401" s="1" t="s">
        <v>291</v>
      </c>
      <c r="Q1401" s="1" t="str">
        <f>VLOOKUP(Data[[#This Row],[How many hours of a day you work on Excel]], Time[], 2, FALSE)</f>
        <v>Medium</v>
      </c>
      <c r="R1401" s="1">
        <v>4</v>
      </c>
      <c r="S1401" s="33" t="str">
        <f>VLOOKUP(Data[[#This Row],[Years of Experience]], Experience[], 2, TRUE)</f>
        <v>0 - 5 Years</v>
      </c>
    </row>
    <row r="1402" spans="2:19" x14ac:dyDescent="0.2">
      <c r="B1402" s="1" t="s">
        <v>1257</v>
      </c>
      <c r="C1402" s="1">
        <v>41069.074652777781</v>
      </c>
      <c r="D1402" s="10">
        <v>72000</v>
      </c>
      <c r="E1402" s="1" t="s">
        <v>322</v>
      </c>
      <c r="F1402" s="11">
        <v>72000</v>
      </c>
      <c r="G1402" s="9">
        <f>Data[[#This Row],[Clean Salary]]*INDEX(Exchange[], MATCH(Data[[#This Row],[Currency]], Exchange[Code], 0), 4)</f>
        <v>72000</v>
      </c>
      <c r="H1402" s="11">
        <f>IFERROR(Data[[#This Row],[Salary in USD]]/(INDEX(Exchange[], MATCH(Data[[#This Row],[Local Currency Unit]], Exchange[Code], 0), 8)), "")</f>
        <v>17142.857142857141</v>
      </c>
      <c r="I1402" s="30">
        <f>100*(Data[[#This Row],[Salary in Big Macs]]/$H$5)</f>
        <v>125.07093320776794</v>
      </c>
      <c r="J1402" s="1" t="s">
        <v>342</v>
      </c>
      <c r="K1402" s="1" t="s">
        <v>342</v>
      </c>
      <c r="L1402" s="1" t="s">
        <v>133</v>
      </c>
      <c r="M1402" s="1" t="s">
        <v>322</v>
      </c>
      <c r="N1402" s="1" t="str">
        <f>INDEX(Countries[], MATCH(Data[[#This Row],[Where do you work]], Countries[Actual], 0), 2)</f>
        <v>USA</v>
      </c>
      <c r="O1402" s="1" t="str">
        <f>VLOOKUP(Data[[#This Row],[Where do you work]], Countries[], 3, FALSE)</f>
        <v>North America</v>
      </c>
      <c r="P1402" s="1" t="s">
        <v>291</v>
      </c>
      <c r="Q1402" s="1" t="str">
        <f>VLOOKUP(Data[[#This Row],[How many hours of a day you work on Excel]], Time[], 2, FALSE)</f>
        <v>Medium</v>
      </c>
      <c r="R1402" s="1">
        <v>13</v>
      </c>
      <c r="S1402" s="33" t="str">
        <f>VLOOKUP(Data[[#This Row],[Years of Experience]], Experience[], 2, TRUE)</f>
        <v>10 - 20 Years</v>
      </c>
    </row>
    <row r="1403" spans="2:19" x14ac:dyDescent="0.2">
      <c r="B1403" s="1" t="s">
        <v>731</v>
      </c>
      <c r="C1403" s="1">
        <v>41063.518831018519</v>
      </c>
      <c r="D1403" s="10">
        <v>100000</v>
      </c>
      <c r="E1403" s="1" t="s">
        <v>322</v>
      </c>
      <c r="F1403" s="11">
        <v>100000</v>
      </c>
      <c r="G1403" s="9">
        <f>Data[[#This Row],[Clean Salary]]*INDEX(Exchange[], MATCH(Data[[#This Row],[Currency]], Exchange[Code], 0), 4)</f>
        <v>100000</v>
      </c>
      <c r="H1403" s="11">
        <f>IFERROR(Data[[#This Row],[Salary in USD]]/(INDEX(Exchange[], MATCH(Data[[#This Row],[Local Currency Unit]], Exchange[Code], 0), 8)), "")</f>
        <v>23809.523809523809</v>
      </c>
      <c r="I1403" s="30">
        <f>100*(Data[[#This Row],[Salary in Big Macs]]/$H$5)</f>
        <v>173.70962945523328</v>
      </c>
      <c r="J1403" s="1" t="s">
        <v>342</v>
      </c>
      <c r="K1403" s="1" t="s">
        <v>342</v>
      </c>
      <c r="L1403" s="1" t="s">
        <v>133</v>
      </c>
      <c r="M1403" s="1" t="s">
        <v>322</v>
      </c>
      <c r="N1403" s="1" t="str">
        <f>INDEX(Countries[], MATCH(Data[[#This Row],[Where do you work]], Countries[Actual], 0), 2)</f>
        <v>USA</v>
      </c>
      <c r="O1403" s="1" t="str">
        <f>VLOOKUP(Data[[#This Row],[Where do you work]], Countries[], 3, FALSE)</f>
        <v>North America</v>
      </c>
      <c r="P1403" s="1" t="s">
        <v>291</v>
      </c>
      <c r="Q1403" s="1" t="str">
        <f>VLOOKUP(Data[[#This Row],[How many hours of a day you work on Excel]], Time[], 2, FALSE)</f>
        <v>Medium</v>
      </c>
      <c r="R1403" s="1">
        <v>4</v>
      </c>
      <c r="S1403" s="33" t="str">
        <f>VLOOKUP(Data[[#This Row],[Years of Experience]], Experience[], 2, TRUE)</f>
        <v>0 - 5 Years</v>
      </c>
    </row>
    <row r="1404" spans="2:19" x14ac:dyDescent="0.2">
      <c r="B1404" s="1" t="s">
        <v>571</v>
      </c>
      <c r="C1404" s="1">
        <v>41055.095578703702</v>
      </c>
      <c r="D1404" s="10" t="s">
        <v>572</v>
      </c>
      <c r="E1404" s="1" t="s">
        <v>322</v>
      </c>
      <c r="F1404" s="11">
        <v>115000</v>
      </c>
      <c r="G1404" s="9">
        <f>Data[[#This Row],[Clean Salary]]*INDEX(Exchange[], MATCH(Data[[#This Row],[Currency]], Exchange[Code], 0), 4)</f>
        <v>115000</v>
      </c>
      <c r="H1404" s="11">
        <f>IFERROR(Data[[#This Row],[Salary in USD]]/(INDEX(Exchange[], MATCH(Data[[#This Row],[Local Currency Unit]], Exchange[Code], 0), 8)), "")</f>
        <v>27380.952380952378</v>
      </c>
      <c r="I1404" s="30">
        <f>100*(Data[[#This Row],[Salary in Big Macs]]/$H$5)</f>
        <v>199.76607387351825</v>
      </c>
      <c r="J1404" s="1" t="s">
        <v>342</v>
      </c>
      <c r="K1404" s="1" t="s">
        <v>342</v>
      </c>
      <c r="L1404" s="1" t="s">
        <v>133</v>
      </c>
      <c r="M1404" s="1" t="s">
        <v>322</v>
      </c>
      <c r="N1404" s="1" t="str">
        <f>INDEX(Countries[], MATCH(Data[[#This Row],[Where do you work]], Countries[Actual], 0), 2)</f>
        <v>USA</v>
      </c>
      <c r="O1404" s="1" t="str">
        <f>VLOOKUP(Data[[#This Row],[Where do you work]], Countries[], 3, FALSE)</f>
        <v>North America</v>
      </c>
      <c r="P1404" s="1" t="s">
        <v>291</v>
      </c>
      <c r="Q1404" s="1" t="str">
        <f>VLOOKUP(Data[[#This Row],[How many hours of a day you work on Excel]], Time[], 2, FALSE)</f>
        <v>Medium</v>
      </c>
      <c r="S1404" s="33" t="str">
        <f>VLOOKUP(Data[[#This Row],[Years of Experience]], Experience[], 2, TRUE)</f>
        <v>0 - 5 Years</v>
      </c>
    </row>
    <row r="1405" spans="2:19" x14ac:dyDescent="0.2">
      <c r="B1405" s="1" t="s">
        <v>538</v>
      </c>
      <c r="C1405" s="1">
        <v>41060.920173611114</v>
      </c>
      <c r="D1405" s="10">
        <v>125000</v>
      </c>
      <c r="E1405" s="1" t="s">
        <v>322</v>
      </c>
      <c r="F1405" s="11">
        <v>125000</v>
      </c>
      <c r="G1405" s="9">
        <f>Data[[#This Row],[Clean Salary]]*INDEX(Exchange[], MATCH(Data[[#This Row],[Currency]], Exchange[Code], 0), 4)</f>
        <v>125000</v>
      </c>
      <c r="H1405" s="11">
        <f>IFERROR(Data[[#This Row],[Salary in USD]]/(INDEX(Exchange[], MATCH(Data[[#This Row],[Local Currency Unit]], Exchange[Code], 0), 8)), "")</f>
        <v>29761.90476190476</v>
      </c>
      <c r="I1405" s="30">
        <f>100*(Data[[#This Row],[Salary in Big Macs]]/$H$5)</f>
        <v>217.13703681904158</v>
      </c>
      <c r="J1405" s="1" t="s">
        <v>342</v>
      </c>
      <c r="K1405" s="1" t="s">
        <v>342</v>
      </c>
      <c r="L1405" s="1" t="s">
        <v>133</v>
      </c>
      <c r="M1405" s="1" t="s">
        <v>322</v>
      </c>
      <c r="N1405" s="1" t="str">
        <f>INDEX(Countries[], MATCH(Data[[#This Row],[Where do you work]], Countries[Actual], 0), 2)</f>
        <v>USA</v>
      </c>
      <c r="O1405" s="1" t="str">
        <f>VLOOKUP(Data[[#This Row],[Where do you work]], Countries[], 3, FALSE)</f>
        <v>North America</v>
      </c>
      <c r="P1405" s="1" t="s">
        <v>294</v>
      </c>
      <c r="Q1405" s="1" t="str">
        <f>VLOOKUP(Data[[#This Row],[How many hours of a day you work on Excel]], Time[], 2, FALSE)</f>
        <v>Very Heavy</v>
      </c>
      <c r="R1405" s="1">
        <v>8</v>
      </c>
      <c r="S1405" s="33" t="str">
        <f>VLOOKUP(Data[[#This Row],[Years of Experience]], Experience[], 2, TRUE)</f>
        <v>5 - 10 Years</v>
      </c>
    </row>
    <row r="1406" spans="2:19" x14ac:dyDescent="0.2">
      <c r="B1406" s="1" t="s">
        <v>424</v>
      </c>
      <c r="C1406" s="1">
        <v>41055.184837962966</v>
      </c>
      <c r="D1406" s="10" t="s">
        <v>425</v>
      </c>
      <c r="E1406" s="1" t="s">
        <v>322</v>
      </c>
      <c r="F1406" s="11">
        <v>150000</v>
      </c>
      <c r="G1406" s="9">
        <f>Data[[#This Row],[Clean Salary]]*INDEX(Exchange[], MATCH(Data[[#This Row],[Currency]], Exchange[Code], 0), 4)</f>
        <v>150000</v>
      </c>
      <c r="H1406" s="11">
        <f>IFERROR(Data[[#This Row],[Salary in USD]]/(INDEX(Exchange[], MATCH(Data[[#This Row],[Local Currency Unit]], Exchange[Code], 0), 8)), "")</f>
        <v>35714.28571428571</v>
      </c>
      <c r="I1406" s="30">
        <f>100*(Data[[#This Row],[Salary in Big Macs]]/$H$5)</f>
        <v>260.56444418284991</v>
      </c>
      <c r="J1406" s="1" t="s">
        <v>342</v>
      </c>
      <c r="K1406" s="1" t="s">
        <v>342</v>
      </c>
      <c r="L1406" s="1" t="s">
        <v>133</v>
      </c>
      <c r="M1406" s="1" t="s">
        <v>322</v>
      </c>
      <c r="N1406" s="1" t="str">
        <f>INDEX(Countries[], MATCH(Data[[#This Row],[Where do you work]], Countries[Actual], 0), 2)</f>
        <v>USA</v>
      </c>
      <c r="O1406" s="1" t="str">
        <f>VLOOKUP(Data[[#This Row],[Where do you work]], Countries[], 3, FALSE)</f>
        <v>North America</v>
      </c>
      <c r="P1406" s="1" t="s">
        <v>294</v>
      </c>
      <c r="Q1406" s="1" t="str">
        <f>VLOOKUP(Data[[#This Row],[How many hours of a day you work on Excel]], Time[], 2, FALSE)</f>
        <v>Very Heavy</v>
      </c>
      <c r="S1406" s="33" t="str">
        <f>VLOOKUP(Data[[#This Row],[Years of Experience]], Experience[], 2, TRUE)</f>
        <v>0 - 5 Years</v>
      </c>
    </row>
    <row r="1407" spans="2:19" x14ac:dyDescent="0.2">
      <c r="B1407" s="1" t="s">
        <v>339</v>
      </c>
      <c r="C1407" s="1">
        <v>41055.098807870374</v>
      </c>
      <c r="D1407" s="10" t="s">
        <v>340</v>
      </c>
      <c r="E1407" s="1" t="s">
        <v>322</v>
      </c>
      <c r="F1407" s="11">
        <v>250000</v>
      </c>
      <c r="G1407" s="9">
        <f>Data[[#This Row],[Clean Salary]]*INDEX(Exchange[], MATCH(Data[[#This Row],[Currency]], Exchange[Code], 0), 4)</f>
        <v>250000</v>
      </c>
      <c r="H1407" s="11">
        <f>IFERROR(Data[[#This Row],[Salary in USD]]/(INDEX(Exchange[], MATCH(Data[[#This Row],[Local Currency Unit]], Exchange[Code], 0), 8)), "")</f>
        <v>59523.809523809519</v>
      </c>
      <c r="I1407" s="30">
        <f>100*(Data[[#This Row],[Salary in Big Macs]]/$H$5)</f>
        <v>434.27407363808317</v>
      </c>
      <c r="J1407" s="1" t="s">
        <v>341</v>
      </c>
      <c r="K1407" s="1" t="s">
        <v>342</v>
      </c>
      <c r="L1407" s="1" t="s">
        <v>133</v>
      </c>
      <c r="M1407" s="1" t="s">
        <v>322</v>
      </c>
      <c r="N1407" s="1" t="str">
        <f>INDEX(Countries[], MATCH(Data[[#This Row],[Where do you work]], Countries[Actual], 0), 2)</f>
        <v>USA</v>
      </c>
      <c r="O1407" s="1" t="str">
        <f>VLOOKUP(Data[[#This Row],[Where do you work]], Countries[], 3, FALSE)</f>
        <v>North America</v>
      </c>
      <c r="P1407" s="1" t="s">
        <v>294</v>
      </c>
      <c r="Q1407" s="1" t="str">
        <f>VLOOKUP(Data[[#This Row],[How many hours of a day you work on Excel]], Time[], 2, FALSE)</f>
        <v>Very Heavy</v>
      </c>
      <c r="S1407" s="33" t="str">
        <f>VLOOKUP(Data[[#This Row],[Years of Experience]], Experience[], 2, TRUE)</f>
        <v>0 - 5 Years</v>
      </c>
    </row>
    <row r="1408" spans="2:19" x14ac:dyDescent="0.2">
      <c r="B1408" s="1" t="s">
        <v>343</v>
      </c>
      <c r="C1408" s="1">
        <v>41060.109131944446</v>
      </c>
      <c r="D1408" s="10">
        <v>250000</v>
      </c>
      <c r="E1408" s="1" t="s">
        <v>322</v>
      </c>
      <c r="F1408" s="11">
        <v>250000</v>
      </c>
      <c r="G1408" s="9">
        <f>Data[[#This Row],[Clean Salary]]*INDEX(Exchange[], MATCH(Data[[#This Row],[Currency]], Exchange[Code], 0), 4)</f>
        <v>250000</v>
      </c>
      <c r="H1408" s="11">
        <f>IFERROR(Data[[#This Row],[Salary in USD]]/(INDEX(Exchange[], MATCH(Data[[#This Row],[Local Currency Unit]], Exchange[Code], 0), 8)), "")</f>
        <v>59523.809523809519</v>
      </c>
      <c r="I1408" s="30">
        <f>100*(Data[[#This Row],[Salary in Big Macs]]/$H$5)</f>
        <v>434.27407363808317</v>
      </c>
      <c r="J1408" s="1" t="s">
        <v>341</v>
      </c>
      <c r="K1408" s="1" t="s">
        <v>342</v>
      </c>
      <c r="L1408" s="1" t="s">
        <v>133</v>
      </c>
      <c r="M1408" s="1" t="s">
        <v>322</v>
      </c>
      <c r="N1408" s="1" t="str">
        <f>INDEX(Countries[], MATCH(Data[[#This Row],[Where do you work]], Countries[Actual], 0), 2)</f>
        <v>USA</v>
      </c>
      <c r="O1408" s="1" t="str">
        <f>VLOOKUP(Data[[#This Row],[Where do you work]], Countries[], 3, FALSE)</f>
        <v>North America</v>
      </c>
      <c r="P1408" s="1" t="s">
        <v>294</v>
      </c>
      <c r="Q1408" s="1" t="str">
        <f>VLOOKUP(Data[[#This Row],[How many hours of a day you work on Excel]], Time[], 2, FALSE)</f>
        <v>Very Heavy</v>
      </c>
      <c r="R1408" s="1">
        <v>20</v>
      </c>
      <c r="S1408" s="33" t="str">
        <f>VLOOKUP(Data[[#This Row],[Years of Experience]], Experience[], 2, TRUE)</f>
        <v>20+ Years</v>
      </c>
    </row>
    <row r="1409" spans="2:19" x14ac:dyDescent="0.2">
      <c r="B1409" s="1" t="s">
        <v>1028</v>
      </c>
      <c r="C1409" s="1">
        <v>41055.033414351848</v>
      </c>
      <c r="D1409" s="10">
        <v>80000</v>
      </c>
      <c r="E1409" s="1" t="s">
        <v>322</v>
      </c>
      <c r="F1409" s="11">
        <v>80000</v>
      </c>
      <c r="G1409" s="9">
        <f>Data[[#This Row],[Clean Salary]]*INDEX(Exchange[], MATCH(Data[[#This Row],[Currency]], Exchange[Code], 0), 4)</f>
        <v>80000</v>
      </c>
      <c r="H1409" s="11">
        <f>IFERROR(Data[[#This Row],[Salary in USD]]/(INDEX(Exchange[], MATCH(Data[[#This Row],[Local Currency Unit]], Exchange[Code], 0), 8)), "")</f>
        <v>19047.619047619046</v>
      </c>
      <c r="I1409" s="30">
        <f>100*(Data[[#This Row],[Salary in Big Macs]]/$H$5)</f>
        <v>138.96770356418662</v>
      </c>
      <c r="J1409" s="1" t="s">
        <v>1029</v>
      </c>
      <c r="K1409" s="1" t="s">
        <v>342</v>
      </c>
      <c r="L1409" s="1" t="s">
        <v>133</v>
      </c>
      <c r="M1409" s="1" t="s">
        <v>322</v>
      </c>
      <c r="N1409" s="1" t="str">
        <f>INDEX(Countries[], MATCH(Data[[#This Row],[Where do you work]], Countries[Actual], 0), 2)</f>
        <v>USA</v>
      </c>
      <c r="O1409" s="1" t="str">
        <f>VLOOKUP(Data[[#This Row],[Where do you work]], Countries[], 3, FALSE)</f>
        <v>North America</v>
      </c>
      <c r="P1409" s="1" t="s">
        <v>282</v>
      </c>
      <c r="Q1409" s="1" t="str">
        <f>VLOOKUP(Data[[#This Row],[How many hours of a day you work on Excel]], Time[], 2, FALSE)</f>
        <v>Heavy</v>
      </c>
      <c r="S1409" s="33" t="str">
        <f>VLOOKUP(Data[[#This Row],[Years of Experience]], Experience[], 2, TRUE)</f>
        <v>0 - 5 Years</v>
      </c>
    </row>
    <row r="1410" spans="2:19" x14ac:dyDescent="0.2">
      <c r="B1410" s="1" t="s">
        <v>410</v>
      </c>
      <c r="C1410" s="1">
        <v>41064.409537037034</v>
      </c>
      <c r="D1410" s="10">
        <v>155000</v>
      </c>
      <c r="E1410" s="1" t="s">
        <v>322</v>
      </c>
      <c r="F1410" s="11">
        <v>155000</v>
      </c>
      <c r="G1410" s="9">
        <f>Data[[#This Row],[Clean Salary]]*INDEX(Exchange[], MATCH(Data[[#This Row],[Currency]], Exchange[Code], 0), 4)</f>
        <v>155000</v>
      </c>
      <c r="H1410" s="11">
        <f>IFERROR(Data[[#This Row],[Salary in USD]]/(INDEX(Exchange[], MATCH(Data[[#This Row],[Local Currency Unit]], Exchange[Code], 0), 8)), "")</f>
        <v>36904.761904761901</v>
      </c>
      <c r="I1410" s="30">
        <f>100*(Data[[#This Row],[Salary in Big Macs]]/$H$5)</f>
        <v>269.24992565561155</v>
      </c>
      <c r="J1410" s="1" t="s">
        <v>411</v>
      </c>
      <c r="K1410" s="1" t="s">
        <v>281</v>
      </c>
      <c r="L1410" s="1" t="s">
        <v>133</v>
      </c>
      <c r="M1410" s="1" t="s">
        <v>322</v>
      </c>
      <c r="N1410" s="1" t="str">
        <f>INDEX(Countries[], MATCH(Data[[#This Row],[Where do you work]], Countries[Actual], 0), 2)</f>
        <v>USA</v>
      </c>
      <c r="O1410" s="1" t="str">
        <f>VLOOKUP(Data[[#This Row],[Where do you work]], Countries[], 3, FALSE)</f>
        <v>North America</v>
      </c>
      <c r="P1410" s="1" t="s">
        <v>324</v>
      </c>
      <c r="Q1410" s="1" t="str">
        <f>VLOOKUP(Data[[#This Row],[How many hours of a day you work on Excel]], Time[], 2, FALSE)</f>
        <v>Light</v>
      </c>
      <c r="R1410" s="1">
        <v>14</v>
      </c>
      <c r="S1410" s="33" t="str">
        <f>VLOOKUP(Data[[#This Row],[Years of Experience]], Experience[], 2, TRUE)</f>
        <v>10 - 20 Years</v>
      </c>
    </row>
    <row r="1411" spans="2:19" x14ac:dyDescent="0.2">
      <c r="B1411" s="1" t="s">
        <v>1143</v>
      </c>
      <c r="C1411" s="1">
        <v>41054.953101851854</v>
      </c>
      <c r="D1411" s="10">
        <v>75000</v>
      </c>
      <c r="E1411" s="1" t="s">
        <v>322</v>
      </c>
      <c r="F1411" s="11">
        <v>75000</v>
      </c>
      <c r="G1411" s="9">
        <f>Data[[#This Row],[Clean Salary]]*INDEX(Exchange[], MATCH(Data[[#This Row],[Currency]], Exchange[Code], 0), 4)</f>
        <v>75000</v>
      </c>
      <c r="H1411" s="11">
        <f>IFERROR(Data[[#This Row],[Salary in USD]]/(INDEX(Exchange[], MATCH(Data[[#This Row],[Local Currency Unit]], Exchange[Code], 0), 8)), "")</f>
        <v>17857.142857142855</v>
      </c>
      <c r="I1411" s="30">
        <f>100*(Data[[#This Row],[Salary in Big Macs]]/$H$5)</f>
        <v>130.28222209142496</v>
      </c>
      <c r="J1411" s="1" t="s">
        <v>1144</v>
      </c>
      <c r="K1411" s="1" t="s">
        <v>281</v>
      </c>
      <c r="L1411" s="1" t="s">
        <v>133</v>
      </c>
      <c r="M1411" s="1" t="s">
        <v>322</v>
      </c>
      <c r="N1411" s="1" t="str">
        <f>INDEX(Countries[], MATCH(Data[[#This Row],[Where do you work]], Countries[Actual], 0), 2)</f>
        <v>USA</v>
      </c>
      <c r="O1411" s="1" t="str">
        <f>VLOOKUP(Data[[#This Row],[Where do you work]], Countries[], 3, FALSE)</f>
        <v>North America</v>
      </c>
      <c r="P1411" s="1" t="s">
        <v>294</v>
      </c>
      <c r="Q1411" s="1" t="str">
        <f>VLOOKUP(Data[[#This Row],[How many hours of a day you work on Excel]], Time[], 2, FALSE)</f>
        <v>Very Heavy</v>
      </c>
      <c r="S1411" s="33" t="str">
        <f>VLOOKUP(Data[[#This Row],[Years of Experience]], Experience[], 2, TRUE)</f>
        <v>0 - 5 Years</v>
      </c>
    </row>
    <row r="1412" spans="2:19" x14ac:dyDescent="0.2">
      <c r="B1412" s="1" t="s">
        <v>1016</v>
      </c>
      <c r="C1412" s="1">
        <v>41066.245127314818</v>
      </c>
      <c r="D1412" s="10">
        <v>81000</v>
      </c>
      <c r="E1412" s="1" t="s">
        <v>322</v>
      </c>
      <c r="F1412" s="11">
        <v>81000</v>
      </c>
      <c r="G1412" s="9">
        <f>Data[[#This Row],[Clean Salary]]*INDEX(Exchange[], MATCH(Data[[#This Row],[Currency]], Exchange[Code], 0), 4)</f>
        <v>81000</v>
      </c>
      <c r="H1412" s="11">
        <f>IFERROR(Data[[#This Row],[Salary in USD]]/(INDEX(Exchange[], MATCH(Data[[#This Row],[Local Currency Unit]], Exchange[Code], 0), 8)), "")</f>
        <v>19285.714285714286</v>
      </c>
      <c r="I1412" s="30">
        <f>100*(Data[[#This Row],[Salary in Big Macs]]/$H$5)</f>
        <v>140.70479985873897</v>
      </c>
      <c r="J1412" s="1" t="s">
        <v>1017</v>
      </c>
      <c r="K1412" s="1" t="s">
        <v>290</v>
      </c>
      <c r="L1412" s="1" t="s">
        <v>133</v>
      </c>
      <c r="M1412" s="1" t="s">
        <v>322</v>
      </c>
      <c r="N1412" s="1" t="str">
        <f>INDEX(Countries[], MATCH(Data[[#This Row],[Where do you work]], Countries[Actual], 0), 2)</f>
        <v>USA</v>
      </c>
      <c r="O1412" s="1" t="str">
        <f>VLOOKUP(Data[[#This Row],[Where do you work]], Countries[], 3, FALSE)</f>
        <v>North America</v>
      </c>
      <c r="P1412" s="1" t="s">
        <v>282</v>
      </c>
      <c r="Q1412" s="1" t="str">
        <f>VLOOKUP(Data[[#This Row],[How many hours of a day you work on Excel]], Time[], 2, FALSE)</f>
        <v>Heavy</v>
      </c>
      <c r="R1412" s="1">
        <v>6</v>
      </c>
      <c r="S1412" s="33" t="str">
        <f>VLOOKUP(Data[[#This Row],[Years of Experience]], Experience[], 2, TRUE)</f>
        <v>5 - 10 Years</v>
      </c>
    </row>
    <row r="1413" spans="2:19" x14ac:dyDescent="0.2">
      <c r="B1413" s="1" t="s">
        <v>2474</v>
      </c>
      <c r="C1413" s="1">
        <v>41055.47078703704</v>
      </c>
      <c r="D1413" s="10">
        <v>39000</v>
      </c>
      <c r="E1413" s="1" t="s">
        <v>322</v>
      </c>
      <c r="F1413" s="11">
        <v>39000</v>
      </c>
      <c r="G1413" s="9">
        <f>Data[[#This Row],[Clean Salary]]*INDEX(Exchange[], MATCH(Data[[#This Row],[Currency]], Exchange[Code], 0), 4)</f>
        <v>39000</v>
      </c>
      <c r="H1413" s="11">
        <f>IFERROR(Data[[#This Row],[Salary in USD]]/(INDEX(Exchange[], MATCH(Data[[#This Row],[Local Currency Unit]], Exchange[Code], 0), 8)), "")</f>
        <v>9285.7142857142844</v>
      </c>
      <c r="I1413" s="30">
        <f>100*(Data[[#This Row],[Salary in Big Macs]]/$H$5)</f>
        <v>67.746755487540966</v>
      </c>
      <c r="J1413" s="1" t="s">
        <v>2475</v>
      </c>
      <c r="K1413" s="1" t="s">
        <v>290</v>
      </c>
      <c r="L1413" s="1" t="s">
        <v>133</v>
      </c>
      <c r="M1413" s="1" t="s">
        <v>322</v>
      </c>
      <c r="N1413" s="1" t="str">
        <f>INDEX(Countries[], MATCH(Data[[#This Row],[Where do you work]], Countries[Actual], 0), 2)</f>
        <v>USA</v>
      </c>
      <c r="O1413" s="1" t="str">
        <f>VLOOKUP(Data[[#This Row],[Where do you work]], Countries[], 3, FALSE)</f>
        <v>North America</v>
      </c>
      <c r="P1413" s="1" t="s">
        <v>294</v>
      </c>
      <c r="Q1413" s="1" t="str">
        <f>VLOOKUP(Data[[#This Row],[How many hours of a day you work on Excel]], Time[], 2, FALSE)</f>
        <v>Very Heavy</v>
      </c>
      <c r="R1413" s="1">
        <v>3</v>
      </c>
      <c r="S1413" s="33" t="str">
        <f>VLOOKUP(Data[[#This Row],[Years of Experience]], Experience[], 2, TRUE)</f>
        <v>0 - 5 Years</v>
      </c>
    </row>
    <row r="1414" spans="2:19" x14ac:dyDescent="0.2">
      <c r="B1414" s="1" t="s">
        <v>2278</v>
      </c>
      <c r="C1414" s="1">
        <v>41055.083819444444</v>
      </c>
      <c r="D1414" s="10">
        <v>44000</v>
      </c>
      <c r="E1414" s="1" t="s">
        <v>322</v>
      </c>
      <c r="F1414" s="11">
        <v>44000</v>
      </c>
      <c r="G1414" s="9">
        <f>Data[[#This Row],[Clean Salary]]*INDEX(Exchange[], MATCH(Data[[#This Row],[Currency]], Exchange[Code], 0), 4)</f>
        <v>44000</v>
      </c>
      <c r="H1414" s="11">
        <f>IFERROR(Data[[#This Row],[Salary in USD]]/(INDEX(Exchange[], MATCH(Data[[#This Row],[Local Currency Unit]], Exchange[Code], 0), 8)), "")</f>
        <v>10476.190476190475</v>
      </c>
      <c r="I1414" s="30">
        <f>100*(Data[[#This Row],[Salary in Big Macs]]/$H$5)</f>
        <v>76.432236960302632</v>
      </c>
      <c r="J1414" s="1" t="s">
        <v>2279</v>
      </c>
      <c r="K1414" s="1" t="s">
        <v>290</v>
      </c>
      <c r="L1414" s="1" t="s">
        <v>133</v>
      </c>
      <c r="M1414" s="1" t="s">
        <v>322</v>
      </c>
      <c r="N1414" s="1" t="str">
        <f>INDEX(Countries[], MATCH(Data[[#This Row],[Where do you work]], Countries[Actual], 0), 2)</f>
        <v>USA</v>
      </c>
      <c r="O1414" s="1" t="str">
        <f>VLOOKUP(Data[[#This Row],[Where do you work]], Countries[], 3, FALSE)</f>
        <v>North America</v>
      </c>
      <c r="P1414" s="1" t="s">
        <v>291</v>
      </c>
      <c r="Q1414" s="1" t="str">
        <f>VLOOKUP(Data[[#This Row],[How many hours of a day you work on Excel]], Time[], 2, FALSE)</f>
        <v>Medium</v>
      </c>
      <c r="S1414" s="33" t="str">
        <f>VLOOKUP(Data[[#This Row],[Years of Experience]], Experience[], 2, TRUE)</f>
        <v>0 - 5 Years</v>
      </c>
    </row>
    <row r="1415" spans="2:19" x14ac:dyDescent="0.2">
      <c r="B1415" s="1" t="s">
        <v>1416</v>
      </c>
      <c r="C1415" s="1">
        <v>41057.518541666665</v>
      </c>
      <c r="D1415" s="10">
        <v>65000</v>
      </c>
      <c r="E1415" s="1" t="s">
        <v>322</v>
      </c>
      <c r="F1415" s="11">
        <v>65000</v>
      </c>
      <c r="G1415" s="9">
        <f>Data[[#This Row],[Clean Salary]]*INDEX(Exchange[], MATCH(Data[[#This Row],[Currency]], Exchange[Code], 0), 4)</f>
        <v>65000</v>
      </c>
      <c r="H1415" s="11">
        <f>IFERROR(Data[[#This Row],[Salary in USD]]/(INDEX(Exchange[], MATCH(Data[[#This Row],[Local Currency Unit]], Exchange[Code], 0), 8)), "")</f>
        <v>15476.190476190475</v>
      </c>
      <c r="I1415" s="30">
        <f>100*(Data[[#This Row],[Salary in Big Macs]]/$H$5)</f>
        <v>112.91125914590164</v>
      </c>
      <c r="J1415" s="1" t="s">
        <v>298</v>
      </c>
      <c r="K1415" s="1" t="s">
        <v>298</v>
      </c>
      <c r="L1415" s="1" t="s">
        <v>133</v>
      </c>
      <c r="M1415" s="1" t="s">
        <v>322</v>
      </c>
      <c r="N1415" s="1" t="str">
        <f>INDEX(Countries[], MATCH(Data[[#This Row],[Where do you work]], Countries[Actual], 0), 2)</f>
        <v>USA</v>
      </c>
      <c r="O1415" s="1" t="str">
        <f>VLOOKUP(Data[[#This Row],[Where do you work]], Countries[], 3, FALSE)</f>
        <v>North America</v>
      </c>
      <c r="P1415" s="1" t="s">
        <v>282</v>
      </c>
      <c r="Q1415" s="1" t="str">
        <f>VLOOKUP(Data[[#This Row],[How many hours of a day you work on Excel]], Time[], 2, FALSE)</f>
        <v>Heavy</v>
      </c>
      <c r="R1415" s="1">
        <v>9</v>
      </c>
      <c r="S1415" s="33" t="str">
        <f>VLOOKUP(Data[[#This Row],[Years of Experience]], Experience[], 2, TRUE)</f>
        <v>5 - 10 Years</v>
      </c>
    </row>
    <row r="1416" spans="2:19" x14ac:dyDescent="0.2">
      <c r="B1416" s="1" t="s">
        <v>1161</v>
      </c>
      <c r="C1416" s="1">
        <v>41057.941921296297</v>
      </c>
      <c r="D1416" s="10">
        <v>75000</v>
      </c>
      <c r="E1416" s="1" t="s">
        <v>322</v>
      </c>
      <c r="F1416" s="11">
        <v>75000</v>
      </c>
      <c r="G1416" s="9">
        <f>Data[[#This Row],[Clean Salary]]*INDEX(Exchange[], MATCH(Data[[#This Row],[Currency]], Exchange[Code], 0), 4)</f>
        <v>75000</v>
      </c>
      <c r="H1416" s="11">
        <f>IFERROR(Data[[#This Row],[Salary in USD]]/(INDEX(Exchange[], MATCH(Data[[#This Row],[Local Currency Unit]], Exchange[Code], 0), 8)), "")</f>
        <v>17857.142857142855</v>
      </c>
      <c r="I1416" s="30">
        <f>100*(Data[[#This Row],[Salary in Big Macs]]/$H$5)</f>
        <v>130.28222209142496</v>
      </c>
      <c r="J1416" s="1" t="s">
        <v>298</v>
      </c>
      <c r="K1416" s="1" t="s">
        <v>298</v>
      </c>
      <c r="L1416" s="1" t="s">
        <v>133</v>
      </c>
      <c r="M1416" s="1" t="s">
        <v>322</v>
      </c>
      <c r="N1416" s="1" t="str">
        <f>INDEX(Countries[], MATCH(Data[[#This Row],[Where do you work]], Countries[Actual], 0), 2)</f>
        <v>USA</v>
      </c>
      <c r="O1416" s="1" t="str">
        <f>VLOOKUP(Data[[#This Row],[Where do you work]], Countries[], 3, FALSE)</f>
        <v>North America</v>
      </c>
      <c r="P1416" s="1" t="s">
        <v>291</v>
      </c>
      <c r="Q1416" s="1" t="str">
        <f>VLOOKUP(Data[[#This Row],[How many hours of a day you work on Excel]], Time[], 2, FALSE)</f>
        <v>Medium</v>
      </c>
      <c r="R1416" s="1">
        <v>20</v>
      </c>
      <c r="S1416" s="33" t="str">
        <f>VLOOKUP(Data[[#This Row],[Years of Experience]], Experience[], 2, TRUE)</f>
        <v>20+ Years</v>
      </c>
    </row>
    <row r="1417" spans="2:19" x14ac:dyDescent="0.2">
      <c r="B1417" s="1" t="s">
        <v>811</v>
      </c>
      <c r="C1417" s="1">
        <v>41059.095856481479</v>
      </c>
      <c r="D1417" s="10" t="s">
        <v>812</v>
      </c>
      <c r="E1417" s="1" t="s">
        <v>322</v>
      </c>
      <c r="F1417" s="11">
        <v>92000</v>
      </c>
      <c r="G1417" s="9">
        <f>Data[[#This Row],[Clean Salary]]*INDEX(Exchange[], MATCH(Data[[#This Row],[Currency]], Exchange[Code], 0), 4)</f>
        <v>92000</v>
      </c>
      <c r="H1417" s="11">
        <f>IFERROR(Data[[#This Row],[Salary in USD]]/(INDEX(Exchange[], MATCH(Data[[#This Row],[Local Currency Unit]], Exchange[Code], 0), 8)), "")</f>
        <v>21904.761904761905</v>
      </c>
      <c r="I1417" s="30">
        <f>100*(Data[[#This Row],[Salary in Big Macs]]/$H$5)</f>
        <v>159.81285909881461</v>
      </c>
      <c r="J1417" s="1" t="s">
        <v>298</v>
      </c>
      <c r="K1417" s="1" t="s">
        <v>298</v>
      </c>
      <c r="L1417" s="1" t="s">
        <v>133</v>
      </c>
      <c r="M1417" s="1" t="s">
        <v>322</v>
      </c>
      <c r="N1417" s="1" t="str">
        <f>INDEX(Countries[], MATCH(Data[[#This Row],[Where do you work]], Countries[Actual], 0), 2)</f>
        <v>USA</v>
      </c>
      <c r="O1417" s="1" t="str">
        <f>VLOOKUP(Data[[#This Row],[Where do you work]], Countries[], 3, FALSE)</f>
        <v>North America</v>
      </c>
      <c r="P1417" s="1" t="s">
        <v>291</v>
      </c>
      <c r="Q1417" s="1" t="str">
        <f>VLOOKUP(Data[[#This Row],[How many hours of a day you work on Excel]], Time[], 2, FALSE)</f>
        <v>Medium</v>
      </c>
      <c r="R1417" s="1">
        <v>9</v>
      </c>
      <c r="S1417" s="33" t="str">
        <f>VLOOKUP(Data[[#This Row],[Years of Experience]], Experience[], 2, TRUE)</f>
        <v>5 - 10 Years</v>
      </c>
    </row>
    <row r="1418" spans="2:19" x14ac:dyDescent="0.2">
      <c r="B1418" s="1" t="s">
        <v>688</v>
      </c>
      <c r="C1418" s="1">
        <v>41058.892395833333</v>
      </c>
      <c r="D1418" s="10">
        <v>103000</v>
      </c>
      <c r="E1418" s="1" t="s">
        <v>322</v>
      </c>
      <c r="F1418" s="11">
        <v>103000</v>
      </c>
      <c r="G1418" s="9">
        <f>Data[[#This Row],[Clean Salary]]*INDEX(Exchange[], MATCH(Data[[#This Row],[Currency]], Exchange[Code], 0), 4)</f>
        <v>103000</v>
      </c>
      <c r="H1418" s="11">
        <f>IFERROR(Data[[#This Row],[Salary in USD]]/(INDEX(Exchange[], MATCH(Data[[#This Row],[Local Currency Unit]], Exchange[Code], 0), 8)), "")</f>
        <v>24523.809523809523</v>
      </c>
      <c r="I1418" s="30">
        <f>100*(Data[[#This Row],[Salary in Big Macs]]/$H$5)</f>
        <v>178.92091833889029</v>
      </c>
      <c r="J1418" s="1" t="s">
        <v>298</v>
      </c>
      <c r="K1418" s="1" t="s">
        <v>298</v>
      </c>
      <c r="L1418" s="1" t="s">
        <v>133</v>
      </c>
      <c r="M1418" s="1" t="s">
        <v>322</v>
      </c>
      <c r="N1418" s="1" t="str">
        <f>INDEX(Countries[], MATCH(Data[[#This Row],[Where do you work]], Countries[Actual], 0), 2)</f>
        <v>USA</v>
      </c>
      <c r="O1418" s="1" t="str">
        <f>VLOOKUP(Data[[#This Row],[Where do you work]], Countries[], 3, FALSE)</f>
        <v>North America</v>
      </c>
      <c r="P1418" s="1" t="s">
        <v>282</v>
      </c>
      <c r="Q1418" s="1" t="str">
        <f>VLOOKUP(Data[[#This Row],[How many hours of a day you work on Excel]], Time[], 2, FALSE)</f>
        <v>Heavy</v>
      </c>
      <c r="R1418" s="1">
        <v>22</v>
      </c>
      <c r="S1418" s="33" t="str">
        <f>VLOOKUP(Data[[#This Row],[Years of Experience]], Experience[], 2, TRUE)</f>
        <v>20+ Years</v>
      </c>
    </row>
    <row r="1419" spans="2:19" x14ac:dyDescent="0.2">
      <c r="B1419" s="1" t="s">
        <v>452</v>
      </c>
      <c r="C1419" s="1">
        <v>41055.264328703706</v>
      </c>
      <c r="D1419" s="10">
        <v>140000</v>
      </c>
      <c r="E1419" s="1" t="s">
        <v>322</v>
      </c>
      <c r="F1419" s="11">
        <v>140000</v>
      </c>
      <c r="G1419" s="9">
        <f>Data[[#This Row],[Clean Salary]]*INDEX(Exchange[], MATCH(Data[[#This Row],[Currency]], Exchange[Code], 0), 4)</f>
        <v>140000</v>
      </c>
      <c r="H1419" s="11">
        <f>IFERROR(Data[[#This Row],[Salary in USD]]/(INDEX(Exchange[], MATCH(Data[[#This Row],[Local Currency Unit]], Exchange[Code], 0), 8)), "")</f>
        <v>33333.333333333328</v>
      </c>
      <c r="I1419" s="30">
        <f>100*(Data[[#This Row],[Salary in Big Macs]]/$H$5)</f>
        <v>243.19348123732655</v>
      </c>
      <c r="J1419" s="1" t="s">
        <v>453</v>
      </c>
      <c r="K1419" s="1" t="s">
        <v>298</v>
      </c>
      <c r="L1419" s="1" t="s">
        <v>133</v>
      </c>
      <c r="M1419" s="1" t="s">
        <v>322</v>
      </c>
      <c r="N1419" s="1" t="str">
        <f>INDEX(Countries[], MATCH(Data[[#This Row],[Where do you work]], Countries[Actual], 0), 2)</f>
        <v>USA</v>
      </c>
      <c r="O1419" s="1" t="str">
        <f>VLOOKUP(Data[[#This Row],[Where do you work]], Countries[], 3, FALSE)</f>
        <v>North America</v>
      </c>
      <c r="P1419" s="1" t="s">
        <v>291</v>
      </c>
      <c r="Q1419" s="1" t="str">
        <f>VLOOKUP(Data[[#This Row],[How many hours of a day you work on Excel]], Time[], 2, FALSE)</f>
        <v>Medium</v>
      </c>
      <c r="R1419" s="1">
        <v>10</v>
      </c>
      <c r="S1419" s="33" t="str">
        <f>VLOOKUP(Data[[#This Row],[Years of Experience]], Experience[], 2, TRUE)</f>
        <v>10 - 20 Years</v>
      </c>
    </row>
    <row r="1420" spans="2:19" x14ac:dyDescent="0.2">
      <c r="B1420" s="1" t="s">
        <v>427</v>
      </c>
      <c r="C1420" s="1">
        <v>41056.890057870369</v>
      </c>
      <c r="D1420" s="10">
        <v>150000</v>
      </c>
      <c r="E1420" s="1" t="s">
        <v>322</v>
      </c>
      <c r="F1420" s="11">
        <v>150000</v>
      </c>
      <c r="G1420" s="9">
        <f>Data[[#This Row],[Clean Salary]]*INDEX(Exchange[], MATCH(Data[[#This Row],[Currency]], Exchange[Code], 0), 4)</f>
        <v>150000</v>
      </c>
      <c r="H1420" s="11">
        <f>IFERROR(Data[[#This Row],[Salary in USD]]/(INDEX(Exchange[], MATCH(Data[[#This Row],[Local Currency Unit]], Exchange[Code], 0), 8)), "")</f>
        <v>35714.28571428571</v>
      </c>
      <c r="I1420" s="30">
        <f>100*(Data[[#This Row],[Salary in Big Macs]]/$H$5)</f>
        <v>260.56444418284991</v>
      </c>
      <c r="J1420" s="1" t="s">
        <v>298</v>
      </c>
      <c r="K1420" s="1" t="s">
        <v>298</v>
      </c>
      <c r="L1420" s="1" t="s">
        <v>133</v>
      </c>
      <c r="M1420" s="1" t="s">
        <v>322</v>
      </c>
      <c r="N1420" s="1" t="str">
        <f>INDEX(Countries[], MATCH(Data[[#This Row],[Where do you work]], Countries[Actual], 0), 2)</f>
        <v>USA</v>
      </c>
      <c r="O1420" s="1" t="str">
        <f>VLOOKUP(Data[[#This Row],[Where do you work]], Countries[], 3, FALSE)</f>
        <v>North America</v>
      </c>
      <c r="P1420" s="1" t="s">
        <v>282</v>
      </c>
      <c r="Q1420" s="1" t="str">
        <f>VLOOKUP(Data[[#This Row],[How many hours of a day you work on Excel]], Time[], 2, FALSE)</f>
        <v>Heavy</v>
      </c>
      <c r="R1420" s="1">
        <v>25</v>
      </c>
      <c r="S1420" s="33" t="str">
        <f>VLOOKUP(Data[[#This Row],[Years of Experience]], Experience[], 2, TRUE)</f>
        <v>20+ Years</v>
      </c>
    </row>
    <row r="1421" spans="2:19" x14ac:dyDescent="0.2">
      <c r="B1421" s="1" t="s">
        <v>367</v>
      </c>
      <c r="C1421" s="1">
        <v>41055.200624999998</v>
      </c>
      <c r="D1421" s="10">
        <v>200000</v>
      </c>
      <c r="E1421" s="1" t="s">
        <v>322</v>
      </c>
      <c r="F1421" s="11">
        <v>200000</v>
      </c>
      <c r="G1421" s="9">
        <f>Data[[#This Row],[Clean Salary]]*INDEX(Exchange[], MATCH(Data[[#This Row],[Currency]], Exchange[Code], 0), 4)</f>
        <v>200000</v>
      </c>
      <c r="H1421" s="11">
        <f>IFERROR(Data[[#This Row],[Salary in USD]]/(INDEX(Exchange[], MATCH(Data[[#This Row],[Local Currency Unit]], Exchange[Code], 0), 8)), "")</f>
        <v>47619.047619047618</v>
      </c>
      <c r="I1421" s="30">
        <f>100*(Data[[#This Row],[Salary in Big Macs]]/$H$5)</f>
        <v>347.41925891046657</v>
      </c>
      <c r="J1421" s="1" t="s">
        <v>368</v>
      </c>
      <c r="K1421" s="1" t="s">
        <v>329</v>
      </c>
      <c r="L1421" s="1" t="s">
        <v>133</v>
      </c>
      <c r="M1421" s="1" t="s">
        <v>322</v>
      </c>
      <c r="N1421" s="1" t="str">
        <f>INDEX(Countries[], MATCH(Data[[#This Row],[Where do you work]], Countries[Actual], 0), 2)</f>
        <v>USA</v>
      </c>
      <c r="O1421" s="1" t="str">
        <f>VLOOKUP(Data[[#This Row],[Where do you work]], Countries[], 3, FALSE)</f>
        <v>North America</v>
      </c>
      <c r="P1421" s="1" t="s">
        <v>291</v>
      </c>
      <c r="Q1421" s="1" t="str">
        <f>VLOOKUP(Data[[#This Row],[How many hours of a day you work on Excel]], Time[], 2, FALSE)</f>
        <v>Medium</v>
      </c>
      <c r="S1421" s="33" t="str">
        <f>VLOOKUP(Data[[#This Row],[Years of Experience]], Experience[], 2, TRUE)</f>
        <v>0 - 5 Years</v>
      </c>
    </row>
    <row r="1422" spans="2:19" x14ac:dyDescent="0.2">
      <c r="B1422" s="1" t="s">
        <v>2453</v>
      </c>
      <c r="C1422" s="1">
        <v>41081.171006944445</v>
      </c>
      <c r="D1422" s="10">
        <v>40000</v>
      </c>
      <c r="E1422" s="1" t="s">
        <v>322</v>
      </c>
      <c r="F1422" s="11">
        <v>40000</v>
      </c>
      <c r="G1422" s="9">
        <f>Data[[#This Row],[Clean Salary]]*INDEX(Exchange[], MATCH(Data[[#This Row],[Currency]], Exchange[Code], 0), 4)</f>
        <v>40000</v>
      </c>
      <c r="H1422" s="11">
        <f>IFERROR(Data[[#This Row],[Salary in USD]]/(INDEX(Exchange[], MATCH(Data[[#This Row],[Local Currency Unit]], Exchange[Code], 0), 8)), "")</f>
        <v>9523.8095238095229</v>
      </c>
      <c r="I1422" s="30">
        <f>100*(Data[[#This Row],[Salary in Big Macs]]/$H$5)</f>
        <v>69.483851782093311</v>
      </c>
      <c r="J1422" s="1" t="s">
        <v>2454</v>
      </c>
      <c r="K1422" s="1" t="s">
        <v>290</v>
      </c>
      <c r="L1422" s="1" t="s">
        <v>133</v>
      </c>
      <c r="M1422" s="1" t="s">
        <v>322</v>
      </c>
      <c r="N1422" s="1" t="str">
        <f>INDEX(Countries[], MATCH(Data[[#This Row],[Where do you work]], Countries[Actual], 0), 2)</f>
        <v>USA</v>
      </c>
      <c r="O1422" s="1" t="str">
        <f>VLOOKUP(Data[[#This Row],[Where do you work]], Countries[], 3, FALSE)</f>
        <v>North America</v>
      </c>
      <c r="P1422" s="1" t="s">
        <v>324</v>
      </c>
      <c r="Q1422" s="1" t="str">
        <f>VLOOKUP(Data[[#This Row],[How many hours of a day you work on Excel]], Time[], 2, FALSE)</f>
        <v>Light</v>
      </c>
      <c r="R1422" s="1">
        <v>3</v>
      </c>
      <c r="S1422" s="33" t="str">
        <f>VLOOKUP(Data[[#This Row],[Years of Experience]], Experience[], 2, TRUE)</f>
        <v>0 - 5 Years</v>
      </c>
    </row>
    <row r="1423" spans="2:19" x14ac:dyDescent="0.2">
      <c r="B1423" s="1" t="s">
        <v>707</v>
      </c>
      <c r="C1423" s="1">
        <v>41055.031817129631</v>
      </c>
      <c r="D1423" s="10">
        <v>100000</v>
      </c>
      <c r="E1423" s="1" t="s">
        <v>322</v>
      </c>
      <c r="F1423" s="11">
        <v>100000</v>
      </c>
      <c r="G1423" s="9">
        <f>Data[[#This Row],[Clean Salary]]*INDEX(Exchange[], MATCH(Data[[#This Row],[Currency]], Exchange[Code], 0), 4)</f>
        <v>100000</v>
      </c>
      <c r="H1423" s="11">
        <f>IFERROR(Data[[#This Row],[Salary in USD]]/(INDEX(Exchange[], MATCH(Data[[#This Row],[Local Currency Unit]], Exchange[Code], 0), 8)), "")</f>
        <v>23809.523809523809</v>
      </c>
      <c r="I1423" s="30">
        <f>100*(Data[[#This Row],[Salary in Big Macs]]/$H$5)</f>
        <v>173.70962945523328</v>
      </c>
      <c r="J1423" s="1" t="s">
        <v>708</v>
      </c>
      <c r="K1423" s="1" t="s">
        <v>316</v>
      </c>
      <c r="L1423" s="1" t="s">
        <v>133</v>
      </c>
      <c r="M1423" s="1" t="s">
        <v>322</v>
      </c>
      <c r="N1423" s="1" t="str">
        <f>INDEX(Countries[], MATCH(Data[[#This Row],[Where do you work]], Countries[Actual], 0), 2)</f>
        <v>USA</v>
      </c>
      <c r="O1423" s="1" t="str">
        <f>VLOOKUP(Data[[#This Row],[Where do you work]], Countries[], 3, FALSE)</f>
        <v>North America</v>
      </c>
      <c r="P1423" s="1" t="s">
        <v>294</v>
      </c>
      <c r="Q1423" s="1" t="str">
        <f>VLOOKUP(Data[[#This Row],[How many hours of a day you work on Excel]], Time[], 2, FALSE)</f>
        <v>Very Heavy</v>
      </c>
      <c r="S1423" s="33" t="str">
        <f>VLOOKUP(Data[[#This Row],[Years of Experience]], Experience[], 2, TRUE)</f>
        <v>0 - 5 Years</v>
      </c>
    </row>
    <row r="1424" spans="2:19" x14ac:dyDescent="0.2">
      <c r="B1424" s="1" t="s">
        <v>1044</v>
      </c>
      <c r="C1424" s="1">
        <v>41055.239374999997</v>
      </c>
      <c r="D1424" s="10" t="s">
        <v>1045</v>
      </c>
      <c r="E1424" s="1" t="s">
        <v>322</v>
      </c>
      <c r="F1424" s="11">
        <v>80000</v>
      </c>
      <c r="G1424" s="9">
        <f>Data[[#This Row],[Clean Salary]]*INDEX(Exchange[], MATCH(Data[[#This Row],[Currency]], Exchange[Code], 0), 4)</f>
        <v>80000</v>
      </c>
      <c r="H1424" s="11">
        <f>IFERROR(Data[[#This Row],[Salary in USD]]/(INDEX(Exchange[], MATCH(Data[[#This Row],[Local Currency Unit]], Exchange[Code], 0), 8)), "")</f>
        <v>19047.619047619046</v>
      </c>
      <c r="I1424" s="30">
        <f>100*(Data[[#This Row],[Salary in Big Macs]]/$H$5)</f>
        <v>138.96770356418662</v>
      </c>
      <c r="J1424" s="1" t="s">
        <v>793</v>
      </c>
      <c r="K1424" s="1" t="s">
        <v>290</v>
      </c>
      <c r="L1424" s="1" t="s">
        <v>133</v>
      </c>
      <c r="M1424" s="1" t="s">
        <v>322</v>
      </c>
      <c r="N1424" s="1" t="str">
        <f>INDEX(Countries[], MATCH(Data[[#This Row],[Where do you work]], Countries[Actual], 0), 2)</f>
        <v>USA</v>
      </c>
      <c r="O1424" s="1" t="str">
        <f>VLOOKUP(Data[[#This Row],[Where do you work]], Countries[], 3, FALSE)</f>
        <v>North America</v>
      </c>
      <c r="P1424" s="1" t="s">
        <v>294</v>
      </c>
      <c r="Q1424" s="1" t="str">
        <f>VLOOKUP(Data[[#This Row],[How many hours of a day you work on Excel]], Time[], 2, FALSE)</f>
        <v>Very Heavy</v>
      </c>
      <c r="S1424" s="33" t="str">
        <f>VLOOKUP(Data[[#This Row],[Years of Experience]], Experience[], 2, TRUE)</f>
        <v>0 - 5 Years</v>
      </c>
    </row>
    <row r="1425" spans="2:19" x14ac:dyDescent="0.2">
      <c r="B1425" s="1" t="s">
        <v>792</v>
      </c>
      <c r="C1425" s="1">
        <v>41058.870636574073</v>
      </c>
      <c r="D1425" s="10">
        <v>95000</v>
      </c>
      <c r="E1425" s="1" t="s">
        <v>322</v>
      </c>
      <c r="F1425" s="11">
        <v>95000</v>
      </c>
      <c r="G1425" s="9">
        <f>Data[[#This Row],[Clean Salary]]*INDEX(Exchange[], MATCH(Data[[#This Row],[Currency]], Exchange[Code], 0), 4)</f>
        <v>95000</v>
      </c>
      <c r="H1425" s="11">
        <f>IFERROR(Data[[#This Row],[Salary in USD]]/(INDEX(Exchange[], MATCH(Data[[#This Row],[Local Currency Unit]], Exchange[Code], 0), 8)), "")</f>
        <v>22619.047619047618</v>
      </c>
      <c r="I1425" s="30">
        <f>100*(Data[[#This Row],[Salary in Big Macs]]/$H$5)</f>
        <v>165.02414798247159</v>
      </c>
      <c r="J1425" s="1" t="s">
        <v>793</v>
      </c>
      <c r="K1425" s="1" t="s">
        <v>290</v>
      </c>
      <c r="L1425" s="1" t="s">
        <v>133</v>
      </c>
      <c r="M1425" s="1" t="s">
        <v>322</v>
      </c>
      <c r="N1425" s="1" t="str">
        <f>INDEX(Countries[], MATCH(Data[[#This Row],[Where do you work]], Countries[Actual], 0), 2)</f>
        <v>USA</v>
      </c>
      <c r="O1425" s="1" t="str">
        <f>VLOOKUP(Data[[#This Row],[Where do you work]], Countries[], 3, FALSE)</f>
        <v>North America</v>
      </c>
      <c r="P1425" s="1" t="s">
        <v>291</v>
      </c>
      <c r="Q1425" s="1" t="str">
        <f>VLOOKUP(Data[[#This Row],[How many hours of a day you work on Excel]], Time[], 2, FALSE)</f>
        <v>Medium</v>
      </c>
      <c r="R1425" s="1">
        <v>7</v>
      </c>
      <c r="S1425" s="33" t="str">
        <f>VLOOKUP(Data[[#This Row],[Years of Experience]], Experience[], 2, TRUE)</f>
        <v>5 - 10 Years</v>
      </c>
    </row>
    <row r="1426" spans="2:19" x14ac:dyDescent="0.2">
      <c r="B1426" s="1" t="s">
        <v>2487</v>
      </c>
      <c r="C1426" s="1">
        <v>41055.284988425927</v>
      </c>
      <c r="D1426" s="10">
        <v>38000</v>
      </c>
      <c r="E1426" s="1" t="s">
        <v>322</v>
      </c>
      <c r="F1426" s="11">
        <v>38000</v>
      </c>
      <c r="G1426" s="9">
        <f>Data[[#This Row],[Clean Salary]]*INDEX(Exchange[], MATCH(Data[[#This Row],[Currency]], Exchange[Code], 0), 4)</f>
        <v>38000</v>
      </c>
      <c r="H1426" s="11">
        <f>IFERROR(Data[[#This Row],[Salary in USD]]/(INDEX(Exchange[], MATCH(Data[[#This Row],[Local Currency Unit]], Exchange[Code], 0), 8)), "")</f>
        <v>9047.6190476190477</v>
      </c>
      <c r="I1426" s="30">
        <f>100*(Data[[#This Row],[Salary in Big Macs]]/$H$5)</f>
        <v>66.00965919298865</v>
      </c>
      <c r="J1426" s="1" t="s">
        <v>2488</v>
      </c>
      <c r="K1426" s="1" t="s">
        <v>290</v>
      </c>
      <c r="L1426" s="1" t="s">
        <v>133</v>
      </c>
      <c r="M1426" s="1" t="s">
        <v>322</v>
      </c>
      <c r="N1426" s="1" t="str">
        <f>INDEX(Countries[], MATCH(Data[[#This Row],[Where do you work]], Countries[Actual], 0), 2)</f>
        <v>USA</v>
      </c>
      <c r="O1426" s="1" t="str">
        <f>VLOOKUP(Data[[#This Row],[Where do you work]], Countries[], 3, FALSE)</f>
        <v>North America</v>
      </c>
      <c r="P1426" s="1" t="s">
        <v>294</v>
      </c>
      <c r="Q1426" s="1" t="str">
        <f>VLOOKUP(Data[[#This Row],[How many hours of a day you work on Excel]], Time[], 2, FALSE)</f>
        <v>Very Heavy</v>
      </c>
      <c r="R1426" s="1">
        <v>11</v>
      </c>
      <c r="S1426" s="33" t="str">
        <f>VLOOKUP(Data[[#This Row],[Years of Experience]], Experience[], 2, TRUE)</f>
        <v>10 - 20 Years</v>
      </c>
    </row>
    <row r="1427" spans="2:19" x14ac:dyDescent="0.2">
      <c r="B1427" s="1" t="s">
        <v>2506</v>
      </c>
      <c r="C1427" s="1">
        <v>41058.955833333333</v>
      </c>
      <c r="D1427" s="10" t="s">
        <v>2507</v>
      </c>
      <c r="E1427" s="1" t="s">
        <v>322</v>
      </c>
      <c r="F1427" s="11">
        <v>37000</v>
      </c>
      <c r="G1427" s="9">
        <f>Data[[#This Row],[Clean Salary]]*INDEX(Exchange[], MATCH(Data[[#This Row],[Currency]], Exchange[Code], 0), 4)</f>
        <v>37000</v>
      </c>
      <c r="H1427" s="11">
        <f>IFERROR(Data[[#This Row],[Salary in USD]]/(INDEX(Exchange[], MATCH(Data[[#This Row],[Local Currency Unit]], Exchange[Code], 0), 8)), "")</f>
        <v>8809.5238095238092</v>
      </c>
      <c r="I1427" s="30">
        <f>100*(Data[[#This Row],[Salary in Big Macs]]/$H$5)</f>
        <v>64.27256289843632</v>
      </c>
      <c r="J1427" s="1" t="s">
        <v>2508</v>
      </c>
      <c r="K1427" s="1" t="s">
        <v>313</v>
      </c>
      <c r="L1427" s="1" t="s">
        <v>133</v>
      </c>
      <c r="M1427" s="1" t="s">
        <v>322</v>
      </c>
      <c r="N1427" s="1" t="str">
        <f>INDEX(Countries[], MATCH(Data[[#This Row],[Where do you work]], Countries[Actual], 0), 2)</f>
        <v>USA</v>
      </c>
      <c r="O1427" s="1" t="str">
        <f>VLOOKUP(Data[[#This Row],[Where do you work]], Countries[], 3, FALSE)</f>
        <v>North America</v>
      </c>
      <c r="P1427" s="1" t="s">
        <v>291</v>
      </c>
      <c r="Q1427" s="1" t="str">
        <f>VLOOKUP(Data[[#This Row],[How many hours of a day you work on Excel]], Time[], 2, FALSE)</f>
        <v>Medium</v>
      </c>
      <c r="R1427" s="1">
        <v>30</v>
      </c>
      <c r="S1427" s="33" t="str">
        <f>VLOOKUP(Data[[#This Row],[Years of Experience]], Experience[], 2, TRUE)</f>
        <v>20+ Years</v>
      </c>
    </row>
    <row r="1428" spans="2:19" x14ac:dyDescent="0.2">
      <c r="B1428" s="1" t="s">
        <v>2800</v>
      </c>
      <c r="C1428" s="1">
        <v>41075.239236111112</v>
      </c>
      <c r="D1428" s="10">
        <v>29000</v>
      </c>
      <c r="E1428" s="1" t="s">
        <v>322</v>
      </c>
      <c r="F1428" s="11">
        <v>29000</v>
      </c>
      <c r="G1428" s="9">
        <f>Data[[#This Row],[Clean Salary]]*INDEX(Exchange[], MATCH(Data[[#This Row],[Currency]], Exchange[Code], 0), 4)</f>
        <v>29000</v>
      </c>
      <c r="H1428" s="11">
        <f>IFERROR(Data[[#This Row],[Salary in USD]]/(INDEX(Exchange[], MATCH(Data[[#This Row],[Local Currency Unit]], Exchange[Code], 0), 8)), "")</f>
        <v>6904.7619047619046</v>
      </c>
      <c r="I1428" s="30">
        <f>100*(Data[[#This Row],[Salary in Big Macs]]/$H$5)</f>
        <v>50.375792542017649</v>
      </c>
      <c r="J1428" s="1" t="s">
        <v>2801</v>
      </c>
      <c r="K1428" s="1" t="s">
        <v>305</v>
      </c>
      <c r="L1428" s="1" t="s">
        <v>133</v>
      </c>
      <c r="M1428" s="1" t="s">
        <v>322</v>
      </c>
      <c r="N1428" s="1" t="str">
        <f>INDEX(Countries[], MATCH(Data[[#This Row],[Where do you work]], Countries[Actual], 0), 2)</f>
        <v>USA</v>
      </c>
      <c r="O1428" s="1" t="str">
        <f>VLOOKUP(Data[[#This Row],[Where do you work]], Countries[], 3, FALSE)</f>
        <v>North America</v>
      </c>
      <c r="P1428" s="1" t="s">
        <v>294</v>
      </c>
      <c r="Q1428" s="1" t="str">
        <f>VLOOKUP(Data[[#This Row],[How many hours of a day you work on Excel]], Time[], 2, FALSE)</f>
        <v>Very Heavy</v>
      </c>
      <c r="R1428" s="1">
        <v>1</v>
      </c>
      <c r="S1428" s="33" t="str">
        <f>VLOOKUP(Data[[#This Row],[Years of Experience]], Experience[], 2, TRUE)</f>
        <v>0 - 5 Years</v>
      </c>
    </row>
    <row r="1429" spans="2:19" x14ac:dyDescent="0.2">
      <c r="B1429" s="1" t="s">
        <v>2103</v>
      </c>
      <c r="C1429" s="1">
        <v>41055.045023148145</v>
      </c>
      <c r="D1429" s="10">
        <v>47700</v>
      </c>
      <c r="E1429" s="1" t="s">
        <v>322</v>
      </c>
      <c r="F1429" s="11">
        <v>47700</v>
      </c>
      <c r="G1429" s="9">
        <f>Data[[#This Row],[Clean Salary]]*INDEX(Exchange[], MATCH(Data[[#This Row],[Currency]], Exchange[Code], 0), 4)</f>
        <v>47700</v>
      </c>
      <c r="H1429" s="11">
        <f>IFERROR(Data[[#This Row],[Salary in USD]]/(INDEX(Exchange[], MATCH(Data[[#This Row],[Local Currency Unit]], Exchange[Code], 0), 8)), "")</f>
        <v>11357.142857142857</v>
      </c>
      <c r="I1429" s="30">
        <f>100*(Data[[#This Row],[Salary in Big Macs]]/$H$5)</f>
        <v>82.859493250146272</v>
      </c>
      <c r="J1429" s="1" t="s">
        <v>2104</v>
      </c>
      <c r="K1429" s="1" t="s">
        <v>290</v>
      </c>
      <c r="L1429" s="1" t="s">
        <v>133</v>
      </c>
      <c r="M1429" s="1" t="s">
        <v>322</v>
      </c>
      <c r="N1429" s="1" t="str">
        <f>INDEX(Countries[], MATCH(Data[[#This Row],[Where do you work]], Countries[Actual], 0), 2)</f>
        <v>USA</v>
      </c>
      <c r="O1429" s="1" t="str">
        <f>VLOOKUP(Data[[#This Row],[Where do you work]], Countries[], 3, FALSE)</f>
        <v>North America</v>
      </c>
      <c r="P1429" s="1" t="s">
        <v>282</v>
      </c>
      <c r="Q1429" s="1" t="str">
        <f>VLOOKUP(Data[[#This Row],[How many hours of a day you work on Excel]], Time[], 2, FALSE)</f>
        <v>Heavy</v>
      </c>
      <c r="S1429" s="33" t="str">
        <f>VLOOKUP(Data[[#This Row],[Years of Experience]], Experience[], 2, TRUE)</f>
        <v>0 - 5 Years</v>
      </c>
    </row>
    <row r="1430" spans="2:19" x14ac:dyDescent="0.2">
      <c r="B1430" s="1" t="s">
        <v>1803</v>
      </c>
      <c r="C1430" s="1">
        <v>41065.085972222223</v>
      </c>
      <c r="D1430" s="10">
        <v>55000</v>
      </c>
      <c r="E1430" s="1" t="s">
        <v>322</v>
      </c>
      <c r="F1430" s="11">
        <v>55000</v>
      </c>
      <c r="G1430" s="9">
        <f>Data[[#This Row],[Clean Salary]]*INDEX(Exchange[], MATCH(Data[[#This Row],[Currency]], Exchange[Code], 0), 4)</f>
        <v>55000</v>
      </c>
      <c r="H1430" s="11">
        <f>IFERROR(Data[[#This Row],[Salary in USD]]/(INDEX(Exchange[], MATCH(Data[[#This Row],[Local Currency Unit]], Exchange[Code], 0), 8)), "")</f>
        <v>13095.238095238095</v>
      </c>
      <c r="I1430" s="30">
        <f>100*(Data[[#This Row],[Salary in Big Macs]]/$H$5)</f>
        <v>95.540296200378307</v>
      </c>
      <c r="J1430" s="1" t="s">
        <v>1804</v>
      </c>
      <c r="K1430" s="1" t="s">
        <v>290</v>
      </c>
      <c r="L1430" s="1" t="s">
        <v>133</v>
      </c>
      <c r="M1430" s="1" t="s">
        <v>322</v>
      </c>
      <c r="N1430" s="1" t="str">
        <f>INDEX(Countries[], MATCH(Data[[#This Row],[Where do you work]], Countries[Actual], 0), 2)</f>
        <v>USA</v>
      </c>
      <c r="O1430" s="1" t="str">
        <f>VLOOKUP(Data[[#This Row],[Where do you work]], Countries[], 3, FALSE)</f>
        <v>North America</v>
      </c>
      <c r="P1430" s="1" t="s">
        <v>282</v>
      </c>
      <c r="Q1430" s="1" t="str">
        <f>VLOOKUP(Data[[#This Row],[How many hours of a day you work on Excel]], Time[], 2, FALSE)</f>
        <v>Heavy</v>
      </c>
      <c r="R1430" s="1">
        <v>15</v>
      </c>
      <c r="S1430" s="33" t="str">
        <f>VLOOKUP(Data[[#This Row],[Years of Experience]], Experience[], 2, TRUE)</f>
        <v>10 - 20 Years</v>
      </c>
    </row>
    <row r="1431" spans="2:19" x14ac:dyDescent="0.2">
      <c r="B1431" s="1" t="s">
        <v>2775</v>
      </c>
      <c r="C1431" s="1">
        <v>41068.876944444448</v>
      </c>
      <c r="D1431" s="10">
        <v>30000</v>
      </c>
      <c r="E1431" s="1" t="s">
        <v>322</v>
      </c>
      <c r="F1431" s="11">
        <v>30000</v>
      </c>
      <c r="G1431" s="9">
        <f>Data[[#This Row],[Clean Salary]]*INDEX(Exchange[], MATCH(Data[[#This Row],[Currency]], Exchange[Code], 0), 4)</f>
        <v>30000</v>
      </c>
      <c r="H1431" s="11">
        <f>IFERROR(Data[[#This Row],[Salary in USD]]/(INDEX(Exchange[], MATCH(Data[[#This Row],[Local Currency Unit]], Exchange[Code], 0), 8)), "")</f>
        <v>7142.8571428571422</v>
      </c>
      <c r="I1431" s="30">
        <f>100*(Data[[#This Row],[Salary in Big Macs]]/$H$5)</f>
        <v>52.112888836569979</v>
      </c>
      <c r="J1431" s="1" t="s">
        <v>2776</v>
      </c>
      <c r="K1431" s="1" t="s">
        <v>290</v>
      </c>
      <c r="L1431" s="1" t="s">
        <v>133</v>
      </c>
      <c r="M1431" s="1" t="s">
        <v>322</v>
      </c>
      <c r="N1431" s="1" t="str">
        <f>INDEX(Countries[], MATCH(Data[[#This Row],[Where do you work]], Countries[Actual], 0), 2)</f>
        <v>USA</v>
      </c>
      <c r="O1431" s="1" t="str">
        <f>VLOOKUP(Data[[#This Row],[Where do you work]], Countries[], 3, FALSE)</f>
        <v>North America</v>
      </c>
      <c r="P1431" s="1" t="s">
        <v>291</v>
      </c>
      <c r="Q1431" s="1" t="str">
        <f>VLOOKUP(Data[[#This Row],[How many hours of a day you work on Excel]], Time[], 2, FALSE)</f>
        <v>Medium</v>
      </c>
      <c r="R1431" s="1">
        <v>4</v>
      </c>
      <c r="S1431" s="33" t="str">
        <f>VLOOKUP(Data[[#This Row],[Years of Experience]], Experience[], 2, TRUE)</f>
        <v>0 - 5 Years</v>
      </c>
    </row>
    <row r="1432" spans="2:19" x14ac:dyDescent="0.2">
      <c r="B1432" s="1" t="s">
        <v>885</v>
      </c>
      <c r="C1432" s="1">
        <v>41072.358506944445</v>
      </c>
      <c r="D1432" s="10">
        <v>87000</v>
      </c>
      <c r="E1432" s="1" t="s">
        <v>322</v>
      </c>
      <c r="F1432" s="11">
        <v>87000</v>
      </c>
      <c r="G1432" s="9">
        <f>Data[[#This Row],[Clean Salary]]*INDEX(Exchange[], MATCH(Data[[#This Row],[Currency]], Exchange[Code], 0), 4)</f>
        <v>87000</v>
      </c>
      <c r="H1432" s="11">
        <f>IFERROR(Data[[#This Row],[Salary in USD]]/(INDEX(Exchange[], MATCH(Data[[#This Row],[Local Currency Unit]], Exchange[Code], 0), 8)), "")</f>
        <v>20714.285714285714</v>
      </c>
      <c r="I1432" s="30">
        <f>100*(Data[[#This Row],[Salary in Big Macs]]/$H$5)</f>
        <v>151.12737762605295</v>
      </c>
      <c r="J1432" s="1" t="s">
        <v>886</v>
      </c>
      <c r="K1432" s="1" t="s">
        <v>631</v>
      </c>
      <c r="L1432" s="1" t="s">
        <v>133</v>
      </c>
      <c r="M1432" s="1" t="s">
        <v>322</v>
      </c>
      <c r="N1432" s="1" t="str">
        <f>INDEX(Countries[], MATCH(Data[[#This Row],[Where do you work]], Countries[Actual], 0), 2)</f>
        <v>USA</v>
      </c>
      <c r="O1432" s="1" t="str">
        <f>VLOOKUP(Data[[#This Row],[Where do you work]], Countries[], 3, FALSE)</f>
        <v>North America</v>
      </c>
      <c r="P1432" s="1" t="s">
        <v>282</v>
      </c>
      <c r="Q1432" s="1" t="str">
        <f>VLOOKUP(Data[[#This Row],[How many hours of a day you work on Excel]], Time[], 2, FALSE)</f>
        <v>Heavy</v>
      </c>
      <c r="R1432" s="1">
        <v>3</v>
      </c>
      <c r="S1432" s="33" t="str">
        <f>VLOOKUP(Data[[#This Row],[Years of Experience]], Experience[], 2, TRUE)</f>
        <v>0 - 5 Years</v>
      </c>
    </row>
    <row r="1433" spans="2:19" x14ac:dyDescent="0.2">
      <c r="B1433" s="1" t="s">
        <v>2707</v>
      </c>
      <c r="C1433" s="1">
        <v>41061.106273148151</v>
      </c>
      <c r="D1433" s="10">
        <v>31200</v>
      </c>
      <c r="E1433" s="1" t="s">
        <v>322</v>
      </c>
      <c r="F1433" s="11">
        <v>31200</v>
      </c>
      <c r="G1433" s="9">
        <f>Data[[#This Row],[Clean Salary]]*INDEX(Exchange[], MATCH(Data[[#This Row],[Currency]], Exchange[Code], 0), 4)</f>
        <v>31200</v>
      </c>
      <c r="H1433" s="11">
        <f>IFERROR(Data[[#This Row],[Salary in USD]]/(INDEX(Exchange[], MATCH(Data[[#This Row],[Local Currency Unit]], Exchange[Code], 0), 8)), "")</f>
        <v>7428.5714285714284</v>
      </c>
      <c r="I1433" s="30">
        <f>100*(Data[[#This Row],[Salary in Big Macs]]/$H$5)</f>
        <v>54.19740439003278</v>
      </c>
      <c r="J1433" s="1" t="s">
        <v>682</v>
      </c>
      <c r="K1433" s="1" t="s">
        <v>290</v>
      </c>
      <c r="L1433" s="1" t="s">
        <v>133</v>
      </c>
      <c r="M1433" s="1" t="s">
        <v>322</v>
      </c>
      <c r="N1433" s="1" t="str">
        <f>INDEX(Countries[], MATCH(Data[[#This Row],[Where do you work]], Countries[Actual], 0), 2)</f>
        <v>USA</v>
      </c>
      <c r="O1433" s="1" t="str">
        <f>VLOOKUP(Data[[#This Row],[Where do you work]], Countries[], 3, FALSE)</f>
        <v>North America</v>
      </c>
      <c r="P1433" s="1" t="s">
        <v>282</v>
      </c>
      <c r="Q1433" s="1" t="str">
        <f>VLOOKUP(Data[[#This Row],[How many hours of a day you work on Excel]], Time[], 2, FALSE)</f>
        <v>Heavy</v>
      </c>
      <c r="R1433" s="1">
        <v>15</v>
      </c>
      <c r="S1433" s="33" t="str">
        <f>VLOOKUP(Data[[#This Row],[Years of Experience]], Experience[], 2, TRUE)</f>
        <v>10 - 20 Years</v>
      </c>
    </row>
    <row r="1434" spans="2:19" x14ac:dyDescent="0.2">
      <c r="B1434" s="1" t="s">
        <v>2290</v>
      </c>
      <c r="C1434" s="1">
        <v>41056.15111111111</v>
      </c>
      <c r="D1434" s="10">
        <v>43600</v>
      </c>
      <c r="E1434" s="1" t="s">
        <v>322</v>
      </c>
      <c r="F1434" s="11">
        <v>43600</v>
      </c>
      <c r="G1434" s="9">
        <f>Data[[#This Row],[Clean Salary]]*INDEX(Exchange[], MATCH(Data[[#This Row],[Currency]], Exchange[Code], 0), 4)</f>
        <v>43600</v>
      </c>
      <c r="H1434" s="11">
        <f>IFERROR(Data[[#This Row],[Salary in USD]]/(INDEX(Exchange[], MATCH(Data[[#This Row],[Local Currency Unit]], Exchange[Code], 0), 8)), "")</f>
        <v>10380.95238095238</v>
      </c>
      <c r="I1434" s="30">
        <f>100*(Data[[#This Row],[Salary in Big Macs]]/$H$5)</f>
        <v>75.737398442481691</v>
      </c>
      <c r="J1434" s="1" t="s">
        <v>682</v>
      </c>
      <c r="K1434" s="1" t="s">
        <v>290</v>
      </c>
      <c r="L1434" s="1" t="s">
        <v>133</v>
      </c>
      <c r="M1434" s="1" t="s">
        <v>322</v>
      </c>
      <c r="N1434" s="1" t="str">
        <f>INDEX(Countries[], MATCH(Data[[#This Row],[Where do you work]], Countries[Actual], 0), 2)</f>
        <v>USA</v>
      </c>
      <c r="O1434" s="1" t="str">
        <f>VLOOKUP(Data[[#This Row],[Where do you work]], Countries[], 3, FALSE)</f>
        <v>North America</v>
      </c>
      <c r="P1434" s="1" t="s">
        <v>282</v>
      </c>
      <c r="Q1434" s="1" t="str">
        <f>VLOOKUP(Data[[#This Row],[How many hours of a day you work on Excel]], Time[], 2, FALSE)</f>
        <v>Heavy</v>
      </c>
      <c r="R1434" s="1">
        <v>5</v>
      </c>
      <c r="S1434" s="33" t="str">
        <f>VLOOKUP(Data[[#This Row],[Years of Experience]], Experience[], 2, TRUE)</f>
        <v>5 - 10 Years</v>
      </c>
    </row>
    <row r="1435" spans="2:19" x14ac:dyDescent="0.2">
      <c r="B1435" s="1" t="s">
        <v>2213</v>
      </c>
      <c r="C1435" s="1">
        <v>41055.030659722222</v>
      </c>
      <c r="D1435" s="10">
        <v>45000</v>
      </c>
      <c r="E1435" s="1" t="s">
        <v>322</v>
      </c>
      <c r="F1435" s="11">
        <v>45000</v>
      </c>
      <c r="G1435" s="9">
        <f>Data[[#This Row],[Clean Salary]]*INDEX(Exchange[], MATCH(Data[[#This Row],[Currency]], Exchange[Code], 0), 4)</f>
        <v>45000</v>
      </c>
      <c r="H1435" s="11">
        <f>IFERROR(Data[[#This Row],[Salary in USD]]/(INDEX(Exchange[], MATCH(Data[[#This Row],[Local Currency Unit]], Exchange[Code], 0), 8)), "")</f>
        <v>10714.285714285714</v>
      </c>
      <c r="I1435" s="30">
        <f>100*(Data[[#This Row],[Salary in Big Macs]]/$H$5)</f>
        <v>78.169333254854962</v>
      </c>
      <c r="J1435" s="1" t="s">
        <v>1181</v>
      </c>
      <c r="K1435" s="1" t="s">
        <v>290</v>
      </c>
      <c r="L1435" s="1" t="s">
        <v>133</v>
      </c>
      <c r="M1435" s="1" t="s">
        <v>322</v>
      </c>
      <c r="N1435" s="1" t="str">
        <f>INDEX(Countries[], MATCH(Data[[#This Row],[Where do you work]], Countries[Actual], 0), 2)</f>
        <v>USA</v>
      </c>
      <c r="O1435" s="1" t="str">
        <f>VLOOKUP(Data[[#This Row],[Where do you work]], Countries[], 3, FALSE)</f>
        <v>North America</v>
      </c>
      <c r="P1435" s="1" t="s">
        <v>291</v>
      </c>
      <c r="Q1435" s="1" t="str">
        <f>VLOOKUP(Data[[#This Row],[How many hours of a day you work on Excel]], Time[], 2, FALSE)</f>
        <v>Medium</v>
      </c>
      <c r="S1435" s="33" t="str">
        <f>VLOOKUP(Data[[#This Row],[Years of Experience]], Experience[], 2, TRUE)</f>
        <v>0 - 5 Years</v>
      </c>
    </row>
    <row r="1436" spans="2:19" x14ac:dyDescent="0.2">
      <c r="B1436" s="1" t="s">
        <v>2137</v>
      </c>
      <c r="C1436" s="1">
        <v>41081.197453703702</v>
      </c>
      <c r="D1436" s="10">
        <v>46359</v>
      </c>
      <c r="E1436" s="1" t="s">
        <v>322</v>
      </c>
      <c r="F1436" s="11">
        <v>46359</v>
      </c>
      <c r="G1436" s="9">
        <f>Data[[#This Row],[Clean Salary]]*INDEX(Exchange[], MATCH(Data[[#This Row],[Currency]], Exchange[Code], 0), 4)</f>
        <v>46359</v>
      </c>
      <c r="H1436" s="11">
        <f>IFERROR(Data[[#This Row],[Salary in USD]]/(INDEX(Exchange[], MATCH(Data[[#This Row],[Local Currency Unit]], Exchange[Code], 0), 8)), "")</f>
        <v>11037.857142857143</v>
      </c>
      <c r="I1436" s="30">
        <f>100*(Data[[#This Row],[Salary in Big Macs]]/$H$5)</f>
        <v>80.53004711915159</v>
      </c>
      <c r="J1436" s="1" t="s">
        <v>682</v>
      </c>
      <c r="K1436" s="1" t="s">
        <v>290</v>
      </c>
      <c r="L1436" s="1" t="s">
        <v>133</v>
      </c>
      <c r="M1436" s="1" t="s">
        <v>322</v>
      </c>
      <c r="N1436" s="1" t="str">
        <f>INDEX(Countries[], MATCH(Data[[#This Row],[Where do you work]], Countries[Actual], 0), 2)</f>
        <v>USA</v>
      </c>
      <c r="O1436" s="1" t="str">
        <f>VLOOKUP(Data[[#This Row],[Where do you work]], Countries[], 3, FALSE)</f>
        <v>North America</v>
      </c>
      <c r="P1436" s="1" t="s">
        <v>294</v>
      </c>
      <c r="Q1436" s="1" t="str">
        <f>VLOOKUP(Data[[#This Row],[How many hours of a day you work on Excel]], Time[], 2, FALSE)</f>
        <v>Very Heavy</v>
      </c>
      <c r="R1436" s="1">
        <v>5</v>
      </c>
      <c r="S1436" s="33" t="str">
        <f>VLOOKUP(Data[[#This Row],[Years of Experience]], Experience[], 2, TRUE)</f>
        <v>5 - 10 Years</v>
      </c>
    </row>
    <row r="1437" spans="2:19" x14ac:dyDescent="0.2">
      <c r="B1437" s="1" t="s">
        <v>2008</v>
      </c>
      <c r="C1437" s="1">
        <v>41058.45244212963</v>
      </c>
      <c r="D1437" s="10">
        <v>50000</v>
      </c>
      <c r="E1437" s="1" t="s">
        <v>322</v>
      </c>
      <c r="F1437" s="11">
        <v>50000</v>
      </c>
      <c r="G1437" s="9">
        <f>Data[[#This Row],[Clean Salary]]*INDEX(Exchange[], MATCH(Data[[#This Row],[Currency]], Exchange[Code], 0), 4)</f>
        <v>50000</v>
      </c>
      <c r="H1437" s="11">
        <f>IFERROR(Data[[#This Row],[Salary in USD]]/(INDEX(Exchange[], MATCH(Data[[#This Row],[Local Currency Unit]], Exchange[Code], 0), 8)), "")</f>
        <v>11904.761904761905</v>
      </c>
      <c r="I1437" s="30">
        <f>100*(Data[[#This Row],[Salary in Big Macs]]/$H$5)</f>
        <v>86.854814727616642</v>
      </c>
      <c r="J1437" s="1" t="s">
        <v>682</v>
      </c>
      <c r="K1437" s="1" t="s">
        <v>290</v>
      </c>
      <c r="L1437" s="1" t="s">
        <v>133</v>
      </c>
      <c r="M1437" s="1" t="s">
        <v>322</v>
      </c>
      <c r="N1437" s="1" t="str">
        <f>INDEX(Countries[], MATCH(Data[[#This Row],[Where do you work]], Countries[Actual], 0), 2)</f>
        <v>USA</v>
      </c>
      <c r="O1437" s="1" t="str">
        <f>VLOOKUP(Data[[#This Row],[Where do you work]], Countries[], 3, FALSE)</f>
        <v>North America</v>
      </c>
      <c r="P1437" s="1" t="s">
        <v>282</v>
      </c>
      <c r="Q1437" s="1" t="str">
        <f>VLOOKUP(Data[[#This Row],[How many hours of a day you work on Excel]], Time[], 2, FALSE)</f>
        <v>Heavy</v>
      </c>
      <c r="R1437" s="1">
        <v>3</v>
      </c>
      <c r="S1437" s="33" t="str">
        <f>VLOOKUP(Data[[#This Row],[Years of Experience]], Experience[], 2, TRUE)</f>
        <v>0 - 5 Years</v>
      </c>
    </row>
    <row r="1438" spans="2:19" x14ac:dyDescent="0.2">
      <c r="B1438" s="1" t="s">
        <v>1971</v>
      </c>
      <c r="C1438" s="1">
        <v>41055.043599537035</v>
      </c>
      <c r="D1438" s="10">
        <v>50000</v>
      </c>
      <c r="E1438" s="1" t="s">
        <v>322</v>
      </c>
      <c r="F1438" s="11">
        <v>50000</v>
      </c>
      <c r="G1438" s="9">
        <f>Data[[#This Row],[Clean Salary]]*INDEX(Exchange[], MATCH(Data[[#This Row],[Currency]], Exchange[Code], 0), 4)</f>
        <v>50000</v>
      </c>
      <c r="H1438" s="11">
        <f>IFERROR(Data[[#This Row],[Salary in USD]]/(INDEX(Exchange[], MATCH(Data[[#This Row],[Local Currency Unit]], Exchange[Code], 0), 8)), "")</f>
        <v>11904.761904761905</v>
      </c>
      <c r="I1438" s="30">
        <f>100*(Data[[#This Row],[Salary in Big Macs]]/$H$5)</f>
        <v>86.854814727616642</v>
      </c>
      <c r="J1438" s="1" t="s">
        <v>1181</v>
      </c>
      <c r="K1438" s="1" t="s">
        <v>290</v>
      </c>
      <c r="L1438" s="1" t="s">
        <v>133</v>
      </c>
      <c r="M1438" s="1" t="s">
        <v>322</v>
      </c>
      <c r="N1438" s="1" t="str">
        <f>INDEX(Countries[], MATCH(Data[[#This Row],[Where do you work]], Countries[Actual], 0), 2)</f>
        <v>USA</v>
      </c>
      <c r="O1438" s="1" t="str">
        <f>VLOOKUP(Data[[#This Row],[Where do you work]], Countries[], 3, FALSE)</f>
        <v>North America</v>
      </c>
      <c r="P1438" s="1" t="s">
        <v>294</v>
      </c>
      <c r="Q1438" s="1" t="str">
        <f>VLOOKUP(Data[[#This Row],[How many hours of a day you work on Excel]], Time[], 2, FALSE)</f>
        <v>Very Heavy</v>
      </c>
      <c r="S1438" s="33" t="str">
        <f>VLOOKUP(Data[[#This Row],[Years of Experience]], Experience[], 2, TRUE)</f>
        <v>0 - 5 Years</v>
      </c>
    </row>
    <row r="1439" spans="2:19" x14ac:dyDescent="0.2">
      <c r="B1439" s="1" t="s">
        <v>1885</v>
      </c>
      <c r="C1439" s="1">
        <v>41055.088761574072</v>
      </c>
      <c r="D1439" s="10">
        <v>52000</v>
      </c>
      <c r="E1439" s="1" t="s">
        <v>322</v>
      </c>
      <c r="F1439" s="11">
        <v>52000</v>
      </c>
      <c r="G1439" s="9">
        <f>Data[[#This Row],[Clean Salary]]*INDEX(Exchange[], MATCH(Data[[#This Row],[Currency]], Exchange[Code], 0), 4)</f>
        <v>52000</v>
      </c>
      <c r="H1439" s="11">
        <f>IFERROR(Data[[#This Row],[Salary in USD]]/(INDEX(Exchange[], MATCH(Data[[#This Row],[Local Currency Unit]], Exchange[Code], 0), 8)), "")</f>
        <v>12380.95238095238</v>
      </c>
      <c r="I1439" s="30">
        <f>100*(Data[[#This Row],[Salary in Big Macs]]/$H$5)</f>
        <v>90.329007316721302</v>
      </c>
      <c r="J1439" s="1" t="s">
        <v>682</v>
      </c>
      <c r="K1439" s="1" t="s">
        <v>290</v>
      </c>
      <c r="L1439" s="1" t="s">
        <v>133</v>
      </c>
      <c r="M1439" s="1" t="s">
        <v>322</v>
      </c>
      <c r="N1439" s="1" t="str">
        <f>INDEX(Countries[], MATCH(Data[[#This Row],[Where do you work]], Countries[Actual], 0), 2)</f>
        <v>USA</v>
      </c>
      <c r="O1439" s="1" t="str">
        <f>VLOOKUP(Data[[#This Row],[Where do you work]], Countries[], 3, FALSE)</f>
        <v>North America</v>
      </c>
      <c r="P1439" s="1" t="s">
        <v>282</v>
      </c>
      <c r="Q1439" s="1" t="str">
        <f>VLOOKUP(Data[[#This Row],[How many hours of a day you work on Excel]], Time[], 2, FALSE)</f>
        <v>Heavy</v>
      </c>
      <c r="S1439" s="33" t="str">
        <f>VLOOKUP(Data[[#This Row],[Years of Experience]], Experience[], 2, TRUE)</f>
        <v>0 - 5 Years</v>
      </c>
    </row>
    <row r="1440" spans="2:19" x14ac:dyDescent="0.2">
      <c r="B1440" s="1" t="s">
        <v>1859</v>
      </c>
      <c r="C1440" s="1">
        <v>41055.030277777776</v>
      </c>
      <c r="D1440" s="10">
        <v>53000</v>
      </c>
      <c r="E1440" s="1" t="s">
        <v>322</v>
      </c>
      <c r="F1440" s="11">
        <v>53000</v>
      </c>
      <c r="G1440" s="9">
        <f>Data[[#This Row],[Clean Salary]]*INDEX(Exchange[], MATCH(Data[[#This Row],[Currency]], Exchange[Code], 0), 4)</f>
        <v>53000</v>
      </c>
      <c r="H1440" s="11">
        <f>IFERROR(Data[[#This Row],[Salary in USD]]/(INDEX(Exchange[], MATCH(Data[[#This Row],[Local Currency Unit]], Exchange[Code], 0), 8)), "")</f>
        <v>12619.047619047618</v>
      </c>
      <c r="I1440" s="30">
        <f>100*(Data[[#This Row],[Salary in Big Macs]]/$H$5)</f>
        <v>92.066103611273633</v>
      </c>
      <c r="J1440" s="1" t="s">
        <v>682</v>
      </c>
      <c r="K1440" s="1" t="s">
        <v>290</v>
      </c>
      <c r="L1440" s="1" t="s">
        <v>133</v>
      </c>
      <c r="M1440" s="1" t="s">
        <v>322</v>
      </c>
      <c r="N1440" s="1" t="str">
        <f>INDEX(Countries[], MATCH(Data[[#This Row],[Where do you work]], Countries[Actual], 0), 2)</f>
        <v>USA</v>
      </c>
      <c r="O1440" s="1" t="str">
        <f>VLOOKUP(Data[[#This Row],[Where do you work]], Countries[], 3, FALSE)</f>
        <v>North America</v>
      </c>
      <c r="P1440" s="1" t="s">
        <v>282</v>
      </c>
      <c r="Q1440" s="1" t="str">
        <f>VLOOKUP(Data[[#This Row],[How many hours of a day you work on Excel]], Time[], 2, FALSE)</f>
        <v>Heavy</v>
      </c>
      <c r="S1440" s="33" t="str">
        <f>VLOOKUP(Data[[#This Row],[Years of Experience]], Experience[], 2, TRUE)</f>
        <v>0 - 5 Years</v>
      </c>
    </row>
    <row r="1441" spans="2:19" x14ac:dyDescent="0.2">
      <c r="B1441" s="1" t="s">
        <v>1860</v>
      </c>
      <c r="C1441" s="1">
        <v>41055.05746527778</v>
      </c>
      <c r="D1441" s="10">
        <v>53000</v>
      </c>
      <c r="E1441" s="1" t="s">
        <v>322</v>
      </c>
      <c r="F1441" s="11">
        <v>53000</v>
      </c>
      <c r="G1441" s="9">
        <f>Data[[#This Row],[Clean Salary]]*INDEX(Exchange[], MATCH(Data[[#This Row],[Currency]], Exchange[Code], 0), 4)</f>
        <v>53000</v>
      </c>
      <c r="H1441" s="11">
        <f>IFERROR(Data[[#This Row],[Salary in USD]]/(INDEX(Exchange[], MATCH(Data[[#This Row],[Local Currency Unit]], Exchange[Code], 0), 8)), "")</f>
        <v>12619.047619047618</v>
      </c>
      <c r="I1441" s="30">
        <f>100*(Data[[#This Row],[Salary in Big Macs]]/$H$5)</f>
        <v>92.066103611273633</v>
      </c>
      <c r="J1441" s="1" t="s">
        <v>682</v>
      </c>
      <c r="K1441" s="1" t="s">
        <v>290</v>
      </c>
      <c r="L1441" s="1" t="s">
        <v>133</v>
      </c>
      <c r="M1441" s="1" t="s">
        <v>322</v>
      </c>
      <c r="N1441" s="1" t="str">
        <f>INDEX(Countries[], MATCH(Data[[#This Row],[Where do you work]], Countries[Actual], 0), 2)</f>
        <v>USA</v>
      </c>
      <c r="O1441" s="1" t="str">
        <f>VLOOKUP(Data[[#This Row],[Where do you work]], Countries[], 3, FALSE)</f>
        <v>North America</v>
      </c>
      <c r="P1441" s="1" t="s">
        <v>282</v>
      </c>
      <c r="Q1441" s="1" t="str">
        <f>VLOOKUP(Data[[#This Row],[How many hours of a day you work on Excel]], Time[], 2, FALSE)</f>
        <v>Heavy</v>
      </c>
      <c r="S1441" s="33" t="str">
        <f>VLOOKUP(Data[[#This Row],[Years of Experience]], Experience[], 2, TRUE)</f>
        <v>0 - 5 Years</v>
      </c>
    </row>
    <row r="1442" spans="2:19" x14ac:dyDescent="0.2">
      <c r="B1442" s="1" t="s">
        <v>1787</v>
      </c>
      <c r="C1442" s="1">
        <v>41055.048888888887</v>
      </c>
      <c r="D1442" s="10">
        <v>55000</v>
      </c>
      <c r="E1442" s="1" t="s">
        <v>322</v>
      </c>
      <c r="F1442" s="11">
        <v>55000</v>
      </c>
      <c r="G1442" s="9">
        <f>Data[[#This Row],[Clean Salary]]*INDEX(Exchange[], MATCH(Data[[#This Row],[Currency]], Exchange[Code], 0), 4)</f>
        <v>55000</v>
      </c>
      <c r="H1442" s="11">
        <f>IFERROR(Data[[#This Row],[Salary in USD]]/(INDEX(Exchange[], MATCH(Data[[#This Row],[Local Currency Unit]], Exchange[Code], 0), 8)), "")</f>
        <v>13095.238095238095</v>
      </c>
      <c r="I1442" s="30">
        <f>100*(Data[[#This Row],[Salary in Big Macs]]/$H$5)</f>
        <v>95.540296200378307</v>
      </c>
      <c r="J1442" s="1" t="s">
        <v>1181</v>
      </c>
      <c r="K1442" s="1" t="s">
        <v>290</v>
      </c>
      <c r="L1442" s="1" t="s">
        <v>133</v>
      </c>
      <c r="M1442" s="1" t="s">
        <v>322</v>
      </c>
      <c r="N1442" s="1" t="str">
        <f>INDEX(Countries[], MATCH(Data[[#This Row],[Where do you work]], Countries[Actual], 0), 2)</f>
        <v>USA</v>
      </c>
      <c r="O1442" s="1" t="str">
        <f>VLOOKUP(Data[[#This Row],[Where do you work]], Countries[], 3, FALSE)</f>
        <v>North America</v>
      </c>
      <c r="P1442" s="1" t="s">
        <v>294</v>
      </c>
      <c r="Q1442" s="1" t="str">
        <f>VLOOKUP(Data[[#This Row],[How many hours of a day you work on Excel]], Time[], 2, FALSE)</f>
        <v>Very Heavy</v>
      </c>
      <c r="S1442" s="33" t="str">
        <f>VLOOKUP(Data[[#This Row],[Years of Experience]], Experience[], 2, TRUE)</f>
        <v>0 - 5 Years</v>
      </c>
    </row>
    <row r="1443" spans="2:19" x14ac:dyDescent="0.2">
      <c r="B1443" s="1" t="s">
        <v>1627</v>
      </c>
      <c r="C1443" s="1">
        <v>41062.201180555552</v>
      </c>
      <c r="D1443" s="10">
        <v>60000</v>
      </c>
      <c r="E1443" s="1" t="s">
        <v>322</v>
      </c>
      <c r="F1443" s="11">
        <v>60000</v>
      </c>
      <c r="G1443" s="9">
        <f>Data[[#This Row],[Clean Salary]]*INDEX(Exchange[], MATCH(Data[[#This Row],[Currency]], Exchange[Code], 0), 4)</f>
        <v>60000</v>
      </c>
      <c r="H1443" s="11">
        <f>IFERROR(Data[[#This Row],[Salary in USD]]/(INDEX(Exchange[], MATCH(Data[[#This Row],[Local Currency Unit]], Exchange[Code], 0), 8)), "")</f>
        <v>14285.714285714284</v>
      </c>
      <c r="I1443" s="30">
        <f>100*(Data[[#This Row],[Salary in Big Macs]]/$H$5)</f>
        <v>104.22577767313996</v>
      </c>
      <c r="J1443" s="1" t="s">
        <v>682</v>
      </c>
      <c r="K1443" s="1" t="s">
        <v>290</v>
      </c>
      <c r="L1443" s="1" t="s">
        <v>133</v>
      </c>
      <c r="M1443" s="1" t="s">
        <v>322</v>
      </c>
      <c r="N1443" s="1" t="str">
        <f>INDEX(Countries[], MATCH(Data[[#This Row],[Where do you work]], Countries[Actual], 0), 2)</f>
        <v>USA</v>
      </c>
      <c r="O1443" s="1" t="str">
        <f>VLOOKUP(Data[[#This Row],[Where do you work]], Countries[], 3, FALSE)</f>
        <v>North America</v>
      </c>
      <c r="P1443" s="1" t="s">
        <v>291</v>
      </c>
      <c r="Q1443" s="1" t="str">
        <f>VLOOKUP(Data[[#This Row],[How many hours of a day you work on Excel]], Time[], 2, FALSE)</f>
        <v>Medium</v>
      </c>
      <c r="R1443" s="1">
        <v>1</v>
      </c>
      <c r="S1443" s="33" t="str">
        <f>VLOOKUP(Data[[#This Row],[Years of Experience]], Experience[], 2, TRUE)</f>
        <v>0 - 5 Years</v>
      </c>
    </row>
    <row r="1444" spans="2:19" x14ac:dyDescent="0.2">
      <c r="B1444" s="1" t="s">
        <v>1516</v>
      </c>
      <c r="C1444" s="1">
        <v>41055.063981481479</v>
      </c>
      <c r="D1444" s="10">
        <v>61000</v>
      </c>
      <c r="E1444" s="1" t="s">
        <v>322</v>
      </c>
      <c r="F1444" s="11">
        <v>61000</v>
      </c>
      <c r="G1444" s="9">
        <f>Data[[#This Row],[Clean Salary]]*INDEX(Exchange[], MATCH(Data[[#This Row],[Currency]], Exchange[Code], 0), 4)</f>
        <v>61000</v>
      </c>
      <c r="H1444" s="11">
        <f>IFERROR(Data[[#This Row],[Salary in USD]]/(INDEX(Exchange[], MATCH(Data[[#This Row],[Local Currency Unit]], Exchange[Code], 0), 8)), "")</f>
        <v>14523.809523809523</v>
      </c>
      <c r="I1444" s="30">
        <f>100*(Data[[#This Row],[Salary in Big Macs]]/$H$5)</f>
        <v>105.96287396769229</v>
      </c>
      <c r="J1444" s="1" t="s">
        <v>682</v>
      </c>
      <c r="K1444" s="1" t="s">
        <v>290</v>
      </c>
      <c r="L1444" s="1" t="s">
        <v>133</v>
      </c>
      <c r="M1444" s="1" t="s">
        <v>322</v>
      </c>
      <c r="N1444" s="1" t="str">
        <f>INDEX(Countries[], MATCH(Data[[#This Row],[Where do you work]], Countries[Actual], 0), 2)</f>
        <v>USA</v>
      </c>
      <c r="O1444" s="1" t="str">
        <f>VLOOKUP(Data[[#This Row],[Where do you work]], Countries[], 3, FALSE)</f>
        <v>North America</v>
      </c>
      <c r="P1444" s="1" t="s">
        <v>324</v>
      </c>
      <c r="Q1444" s="1" t="str">
        <f>VLOOKUP(Data[[#This Row],[How many hours of a day you work on Excel]], Time[], 2, FALSE)</f>
        <v>Light</v>
      </c>
      <c r="S1444" s="33" t="str">
        <f>VLOOKUP(Data[[#This Row],[Years of Experience]], Experience[], 2, TRUE)</f>
        <v>0 - 5 Years</v>
      </c>
    </row>
    <row r="1445" spans="2:19" x14ac:dyDescent="0.2">
      <c r="B1445" s="1" t="s">
        <v>1428</v>
      </c>
      <c r="C1445" s="1">
        <v>41072.124490740738</v>
      </c>
      <c r="D1445" s="10">
        <v>65000</v>
      </c>
      <c r="E1445" s="1" t="s">
        <v>322</v>
      </c>
      <c r="F1445" s="11">
        <v>65000</v>
      </c>
      <c r="G1445" s="9">
        <f>Data[[#This Row],[Clean Salary]]*INDEX(Exchange[], MATCH(Data[[#This Row],[Currency]], Exchange[Code], 0), 4)</f>
        <v>65000</v>
      </c>
      <c r="H1445" s="11">
        <f>IFERROR(Data[[#This Row],[Salary in USD]]/(INDEX(Exchange[], MATCH(Data[[#This Row],[Local Currency Unit]], Exchange[Code], 0), 8)), "")</f>
        <v>15476.190476190475</v>
      </c>
      <c r="I1445" s="30">
        <f>100*(Data[[#This Row],[Salary in Big Macs]]/$H$5)</f>
        <v>112.91125914590164</v>
      </c>
      <c r="J1445" s="1" t="s">
        <v>682</v>
      </c>
      <c r="K1445" s="1" t="s">
        <v>290</v>
      </c>
      <c r="L1445" s="1" t="s">
        <v>133</v>
      </c>
      <c r="M1445" s="1" t="s">
        <v>322</v>
      </c>
      <c r="N1445" s="1" t="str">
        <f>INDEX(Countries[], MATCH(Data[[#This Row],[Where do you work]], Countries[Actual], 0), 2)</f>
        <v>USA</v>
      </c>
      <c r="O1445" s="1" t="str">
        <f>VLOOKUP(Data[[#This Row],[Where do you work]], Countries[], 3, FALSE)</f>
        <v>North America</v>
      </c>
      <c r="P1445" s="1" t="s">
        <v>291</v>
      </c>
      <c r="Q1445" s="1" t="str">
        <f>VLOOKUP(Data[[#This Row],[How many hours of a day you work on Excel]], Time[], 2, FALSE)</f>
        <v>Medium</v>
      </c>
      <c r="R1445" s="1">
        <v>10</v>
      </c>
      <c r="S1445" s="33" t="str">
        <f>VLOOKUP(Data[[#This Row],[Years of Experience]], Experience[], 2, TRUE)</f>
        <v>10 - 20 Years</v>
      </c>
    </row>
    <row r="1446" spans="2:19" x14ac:dyDescent="0.2">
      <c r="B1446" s="1" t="s">
        <v>1409</v>
      </c>
      <c r="C1446" s="1">
        <v>41055.337256944447</v>
      </c>
      <c r="D1446" s="10">
        <v>65000</v>
      </c>
      <c r="E1446" s="1" t="s">
        <v>322</v>
      </c>
      <c r="F1446" s="11">
        <v>65000</v>
      </c>
      <c r="G1446" s="9">
        <f>Data[[#This Row],[Clean Salary]]*INDEX(Exchange[], MATCH(Data[[#This Row],[Currency]], Exchange[Code], 0), 4)</f>
        <v>65000</v>
      </c>
      <c r="H1446" s="11">
        <f>IFERROR(Data[[#This Row],[Salary in USD]]/(INDEX(Exchange[], MATCH(Data[[#This Row],[Local Currency Unit]], Exchange[Code], 0), 8)), "")</f>
        <v>15476.190476190475</v>
      </c>
      <c r="I1446" s="30">
        <f>100*(Data[[#This Row],[Salary in Big Macs]]/$H$5)</f>
        <v>112.91125914590164</v>
      </c>
      <c r="J1446" s="1" t="s">
        <v>682</v>
      </c>
      <c r="K1446" s="1" t="s">
        <v>290</v>
      </c>
      <c r="L1446" s="1" t="s">
        <v>133</v>
      </c>
      <c r="M1446" s="1" t="s">
        <v>322</v>
      </c>
      <c r="N1446" s="1" t="str">
        <f>INDEX(Countries[], MATCH(Data[[#This Row],[Where do you work]], Countries[Actual], 0), 2)</f>
        <v>USA</v>
      </c>
      <c r="O1446" s="1" t="str">
        <f>VLOOKUP(Data[[#This Row],[Where do you work]], Countries[], 3, FALSE)</f>
        <v>North America</v>
      </c>
      <c r="P1446" s="1" t="s">
        <v>282</v>
      </c>
      <c r="Q1446" s="1" t="str">
        <f>VLOOKUP(Data[[#This Row],[How many hours of a day you work on Excel]], Time[], 2, FALSE)</f>
        <v>Heavy</v>
      </c>
      <c r="R1446" s="1">
        <v>3</v>
      </c>
      <c r="S1446" s="33" t="str">
        <f>VLOOKUP(Data[[#This Row],[Years of Experience]], Experience[], 2, TRUE)</f>
        <v>0 - 5 Years</v>
      </c>
    </row>
    <row r="1447" spans="2:19" x14ac:dyDescent="0.2">
      <c r="B1447" s="1" t="s">
        <v>1419</v>
      </c>
      <c r="C1447" s="1">
        <v>41058.964918981481</v>
      </c>
      <c r="D1447" s="10">
        <v>65000</v>
      </c>
      <c r="E1447" s="1" t="s">
        <v>322</v>
      </c>
      <c r="F1447" s="11">
        <v>65000</v>
      </c>
      <c r="G1447" s="9">
        <f>Data[[#This Row],[Clean Salary]]*INDEX(Exchange[], MATCH(Data[[#This Row],[Currency]], Exchange[Code], 0), 4)</f>
        <v>65000</v>
      </c>
      <c r="H1447" s="11">
        <f>IFERROR(Data[[#This Row],[Salary in USD]]/(INDEX(Exchange[], MATCH(Data[[#This Row],[Local Currency Unit]], Exchange[Code], 0), 8)), "")</f>
        <v>15476.190476190475</v>
      </c>
      <c r="I1447" s="30">
        <f>100*(Data[[#This Row],[Salary in Big Macs]]/$H$5)</f>
        <v>112.91125914590164</v>
      </c>
      <c r="J1447" s="1" t="s">
        <v>682</v>
      </c>
      <c r="K1447" s="1" t="s">
        <v>290</v>
      </c>
      <c r="L1447" s="1" t="s">
        <v>133</v>
      </c>
      <c r="M1447" s="1" t="s">
        <v>322</v>
      </c>
      <c r="N1447" s="1" t="str">
        <f>INDEX(Countries[], MATCH(Data[[#This Row],[Where do you work]], Countries[Actual], 0), 2)</f>
        <v>USA</v>
      </c>
      <c r="O1447" s="1" t="str">
        <f>VLOOKUP(Data[[#This Row],[Where do you work]], Countries[], 3, FALSE)</f>
        <v>North America</v>
      </c>
      <c r="P1447" s="1" t="s">
        <v>294</v>
      </c>
      <c r="Q1447" s="1" t="str">
        <f>VLOOKUP(Data[[#This Row],[How many hours of a day you work on Excel]], Time[], 2, FALSE)</f>
        <v>Very Heavy</v>
      </c>
      <c r="R1447" s="1">
        <v>14</v>
      </c>
      <c r="S1447" s="33" t="str">
        <f>VLOOKUP(Data[[#This Row],[Years of Experience]], Experience[], 2, TRUE)</f>
        <v>10 - 20 Years</v>
      </c>
    </row>
    <row r="1448" spans="2:19" x14ac:dyDescent="0.2">
      <c r="B1448" s="1" t="s">
        <v>1145</v>
      </c>
      <c r="C1448" s="1">
        <v>41055.027777777781</v>
      </c>
      <c r="D1448" s="10">
        <v>75000</v>
      </c>
      <c r="E1448" s="1" t="s">
        <v>322</v>
      </c>
      <c r="F1448" s="11">
        <v>75000</v>
      </c>
      <c r="G1448" s="9">
        <f>Data[[#This Row],[Clean Salary]]*INDEX(Exchange[], MATCH(Data[[#This Row],[Currency]], Exchange[Code], 0), 4)</f>
        <v>75000</v>
      </c>
      <c r="H1448" s="11">
        <f>IFERROR(Data[[#This Row],[Salary in USD]]/(INDEX(Exchange[], MATCH(Data[[#This Row],[Local Currency Unit]], Exchange[Code], 0), 8)), "")</f>
        <v>17857.142857142855</v>
      </c>
      <c r="I1448" s="30">
        <f>100*(Data[[#This Row],[Salary in Big Macs]]/$H$5)</f>
        <v>130.28222209142496</v>
      </c>
      <c r="J1448" s="1" t="s">
        <v>682</v>
      </c>
      <c r="K1448" s="1" t="s">
        <v>290</v>
      </c>
      <c r="L1448" s="1" t="s">
        <v>133</v>
      </c>
      <c r="M1448" s="1" t="s">
        <v>322</v>
      </c>
      <c r="N1448" s="1" t="str">
        <f>INDEX(Countries[], MATCH(Data[[#This Row],[Where do you work]], Countries[Actual], 0), 2)</f>
        <v>USA</v>
      </c>
      <c r="O1448" s="1" t="str">
        <f>VLOOKUP(Data[[#This Row],[Where do you work]], Countries[], 3, FALSE)</f>
        <v>North America</v>
      </c>
      <c r="P1448" s="1" t="s">
        <v>324</v>
      </c>
      <c r="Q1448" s="1" t="str">
        <f>VLOOKUP(Data[[#This Row],[How many hours of a day you work on Excel]], Time[], 2, FALSE)</f>
        <v>Light</v>
      </c>
      <c r="S1448" s="33" t="str">
        <f>VLOOKUP(Data[[#This Row],[Years of Experience]], Experience[], 2, TRUE)</f>
        <v>0 - 5 Years</v>
      </c>
    </row>
    <row r="1449" spans="2:19" x14ac:dyDescent="0.2">
      <c r="B1449" s="1" t="s">
        <v>1175</v>
      </c>
      <c r="C1449" s="1">
        <v>41080.038518518515</v>
      </c>
      <c r="D1449" s="10">
        <v>75000</v>
      </c>
      <c r="E1449" s="1" t="s">
        <v>322</v>
      </c>
      <c r="F1449" s="11">
        <v>75000</v>
      </c>
      <c r="G1449" s="9">
        <f>Data[[#This Row],[Clean Salary]]*INDEX(Exchange[], MATCH(Data[[#This Row],[Currency]], Exchange[Code], 0), 4)</f>
        <v>75000</v>
      </c>
      <c r="H1449" s="11">
        <f>IFERROR(Data[[#This Row],[Salary in USD]]/(INDEX(Exchange[], MATCH(Data[[#This Row],[Local Currency Unit]], Exchange[Code], 0), 8)), "")</f>
        <v>17857.142857142855</v>
      </c>
      <c r="I1449" s="30">
        <f>100*(Data[[#This Row],[Salary in Big Macs]]/$H$5)</f>
        <v>130.28222209142496</v>
      </c>
      <c r="J1449" s="1" t="s">
        <v>682</v>
      </c>
      <c r="K1449" s="1" t="s">
        <v>290</v>
      </c>
      <c r="L1449" s="1" t="s">
        <v>133</v>
      </c>
      <c r="M1449" s="1" t="s">
        <v>322</v>
      </c>
      <c r="N1449" s="1" t="str">
        <f>INDEX(Countries[], MATCH(Data[[#This Row],[Where do you work]], Countries[Actual], 0), 2)</f>
        <v>USA</v>
      </c>
      <c r="O1449" s="1" t="str">
        <f>VLOOKUP(Data[[#This Row],[Where do you work]], Countries[], 3, FALSE)</f>
        <v>North America</v>
      </c>
      <c r="P1449" s="1" t="s">
        <v>324</v>
      </c>
      <c r="Q1449" s="1" t="str">
        <f>VLOOKUP(Data[[#This Row],[How many hours of a day you work on Excel]], Time[], 2, FALSE)</f>
        <v>Light</v>
      </c>
      <c r="R1449" s="1">
        <v>3</v>
      </c>
      <c r="S1449" s="33" t="str">
        <f>VLOOKUP(Data[[#This Row],[Years of Experience]], Experience[], 2, TRUE)</f>
        <v>0 - 5 Years</v>
      </c>
    </row>
    <row r="1450" spans="2:19" x14ac:dyDescent="0.2">
      <c r="B1450" s="1" t="s">
        <v>2826</v>
      </c>
      <c r="C1450" s="1">
        <v>41057.953506944446</v>
      </c>
      <c r="D1450" s="10">
        <v>27840</v>
      </c>
      <c r="E1450" s="1" t="s">
        <v>322</v>
      </c>
      <c r="F1450" s="11">
        <v>27840</v>
      </c>
      <c r="G1450" s="9">
        <f>Data[[#This Row],[Clean Salary]]*INDEX(Exchange[], MATCH(Data[[#This Row],[Currency]], Exchange[Code], 0), 4)</f>
        <v>27840</v>
      </c>
      <c r="H1450" s="11">
        <f>IFERROR(Data[[#This Row],[Salary in USD]]/(INDEX(Exchange[], MATCH(Data[[#This Row],[Local Currency Unit]], Exchange[Code], 0), 8)), "")</f>
        <v>6628.5714285714284</v>
      </c>
      <c r="I1450" s="30">
        <f>100*(Data[[#This Row],[Salary in Big Macs]]/$H$5)</f>
        <v>48.360760840336944</v>
      </c>
      <c r="J1450" s="1" t="s">
        <v>2827</v>
      </c>
      <c r="K1450" s="1" t="s">
        <v>290</v>
      </c>
      <c r="L1450" s="1" t="s">
        <v>133</v>
      </c>
      <c r="M1450" s="1" t="s">
        <v>322</v>
      </c>
      <c r="N1450" s="1" t="str">
        <f>INDEX(Countries[], MATCH(Data[[#This Row],[Where do you work]], Countries[Actual], 0), 2)</f>
        <v>USA</v>
      </c>
      <c r="O1450" s="1" t="str">
        <f>VLOOKUP(Data[[#This Row],[Where do you work]], Countries[], 3, FALSE)</f>
        <v>North America</v>
      </c>
      <c r="P1450" s="1" t="s">
        <v>291</v>
      </c>
      <c r="Q1450" s="1" t="str">
        <f>VLOOKUP(Data[[#This Row],[How many hours of a day you work on Excel]], Time[], 2, FALSE)</f>
        <v>Medium</v>
      </c>
      <c r="R1450" s="1">
        <v>1</v>
      </c>
      <c r="S1450" s="33" t="str">
        <f>VLOOKUP(Data[[#This Row],[Years of Experience]], Experience[], 2, TRUE)</f>
        <v>0 - 5 Years</v>
      </c>
    </row>
    <row r="1451" spans="2:19" x14ac:dyDescent="0.2">
      <c r="B1451" s="1" t="s">
        <v>1101</v>
      </c>
      <c r="C1451" s="1">
        <v>41073.158784722225</v>
      </c>
      <c r="D1451" s="10">
        <v>78000</v>
      </c>
      <c r="E1451" s="1" t="s">
        <v>322</v>
      </c>
      <c r="F1451" s="11">
        <v>78000</v>
      </c>
      <c r="G1451" s="9">
        <f>Data[[#This Row],[Clean Salary]]*INDEX(Exchange[], MATCH(Data[[#This Row],[Currency]], Exchange[Code], 0), 4)</f>
        <v>78000</v>
      </c>
      <c r="H1451" s="11">
        <f>IFERROR(Data[[#This Row],[Salary in USD]]/(INDEX(Exchange[], MATCH(Data[[#This Row],[Local Currency Unit]], Exchange[Code], 0), 8)), "")</f>
        <v>18571.428571428569</v>
      </c>
      <c r="I1451" s="30">
        <f>100*(Data[[#This Row],[Salary in Big Macs]]/$H$5)</f>
        <v>135.49351097508193</v>
      </c>
      <c r="J1451" s="1" t="s">
        <v>1102</v>
      </c>
      <c r="K1451" s="1" t="s">
        <v>305</v>
      </c>
      <c r="L1451" s="1" t="s">
        <v>133</v>
      </c>
      <c r="M1451" s="1" t="s">
        <v>322</v>
      </c>
      <c r="N1451" s="1" t="str">
        <f>INDEX(Countries[], MATCH(Data[[#This Row],[Where do you work]], Countries[Actual], 0), 2)</f>
        <v>USA</v>
      </c>
      <c r="O1451" s="1" t="str">
        <f>VLOOKUP(Data[[#This Row],[Where do you work]], Countries[], 3, FALSE)</f>
        <v>North America</v>
      </c>
      <c r="P1451" s="1" t="s">
        <v>294</v>
      </c>
      <c r="Q1451" s="1" t="str">
        <f>VLOOKUP(Data[[#This Row],[How many hours of a day you work on Excel]], Time[], 2, FALSE)</f>
        <v>Very Heavy</v>
      </c>
      <c r="R1451" s="1">
        <v>5</v>
      </c>
      <c r="S1451" s="33" t="str">
        <f>VLOOKUP(Data[[#This Row],[Years of Experience]], Experience[], 2, TRUE)</f>
        <v>5 - 10 Years</v>
      </c>
    </row>
    <row r="1452" spans="2:19" x14ac:dyDescent="0.2">
      <c r="B1452" s="1" t="s">
        <v>1527</v>
      </c>
      <c r="C1452" s="1">
        <v>41058.929722222223</v>
      </c>
      <c r="D1452" s="10">
        <v>60800</v>
      </c>
      <c r="E1452" s="1" t="s">
        <v>322</v>
      </c>
      <c r="F1452" s="11">
        <v>60800</v>
      </c>
      <c r="G1452" s="9">
        <f>Data[[#This Row],[Clean Salary]]*INDEX(Exchange[], MATCH(Data[[#This Row],[Currency]], Exchange[Code], 0), 4)</f>
        <v>60800</v>
      </c>
      <c r="H1452" s="11">
        <f>IFERROR(Data[[#This Row],[Salary in USD]]/(INDEX(Exchange[], MATCH(Data[[#This Row],[Local Currency Unit]], Exchange[Code], 0), 8)), "")</f>
        <v>14476.190476190475</v>
      </c>
      <c r="I1452" s="30">
        <f>100*(Data[[#This Row],[Salary in Big Macs]]/$H$5)</f>
        <v>105.61545470878183</v>
      </c>
      <c r="J1452" s="1" t="s">
        <v>1528</v>
      </c>
      <c r="K1452" s="1" t="s">
        <v>290</v>
      </c>
      <c r="L1452" s="1" t="s">
        <v>133</v>
      </c>
      <c r="M1452" s="1" t="s">
        <v>322</v>
      </c>
      <c r="N1452" s="1" t="str">
        <f>INDEX(Countries[], MATCH(Data[[#This Row],[Where do you work]], Countries[Actual], 0), 2)</f>
        <v>USA</v>
      </c>
      <c r="O1452" s="1" t="str">
        <f>VLOOKUP(Data[[#This Row],[Where do you work]], Countries[], 3, FALSE)</f>
        <v>North America</v>
      </c>
      <c r="P1452" s="1" t="s">
        <v>294</v>
      </c>
      <c r="Q1452" s="1" t="str">
        <f>VLOOKUP(Data[[#This Row],[How many hours of a day you work on Excel]], Time[], 2, FALSE)</f>
        <v>Very Heavy</v>
      </c>
      <c r="R1452" s="1">
        <v>10</v>
      </c>
      <c r="S1452" s="33" t="str">
        <f>VLOOKUP(Data[[#This Row],[Years of Experience]], Experience[], 2, TRUE)</f>
        <v>10 - 20 Years</v>
      </c>
    </row>
    <row r="1453" spans="2:19" x14ac:dyDescent="0.2">
      <c r="B1453" s="1" t="s">
        <v>1871</v>
      </c>
      <c r="C1453" s="1">
        <v>41069.139062499999</v>
      </c>
      <c r="D1453" s="10">
        <v>52500</v>
      </c>
      <c r="E1453" s="1" t="s">
        <v>322</v>
      </c>
      <c r="F1453" s="11">
        <v>52500</v>
      </c>
      <c r="G1453" s="9">
        <f>Data[[#This Row],[Clean Salary]]*INDEX(Exchange[], MATCH(Data[[#This Row],[Currency]], Exchange[Code], 0), 4)</f>
        <v>52500</v>
      </c>
      <c r="H1453" s="11">
        <f>IFERROR(Data[[#This Row],[Salary in USD]]/(INDEX(Exchange[], MATCH(Data[[#This Row],[Local Currency Unit]], Exchange[Code], 0), 8)), "")</f>
        <v>12500</v>
      </c>
      <c r="I1453" s="30">
        <f>100*(Data[[#This Row],[Salary in Big Macs]]/$H$5)</f>
        <v>91.197555463997475</v>
      </c>
      <c r="J1453" s="1" t="s">
        <v>1872</v>
      </c>
      <c r="K1453" s="1" t="s">
        <v>281</v>
      </c>
      <c r="L1453" s="1" t="s">
        <v>133</v>
      </c>
      <c r="M1453" s="1" t="s">
        <v>322</v>
      </c>
      <c r="N1453" s="1" t="str">
        <f>INDEX(Countries[], MATCH(Data[[#This Row],[Where do you work]], Countries[Actual], 0), 2)</f>
        <v>USA</v>
      </c>
      <c r="O1453" s="1" t="str">
        <f>VLOOKUP(Data[[#This Row],[Where do you work]], Countries[], 3, FALSE)</f>
        <v>North America</v>
      </c>
      <c r="P1453" s="1" t="s">
        <v>294</v>
      </c>
      <c r="Q1453" s="1" t="str">
        <f>VLOOKUP(Data[[#This Row],[How many hours of a day you work on Excel]], Time[], 2, FALSE)</f>
        <v>Very Heavy</v>
      </c>
      <c r="R1453" s="1">
        <v>3</v>
      </c>
      <c r="S1453" s="33" t="str">
        <f>VLOOKUP(Data[[#This Row],[Years of Experience]], Experience[], 2, TRUE)</f>
        <v>0 - 5 Years</v>
      </c>
    </row>
    <row r="1454" spans="2:19" x14ac:dyDescent="0.2">
      <c r="B1454" s="1" t="s">
        <v>3083</v>
      </c>
      <c r="C1454" s="1">
        <v>41060.266076388885</v>
      </c>
      <c r="D1454" s="10">
        <v>22000</v>
      </c>
      <c r="E1454" s="1" t="s">
        <v>322</v>
      </c>
      <c r="F1454" s="11">
        <v>22000</v>
      </c>
      <c r="G1454" s="9">
        <f>Data[[#This Row],[Clean Salary]]*INDEX(Exchange[], MATCH(Data[[#This Row],[Currency]], Exchange[Code], 0), 4)</f>
        <v>22000</v>
      </c>
      <c r="H1454" s="11">
        <f>IFERROR(Data[[#This Row],[Salary in USD]]/(INDEX(Exchange[], MATCH(Data[[#This Row],[Local Currency Unit]], Exchange[Code], 0), 8)), "")</f>
        <v>5238.0952380952376</v>
      </c>
      <c r="I1454" s="30">
        <f>100*(Data[[#This Row],[Salary in Big Macs]]/$H$5)</f>
        <v>38.216118480151316</v>
      </c>
      <c r="J1454" s="1" t="s">
        <v>3084</v>
      </c>
      <c r="K1454" s="1" t="s">
        <v>281</v>
      </c>
      <c r="L1454" s="1" t="s">
        <v>133</v>
      </c>
      <c r="M1454" s="1" t="s">
        <v>322</v>
      </c>
      <c r="N1454" s="1" t="str">
        <f>INDEX(Countries[], MATCH(Data[[#This Row],[Where do you work]], Countries[Actual], 0), 2)</f>
        <v>USA</v>
      </c>
      <c r="O1454" s="1" t="str">
        <f>VLOOKUP(Data[[#This Row],[Where do you work]], Countries[], 3, FALSE)</f>
        <v>North America</v>
      </c>
      <c r="P1454" s="1" t="s">
        <v>282</v>
      </c>
      <c r="Q1454" s="1" t="str">
        <f>VLOOKUP(Data[[#This Row],[How many hours of a day you work on Excel]], Time[], 2, FALSE)</f>
        <v>Heavy</v>
      </c>
      <c r="R1454" s="1">
        <v>3</v>
      </c>
      <c r="S1454" s="33" t="str">
        <f>VLOOKUP(Data[[#This Row],[Years of Experience]], Experience[], 2, TRUE)</f>
        <v>0 - 5 Years</v>
      </c>
    </row>
    <row r="1455" spans="2:19" x14ac:dyDescent="0.2">
      <c r="B1455" s="1" t="s">
        <v>2423</v>
      </c>
      <c r="C1455" s="1">
        <v>41056.142974537041</v>
      </c>
      <c r="D1455" s="10">
        <v>40000</v>
      </c>
      <c r="E1455" s="1" t="s">
        <v>322</v>
      </c>
      <c r="F1455" s="11">
        <v>40000</v>
      </c>
      <c r="G1455" s="9">
        <f>Data[[#This Row],[Clean Salary]]*INDEX(Exchange[], MATCH(Data[[#This Row],[Currency]], Exchange[Code], 0), 4)</f>
        <v>40000</v>
      </c>
      <c r="H1455" s="11">
        <f>IFERROR(Data[[#This Row],[Salary in USD]]/(INDEX(Exchange[], MATCH(Data[[#This Row],[Local Currency Unit]], Exchange[Code], 0), 8)), "")</f>
        <v>9523.8095238095229</v>
      </c>
      <c r="I1455" s="30">
        <f>100*(Data[[#This Row],[Salary in Big Macs]]/$H$5)</f>
        <v>69.483851782093311</v>
      </c>
      <c r="J1455" s="1" t="s">
        <v>2424</v>
      </c>
      <c r="K1455" s="1" t="s">
        <v>290</v>
      </c>
      <c r="L1455" s="1" t="s">
        <v>133</v>
      </c>
      <c r="M1455" s="1" t="s">
        <v>322</v>
      </c>
      <c r="N1455" s="1" t="str">
        <f>INDEX(Countries[], MATCH(Data[[#This Row],[Where do you work]], Countries[Actual], 0), 2)</f>
        <v>USA</v>
      </c>
      <c r="O1455" s="1" t="str">
        <f>VLOOKUP(Data[[#This Row],[Where do you work]], Countries[], 3, FALSE)</f>
        <v>North America</v>
      </c>
      <c r="P1455" s="1" t="s">
        <v>294</v>
      </c>
      <c r="Q1455" s="1" t="str">
        <f>VLOOKUP(Data[[#This Row],[How many hours of a day you work on Excel]], Time[], 2, FALSE)</f>
        <v>Very Heavy</v>
      </c>
      <c r="R1455" s="1">
        <v>4</v>
      </c>
      <c r="S1455" s="33" t="str">
        <f>VLOOKUP(Data[[#This Row],[Years of Experience]], Experience[], 2, TRUE)</f>
        <v>0 - 5 Years</v>
      </c>
    </row>
    <row r="1456" spans="2:19" x14ac:dyDescent="0.2">
      <c r="B1456" s="1" t="s">
        <v>1064</v>
      </c>
      <c r="C1456" s="1">
        <v>41065.170937499999</v>
      </c>
      <c r="D1456" s="10">
        <v>80000</v>
      </c>
      <c r="E1456" s="1" t="s">
        <v>322</v>
      </c>
      <c r="F1456" s="11">
        <v>80000</v>
      </c>
      <c r="G1456" s="9">
        <f>Data[[#This Row],[Clean Salary]]*INDEX(Exchange[], MATCH(Data[[#This Row],[Currency]], Exchange[Code], 0), 4)</f>
        <v>80000</v>
      </c>
      <c r="H1456" s="11">
        <f>IFERROR(Data[[#This Row],[Salary in USD]]/(INDEX(Exchange[], MATCH(Data[[#This Row],[Local Currency Unit]], Exchange[Code], 0), 8)), "")</f>
        <v>19047.619047619046</v>
      </c>
      <c r="I1456" s="30">
        <f>100*(Data[[#This Row],[Salary in Big Macs]]/$H$5)</f>
        <v>138.96770356418662</v>
      </c>
      <c r="J1456" s="1" t="s">
        <v>1065</v>
      </c>
      <c r="K1456" s="1" t="s">
        <v>286</v>
      </c>
      <c r="L1456" s="1" t="s">
        <v>133</v>
      </c>
      <c r="M1456" s="1" t="s">
        <v>322</v>
      </c>
      <c r="N1456" s="1" t="str">
        <f>INDEX(Countries[], MATCH(Data[[#This Row],[Where do you work]], Countries[Actual], 0), 2)</f>
        <v>USA</v>
      </c>
      <c r="O1456" s="1" t="str">
        <f>VLOOKUP(Data[[#This Row],[Where do you work]], Countries[], 3, FALSE)</f>
        <v>North America</v>
      </c>
      <c r="P1456" s="1" t="s">
        <v>291</v>
      </c>
      <c r="Q1456" s="1" t="str">
        <f>VLOOKUP(Data[[#This Row],[How many hours of a day you work on Excel]], Time[], 2, FALSE)</f>
        <v>Medium</v>
      </c>
      <c r="R1456" s="1">
        <v>2</v>
      </c>
      <c r="S1456" s="33" t="str">
        <f>VLOOKUP(Data[[#This Row],[Years of Experience]], Experience[], 2, TRUE)</f>
        <v>0 - 5 Years</v>
      </c>
    </row>
    <row r="1457" spans="2:19" x14ac:dyDescent="0.2">
      <c r="B1457" s="1" t="s">
        <v>2571</v>
      </c>
      <c r="C1457" s="1">
        <v>41058.894016203703</v>
      </c>
      <c r="D1457" s="10">
        <v>36000</v>
      </c>
      <c r="E1457" s="1" t="s">
        <v>322</v>
      </c>
      <c r="F1457" s="11">
        <v>36000</v>
      </c>
      <c r="G1457" s="9">
        <f>Data[[#This Row],[Clean Salary]]*INDEX(Exchange[], MATCH(Data[[#This Row],[Currency]], Exchange[Code], 0), 4)</f>
        <v>36000</v>
      </c>
      <c r="H1457" s="11">
        <f>IFERROR(Data[[#This Row],[Salary in USD]]/(INDEX(Exchange[], MATCH(Data[[#This Row],[Local Currency Unit]], Exchange[Code], 0), 8)), "")</f>
        <v>8571.4285714285706</v>
      </c>
      <c r="I1457" s="30">
        <f>100*(Data[[#This Row],[Salary in Big Macs]]/$H$5)</f>
        <v>62.535466603883968</v>
      </c>
      <c r="J1457" s="1" t="s">
        <v>2246</v>
      </c>
      <c r="K1457" s="1" t="s">
        <v>286</v>
      </c>
      <c r="L1457" s="1" t="s">
        <v>133</v>
      </c>
      <c r="M1457" s="1" t="s">
        <v>322</v>
      </c>
      <c r="N1457" s="1" t="str">
        <f>INDEX(Countries[], MATCH(Data[[#This Row],[Where do you work]], Countries[Actual], 0), 2)</f>
        <v>USA</v>
      </c>
      <c r="O1457" s="1" t="str">
        <f>VLOOKUP(Data[[#This Row],[Where do you work]], Countries[], 3, FALSE)</f>
        <v>North America</v>
      </c>
      <c r="P1457" s="1" t="s">
        <v>294</v>
      </c>
      <c r="Q1457" s="1" t="str">
        <f>VLOOKUP(Data[[#This Row],[How many hours of a day you work on Excel]], Time[], 2, FALSE)</f>
        <v>Very Heavy</v>
      </c>
      <c r="R1457" s="1">
        <v>8</v>
      </c>
      <c r="S1457" s="33" t="str">
        <f>VLOOKUP(Data[[#This Row],[Years of Experience]], Experience[], 2, TRUE)</f>
        <v>5 - 10 Years</v>
      </c>
    </row>
    <row r="1458" spans="2:19" x14ac:dyDescent="0.2">
      <c r="B1458" s="1" t="s">
        <v>2245</v>
      </c>
      <c r="C1458" s="1">
        <v>41059.888553240744</v>
      </c>
      <c r="D1458" s="10">
        <v>45000</v>
      </c>
      <c r="E1458" s="1" t="s">
        <v>322</v>
      </c>
      <c r="F1458" s="11">
        <v>45000</v>
      </c>
      <c r="G1458" s="9">
        <f>Data[[#This Row],[Clean Salary]]*INDEX(Exchange[], MATCH(Data[[#This Row],[Currency]], Exchange[Code], 0), 4)</f>
        <v>45000</v>
      </c>
      <c r="H1458" s="11">
        <f>IFERROR(Data[[#This Row],[Salary in USD]]/(INDEX(Exchange[], MATCH(Data[[#This Row],[Local Currency Unit]], Exchange[Code], 0), 8)), "")</f>
        <v>10714.285714285714</v>
      </c>
      <c r="I1458" s="30">
        <f>100*(Data[[#This Row],[Salary in Big Macs]]/$H$5)</f>
        <v>78.169333254854962</v>
      </c>
      <c r="J1458" s="1" t="s">
        <v>2246</v>
      </c>
      <c r="K1458" s="1" t="s">
        <v>286</v>
      </c>
      <c r="L1458" s="1" t="s">
        <v>133</v>
      </c>
      <c r="M1458" s="1" t="s">
        <v>322</v>
      </c>
      <c r="N1458" s="1" t="str">
        <f>INDEX(Countries[], MATCH(Data[[#This Row],[Where do you work]], Countries[Actual], 0), 2)</f>
        <v>USA</v>
      </c>
      <c r="O1458" s="1" t="str">
        <f>VLOOKUP(Data[[#This Row],[Where do you work]], Countries[], 3, FALSE)</f>
        <v>North America</v>
      </c>
      <c r="P1458" s="1" t="s">
        <v>291</v>
      </c>
      <c r="Q1458" s="1" t="str">
        <f>VLOOKUP(Data[[#This Row],[How many hours of a day you work on Excel]], Time[], 2, FALSE)</f>
        <v>Medium</v>
      </c>
      <c r="R1458" s="1">
        <v>10</v>
      </c>
      <c r="S1458" s="33" t="str">
        <f>VLOOKUP(Data[[#This Row],[Years of Experience]], Experience[], 2, TRUE)</f>
        <v>10 - 20 Years</v>
      </c>
    </row>
    <row r="1459" spans="2:19" x14ac:dyDescent="0.2">
      <c r="B1459" s="1" t="s">
        <v>632</v>
      </c>
      <c r="C1459" s="1">
        <v>41055.06386574074</v>
      </c>
      <c r="D1459" s="10">
        <v>108000</v>
      </c>
      <c r="E1459" s="1" t="s">
        <v>322</v>
      </c>
      <c r="F1459" s="11">
        <v>108000</v>
      </c>
      <c r="G1459" s="9">
        <f>Data[[#This Row],[Clean Salary]]*INDEX(Exchange[], MATCH(Data[[#This Row],[Currency]], Exchange[Code], 0), 4)</f>
        <v>108000</v>
      </c>
      <c r="H1459" s="11">
        <f>IFERROR(Data[[#This Row],[Salary in USD]]/(INDEX(Exchange[], MATCH(Data[[#This Row],[Local Currency Unit]], Exchange[Code], 0), 8)), "")</f>
        <v>25714.285714285714</v>
      </c>
      <c r="I1459" s="30">
        <f>100*(Data[[#This Row],[Salary in Big Macs]]/$H$5)</f>
        <v>187.60639981165195</v>
      </c>
      <c r="J1459" s="1" t="s">
        <v>633</v>
      </c>
      <c r="K1459" s="1" t="s">
        <v>281</v>
      </c>
      <c r="L1459" s="1" t="s">
        <v>133</v>
      </c>
      <c r="M1459" s="1" t="s">
        <v>322</v>
      </c>
      <c r="N1459" s="1" t="str">
        <f>INDEX(Countries[], MATCH(Data[[#This Row],[Where do you work]], Countries[Actual], 0), 2)</f>
        <v>USA</v>
      </c>
      <c r="O1459" s="1" t="str">
        <f>VLOOKUP(Data[[#This Row],[Where do you work]], Countries[], 3, FALSE)</f>
        <v>North America</v>
      </c>
      <c r="P1459" s="1" t="s">
        <v>291</v>
      </c>
      <c r="Q1459" s="1" t="str">
        <f>VLOOKUP(Data[[#This Row],[How many hours of a day you work on Excel]], Time[], 2, FALSE)</f>
        <v>Medium</v>
      </c>
      <c r="S1459" s="33" t="str">
        <f>VLOOKUP(Data[[#This Row],[Years of Experience]], Experience[], 2, TRUE)</f>
        <v>0 - 5 Years</v>
      </c>
    </row>
    <row r="1460" spans="2:19" x14ac:dyDescent="0.2">
      <c r="B1460" s="1" t="s">
        <v>2211</v>
      </c>
      <c r="C1460" s="1">
        <v>41055.029699074075</v>
      </c>
      <c r="D1460" s="10">
        <v>45000</v>
      </c>
      <c r="E1460" s="1" t="s">
        <v>322</v>
      </c>
      <c r="F1460" s="11">
        <v>45000</v>
      </c>
      <c r="G1460" s="9">
        <f>Data[[#This Row],[Clean Salary]]*INDEX(Exchange[], MATCH(Data[[#This Row],[Currency]], Exchange[Code], 0), 4)</f>
        <v>45000</v>
      </c>
      <c r="H1460" s="11">
        <f>IFERROR(Data[[#This Row],[Salary in USD]]/(INDEX(Exchange[], MATCH(Data[[#This Row],[Local Currency Unit]], Exchange[Code], 0), 8)), "")</f>
        <v>10714.285714285714</v>
      </c>
      <c r="I1460" s="30">
        <f>100*(Data[[#This Row],[Salary in Big Macs]]/$H$5)</f>
        <v>78.169333254854962</v>
      </c>
      <c r="J1460" s="1" t="s">
        <v>2212</v>
      </c>
      <c r="K1460" s="1" t="s">
        <v>290</v>
      </c>
      <c r="L1460" s="1" t="s">
        <v>133</v>
      </c>
      <c r="M1460" s="1" t="s">
        <v>322</v>
      </c>
      <c r="N1460" s="1" t="str">
        <f>INDEX(Countries[], MATCH(Data[[#This Row],[Where do you work]], Countries[Actual], 0), 2)</f>
        <v>USA</v>
      </c>
      <c r="O1460" s="1" t="str">
        <f>VLOOKUP(Data[[#This Row],[Where do you work]], Countries[], 3, FALSE)</f>
        <v>North America</v>
      </c>
      <c r="P1460" s="1" t="s">
        <v>282</v>
      </c>
      <c r="Q1460" s="1" t="str">
        <f>VLOOKUP(Data[[#This Row],[How many hours of a day you work on Excel]], Time[], 2, FALSE)</f>
        <v>Heavy</v>
      </c>
      <c r="S1460" s="33" t="str">
        <f>VLOOKUP(Data[[#This Row],[Years of Experience]], Experience[], 2, TRUE)</f>
        <v>0 - 5 Years</v>
      </c>
    </row>
    <row r="1461" spans="2:19" x14ac:dyDescent="0.2">
      <c r="B1461" s="1" t="s">
        <v>1129</v>
      </c>
      <c r="C1461" s="1">
        <v>41055.04792824074</v>
      </c>
      <c r="D1461" s="10">
        <v>76000</v>
      </c>
      <c r="E1461" s="1" t="s">
        <v>322</v>
      </c>
      <c r="F1461" s="11">
        <v>76000</v>
      </c>
      <c r="G1461" s="9">
        <f>Data[[#This Row],[Clean Salary]]*INDEX(Exchange[], MATCH(Data[[#This Row],[Currency]], Exchange[Code], 0), 4)</f>
        <v>76000</v>
      </c>
      <c r="H1461" s="11">
        <f>IFERROR(Data[[#This Row],[Salary in USD]]/(INDEX(Exchange[], MATCH(Data[[#This Row],[Local Currency Unit]], Exchange[Code], 0), 8)), "")</f>
        <v>18095.238095238095</v>
      </c>
      <c r="I1461" s="30">
        <f>100*(Data[[#This Row],[Salary in Big Macs]]/$H$5)</f>
        <v>132.0193183859773</v>
      </c>
      <c r="J1461" s="1" t="s">
        <v>1130</v>
      </c>
      <c r="K1461" s="1" t="s">
        <v>281</v>
      </c>
      <c r="L1461" s="1" t="s">
        <v>133</v>
      </c>
      <c r="M1461" s="1" t="s">
        <v>322</v>
      </c>
      <c r="N1461" s="1" t="str">
        <f>INDEX(Countries[], MATCH(Data[[#This Row],[Where do you work]], Countries[Actual], 0), 2)</f>
        <v>USA</v>
      </c>
      <c r="O1461" s="1" t="str">
        <f>VLOOKUP(Data[[#This Row],[Where do you work]], Countries[], 3, FALSE)</f>
        <v>North America</v>
      </c>
      <c r="P1461" s="1" t="s">
        <v>294</v>
      </c>
      <c r="Q1461" s="1" t="str">
        <f>VLOOKUP(Data[[#This Row],[How many hours of a day you work on Excel]], Time[], 2, FALSE)</f>
        <v>Very Heavy</v>
      </c>
      <c r="S1461" s="33" t="str">
        <f>VLOOKUP(Data[[#This Row],[Years of Experience]], Experience[], 2, TRUE)</f>
        <v>0 - 5 Years</v>
      </c>
    </row>
    <row r="1462" spans="2:19" x14ac:dyDescent="0.2">
      <c r="B1462" s="1" t="s">
        <v>1328</v>
      </c>
      <c r="C1462" s="1">
        <v>41054.215613425928</v>
      </c>
      <c r="D1462" s="10">
        <v>69000</v>
      </c>
      <c r="E1462" s="1" t="s">
        <v>322</v>
      </c>
      <c r="F1462" s="11">
        <v>69000</v>
      </c>
      <c r="G1462" s="9">
        <f>Data[[#This Row],[Clean Salary]]*INDEX(Exchange[], MATCH(Data[[#This Row],[Currency]], Exchange[Code], 0), 4)</f>
        <v>69000</v>
      </c>
      <c r="H1462" s="11">
        <f>IFERROR(Data[[#This Row],[Salary in USD]]/(INDEX(Exchange[], MATCH(Data[[#This Row],[Local Currency Unit]], Exchange[Code], 0), 8)), "")</f>
        <v>16428.571428571428</v>
      </c>
      <c r="I1462" s="30">
        <f>100*(Data[[#This Row],[Salary in Big Macs]]/$H$5)</f>
        <v>119.85964432411096</v>
      </c>
      <c r="J1462" s="1" t="s">
        <v>1329</v>
      </c>
      <c r="K1462" s="1" t="s">
        <v>305</v>
      </c>
      <c r="L1462" s="1" t="s">
        <v>133</v>
      </c>
      <c r="M1462" s="1" t="s">
        <v>322</v>
      </c>
      <c r="N1462" s="1" t="str">
        <f>INDEX(Countries[], MATCH(Data[[#This Row],[Where do you work]], Countries[Actual], 0), 2)</f>
        <v>USA</v>
      </c>
      <c r="O1462" s="1" t="str">
        <f>VLOOKUP(Data[[#This Row],[Where do you work]], Countries[], 3, FALSE)</f>
        <v>North America</v>
      </c>
      <c r="P1462" s="1" t="s">
        <v>282</v>
      </c>
      <c r="Q1462" s="1" t="str">
        <f>VLOOKUP(Data[[#This Row],[How many hours of a day you work on Excel]], Time[], 2, FALSE)</f>
        <v>Heavy</v>
      </c>
      <c r="S1462" s="33" t="str">
        <f>VLOOKUP(Data[[#This Row],[Years of Experience]], Experience[], 2, TRUE)</f>
        <v>0 - 5 Years</v>
      </c>
    </row>
    <row r="1463" spans="2:19" x14ac:dyDescent="0.2">
      <c r="B1463" s="1" t="s">
        <v>1296</v>
      </c>
      <c r="C1463" s="1">
        <v>41058.324259259258</v>
      </c>
      <c r="D1463" s="10">
        <v>70000</v>
      </c>
      <c r="E1463" s="1" t="s">
        <v>322</v>
      </c>
      <c r="F1463" s="11">
        <v>70000</v>
      </c>
      <c r="G1463" s="9">
        <f>Data[[#This Row],[Clean Salary]]*INDEX(Exchange[], MATCH(Data[[#This Row],[Currency]], Exchange[Code], 0), 4)</f>
        <v>70000</v>
      </c>
      <c r="H1463" s="11">
        <f>IFERROR(Data[[#This Row],[Salary in USD]]/(INDEX(Exchange[], MATCH(Data[[#This Row],[Local Currency Unit]], Exchange[Code], 0), 8)), "")</f>
        <v>16666.666666666664</v>
      </c>
      <c r="I1463" s="30">
        <f>100*(Data[[#This Row],[Salary in Big Macs]]/$H$5)</f>
        <v>121.59674061866328</v>
      </c>
      <c r="J1463" s="1" t="s">
        <v>1297</v>
      </c>
      <c r="K1463" s="1" t="s">
        <v>290</v>
      </c>
      <c r="L1463" s="1" t="s">
        <v>133</v>
      </c>
      <c r="M1463" s="1" t="s">
        <v>322</v>
      </c>
      <c r="N1463" s="1" t="str">
        <f>INDEX(Countries[], MATCH(Data[[#This Row],[Where do you work]], Countries[Actual], 0), 2)</f>
        <v>USA</v>
      </c>
      <c r="O1463" s="1" t="str">
        <f>VLOOKUP(Data[[#This Row],[Where do you work]], Countries[], 3, FALSE)</f>
        <v>North America</v>
      </c>
      <c r="P1463" s="1" t="s">
        <v>324</v>
      </c>
      <c r="Q1463" s="1" t="str">
        <f>VLOOKUP(Data[[#This Row],[How many hours of a day you work on Excel]], Time[], 2, FALSE)</f>
        <v>Light</v>
      </c>
      <c r="R1463" s="1">
        <v>6</v>
      </c>
      <c r="S1463" s="33" t="str">
        <f>VLOOKUP(Data[[#This Row],[Years of Experience]], Experience[], 2, TRUE)</f>
        <v>5 - 10 Years</v>
      </c>
    </row>
    <row r="1464" spans="2:19" x14ac:dyDescent="0.2">
      <c r="B1464" s="1" t="s">
        <v>1055</v>
      </c>
      <c r="C1464" s="1">
        <v>41058.773009259261</v>
      </c>
      <c r="D1464" s="10">
        <v>80000</v>
      </c>
      <c r="E1464" s="1" t="s">
        <v>322</v>
      </c>
      <c r="F1464" s="11">
        <v>80000</v>
      </c>
      <c r="G1464" s="9">
        <f>Data[[#This Row],[Clean Salary]]*INDEX(Exchange[], MATCH(Data[[#This Row],[Currency]], Exchange[Code], 0), 4)</f>
        <v>80000</v>
      </c>
      <c r="H1464" s="11">
        <f>IFERROR(Data[[#This Row],[Salary in USD]]/(INDEX(Exchange[], MATCH(Data[[#This Row],[Local Currency Unit]], Exchange[Code], 0), 8)), "")</f>
        <v>19047.619047619046</v>
      </c>
      <c r="I1464" s="30">
        <f>100*(Data[[#This Row],[Salary in Big Macs]]/$H$5)</f>
        <v>138.96770356418662</v>
      </c>
      <c r="J1464" s="1" t="s">
        <v>1056</v>
      </c>
      <c r="K1464" s="1" t="s">
        <v>290</v>
      </c>
      <c r="L1464" s="1" t="s">
        <v>133</v>
      </c>
      <c r="M1464" s="1" t="s">
        <v>322</v>
      </c>
      <c r="N1464" s="1" t="str">
        <f>INDEX(Countries[], MATCH(Data[[#This Row],[Where do you work]], Countries[Actual], 0), 2)</f>
        <v>USA</v>
      </c>
      <c r="O1464" s="1" t="str">
        <f>VLOOKUP(Data[[#This Row],[Where do you work]], Countries[], 3, FALSE)</f>
        <v>North America</v>
      </c>
      <c r="P1464" s="1" t="s">
        <v>324</v>
      </c>
      <c r="Q1464" s="1" t="str">
        <f>VLOOKUP(Data[[#This Row],[How many hours of a day you work on Excel]], Time[], 2, FALSE)</f>
        <v>Light</v>
      </c>
      <c r="R1464" s="1">
        <v>14</v>
      </c>
      <c r="S1464" s="33" t="str">
        <f>VLOOKUP(Data[[#This Row],[Years of Experience]], Experience[], 2, TRUE)</f>
        <v>10 - 20 Years</v>
      </c>
    </row>
    <row r="1465" spans="2:19" x14ac:dyDescent="0.2">
      <c r="B1465" s="1" t="s">
        <v>2013</v>
      </c>
      <c r="C1465" s="1">
        <v>41059.059224537035</v>
      </c>
      <c r="D1465" s="10">
        <v>50000</v>
      </c>
      <c r="E1465" s="1" t="s">
        <v>322</v>
      </c>
      <c r="F1465" s="11">
        <v>50000</v>
      </c>
      <c r="G1465" s="9">
        <f>Data[[#This Row],[Clean Salary]]*INDEX(Exchange[], MATCH(Data[[#This Row],[Currency]], Exchange[Code], 0), 4)</f>
        <v>50000</v>
      </c>
      <c r="H1465" s="11">
        <f>IFERROR(Data[[#This Row],[Salary in USD]]/(INDEX(Exchange[], MATCH(Data[[#This Row],[Local Currency Unit]], Exchange[Code], 0), 8)), "")</f>
        <v>11904.761904761905</v>
      </c>
      <c r="I1465" s="30">
        <f>100*(Data[[#This Row],[Salary in Big Macs]]/$H$5)</f>
        <v>86.854814727616642</v>
      </c>
      <c r="J1465" s="1" t="s">
        <v>2014</v>
      </c>
      <c r="K1465" s="1" t="s">
        <v>290</v>
      </c>
      <c r="L1465" s="1" t="s">
        <v>133</v>
      </c>
      <c r="M1465" s="1" t="s">
        <v>322</v>
      </c>
      <c r="N1465" s="1" t="str">
        <f>INDEX(Countries[], MATCH(Data[[#This Row],[Where do you work]], Countries[Actual], 0), 2)</f>
        <v>USA</v>
      </c>
      <c r="O1465" s="1" t="str">
        <f>VLOOKUP(Data[[#This Row],[Where do you work]], Countries[], 3, FALSE)</f>
        <v>North America</v>
      </c>
      <c r="P1465" s="1" t="s">
        <v>282</v>
      </c>
      <c r="Q1465" s="1" t="str">
        <f>VLOOKUP(Data[[#This Row],[How many hours of a day you work on Excel]], Time[], 2, FALSE)</f>
        <v>Heavy</v>
      </c>
      <c r="R1465" s="1">
        <v>7</v>
      </c>
      <c r="S1465" s="33" t="str">
        <f>VLOOKUP(Data[[#This Row],[Years of Experience]], Experience[], 2, TRUE)</f>
        <v>5 - 10 Years</v>
      </c>
    </row>
    <row r="1466" spans="2:19" x14ac:dyDescent="0.2">
      <c r="B1466" s="1" t="s">
        <v>2024</v>
      </c>
      <c r="C1466" s="1">
        <v>41075.024826388886</v>
      </c>
      <c r="D1466" s="10">
        <v>50000</v>
      </c>
      <c r="E1466" s="1" t="s">
        <v>322</v>
      </c>
      <c r="F1466" s="11">
        <v>50000</v>
      </c>
      <c r="G1466" s="9">
        <f>Data[[#This Row],[Clean Salary]]*INDEX(Exchange[], MATCH(Data[[#This Row],[Currency]], Exchange[Code], 0), 4)</f>
        <v>50000</v>
      </c>
      <c r="H1466" s="11">
        <f>IFERROR(Data[[#This Row],[Salary in USD]]/(INDEX(Exchange[], MATCH(Data[[#This Row],[Local Currency Unit]], Exchange[Code], 0), 8)), "")</f>
        <v>11904.761904761905</v>
      </c>
      <c r="I1466" s="30">
        <f>100*(Data[[#This Row],[Salary in Big Macs]]/$H$5)</f>
        <v>86.854814727616642</v>
      </c>
      <c r="J1466" s="1" t="s">
        <v>2025</v>
      </c>
      <c r="K1466" s="1" t="s">
        <v>290</v>
      </c>
      <c r="L1466" s="1" t="s">
        <v>133</v>
      </c>
      <c r="M1466" s="1" t="s">
        <v>322</v>
      </c>
      <c r="N1466" s="1" t="str">
        <f>INDEX(Countries[], MATCH(Data[[#This Row],[Where do you work]], Countries[Actual], 0), 2)</f>
        <v>USA</v>
      </c>
      <c r="O1466" s="1" t="str">
        <f>VLOOKUP(Data[[#This Row],[Where do you work]], Countries[], 3, FALSE)</f>
        <v>North America</v>
      </c>
      <c r="P1466" s="1" t="s">
        <v>294</v>
      </c>
      <c r="Q1466" s="1" t="str">
        <f>VLOOKUP(Data[[#This Row],[How many hours of a day you work on Excel]], Time[], 2, FALSE)</f>
        <v>Very Heavy</v>
      </c>
      <c r="R1466" s="1">
        <v>15</v>
      </c>
      <c r="S1466" s="33" t="str">
        <f>VLOOKUP(Data[[#This Row],[Years of Experience]], Experience[], 2, TRUE)</f>
        <v>10 - 20 Years</v>
      </c>
    </row>
    <row r="1467" spans="2:19" x14ac:dyDescent="0.2">
      <c r="B1467" s="1" t="s">
        <v>801</v>
      </c>
      <c r="C1467" s="1">
        <v>41056.129189814812</v>
      </c>
      <c r="D1467" s="10">
        <v>92500</v>
      </c>
      <c r="E1467" s="1" t="s">
        <v>322</v>
      </c>
      <c r="F1467" s="11">
        <v>92500</v>
      </c>
      <c r="G1467" s="9">
        <f>Data[[#This Row],[Clean Salary]]*INDEX(Exchange[], MATCH(Data[[#This Row],[Currency]], Exchange[Code], 0), 4)</f>
        <v>92500</v>
      </c>
      <c r="H1467" s="11">
        <f>IFERROR(Data[[#This Row],[Salary in USD]]/(INDEX(Exchange[], MATCH(Data[[#This Row],[Local Currency Unit]], Exchange[Code], 0), 8)), "")</f>
        <v>22023.809523809523</v>
      </c>
      <c r="I1467" s="30">
        <f>100*(Data[[#This Row],[Salary in Big Macs]]/$H$5)</f>
        <v>160.68140724609077</v>
      </c>
      <c r="J1467" s="1" t="s">
        <v>802</v>
      </c>
      <c r="K1467" s="1" t="s">
        <v>290</v>
      </c>
      <c r="L1467" s="1" t="s">
        <v>133</v>
      </c>
      <c r="M1467" s="1" t="s">
        <v>322</v>
      </c>
      <c r="N1467" s="1" t="str">
        <f>INDEX(Countries[], MATCH(Data[[#This Row],[Where do you work]], Countries[Actual], 0), 2)</f>
        <v>USA</v>
      </c>
      <c r="O1467" s="1" t="str">
        <f>VLOOKUP(Data[[#This Row],[Where do you work]], Countries[], 3, FALSE)</f>
        <v>North America</v>
      </c>
      <c r="P1467" s="1" t="s">
        <v>291</v>
      </c>
      <c r="Q1467" s="1" t="str">
        <f>VLOOKUP(Data[[#This Row],[How many hours of a day you work on Excel]], Time[], 2, FALSE)</f>
        <v>Medium</v>
      </c>
      <c r="R1467" s="1">
        <v>15</v>
      </c>
      <c r="S1467" s="33" t="str">
        <f>VLOOKUP(Data[[#This Row],[Years of Experience]], Experience[], 2, TRUE)</f>
        <v>10 - 20 Years</v>
      </c>
    </row>
    <row r="1468" spans="2:19" x14ac:dyDescent="0.2">
      <c r="B1468" s="1" t="s">
        <v>1925</v>
      </c>
      <c r="C1468" s="1">
        <v>41055.117638888885</v>
      </c>
      <c r="D1468" s="10">
        <v>51000</v>
      </c>
      <c r="E1468" s="1" t="s">
        <v>322</v>
      </c>
      <c r="F1468" s="11">
        <v>51000</v>
      </c>
      <c r="G1468" s="9">
        <f>Data[[#This Row],[Clean Salary]]*INDEX(Exchange[], MATCH(Data[[#This Row],[Currency]], Exchange[Code], 0), 4)</f>
        <v>51000</v>
      </c>
      <c r="H1468" s="11">
        <f>IFERROR(Data[[#This Row],[Salary in USD]]/(INDEX(Exchange[], MATCH(Data[[#This Row],[Local Currency Unit]], Exchange[Code], 0), 8)), "")</f>
        <v>12142.857142857143</v>
      </c>
      <c r="I1468" s="30">
        <f>100*(Data[[#This Row],[Salary in Big Macs]]/$H$5)</f>
        <v>88.591911022168972</v>
      </c>
      <c r="J1468" s="1" t="s">
        <v>1926</v>
      </c>
      <c r="K1468" s="1" t="s">
        <v>281</v>
      </c>
      <c r="L1468" s="1" t="s">
        <v>133</v>
      </c>
      <c r="M1468" s="1" t="s">
        <v>322</v>
      </c>
      <c r="N1468" s="1" t="str">
        <f>INDEX(Countries[], MATCH(Data[[#This Row],[Where do you work]], Countries[Actual], 0), 2)</f>
        <v>USA</v>
      </c>
      <c r="O1468" s="1" t="str">
        <f>VLOOKUP(Data[[#This Row],[Where do you work]], Countries[], 3, FALSE)</f>
        <v>North America</v>
      </c>
      <c r="P1468" s="1" t="s">
        <v>291</v>
      </c>
      <c r="Q1468" s="1" t="str">
        <f>VLOOKUP(Data[[#This Row],[How many hours of a day you work on Excel]], Time[], 2, FALSE)</f>
        <v>Medium</v>
      </c>
      <c r="S1468" s="33" t="str">
        <f>VLOOKUP(Data[[#This Row],[Years of Experience]], Experience[], 2, TRUE)</f>
        <v>0 - 5 Years</v>
      </c>
    </row>
    <row r="1469" spans="2:19" x14ac:dyDescent="0.2">
      <c r="B1469" s="1" t="s">
        <v>1171</v>
      </c>
      <c r="C1469" s="1">
        <v>41065.920254629629</v>
      </c>
      <c r="D1469" s="10">
        <v>75000</v>
      </c>
      <c r="E1469" s="1" t="s">
        <v>322</v>
      </c>
      <c r="F1469" s="11">
        <v>75000</v>
      </c>
      <c r="G1469" s="9">
        <f>Data[[#This Row],[Clean Salary]]*INDEX(Exchange[], MATCH(Data[[#This Row],[Currency]], Exchange[Code], 0), 4)</f>
        <v>75000</v>
      </c>
      <c r="H1469" s="11">
        <f>IFERROR(Data[[#This Row],[Salary in USD]]/(INDEX(Exchange[], MATCH(Data[[#This Row],[Local Currency Unit]], Exchange[Code], 0), 8)), "")</f>
        <v>17857.142857142855</v>
      </c>
      <c r="I1469" s="30">
        <f>100*(Data[[#This Row],[Salary in Big Macs]]/$H$5)</f>
        <v>130.28222209142496</v>
      </c>
      <c r="J1469" s="1" t="s">
        <v>1172</v>
      </c>
      <c r="K1469" s="1" t="s">
        <v>329</v>
      </c>
      <c r="L1469" s="1" t="s">
        <v>133</v>
      </c>
      <c r="M1469" s="1" t="s">
        <v>322</v>
      </c>
      <c r="N1469" s="1" t="str">
        <f>INDEX(Countries[], MATCH(Data[[#This Row],[Where do you work]], Countries[Actual], 0), 2)</f>
        <v>USA</v>
      </c>
      <c r="O1469" s="1" t="str">
        <f>VLOOKUP(Data[[#This Row],[Where do you work]], Countries[], 3, FALSE)</f>
        <v>North America</v>
      </c>
      <c r="P1469" s="1" t="s">
        <v>291</v>
      </c>
      <c r="Q1469" s="1" t="str">
        <f>VLOOKUP(Data[[#This Row],[How many hours of a day you work on Excel]], Time[], 2, FALSE)</f>
        <v>Medium</v>
      </c>
      <c r="R1469" s="1">
        <v>3</v>
      </c>
      <c r="S1469" s="33" t="str">
        <f>VLOOKUP(Data[[#This Row],[Years of Experience]], Experience[], 2, TRUE)</f>
        <v>0 - 5 Years</v>
      </c>
    </row>
    <row r="1470" spans="2:19" x14ac:dyDescent="0.2">
      <c r="B1470" s="1" t="s">
        <v>719</v>
      </c>
      <c r="C1470" s="1">
        <v>41055.195370370369</v>
      </c>
      <c r="D1470" s="10">
        <v>100000</v>
      </c>
      <c r="E1470" s="1" t="s">
        <v>322</v>
      </c>
      <c r="F1470" s="11">
        <v>100000</v>
      </c>
      <c r="G1470" s="9">
        <f>Data[[#This Row],[Clean Salary]]*INDEX(Exchange[], MATCH(Data[[#This Row],[Currency]], Exchange[Code], 0), 4)</f>
        <v>100000</v>
      </c>
      <c r="H1470" s="11">
        <f>IFERROR(Data[[#This Row],[Salary in USD]]/(INDEX(Exchange[], MATCH(Data[[#This Row],[Local Currency Unit]], Exchange[Code], 0), 8)), "")</f>
        <v>23809.523809523809</v>
      </c>
      <c r="I1470" s="30">
        <f>100*(Data[[#This Row],[Salary in Big Macs]]/$H$5)</f>
        <v>173.70962945523328</v>
      </c>
      <c r="J1470" s="1" t="s">
        <v>418</v>
      </c>
      <c r="K1470" s="1" t="s">
        <v>329</v>
      </c>
      <c r="L1470" s="1" t="s">
        <v>133</v>
      </c>
      <c r="M1470" s="1" t="s">
        <v>322</v>
      </c>
      <c r="N1470" s="1" t="str">
        <f>INDEX(Countries[], MATCH(Data[[#This Row],[Where do you work]], Countries[Actual], 0), 2)</f>
        <v>USA</v>
      </c>
      <c r="O1470" s="1" t="str">
        <f>VLOOKUP(Data[[#This Row],[Where do you work]], Countries[], 3, FALSE)</f>
        <v>North America</v>
      </c>
      <c r="P1470" s="1" t="s">
        <v>291</v>
      </c>
      <c r="Q1470" s="1" t="str">
        <f>VLOOKUP(Data[[#This Row],[How many hours of a day you work on Excel]], Time[], 2, FALSE)</f>
        <v>Medium</v>
      </c>
      <c r="S1470" s="33" t="str">
        <f>VLOOKUP(Data[[#This Row],[Years of Experience]], Experience[], 2, TRUE)</f>
        <v>0 - 5 Years</v>
      </c>
    </row>
    <row r="1471" spans="2:19" x14ac:dyDescent="0.2">
      <c r="B1471" s="1" t="s">
        <v>720</v>
      </c>
      <c r="C1471" s="1">
        <v>41055.961134259262</v>
      </c>
      <c r="D1471" s="10">
        <v>100000</v>
      </c>
      <c r="E1471" s="1" t="s">
        <v>322</v>
      </c>
      <c r="F1471" s="11">
        <v>100000</v>
      </c>
      <c r="G1471" s="9">
        <f>Data[[#This Row],[Clean Salary]]*INDEX(Exchange[], MATCH(Data[[#This Row],[Currency]], Exchange[Code], 0), 4)</f>
        <v>100000</v>
      </c>
      <c r="H1471" s="11">
        <f>IFERROR(Data[[#This Row],[Salary in USD]]/(INDEX(Exchange[], MATCH(Data[[#This Row],[Local Currency Unit]], Exchange[Code], 0), 8)), "")</f>
        <v>23809.523809523809</v>
      </c>
      <c r="I1471" s="30">
        <f>100*(Data[[#This Row],[Salary in Big Macs]]/$H$5)</f>
        <v>173.70962945523328</v>
      </c>
      <c r="J1471" s="1" t="s">
        <v>370</v>
      </c>
      <c r="K1471" s="1" t="s">
        <v>329</v>
      </c>
      <c r="L1471" s="1" t="s">
        <v>133</v>
      </c>
      <c r="M1471" s="1" t="s">
        <v>322</v>
      </c>
      <c r="N1471" s="1" t="str">
        <f>INDEX(Countries[], MATCH(Data[[#This Row],[Where do you work]], Countries[Actual], 0), 2)</f>
        <v>USA</v>
      </c>
      <c r="O1471" s="1" t="str">
        <f>VLOOKUP(Data[[#This Row],[Where do you work]], Countries[], 3, FALSE)</f>
        <v>North America</v>
      </c>
      <c r="P1471" s="1" t="s">
        <v>282</v>
      </c>
      <c r="Q1471" s="1" t="str">
        <f>VLOOKUP(Data[[#This Row],[How many hours of a day you work on Excel]], Time[], 2, FALSE)</f>
        <v>Heavy</v>
      </c>
      <c r="R1471" s="1">
        <v>10</v>
      </c>
      <c r="S1471" s="33" t="str">
        <f>VLOOKUP(Data[[#This Row],[Years of Experience]], Experience[], 2, TRUE)</f>
        <v>10 - 20 Years</v>
      </c>
    </row>
    <row r="1472" spans="2:19" x14ac:dyDescent="0.2">
      <c r="B1472" s="1" t="s">
        <v>581</v>
      </c>
      <c r="C1472" s="1">
        <v>41055.041076388887</v>
      </c>
      <c r="D1472" s="10">
        <v>114000</v>
      </c>
      <c r="E1472" s="1" t="s">
        <v>322</v>
      </c>
      <c r="F1472" s="11">
        <v>114000</v>
      </c>
      <c r="G1472" s="9">
        <f>Data[[#This Row],[Clean Salary]]*INDEX(Exchange[], MATCH(Data[[#This Row],[Currency]], Exchange[Code], 0), 4)</f>
        <v>114000</v>
      </c>
      <c r="H1472" s="11">
        <f>IFERROR(Data[[#This Row],[Salary in USD]]/(INDEX(Exchange[], MATCH(Data[[#This Row],[Local Currency Unit]], Exchange[Code], 0), 8)), "")</f>
        <v>27142.857142857141</v>
      </c>
      <c r="I1472" s="30">
        <f>100*(Data[[#This Row],[Salary in Big Macs]]/$H$5)</f>
        <v>198.02897757896594</v>
      </c>
      <c r="J1472" s="1" t="s">
        <v>418</v>
      </c>
      <c r="K1472" s="1" t="s">
        <v>329</v>
      </c>
      <c r="L1472" s="1" t="s">
        <v>133</v>
      </c>
      <c r="M1472" s="1" t="s">
        <v>322</v>
      </c>
      <c r="N1472" s="1" t="str">
        <f>INDEX(Countries[], MATCH(Data[[#This Row],[Where do you work]], Countries[Actual], 0), 2)</f>
        <v>USA</v>
      </c>
      <c r="O1472" s="1" t="str">
        <f>VLOOKUP(Data[[#This Row],[Where do you work]], Countries[], 3, FALSE)</f>
        <v>North America</v>
      </c>
      <c r="P1472" s="1" t="s">
        <v>291</v>
      </c>
      <c r="Q1472" s="1" t="str">
        <f>VLOOKUP(Data[[#This Row],[How many hours of a day you work on Excel]], Time[], 2, FALSE)</f>
        <v>Medium</v>
      </c>
      <c r="S1472" s="33" t="str">
        <f>VLOOKUP(Data[[#This Row],[Years of Experience]], Experience[], 2, TRUE)</f>
        <v>0 - 5 Years</v>
      </c>
    </row>
    <row r="1473" spans="2:19" x14ac:dyDescent="0.2">
      <c r="B1473" s="1" t="s">
        <v>550</v>
      </c>
      <c r="C1473" s="1">
        <v>41055.111064814817</v>
      </c>
      <c r="D1473" s="10">
        <v>120000</v>
      </c>
      <c r="E1473" s="1" t="s">
        <v>322</v>
      </c>
      <c r="F1473" s="11">
        <v>120000</v>
      </c>
      <c r="G1473" s="9">
        <f>Data[[#This Row],[Clean Salary]]*INDEX(Exchange[], MATCH(Data[[#This Row],[Currency]], Exchange[Code], 0), 4)</f>
        <v>120000</v>
      </c>
      <c r="H1473" s="11">
        <f>IFERROR(Data[[#This Row],[Salary in USD]]/(INDEX(Exchange[], MATCH(Data[[#This Row],[Local Currency Unit]], Exchange[Code], 0), 8)), "")</f>
        <v>28571.428571428569</v>
      </c>
      <c r="I1473" s="30">
        <f>100*(Data[[#This Row],[Salary in Big Macs]]/$H$5)</f>
        <v>208.45155534627992</v>
      </c>
      <c r="J1473" s="1" t="s">
        <v>418</v>
      </c>
      <c r="K1473" s="1" t="s">
        <v>329</v>
      </c>
      <c r="L1473" s="1" t="s">
        <v>133</v>
      </c>
      <c r="M1473" s="1" t="s">
        <v>322</v>
      </c>
      <c r="N1473" s="1" t="str">
        <f>INDEX(Countries[], MATCH(Data[[#This Row],[Where do you work]], Countries[Actual], 0), 2)</f>
        <v>USA</v>
      </c>
      <c r="O1473" s="1" t="str">
        <f>VLOOKUP(Data[[#This Row],[Where do you work]], Countries[], 3, FALSE)</f>
        <v>North America</v>
      </c>
      <c r="P1473" s="1" t="s">
        <v>324</v>
      </c>
      <c r="Q1473" s="1" t="str">
        <f>VLOOKUP(Data[[#This Row],[How many hours of a day you work on Excel]], Time[], 2, FALSE)</f>
        <v>Light</v>
      </c>
      <c r="S1473" s="33" t="str">
        <f>VLOOKUP(Data[[#This Row],[Years of Experience]], Experience[], 2, TRUE)</f>
        <v>0 - 5 Years</v>
      </c>
    </row>
    <row r="1474" spans="2:19" x14ac:dyDescent="0.2">
      <c r="B1474" s="1" t="s">
        <v>554</v>
      </c>
      <c r="C1474" s="1">
        <v>41055.241782407407</v>
      </c>
      <c r="D1474" s="10">
        <v>120000</v>
      </c>
      <c r="E1474" s="1" t="s">
        <v>322</v>
      </c>
      <c r="F1474" s="11">
        <v>120000</v>
      </c>
      <c r="G1474" s="9">
        <f>Data[[#This Row],[Clean Salary]]*INDEX(Exchange[], MATCH(Data[[#This Row],[Currency]], Exchange[Code], 0), 4)</f>
        <v>120000</v>
      </c>
      <c r="H1474" s="11">
        <f>IFERROR(Data[[#This Row],[Salary in USD]]/(INDEX(Exchange[], MATCH(Data[[#This Row],[Local Currency Unit]], Exchange[Code], 0), 8)), "")</f>
        <v>28571.428571428569</v>
      </c>
      <c r="I1474" s="30">
        <f>100*(Data[[#This Row],[Salary in Big Macs]]/$H$5)</f>
        <v>208.45155534627992</v>
      </c>
      <c r="J1474" s="1" t="s">
        <v>418</v>
      </c>
      <c r="K1474" s="1" t="s">
        <v>329</v>
      </c>
      <c r="L1474" s="1" t="s">
        <v>133</v>
      </c>
      <c r="M1474" s="1" t="s">
        <v>322</v>
      </c>
      <c r="N1474" s="1" t="str">
        <f>INDEX(Countries[], MATCH(Data[[#This Row],[Where do you work]], Countries[Actual], 0), 2)</f>
        <v>USA</v>
      </c>
      <c r="O1474" s="1" t="str">
        <f>VLOOKUP(Data[[#This Row],[Where do you work]], Countries[], 3, FALSE)</f>
        <v>North America</v>
      </c>
      <c r="P1474" s="1" t="s">
        <v>282</v>
      </c>
      <c r="Q1474" s="1" t="str">
        <f>VLOOKUP(Data[[#This Row],[How many hours of a day you work on Excel]], Time[], 2, FALSE)</f>
        <v>Heavy</v>
      </c>
      <c r="S1474" s="33" t="str">
        <f>VLOOKUP(Data[[#This Row],[Years of Experience]], Experience[], 2, TRUE)</f>
        <v>0 - 5 Years</v>
      </c>
    </row>
    <row r="1475" spans="2:19" x14ac:dyDescent="0.2">
      <c r="B1475" s="1" t="s">
        <v>417</v>
      </c>
      <c r="C1475" s="1">
        <v>41055.000601851854</v>
      </c>
      <c r="D1475" s="10">
        <v>150000</v>
      </c>
      <c r="E1475" s="1" t="s">
        <v>322</v>
      </c>
      <c r="F1475" s="11">
        <v>150000</v>
      </c>
      <c r="G1475" s="9">
        <f>Data[[#This Row],[Clean Salary]]*INDEX(Exchange[], MATCH(Data[[#This Row],[Currency]], Exchange[Code], 0), 4)</f>
        <v>150000</v>
      </c>
      <c r="H1475" s="11">
        <f>IFERROR(Data[[#This Row],[Salary in USD]]/(INDEX(Exchange[], MATCH(Data[[#This Row],[Local Currency Unit]], Exchange[Code], 0), 8)), "")</f>
        <v>35714.28571428571</v>
      </c>
      <c r="I1475" s="30">
        <f>100*(Data[[#This Row],[Salary in Big Macs]]/$H$5)</f>
        <v>260.56444418284991</v>
      </c>
      <c r="J1475" s="1" t="s">
        <v>418</v>
      </c>
      <c r="K1475" s="1" t="s">
        <v>329</v>
      </c>
      <c r="L1475" s="1" t="s">
        <v>133</v>
      </c>
      <c r="M1475" s="1" t="s">
        <v>322</v>
      </c>
      <c r="N1475" s="1" t="str">
        <f>INDEX(Countries[], MATCH(Data[[#This Row],[Where do you work]], Countries[Actual], 0), 2)</f>
        <v>USA</v>
      </c>
      <c r="O1475" s="1" t="str">
        <f>VLOOKUP(Data[[#This Row],[Where do you work]], Countries[], 3, FALSE)</f>
        <v>North America</v>
      </c>
      <c r="P1475" s="1" t="s">
        <v>294</v>
      </c>
      <c r="Q1475" s="1" t="str">
        <f>VLOOKUP(Data[[#This Row],[How many hours of a day you work on Excel]], Time[], 2, FALSE)</f>
        <v>Very Heavy</v>
      </c>
      <c r="S1475" s="33" t="str">
        <f>VLOOKUP(Data[[#This Row],[Years of Experience]], Experience[], 2, TRUE)</f>
        <v>0 - 5 Years</v>
      </c>
    </row>
    <row r="1476" spans="2:19" x14ac:dyDescent="0.2">
      <c r="B1476" s="1" t="s">
        <v>369</v>
      </c>
      <c r="C1476" s="1">
        <v>41055.077824074076</v>
      </c>
      <c r="D1476" s="10">
        <v>194000</v>
      </c>
      <c r="E1476" s="1" t="s">
        <v>322</v>
      </c>
      <c r="F1476" s="11">
        <v>194000</v>
      </c>
      <c r="G1476" s="9">
        <f>Data[[#This Row],[Clean Salary]]*INDEX(Exchange[], MATCH(Data[[#This Row],[Currency]], Exchange[Code], 0), 4)</f>
        <v>194000</v>
      </c>
      <c r="H1476" s="11">
        <f>IFERROR(Data[[#This Row],[Salary in USD]]/(INDEX(Exchange[], MATCH(Data[[#This Row],[Local Currency Unit]], Exchange[Code], 0), 8)), "")</f>
        <v>46190.476190476191</v>
      </c>
      <c r="I1476" s="30">
        <f>100*(Data[[#This Row],[Salary in Big Macs]]/$H$5)</f>
        <v>336.99668114315256</v>
      </c>
      <c r="J1476" s="1" t="s">
        <v>370</v>
      </c>
      <c r="K1476" s="1" t="s">
        <v>329</v>
      </c>
      <c r="L1476" s="1" t="s">
        <v>133</v>
      </c>
      <c r="M1476" s="1" t="s">
        <v>322</v>
      </c>
      <c r="N1476" s="1" t="str">
        <f>INDEX(Countries[], MATCH(Data[[#This Row],[Where do you work]], Countries[Actual], 0), 2)</f>
        <v>USA</v>
      </c>
      <c r="O1476" s="1" t="str">
        <f>VLOOKUP(Data[[#This Row],[Where do you work]], Countries[], 3, FALSE)</f>
        <v>North America</v>
      </c>
      <c r="P1476" s="1" t="s">
        <v>291</v>
      </c>
      <c r="Q1476" s="1" t="str">
        <f>VLOOKUP(Data[[#This Row],[How many hours of a day you work on Excel]], Time[], 2, FALSE)</f>
        <v>Medium</v>
      </c>
      <c r="S1476" s="33" t="str">
        <f>VLOOKUP(Data[[#This Row],[Years of Experience]], Experience[], 2, TRUE)</f>
        <v>0 - 5 Years</v>
      </c>
    </row>
    <row r="1477" spans="2:19" x14ac:dyDescent="0.2">
      <c r="B1477" s="1" t="s">
        <v>589</v>
      </c>
      <c r="C1477" s="1">
        <v>41055.034710648149</v>
      </c>
      <c r="D1477" s="10">
        <v>111680</v>
      </c>
      <c r="E1477" s="1" t="s">
        <v>322</v>
      </c>
      <c r="F1477" s="11">
        <v>111680</v>
      </c>
      <c r="G1477" s="9">
        <f>Data[[#This Row],[Clean Salary]]*INDEX(Exchange[], MATCH(Data[[#This Row],[Currency]], Exchange[Code], 0), 4)</f>
        <v>111680</v>
      </c>
      <c r="H1477" s="11">
        <f>IFERROR(Data[[#This Row],[Salary in USD]]/(INDEX(Exchange[], MATCH(Data[[#This Row],[Local Currency Unit]], Exchange[Code], 0), 8)), "")</f>
        <v>26590.476190476191</v>
      </c>
      <c r="I1477" s="30">
        <f>100*(Data[[#This Row],[Salary in Big Macs]]/$H$5)</f>
        <v>193.99891417560454</v>
      </c>
      <c r="J1477" s="1" t="s">
        <v>590</v>
      </c>
      <c r="K1477" s="1" t="s">
        <v>290</v>
      </c>
      <c r="L1477" s="1" t="s">
        <v>133</v>
      </c>
      <c r="M1477" s="1" t="s">
        <v>322</v>
      </c>
      <c r="N1477" s="1" t="str">
        <f>INDEX(Countries[], MATCH(Data[[#This Row],[Where do you work]], Countries[Actual], 0), 2)</f>
        <v>USA</v>
      </c>
      <c r="O1477" s="1" t="str">
        <f>VLOOKUP(Data[[#This Row],[Where do you work]], Countries[], 3, FALSE)</f>
        <v>North America</v>
      </c>
      <c r="P1477" s="1" t="s">
        <v>291</v>
      </c>
      <c r="Q1477" s="1" t="str">
        <f>VLOOKUP(Data[[#This Row],[How many hours of a day you work on Excel]], Time[], 2, FALSE)</f>
        <v>Medium</v>
      </c>
      <c r="S1477" s="33" t="str">
        <f>VLOOKUP(Data[[#This Row],[Years of Experience]], Experience[], 2, TRUE)</f>
        <v>0 - 5 Years</v>
      </c>
    </row>
    <row r="1478" spans="2:19" x14ac:dyDescent="0.2">
      <c r="B1478" s="1" t="s">
        <v>472</v>
      </c>
      <c r="C1478" s="1">
        <v>41055.061539351853</v>
      </c>
      <c r="D1478" s="10">
        <v>137500</v>
      </c>
      <c r="E1478" s="1" t="s">
        <v>322</v>
      </c>
      <c r="F1478" s="11">
        <v>137500</v>
      </c>
      <c r="G1478" s="9">
        <f>Data[[#This Row],[Clean Salary]]*INDEX(Exchange[], MATCH(Data[[#This Row],[Currency]], Exchange[Code], 0), 4)</f>
        <v>137500</v>
      </c>
      <c r="H1478" s="11">
        <f>IFERROR(Data[[#This Row],[Salary in USD]]/(INDEX(Exchange[], MATCH(Data[[#This Row],[Local Currency Unit]], Exchange[Code], 0), 8)), "")</f>
        <v>32738.095238095237</v>
      </c>
      <c r="I1478" s="30">
        <f>100*(Data[[#This Row],[Salary in Big Macs]]/$H$5)</f>
        <v>238.85074050094576</v>
      </c>
      <c r="J1478" s="1" t="s">
        <v>473</v>
      </c>
      <c r="K1478" s="1" t="s">
        <v>290</v>
      </c>
      <c r="L1478" s="1" t="s">
        <v>133</v>
      </c>
      <c r="M1478" s="1" t="s">
        <v>322</v>
      </c>
      <c r="N1478" s="1" t="str">
        <f>INDEX(Countries[], MATCH(Data[[#This Row],[Where do you work]], Countries[Actual], 0), 2)</f>
        <v>USA</v>
      </c>
      <c r="O1478" s="1" t="str">
        <f>VLOOKUP(Data[[#This Row],[Where do you work]], Countries[], 3, FALSE)</f>
        <v>North America</v>
      </c>
      <c r="P1478" s="1" t="s">
        <v>282</v>
      </c>
      <c r="Q1478" s="1" t="str">
        <f>VLOOKUP(Data[[#This Row],[How many hours of a day you work on Excel]], Time[], 2, FALSE)</f>
        <v>Heavy</v>
      </c>
      <c r="S1478" s="33" t="str">
        <f>VLOOKUP(Data[[#This Row],[Years of Experience]], Experience[], 2, TRUE)</f>
        <v>0 - 5 Years</v>
      </c>
    </row>
    <row r="1479" spans="2:19" x14ac:dyDescent="0.2">
      <c r="B1479" s="1" t="s">
        <v>1389</v>
      </c>
      <c r="C1479" s="1">
        <v>41059.939131944448</v>
      </c>
      <c r="D1479" s="10">
        <v>66000</v>
      </c>
      <c r="E1479" s="1" t="s">
        <v>322</v>
      </c>
      <c r="F1479" s="11">
        <v>66000</v>
      </c>
      <c r="G1479" s="9">
        <f>Data[[#This Row],[Clean Salary]]*INDEX(Exchange[], MATCH(Data[[#This Row],[Currency]], Exchange[Code], 0), 4)</f>
        <v>66000</v>
      </c>
      <c r="H1479" s="11">
        <f>IFERROR(Data[[#This Row],[Salary in USD]]/(INDEX(Exchange[], MATCH(Data[[#This Row],[Local Currency Unit]], Exchange[Code], 0), 8)), "")</f>
        <v>15714.285714285714</v>
      </c>
      <c r="I1479" s="30">
        <f>100*(Data[[#This Row],[Salary in Big Macs]]/$H$5)</f>
        <v>114.64835544045395</v>
      </c>
      <c r="J1479" s="1" t="s">
        <v>1390</v>
      </c>
      <c r="K1479" s="1" t="s">
        <v>290</v>
      </c>
      <c r="L1479" s="1" t="s">
        <v>133</v>
      </c>
      <c r="M1479" s="1" t="s">
        <v>322</v>
      </c>
      <c r="N1479" s="1" t="str">
        <f>INDEX(Countries[], MATCH(Data[[#This Row],[Where do you work]], Countries[Actual], 0), 2)</f>
        <v>USA</v>
      </c>
      <c r="O1479" s="1" t="str">
        <f>VLOOKUP(Data[[#This Row],[Where do you work]], Countries[], 3, FALSE)</f>
        <v>North America</v>
      </c>
      <c r="P1479" s="1" t="s">
        <v>282</v>
      </c>
      <c r="Q1479" s="1" t="str">
        <f>VLOOKUP(Data[[#This Row],[How many hours of a day you work on Excel]], Time[], 2, FALSE)</f>
        <v>Heavy</v>
      </c>
      <c r="R1479" s="1">
        <v>2</v>
      </c>
      <c r="S1479" s="33" t="str">
        <f>VLOOKUP(Data[[#This Row],[Years of Experience]], Experience[], 2, TRUE)</f>
        <v>0 - 5 Years</v>
      </c>
    </row>
    <row r="1480" spans="2:19" x14ac:dyDescent="0.2">
      <c r="B1480" s="1" t="s">
        <v>711</v>
      </c>
      <c r="C1480" s="1">
        <v>41055.038263888891</v>
      </c>
      <c r="D1480" s="10">
        <v>100000</v>
      </c>
      <c r="E1480" s="1" t="s">
        <v>322</v>
      </c>
      <c r="F1480" s="11">
        <v>100000</v>
      </c>
      <c r="G1480" s="9">
        <f>Data[[#This Row],[Clean Salary]]*INDEX(Exchange[], MATCH(Data[[#This Row],[Currency]], Exchange[Code], 0), 4)</f>
        <v>100000</v>
      </c>
      <c r="H1480" s="11">
        <f>IFERROR(Data[[#This Row],[Salary in USD]]/(INDEX(Exchange[], MATCH(Data[[#This Row],[Local Currency Unit]], Exchange[Code], 0), 8)), "")</f>
        <v>23809.523809523809</v>
      </c>
      <c r="I1480" s="30">
        <f>100*(Data[[#This Row],[Salary in Big Macs]]/$H$5)</f>
        <v>173.70962945523328</v>
      </c>
      <c r="J1480" s="1" t="s">
        <v>712</v>
      </c>
      <c r="K1480" s="1" t="s">
        <v>329</v>
      </c>
      <c r="L1480" s="1" t="s">
        <v>133</v>
      </c>
      <c r="M1480" s="1" t="s">
        <v>322</v>
      </c>
      <c r="N1480" s="1" t="str">
        <f>INDEX(Countries[], MATCH(Data[[#This Row],[Where do you work]], Countries[Actual], 0), 2)</f>
        <v>USA</v>
      </c>
      <c r="O1480" s="1" t="str">
        <f>VLOOKUP(Data[[#This Row],[Where do you work]], Countries[], 3, FALSE)</f>
        <v>North America</v>
      </c>
      <c r="P1480" s="1" t="s">
        <v>282</v>
      </c>
      <c r="Q1480" s="1" t="str">
        <f>VLOOKUP(Data[[#This Row],[How many hours of a day you work on Excel]], Time[], 2, FALSE)</f>
        <v>Heavy</v>
      </c>
      <c r="S1480" s="33" t="str">
        <f>VLOOKUP(Data[[#This Row],[Years of Experience]], Experience[], 2, TRUE)</f>
        <v>0 - 5 Years</v>
      </c>
    </row>
    <row r="1481" spans="2:19" x14ac:dyDescent="0.2">
      <c r="B1481" s="1" t="s">
        <v>1079</v>
      </c>
      <c r="C1481" s="1">
        <v>41055.043645833335</v>
      </c>
      <c r="D1481" s="10">
        <v>79000</v>
      </c>
      <c r="E1481" s="1" t="s">
        <v>322</v>
      </c>
      <c r="F1481" s="11">
        <v>79000</v>
      </c>
      <c r="G1481" s="9">
        <f>Data[[#This Row],[Clean Salary]]*INDEX(Exchange[], MATCH(Data[[#This Row],[Currency]], Exchange[Code], 0), 4)</f>
        <v>79000</v>
      </c>
      <c r="H1481" s="11">
        <f>IFERROR(Data[[#This Row],[Salary in USD]]/(INDEX(Exchange[], MATCH(Data[[#This Row],[Local Currency Unit]], Exchange[Code], 0), 8)), "")</f>
        <v>18809.523809523809</v>
      </c>
      <c r="I1481" s="30">
        <f>100*(Data[[#This Row],[Salary in Big Macs]]/$H$5)</f>
        <v>137.23060726963431</v>
      </c>
      <c r="J1481" s="1" t="s">
        <v>1080</v>
      </c>
      <c r="K1481" s="1" t="s">
        <v>316</v>
      </c>
      <c r="L1481" s="1" t="s">
        <v>133</v>
      </c>
      <c r="M1481" s="1" t="s">
        <v>322</v>
      </c>
      <c r="N1481" s="1" t="str">
        <f>INDEX(Countries[], MATCH(Data[[#This Row],[Where do you work]], Countries[Actual], 0), 2)</f>
        <v>USA</v>
      </c>
      <c r="O1481" s="1" t="str">
        <f>VLOOKUP(Data[[#This Row],[Where do you work]], Countries[], 3, FALSE)</f>
        <v>North America</v>
      </c>
      <c r="P1481" s="1" t="s">
        <v>291</v>
      </c>
      <c r="Q1481" s="1" t="str">
        <f>VLOOKUP(Data[[#This Row],[How many hours of a day you work on Excel]], Time[], 2, FALSE)</f>
        <v>Medium</v>
      </c>
      <c r="S1481" s="33" t="str">
        <f>VLOOKUP(Data[[#This Row],[Years of Experience]], Experience[], 2, TRUE)</f>
        <v>0 - 5 Years</v>
      </c>
    </row>
    <row r="1482" spans="2:19" x14ac:dyDescent="0.2">
      <c r="B1482" s="1" t="s">
        <v>520</v>
      </c>
      <c r="C1482" s="1">
        <v>41055.027499999997</v>
      </c>
      <c r="D1482" s="10">
        <v>125000</v>
      </c>
      <c r="E1482" s="1" t="s">
        <v>322</v>
      </c>
      <c r="F1482" s="11">
        <v>125000</v>
      </c>
      <c r="G1482" s="9">
        <f>Data[[#This Row],[Clean Salary]]*INDEX(Exchange[], MATCH(Data[[#This Row],[Currency]], Exchange[Code], 0), 4)</f>
        <v>125000</v>
      </c>
      <c r="H1482" s="11">
        <f>IFERROR(Data[[#This Row],[Salary in USD]]/(INDEX(Exchange[], MATCH(Data[[#This Row],[Local Currency Unit]], Exchange[Code], 0), 8)), "")</f>
        <v>29761.90476190476</v>
      </c>
      <c r="I1482" s="30">
        <f>100*(Data[[#This Row],[Salary in Big Macs]]/$H$5)</f>
        <v>217.13703681904158</v>
      </c>
      <c r="J1482" s="1" t="s">
        <v>521</v>
      </c>
      <c r="K1482" s="1" t="s">
        <v>329</v>
      </c>
      <c r="L1482" s="1" t="s">
        <v>133</v>
      </c>
      <c r="M1482" s="1" t="s">
        <v>322</v>
      </c>
      <c r="N1482" s="1" t="str">
        <f>INDEX(Countries[], MATCH(Data[[#This Row],[Where do you work]], Countries[Actual], 0), 2)</f>
        <v>USA</v>
      </c>
      <c r="O1482" s="1" t="str">
        <f>VLOOKUP(Data[[#This Row],[Where do you work]], Countries[], 3, FALSE)</f>
        <v>North America</v>
      </c>
      <c r="P1482" s="1" t="s">
        <v>282</v>
      </c>
      <c r="Q1482" s="1" t="str">
        <f>VLOOKUP(Data[[#This Row],[How many hours of a day you work on Excel]], Time[], 2, FALSE)</f>
        <v>Heavy</v>
      </c>
      <c r="S1482" s="33" t="str">
        <f>VLOOKUP(Data[[#This Row],[Years of Experience]], Experience[], 2, TRUE)</f>
        <v>0 - 5 Years</v>
      </c>
    </row>
    <row r="1483" spans="2:19" x14ac:dyDescent="0.2">
      <c r="B1483" s="1" t="s">
        <v>1469</v>
      </c>
      <c r="C1483" s="1">
        <v>41055.073495370372</v>
      </c>
      <c r="D1483" s="10" t="s">
        <v>1470</v>
      </c>
      <c r="E1483" s="1" t="s">
        <v>322</v>
      </c>
      <c r="F1483" s="11">
        <v>62500</v>
      </c>
      <c r="G1483" s="9">
        <f>Data[[#This Row],[Clean Salary]]*INDEX(Exchange[], MATCH(Data[[#This Row],[Currency]], Exchange[Code], 0), 4)</f>
        <v>62500</v>
      </c>
      <c r="H1483" s="11">
        <f>IFERROR(Data[[#This Row],[Salary in USD]]/(INDEX(Exchange[], MATCH(Data[[#This Row],[Local Currency Unit]], Exchange[Code], 0), 8)), "")</f>
        <v>14880.95238095238</v>
      </c>
      <c r="I1483" s="30">
        <f>100*(Data[[#This Row],[Salary in Big Macs]]/$H$5)</f>
        <v>108.56851840952079</v>
      </c>
      <c r="J1483" s="1" t="s">
        <v>1471</v>
      </c>
      <c r="K1483" s="1" t="s">
        <v>329</v>
      </c>
      <c r="L1483" s="1" t="s">
        <v>133</v>
      </c>
      <c r="M1483" s="1" t="s">
        <v>322</v>
      </c>
      <c r="N1483" s="1" t="str">
        <f>INDEX(Countries[], MATCH(Data[[#This Row],[Where do you work]], Countries[Actual], 0), 2)</f>
        <v>USA</v>
      </c>
      <c r="O1483" s="1" t="str">
        <f>VLOOKUP(Data[[#This Row],[Where do you work]], Countries[], 3, FALSE)</f>
        <v>North America</v>
      </c>
      <c r="P1483" s="1" t="s">
        <v>294</v>
      </c>
      <c r="Q1483" s="1" t="str">
        <f>VLOOKUP(Data[[#This Row],[How many hours of a day you work on Excel]], Time[], 2, FALSE)</f>
        <v>Very Heavy</v>
      </c>
      <c r="S1483" s="33" t="str">
        <f>VLOOKUP(Data[[#This Row],[Years of Experience]], Experience[], 2, TRUE)</f>
        <v>0 - 5 Years</v>
      </c>
    </row>
    <row r="1484" spans="2:19" x14ac:dyDescent="0.2">
      <c r="B1484" s="1" t="s">
        <v>658</v>
      </c>
      <c r="C1484" s="1">
        <v>41058.788425925923</v>
      </c>
      <c r="D1484" s="10">
        <v>105000</v>
      </c>
      <c r="E1484" s="1" t="s">
        <v>322</v>
      </c>
      <c r="F1484" s="11">
        <v>105000</v>
      </c>
      <c r="G1484" s="9">
        <f>Data[[#This Row],[Clean Salary]]*INDEX(Exchange[], MATCH(Data[[#This Row],[Currency]], Exchange[Code], 0), 4)</f>
        <v>105000</v>
      </c>
      <c r="H1484" s="11">
        <f>IFERROR(Data[[#This Row],[Salary in USD]]/(INDEX(Exchange[], MATCH(Data[[#This Row],[Local Currency Unit]], Exchange[Code], 0), 8)), "")</f>
        <v>25000</v>
      </c>
      <c r="I1484" s="30">
        <f>100*(Data[[#This Row],[Salary in Big Macs]]/$H$5)</f>
        <v>182.39511092799495</v>
      </c>
      <c r="J1484" s="1" t="s">
        <v>659</v>
      </c>
      <c r="K1484" s="1" t="s">
        <v>329</v>
      </c>
      <c r="L1484" s="1" t="s">
        <v>133</v>
      </c>
      <c r="M1484" s="1" t="s">
        <v>322</v>
      </c>
      <c r="N1484" s="1" t="str">
        <f>INDEX(Countries[], MATCH(Data[[#This Row],[Where do you work]], Countries[Actual], 0), 2)</f>
        <v>USA</v>
      </c>
      <c r="O1484" s="1" t="str">
        <f>VLOOKUP(Data[[#This Row],[Where do you work]], Countries[], 3, FALSE)</f>
        <v>North America</v>
      </c>
      <c r="P1484" s="1" t="s">
        <v>324</v>
      </c>
      <c r="Q1484" s="1" t="str">
        <f>VLOOKUP(Data[[#This Row],[How many hours of a day you work on Excel]], Time[], 2, FALSE)</f>
        <v>Light</v>
      </c>
      <c r="R1484" s="1">
        <v>15</v>
      </c>
      <c r="S1484" s="33" t="str">
        <f>VLOOKUP(Data[[#This Row],[Years of Experience]], Experience[], 2, TRUE)</f>
        <v>10 - 20 Years</v>
      </c>
    </row>
    <row r="1485" spans="2:19" x14ac:dyDescent="0.2">
      <c r="B1485" s="1" t="s">
        <v>408</v>
      </c>
      <c r="C1485" s="1">
        <v>41055.410960648151</v>
      </c>
      <c r="D1485" s="10">
        <v>160000</v>
      </c>
      <c r="E1485" s="1" t="s">
        <v>322</v>
      </c>
      <c r="F1485" s="11">
        <v>160000</v>
      </c>
      <c r="G1485" s="9">
        <f>Data[[#This Row],[Clean Salary]]*INDEX(Exchange[], MATCH(Data[[#This Row],[Currency]], Exchange[Code], 0), 4)</f>
        <v>160000</v>
      </c>
      <c r="H1485" s="11">
        <f>IFERROR(Data[[#This Row],[Salary in USD]]/(INDEX(Exchange[], MATCH(Data[[#This Row],[Local Currency Unit]], Exchange[Code], 0), 8)), "")</f>
        <v>38095.238095238092</v>
      </c>
      <c r="I1485" s="30">
        <f>100*(Data[[#This Row],[Salary in Big Macs]]/$H$5)</f>
        <v>277.93540712837324</v>
      </c>
      <c r="J1485" s="1" t="s">
        <v>409</v>
      </c>
      <c r="K1485" s="1" t="s">
        <v>290</v>
      </c>
      <c r="L1485" s="1" t="s">
        <v>133</v>
      </c>
      <c r="M1485" s="1" t="s">
        <v>322</v>
      </c>
      <c r="N1485" s="1" t="str">
        <f>INDEX(Countries[], MATCH(Data[[#This Row],[Where do you work]], Countries[Actual], 0), 2)</f>
        <v>USA</v>
      </c>
      <c r="O1485" s="1" t="str">
        <f>VLOOKUP(Data[[#This Row],[Where do you work]], Countries[], 3, FALSE)</f>
        <v>North America</v>
      </c>
      <c r="P1485" s="1" t="s">
        <v>282</v>
      </c>
      <c r="Q1485" s="1" t="str">
        <f>VLOOKUP(Data[[#This Row],[How many hours of a day you work on Excel]], Time[], 2, FALSE)</f>
        <v>Heavy</v>
      </c>
      <c r="R1485" s="1">
        <v>5</v>
      </c>
      <c r="S1485" s="33" t="str">
        <f>VLOOKUP(Data[[#This Row],[Years of Experience]], Experience[], 2, TRUE)</f>
        <v>5 - 10 Years</v>
      </c>
    </row>
    <row r="1486" spans="2:19" x14ac:dyDescent="0.2">
      <c r="B1486" s="1" t="s">
        <v>934</v>
      </c>
      <c r="C1486" s="1">
        <v>41055.893946759257</v>
      </c>
      <c r="D1486" s="10">
        <v>85000</v>
      </c>
      <c r="E1486" s="1" t="s">
        <v>322</v>
      </c>
      <c r="F1486" s="11">
        <v>85000</v>
      </c>
      <c r="G1486" s="9">
        <f>Data[[#This Row],[Clean Salary]]*INDEX(Exchange[], MATCH(Data[[#This Row],[Currency]], Exchange[Code], 0), 4)</f>
        <v>85000</v>
      </c>
      <c r="H1486" s="11">
        <f>IFERROR(Data[[#This Row],[Salary in USD]]/(INDEX(Exchange[], MATCH(Data[[#This Row],[Local Currency Unit]], Exchange[Code], 0), 8)), "")</f>
        <v>20238.095238095237</v>
      </c>
      <c r="I1486" s="30">
        <f>100*(Data[[#This Row],[Salary in Big Macs]]/$H$5)</f>
        <v>147.65318503694829</v>
      </c>
      <c r="J1486" s="1" t="s">
        <v>935</v>
      </c>
      <c r="K1486" s="1" t="s">
        <v>329</v>
      </c>
      <c r="L1486" s="1" t="s">
        <v>133</v>
      </c>
      <c r="M1486" s="1" t="s">
        <v>322</v>
      </c>
      <c r="N1486" s="1" t="str">
        <f>INDEX(Countries[], MATCH(Data[[#This Row],[Where do you work]], Countries[Actual], 0), 2)</f>
        <v>USA</v>
      </c>
      <c r="O1486" s="1" t="str">
        <f>VLOOKUP(Data[[#This Row],[Where do you work]], Countries[], 3, FALSE)</f>
        <v>North America</v>
      </c>
      <c r="P1486" s="1" t="s">
        <v>282</v>
      </c>
      <c r="Q1486" s="1" t="str">
        <f>VLOOKUP(Data[[#This Row],[How many hours of a day you work on Excel]], Time[], 2, FALSE)</f>
        <v>Heavy</v>
      </c>
      <c r="R1486" s="1">
        <v>15</v>
      </c>
      <c r="S1486" s="33" t="str">
        <f>VLOOKUP(Data[[#This Row],[Years of Experience]], Experience[], 2, TRUE)</f>
        <v>10 - 20 Years</v>
      </c>
    </row>
    <row r="1487" spans="2:19" x14ac:dyDescent="0.2">
      <c r="B1487" s="1" t="s">
        <v>483</v>
      </c>
      <c r="C1487" s="1">
        <v>41056.305023148147</v>
      </c>
      <c r="D1487" s="10">
        <v>135000</v>
      </c>
      <c r="E1487" s="1" t="s">
        <v>322</v>
      </c>
      <c r="F1487" s="11">
        <v>135000</v>
      </c>
      <c r="G1487" s="9">
        <f>Data[[#This Row],[Clean Salary]]*INDEX(Exchange[], MATCH(Data[[#This Row],[Currency]], Exchange[Code], 0), 4)</f>
        <v>135000</v>
      </c>
      <c r="H1487" s="11">
        <f>IFERROR(Data[[#This Row],[Salary in USD]]/(INDEX(Exchange[], MATCH(Data[[#This Row],[Local Currency Unit]], Exchange[Code], 0), 8)), "")</f>
        <v>32142.857142857141</v>
      </c>
      <c r="I1487" s="30">
        <f>100*(Data[[#This Row],[Salary in Big Macs]]/$H$5)</f>
        <v>234.50799976456494</v>
      </c>
      <c r="J1487" s="1" t="s">
        <v>484</v>
      </c>
      <c r="K1487" s="1" t="s">
        <v>329</v>
      </c>
      <c r="L1487" s="1" t="s">
        <v>133</v>
      </c>
      <c r="M1487" s="1" t="s">
        <v>322</v>
      </c>
      <c r="N1487" s="1" t="str">
        <f>INDEX(Countries[], MATCH(Data[[#This Row],[Where do you work]], Countries[Actual], 0), 2)</f>
        <v>USA</v>
      </c>
      <c r="O1487" s="1" t="str">
        <f>VLOOKUP(Data[[#This Row],[Where do you work]], Countries[], 3, FALSE)</f>
        <v>North America</v>
      </c>
      <c r="P1487" s="1" t="s">
        <v>282</v>
      </c>
      <c r="Q1487" s="1" t="str">
        <f>VLOOKUP(Data[[#This Row],[How many hours of a day you work on Excel]], Time[], 2, FALSE)</f>
        <v>Heavy</v>
      </c>
      <c r="R1487" s="1">
        <v>25</v>
      </c>
      <c r="S1487" s="33" t="str">
        <f>VLOOKUP(Data[[#This Row],[Years of Experience]], Experience[], 2, TRUE)</f>
        <v>20+ Years</v>
      </c>
    </row>
    <row r="1488" spans="2:19" x14ac:dyDescent="0.2">
      <c r="B1488" s="1" t="s">
        <v>375</v>
      </c>
      <c r="C1488" s="1">
        <v>41055.257037037038</v>
      </c>
      <c r="D1488" s="10">
        <v>188000</v>
      </c>
      <c r="E1488" s="1" t="s">
        <v>322</v>
      </c>
      <c r="F1488" s="11">
        <v>188000</v>
      </c>
      <c r="G1488" s="9">
        <f>Data[[#This Row],[Clean Salary]]*INDEX(Exchange[], MATCH(Data[[#This Row],[Currency]], Exchange[Code], 0), 4)</f>
        <v>188000</v>
      </c>
      <c r="H1488" s="11">
        <f>IFERROR(Data[[#This Row],[Salary in USD]]/(INDEX(Exchange[], MATCH(Data[[#This Row],[Local Currency Unit]], Exchange[Code], 0), 8)), "")</f>
        <v>44761.904761904763</v>
      </c>
      <c r="I1488" s="30">
        <f>100*(Data[[#This Row],[Salary in Big Macs]]/$H$5)</f>
        <v>326.57410337583855</v>
      </c>
      <c r="J1488" s="1" t="s">
        <v>376</v>
      </c>
      <c r="K1488" s="1" t="s">
        <v>329</v>
      </c>
      <c r="L1488" s="1" t="s">
        <v>133</v>
      </c>
      <c r="M1488" s="1" t="s">
        <v>322</v>
      </c>
      <c r="N1488" s="1" t="str">
        <f>INDEX(Countries[], MATCH(Data[[#This Row],[Where do you work]], Countries[Actual], 0), 2)</f>
        <v>USA</v>
      </c>
      <c r="O1488" s="1" t="str">
        <f>VLOOKUP(Data[[#This Row],[Where do you work]], Countries[], 3, FALSE)</f>
        <v>North America</v>
      </c>
      <c r="P1488" s="1" t="s">
        <v>324</v>
      </c>
      <c r="Q1488" s="1" t="str">
        <f>VLOOKUP(Data[[#This Row],[How many hours of a day you work on Excel]], Time[], 2, FALSE)</f>
        <v>Light</v>
      </c>
      <c r="R1488" s="1">
        <v>20</v>
      </c>
      <c r="S1488" s="33" t="str">
        <f>VLOOKUP(Data[[#This Row],[Years of Experience]], Experience[], 2, TRUE)</f>
        <v>20+ Years</v>
      </c>
    </row>
    <row r="1489" spans="2:19" x14ac:dyDescent="0.2">
      <c r="B1489" s="1" t="s">
        <v>1717</v>
      </c>
      <c r="C1489" s="1">
        <v>41071.911273148151</v>
      </c>
      <c r="D1489" s="10">
        <v>56600</v>
      </c>
      <c r="E1489" s="1" t="s">
        <v>322</v>
      </c>
      <c r="F1489" s="11">
        <v>56600</v>
      </c>
      <c r="G1489" s="9">
        <f>Data[[#This Row],[Clean Salary]]*INDEX(Exchange[], MATCH(Data[[#This Row],[Currency]], Exchange[Code], 0), 4)</f>
        <v>56600</v>
      </c>
      <c r="H1489" s="11">
        <f>IFERROR(Data[[#This Row],[Salary in USD]]/(INDEX(Exchange[], MATCH(Data[[#This Row],[Local Currency Unit]], Exchange[Code], 0), 8)), "")</f>
        <v>13476.190476190475</v>
      </c>
      <c r="I1489" s="30">
        <f>100*(Data[[#This Row],[Salary in Big Macs]]/$H$5)</f>
        <v>98.319650271662027</v>
      </c>
      <c r="J1489" s="1" t="s">
        <v>1718</v>
      </c>
      <c r="K1489" s="1" t="s">
        <v>281</v>
      </c>
      <c r="L1489" s="1" t="s">
        <v>133</v>
      </c>
      <c r="M1489" s="1" t="s">
        <v>322</v>
      </c>
      <c r="N1489" s="1" t="str">
        <f>INDEX(Countries[], MATCH(Data[[#This Row],[Where do you work]], Countries[Actual], 0), 2)</f>
        <v>USA</v>
      </c>
      <c r="O1489" s="1" t="str">
        <f>VLOOKUP(Data[[#This Row],[Where do you work]], Countries[], 3, FALSE)</f>
        <v>North America</v>
      </c>
      <c r="P1489" s="1" t="s">
        <v>282</v>
      </c>
      <c r="Q1489" s="1" t="str">
        <f>VLOOKUP(Data[[#This Row],[How many hours of a day you work on Excel]], Time[], 2, FALSE)</f>
        <v>Heavy</v>
      </c>
      <c r="R1489" s="1">
        <v>12</v>
      </c>
      <c r="S1489" s="33" t="str">
        <f>VLOOKUP(Data[[#This Row],[Years of Experience]], Experience[], 2, TRUE)</f>
        <v>10 - 20 Years</v>
      </c>
    </row>
    <row r="1490" spans="2:19" x14ac:dyDescent="0.2">
      <c r="B1490" s="1" t="s">
        <v>1417</v>
      </c>
      <c r="C1490" s="1">
        <v>41058.951574074075</v>
      </c>
      <c r="D1490" s="10">
        <v>65000</v>
      </c>
      <c r="E1490" s="1" t="s">
        <v>322</v>
      </c>
      <c r="F1490" s="11">
        <v>65000</v>
      </c>
      <c r="G1490" s="9">
        <f>Data[[#This Row],[Clean Salary]]*INDEX(Exchange[], MATCH(Data[[#This Row],[Currency]], Exchange[Code], 0), 4)</f>
        <v>65000</v>
      </c>
      <c r="H1490" s="11">
        <f>IFERROR(Data[[#This Row],[Salary in USD]]/(INDEX(Exchange[], MATCH(Data[[#This Row],[Local Currency Unit]], Exchange[Code], 0), 8)), "")</f>
        <v>15476.190476190475</v>
      </c>
      <c r="I1490" s="30">
        <f>100*(Data[[#This Row],[Salary in Big Macs]]/$H$5)</f>
        <v>112.91125914590164</v>
      </c>
      <c r="J1490" s="1" t="s">
        <v>1418</v>
      </c>
      <c r="K1490" s="1" t="s">
        <v>290</v>
      </c>
      <c r="L1490" s="1" t="s">
        <v>133</v>
      </c>
      <c r="M1490" s="1" t="s">
        <v>322</v>
      </c>
      <c r="N1490" s="1" t="str">
        <f>INDEX(Countries[], MATCH(Data[[#This Row],[Where do you work]], Countries[Actual], 0), 2)</f>
        <v>USA</v>
      </c>
      <c r="O1490" s="1" t="str">
        <f>VLOOKUP(Data[[#This Row],[Where do you work]], Countries[], 3, FALSE)</f>
        <v>North America</v>
      </c>
      <c r="P1490" s="1" t="s">
        <v>291</v>
      </c>
      <c r="Q1490" s="1" t="str">
        <f>VLOOKUP(Data[[#This Row],[How many hours of a day you work on Excel]], Time[], 2, FALSE)</f>
        <v>Medium</v>
      </c>
      <c r="R1490" s="1">
        <v>10</v>
      </c>
      <c r="S1490" s="33" t="str">
        <f>VLOOKUP(Data[[#This Row],[Years of Experience]], Experience[], 2, TRUE)</f>
        <v>10 - 20 Years</v>
      </c>
    </row>
    <row r="1491" spans="2:19" x14ac:dyDescent="0.2">
      <c r="B1491" s="1" t="s">
        <v>1835</v>
      </c>
      <c r="C1491" s="1">
        <v>41066.167268518519</v>
      </c>
      <c r="D1491" s="10">
        <v>54000</v>
      </c>
      <c r="E1491" s="1" t="s">
        <v>322</v>
      </c>
      <c r="F1491" s="11">
        <v>54000</v>
      </c>
      <c r="G1491" s="9">
        <f>Data[[#This Row],[Clean Salary]]*INDEX(Exchange[], MATCH(Data[[#This Row],[Currency]], Exchange[Code], 0), 4)</f>
        <v>54000</v>
      </c>
      <c r="H1491" s="11">
        <f>IFERROR(Data[[#This Row],[Salary in USD]]/(INDEX(Exchange[], MATCH(Data[[#This Row],[Local Currency Unit]], Exchange[Code], 0), 8)), "")</f>
        <v>12857.142857142857</v>
      </c>
      <c r="I1491" s="30">
        <f>100*(Data[[#This Row],[Salary in Big Macs]]/$H$5)</f>
        <v>93.803199905825977</v>
      </c>
      <c r="J1491" s="1" t="s">
        <v>1577</v>
      </c>
      <c r="K1491" s="1" t="s">
        <v>290</v>
      </c>
      <c r="L1491" s="1" t="s">
        <v>133</v>
      </c>
      <c r="M1491" s="1" t="s">
        <v>322</v>
      </c>
      <c r="N1491" s="1" t="str">
        <f>INDEX(Countries[], MATCH(Data[[#This Row],[Where do you work]], Countries[Actual], 0), 2)</f>
        <v>USA</v>
      </c>
      <c r="O1491" s="1" t="str">
        <f>VLOOKUP(Data[[#This Row],[Where do you work]], Countries[], 3, FALSE)</f>
        <v>North America</v>
      </c>
      <c r="P1491" s="1" t="s">
        <v>294</v>
      </c>
      <c r="Q1491" s="1" t="str">
        <f>VLOOKUP(Data[[#This Row],[How many hours of a day you work on Excel]], Time[], 2, FALSE)</f>
        <v>Very Heavy</v>
      </c>
      <c r="R1491" s="1">
        <v>6</v>
      </c>
      <c r="S1491" s="33" t="str">
        <f>VLOOKUP(Data[[#This Row],[Years of Experience]], Experience[], 2, TRUE)</f>
        <v>5 - 10 Years</v>
      </c>
    </row>
    <row r="1492" spans="2:19" x14ac:dyDescent="0.2">
      <c r="B1492" s="1" t="s">
        <v>1576</v>
      </c>
      <c r="C1492" s="1">
        <v>41055.042731481481</v>
      </c>
      <c r="D1492" s="10">
        <v>60000</v>
      </c>
      <c r="E1492" s="1" t="s">
        <v>322</v>
      </c>
      <c r="F1492" s="11">
        <v>60000</v>
      </c>
      <c r="G1492" s="9">
        <f>Data[[#This Row],[Clean Salary]]*INDEX(Exchange[], MATCH(Data[[#This Row],[Currency]], Exchange[Code], 0), 4)</f>
        <v>60000</v>
      </c>
      <c r="H1492" s="11">
        <f>IFERROR(Data[[#This Row],[Salary in USD]]/(INDEX(Exchange[], MATCH(Data[[#This Row],[Local Currency Unit]], Exchange[Code], 0), 8)), "")</f>
        <v>14285.714285714284</v>
      </c>
      <c r="I1492" s="30">
        <f>100*(Data[[#This Row],[Salary in Big Macs]]/$H$5)</f>
        <v>104.22577767313996</v>
      </c>
      <c r="J1492" s="1" t="s">
        <v>1577</v>
      </c>
      <c r="K1492" s="1" t="s">
        <v>290</v>
      </c>
      <c r="L1492" s="1" t="s">
        <v>133</v>
      </c>
      <c r="M1492" s="1" t="s">
        <v>322</v>
      </c>
      <c r="N1492" s="1" t="str">
        <f>INDEX(Countries[], MATCH(Data[[#This Row],[Where do you work]], Countries[Actual], 0), 2)</f>
        <v>USA</v>
      </c>
      <c r="O1492" s="1" t="str">
        <f>VLOOKUP(Data[[#This Row],[Where do you work]], Countries[], 3, FALSE)</f>
        <v>North America</v>
      </c>
      <c r="P1492" s="1" t="s">
        <v>282</v>
      </c>
      <c r="Q1492" s="1" t="str">
        <f>VLOOKUP(Data[[#This Row],[How many hours of a day you work on Excel]], Time[], 2, FALSE)</f>
        <v>Heavy</v>
      </c>
      <c r="S1492" s="33" t="str">
        <f>VLOOKUP(Data[[#This Row],[Years of Experience]], Experience[], 2, TRUE)</f>
        <v>0 - 5 Years</v>
      </c>
    </row>
    <row r="1493" spans="2:19" x14ac:dyDescent="0.2">
      <c r="B1493" s="1" t="s">
        <v>947</v>
      </c>
      <c r="C1493" s="1">
        <v>41058.901504629626</v>
      </c>
      <c r="D1493" s="10">
        <v>85000</v>
      </c>
      <c r="E1493" s="1" t="s">
        <v>322</v>
      </c>
      <c r="F1493" s="11">
        <v>85000</v>
      </c>
      <c r="G1493" s="9">
        <f>Data[[#This Row],[Clean Salary]]*INDEX(Exchange[], MATCH(Data[[#This Row],[Currency]], Exchange[Code], 0), 4)</f>
        <v>85000</v>
      </c>
      <c r="H1493" s="11">
        <f>IFERROR(Data[[#This Row],[Salary in USD]]/(INDEX(Exchange[], MATCH(Data[[#This Row],[Local Currency Unit]], Exchange[Code], 0), 8)), "")</f>
        <v>20238.095238095237</v>
      </c>
      <c r="I1493" s="30">
        <f>100*(Data[[#This Row],[Salary in Big Macs]]/$H$5)</f>
        <v>147.65318503694829</v>
      </c>
      <c r="J1493" s="1" t="s">
        <v>948</v>
      </c>
      <c r="K1493" s="1" t="s">
        <v>305</v>
      </c>
      <c r="L1493" s="1" t="s">
        <v>133</v>
      </c>
      <c r="M1493" s="1" t="s">
        <v>322</v>
      </c>
      <c r="N1493" s="1" t="str">
        <f>INDEX(Countries[], MATCH(Data[[#This Row],[Where do you work]], Countries[Actual], 0), 2)</f>
        <v>USA</v>
      </c>
      <c r="O1493" s="1" t="str">
        <f>VLOOKUP(Data[[#This Row],[Where do you work]], Countries[], 3, FALSE)</f>
        <v>North America</v>
      </c>
      <c r="P1493" s="1" t="s">
        <v>291</v>
      </c>
      <c r="Q1493" s="1" t="str">
        <f>VLOOKUP(Data[[#This Row],[How many hours of a day you work on Excel]], Time[], 2, FALSE)</f>
        <v>Medium</v>
      </c>
      <c r="R1493" s="1">
        <v>25</v>
      </c>
      <c r="S1493" s="33" t="str">
        <f>VLOOKUP(Data[[#This Row],[Years of Experience]], Experience[], 2, TRUE)</f>
        <v>20+ Years</v>
      </c>
    </row>
    <row r="1494" spans="2:19" x14ac:dyDescent="0.2">
      <c r="B1494" s="1" t="s">
        <v>2965</v>
      </c>
      <c r="C1494" s="1">
        <v>41055.105138888888</v>
      </c>
      <c r="D1494" s="10">
        <v>24</v>
      </c>
      <c r="E1494" s="1" t="s">
        <v>322</v>
      </c>
      <c r="F1494" s="11">
        <v>24000</v>
      </c>
      <c r="G1494" s="9">
        <f>Data[[#This Row],[Clean Salary]]*INDEX(Exchange[], MATCH(Data[[#This Row],[Currency]], Exchange[Code], 0), 4)</f>
        <v>24000</v>
      </c>
      <c r="H1494" s="11">
        <f>IFERROR(Data[[#This Row],[Salary in USD]]/(INDEX(Exchange[], MATCH(Data[[#This Row],[Local Currency Unit]], Exchange[Code], 0), 8)), "")</f>
        <v>5714.2857142857138</v>
      </c>
      <c r="I1494" s="30">
        <f>100*(Data[[#This Row],[Salary in Big Macs]]/$H$5)</f>
        <v>41.690311069255984</v>
      </c>
      <c r="J1494" s="1" t="s">
        <v>2042</v>
      </c>
      <c r="K1494" s="1" t="s">
        <v>305</v>
      </c>
      <c r="L1494" s="1" t="s">
        <v>133</v>
      </c>
      <c r="M1494" s="1" t="s">
        <v>322</v>
      </c>
      <c r="N1494" s="1" t="str">
        <f>INDEX(Countries[], MATCH(Data[[#This Row],[Where do you work]], Countries[Actual], 0), 2)</f>
        <v>USA</v>
      </c>
      <c r="O1494" s="1" t="str">
        <f>VLOOKUP(Data[[#This Row],[Where do you work]], Countries[], 3, FALSE)</f>
        <v>North America</v>
      </c>
      <c r="P1494" s="1" t="s">
        <v>324</v>
      </c>
      <c r="Q1494" s="1" t="str">
        <f>VLOOKUP(Data[[#This Row],[How many hours of a day you work on Excel]], Time[], 2, FALSE)</f>
        <v>Light</v>
      </c>
      <c r="S1494" s="33" t="str">
        <f>VLOOKUP(Data[[#This Row],[Years of Experience]], Experience[], 2, TRUE)</f>
        <v>0 - 5 Years</v>
      </c>
    </row>
    <row r="1495" spans="2:19" x14ac:dyDescent="0.2">
      <c r="B1495" s="1" t="s">
        <v>1195</v>
      </c>
      <c r="C1495" s="1">
        <v>41055.120474537034</v>
      </c>
      <c r="D1495" s="10">
        <v>74000</v>
      </c>
      <c r="E1495" s="1" t="s">
        <v>322</v>
      </c>
      <c r="F1495" s="11">
        <v>74000</v>
      </c>
      <c r="G1495" s="9">
        <f>Data[[#This Row],[Clean Salary]]*INDEX(Exchange[], MATCH(Data[[#This Row],[Currency]], Exchange[Code], 0), 4)</f>
        <v>74000</v>
      </c>
      <c r="H1495" s="11">
        <f>IFERROR(Data[[#This Row],[Salary in USD]]/(INDEX(Exchange[], MATCH(Data[[#This Row],[Local Currency Unit]], Exchange[Code], 0), 8)), "")</f>
        <v>17619.047619047618</v>
      </c>
      <c r="I1495" s="30">
        <f>100*(Data[[#This Row],[Salary in Big Macs]]/$H$5)</f>
        <v>128.54512579687264</v>
      </c>
      <c r="J1495" s="1" t="s">
        <v>305</v>
      </c>
      <c r="K1495" s="1" t="s">
        <v>305</v>
      </c>
      <c r="L1495" s="1" t="s">
        <v>133</v>
      </c>
      <c r="M1495" s="1" t="s">
        <v>322</v>
      </c>
      <c r="N1495" s="1" t="str">
        <f>INDEX(Countries[], MATCH(Data[[#This Row],[Where do you work]], Countries[Actual], 0), 2)</f>
        <v>USA</v>
      </c>
      <c r="O1495" s="1" t="str">
        <f>VLOOKUP(Data[[#This Row],[Where do you work]], Countries[], 3, FALSE)</f>
        <v>North America</v>
      </c>
      <c r="P1495" s="1" t="s">
        <v>282</v>
      </c>
      <c r="Q1495" s="1" t="str">
        <f>VLOOKUP(Data[[#This Row],[How many hours of a day you work on Excel]], Time[], 2, FALSE)</f>
        <v>Heavy</v>
      </c>
      <c r="S1495" s="33" t="str">
        <f>VLOOKUP(Data[[#This Row],[Years of Experience]], Experience[], 2, TRUE)</f>
        <v>0 - 5 Years</v>
      </c>
    </row>
    <row r="1496" spans="2:19" x14ac:dyDescent="0.2">
      <c r="B1496" s="1" t="s">
        <v>932</v>
      </c>
      <c r="C1496" s="1">
        <v>41055.086875000001</v>
      </c>
      <c r="D1496" s="10">
        <v>85000</v>
      </c>
      <c r="E1496" s="1" t="s">
        <v>322</v>
      </c>
      <c r="F1496" s="11">
        <v>85000</v>
      </c>
      <c r="G1496" s="9">
        <f>Data[[#This Row],[Clean Salary]]*INDEX(Exchange[], MATCH(Data[[#This Row],[Currency]], Exchange[Code], 0), 4)</f>
        <v>85000</v>
      </c>
      <c r="H1496" s="11">
        <f>IFERROR(Data[[#This Row],[Salary in USD]]/(INDEX(Exchange[], MATCH(Data[[#This Row],[Local Currency Unit]], Exchange[Code], 0), 8)), "")</f>
        <v>20238.095238095237</v>
      </c>
      <c r="I1496" s="30">
        <f>100*(Data[[#This Row],[Salary in Big Macs]]/$H$5)</f>
        <v>147.65318503694829</v>
      </c>
      <c r="J1496" s="1" t="s">
        <v>933</v>
      </c>
      <c r="K1496" s="1" t="s">
        <v>305</v>
      </c>
      <c r="L1496" s="1" t="s">
        <v>133</v>
      </c>
      <c r="M1496" s="1" t="s">
        <v>322</v>
      </c>
      <c r="N1496" s="1" t="str">
        <f>INDEX(Countries[], MATCH(Data[[#This Row],[Where do you work]], Countries[Actual], 0), 2)</f>
        <v>USA</v>
      </c>
      <c r="O1496" s="1" t="str">
        <f>VLOOKUP(Data[[#This Row],[Where do you work]], Countries[], 3, FALSE)</f>
        <v>North America</v>
      </c>
      <c r="P1496" s="1" t="s">
        <v>291</v>
      </c>
      <c r="Q1496" s="1" t="str">
        <f>VLOOKUP(Data[[#This Row],[How many hours of a day you work on Excel]], Time[], 2, FALSE)</f>
        <v>Medium</v>
      </c>
      <c r="S1496" s="33" t="str">
        <f>VLOOKUP(Data[[#This Row],[Years of Experience]], Experience[], 2, TRUE)</f>
        <v>0 - 5 Years</v>
      </c>
    </row>
    <row r="1497" spans="2:19" x14ac:dyDescent="0.2">
      <c r="B1497" s="1" t="s">
        <v>1340</v>
      </c>
      <c r="C1497" s="1">
        <v>41054.299409722225</v>
      </c>
      <c r="D1497" s="10">
        <v>68000</v>
      </c>
      <c r="E1497" s="1" t="s">
        <v>322</v>
      </c>
      <c r="F1497" s="11">
        <v>68000</v>
      </c>
      <c r="G1497" s="9">
        <f>Data[[#This Row],[Clean Salary]]*INDEX(Exchange[], MATCH(Data[[#This Row],[Currency]], Exchange[Code], 0), 4)</f>
        <v>68000</v>
      </c>
      <c r="H1497" s="11">
        <f>IFERROR(Data[[#This Row],[Salary in USD]]/(INDEX(Exchange[], MATCH(Data[[#This Row],[Local Currency Unit]], Exchange[Code], 0), 8)), "")</f>
        <v>16190.476190476189</v>
      </c>
      <c r="I1497" s="30">
        <f>100*(Data[[#This Row],[Salary in Big Macs]]/$H$5)</f>
        <v>118.12254802955862</v>
      </c>
      <c r="J1497" s="1" t="s">
        <v>1341</v>
      </c>
      <c r="K1497" s="1" t="s">
        <v>290</v>
      </c>
      <c r="L1497" s="1" t="s">
        <v>133</v>
      </c>
      <c r="M1497" s="1" t="s">
        <v>322</v>
      </c>
      <c r="N1497" s="1" t="str">
        <f>INDEX(Countries[], MATCH(Data[[#This Row],[Where do you work]], Countries[Actual], 0), 2)</f>
        <v>USA</v>
      </c>
      <c r="O1497" s="1" t="str">
        <f>VLOOKUP(Data[[#This Row],[Where do you work]], Countries[], 3, FALSE)</f>
        <v>North America</v>
      </c>
      <c r="P1497" s="1" t="s">
        <v>294</v>
      </c>
      <c r="Q1497" s="1" t="str">
        <f>VLOOKUP(Data[[#This Row],[How many hours of a day you work on Excel]], Time[], 2, FALSE)</f>
        <v>Very Heavy</v>
      </c>
      <c r="S1497" s="33" t="str">
        <f>VLOOKUP(Data[[#This Row],[Years of Experience]], Experience[], 2, TRUE)</f>
        <v>0 - 5 Years</v>
      </c>
    </row>
    <row r="1498" spans="2:19" x14ac:dyDescent="0.2">
      <c r="B1498" s="1" t="s">
        <v>2009</v>
      </c>
      <c r="C1498" s="1">
        <v>41058.887106481481</v>
      </c>
      <c r="D1498" s="10">
        <v>50000</v>
      </c>
      <c r="E1498" s="1" t="s">
        <v>322</v>
      </c>
      <c r="F1498" s="11">
        <v>50000</v>
      </c>
      <c r="G1498" s="9">
        <f>Data[[#This Row],[Clean Salary]]*INDEX(Exchange[], MATCH(Data[[#This Row],[Currency]], Exchange[Code], 0), 4)</f>
        <v>50000</v>
      </c>
      <c r="H1498" s="11">
        <f>IFERROR(Data[[#This Row],[Salary in USD]]/(INDEX(Exchange[], MATCH(Data[[#This Row],[Local Currency Unit]], Exchange[Code], 0), 8)), "")</f>
        <v>11904.761904761905</v>
      </c>
      <c r="I1498" s="30">
        <f>100*(Data[[#This Row],[Salary in Big Macs]]/$H$5)</f>
        <v>86.854814727616642</v>
      </c>
      <c r="J1498" s="1" t="s">
        <v>2010</v>
      </c>
      <c r="K1498" s="1" t="s">
        <v>305</v>
      </c>
      <c r="L1498" s="1" t="s">
        <v>133</v>
      </c>
      <c r="M1498" s="1" t="s">
        <v>322</v>
      </c>
      <c r="N1498" s="1" t="str">
        <f>INDEX(Countries[], MATCH(Data[[#This Row],[Where do you work]], Countries[Actual], 0), 2)</f>
        <v>USA</v>
      </c>
      <c r="O1498" s="1" t="str">
        <f>VLOOKUP(Data[[#This Row],[Where do you work]], Countries[], 3, FALSE)</f>
        <v>North America</v>
      </c>
      <c r="P1498" s="1" t="s">
        <v>282</v>
      </c>
      <c r="Q1498" s="1" t="str">
        <f>VLOOKUP(Data[[#This Row],[How many hours of a day you work on Excel]], Time[], 2, FALSE)</f>
        <v>Heavy</v>
      </c>
      <c r="R1498" s="1">
        <v>0.5</v>
      </c>
      <c r="S1498" s="33" t="str">
        <f>VLOOKUP(Data[[#This Row],[Years of Experience]], Experience[], 2, TRUE)</f>
        <v>0 - 5 Years</v>
      </c>
    </row>
    <row r="1499" spans="2:19" x14ac:dyDescent="0.2">
      <c r="B1499" s="1" t="s">
        <v>1282</v>
      </c>
      <c r="C1499" s="1">
        <v>41055.052141203705</v>
      </c>
      <c r="D1499" s="10">
        <v>70000</v>
      </c>
      <c r="E1499" s="1" t="s">
        <v>322</v>
      </c>
      <c r="F1499" s="11">
        <v>70000</v>
      </c>
      <c r="G1499" s="9">
        <f>Data[[#This Row],[Clean Salary]]*INDEX(Exchange[], MATCH(Data[[#This Row],[Currency]], Exchange[Code], 0), 4)</f>
        <v>70000</v>
      </c>
      <c r="H1499" s="11">
        <f>IFERROR(Data[[#This Row],[Salary in USD]]/(INDEX(Exchange[], MATCH(Data[[#This Row],[Local Currency Unit]], Exchange[Code], 0), 8)), "")</f>
        <v>16666.666666666664</v>
      </c>
      <c r="I1499" s="30">
        <f>100*(Data[[#This Row],[Salary in Big Macs]]/$H$5)</f>
        <v>121.59674061866328</v>
      </c>
      <c r="J1499" s="1" t="s">
        <v>1283</v>
      </c>
      <c r="K1499" s="1" t="s">
        <v>305</v>
      </c>
      <c r="L1499" s="1" t="s">
        <v>133</v>
      </c>
      <c r="M1499" s="1" t="s">
        <v>322</v>
      </c>
      <c r="N1499" s="1" t="str">
        <f>INDEX(Countries[], MATCH(Data[[#This Row],[Where do you work]], Countries[Actual], 0), 2)</f>
        <v>USA</v>
      </c>
      <c r="O1499" s="1" t="str">
        <f>VLOOKUP(Data[[#This Row],[Where do you work]], Countries[], 3, FALSE)</f>
        <v>North America</v>
      </c>
      <c r="P1499" s="1" t="s">
        <v>294</v>
      </c>
      <c r="Q1499" s="1" t="str">
        <f>VLOOKUP(Data[[#This Row],[How many hours of a day you work on Excel]], Time[], 2, FALSE)</f>
        <v>Very Heavy</v>
      </c>
      <c r="S1499" s="33" t="str">
        <f>VLOOKUP(Data[[#This Row],[Years of Experience]], Experience[], 2, TRUE)</f>
        <v>0 - 5 Years</v>
      </c>
    </row>
    <row r="1500" spans="2:19" x14ac:dyDescent="0.2">
      <c r="B1500" s="1" t="s">
        <v>1038</v>
      </c>
      <c r="C1500" s="1">
        <v>41055.049930555557</v>
      </c>
      <c r="D1500" s="10">
        <v>80000</v>
      </c>
      <c r="E1500" s="1" t="s">
        <v>322</v>
      </c>
      <c r="F1500" s="11">
        <v>80000</v>
      </c>
      <c r="G1500" s="9">
        <f>Data[[#This Row],[Clean Salary]]*INDEX(Exchange[], MATCH(Data[[#This Row],[Currency]], Exchange[Code], 0), 4)</f>
        <v>80000</v>
      </c>
      <c r="H1500" s="11">
        <f>IFERROR(Data[[#This Row],[Salary in USD]]/(INDEX(Exchange[], MATCH(Data[[#This Row],[Local Currency Unit]], Exchange[Code], 0), 8)), "")</f>
        <v>19047.619047619046</v>
      </c>
      <c r="I1500" s="30">
        <f>100*(Data[[#This Row],[Salary in Big Macs]]/$H$5)</f>
        <v>138.96770356418662</v>
      </c>
      <c r="J1500" s="1" t="s">
        <v>1039</v>
      </c>
      <c r="K1500" s="1" t="s">
        <v>281</v>
      </c>
      <c r="L1500" s="1" t="s">
        <v>133</v>
      </c>
      <c r="M1500" s="1" t="s">
        <v>322</v>
      </c>
      <c r="N1500" s="1" t="str">
        <f>INDEX(Countries[], MATCH(Data[[#This Row],[Where do you work]], Countries[Actual], 0), 2)</f>
        <v>USA</v>
      </c>
      <c r="O1500" s="1" t="str">
        <f>VLOOKUP(Data[[#This Row],[Where do you work]], Countries[], 3, FALSE)</f>
        <v>North America</v>
      </c>
      <c r="P1500" s="1" t="s">
        <v>291</v>
      </c>
      <c r="Q1500" s="1" t="str">
        <f>VLOOKUP(Data[[#This Row],[How many hours of a day you work on Excel]], Time[], 2, FALSE)</f>
        <v>Medium</v>
      </c>
      <c r="S1500" s="33" t="str">
        <f>VLOOKUP(Data[[#This Row],[Years of Experience]], Experience[], 2, TRUE)</f>
        <v>0 - 5 Years</v>
      </c>
    </row>
    <row r="1501" spans="2:19" x14ac:dyDescent="0.2">
      <c r="B1501" s="1" t="s">
        <v>2247</v>
      </c>
      <c r="C1501" s="1">
        <v>41060.210405092592</v>
      </c>
      <c r="D1501" s="10">
        <v>45000</v>
      </c>
      <c r="E1501" s="1" t="s">
        <v>322</v>
      </c>
      <c r="F1501" s="11">
        <v>45000</v>
      </c>
      <c r="G1501" s="9">
        <f>Data[[#This Row],[Clean Salary]]*INDEX(Exchange[], MATCH(Data[[#This Row],[Currency]], Exchange[Code], 0), 4)</f>
        <v>45000</v>
      </c>
      <c r="H1501" s="11">
        <f>IFERROR(Data[[#This Row],[Salary in USD]]/(INDEX(Exchange[], MATCH(Data[[#This Row],[Local Currency Unit]], Exchange[Code], 0), 8)), "")</f>
        <v>10714.285714285714</v>
      </c>
      <c r="I1501" s="30">
        <f>100*(Data[[#This Row],[Salary in Big Macs]]/$H$5)</f>
        <v>78.169333254854962</v>
      </c>
      <c r="J1501" s="1" t="s">
        <v>2248</v>
      </c>
      <c r="K1501" s="1" t="s">
        <v>290</v>
      </c>
      <c r="L1501" s="1" t="s">
        <v>133</v>
      </c>
      <c r="M1501" s="1" t="s">
        <v>322</v>
      </c>
      <c r="N1501" s="1" t="str">
        <f>INDEX(Countries[], MATCH(Data[[#This Row],[Where do you work]], Countries[Actual], 0), 2)</f>
        <v>USA</v>
      </c>
      <c r="O1501" s="1" t="str">
        <f>VLOOKUP(Data[[#This Row],[Where do you work]], Countries[], 3, FALSE)</f>
        <v>North America</v>
      </c>
      <c r="P1501" s="1" t="s">
        <v>294</v>
      </c>
      <c r="Q1501" s="1" t="str">
        <f>VLOOKUP(Data[[#This Row],[How many hours of a day you work on Excel]], Time[], 2, FALSE)</f>
        <v>Very Heavy</v>
      </c>
      <c r="R1501" s="1">
        <v>5</v>
      </c>
      <c r="S1501" s="33" t="str">
        <f>VLOOKUP(Data[[#This Row],[Years of Experience]], Experience[], 2, TRUE)</f>
        <v>5 - 10 Years</v>
      </c>
    </row>
    <row r="1502" spans="2:19" x14ac:dyDescent="0.2">
      <c r="B1502" s="1" t="s">
        <v>2388</v>
      </c>
      <c r="C1502" s="1">
        <v>41061.174212962964</v>
      </c>
      <c r="D1502" s="10">
        <v>41000</v>
      </c>
      <c r="E1502" s="1" t="s">
        <v>322</v>
      </c>
      <c r="F1502" s="11">
        <v>41000</v>
      </c>
      <c r="G1502" s="9">
        <f>Data[[#This Row],[Clean Salary]]*INDEX(Exchange[], MATCH(Data[[#This Row],[Currency]], Exchange[Code], 0), 4)</f>
        <v>41000</v>
      </c>
      <c r="H1502" s="11">
        <f>IFERROR(Data[[#This Row],[Salary in USD]]/(INDEX(Exchange[], MATCH(Data[[#This Row],[Local Currency Unit]], Exchange[Code], 0), 8)), "")</f>
        <v>9761.9047619047615</v>
      </c>
      <c r="I1502" s="30">
        <f>100*(Data[[#This Row],[Salary in Big Macs]]/$H$5)</f>
        <v>71.220948076645641</v>
      </c>
      <c r="J1502" s="1" t="s">
        <v>1604</v>
      </c>
      <c r="K1502" s="1" t="s">
        <v>342</v>
      </c>
      <c r="L1502" s="1" t="s">
        <v>133</v>
      </c>
      <c r="M1502" s="1" t="s">
        <v>322</v>
      </c>
      <c r="N1502" s="1" t="str">
        <f>INDEX(Countries[], MATCH(Data[[#This Row],[Where do you work]], Countries[Actual], 0), 2)</f>
        <v>USA</v>
      </c>
      <c r="O1502" s="1" t="str">
        <f>VLOOKUP(Data[[#This Row],[Where do you work]], Countries[], 3, FALSE)</f>
        <v>North America</v>
      </c>
      <c r="P1502" s="1" t="s">
        <v>282</v>
      </c>
      <c r="Q1502" s="1" t="str">
        <f>VLOOKUP(Data[[#This Row],[How many hours of a day you work on Excel]], Time[], 2, FALSE)</f>
        <v>Heavy</v>
      </c>
      <c r="R1502" s="1">
        <v>10</v>
      </c>
      <c r="S1502" s="33" t="str">
        <f>VLOOKUP(Data[[#This Row],[Years of Experience]], Experience[], 2, TRUE)</f>
        <v>10 - 20 Years</v>
      </c>
    </row>
    <row r="1503" spans="2:19" x14ac:dyDescent="0.2">
      <c r="B1503" s="1" t="s">
        <v>3389</v>
      </c>
      <c r="C1503" s="1">
        <v>41054.967002314814</v>
      </c>
      <c r="D1503" s="10">
        <v>15000</v>
      </c>
      <c r="E1503" s="1" t="s">
        <v>322</v>
      </c>
      <c r="F1503" s="11">
        <v>15000</v>
      </c>
      <c r="G1503" s="9">
        <f>Data[[#This Row],[Clean Salary]]*INDEX(Exchange[], MATCH(Data[[#This Row],[Currency]], Exchange[Code], 0), 4)</f>
        <v>15000</v>
      </c>
      <c r="H1503" s="11">
        <f>IFERROR(Data[[#This Row],[Salary in USD]]/(INDEX(Exchange[], MATCH(Data[[#This Row],[Local Currency Unit]], Exchange[Code], 0), 8)), "")</f>
        <v>3571.4285714285711</v>
      </c>
      <c r="I1503" s="30">
        <f>100*(Data[[#This Row],[Salary in Big Macs]]/$H$5)</f>
        <v>26.05644441828499</v>
      </c>
      <c r="J1503" s="1" t="s">
        <v>3390</v>
      </c>
      <c r="K1503" s="1" t="s">
        <v>342</v>
      </c>
      <c r="L1503" s="1" t="s">
        <v>133</v>
      </c>
      <c r="M1503" s="1" t="s">
        <v>322</v>
      </c>
      <c r="N1503" s="1" t="str">
        <f>INDEX(Countries[], MATCH(Data[[#This Row],[Where do you work]], Countries[Actual], 0), 2)</f>
        <v>USA</v>
      </c>
      <c r="O1503" s="1" t="str">
        <f>VLOOKUP(Data[[#This Row],[Where do you work]], Countries[], 3, FALSE)</f>
        <v>North America</v>
      </c>
      <c r="P1503" s="1" t="s">
        <v>294</v>
      </c>
      <c r="Q1503" s="1" t="str">
        <f>VLOOKUP(Data[[#This Row],[How many hours of a day you work on Excel]], Time[], 2, FALSE)</f>
        <v>Very Heavy</v>
      </c>
      <c r="S1503" s="33" t="str">
        <f>VLOOKUP(Data[[#This Row],[Years of Experience]], Experience[], 2, TRUE)</f>
        <v>0 - 5 Years</v>
      </c>
    </row>
    <row r="1504" spans="2:19" x14ac:dyDescent="0.2">
      <c r="B1504" s="1" t="s">
        <v>1961</v>
      </c>
      <c r="C1504" s="1">
        <v>41054.980046296296</v>
      </c>
      <c r="D1504" s="10">
        <v>50000</v>
      </c>
      <c r="E1504" s="1" t="s">
        <v>322</v>
      </c>
      <c r="F1504" s="11">
        <v>50000</v>
      </c>
      <c r="G1504" s="9">
        <f>Data[[#This Row],[Clean Salary]]*INDEX(Exchange[], MATCH(Data[[#This Row],[Currency]], Exchange[Code], 0), 4)</f>
        <v>50000</v>
      </c>
      <c r="H1504" s="11">
        <f>IFERROR(Data[[#This Row],[Salary in USD]]/(INDEX(Exchange[], MATCH(Data[[#This Row],[Local Currency Unit]], Exchange[Code], 0), 8)), "")</f>
        <v>11904.761904761905</v>
      </c>
      <c r="I1504" s="30">
        <f>100*(Data[[#This Row],[Salary in Big Macs]]/$H$5)</f>
        <v>86.854814727616642</v>
      </c>
      <c r="J1504" s="1" t="s">
        <v>1962</v>
      </c>
      <c r="K1504" s="1" t="s">
        <v>281</v>
      </c>
      <c r="L1504" s="1" t="s">
        <v>133</v>
      </c>
      <c r="M1504" s="1" t="s">
        <v>322</v>
      </c>
      <c r="N1504" s="1" t="str">
        <f>INDEX(Countries[], MATCH(Data[[#This Row],[Where do you work]], Countries[Actual], 0), 2)</f>
        <v>USA</v>
      </c>
      <c r="O1504" s="1" t="str">
        <f>VLOOKUP(Data[[#This Row],[Where do you work]], Countries[], 3, FALSE)</f>
        <v>North America</v>
      </c>
      <c r="P1504" s="1" t="s">
        <v>291</v>
      </c>
      <c r="Q1504" s="1" t="str">
        <f>VLOOKUP(Data[[#This Row],[How many hours of a day you work on Excel]], Time[], 2, FALSE)</f>
        <v>Medium</v>
      </c>
      <c r="S1504" s="33" t="str">
        <f>VLOOKUP(Data[[#This Row],[Years of Experience]], Experience[], 2, TRUE)</f>
        <v>0 - 5 Years</v>
      </c>
    </row>
    <row r="1505" spans="2:19" x14ac:dyDescent="0.2">
      <c r="B1505" s="1" t="s">
        <v>1151</v>
      </c>
      <c r="C1505" s="1">
        <v>41055.056319444448</v>
      </c>
      <c r="D1505" s="10">
        <v>75000</v>
      </c>
      <c r="E1505" s="1" t="s">
        <v>322</v>
      </c>
      <c r="F1505" s="11">
        <v>75000</v>
      </c>
      <c r="G1505" s="9">
        <f>Data[[#This Row],[Clean Salary]]*INDEX(Exchange[], MATCH(Data[[#This Row],[Currency]], Exchange[Code], 0), 4)</f>
        <v>75000</v>
      </c>
      <c r="H1505" s="11">
        <f>IFERROR(Data[[#This Row],[Salary in USD]]/(INDEX(Exchange[], MATCH(Data[[#This Row],[Local Currency Unit]], Exchange[Code], 0), 8)), "")</f>
        <v>17857.142857142855</v>
      </c>
      <c r="I1505" s="30">
        <f>100*(Data[[#This Row],[Salary in Big Macs]]/$H$5)</f>
        <v>130.28222209142496</v>
      </c>
      <c r="J1505" s="1" t="s">
        <v>1152</v>
      </c>
      <c r="K1505" s="1" t="s">
        <v>290</v>
      </c>
      <c r="L1505" s="1" t="s">
        <v>133</v>
      </c>
      <c r="M1505" s="1" t="s">
        <v>322</v>
      </c>
      <c r="N1505" s="1" t="str">
        <f>INDEX(Countries[], MATCH(Data[[#This Row],[Where do you work]], Countries[Actual], 0), 2)</f>
        <v>USA</v>
      </c>
      <c r="O1505" s="1" t="str">
        <f>VLOOKUP(Data[[#This Row],[Where do you work]], Countries[], 3, FALSE)</f>
        <v>North America</v>
      </c>
      <c r="P1505" s="1" t="s">
        <v>282</v>
      </c>
      <c r="Q1505" s="1" t="str">
        <f>VLOOKUP(Data[[#This Row],[How many hours of a day you work on Excel]], Time[], 2, FALSE)</f>
        <v>Heavy</v>
      </c>
      <c r="S1505" s="33" t="str">
        <f>VLOOKUP(Data[[#This Row],[Years of Experience]], Experience[], 2, TRUE)</f>
        <v>0 - 5 Years</v>
      </c>
    </row>
    <row r="1506" spans="2:19" x14ac:dyDescent="0.2">
      <c r="B1506" s="1" t="s">
        <v>1585</v>
      </c>
      <c r="C1506" s="1">
        <v>41055.126180555555</v>
      </c>
      <c r="D1506" s="10">
        <v>60000</v>
      </c>
      <c r="E1506" s="1" t="s">
        <v>322</v>
      </c>
      <c r="F1506" s="11">
        <v>60000</v>
      </c>
      <c r="G1506" s="9">
        <f>Data[[#This Row],[Clean Salary]]*INDEX(Exchange[], MATCH(Data[[#This Row],[Currency]], Exchange[Code], 0), 4)</f>
        <v>60000</v>
      </c>
      <c r="H1506" s="11">
        <f>IFERROR(Data[[#This Row],[Salary in USD]]/(INDEX(Exchange[], MATCH(Data[[#This Row],[Local Currency Unit]], Exchange[Code], 0), 8)), "")</f>
        <v>14285.714285714284</v>
      </c>
      <c r="I1506" s="30">
        <f>100*(Data[[#This Row],[Salary in Big Macs]]/$H$5)</f>
        <v>104.22577767313996</v>
      </c>
      <c r="J1506" s="1" t="s">
        <v>1586</v>
      </c>
      <c r="K1506" s="1" t="s">
        <v>290</v>
      </c>
      <c r="L1506" s="1" t="s">
        <v>133</v>
      </c>
      <c r="M1506" s="1" t="s">
        <v>322</v>
      </c>
      <c r="N1506" s="1" t="str">
        <f>INDEX(Countries[], MATCH(Data[[#This Row],[Where do you work]], Countries[Actual], 0), 2)</f>
        <v>USA</v>
      </c>
      <c r="O1506" s="1" t="str">
        <f>VLOOKUP(Data[[#This Row],[Where do you work]], Countries[], 3, FALSE)</f>
        <v>North America</v>
      </c>
      <c r="P1506" s="1" t="s">
        <v>294</v>
      </c>
      <c r="Q1506" s="1" t="str">
        <f>VLOOKUP(Data[[#This Row],[How many hours of a day you work on Excel]], Time[], 2, FALSE)</f>
        <v>Very Heavy</v>
      </c>
      <c r="S1506" s="33" t="str">
        <f>VLOOKUP(Data[[#This Row],[Years of Experience]], Experience[], 2, TRUE)</f>
        <v>0 - 5 Years</v>
      </c>
    </row>
    <row r="1507" spans="2:19" x14ac:dyDescent="0.2">
      <c r="B1507" s="1" t="s">
        <v>1014</v>
      </c>
      <c r="C1507" s="1">
        <v>41059.034756944442</v>
      </c>
      <c r="D1507" s="10">
        <v>81000</v>
      </c>
      <c r="E1507" s="1" t="s">
        <v>322</v>
      </c>
      <c r="F1507" s="11">
        <v>81000</v>
      </c>
      <c r="G1507" s="9">
        <f>Data[[#This Row],[Clean Salary]]*INDEX(Exchange[], MATCH(Data[[#This Row],[Currency]], Exchange[Code], 0), 4)</f>
        <v>81000</v>
      </c>
      <c r="H1507" s="11">
        <f>IFERROR(Data[[#This Row],[Salary in USD]]/(INDEX(Exchange[], MATCH(Data[[#This Row],[Local Currency Unit]], Exchange[Code], 0), 8)), "")</f>
        <v>19285.714285714286</v>
      </c>
      <c r="I1507" s="30">
        <f>100*(Data[[#This Row],[Salary in Big Macs]]/$H$5)</f>
        <v>140.70479985873897</v>
      </c>
      <c r="J1507" s="1" t="s">
        <v>1015</v>
      </c>
      <c r="K1507" s="1" t="s">
        <v>281</v>
      </c>
      <c r="L1507" s="1" t="s">
        <v>133</v>
      </c>
      <c r="M1507" s="1" t="s">
        <v>322</v>
      </c>
      <c r="N1507" s="1" t="str">
        <f>INDEX(Countries[], MATCH(Data[[#This Row],[Where do you work]], Countries[Actual], 0), 2)</f>
        <v>USA</v>
      </c>
      <c r="O1507" s="1" t="str">
        <f>VLOOKUP(Data[[#This Row],[Where do you work]], Countries[], 3, FALSE)</f>
        <v>North America</v>
      </c>
      <c r="P1507" s="1" t="s">
        <v>324</v>
      </c>
      <c r="Q1507" s="1" t="str">
        <f>VLOOKUP(Data[[#This Row],[How many hours of a day you work on Excel]], Time[], 2, FALSE)</f>
        <v>Light</v>
      </c>
      <c r="R1507" s="1">
        <v>12</v>
      </c>
      <c r="S1507" s="33" t="str">
        <f>VLOOKUP(Data[[#This Row],[Years of Experience]], Experience[], 2, TRUE)</f>
        <v>10 - 20 Years</v>
      </c>
    </row>
    <row r="1508" spans="2:19" x14ac:dyDescent="0.2">
      <c r="B1508" s="1" t="s">
        <v>669</v>
      </c>
      <c r="C1508" s="1">
        <v>41055.030428240738</v>
      </c>
      <c r="D1508" s="10">
        <v>104000</v>
      </c>
      <c r="E1508" s="1" t="s">
        <v>322</v>
      </c>
      <c r="F1508" s="11">
        <v>104000</v>
      </c>
      <c r="G1508" s="9">
        <f>Data[[#This Row],[Clean Salary]]*INDEX(Exchange[], MATCH(Data[[#This Row],[Currency]], Exchange[Code], 0), 4)</f>
        <v>104000</v>
      </c>
      <c r="H1508" s="11">
        <f>IFERROR(Data[[#This Row],[Salary in USD]]/(INDEX(Exchange[], MATCH(Data[[#This Row],[Local Currency Unit]], Exchange[Code], 0), 8)), "")</f>
        <v>24761.90476190476</v>
      </c>
      <c r="I1508" s="30">
        <f>100*(Data[[#This Row],[Salary in Big Macs]]/$H$5)</f>
        <v>180.6580146334426</v>
      </c>
      <c r="J1508" s="1" t="s">
        <v>545</v>
      </c>
      <c r="K1508" s="1" t="s">
        <v>329</v>
      </c>
      <c r="L1508" s="1" t="s">
        <v>133</v>
      </c>
      <c r="M1508" s="1" t="s">
        <v>322</v>
      </c>
      <c r="N1508" s="1" t="str">
        <f>INDEX(Countries[], MATCH(Data[[#This Row],[Where do you work]], Countries[Actual], 0), 2)</f>
        <v>USA</v>
      </c>
      <c r="O1508" s="1" t="str">
        <f>VLOOKUP(Data[[#This Row],[Where do you work]], Countries[], 3, FALSE)</f>
        <v>North America</v>
      </c>
      <c r="P1508" s="1" t="s">
        <v>291</v>
      </c>
      <c r="Q1508" s="1" t="str">
        <f>VLOOKUP(Data[[#This Row],[How many hours of a day you work on Excel]], Time[], 2, FALSE)</f>
        <v>Medium</v>
      </c>
      <c r="S1508" s="33" t="str">
        <f>VLOOKUP(Data[[#This Row],[Years of Experience]], Experience[], 2, TRUE)</f>
        <v>0 - 5 Years</v>
      </c>
    </row>
    <row r="1509" spans="2:19" x14ac:dyDescent="0.2">
      <c r="B1509" s="1" t="s">
        <v>869</v>
      </c>
      <c r="C1509" s="1">
        <v>41060.129965277774</v>
      </c>
      <c r="D1509" s="10">
        <v>89000</v>
      </c>
      <c r="E1509" s="1" t="s">
        <v>322</v>
      </c>
      <c r="F1509" s="11">
        <v>89000</v>
      </c>
      <c r="G1509" s="9">
        <f>Data[[#This Row],[Clean Salary]]*INDEX(Exchange[], MATCH(Data[[#This Row],[Currency]], Exchange[Code], 0), 4)</f>
        <v>89000</v>
      </c>
      <c r="H1509" s="11">
        <f>IFERROR(Data[[#This Row],[Salary in USD]]/(INDEX(Exchange[], MATCH(Data[[#This Row],[Local Currency Unit]], Exchange[Code], 0), 8)), "")</f>
        <v>21190.476190476191</v>
      </c>
      <c r="I1509" s="30">
        <f>100*(Data[[#This Row],[Salary in Big Macs]]/$H$5)</f>
        <v>154.60157021515761</v>
      </c>
      <c r="J1509" s="1" t="s">
        <v>280</v>
      </c>
      <c r="K1509" s="1" t="s">
        <v>281</v>
      </c>
      <c r="L1509" s="1" t="s">
        <v>133</v>
      </c>
      <c r="M1509" s="1" t="s">
        <v>322</v>
      </c>
      <c r="N1509" s="1" t="str">
        <f>INDEX(Countries[], MATCH(Data[[#This Row],[Where do you work]], Countries[Actual], 0), 2)</f>
        <v>USA</v>
      </c>
      <c r="O1509" s="1" t="str">
        <f>VLOOKUP(Data[[#This Row],[Where do you work]], Countries[], 3, FALSE)</f>
        <v>North America</v>
      </c>
      <c r="P1509" s="1" t="s">
        <v>291</v>
      </c>
      <c r="Q1509" s="1" t="str">
        <f>VLOOKUP(Data[[#This Row],[How many hours of a day you work on Excel]], Time[], 2, FALSE)</f>
        <v>Medium</v>
      </c>
      <c r="R1509" s="1">
        <v>10</v>
      </c>
      <c r="S1509" s="33" t="str">
        <f>VLOOKUP(Data[[#This Row],[Years of Experience]], Experience[], 2, TRUE)</f>
        <v>10 - 20 Years</v>
      </c>
    </row>
    <row r="1510" spans="2:19" x14ac:dyDescent="0.2">
      <c r="B1510" s="1" t="s">
        <v>723</v>
      </c>
      <c r="C1510" s="1">
        <v>41058.072256944448</v>
      </c>
      <c r="D1510" s="10">
        <v>100000</v>
      </c>
      <c r="E1510" s="1" t="s">
        <v>322</v>
      </c>
      <c r="F1510" s="11">
        <v>100000</v>
      </c>
      <c r="G1510" s="9">
        <f>Data[[#This Row],[Clean Salary]]*INDEX(Exchange[], MATCH(Data[[#This Row],[Currency]], Exchange[Code], 0), 4)</f>
        <v>100000</v>
      </c>
      <c r="H1510" s="11">
        <f>IFERROR(Data[[#This Row],[Salary in USD]]/(INDEX(Exchange[], MATCH(Data[[#This Row],[Local Currency Unit]], Exchange[Code], 0), 8)), "")</f>
        <v>23809.523809523809</v>
      </c>
      <c r="I1510" s="30">
        <f>100*(Data[[#This Row],[Salary in Big Macs]]/$H$5)</f>
        <v>173.70962945523328</v>
      </c>
      <c r="J1510" s="1" t="s">
        <v>280</v>
      </c>
      <c r="K1510" s="1" t="s">
        <v>281</v>
      </c>
      <c r="L1510" s="1" t="s">
        <v>133</v>
      </c>
      <c r="M1510" s="1" t="s">
        <v>322</v>
      </c>
      <c r="N1510" s="1" t="str">
        <f>INDEX(Countries[], MATCH(Data[[#This Row],[Where do you work]], Countries[Actual], 0), 2)</f>
        <v>USA</v>
      </c>
      <c r="O1510" s="1" t="str">
        <f>VLOOKUP(Data[[#This Row],[Where do you work]], Countries[], 3, FALSE)</f>
        <v>North America</v>
      </c>
      <c r="P1510" s="1" t="s">
        <v>282</v>
      </c>
      <c r="Q1510" s="1" t="str">
        <f>VLOOKUP(Data[[#This Row],[How many hours of a day you work on Excel]], Time[], 2, FALSE)</f>
        <v>Heavy</v>
      </c>
      <c r="R1510" s="1">
        <v>11</v>
      </c>
      <c r="S1510" s="33" t="str">
        <f>VLOOKUP(Data[[#This Row],[Years of Experience]], Experience[], 2, TRUE)</f>
        <v>10 - 20 Years</v>
      </c>
    </row>
    <row r="1511" spans="2:19" x14ac:dyDescent="0.2">
      <c r="B1511" s="1" t="s">
        <v>560</v>
      </c>
      <c r="C1511" s="1">
        <v>41058.904675925929</v>
      </c>
      <c r="D1511" s="10">
        <v>120000</v>
      </c>
      <c r="E1511" s="1" t="s">
        <v>322</v>
      </c>
      <c r="F1511" s="11">
        <v>120000</v>
      </c>
      <c r="G1511" s="9">
        <f>Data[[#This Row],[Clean Salary]]*INDEX(Exchange[], MATCH(Data[[#This Row],[Currency]], Exchange[Code], 0), 4)</f>
        <v>120000</v>
      </c>
      <c r="H1511" s="11">
        <f>IFERROR(Data[[#This Row],[Salary in USD]]/(INDEX(Exchange[], MATCH(Data[[#This Row],[Local Currency Unit]], Exchange[Code], 0), 8)), "")</f>
        <v>28571.428571428569</v>
      </c>
      <c r="I1511" s="30">
        <f>100*(Data[[#This Row],[Salary in Big Macs]]/$H$5)</f>
        <v>208.45155534627992</v>
      </c>
      <c r="J1511" s="1" t="s">
        <v>280</v>
      </c>
      <c r="K1511" s="1" t="s">
        <v>281</v>
      </c>
      <c r="L1511" s="1" t="s">
        <v>133</v>
      </c>
      <c r="M1511" s="1" t="s">
        <v>322</v>
      </c>
      <c r="N1511" s="1" t="str">
        <f>INDEX(Countries[], MATCH(Data[[#This Row],[Where do you work]], Countries[Actual], 0), 2)</f>
        <v>USA</v>
      </c>
      <c r="O1511" s="1" t="str">
        <f>VLOOKUP(Data[[#This Row],[Where do you work]], Countries[], 3, FALSE)</f>
        <v>North America</v>
      </c>
      <c r="P1511" s="1" t="s">
        <v>291</v>
      </c>
      <c r="Q1511" s="1" t="str">
        <f>VLOOKUP(Data[[#This Row],[How many hours of a day you work on Excel]], Time[], 2, FALSE)</f>
        <v>Medium</v>
      </c>
      <c r="R1511" s="1">
        <v>5</v>
      </c>
      <c r="S1511" s="33" t="str">
        <f>VLOOKUP(Data[[#This Row],[Years of Experience]], Experience[], 2, TRUE)</f>
        <v>5 - 10 Years</v>
      </c>
    </row>
    <row r="1512" spans="2:19" x14ac:dyDescent="0.2">
      <c r="B1512" s="1" t="s">
        <v>561</v>
      </c>
      <c r="C1512" s="1">
        <v>41059.017858796295</v>
      </c>
      <c r="D1512" s="10">
        <v>120000</v>
      </c>
      <c r="E1512" s="1" t="s">
        <v>322</v>
      </c>
      <c r="F1512" s="11">
        <v>120000</v>
      </c>
      <c r="G1512" s="9">
        <f>Data[[#This Row],[Clean Salary]]*INDEX(Exchange[], MATCH(Data[[#This Row],[Currency]], Exchange[Code], 0), 4)</f>
        <v>120000</v>
      </c>
      <c r="H1512" s="11">
        <f>IFERROR(Data[[#This Row],[Salary in USD]]/(INDEX(Exchange[], MATCH(Data[[#This Row],[Local Currency Unit]], Exchange[Code], 0), 8)), "")</f>
        <v>28571.428571428569</v>
      </c>
      <c r="I1512" s="30">
        <f>100*(Data[[#This Row],[Salary in Big Macs]]/$H$5)</f>
        <v>208.45155534627992</v>
      </c>
      <c r="J1512" s="1" t="s">
        <v>280</v>
      </c>
      <c r="K1512" s="1" t="s">
        <v>281</v>
      </c>
      <c r="L1512" s="1" t="s">
        <v>133</v>
      </c>
      <c r="M1512" s="1" t="s">
        <v>322</v>
      </c>
      <c r="N1512" s="1" t="str">
        <f>INDEX(Countries[], MATCH(Data[[#This Row],[Where do you work]], Countries[Actual], 0), 2)</f>
        <v>USA</v>
      </c>
      <c r="O1512" s="1" t="str">
        <f>VLOOKUP(Data[[#This Row],[Where do you work]], Countries[], 3, FALSE)</f>
        <v>North America</v>
      </c>
      <c r="P1512" s="1" t="s">
        <v>291</v>
      </c>
      <c r="Q1512" s="1" t="str">
        <f>VLOOKUP(Data[[#This Row],[How many hours of a day you work on Excel]], Time[], 2, FALSE)</f>
        <v>Medium</v>
      </c>
      <c r="R1512" s="1">
        <v>10</v>
      </c>
      <c r="S1512" s="33" t="str">
        <f>VLOOKUP(Data[[#This Row],[Years of Experience]], Experience[], 2, TRUE)</f>
        <v>10 - 20 Years</v>
      </c>
    </row>
    <row r="1513" spans="2:19" x14ac:dyDescent="0.2">
      <c r="B1513" s="1" t="s">
        <v>537</v>
      </c>
      <c r="C1513" s="1">
        <v>41058.800219907411</v>
      </c>
      <c r="D1513" s="10">
        <v>125000</v>
      </c>
      <c r="E1513" s="1" t="s">
        <v>322</v>
      </c>
      <c r="F1513" s="11">
        <v>125000</v>
      </c>
      <c r="G1513" s="9">
        <f>Data[[#This Row],[Clean Salary]]*INDEX(Exchange[], MATCH(Data[[#This Row],[Currency]], Exchange[Code], 0), 4)</f>
        <v>125000</v>
      </c>
      <c r="H1513" s="11">
        <f>IFERROR(Data[[#This Row],[Salary in USD]]/(INDEX(Exchange[], MATCH(Data[[#This Row],[Local Currency Unit]], Exchange[Code], 0), 8)), "")</f>
        <v>29761.90476190476</v>
      </c>
      <c r="I1513" s="30">
        <f>100*(Data[[#This Row],[Salary in Big Macs]]/$H$5)</f>
        <v>217.13703681904158</v>
      </c>
      <c r="J1513" s="1" t="s">
        <v>280</v>
      </c>
      <c r="K1513" s="1" t="s">
        <v>281</v>
      </c>
      <c r="L1513" s="1" t="s">
        <v>133</v>
      </c>
      <c r="M1513" s="1" t="s">
        <v>322</v>
      </c>
      <c r="N1513" s="1" t="str">
        <f>INDEX(Countries[], MATCH(Data[[#This Row],[Where do you work]], Countries[Actual], 0), 2)</f>
        <v>USA</v>
      </c>
      <c r="O1513" s="1" t="str">
        <f>VLOOKUP(Data[[#This Row],[Where do you work]], Countries[], 3, FALSE)</f>
        <v>North America</v>
      </c>
      <c r="P1513" s="1" t="s">
        <v>282</v>
      </c>
      <c r="Q1513" s="1" t="str">
        <f>VLOOKUP(Data[[#This Row],[How many hours of a day you work on Excel]], Time[], 2, FALSE)</f>
        <v>Heavy</v>
      </c>
      <c r="R1513" s="1">
        <v>25</v>
      </c>
      <c r="S1513" s="33" t="str">
        <f>VLOOKUP(Data[[#This Row],[Years of Experience]], Experience[], 2, TRUE)</f>
        <v>20+ Years</v>
      </c>
    </row>
    <row r="1514" spans="2:19" x14ac:dyDescent="0.2">
      <c r="B1514" s="1" t="s">
        <v>522</v>
      </c>
      <c r="C1514" s="1">
        <v>41055.059374999997</v>
      </c>
      <c r="D1514" s="10">
        <v>125000</v>
      </c>
      <c r="E1514" s="1" t="s">
        <v>322</v>
      </c>
      <c r="F1514" s="11">
        <v>125000</v>
      </c>
      <c r="G1514" s="9">
        <f>Data[[#This Row],[Clean Salary]]*INDEX(Exchange[], MATCH(Data[[#This Row],[Currency]], Exchange[Code], 0), 4)</f>
        <v>125000</v>
      </c>
      <c r="H1514" s="11">
        <f>IFERROR(Data[[#This Row],[Salary in USD]]/(INDEX(Exchange[], MATCH(Data[[#This Row],[Local Currency Unit]], Exchange[Code], 0), 8)), "")</f>
        <v>29761.90476190476</v>
      </c>
      <c r="I1514" s="30">
        <f>100*(Data[[#This Row],[Salary in Big Macs]]/$H$5)</f>
        <v>217.13703681904158</v>
      </c>
      <c r="J1514" s="1" t="s">
        <v>523</v>
      </c>
      <c r="K1514" s="1" t="s">
        <v>281</v>
      </c>
      <c r="L1514" s="1" t="s">
        <v>133</v>
      </c>
      <c r="M1514" s="1" t="s">
        <v>322</v>
      </c>
      <c r="N1514" s="1" t="str">
        <f>INDEX(Countries[], MATCH(Data[[#This Row],[Where do you work]], Countries[Actual], 0), 2)</f>
        <v>USA</v>
      </c>
      <c r="O1514" s="1" t="str">
        <f>VLOOKUP(Data[[#This Row],[Where do you work]], Countries[], 3, FALSE)</f>
        <v>North America</v>
      </c>
      <c r="P1514" s="1" t="s">
        <v>282</v>
      </c>
      <c r="Q1514" s="1" t="str">
        <f>VLOOKUP(Data[[#This Row],[How many hours of a day you work on Excel]], Time[], 2, FALSE)</f>
        <v>Heavy</v>
      </c>
      <c r="S1514" s="33" t="str">
        <f>VLOOKUP(Data[[#This Row],[Years of Experience]], Experience[], 2, TRUE)</f>
        <v>0 - 5 Years</v>
      </c>
    </row>
    <row r="1515" spans="2:19" x14ac:dyDescent="0.2">
      <c r="B1515" s="1" t="s">
        <v>1478</v>
      </c>
      <c r="C1515" s="1">
        <v>41055.047442129631</v>
      </c>
      <c r="D1515" s="10">
        <v>62400</v>
      </c>
      <c r="E1515" s="1" t="s">
        <v>322</v>
      </c>
      <c r="F1515" s="11">
        <v>62400</v>
      </c>
      <c r="G1515" s="9">
        <f>Data[[#This Row],[Clean Salary]]*INDEX(Exchange[], MATCH(Data[[#This Row],[Currency]], Exchange[Code], 0), 4)</f>
        <v>62400</v>
      </c>
      <c r="H1515" s="11">
        <f>IFERROR(Data[[#This Row],[Salary in USD]]/(INDEX(Exchange[], MATCH(Data[[#This Row],[Local Currency Unit]], Exchange[Code], 0), 8)), "")</f>
        <v>14857.142857142857</v>
      </c>
      <c r="I1515" s="30">
        <f>100*(Data[[#This Row],[Salary in Big Macs]]/$H$5)</f>
        <v>108.39480878006556</v>
      </c>
      <c r="J1515" s="1" t="s">
        <v>1479</v>
      </c>
      <c r="K1515" s="1" t="s">
        <v>316</v>
      </c>
      <c r="L1515" s="1" t="s">
        <v>133</v>
      </c>
      <c r="M1515" s="1" t="s">
        <v>322</v>
      </c>
      <c r="N1515" s="1" t="str">
        <f>INDEX(Countries[], MATCH(Data[[#This Row],[Where do you work]], Countries[Actual], 0), 2)</f>
        <v>USA</v>
      </c>
      <c r="O1515" s="1" t="str">
        <f>VLOOKUP(Data[[#This Row],[Where do you work]], Countries[], 3, FALSE)</f>
        <v>North America</v>
      </c>
      <c r="P1515" s="1" t="s">
        <v>294</v>
      </c>
      <c r="Q1515" s="1" t="str">
        <f>VLOOKUP(Data[[#This Row],[How many hours of a day you work on Excel]], Time[], 2, FALSE)</f>
        <v>Very Heavy</v>
      </c>
      <c r="S1515" s="33" t="str">
        <f>VLOOKUP(Data[[#This Row],[Years of Experience]], Experience[], 2, TRUE)</f>
        <v>0 - 5 Years</v>
      </c>
    </row>
    <row r="1516" spans="2:19" x14ac:dyDescent="0.2">
      <c r="B1516" s="1" t="s">
        <v>1443</v>
      </c>
      <c r="C1516" s="1">
        <v>41060.100428240738</v>
      </c>
      <c r="D1516" s="10">
        <v>64300</v>
      </c>
      <c r="E1516" s="1" t="s">
        <v>322</v>
      </c>
      <c r="F1516" s="11">
        <v>64300</v>
      </c>
      <c r="G1516" s="9">
        <f>Data[[#This Row],[Clean Salary]]*INDEX(Exchange[], MATCH(Data[[#This Row],[Currency]], Exchange[Code], 0), 4)</f>
        <v>64300</v>
      </c>
      <c r="H1516" s="11">
        <f>IFERROR(Data[[#This Row],[Salary in USD]]/(INDEX(Exchange[], MATCH(Data[[#This Row],[Local Currency Unit]], Exchange[Code], 0), 8)), "")</f>
        <v>15309.523809523809</v>
      </c>
      <c r="I1516" s="30">
        <f>100*(Data[[#This Row],[Salary in Big Macs]]/$H$5)</f>
        <v>111.695291739715</v>
      </c>
      <c r="J1516" s="1" t="s">
        <v>1444</v>
      </c>
      <c r="K1516" s="1" t="s">
        <v>316</v>
      </c>
      <c r="L1516" s="1" t="s">
        <v>133</v>
      </c>
      <c r="M1516" s="1" t="s">
        <v>322</v>
      </c>
      <c r="N1516" s="1" t="str">
        <f>INDEX(Countries[], MATCH(Data[[#This Row],[Where do you work]], Countries[Actual], 0), 2)</f>
        <v>USA</v>
      </c>
      <c r="O1516" s="1" t="str">
        <f>VLOOKUP(Data[[#This Row],[Where do you work]], Countries[], 3, FALSE)</f>
        <v>North America</v>
      </c>
      <c r="P1516" s="1" t="s">
        <v>282</v>
      </c>
      <c r="Q1516" s="1" t="str">
        <f>VLOOKUP(Data[[#This Row],[How many hours of a day you work on Excel]], Time[], 2, FALSE)</f>
        <v>Heavy</v>
      </c>
      <c r="R1516" s="1">
        <v>15</v>
      </c>
      <c r="S1516" s="33" t="str">
        <f>VLOOKUP(Data[[#This Row],[Years of Experience]], Experience[], 2, TRUE)</f>
        <v>10 - 20 Years</v>
      </c>
    </row>
    <row r="1517" spans="2:19" x14ac:dyDescent="0.2">
      <c r="B1517" s="1" t="s">
        <v>1154</v>
      </c>
      <c r="C1517" s="1">
        <v>41055.107766203706</v>
      </c>
      <c r="D1517" s="10">
        <v>75000</v>
      </c>
      <c r="E1517" s="1" t="s">
        <v>322</v>
      </c>
      <c r="F1517" s="11">
        <v>75000</v>
      </c>
      <c r="G1517" s="9">
        <f>Data[[#This Row],[Clean Salary]]*INDEX(Exchange[], MATCH(Data[[#This Row],[Currency]], Exchange[Code], 0), 4)</f>
        <v>75000</v>
      </c>
      <c r="H1517" s="11">
        <f>IFERROR(Data[[#This Row],[Salary in USD]]/(INDEX(Exchange[], MATCH(Data[[#This Row],[Local Currency Unit]], Exchange[Code], 0), 8)), "")</f>
        <v>17857.142857142855</v>
      </c>
      <c r="I1517" s="30">
        <f>100*(Data[[#This Row],[Salary in Big Macs]]/$H$5)</f>
        <v>130.28222209142496</v>
      </c>
      <c r="J1517" s="1" t="s">
        <v>1155</v>
      </c>
      <c r="K1517" s="1" t="s">
        <v>290</v>
      </c>
      <c r="L1517" s="1" t="s">
        <v>133</v>
      </c>
      <c r="M1517" s="1" t="s">
        <v>322</v>
      </c>
      <c r="N1517" s="1" t="str">
        <f>INDEX(Countries[], MATCH(Data[[#This Row],[Where do you work]], Countries[Actual], 0), 2)</f>
        <v>USA</v>
      </c>
      <c r="O1517" s="1" t="str">
        <f>VLOOKUP(Data[[#This Row],[Where do you work]], Countries[], 3, FALSE)</f>
        <v>North America</v>
      </c>
      <c r="P1517" s="1" t="s">
        <v>282</v>
      </c>
      <c r="Q1517" s="1" t="str">
        <f>VLOOKUP(Data[[#This Row],[How many hours of a day you work on Excel]], Time[], 2, FALSE)</f>
        <v>Heavy</v>
      </c>
      <c r="S1517" s="33" t="str">
        <f>VLOOKUP(Data[[#This Row],[Years of Experience]], Experience[], 2, TRUE)</f>
        <v>0 - 5 Years</v>
      </c>
    </row>
    <row r="1518" spans="2:19" x14ac:dyDescent="0.2">
      <c r="B1518" s="1" t="s">
        <v>1332</v>
      </c>
      <c r="C1518" s="1">
        <v>41057.88685185185</v>
      </c>
      <c r="D1518" s="10">
        <v>69000</v>
      </c>
      <c r="E1518" s="1" t="s">
        <v>322</v>
      </c>
      <c r="F1518" s="11">
        <v>69000</v>
      </c>
      <c r="G1518" s="9">
        <f>Data[[#This Row],[Clean Salary]]*INDEX(Exchange[], MATCH(Data[[#This Row],[Currency]], Exchange[Code], 0), 4)</f>
        <v>69000</v>
      </c>
      <c r="H1518" s="11">
        <f>IFERROR(Data[[#This Row],[Salary in USD]]/(INDEX(Exchange[], MATCH(Data[[#This Row],[Local Currency Unit]], Exchange[Code], 0), 8)), "")</f>
        <v>16428.571428571428</v>
      </c>
      <c r="I1518" s="30">
        <f>100*(Data[[#This Row],[Salary in Big Macs]]/$H$5)</f>
        <v>119.85964432411096</v>
      </c>
      <c r="J1518" s="1" t="s">
        <v>1333</v>
      </c>
      <c r="K1518" s="1" t="s">
        <v>290</v>
      </c>
      <c r="L1518" s="1" t="s">
        <v>133</v>
      </c>
      <c r="M1518" s="1" t="s">
        <v>322</v>
      </c>
      <c r="N1518" s="1" t="str">
        <f>INDEX(Countries[], MATCH(Data[[#This Row],[Where do you work]], Countries[Actual], 0), 2)</f>
        <v>USA</v>
      </c>
      <c r="O1518" s="1" t="str">
        <f>VLOOKUP(Data[[#This Row],[Where do you work]], Countries[], 3, FALSE)</f>
        <v>North America</v>
      </c>
      <c r="P1518" s="1" t="s">
        <v>291</v>
      </c>
      <c r="Q1518" s="1" t="str">
        <f>VLOOKUP(Data[[#This Row],[How many hours of a day you work on Excel]], Time[], 2, FALSE)</f>
        <v>Medium</v>
      </c>
      <c r="R1518" s="1">
        <v>20</v>
      </c>
      <c r="S1518" s="33" t="str">
        <f>VLOOKUP(Data[[#This Row],[Years of Experience]], Experience[], 2, TRUE)</f>
        <v>20+ Years</v>
      </c>
    </row>
    <row r="1519" spans="2:19" x14ac:dyDescent="0.2">
      <c r="B1519" s="1" t="s">
        <v>2311</v>
      </c>
      <c r="C1519" s="1">
        <v>41056.565416666665</v>
      </c>
      <c r="D1519" s="10">
        <v>43000</v>
      </c>
      <c r="E1519" s="1" t="s">
        <v>322</v>
      </c>
      <c r="F1519" s="11">
        <v>43000</v>
      </c>
      <c r="G1519" s="9">
        <f>Data[[#This Row],[Clean Salary]]*INDEX(Exchange[], MATCH(Data[[#This Row],[Currency]], Exchange[Code], 0), 4)</f>
        <v>43000</v>
      </c>
      <c r="H1519" s="11">
        <f>IFERROR(Data[[#This Row],[Salary in USD]]/(INDEX(Exchange[], MATCH(Data[[#This Row],[Local Currency Unit]], Exchange[Code], 0), 8)), "")</f>
        <v>10238.095238095239</v>
      </c>
      <c r="I1519" s="30">
        <f>100*(Data[[#This Row],[Salary in Big Macs]]/$H$5)</f>
        <v>74.695140665750316</v>
      </c>
      <c r="J1519" s="1" t="s">
        <v>320</v>
      </c>
      <c r="K1519" s="1" t="s">
        <v>290</v>
      </c>
      <c r="L1519" s="1" t="s">
        <v>133</v>
      </c>
      <c r="M1519" s="1" t="s">
        <v>322</v>
      </c>
      <c r="N1519" s="1" t="str">
        <f>INDEX(Countries[], MATCH(Data[[#This Row],[Where do you work]], Countries[Actual], 0), 2)</f>
        <v>USA</v>
      </c>
      <c r="O1519" s="1" t="str">
        <f>VLOOKUP(Data[[#This Row],[Where do you work]], Countries[], 3, FALSE)</f>
        <v>North America</v>
      </c>
      <c r="P1519" s="1" t="s">
        <v>282</v>
      </c>
      <c r="Q1519" s="1" t="str">
        <f>VLOOKUP(Data[[#This Row],[How many hours of a day you work on Excel]], Time[], 2, FALSE)</f>
        <v>Heavy</v>
      </c>
      <c r="R1519" s="1">
        <v>1</v>
      </c>
      <c r="S1519" s="33" t="str">
        <f>VLOOKUP(Data[[#This Row],[Years of Experience]], Experience[], 2, TRUE)</f>
        <v>0 - 5 Years</v>
      </c>
    </row>
    <row r="1520" spans="2:19" x14ac:dyDescent="0.2">
      <c r="B1520" s="1" t="s">
        <v>2183</v>
      </c>
      <c r="C1520" s="1">
        <v>41055.08315972222</v>
      </c>
      <c r="D1520" s="10" t="s">
        <v>2184</v>
      </c>
      <c r="E1520" s="1" t="s">
        <v>322</v>
      </c>
      <c r="F1520" s="11">
        <v>46000</v>
      </c>
      <c r="G1520" s="9">
        <f>Data[[#This Row],[Clean Salary]]*INDEX(Exchange[], MATCH(Data[[#This Row],[Currency]], Exchange[Code], 0), 4)</f>
        <v>46000</v>
      </c>
      <c r="H1520" s="11">
        <f>IFERROR(Data[[#This Row],[Salary in USD]]/(INDEX(Exchange[], MATCH(Data[[#This Row],[Local Currency Unit]], Exchange[Code], 0), 8)), "")</f>
        <v>10952.380952380952</v>
      </c>
      <c r="I1520" s="30">
        <f>100*(Data[[#This Row],[Salary in Big Macs]]/$H$5)</f>
        <v>79.906429549407306</v>
      </c>
      <c r="J1520" s="1" t="s">
        <v>1136</v>
      </c>
      <c r="K1520" s="1" t="s">
        <v>290</v>
      </c>
      <c r="L1520" s="1" t="s">
        <v>133</v>
      </c>
      <c r="M1520" s="1" t="s">
        <v>322</v>
      </c>
      <c r="N1520" s="1" t="str">
        <f>INDEX(Countries[], MATCH(Data[[#This Row],[Where do you work]], Countries[Actual], 0), 2)</f>
        <v>USA</v>
      </c>
      <c r="O1520" s="1" t="str">
        <f>VLOOKUP(Data[[#This Row],[Where do you work]], Countries[], 3, FALSE)</f>
        <v>North America</v>
      </c>
      <c r="P1520" s="1" t="s">
        <v>282</v>
      </c>
      <c r="Q1520" s="1" t="str">
        <f>VLOOKUP(Data[[#This Row],[How many hours of a day you work on Excel]], Time[], 2, FALSE)</f>
        <v>Heavy</v>
      </c>
      <c r="S1520" s="33" t="str">
        <f>VLOOKUP(Data[[#This Row],[Years of Experience]], Experience[], 2, TRUE)</f>
        <v>0 - 5 Years</v>
      </c>
    </row>
    <row r="1521" spans="2:19" x14ac:dyDescent="0.2">
      <c r="B1521" s="1" t="s">
        <v>1863</v>
      </c>
      <c r="C1521" s="1">
        <v>41055.491180555553</v>
      </c>
      <c r="D1521" s="10">
        <v>53000</v>
      </c>
      <c r="E1521" s="1" t="s">
        <v>322</v>
      </c>
      <c r="F1521" s="11">
        <v>53000</v>
      </c>
      <c r="G1521" s="9">
        <f>Data[[#This Row],[Clean Salary]]*INDEX(Exchange[], MATCH(Data[[#This Row],[Currency]], Exchange[Code], 0), 4)</f>
        <v>53000</v>
      </c>
      <c r="H1521" s="11">
        <f>IFERROR(Data[[#This Row],[Salary in USD]]/(INDEX(Exchange[], MATCH(Data[[#This Row],[Local Currency Unit]], Exchange[Code], 0), 8)), "")</f>
        <v>12619.047619047618</v>
      </c>
      <c r="I1521" s="30">
        <f>100*(Data[[#This Row],[Salary in Big Macs]]/$H$5)</f>
        <v>92.066103611273633</v>
      </c>
      <c r="J1521" s="1" t="s">
        <v>320</v>
      </c>
      <c r="K1521" s="1" t="s">
        <v>290</v>
      </c>
      <c r="L1521" s="1" t="s">
        <v>133</v>
      </c>
      <c r="M1521" s="1" t="s">
        <v>322</v>
      </c>
      <c r="N1521" s="1" t="str">
        <f>INDEX(Countries[], MATCH(Data[[#This Row],[Where do you work]], Countries[Actual], 0), 2)</f>
        <v>USA</v>
      </c>
      <c r="O1521" s="1" t="str">
        <f>VLOOKUP(Data[[#This Row],[Where do you work]], Countries[], 3, FALSE)</f>
        <v>North America</v>
      </c>
      <c r="P1521" s="1" t="s">
        <v>282</v>
      </c>
      <c r="Q1521" s="1" t="str">
        <f>VLOOKUP(Data[[#This Row],[How many hours of a day you work on Excel]], Time[], 2, FALSE)</f>
        <v>Heavy</v>
      </c>
      <c r="R1521" s="1">
        <v>30</v>
      </c>
      <c r="S1521" s="33" t="str">
        <f>VLOOKUP(Data[[#This Row],[Years of Experience]], Experience[], 2, TRUE)</f>
        <v>20+ Years</v>
      </c>
    </row>
    <row r="1522" spans="2:19" x14ac:dyDescent="0.2">
      <c r="B1522" s="1" t="s">
        <v>1692</v>
      </c>
      <c r="C1522" s="1">
        <v>41059.059328703705</v>
      </c>
      <c r="D1522" s="10">
        <v>57678.400000000001</v>
      </c>
      <c r="E1522" s="1" t="s">
        <v>322</v>
      </c>
      <c r="F1522" s="11">
        <v>57678</v>
      </c>
      <c r="G1522" s="9">
        <f>Data[[#This Row],[Clean Salary]]*INDEX(Exchange[], MATCH(Data[[#This Row],[Currency]], Exchange[Code], 0), 4)</f>
        <v>57678</v>
      </c>
      <c r="H1522" s="11">
        <f>IFERROR(Data[[#This Row],[Salary in USD]]/(INDEX(Exchange[], MATCH(Data[[#This Row],[Local Currency Unit]], Exchange[Code], 0), 8)), "")</f>
        <v>13732.857142857143</v>
      </c>
      <c r="I1522" s="30">
        <f>100*(Data[[#This Row],[Salary in Big Macs]]/$H$5)</f>
        <v>100.19224007718945</v>
      </c>
      <c r="J1522" s="1" t="s">
        <v>320</v>
      </c>
      <c r="K1522" s="1" t="s">
        <v>290</v>
      </c>
      <c r="L1522" s="1" t="s">
        <v>133</v>
      </c>
      <c r="M1522" s="1" t="s">
        <v>322</v>
      </c>
      <c r="N1522" s="1" t="str">
        <f>INDEX(Countries[], MATCH(Data[[#This Row],[Where do you work]], Countries[Actual], 0), 2)</f>
        <v>USA</v>
      </c>
      <c r="O1522" s="1" t="str">
        <f>VLOOKUP(Data[[#This Row],[Where do you work]], Countries[], 3, FALSE)</f>
        <v>North America</v>
      </c>
      <c r="P1522" s="1" t="s">
        <v>282</v>
      </c>
      <c r="Q1522" s="1" t="str">
        <f>VLOOKUP(Data[[#This Row],[How many hours of a day you work on Excel]], Time[], 2, FALSE)</f>
        <v>Heavy</v>
      </c>
      <c r="R1522" s="1">
        <v>2</v>
      </c>
      <c r="S1522" s="33" t="str">
        <f>VLOOKUP(Data[[#This Row],[Years of Experience]], Experience[], 2, TRUE)</f>
        <v>0 - 5 Years</v>
      </c>
    </row>
    <row r="1523" spans="2:19" x14ac:dyDescent="0.2">
      <c r="B1523" s="1" t="s">
        <v>1674</v>
      </c>
      <c r="C1523" s="1">
        <v>41054.136412037034</v>
      </c>
      <c r="D1523" s="10">
        <v>58000</v>
      </c>
      <c r="E1523" s="1" t="s">
        <v>322</v>
      </c>
      <c r="F1523" s="11">
        <v>58000</v>
      </c>
      <c r="G1523" s="9">
        <f>Data[[#This Row],[Clean Salary]]*INDEX(Exchange[], MATCH(Data[[#This Row],[Currency]], Exchange[Code], 0), 4)</f>
        <v>58000</v>
      </c>
      <c r="H1523" s="11">
        <f>IFERROR(Data[[#This Row],[Salary in USD]]/(INDEX(Exchange[], MATCH(Data[[#This Row],[Local Currency Unit]], Exchange[Code], 0), 8)), "")</f>
        <v>13809.523809523809</v>
      </c>
      <c r="I1523" s="30">
        <f>100*(Data[[#This Row],[Salary in Big Macs]]/$H$5)</f>
        <v>100.7515850840353</v>
      </c>
      <c r="J1523" s="1" t="s">
        <v>320</v>
      </c>
      <c r="K1523" s="1" t="s">
        <v>290</v>
      </c>
      <c r="L1523" s="1" t="s">
        <v>133</v>
      </c>
      <c r="M1523" s="1" t="s">
        <v>322</v>
      </c>
      <c r="N1523" s="1" t="str">
        <f>INDEX(Countries[], MATCH(Data[[#This Row],[Where do you work]], Countries[Actual], 0), 2)</f>
        <v>USA</v>
      </c>
      <c r="O1523" s="1" t="str">
        <f>VLOOKUP(Data[[#This Row],[Where do you work]], Countries[], 3, FALSE)</f>
        <v>North America</v>
      </c>
      <c r="P1523" s="1" t="s">
        <v>294</v>
      </c>
      <c r="Q1523" s="1" t="str">
        <f>VLOOKUP(Data[[#This Row],[How many hours of a day you work on Excel]], Time[], 2, FALSE)</f>
        <v>Very Heavy</v>
      </c>
      <c r="S1523" s="33" t="str">
        <f>VLOOKUP(Data[[#This Row],[Years of Experience]], Experience[], 2, TRUE)</f>
        <v>0 - 5 Years</v>
      </c>
    </row>
    <row r="1524" spans="2:19" x14ac:dyDescent="0.2">
      <c r="B1524" s="1" t="s">
        <v>1520</v>
      </c>
      <c r="C1524" s="1">
        <v>41058.000243055554</v>
      </c>
      <c r="D1524" s="10">
        <v>61000</v>
      </c>
      <c r="E1524" s="1" t="s">
        <v>322</v>
      </c>
      <c r="F1524" s="11">
        <v>61000</v>
      </c>
      <c r="G1524" s="9">
        <f>Data[[#This Row],[Clean Salary]]*INDEX(Exchange[], MATCH(Data[[#This Row],[Currency]], Exchange[Code], 0), 4)</f>
        <v>61000</v>
      </c>
      <c r="H1524" s="11">
        <f>IFERROR(Data[[#This Row],[Salary in USD]]/(INDEX(Exchange[], MATCH(Data[[#This Row],[Local Currency Unit]], Exchange[Code], 0), 8)), "")</f>
        <v>14523.809523809523</v>
      </c>
      <c r="I1524" s="30">
        <f>100*(Data[[#This Row],[Salary in Big Macs]]/$H$5)</f>
        <v>105.96287396769229</v>
      </c>
      <c r="J1524" s="1" t="s">
        <v>320</v>
      </c>
      <c r="K1524" s="1" t="s">
        <v>290</v>
      </c>
      <c r="L1524" s="1" t="s">
        <v>133</v>
      </c>
      <c r="M1524" s="1" t="s">
        <v>322</v>
      </c>
      <c r="N1524" s="1" t="str">
        <f>INDEX(Countries[], MATCH(Data[[#This Row],[Where do you work]], Countries[Actual], 0), 2)</f>
        <v>USA</v>
      </c>
      <c r="O1524" s="1" t="str">
        <f>VLOOKUP(Data[[#This Row],[Where do you work]], Countries[], 3, FALSE)</f>
        <v>North America</v>
      </c>
      <c r="P1524" s="1" t="s">
        <v>282</v>
      </c>
      <c r="Q1524" s="1" t="str">
        <f>VLOOKUP(Data[[#This Row],[How many hours of a day you work on Excel]], Time[], 2, FALSE)</f>
        <v>Heavy</v>
      </c>
      <c r="R1524" s="1">
        <v>1.5</v>
      </c>
      <c r="S1524" s="33" t="str">
        <f>VLOOKUP(Data[[#This Row],[Years of Experience]], Experience[], 2, TRUE)</f>
        <v>0 - 5 Years</v>
      </c>
    </row>
    <row r="1525" spans="2:19" x14ac:dyDescent="0.2">
      <c r="B1525" s="1" t="s">
        <v>1525</v>
      </c>
      <c r="C1525" s="1">
        <v>41059.938599537039</v>
      </c>
      <c r="D1525" s="10" t="s">
        <v>1526</v>
      </c>
      <c r="E1525" s="1" t="s">
        <v>322</v>
      </c>
      <c r="F1525" s="11">
        <v>61000</v>
      </c>
      <c r="G1525" s="9">
        <f>Data[[#This Row],[Clean Salary]]*INDEX(Exchange[], MATCH(Data[[#This Row],[Currency]], Exchange[Code], 0), 4)</f>
        <v>61000</v>
      </c>
      <c r="H1525" s="11">
        <f>IFERROR(Data[[#This Row],[Salary in USD]]/(INDEX(Exchange[], MATCH(Data[[#This Row],[Local Currency Unit]], Exchange[Code], 0), 8)), "")</f>
        <v>14523.809523809523</v>
      </c>
      <c r="I1525" s="30">
        <f>100*(Data[[#This Row],[Salary in Big Macs]]/$H$5)</f>
        <v>105.96287396769229</v>
      </c>
      <c r="J1525" s="1" t="s">
        <v>320</v>
      </c>
      <c r="K1525" s="1" t="s">
        <v>290</v>
      </c>
      <c r="L1525" s="1" t="s">
        <v>133</v>
      </c>
      <c r="M1525" s="1" t="s">
        <v>322</v>
      </c>
      <c r="N1525" s="1" t="str">
        <f>INDEX(Countries[], MATCH(Data[[#This Row],[Where do you work]], Countries[Actual], 0), 2)</f>
        <v>USA</v>
      </c>
      <c r="O1525" s="1" t="str">
        <f>VLOOKUP(Data[[#This Row],[Where do you work]], Countries[], 3, FALSE)</f>
        <v>North America</v>
      </c>
      <c r="P1525" s="1" t="s">
        <v>282</v>
      </c>
      <c r="Q1525" s="1" t="str">
        <f>VLOOKUP(Data[[#This Row],[How many hours of a day you work on Excel]], Time[], 2, FALSE)</f>
        <v>Heavy</v>
      </c>
      <c r="R1525" s="1">
        <v>5</v>
      </c>
      <c r="S1525" s="33" t="str">
        <f>VLOOKUP(Data[[#This Row],[Years of Experience]], Experience[], 2, TRUE)</f>
        <v>5 - 10 Years</v>
      </c>
    </row>
    <row r="1526" spans="2:19" x14ac:dyDescent="0.2">
      <c r="B1526" s="1" t="s">
        <v>1506</v>
      </c>
      <c r="C1526" s="1">
        <v>41062.141076388885</v>
      </c>
      <c r="D1526" s="10">
        <v>62000</v>
      </c>
      <c r="E1526" s="1" t="s">
        <v>322</v>
      </c>
      <c r="F1526" s="11">
        <v>62000</v>
      </c>
      <c r="G1526" s="9">
        <f>Data[[#This Row],[Clean Salary]]*INDEX(Exchange[], MATCH(Data[[#This Row],[Currency]], Exchange[Code], 0), 4)</f>
        <v>62000</v>
      </c>
      <c r="H1526" s="11">
        <f>IFERROR(Data[[#This Row],[Salary in USD]]/(INDEX(Exchange[], MATCH(Data[[#This Row],[Local Currency Unit]], Exchange[Code], 0), 8)), "")</f>
        <v>14761.904761904761</v>
      </c>
      <c r="I1526" s="30">
        <f>100*(Data[[#This Row],[Salary in Big Macs]]/$H$5)</f>
        <v>107.69997026224462</v>
      </c>
      <c r="J1526" s="1" t="s">
        <v>320</v>
      </c>
      <c r="K1526" s="1" t="s">
        <v>290</v>
      </c>
      <c r="L1526" s="1" t="s">
        <v>133</v>
      </c>
      <c r="M1526" s="1" t="s">
        <v>322</v>
      </c>
      <c r="N1526" s="1" t="str">
        <f>INDEX(Countries[], MATCH(Data[[#This Row],[Where do you work]], Countries[Actual], 0), 2)</f>
        <v>USA</v>
      </c>
      <c r="O1526" s="1" t="str">
        <f>VLOOKUP(Data[[#This Row],[Where do you work]], Countries[], 3, FALSE)</f>
        <v>North America</v>
      </c>
      <c r="P1526" s="1" t="s">
        <v>291</v>
      </c>
      <c r="Q1526" s="1" t="str">
        <f>VLOOKUP(Data[[#This Row],[How many hours of a day you work on Excel]], Time[], 2, FALSE)</f>
        <v>Medium</v>
      </c>
      <c r="R1526" s="1">
        <v>5</v>
      </c>
      <c r="S1526" s="33" t="str">
        <f>VLOOKUP(Data[[#This Row],[Years of Experience]], Experience[], 2, TRUE)</f>
        <v>5 - 10 Years</v>
      </c>
    </row>
    <row r="1527" spans="2:19" x14ac:dyDescent="0.2">
      <c r="B1527" s="1" t="s">
        <v>1468</v>
      </c>
      <c r="C1527" s="1">
        <v>41076.340960648151</v>
      </c>
      <c r="D1527" s="10" t="s">
        <v>1462</v>
      </c>
      <c r="E1527" s="1" t="s">
        <v>322</v>
      </c>
      <c r="F1527" s="11">
        <v>63000</v>
      </c>
      <c r="G1527" s="9">
        <f>Data[[#This Row],[Clean Salary]]*INDEX(Exchange[], MATCH(Data[[#This Row],[Currency]], Exchange[Code], 0), 4)</f>
        <v>63000</v>
      </c>
      <c r="H1527" s="11">
        <f>IFERROR(Data[[#This Row],[Salary in USD]]/(INDEX(Exchange[], MATCH(Data[[#This Row],[Local Currency Unit]], Exchange[Code], 0), 8)), "")</f>
        <v>15000</v>
      </c>
      <c r="I1527" s="30">
        <f>100*(Data[[#This Row],[Salary in Big Macs]]/$H$5)</f>
        <v>109.43706655679696</v>
      </c>
      <c r="J1527" s="1" t="s">
        <v>320</v>
      </c>
      <c r="K1527" s="1" t="s">
        <v>290</v>
      </c>
      <c r="L1527" s="1" t="s">
        <v>133</v>
      </c>
      <c r="M1527" s="1" t="s">
        <v>322</v>
      </c>
      <c r="N1527" s="1" t="str">
        <f>INDEX(Countries[], MATCH(Data[[#This Row],[Where do you work]], Countries[Actual], 0), 2)</f>
        <v>USA</v>
      </c>
      <c r="O1527" s="1" t="str">
        <f>VLOOKUP(Data[[#This Row],[Where do you work]], Countries[], 3, FALSE)</f>
        <v>North America</v>
      </c>
      <c r="P1527" s="1" t="s">
        <v>294</v>
      </c>
      <c r="Q1527" s="1" t="str">
        <f>VLOOKUP(Data[[#This Row],[How many hours of a day you work on Excel]], Time[], 2, FALSE)</f>
        <v>Very Heavy</v>
      </c>
      <c r="R1527" s="1">
        <v>1</v>
      </c>
      <c r="S1527" s="33" t="str">
        <f>VLOOKUP(Data[[#This Row],[Years of Experience]], Experience[], 2, TRUE)</f>
        <v>0 - 5 Years</v>
      </c>
    </row>
    <row r="1528" spans="2:19" x14ac:dyDescent="0.2">
      <c r="B1528" s="1" t="s">
        <v>1355</v>
      </c>
      <c r="C1528" s="1">
        <v>41055.036354166667</v>
      </c>
      <c r="D1528" s="10">
        <v>67000</v>
      </c>
      <c r="E1528" s="1" t="s">
        <v>322</v>
      </c>
      <c r="F1528" s="11">
        <v>67000</v>
      </c>
      <c r="G1528" s="9">
        <f>Data[[#This Row],[Clean Salary]]*INDEX(Exchange[], MATCH(Data[[#This Row],[Currency]], Exchange[Code], 0), 4)</f>
        <v>67000</v>
      </c>
      <c r="H1528" s="11">
        <f>IFERROR(Data[[#This Row],[Salary in USD]]/(INDEX(Exchange[], MATCH(Data[[#This Row],[Local Currency Unit]], Exchange[Code], 0), 8)), "")</f>
        <v>15952.380952380952</v>
      </c>
      <c r="I1528" s="30">
        <f>100*(Data[[#This Row],[Salary in Big Macs]]/$H$5)</f>
        <v>116.3854517350063</v>
      </c>
      <c r="J1528" s="1" t="s">
        <v>320</v>
      </c>
      <c r="K1528" s="1" t="s">
        <v>290</v>
      </c>
      <c r="L1528" s="1" t="s">
        <v>133</v>
      </c>
      <c r="M1528" s="1" t="s">
        <v>322</v>
      </c>
      <c r="N1528" s="1" t="str">
        <f>INDEX(Countries[], MATCH(Data[[#This Row],[Where do you work]], Countries[Actual], 0), 2)</f>
        <v>USA</v>
      </c>
      <c r="O1528" s="1" t="str">
        <f>VLOOKUP(Data[[#This Row],[Where do you work]], Countries[], 3, FALSE)</f>
        <v>North America</v>
      </c>
      <c r="P1528" s="1" t="s">
        <v>282</v>
      </c>
      <c r="Q1528" s="1" t="str">
        <f>VLOOKUP(Data[[#This Row],[How many hours of a day you work on Excel]], Time[], 2, FALSE)</f>
        <v>Heavy</v>
      </c>
      <c r="S1528" s="33" t="str">
        <f>VLOOKUP(Data[[#This Row],[Years of Experience]], Experience[], 2, TRUE)</f>
        <v>0 - 5 Years</v>
      </c>
    </row>
    <row r="1529" spans="2:19" x14ac:dyDescent="0.2">
      <c r="B1529" s="1" t="s">
        <v>1290</v>
      </c>
      <c r="C1529" s="1">
        <v>41055.328622685185</v>
      </c>
      <c r="D1529" s="10">
        <v>70000</v>
      </c>
      <c r="E1529" s="1" t="s">
        <v>322</v>
      </c>
      <c r="F1529" s="11">
        <v>70000</v>
      </c>
      <c r="G1529" s="9">
        <f>Data[[#This Row],[Clean Salary]]*INDEX(Exchange[], MATCH(Data[[#This Row],[Currency]], Exchange[Code], 0), 4)</f>
        <v>70000</v>
      </c>
      <c r="H1529" s="11">
        <f>IFERROR(Data[[#This Row],[Salary in USD]]/(INDEX(Exchange[], MATCH(Data[[#This Row],[Local Currency Unit]], Exchange[Code], 0), 8)), "")</f>
        <v>16666.666666666664</v>
      </c>
      <c r="I1529" s="30">
        <f>100*(Data[[#This Row],[Salary in Big Macs]]/$H$5)</f>
        <v>121.59674061866328</v>
      </c>
      <c r="J1529" s="1" t="s">
        <v>320</v>
      </c>
      <c r="K1529" s="1" t="s">
        <v>290</v>
      </c>
      <c r="L1529" s="1" t="s">
        <v>133</v>
      </c>
      <c r="M1529" s="1" t="s">
        <v>322</v>
      </c>
      <c r="N1529" s="1" t="str">
        <f>INDEX(Countries[], MATCH(Data[[#This Row],[Where do you work]], Countries[Actual], 0), 2)</f>
        <v>USA</v>
      </c>
      <c r="O1529" s="1" t="str">
        <f>VLOOKUP(Data[[#This Row],[Where do you work]], Countries[], 3, FALSE)</f>
        <v>North America</v>
      </c>
      <c r="P1529" s="1" t="s">
        <v>282</v>
      </c>
      <c r="Q1529" s="1" t="str">
        <f>VLOOKUP(Data[[#This Row],[How many hours of a day you work on Excel]], Time[], 2, FALSE)</f>
        <v>Heavy</v>
      </c>
      <c r="R1529" s="1">
        <v>3</v>
      </c>
      <c r="S1529" s="33" t="str">
        <f>VLOOKUP(Data[[#This Row],[Years of Experience]], Experience[], 2, TRUE)</f>
        <v>0 - 5 Years</v>
      </c>
    </row>
    <row r="1530" spans="2:19" x14ac:dyDescent="0.2">
      <c r="B1530" s="1" t="s">
        <v>1293</v>
      </c>
      <c r="C1530" s="1">
        <v>41056.387349537035</v>
      </c>
      <c r="D1530" s="10">
        <v>70000</v>
      </c>
      <c r="E1530" s="1" t="s">
        <v>322</v>
      </c>
      <c r="F1530" s="11">
        <v>70000</v>
      </c>
      <c r="G1530" s="9">
        <f>Data[[#This Row],[Clean Salary]]*INDEX(Exchange[], MATCH(Data[[#This Row],[Currency]], Exchange[Code], 0), 4)</f>
        <v>70000</v>
      </c>
      <c r="H1530" s="11">
        <f>IFERROR(Data[[#This Row],[Salary in USD]]/(INDEX(Exchange[], MATCH(Data[[#This Row],[Local Currency Unit]], Exchange[Code], 0), 8)), "")</f>
        <v>16666.666666666664</v>
      </c>
      <c r="I1530" s="30">
        <f>100*(Data[[#This Row],[Salary in Big Macs]]/$H$5)</f>
        <v>121.59674061866328</v>
      </c>
      <c r="J1530" s="1" t="s">
        <v>320</v>
      </c>
      <c r="K1530" s="1" t="s">
        <v>290</v>
      </c>
      <c r="L1530" s="1" t="s">
        <v>133</v>
      </c>
      <c r="M1530" s="1" t="s">
        <v>322</v>
      </c>
      <c r="N1530" s="1" t="str">
        <f>INDEX(Countries[], MATCH(Data[[#This Row],[Where do you work]], Countries[Actual], 0), 2)</f>
        <v>USA</v>
      </c>
      <c r="O1530" s="1" t="str">
        <f>VLOOKUP(Data[[#This Row],[Where do you work]], Countries[], 3, FALSE)</f>
        <v>North America</v>
      </c>
      <c r="P1530" s="1" t="s">
        <v>294</v>
      </c>
      <c r="Q1530" s="1" t="str">
        <f>VLOOKUP(Data[[#This Row],[How many hours of a day you work on Excel]], Time[], 2, FALSE)</f>
        <v>Very Heavy</v>
      </c>
      <c r="R1530" s="1">
        <v>15</v>
      </c>
      <c r="S1530" s="33" t="str">
        <f>VLOOKUP(Data[[#This Row],[Years of Experience]], Experience[], 2, TRUE)</f>
        <v>10 - 20 Years</v>
      </c>
    </row>
    <row r="1531" spans="2:19" x14ac:dyDescent="0.2">
      <c r="B1531" s="1" t="s">
        <v>1218</v>
      </c>
      <c r="C1531" s="1">
        <v>41055.043298611112</v>
      </c>
      <c r="D1531" s="10">
        <v>73000</v>
      </c>
      <c r="E1531" s="1" t="s">
        <v>322</v>
      </c>
      <c r="F1531" s="11">
        <v>73000</v>
      </c>
      <c r="G1531" s="9">
        <f>Data[[#This Row],[Clean Salary]]*INDEX(Exchange[], MATCH(Data[[#This Row],[Currency]], Exchange[Code], 0), 4)</f>
        <v>73000</v>
      </c>
      <c r="H1531" s="11">
        <f>IFERROR(Data[[#This Row],[Salary in USD]]/(INDEX(Exchange[], MATCH(Data[[#This Row],[Local Currency Unit]], Exchange[Code], 0), 8)), "")</f>
        <v>17380.952380952382</v>
      </c>
      <c r="I1531" s="30">
        <f>100*(Data[[#This Row],[Salary in Big Macs]]/$H$5)</f>
        <v>126.80802950232031</v>
      </c>
      <c r="J1531" s="1" t="s">
        <v>320</v>
      </c>
      <c r="K1531" s="1" t="s">
        <v>290</v>
      </c>
      <c r="L1531" s="1" t="s">
        <v>133</v>
      </c>
      <c r="M1531" s="1" t="s">
        <v>322</v>
      </c>
      <c r="N1531" s="1" t="str">
        <f>INDEX(Countries[], MATCH(Data[[#This Row],[Where do you work]], Countries[Actual], 0), 2)</f>
        <v>USA</v>
      </c>
      <c r="O1531" s="1" t="str">
        <f>VLOOKUP(Data[[#This Row],[Where do you work]], Countries[], 3, FALSE)</f>
        <v>North America</v>
      </c>
      <c r="P1531" s="1" t="s">
        <v>282</v>
      </c>
      <c r="Q1531" s="1" t="str">
        <f>VLOOKUP(Data[[#This Row],[How many hours of a day you work on Excel]], Time[], 2, FALSE)</f>
        <v>Heavy</v>
      </c>
      <c r="S1531" s="33" t="str">
        <f>VLOOKUP(Data[[#This Row],[Years of Experience]], Experience[], 2, TRUE)</f>
        <v>0 - 5 Years</v>
      </c>
    </row>
    <row r="1532" spans="2:19" x14ac:dyDescent="0.2">
      <c r="B1532" s="1" t="s">
        <v>1150</v>
      </c>
      <c r="C1532" s="1">
        <v>41055.049444444441</v>
      </c>
      <c r="D1532" s="10">
        <v>75000</v>
      </c>
      <c r="E1532" s="1" t="s">
        <v>322</v>
      </c>
      <c r="F1532" s="11">
        <v>75000</v>
      </c>
      <c r="G1532" s="9">
        <f>Data[[#This Row],[Clean Salary]]*INDEX(Exchange[], MATCH(Data[[#This Row],[Currency]], Exchange[Code], 0), 4)</f>
        <v>75000</v>
      </c>
      <c r="H1532" s="11">
        <f>IFERROR(Data[[#This Row],[Salary in USD]]/(INDEX(Exchange[], MATCH(Data[[#This Row],[Local Currency Unit]], Exchange[Code], 0), 8)), "")</f>
        <v>17857.142857142855</v>
      </c>
      <c r="I1532" s="30">
        <f>100*(Data[[#This Row],[Salary in Big Macs]]/$H$5)</f>
        <v>130.28222209142496</v>
      </c>
      <c r="J1532" s="1" t="s">
        <v>994</v>
      </c>
      <c r="K1532" s="1" t="s">
        <v>290</v>
      </c>
      <c r="L1532" s="1" t="s">
        <v>133</v>
      </c>
      <c r="M1532" s="1" t="s">
        <v>322</v>
      </c>
      <c r="N1532" s="1" t="str">
        <f>INDEX(Countries[], MATCH(Data[[#This Row],[Where do you work]], Countries[Actual], 0), 2)</f>
        <v>USA</v>
      </c>
      <c r="O1532" s="1" t="str">
        <f>VLOOKUP(Data[[#This Row],[Where do you work]], Countries[], 3, FALSE)</f>
        <v>North America</v>
      </c>
      <c r="P1532" s="1" t="s">
        <v>282</v>
      </c>
      <c r="Q1532" s="1" t="str">
        <f>VLOOKUP(Data[[#This Row],[How many hours of a day you work on Excel]], Time[], 2, FALSE)</f>
        <v>Heavy</v>
      </c>
      <c r="S1532" s="33" t="str">
        <f>VLOOKUP(Data[[#This Row],[Years of Experience]], Experience[], 2, TRUE)</f>
        <v>0 - 5 Years</v>
      </c>
    </row>
    <row r="1533" spans="2:19" x14ac:dyDescent="0.2">
      <c r="B1533" s="1" t="s">
        <v>1158</v>
      </c>
      <c r="C1533" s="1">
        <v>41055.364976851852</v>
      </c>
      <c r="D1533" s="10">
        <v>75000</v>
      </c>
      <c r="E1533" s="1" t="s">
        <v>322</v>
      </c>
      <c r="F1533" s="11">
        <v>75000</v>
      </c>
      <c r="G1533" s="9">
        <f>Data[[#This Row],[Clean Salary]]*INDEX(Exchange[], MATCH(Data[[#This Row],[Currency]], Exchange[Code], 0), 4)</f>
        <v>75000</v>
      </c>
      <c r="H1533" s="11">
        <f>IFERROR(Data[[#This Row],[Salary in USD]]/(INDEX(Exchange[], MATCH(Data[[#This Row],[Local Currency Unit]], Exchange[Code], 0), 8)), "")</f>
        <v>17857.142857142855</v>
      </c>
      <c r="I1533" s="30">
        <f>100*(Data[[#This Row],[Salary in Big Macs]]/$H$5)</f>
        <v>130.28222209142496</v>
      </c>
      <c r="J1533" s="1" t="s">
        <v>320</v>
      </c>
      <c r="K1533" s="1" t="s">
        <v>290</v>
      </c>
      <c r="L1533" s="1" t="s">
        <v>133</v>
      </c>
      <c r="M1533" s="1" t="s">
        <v>322</v>
      </c>
      <c r="N1533" s="1" t="str">
        <f>INDEX(Countries[], MATCH(Data[[#This Row],[Where do you work]], Countries[Actual], 0), 2)</f>
        <v>USA</v>
      </c>
      <c r="O1533" s="1" t="str">
        <f>VLOOKUP(Data[[#This Row],[Where do you work]], Countries[], 3, FALSE)</f>
        <v>North America</v>
      </c>
      <c r="P1533" s="1" t="s">
        <v>282</v>
      </c>
      <c r="Q1533" s="1" t="str">
        <f>VLOOKUP(Data[[#This Row],[How many hours of a day you work on Excel]], Time[], 2, FALSE)</f>
        <v>Heavy</v>
      </c>
      <c r="R1533" s="1">
        <v>5</v>
      </c>
      <c r="S1533" s="33" t="str">
        <f>VLOOKUP(Data[[#This Row],[Years of Experience]], Experience[], 2, TRUE)</f>
        <v>5 - 10 Years</v>
      </c>
    </row>
    <row r="1534" spans="2:19" x14ac:dyDescent="0.2">
      <c r="B1534" s="1" t="s">
        <v>1162</v>
      </c>
      <c r="C1534" s="1">
        <v>41057.959814814814</v>
      </c>
      <c r="D1534" s="10">
        <v>75000</v>
      </c>
      <c r="E1534" s="1" t="s">
        <v>322</v>
      </c>
      <c r="F1534" s="11">
        <v>75000</v>
      </c>
      <c r="G1534" s="9">
        <f>Data[[#This Row],[Clean Salary]]*INDEX(Exchange[], MATCH(Data[[#This Row],[Currency]], Exchange[Code], 0), 4)</f>
        <v>75000</v>
      </c>
      <c r="H1534" s="11">
        <f>IFERROR(Data[[#This Row],[Salary in USD]]/(INDEX(Exchange[], MATCH(Data[[#This Row],[Local Currency Unit]], Exchange[Code], 0), 8)), "")</f>
        <v>17857.142857142855</v>
      </c>
      <c r="I1534" s="30">
        <f>100*(Data[[#This Row],[Salary in Big Macs]]/$H$5)</f>
        <v>130.28222209142496</v>
      </c>
      <c r="J1534" s="1" t="s">
        <v>320</v>
      </c>
      <c r="K1534" s="1" t="s">
        <v>290</v>
      </c>
      <c r="L1534" s="1" t="s">
        <v>133</v>
      </c>
      <c r="M1534" s="1" t="s">
        <v>322</v>
      </c>
      <c r="N1534" s="1" t="str">
        <f>INDEX(Countries[], MATCH(Data[[#This Row],[Where do you work]], Countries[Actual], 0), 2)</f>
        <v>USA</v>
      </c>
      <c r="O1534" s="1" t="str">
        <f>VLOOKUP(Data[[#This Row],[Where do you work]], Countries[], 3, FALSE)</f>
        <v>North America</v>
      </c>
      <c r="P1534" s="1" t="s">
        <v>282</v>
      </c>
      <c r="Q1534" s="1" t="str">
        <f>VLOOKUP(Data[[#This Row],[How many hours of a day you work on Excel]], Time[], 2, FALSE)</f>
        <v>Heavy</v>
      </c>
      <c r="R1534" s="1">
        <v>12</v>
      </c>
      <c r="S1534" s="33" t="str">
        <f>VLOOKUP(Data[[#This Row],[Years of Experience]], Experience[], 2, TRUE)</f>
        <v>10 - 20 Years</v>
      </c>
    </row>
    <row r="1535" spans="2:19" x14ac:dyDescent="0.2">
      <c r="B1535" s="1" t="s">
        <v>1163</v>
      </c>
      <c r="C1535" s="1">
        <v>41058.792916666665</v>
      </c>
      <c r="D1535" s="10">
        <v>75000</v>
      </c>
      <c r="E1535" s="1" t="s">
        <v>322</v>
      </c>
      <c r="F1535" s="11">
        <v>75000</v>
      </c>
      <c r="G1535" s="9">
        <f>Data[[#This Row],[Clean Salary]]*INDEX(Exchange[], MATCH(Data[[#This Row],[Currency]], Exchange[Code], 0), 4)</f>
        <v>75000</v>
      </c>
      <c r="H1535" s="11">
        <f>IFERROR(Data[[#This Row],[Salary in USD]]/(INDEX(Exchange[], MATCH(Data[[#This Row],[Local Currency Unit]], Exchange[Code], 0), 8)), "")</f>
        <v>17857.142857142855</v>
      </c>
      <c r="I1535" s="30">
        <f>100*(Data[[#This Row],[Salary in Big Macs]]/$H$5)</f>
        <v>130.28222209142496</v>
      </c>
      <c r="J1535" s="1" t="s">
        <v>320</v>
      </c>
      <c r="K1535" s="1" t="s">
        <v>290</v>
      </c>
      <c r="L1535" s="1" t="s">
        <v>133</v>
      </c>
      <c r="M1535" s="1" t="s">
        <v>322</v>
      </c>
      <c r="N1535" s="1" t="str">
        <f>INDEX(Countries[], MATCH(Data[[#This Row],[Where do you work]], Countries[Actual], 0), 2)</f>
        <v>USA</v>
      </c>
      <c r="O1535" s="1" t="str">
        <f>VLOOKUP(Data[[#This Row],[Where do you work]], Countries[], 3, FALSE)</f>
        <v>North America</v>
      </c>
      <c r="P1535" s="1" t="s">
        <v>282</v>
      </c>
      <c r="Q1535" s="1" t="str">
        <f>VLOOKUP(Data[[#This Row],[How many hours of a day you work on Excel]], Time[], 2, FALSE)</f>
        <v>Heavy</v>
      </c>
      <c r="R1535" s="1">
        <v>7</v>
      </c>
      <c r="S1535" s="33" t="str">
        <f>VLOOKUP(Data[[#This Row],[Years of Experience]], Experience[], 2, TRUE)</f>
        <v>5 - 10 Years</v>
      </c>
    </row>
    <row r="1536" spans="2:19" x14ac:dyDescent="0.2">
      <c r="B1536" s="1" t="s">
        <v>1167</v>
      </c>
      <c r="C1536" s="1">
        <v>41060.175219907411</v>
      </c>
      <c r="D1536" s="10">
        <v>75000</v>
      </c>
      <c r="E1536" s="1" t="s">
        <v>322</v>
      </c>
      <c r="F1536" s="11">
        <v>75000</v>
      </c>
      <c r="G1536" s="9">
        <f>Data[[#This Row],[Clean Salary]]*INDEX(Exchange[], MATCH(Data[[#This Row],[Currency]], Exchange[Code], 0), 4)</f>
        <v>75000</v>
      </c>
      <c r="H1536" s="11">
        <f>IFERROR(Data[[#This Row],[Salary in USD]]/(INDEX(Exchange[], MATCH(Data[[#This Row],[Local Currency Unit]], Exchange[Code], 0), 8)), "")</f>
        <v>17857.142857142855</v>
      </c>
      <c r="I1536" s="30">
        <f>100*(Data[[#This Row],[Salary in Big Macs]]/$H$5)</f>
        <v>130.28222209142496</v>
      </c>
      <c r="J1536" s="1" t="s">
        <v>320</v>
      </c>
      <c r="K1536" s="1" t="s">
        <v>290</v>
      </c>
      <c r="L1536" s="1" t="s">
        <v>133</v>
      </c>
      <c r="M1536" s="1" t="s">
        <v>322</v>
      </c>
      <c r="N1536" s="1" t="str">
        <f>INDEX(Countries[], MATCH(Data[[#This Row],[Where do you work]], Countries[Actual], 0), 2)</f>
        <v>USA</v>
      </c>
      <c r="O1536" s="1" t="str">
        <f>VLOOKUP(Data[[#This Row],[Where do you work]], Countries[], 3, FALSE)</f>
        <v>North America</v>
      </c>
      <c r="P1536" s="1" t="s">
        <v>294</v>
      </c>
      <c r="Q1536" s="1" t="str">
        <f>VLOOKUP(Data[[#This Row],[How many hours of a day you work on Excel]], Time[], 2, FALSE)</f>
        <v>Very Heavy</v>
      </c>
      <c r="R1536" s="1">
        <v>1.5</v>
      </c>
      <c r="S1536" s="33" t="str">
        <f>VLOOKUP(Data[[#This Row],[Years of Experience]], Experience[], 2, TRUE)</f>
        <v>0 - 5 Years</v>
      </c>
    </row>
    <row r="1537" spans="2:19" x14ac:dyDescent="0.2">
      <c r="B1537" s="1" t="s">
        <v>1023</v>
      </c>
      <c r="C1537" s="1">
        <v>41055.028263888889</v>
      </c>
      <c r="D1537" s="10" t="s">
        <v>1024</v>
      </c>
      <c r="E1537" s="1" t="s">
        <v>322</v>
      </c>
      <c r="F1537" s="11">
        <v>80000</v>
      </c>
      <c r="G1537" s="9">
        <f>Data[[#This Row],[Clean Salary]]*INDEX(Exchange[], MATCH(Data[[#This Row],[Currency]], Exchange[Code], 0), 4)</f>
        <v>80000</v>
      </c>
      <c r="H1537" s="11">
        <f>IFERROR(Data[[#This Row],[Salary in USD]]/(INDEX(Exchange[], MATCH(Data[[#This Row],[Local Currency Unit]], Exchange[Code], 0), 8)), "")</f>
        <v>19047.619047619046</v>
      </c>
      <c r="I1537" s="30">
        <f>100*(Data[[#This Row],[Salary in Big Macs]]/$H$5)</f>
        <v>138.96770356418662</v>
      </c>
      <c r="J1537" s="1" t="s">
        <v>994</v>
      </c>
      <c r="K1537" s="1" t="s">
        <v>290</v>
      </c>
      <c r="L1537" s="1" t="s">
        <v>133</v>
      </c>
      <c r="M1537" s="1" t="s">
        <v>322</v>
      </c>
      <c r="N1537" s="1" t="str">
        <f>INDEX(Countries[], MATCH(Data[[#This Row],[Where do you work]], Countries[Actual], 0), 2)</f>
        <v>USA</v>
      </c>
      <c r="O1537" s="1" t="str">
        <f>VLOOKUP(Data[[#This Row],[Where do you work]], Countries[], 3, FALSE)</f>
        <v>North America</v>
      </c>
      <c r="P1537" s="1" t="s">
        <v>282</v>
      </c>
      <c r="Q1537" s="1" t="str">
        <f>VLOOKUP(Data[[#This Row],[How many hours of a day you work on Excel]], Time[], 2, FALSE)</f>
        <v>Heavy</v>
      </c>
      <c r="S1537" s="33" t="str">
        <f>VLOOKUP(Data[[#This Row],[Years of Experience]], Experience[], 2, TRUE)</f>
        <v>0 - 5 Years</v>
      </c>
    </row>
    <row r="1538" spans="2:19" x14ac:dyDescent="0.2">
      <c r="B1538" s="1" t="s">
        <v>1025</v>
      </c>
      <c r="C1538" s="1">
        <v>41055.029166666667</v>
      </c>
      <c r="D1538" s="10">
        <v>80000</v>
      </c>
      <c r="E1538" s="1" t="s">
        <v>322</v>
      </c>
      <c r="F1538" s="11">
        <v>80000</v>
      </c>
      <c r="G1538" s="9">
        <f>Data[[#This Row],[Clean Salary]]*INDEX(Exchange[], MATCH(Data[[#This Row],[Currency]], Exchange[Code], 0), 4)</f>
        <v>80000</v>
      </c>
      <c r="H1538" s="11">
        <f>IFERROR(Data[[#This Row],[Salary in USD]]/(INDEX(Exchange[], MATCH(Data[[#This Row],[Local Currency Unit]], Exchange[Code], 0), 8)), "")</f>
        <v>19047.619047619046</v>
      </c>
      <c r="I1538" s="30">
        <f>100*(Data[[#This Row],[Salary in Big Macs]]/$H$5)</f>
        <v>138.96770356418662</v>
      </c>
      <c r="J1538" s="1" t="s">
        <v>320</v>
      </c>
      <c r="K1538" s="1" t="s">
        <v>290</v>
      </c>
      <c r="L1538" s="1" t="s">
        <v>133</v>
      </c>
      <c r="M1538" s="1" t="s">
        <v>322</v>
      </c>
      <c r="N1538" s="1" t="str">
        <f>INDEX(Countries[], MATCH(Data[[#This Row],[Where do you work]], Countries[Actual], 0), 2)</f>
        <v>USA</v>
      </c>
      <c r="O1538" s="1" t="str">
        <f>VLOOKUP(Data[[#This Row],[Where do you work]], Countries[], 3, FALSE)</f>
        <v>North America</v>
      </c>
      <c r="P1538" s="1" t="s">
        <v>282</v>
      </c>
      <c r="Q1538" s="1" t="str">
        <f>VLOOKUP(Data[[#This Row],[How many hours of a day you work on Excel]], Time[], 2, FALSE)</f>
        <v>Heavy</v>
      </c>
      <c r="S1538" s="33" t="str">
        <f>VLOOKUP(Data[[#This Row],[Years of Experience]], Experience[], 2, TRUE)</f>
        <v>0 - 5 Years</v>
      </c>
    </row>
    <row r="1539" spans="2:19" x14ac:dyDescent="0.2">
      <c r="B1539" s="1" t="s">
        <v>956</v>
      </c>
      <c r="C1539" s="1">
        <v>41065.898460648146</v>
      </c>
      <c r="D1539" s="10">
        <v>85000</v>
      </c>
      <c r="E1539" s="1" t="s">
        <v>322</v>
      </c>
      <c r="F1539" s="11">
        <v>85000</v>
      </c>
      <c r="G1539" s="9">
        <f>Data[[#This Row],[Clean Salary]]*INDEX(Exchange[], MATCH(Data[[#This Row],[Currency]], Exchange[Code], 0), 4)</f>
        <v>85000</v>
      </c>
      <c r="H1539" s="11">
        <f>IFERROR(Data[[#This Row],[Salary in USD]]/(INDEX(Exchange[], MATCH(Data[[#This Row],[Local Currency Unit]], Exchange[Code], 0), 8)), "")</f>
        <v>20238.095238095237</v>
      </c>
      <c r="I1539" s="30">
        <f>100*(Data[[#This Row],[Salary in Big Macs]]/$H$5)</f>
        <v>147.65318503694829</v>
      </c>
      <c r="J1539" s="1" t="s">
        <v>320</v>
      </c>
      <c r="K1539" s="1" t="s">
        <v>290</v>
      </c>
      <c r="L1539" s="1" t="s">
        <v>133</v>
      </c>
      <c r="M1539" s="1" t="s">
        <v>322</v>
      </c>
      <c r="N1539" s="1" t="str">
        <f>INDEX(Countries[], MATCH(Data[[#This Row],[Where do you work]], Countries[Actual], 0), 2)</f>
        <v>USA</v>
      </c>
      <c r="O1539" s="1" t="str">
        <f>VLOOKUP(Data[[#This Row],[Where do you work]], Countries[], 3, FALSE)</f>
        <v>North America</v>
      </c>
      <c r="P1539" s="1" t="s">
        <v>282</v>
      </c>
      <c r="Q1539" s="1" t="str">
        <f>VLOOKUP(Data[[#This Row],[How many hours of a day you work on Excel]], Time[], 2, FALSE)</f>
        <v>Heavy</v>
      </c>
      <c r="R1539" s="1">
        <v>12</v>
      </c>
      <c r="S1539" s="33" t="str">
        <f>VLOOKUP(Data[[#This Row],[Years of Experience]], Experience[], 2, TRUE)</f>
        <v>10 - 20 Years</v>
      </c>
    </row>
    <row r="1540" spans="2:19" x14ac:dyDescent="0.2">
      <c r="B1540" s="1" t="s">
        <v>844</v>
      </c>
      <c r="C1540" s="1">
        <v>41055.097129629627</v>
      </c>
      <c r="D1540" s="10">
        <v>90000</v>
      </c>
      <c r="E1540" s="1" t="s">
        <v>322</v>
      </c>
      <c r="F1540" s="11">
        <v>90000</v>
      </c>
      <c r="G1540" s="9">
        <f>Data[[#This Row],[Clean Salary]]*INDEX(Exchange[], MATCH(Data[[#This Row],[Currency]], Exchange[Code], 0), 4)</f>
        <v>90000</v>
      </c>
      <c r="H1540" s="11">
        <f>IFERROR(Data[[#This Row],[Salary in USD]]/(INDEX(Exchange[], MATCH(Data[[#This Row],[Local Currency Unit]], Exchange[Code], 0), 8)), "")</f>
        <v>21428.571428571428</v>
      </c>
      <c r="I1540" s="30">
        <f>100*(Data[[#This Row],[Salary in Big Macs]]/$H$5)</f>
        <v>156.33866650970992</v>
      </c>
      <c r="J1540" s="1" t="s">
        <v>320</v>
      </c>
      <c r="K1540" s="1" t="s">
        <v>290</v>
      </c>
      <c r="L1540" s="1" t="s">
        <v>133</v>
      </c>
      <c r="M1540" s="1" t="s">
        <v>322</v>
      </c>
      <c r="N1540" s="1" t="str">
        <f>INDEX(Countries[], MATCH(Data[[#This Row],[Where do you work]], Countries[Actual], 0), 2)</f>
        <v>USA</v>
      </c>
      <c r="O1540" s="1" t="str">
        <f>VLOOKUP(Data[[#This Row],[Where do you work]], Countries[], 3, FALSE)</f>
        <v>North America</v>
      </c>
      <c r="P1540" s="1" t="s">
        <v>294</v>
      </c>
      <c r="Q1540" s="1" t="str">
        <f>VLOOKUP(Data[[#This Row],[How many hours of a day you work on Excel]], Time[], 2, FALSE)</f>
        <v>Very Heavy</v>
      </c>
      <c r="S1540" s="33" t="str">
        <f>VLOOKUP(Data[[#This Row],[Years of Experience]], Experience[], 2, TRUE)</f>
        <v>0 - 5 Years</v>
      </c>
    </row>
    <row r="1541" spans="2:19" x14ac:dyDescent="0.2">
      <c r="B1541" s="1" t="s">
        <v>2034</v>
      </c>
      <c r="C1541" s="1">
        <v>41058.741712962961</v>
      </c>
      <c r="D1541" s="10">
        <v>49500</v>
      </c>
      <c r="E1541" s="1" t="s">
        <v>322</v>
      </c>
      <c r="F1541" s="11">
        <v>49500</v>
      </c>
      <c r="G1541" s="9">
        <f>Data[[#This Row],[Clean Salary]]*INDEX(Exchange[], MATCH(Data[[#This Row],[Currency]], Exchange[Code], 0), 4)</f>
        <v>49500</v>
      </c>
      <c r="H1541" s="11">
        <f>IFERROR(Data[[#This Row],[Salary in USD]]/(INDEX(Exchange[], MATCH(Data[[#This Row],[Local Currency Unit]], Exchange[Code], 0), 8)), "")</f>
        <v>11785.714285714284</v>
      </c>
      <c r="I1541" s="30">
        <f>100*(Data[[#This Row],[Salary in Big Macs]]/$H$5)</f>
        <v>85.98626658034047</v>
      </c>
      <c r="J1541" s="1" t="s">
        <v>1960</v>
      </c>
      <c r="K1541" s="1" t="s">
        <v>290</v>
      </c>
      <c r="L1541" s="1" t="s">
        <v>133</v>
      </c>
      <c r="M1541" s="1" t="s">
        <v>322</v>
      </c>
      <c r="N1541" s="1" t="str">
        <f>INDEX(Countries[], MATCH(Data[[#This Row],[Where do you work]], Countries[Actual], 0), 2)</f>
        <v>USA</v>
      </c>
      <c r="O1541" s="1" t="str">
        <f>VLOOKUP(Data[[#This Row],[Where do you work]], Countries[], 3, FALSE)</f>
        <v>North America</v>
      </c>
      <c r="P1541" s="1" t="s">
        <v>282</v>
      </c>
      <c r="Q1541" s="1" t="str">
        <f>VLOOKUP(Data[[#This Row],[How many hours of a day you work on Excel]], Time[], 2, FALSE)</f>
        <v>Heavy</v>
      </c>
      <c r="R1541" s="1">
        <v>4.5</v>
      </c>
      <c r="S1541" s="33" t="str">
        <f>VLOOKUP(Data[[#This Row],[Years of Experience]], Experience[], 2, TRUE)</f>
        <v>0 - 5 Years</v>
      </c>
    </row>
    <row r="1542" spans="2:19" x14ac:dyDescent="0.2">
      <c r="B1542" s="1" t="s">
        <v>1959</v>
      </c>
      <c r="C1542" s="1">
        <v>41054.318310185183</v>
      </c>
      <c r="D1542" s="10">
        <v>50000</v>
      </c>
      <c r="E1542" s="1" t="s">
        <v>322</v>
      </c>
      <c r="F1542" s="11">
        <v>50000</v>
      </c>
      <c r="G1542" s="9">
        <f>Data[[#This Row],[Clean Salary]]*INDEX(Exchange[], MATCH(Data[[#This Row],[Currency]], Exchange[Code], 0), 4)</f>
        <v>50000</v>
      </c>
      <c r="H1542" s="11">
        <f>IFERROR(Data[[#This Row],[Salary in USD]]/(INDEX(Exchange[], MATCH(Data[[#This Row],[Local Currency Unit]], Exchange[Code], 0), 8)), "")</f>
        <v>11904.761904761905</v>
      </c>
      <c r="I1542" s="30">
        <f>100*(Data[[#This Row],[Salary in Big Macs]]/$H$5)</f>
        <v>86.854814727616642</v>
      </c>
      <c r="J1542" s="1" t="s">
        <v>1960</v>
      </c>
      <c r="K1542" s="1" t="s">
        <v>290</v>
      </c>
      <c r="L1542" s="1" t="s">
        <v>133</v>
      </c>
      <c r="M1542" s="1" t="s">
        <v>322</v>
      </c>
      <c r="N1542" s="1" t="str">
        <f>INDEX(Countries[], MATCH(Data[[#This Row],[Where do you work]], Countries[Actual], 0), 2)</f>
        <v>USA</v>
      </c>
      <c r="O1542" s="1" t="str">
        <f>VLOOKUP(Data[[#This Row],[Where do you work]], Countries[], 3, FALSE)</f>
        <v>North America</v>
      </c>
      <c r="P1542" s="1" t="s">
        <v>294</v>
      </c>
      <c r="Q1542" s="1" t="str">
        <f>VLOOKUP(Data[[#This Row],[How many hours of a day you work on Excel]], Time[], 2, FALSE)</f>
        <v>Very Heavy</v>
      </c>
      <c r="S1542" s="33" t="str">
        <f>VLOOKUP(Data[[#This Row],[Years of Experience]], Experience[], 2, TRUE)</f>
        <v>0 - 5 Years</v>
      </c>
    </row>
    <row r="1543" spans="2:19" x14ac:dyDescent="0.2">
      <c r="B1543" s="1" t="s">
        <v>1733</v>
      </c>
      <c r="C1543" s="1">
        <v>41055.095347222225</v>
      </c>
      <c r="D1543" s="10">
        <v>56000</v>
      </c>
      <c r="E1543" s="1" t="s">
        <v>322</v>
      </c>
      <c r="F1543" s="11">
        <v>56000</v>
      </c>
      <c r="G1543" s="9">
        <f>Data[[#This Row],[Clean Salary]]*INDEX(Exchange[], MATCH(Data[[#This Row],[Currency]], Exchange[Code], 0), 4)</f>
        <v>56000</v>
      </c>
      <c r="H1543" s="11">
        <f>IFERROR(Data[[#This Row],[Salary in USD]]/(INDEX(Exchange[], MATCH(Data[[#This Row],[Local Currency Unit]], Exchange[Code], 0), 8)), "")</f>
        <v>13333.333333333332</v>
      </c>
      <c r="I1543" s="30">
        <f>100*(Data[[#This Row],[Salary in Big Macs]]/$H$5)</f>
        <v>97.277392494930623</v>
      </c>
      <c r="J1543" s="1" t="s">
        <v>1734</v>
      </c>
      <c r="K1543" s="1" t="s">
        <v>281</v>
      </c>
      <c r="L1543" s="1" t="s">
        <v>133</v>
      </c>
      <c r="M1543" s="1" t="s">
        <v>322</v>
      </c>
      <c r="N1543" s="1" t="str">
        <f>INDEX(Countries[], MATCH(Data[[#This Row],[Where do you work]], Countries[Actual], 0), 2)</f>
        <v>USA</v>
      </c>
      <c r="O1543" s="1" t="str">
        <f>VLOOKUP(Data[[#This Row],[Where do you work]], Countries[], 3, FALSE)</f>
        <v>North America</v>
      </c>
      <c r="P1543" s="1" t="s">
        <v>294</v>
      </c>
      <c r="Q1543" s="1" t="str">
        <f>VLOOKUP(Data[[#This Row],[How many hours of a day you work on Excel]], Time[], 2, FALSE)</f>
        <v>Very Heavy</v>
      </c>
      <c r="S1543" s="33" t="str">
        <f>VLOOKUP(Data[[#This Row],[Years of Experience]], Experience[], 2, TRUE)</f>
        <v>0 - 5 Years</v>
      </c>
    </row>
    <row r="1544" spans="2:19" x14ac:dyDescent="0.2">
      <c r="B1544" s="1" t="s">
        <v>562</v>
      </c>
      <c r="C1544" s="1">
        <v>41073.263472222221</v>
      </c>
      <c r="D1544" s="10">
        <v>120000</v>
      </c>
      <c r="E1544" s="1" t="s">
        <v>322</v>
      </c>
      <c r="F1544" s="11">
        <v>120000</v>
      </c>
      <c r="G1544" s="9">
        <f>Data[[#This Row],[Clean Salary]]*INDEX(Exchange[], MATCH(Data[[#This Row],[Currency]], Exchange[Code], 0), 4)</f>
        <v>120000</v>
      </c>
      <c r="H1544" s="11">
        <f>IFERROR(Data[[#This Row],[Salary in USD]]/(INDEX(Exchange[], MATCH(Data[[#This Row],[Local Currency Unit]], Exchange[Code], 0), 8)), "")</f>
        <v>28571.428571428569</v>
      </c>
      <c r="I1544" s="30">
        <f>100*(Data[[#This Row],[Salary in Big Macs]]/$H$5)</f>
        <v>208.45155534627992</v>
      </c>
      <c r="J1544" s="1" t="s">
        <v>563</v>
      </c>
      <c r="K1544" s="1" t="s">
        <v>316</v>
      </c>
      <c r="L1544" s="1" t="s">
        <v>133</v>
      </c>
      <c r="M1544" s="1" t="s">
        <v>322</v>
      </c>
      <c r="N1544" s="1" t="str">
        <f>INDEX(Countries[], MATCH(Data[[#This Row],[Where do you work]], Countries[Actual], 0), 2)</f>
        <v>USA</v>
      </c>
      <c r="O1544" s="1" t="str">
        <f>VLOOKUP(Data[[#This Row],[Where do you work]], Countries[], 3, FALSE)</f>
        <v>North America</v>
      </c>
      <c r="P1544" s="1" t="s">
        <v>282</v>
      </c>
      <c r="Q1544" s="1" t="str">
        <f>VLOOKUP(Data[[#This Row],[How many hours of a day you work on Excel]], Time[], 2, FALSE)</f>
        <v>Heavy</v>
      </c>
      <c r="R1544" s="1">
        <v>20</v>
      </c>
      <c r="S1544" s="33" t="str">
        <f>VLOOKUP(Data[[#This Row],[Years of Experience]], Experience[], 2, TRUE)</f>
        <v>20+ Years</v>
      </c>
    </row>
    <row r="1545" spans="2:19" x14ac:dyDescent="0.2">
      <c r="B1545" s="1" t="s">
        <v>419</v>
      </c>
      <c r="C1545" s="1">
        <v>41055.064618055556</v>
      </c>
      <c r="D1545" s="10">
        <v>150000</v>
      </c>
      <c r="E1545" s="1" t="s">
        <v>322</v>
      </c>
      <c r="F1545" s="11">
        <v>150000</v>
      </c>
      <c r="G1545" s="9">
        <f>Data[[#This Row],[Clean Salary]]*INDEX(Exchange[], MATCH(Data[[#This Row],[Currency]], Exchange[Code], 0), 4)</f>
        <v>150000</v>
      </c>
      <c r="H1545" s="11">
        <f>IFERROR(Data[[#This Row],[Salary in USD]]/(INDEX(Exchange[], MATCH(Data[[#This Row],[Local Currency Unit]], Exchange[Code], 0), 8)), "")</f>
        <v>35714.28571428571</v>
      </c>
      <c r="I1545" s="30">
        <f>100*(Data[[#This Row],[Salary in Big Macs]]/$H$5)</f>
        <v>260.56444418284991</v>
      </c>
      <c r="J1545" s="1" t="s">
        <v>420</v>
      </c>
      <c r="K1545" s="1" t="s">
        <v>316</v>
      </c>
      <c r="L1545" s="1" t="s">
        <v>133</v>
      </c>
      <c r="M1545" s="1" t="s">
        <v>322</v>
      </c>
      <c r="N1545" s="1" t="str">
        <f>INDEX(Countries[], MATCH(Data[[#This Row],[Where do you work]], Countries[Actual], 0), 2)</f>
        <v>USA</v>
      </c>
      <c r="O1545" s="1" t="str">
        <f>VLOOKUP(Data[[#This Row],[Where do you work]], Countries[], 3, FALSE)</f>
        <v>North America</v>
      </c>
      <c r="P1545" s="1" t="s">
        <v>294</v>
      </c>
      <c r="Q1545" s="1" t="str">
        <f>VLOOKUP(Data[[#This Row],[How many hours of a day you work on Excel]], Time[], 2, FALSE)</f>
        <v>Very Heavy</v>
      </c>
      <c r="S1545" s="33" t="str">
        <f>VLOOKUP(Data[[#This Row],[Years of Experience]], Experience[], 2, TRUE)</f>
        <v>0 - 5 Years</v>
      </c>
    </row>
    <row r="1546" spans="2:19" x14ac:dyDescent="0.2">
      <c r="B1546" s="1" t="s">
        <v>325</v>
      </c>
      <c r="C1546" s="1">
        <v>41055.06045138889</v>
      </c>
      <c r="D1546" s="10">
        <v>400000</v>
      </c>
      <c r="E1546" s="1" t="s">
        <v>322</v>
      </c>
      <c r="F1546" s="11">
        <v>400000</v>
      </c>
      <c r="G1546" s="9">
        <f>Data[[#This Row],[Clean Salary]]*INDEX(Exchange[], MATCH(Data[[#This Row],[Currency]], Exchange[Code], 0), 4)</f>
        <v>400000</v>
      </c>
      <c r="H1546" s="11">
        <f>IFERROR(Data[[#This Row],[Salary in USD]]/(INDEX(Exchange[], MATCH(Data[[#This Row],[Local Currency Unit]], Exchange[Code], 0), 8)), "")</f>
        <v>95238.095238095237</v>
      </c>
      <c r="I1546" s="30">
        <f>100*(Data[[#This Row],[Salary in Big Macs]]/$H$5)</f>
        <v>694.83851782093313</v>
      </c>
      <c r="J1546" s="1" t="s">
        <v>326</v>
      </c>
      <c r="K1546" s="1" t="s">
        <v>286</v>
      </c>
      <c r="L1546" s="1" t="s">
        <v>133</v>
      </c>
      <c r="M1546" s="1" t="s">
        <v>322</v>
      </c>
      <c r="N1546" s="1" t="str">
        <f>INDEX(Countries[], MATCH(Data[[#This Row],[Where do you work]], Countries[Actual], 0), 2)</f>
        <v>USA</v>
      </c>
      <c r="O1546" s="1" t="str">
        <f>VLOOKUP(Data[[#This Row],[Where do you work]], Countries[], 3, FALSE)</f>
        <v>North America</v>
      </c>
      <c r="P1546" s="1" t="s">
        <v>294</v>
      </c>
      <c r="Q1546" s="1" t="str">
        <f>VLOOKUP(Data[[#This Row],[How many hours of a day you work on Excel]], Time[], 2, FALSE)</f>
        <v>Very Heavy</v>
      </c>
      <c r="S1546" s="33" t="str">
        <f>VLOOKUP(Data[[#This Row],[Years of Experience]], Experience[], 2, TRUE)</f>
        <v>0 - 5 Years</v>
      </c>
    </row>
    <row r="1547" spans="2:19" x14ac:dyDescent="0.2">
      <c r="B1547" s="1" t="s">
        <v>1050</v>
      </c>
      <c r="C1547" s="1">
        <v>41057.985324074078</v>
      </c>
      <c r="D1547" s="10">
        <v>80000</v>
      </c>
      <c r="E1547" s="1" t="s">
        <v>322</v>
      </c>
      <c r="F1547" s="11">
        <v>80000</v>
      </c>
      <c r="G1547" s="9">
        <f>Data[[#This Row],[Clean Salary]]*INDEX(Exchange[], MATCH(Data[[#This Row],[Currency]], Exchange[Code], 0), 4)</f>
        <v>80000</v>
      </c>
      <c r="H1547" s="11">
        <f>IFERROR(Data[[#This Row],[Salary in USD]]/(INDEX(Exchange[], MATCH(Data[[#This Row],[Local Currency Unit]], Exchange[Code], 0), 8)), "")</f>
        <v>19047.619047619046</v>
      </c>
      <c r="I1547" s="30">
        <f>100*(Data[[#This Row],[Salary in Big Macs]]/$H$5)</f>
        <v>138.96770356418662</v>
      </c>
      <c r="J1547" s="1" t="s">
        <v>1051</v>
      </c>
      <c r="K1547" s="1" t="s">
        <v>290</v>
      </c>
      <c r="L1547" s="1" t="s">
        <v>133</v>
      </c>
      <c r="M1547" s="1" t="s">
        <v>322</v>
      </c>
      <c r="N1547" s="1" t="str">
        <f>INDEX(Countries[], MATCH(Data[[#This Row],[Where do you work]], Countries[Actual], 0), 2)</f>
        <v>USA</v>
      </c>
      <c r="O1547" s="1" t="str">
        <f>VLOOKUP(Data[[#This Row],[Where do you work]], Countries[], 3, FALSE)</f>
        <v>North America</v>
      </c>
      <c r="P1547" s="1" t="s">
        <v>282</v>
      </c>
      <c r="Q1547" s="1" t="str">
        <f>VLOOKUP(Data[[#This Row],[How many hours of a day you work on Excel]], Time[], 2, FALSE)</f>
        <v>Heavy</v>
      </c>
      <c r="R1547" s="1">
        <v>6</v>
      </c>
      <c r="S1547" s="33" t="str">
        <f>VLOOKUP(Data[[#This Row],[Years of Experience]], Experience[], 2, TRUE)</f>
        <v>5 - 10 Years</v>
      </c>
    </row>
    <row r="1548" spans="2:19" x14ac:dyDescent="0.2">
      <c r="B1548" s="1" t="s">
        <v>3529</v>
      </c>
      <c r="C1548" s="1">
        <v>41054.241574074076</v>
      </c>
      <c r="D1548" s="10">
        <v>1000</v>
      </c>
      <c r="E1548" s="1" t="s">
        <v>322</v>
      </c>
      <c r="F1548" s="11">
        <v>12000</v>
      </c>
      <c r="G1548" s="9">
        <f>Data[[#This Row],[Clean Salary]]*INDEX(Exchange[], MATCH(Data[[#This Row],[Currency]], Exchange[Code], 0), 4)</f>
        <v>12000</v>
      </c>
      <c r="H1548" s="11">
        <f>IFERROR(Data[[#This Row],[Salary in USD]]/(INDEX(Exchange[], MATCH(Data[[#This Row],[Local Currency Unit]], Exchange[Code], 0), 8)), "")</f>
        <v>2857.1428571428569</v>
      </c>
      <c r="I1548" s="30">
        <f>100*(Data[[#This Row],[Salary in Big Macs]]/$H$5)</f>
        <v>20.845155534627992</v>
      </c>
      <c r="J1548" s="1" t="s">
        <v>3530</v>
      </c>
      <c r="K1548" s="1" t="s">
        <v>342</v>
      </c>
      <c r="L1548" s="1" t="s">
        <v>133</v>
      </c>
      <c r="M1548" s="1" t="s">
        <v>322</v>
      </c>
      <c r="N1548" s="1" t="str">
        <f>INDEX(Countries[], MATCH(Data[[#This Row],[Where do you work]], Countries[Actual], 0), 2)</f>
        <v>USA</v>
      </c>
      <c r="O1548" s="1" t="str">
        <f>VLOOKUP(Data[[#This Row],[Where do you work]], Countries[], 3, FALSE)</f>
        <v>North America</v>
      </c>
      <c r="P1548" s="1" t="s">
        <v>324</v>
      </c>
      <c r="Q1548" s="1" t="str">
        <f>VLOOKUP(Data[[#This Row],[How many hours of a day you work on Excel]], Time[], 2, FALSE)</f>
        <v>Light</v>
      </c>
      <c r="S1548" s="33" t="str">
        <f>VLOOKUP(Data[[#This Row],[Years of Experience]], Experience[], 2, TRUE)</f>
        <v>0 - 5 Years</v>
      </c>
    </row>
    <row r="1549" spans="2:19" x14ac:dyDescent="0.2">
      <c r="B1549" s="1" t="s">
        <v>1861</v>
      </c>
      <c r="C1549" s="1">
        <v>41055.069768518515</v>
      </c>
      <c r="D1549" s="10">
        <v>53000</v>
      </c>
      <c r="E1549" s="1" t="s">
        <v>322</v>
      </c>
      <c r="F1549" s="11">
        <v>53000</v>
      </c>
      <c r="G1549" s="9">
        <f>Data[[#This Row],[Clean Salary]]*INDEX(Exchange[], MATCH(Data[[#This Row],[Currency]], Exchange[Code], 0), 4)</f>
        <v>53000</v>
      </c>
      <c r="H1549" s="11">
        <f>IFERROR(Data[[#This Row],[Salary in USD]]/(INDEX(Exchange[], MATCH(Data[[#This Row],[Local Currency Unit]], Exchange[Code], 0), 8)), "")</f>
        <v>12619.047619047618</v>
      </c>
      <c r="I1549" s="30">
        <f>100*(Data[[#This Row],[Salary in Big Macs]]/$H$5)</f>
        <v>92.066103611273633</v>
      </c>
      <c r="J1549" s="1" t="s">
        <v>1862</v>
      </c>
      <c r="K1549" s="1" t="s">
        <v>281</v>
      </c>
      <c r="L1549" s="1" t="s">
        <v>133</v>
      </c>
      <c r="M1549" s="1" t="s">
        <v>322</v>
      </c>
      <c r="N1549" s="1" t="str">
        <f>INDEX(Countries[], MATCH(Data[[#This Row],[Where do you work]], Countries[Actual], 0), 2)</f>
        <v>USA</v>
      </c>
      <c r="O1549" s="1" t="str">
        <f>VLOOKUP(Data[[#This Row],[Where do you work]], Countries[], 3, FALSE)</f>
        <v>North America</v>
      </c>
      <c r="P1549" s="1" t="s">
        <v>291</v>
      </c>
      <c r="Q1549" s="1" t="str">
        <f>VLOOKUP(Data[[#This Row],[How many hours of a day you work on Excel]], Time[], 2, FALSE)</f>
        <v>Medium</v>
      </c>
      <c r="S1549" s="33" t="str">
        <f>VLOOKUP(Data[[#This Row],[Years of Experience]], Experience[], 2, TRUE)</f>
        <v>0 - 5 Years</v>
      </c>
    </row>
    <row r="1550" spans="2:19" x14ac:dyDescent="0.2">
      <c r="B1550" s="1" t="s">
        <v>2544</v>
      </c>
      <c r="C1550" s="1">
        <v>41055.02752314815</v>
      </c>
      <c r="D1550" s="10">
        <v>36000</v>
      </c>
      <c r="E1550" s="1" t="s">
        <v>322</v>
      </c>
      <c r="F1550" s="11">
        <v>36000</v>
      </c>
      <c r="G1550" s="9">
        <f>Data[[#This Row],[Clean Salary]]*INDEX(Exchange[], MATCH(Data[[#This Row],[Currency]], Exchange[Code], 0), 4)</f>
        <v>36000</v>
      </c>
      <c r="H1550" s="11">
        <f>IFERROR(Data[[#This Row],[Salary in USD]]/(INDEX(Exchange[], MATCH(Data[[#This Row],[Local Currency Unit]], Exchange[Code], 0), 8)), "")</f>
        <v>8571.4285714285706</v>
      </c>
      <c r="I1550" s="30">
        <f>100*(Data[[#This Row],[Salary in Big Macs]]/$H$5)</f>
        <v>62.535466603883968</v>
      </c>
      <c r="J1550" s="1" t="s">
        <v>2545</v>
      </c>
      <c r="K1550" s="1" t="s">
        <v>281</v>
      </c>
      <c r="L1550" s="1" t="s">
        <v>133</v>
      </c>
      <c r="M1550" s="1" t="s">
        <v>322</v>
      </c>
      <c r="N1550" s="1" t="str">
        <f>INDEX(Countries[], MATCH(Data[[#This Row],[Where do you work]], Countries[Actual], 0), 2)</f>
        <v>USA</v>
      </c>
      <c r="O1550" s="1" t="str">
        <f>VLOOKUP(Data[[#This Row],[Where do you work]], Countries[], 3, FALSE)</f>
        <v>North America</v>
      </c>
      <c r="P1550" s="1" t="s">
        <v>291</v>
      </c>
      <c r="Q1550" s="1" t="str">
        <f>VLOOKUP(Data[[#This Row],[How many hours of a day you work on Excel]], Time[], 2, FALSE)</f>
        <v>Medium</v>
      </c>
      <c r="S1550" s="33" t="str">
        <f>VLOOKUP(Data[[#This Row],[Years of Experience]], Experience[], 2, TRUE)</f>
        <v>0 - 5 Years</v>
      </c>
    </row>
    <row r="1551" spans="2:19" x14ac:dyDescent="0.2">
      <c r="B1551" s="1" t="s">
        <v>1888</v>
      </c>
      <c r="C1551" s="1">
        <v>41055.129594907405</v>
      </c>
      <c r="D1551" s="10">
        <v>52000</v>
      </c>
      <c r="E1551" s="1" t="s">
        <v>322</v>
      </c>
      <c r="F1551" s="11">
        <v>52000</v>
      </c>
      <c r="G1551" s="9">
        <f>Data[[#This Row],[Clean Salary]]*INDEX(Exchange[], MATCH(Data[[#This Row],[Currency]], Exchange[Code], 0), 4)</f>
        <v>52000</v>
      </c>
      <c r="H1551" s="11">
        <f>IFERROR(Data[[#This Row],[Salary in USD]]/(INDEX(Exchange[], MATCH(Data[[#This Row],[Local Currency Unit]], Exchange[Code], 0), 8)), "")</f>
        <v>12380.95238095238</v>
      </c>
      <c r="I1551" s="30">
        <f>100*(Data[[#This Row],[Salary in Big Macs]]/$H$5)</f>
        <v>90.329007316721302</v>
      </c>
      <c r="J1551" s="1" t="s">
        <v>1889</v>
      </c>
      <c r="K1551" s="1" t="s">
        <v>290</v>
      </c>
      <c r="L1551" s="1" t="s">
        <v>133</v>
      </c>
      <c r="M1551" s="1" t="s">
        <v>322</v>
      </c>
      <c r="N1551" s="1" t="str">
        <f>INDEX(Countries[], MATCH(Data[[#This Row],[Where do you work]], Countries[Actual], 0), 2)</f>
        <v>USA</v>
      </c>
      <c r="O1551" s="1" t="str">
        <f>VLOOKUP(Data[[#This Row],[Where do you work]], Countries[], 3, FALSE)</f>
        <v>North America</v>
      </c>
      <c r="P1551" s="1" t="s">
        <v>291</v>
      </c>
      <c r="Q1551" s="1" t="str">
        <f>VLOOKUP(Data[[#This Row],[How many hours of a day you work on Excel]], Time[], 2, FALSE)</f>
        <v>Medium</v>
      </c>
      <c r="S1551" s="33" t="str">
        <f>VLOOKUP(Data[[#This Row],[Years of Experience]], Experience[], 2, TRUE)</f>
        <v>0 - 5 Years</v>
      </c>
    </row>
    <row r="1552" spans="2:19" x14ac:dyDescent="0.2">
      <c r="B1552" s="1" t="s">
        <v>2229</v>
      </c>
      <c r="C1552" s="1">
        <v>41055.371724537035</v>
      </c>
      <c r="D1552" s="10">
        <v>45000</v>
      </c>
      <c r="E1552" s="1" t="s">
        <v>322</v>
      </c>
      <c r="F1552" s="11">
        <v>45000</v>
      </c>
      <c r="G1552" s="9">
        <f>Data[[#This Row],[Clean Salary]]*INDEX(Exchange[], MATCH(Data[[#This Row],[Currency]], Exchange[Code], 0), 4)</f>
        <v>45000</v>
      </c>
      <c r="H1552" s="11">
        <f>IFERROR(Data[[#This Row],[Salary in USD]]/(INDEX(Exchange[], MATCH(Data[[#This Row],[Local Currency Unit]], Exchange[Code], 0), 8)), "")</f>
        <v>10714.285714285714</v>
      </c>
      <c r="I1552" s="30">
        <f>100*(Data[[#This Row],[Salary in Big Macs]]/$H$5)</f>
        <v>78.169333254854962</v>
      </c>
      <c r="J1552" s="1" t="s">
        <v>2230</v>
      </c>
      <c r="K1552" s="1" t="s">
        <v>316</v>
      </c>
      <c r="L1552" s="1" t="s">
        <v>133</v>
      </c>
      <c r="M1552" s="1" t="s">
        <v>322</v>
      </c>
      <c r="N1552" s="1" t="str">
        <f>INDEX(Countries[], MATCH(Data[[#This Row],[Where do you work]], Countries[Actual], 0), 2)</f>
        <v>USA</v>
      </c>
      <c r="O1552" s="1" t="str">
        <f>VLOOKUP(Data[[#This Row],[Where do you work]], Countries[], 3, FALSE)</f>
        <v>North America</v>
      </c>
      <c r="P1552" s="1" t="s">
        <v>282</v>
      </c>
      <c r="Q1552" s="1" t="str">
        <f>VLOOKUP(Data[[#This Row],[How many hours of a day you work on Excel]], Time[], 2, FALSE)</f>
        <v>Heavy</v>
      </c>
      <c r="R1552" s="1">
        <v>7</v>
      </c>
      <c r="S1552" s="33" t="str">
        <f>VLOOKUP(Data[[#This Row],[Years of Experience]], Experience[], 2, TRUE)</f>
        <v>5 - 10 Years</v>
      </c>
    </row>
    <row r="1553" spans="2:19" x14ac:dyDescent="0.2">
      <c r="B1553" s="1" t="s">
        <v>1410</v>
      </c>
      <c r="C1553" s="1">
        <v>41055.39502314815</v>
      </c>
      <c r="D1553" s="10">
        <v>65000</v>
      </c>
      <c r="E1553" s="1" t="s">
        <v>322</v>
      </c>
      <c r="F1553" s="11">
        <v>65000</v>
      </c>
      <c r="G1553" s="9">
        <f>Data[[#This Row],[Clean Salary]]*INDEX(Exchange[], MATCH(Data[[#This Row],[Currency]], Exchange[Code], 0), 4)</f>
        <v>65000</v>
      </c>
      <c r="H1553" s="11">
        <f>IFERROR(Data[[#This Row],[Salary in USD]]/(INDEX(Exchange[], MATCH(Data[[#This Row],[Local Currency Unit]], Exchange[Code], 0), 8)), "")</f>
        <v>15476.190476190475</v>
      </c>
      <c r="I1553" s="30">
        <f>100*(Data[[#This Row],[Salary in Big Macs]]/$H$5)</f>
        <v>112.91125914590164</v>
      </c>
      <c r="J1553" s="1" t="s">
        <v>1411</v>
      </c>
      <c r="K1553" s="1" t="s">
        <v>290</v>
      </c>
      <c r="L1553" s="1" t="s">
        <v>133</v>
      </c>
      <c r="M1553" s="1" t="s">
        <v>322</v>
      </c>
      <c r="N1553" s="1" t="str">
        <f>INDEX(Countries[], MATCH(Data[[#This Row],[Where do you work]], Countries[Actual], 0), 2)</f>
        <v>USA</v>
      </c>
      <c r="O1553" s="1" t="str">
        <f>VLOOKUP(Data[[#This Row],[Where do you work]], Countries[], 3, FALSE)</f>
        <v>North America</v>
      </c>
      <c r="P1553" s="1" t="s">
        <v>291</v>
      </c>
      <c r="Q1553" s="1" t="str">
        <f>VLOOKUP(Data[[#This Row],[How many hours of a day you work on Excel]], Time[], 2, FALSE)</f>
        <v>Medium</v>
      </c>
      <c r="R1553" s="1">
        <v>17</v>
      </c>
      <c r="S1553" s="33" t="str">
        <f>VLOOKUP(Data[[#This Row],[Years of Experience]], Experience[], 2, TRUE)</f>
        <v>10 - 20 Years</v>
      </c>
    </row>
    <row r="1554" spans="2:19" x14ac:dyDescent="0.2">
      <c r="B1554" s="1" t="s">
        <v>2421</v>
      </c>
      <c r="C1554" s="1">
        <v>41055.96197916667</v>
      </c>
      <c r="D1554" s="10">
        <v>40000</v>
      </c>
      <c r="E1554" s="1" t="s">
        <v>322</v>
      </c>
      <c r="F1554" s="11">
        <v>40000</v>
      </c>
      <c r="G1554" s="9">
        <f>Data[[#This Row],[Clean Salary]]*INDEX(Exchange[], MATCH(Data[[#This Row],[Currency]], Exchange[Code], 0), 4)</f>
        <v>40000</v>
      </c>
      <c r="H1554" s="11">
        <f>IFERROR(Data[[#This Row],[Salary in USD]]/(INDEX(Exchange[], MATCH(Data[[#This Row],[Local Currency Unit]], Exchange[Code], 0), 8)), "")</f>
        <v>9523.8095238095229</v>
      </c>
      <c r="I1554" s="30">
        <f>100*(Data[[#This Row],[Salary in Big Macs]]/$H$5)</f>
        <v>69.483851782093311</v>
      </c>
      <c r="J1554" s="1" t="s">
        <v>2422</v>
      </c>
      <c r="K1554" s="1" t="s">
        <v>281</v>
      </c>
      <c r="L1554" s="1" t="s">
        <v>133</v>
      </c>
      <c r="M1554" s="1" t="s">
        <v>322</v>
      </c>
      <c r="N1554" s="1" t="str">
        <f>INDEX(Countries[], MATCH(Data[[#This Row],[Where do you work]], Countries[Actual], 0), 2)</f>
        <v>USA</v>
      </c>
      <c r="O1554" s="1" t="str">
        <f>VLOOKUP(Data[[#This Row],[Where do you work]], Countries[], 3, FALSE)</f>
        <v>North America</v>
      </c>
      <c r="P1554" s="1" t="s">
        <v>291</v>
      </c>
      <c r="Q1554" s="1" t="str">
        <f>VLOOKUP(Data[[#This Row],[How many hours of a day you work on Excel]], Time[], 2, FALSE)</f>
        <v>Medium</v>
      </c>
      <c r="R1554" s="1">
        <v>20</v>
      </c>
      <c r="S1554" s="33" t="str">
        <f>VLOOKUP(Data[[#This Row],[Years of Experience]], Experience[], 2, TRUE)</f>
        <v>20+ Years</v>
      </c>
    </row>
    <row r="1555" spans="2:19" x14ac:dyDescent="0.2">
      <c r="B1555" s="1" t="s">
        <v>1356</v>
      </c>
      <c r="C1555" s="1">
        <v>41055.057592592595</v>
      </c>
      <c r="D1555" s="10">
        <v>67000</v>
      </c>
      <c r="E1555" s="1" t="s">
        <v>322</v>
      </c>
      <c r="F1555" s="11">
        <v>67000</v>
      </c>
      <c r="G1555" s="9">
        <f>Data[[#This Row],[Clean Salary]]*INDEX(Exchange[], MATCH(Data[[#This Row],[Currency]], Exchange[Code], 0), 4)</f>
        <v>67000</v>
      </c>
      <c r="H1555" s="11">
        <f>IFERROR(Data[[#This Row],[Salary in USD]]/(INDEX(Exchange[], MATCH(Data[[#This Row],[Local Currency Unit]], Exchange[Code], 0), 8)), "")</f>
        <v>15952.380952380952</v>
      </c>
      <c r="I1555" s="30">
        <f>100*(Data[[#This Row],[Salary in Big Macs]]/$H$5)</f>
        <v>116.3854517350063</v>
      </c>
      <c r="J1555" s="1" t="s">
        <v>1357</v>
      </c>
      <c r="K1555" s="1" t="s">
        <v>290</v>
      </c>
      <c r="L1555" s="1" t="s">
        <v>133</v>
      </c>
      <c r="M1555" s="1" t="s">
        <v>322</v>
      </c>
      <c r="N1555" s="1" t="str">
        <f>INDEX(Countries[], MATCH(Data[[#This Row],[Where do you work]], Countries[Actual], 0), 2)</f>
        <v>USA</v>
      </c>
      <c r="O1555" s="1" t="str">
        <f>VLOOKUP(Data[[#This Row],[Where do you work]], Countries[], 3, FALSE)</f>
        <v>North America</v>
      </c>
      <c r="P1555" s="1" t="s">
        <v>282</v>
      </c>
      <c r="Q1555" s="1" t="str">
        <f>VLOOKUP(Data[[#This Row],[How many hours of a day you work on Excel]], Time[], 2, FALSE)</f>
        <v>Heavy</v>
      </c>
      <c r="S1555" s="33" t="str">
        <f>VLOOKUP(Data[[#This Row],[Years of Experience]], Experience[], 2, TRUE)</f>
        <v>0 - 5 Years</v>
      </c>
    </row>
    <row r="1556" spans="2:19" x14ac:dyDescent="0.2">
      <c r="B1556" s="1" t="s">
        <v>1164</v>
      </c>
      <c r="C1556" s="1">
        <v>41059.075208333335</v>
      </c>
      <c r="D1556" s="10">
        <v>75000</v>
      </c>
      <c r="E1556" s="1" t="s">
        <v>322</v>
      </c>
      <c r="F1556" s="11">
        <v>75000</v>
      </c>
      <c r="G1556" s="9">
        <f>Data[[#This Row],[Clean Salary]]*INDEX(Exchange[], MATCH(Data[[#This Row],[Currency]], Exchange[Code], 0), 4)</f>
        <v>75000</v>
      </c>
      <c r="H1556" s="11">
        <f>IFERROR(Data[[#This Row],[Salary in USD]]/(INDEX(Exchange[], MATCH(Data[[#This Row],[Local Currency Unit]], Exchange[Code], 0), 8)), "")</f>
        <v>17857.142857142855</v>
      </c>
      <c r="I1556" s="30">
        <f>100*(Data[[#This Row],[Salary in Big Macs]]/$H$5)</f>
        <v>130.28222209142496</v>
      </c>
      <c r="J1556" s="1" t="s">
        <v>1165</v>
      </c>
      <c r="K1556" s="1" t="s">
        <v>281</v>
      </c>
      <c r="L1556" s="1" t="s">
        <v>133</v>
      </c>
      <c r="M1556" s="1" t="s">
        <v>322</v>
      </c>
      <c r="N1556" s="1" t="str">
        <f>INDEX(Countries[], MATCH(Data[[#This Row],[Where do you work]], Countries[Actual], 0), 2)</f>
        <v>USA</v>
      </c>
      <c r="O1556" s="1" t="str">
        <f>VLOOKUP(Data[[#This Row],[Where do you work]], Countries[], 3, FALSE)</f>
        <v>North America</v>
      </c>
      <c r="P1556" s="1" t="s">
        <v>324</v>
      </c>
      <c r="Q1556" s="1" t="str">
        <f>VLOOKUP(Data[[#This Row],[How many hours of a day you work on Excel]], Time[], 2, FALSE)</f>
        <v>Light</v>
      </c>
      <c r="R1556" s="1">
        <v>9</v>
      </c>
      <c r="S1556" s="33" t="str">
        <f>VLOOKUP(Data[[#This Row],[Years of Experience]], Experience[], 2, TRUE)</f>
        <v>5 - 10 Years</v>
      </c>
    </row>
    <row r="1557" spans="2:19" x14ac:dyDescent="0.2">
      <c r="B1557" s="1" t="s">
        <v>1258</v>
      </c>
      <c r="C1557" s="1">
        <v>41075.942187499997</v>
      </c>
      <c r="D1557" s="10">
        <v>72000</v>
      </c>
      <c r="E1557" s="1" t="s">
        <v>322</v>
      </c>
      <c r="F1557" s="11">
        <v>72000</v>
      </c>
      <c r="G1557" s="9">
        <f>Data[[#This Row],[Clean Salary]]*INDEX(Exchange[], MATCH(Data[[#This Row],[Currency]], Exchange[Code], 0), 4)</f>
        <v>72000</v>
      </c>
      <c r="H1557" s="11">
        <f>IFERROR(Data[[#This Row],[Salary in USD]]/(INDEX(Exchange[], MATCH(Data[[#This Row],[Local Currency Unit]], Exchange[Code], 0), 8)), "")</f>
        <v>17142.857142857141</v>
      </c>
      <c r="I1557" s="30">
        <f>100*(Data[[#This Row],[Salary in Big Macs]]/$H$5)</f>
        <v>125.07093320776794</v>
      </c>
      <c r="J1557" s="1" t="s">
        <v>1259</v>
      </c>
      <c r="K1557" s="1" t="s">
        <v>281</v>
      </c>
      <c r="L1557" s="1" t="s">
        <v>133</v>
      </c>
      <c r="M1557" s="1" t="s">
        <v>322</v>
      </c>
      <c r="N1557" s="1" t="str">
        <f>INDEX(Countries[], MATCH(Data[[#This Row],[Where do you work]], Countries[Actual], 0), 2)</f>
        <v>USA</v>
      </c>
      <c r="O1557" s="1" t="str">
        <f>VLOOKUP(Data[[#This Row],[Where do you work]], Countries[], 3, FALSE)</f>
        <v>North America</v>
      </c>
      <c r="P1557" s="1" t="s">
        <v>282</v>
      </c>
      <c r="Q1557" s="1" t="str">
        <f>VLOOKUP(Data[[#This Row],[How many hours of a day you work on Excel]], Time[], 2, FALSE)</f>
        <v>Heavy</v>
      </c>
      <c r="R1557" s="1">
        <v>10</v>
      </c>
      <c r="S1557" s="33" t="str">
        <f>VLOOKUP(Data[[#This Row],[Years of Experience]], Experience[], 2, TRUE)</f>
        <v>10 - 20 Years</v>
      </c>
    </row>
    <row r="1558" spans="2:19" x14ac:dyDescent="0.2">
      <c r="B1558" s="1" t="s">
        <v>1867</v>
      </c>
      <c r="C1558" s="1">
        <v>41055.042256944442</v>
      </c>
      <c r="D1558" s="10" t="s">
        <v>1868</v>
      </c>
      <c r="E1558" s="1" t="s">
        <v>322</v>
      </c>
      <c r="F1558" s="11">
        <v>52500</v>
      </c>
      <c r="G1558" s="9">
        <f>Data[[#This Row],[Clean Salary]]*INDEX(Exchange[], MATCH(Data[[#This Row],[Currency]], Exchange[Code], 0), 4)</f>
        <v>52500</v>
      </c>
      <c r="H1558" s="11">
        <f>IFERROR(Data[[#This Row],[Salary in USD]]/(INDEX(Exchange[], MATCH(Data[[#This Row],[Local Currency Unit]], Exchange[Code], 0), 8)), "")</f>
        <v>12500</v>
      </c>
      <c r="I1558" s="30">
        <f>100*(Data[[#This Row],[Salary in Big Macs]]/$H$5)</f>
        <v>91.197555463997475</v>
      </c>
      <c r="J1558" s="1" t="s">
        <v>1869</v>
      </c>
      <c r="K1558" s="1" t="s">
        <v>290</v>
      </c>
      <c r="L1558" s="1" t="s">
        <v>133</v>
      </c>
      <c r="M1558" s="1" t="s">
        <v>322</v>
      </c>
      <c r="N1558" s="1" t="str">
        <f>INDEX(Countries[], MATCH(Data[[#This Row],[Where do you work]], Countries[Actual], 0), 2)</f>
        <v>USA</v>
      </c>
      <c r="O1558" s="1" t="str">
        <f>VLOOKUP(Data[[#This Row],[Where do you work]], Countries[], 3, FALSE)</f>
        <v>North America</v>
      </c>
      <c r="P1558" s="1" t="s">
        <v>282</v>
      </c>
      <c r="Q1558" s="1" t="str">
        <f>VLOOKUP(Data[[#This Row],[How many hours of a day you work on Excel]], Time[], 2, FALSE)</f>
        <v>Heavy</v>
      </c>
      <c r="S1558" s="33" t="str">
        <f>VLOOKUP(Data[[#This Row],[Years of Experience]], Experience[], 2, TRUE)</f>
        <v>0 - 5 Years</v>
      </c>
    </row>
    <row r="1559" spans="2:19" x14ac:dyDescent="0.2">
      <c r="B1559" s="1" t="s">
        <v>1705</v>
      </c>
      <c r="C1559" s="1">
        <v>41055.030578703707</v>
      </c>
      <c r="D1559" s="10">
        <v>57000</v>
      </c>
      <c r="E1559" s="1" t="s">
        <v>322</v>
      </c>
      <c r="F1559" s="11">
        <v>57000</v>
      </c>
      <c r="G1559" s="9">
        <f>Data[[#This Row],[Clean Salary]]*INDEX(Exchange[], MATCH(Data[[#This Row],[Currency]], Exchange[Code], 0), 4)</f>
        <v>57000</v>
      </c>
      <c r="H1559" s="11">
        <f>IFERROR(Data[[#This Row],[Salary in USD]]/(INDEX(Exchange[], MATCH(Data[[#This Row],[Local Currency Unit]], Exchange[Code], 0), 8)), "")</f>
        <v>13571.428571428571</v>
      </c>
      <c r="I1559" s="30">
        <f>100*(Data[[#This Row],[Salary in Big Macs]]/$H$5)</f>
        <v>99.014488789482968</v>
      </c>
      <c r="J1559" s="1" t="s">
        <v>1706</v>
      </c>
      <c r="K1559" s="1" t="s">
        <v>305</v>
      </c>
      <c r="L1559" s="1" t="s">
        <v>133</v>
      </c>
      <c r="M1559" s="1" t="s">
        <v>322</v>
      </c>
      <c r="N1559" s="1" t="str">
        <f>INDEX(Countries[], MATCH(Data[[#This Row],[Where do you work]], Countries[Actual], 0), 2)</f>
        <v>USA</v>
      </c>
      <c r="O1559" s="1" t="str">
        <f>VLOOKUP(Data[[#This Row],[Where do you work]], Countries[], 3, FALSE)</f>
        <v>North America</v>
      </c>
      <c r="P1559" s="1" t="s">
        <v>282</v>
      </c>
      <c r="Q1559" s="1" t="str">
        <f>VLOOKUP(Data[[#This Row],[How many hours of a day you work on Excel]], Time[], 2, FALSE)</f>
        <v>Heavy</v>
      </c>
      <c r="S1559" s="33" t="str">
        <f>VLOOKUP(Data[[#This Row],[Years of Experience]], Experience[], 2, TRUE)</f>
        <v>0 - 5 Years</v>
      </c>
    </row>
    <row r="1560" spans="2:19" x14ac:dyDescent="0.2">
      <c r="B1560" s="1" t="s">
        <v>805</v>
      </c>
      <c r="C1560" s="1">
        <v>41055.034236111111</v>
      </c>
      <c r="D1560" s="10">
        <v>92000</v>
      </c>
      <c r="E1560" s="1" t="s">
        <v>322</v>
      </c>
      <c r="F1560" s="11">
        <v>92000</v>
      </c>
      <c r="G1560" s="9">
        <f>Data[[#This Row],[Clean Salary]]*INDEX(Exchange[], MATCH(Data[[#This Row],[Currency]], Exchange[Code], 0), 4)</f>
        <v>92000</v>
      </c>
      <c r="H1560" s="11">
        <f>IFERROR(Data[[#This Row],[Salary in USD]]/(INDEX(Exchange[], MATCH(Data[[#This Row],[Local Currency Unit]], Exchange[Code], 0), 8)), "")</f>
        <v>21904.761904761905</v>
      </c>
      <c r="I1560" s="30">
        <f>100*(Data[[#This Row],[Salary in Big Macs]]/$H$5)</f>
        <v>159.81285909881461</v>
      </c>
      <c r="J1560" s="1" t="s">
        <v>806</v>
      </c>
      <c r="K1560" s="1" t="s">
        <v>305</v>
      </c>
      <c r="L1560" s="1" t="s">
        <v>133</v>
      </c>
      <c r="M1560" s="1" t="s">
        <v>322</v>
      </c>
      <c r="N1560" s="1" t="str">
        <f>INDEX(Countries[], MATCH(Data[[#This Row],[Where do you work]], Countries[Actual], 0), 2)</f>
        <v>USA</v>
      </c>
      <c r="O1560" s="1" t="str">
        <f>VLOOKUP(Data[[#This Row],[Where do you work]], Countries[], 3, FALSE)</f>
        <v>North America</v>
      </c>
      <c r="P1560" s="1" t="s">
        <v>282</v>
      </c>
      <c r="Q1560" s="1" t="str">
        <f>VLOOKUP(Data[[#This Row],[How many hours of a day you work on Excel]], Time[], 2, FALSE)</f>
        <v>Heavy</v>
      </c>
      <c r="S1560" s="33" t="str">
        <f>VLOOKUP(Data[[#This Row],[Years of Experience]], Experience[], 2, TRUE)</f>
        <v>0 - 5 Years</v>
      </c>
    </row>
    <row r="1561" spans="2:19" x14ac:dyDescent="0.2">
      <c r="B1561" s="1" t="s">
        <v>1504</v>
      </c>
      <c r="C1561" s="1">
        <v>41060.259513888886</v>
      </c>
      <c r="D1561" s="10">
        <v>62000</v>
      </c>
      <c r="E1561" s="1" t="s">
        <v>322</v>
      </c>
      <c r="F1561" s="11">
        <v>62000</v>
      </c>
      <c r="G1561" s="9">
        <f>Data[[#This Row],[Clean Salary]]*INDEX(Exchange[], MATCH(Data[[#This Row],[Currency]], Exchange[Code], 0), 4)</f>
        <v>62000</v>
      </c>
      <c r="H1561" s="11">
        <f>IFERROR(Data[[#This Row],[Salary in USD]]/(INDEX(Exchange[], MATCH(Data[[#This Row],[Local Currency Unit]], Exchange[Code], 0), 8)), "")</f>
        <v>14761.904761904761</v>
      </c>
      <c r="I1561" s="30">
        <f>100*(Data[[#This Row],[Salary in Big Macs]]/$H$5)</f>
        <v>107.69997026224462</v>
      </c>
      <c r="J1561" s="1" t="s">
        <v>1505</v>
      </c>
      <c r="K1561" s="1" t="s">
        <v>290</v>
      </c>
      <c r="L1561" s="1" t="s">
        <v>133</v>
      </c>
      <c r="M1561" s="1" t="s">
        <v>322</v>
      </c>
      <c r="N1561" s="1" t="str">
        <f>INDEX(Countries[], MATCH(Data[[#This Row],[Where do you work]], Countries[Actual], 0), 2)</f>
        <v>USA</v>
      </c>
      <c r="O1561" s="1" t="str">
        <f>VLOOKUP(Data[[#This Row],[Where do you work]], Countries[], 3, FALSE)</f>
        <v>North America</v>
      </c>
      <c r="P1561" s="1" t="s">
        <v>294</v>
      </c>
      <c r="Q1561" s="1" t="str">
        <f>VLOOKUP(Data[[#This Row],[How many hours of a day you work on Excel]], Time[], 2, FALSE)</f>
        <v>Very Heavy</v>
      </c>
      <c r="R1561" s="1">
        <v>27</v>
      </c>
      <c r="S1561" s="33" t="str">
        <f>VLOOKUP(Data[[#This Row],[Years of Experience]], Experience[], 2, TRUE)</f>
        <v>20+ Years</v>
      </c>
    </row>
    <row r="1562" spans="2:19" x14ac:dyDescent="0.2">
      <c r="B1562" s="1" t="s">
        <v>1026</v>
      </c>
      <c r="C1562" s="1">
        <v>41055.030787037038</v>
      </c>
      <c r="D1562" s="10">
        <v>80000</v>
      </c>
      <c r="E1562" s="1" t="s">
        <v>322</v>
      </c>
      <c r="F1562" s="11">
        <v>80000</v>
      </c>
      <c r="G1562" s="9">
        <f>Data[[#This Row],[Clean Salary]]*INDEX(Exchange[], MATCH(Data[[#This Row],[Currency]], Exchange[Code], 0), 4)</f>
        <v>80000</v>
      </c>
      <c r="H1562" s="11">
        <f>IFERROR(Data[[#This Row],[Salary in USD]]/(INDEX(Exchange[], MATCH(Data[[#This Row],[Local Currency Unit]], Exchange[Code], 0), 8)), "")</f>
        <v>19047.619047619046</v>
      </c>
      <c r="I1562" s="30">
        <f>100*(Data[[#This Row],[Salary in Big Macs]]/$H$5)</f>
        <v>138.96770356418662</v>
      </c>
      <c r="J1562" s="1" t="s">
        <v>1027</v>
      </c>
      <c r="K1562" s="1" t="s">
        <v>290</v>
      </c>
      <c r="L1562" s="1" t="s">
        <v>133</v>
      </c>
      <c r="M1562" s="1" t="s">
        <v>322</v>
      </c>
      <c r="N1562" s="1" t="str">
        <f>INDEX(Countries[], MATCH(Data[[#This Row],[Where do you work]], Countries[Actual], 0), 2)</f>
        <v>USA</v>
      </c>
      <c r="O1562" s="1" t="str">
        <f>VLOOKUP(Data[[#This Row],[Where do you work]], Countries[], 3, FALSE)</f>
        <v>North America</v>
      </c>
      <c r="P1562" s="1" t="s">
        <v>291</v>
      </c>
      <c r="Q1562" s="1" t="str">
        <f>VLOOKUP(Data[[#This Row],[How many hours of a day you work on Excel]], Time[], 2, FALSE)</f>
        <v>Medium</v>
      </c>
      <c r="S1562" s="33" t="str">
        <f>VLOOKUP(Data[[#This Row],[Years of Experience]], Experience[], 2, TRUE)</f>
        <v>0 - 5 Years</v>
      </c>
    </row>
    <row r="1563" spans="2:19" x14ac:dyDescent="0.2">
      <c r="B1563" s="1" t="s">
        <v>1148</v>
      </c>
      <c r="C1563" s="1">
        <v>41055.034270833334</v>
      </c>
      <c r="D1563" s="10">
        <v>75000</v>
      </c>
      <c r="E1563" s="1" t="s">
        <v>322</v>
      </c>
      <c r="F1563" s="11">
        <v>75000</v>
      </c>
      <c r="G1563" s="9">
        <f>Data[[#This Row],[Clean Salary]]*INDEX(Exchange[], MATCH(Data[[#This Row],[Currency]], Exchange[Code], 0), 4)</f>
        <v>75000</v>
      </c>
      <c r="H1563" s="11">
        <f>IFERROR(Data[[#This Row],[Salary in USD]]/(INDEX(Exchange[], MATCH(Data[[#This Row],[Local Currency Unit]], Exchange[Code], 0), 8)), "")</f>
        <v>17857.142857142855</v>
      </c>
      <c r="I1563" s="30">
        <f>100*(Data[[#This Row],[Salary in Big Macs]]/$H$5)</f>
        <v>130.28222209142496</v>
      </c>
      <c r="J1563" s="1" t="s">
        <v>1149</v>
      </c>
      <c r="K1563" s="1" t="s">
        <v>286</v>
      </c>
      <c r="L1563" s="1" t="s">
        <v>133</v>
      </c>
      <c r="M1563" s="1" t="s">
        <v>322</v>
      </c>
      <c r="N1563" s="1" t="str">
        <f>INDEX(Countries[], MATCH(Data[[#This Row],[Where do you work]], Countries[Actual], 0), 2)</f>
        <v>USA</v>
      </c>
      <c r="O1563" s="1" t="str">
        <f>VLOOKUP(Data[[#This Row],[Where do you work]], Countries[], 3, FALSE)</f>
        <v>North America</v>
      </c>
      <c r="P1563" s="1" t="s">
        <v>294</v>
      </c>
      <c r="Q1563" s="1" t="str">
        <f>VLOOKUP(Data[[#This Row],[How many hours of a day you work on Excel]], Time[], 2, FALSE)</f>
        <v>Very Heavy</v>
      </c>
      <c r="S1563" s="33" t="str">
        <f>VLOOKUP(Data[[#This Row],[Years of Experience]], Experience[], 2, TRUE)</f>
        <v>0 - 5 Years</v>
      </c>
    </row>
    <row r="1564" spans="2:19" x14ac:dyDescent="0.2">
      <c r="B1564" s="1" t="s">
        <v>2326</v>
      </c>
      <c r="C1564" s="1">
        <v>41055.038773148146</v>
      </c>
      <c r="D1564" s="10">
        <v>42140</v>
      </c>
      <c r="E1564" s="1" t="s">
        <v>322</v>
      </c>
      <c r="F1564" s="11">
        <v>42140</v>
      </c>
      <c r="G1564" s="9">
        <f>Data[[#This Row],[Clean Salary]]*INDEX(Exchange[], MATCH(Data[[#This Row],[Currency]], Exchange[Code], 0), 4)</f>
        <v>42140</v>
      </c>
      <c r="H1564" s="11">
        <f>IFERROR(Data[[#This Row],[Salary in USD]]/(INDEX(Exchange[], MATCH(Data[[#This Row],[Local Currency Unit]], Exchange[Code], 0), 8)), "")</f>
        <v>10033.333333333332</v>
      </c>
      <c r="I1564" s="30">
        <f>100*(Data[[#This Row],[Salary in Big Macs]]/$H$5)</f>
        <v>73.201237852435298</v>
      </c>
      <c r="J1564" s="1" t="s">
        <v>2327</v>
      </c>
      <c r="K1564" s="1" t="s">
        <v>290</v>
      </c>
      <c r="L1564" s="1" t="s">
        <v>133</v>
      </c>
      <c r="M1564" s="1" t="s">
        <v>322</v>
      </c>
      <c r="N1564" s="1" t="str">
        <f>INDEX(Countries[], MATCH(Data[[#This Row],[Where do you work]], Countries[Actual], 0), 2)</f>
        <v>USA</v>
      </c>
      <c r="O1564" s="1" t="str">
        <f>VLOOKUP(Data[[#This Row],[Where do you work]], Countries[], 3, FALSE)</f>
        <v>North America</v>
      </c>
      <c r="P1564" s="1" t="s">
        <v>282</v>
      </c>
      <c r="Q1564" s="1" t="str">
        <f>VLOOKUP(Data[[#This Row],[How many hours of a day you work on Excel]], Time[], 2, FALSE)</f>
        <v>Heavy</v>
      </c>
      <c r="S1564" s="33" t="str">
        <f>VLOOKUP(Data[[#This Row],[Years of Experience]], Experience[], 2, TRUE)</f>
        <v>0 - 5 Years</v>
      </c>
    </row>
    <row r="1565" spans="2:19" x14ac:dyDescent="0.2">
      <c r="B1565" s="1" t="s">
        <v>2628</v>
      </c>
      <c r="C1565" s="1">
        <v>41055.088518518518</v>
      </c>
      <c r="D1565" s="10">
        <v>34000</v>
      </c>
      <c r="E1565" s="1" t="s">
        <v>322</v>
      </c>
      <c r="F1565" s="11">
        <v>34000</v>
      </c>
      <c r="G1565" s="9">
        <f>Data[[#This Row],[Clean Salary]]*INDEX(Exchange[], MATCH(Data[[#This Row],[Currency]], Exchange[Code], 0), 4)</f>
        <v>34000</v>
      </c>
      <c r="H1565" s="11">
        <f>IFERROR(Data[[#This Row],[Salary in USD]]/(INDEX(Exchange[], MATCH(Data[[#This Row],[Local Currency Unit]], Exchange[Code], 0), 8)), "")</f>
        <v>8095.2380952380945</v>
      </c>
      <c r="I1565" s="30">
        <f>100*(Data[[#This Row],[Salary in Big Macs]]/$H$5)</f>
        <v>59.061274014779308</v>
      </c>
      <c r="J1565" s="1" t="s">
        <v>2629</v>
      </c>
      <c r="K1565" s="1" t="s">
        <v>290</v>
      </c>
      <c r="L1565" s="1" t="s">
        <v>133</v>
      </c>
      <c r="M1565" s="1" t="s">
        <v>322</v>
      </c>
      <c r="N1565" s="1" t="str">
        <f>INDEX(Countries[], MATCH(Data[[#This Row],[Where do you work]], Countries[Actual], 0), 2)</f>
        <v>USA</v>
      </c>
      <c r="O1565" s="1" t="str">
        <f>VLOOKUP(Data[[#This Row],[Where do you work]], Countries[], 3, FALSE)</f>
        <v>North America</v>
      </c>
      <c r="P1565" s="1" t="s">
        <v>282</v>
      </c>
      <c r="Q1565" s="1" t="str">
        <f>VLOOKUP(Data[[#This Row],[How many hours of a day you work on Excel]], Time[], 2, FALSE)</f>
        <v>Heavy</v>
      </c>
      <c r="S1565" s="33" t="str">
        <f>VLOOKUP(Data[[#This Row],[Years of Experience]], Experience[], 2, TRUE)</f>
        <v>0 - 5 Years</v>
      </c>
    </row>
    <row r="1566" spans="2:19" x14ac:dyDescent="0.2">
      <c r="B1566" s="1" t="s">
        <v>1965</v>
      </c>
      <c r="C1566" s="1">
        <v>41055.029120370367</v>
      </c>
      <c r="D1566" s="10">
        <v>50000</v>
      </c>
      <c r="E1566" s="1" t="s">
        <v>322</v>
      </c>
      <c r="F1566" s="11">
        <v>50000</v>
      </c>
      <c r="G1566" s="9">
        <f>Data[[#This Row],[Clean Salary]]*INDEX(Exchange[], MATCH(Data[[#This Row],[Currency]], Exchange[Code], 0), 4)</f>
        <v>50000</v>
      </c>
      <c r="H1566" s="11">
        <f>IFERROR(Data[[#This Row],[Salary in USD]]/(INDEX(Exchange[], MATCH(Data[[#This Row],[Local Currency Unit]], Exchange[Code], 0), 8)), "")</f>
        <v>11904.761904761905</v>
      </c>
      <c r="I1566" s="30">
        <f>100*(Data[[#This Row],[Salary in Big Macs]]/$H$5)</f>
        <v>86.854814727616642</v>
      </c>
      <c r="J1566" s="1" t="s">
        <v>1966</v>
      </c>
      <c r="K1566" s="1" t="s">
        <v>286</v>
      </c>
      <c r="L1566" s="1" t="s">
        <v>133</v>
      </c>
      <c r="M1566" s="1" t="s">
        <v>322</v>
      </c>
      <c r="N1566" s="1" t="str">
        <f>INDEX(Countries[], MATCH(Data[[#This Row],[Where do you work]], Countries[Actual], 0), 2)</f>
        <v>USA</v>
      </c>
      <c r="O1566" s="1" t="str">
        <f>VLOOKUP(Data[[#This Row],[Where do you work]], Countries[], 3, FALSE)</f>
        <v>North America</v>
      </c>
      <c r="P1566" s="1" t="s">
        <v>282</v>
      </c>
      <c r="Q1566" s="1" t="str">
        <f>VLOOKUP(Data[[#This Row],[How many hours of a day you work on Excel]], Time[], 2, FALSE)</f>
        <v>Heavy</v>
      </c>
      <c r="S1566" s="33" t="str">
        <f>VLOOKUP(Data[[#This Row],[Years of Experience]], Experience[], 2, TRUE)</f>
        <v>0 - 5 Years</v>
      </c>
    </row>
    <row r="1567" spans="2:19" x14ac:dyDescent="0.2">
      <c r="B1567" s="1" t="s">
        <v>2445</v>
      </c>
      <c r="C1567" s="1">
        <v>41071.877500000002</v>
      </c>
      <c r="D1567" s="10">
        <v>40000</v>
      </c>
      <c r="E1567" s="1" t="s">
        <v>322</v>
      </c>
      <c r="F1567" s="11">
        <v>40000</v>
      </c>
      <c r="G1567" s="9">
        <f>Data[[#This Row],[Clean Salary]]*INDEX(Exchange[], MATCH(Data[[#This Row],[Currency]], Exchange[Code], 0), 4)</f>
        <v>40000</v>
      </c>
      <c r="H1567" s="11">
        <f>IFERROR(Data[[#This Row],[Salary in USD]]/(INDEX(Exchange[], MATCH(Data[[#This Row],[Local Currency Unit]], Exchange[Code], 0), 8)), "")</f>
        <v>9523.8095238095229</v>
      </c>
      <c r="I1567" s="30">
        <f>100*(Data[[#This Row],[Salary in Big Macs]]/$H$5)</f>
        <v>69.483851782093311</v>
      </c>
      <c r="J1567" s="1" t="s">
        <v>2446</v>
      </c>
      <c r="K1567" s="1" t="s">
        <v>290</v>
      </c>
      <c r="L1567" s="1" t="s">
        <v>133</v>
      </c>
      <c r="M1567" s="1" t="s">
        <v>322</v>
      </c>
      <c r="N1567" s="1" t="str">
        <f>INDEX(Countries[], MATCH(Data[[#This Row],[Where do you work]], Countries[Actual], 0), 2)</f>
        <v>USA</v>
      </c>
      <c r="O1567" s="1" t="str">
        <f>VLOOKUP(Data[[#This Row],[Where do you work]], Countries[], 3, FALSE)</f>
        <v>North America</v>
      </c>
      <c r="P1567" s="1" t="s">
        <v>291</v>
      </c>
      <c r="Q1567" s="1" t="str">
        <f>VLOOKUP(Data[[#This Row],[How many hours of a day you work on Excel]], Time[], 2, FALSE)</f>
        <v>Medium</v>
      </c>
      <c r="R1567" s="1">
        <v>2</v>
      </c>
      <c r="S1567" s="33" t="str">
        <f>VLOOKUP(Data[[#This Row],[Years of Experience]], Experience[], 2, TRUE)</f>
        <v>0 - 5 Years</v>
      </c>
    </row>
    <row r="1568" spans="2:19" x14ac:dyDescent="0.2">
      <c r="B1568" s="1" t="s">
        <v>2099</v>
      </c>
      <c r="C1568" s="1">
        <v>41079.285266203704</v>
      </c>
      <c r="D1568" s="10">
        <v>48000</v>
      </c>
      <c r="E1568" s="1" t="s">
        <v>322</v>
      </c>
      <c r="F1568" s="11">
        <v>48000</v>
      </c>
      <c r="G1568" s="9">
        <f>Data[[#This Row],[Clean Salary]]*INDEX(Exchange[], MATCH(Data[[#This Row],[Currency]], Exchange[Code], 0), 4)</f>
        <v>48000</v>
      </c>
      <c r="H1568" s="11">
        <f>IFERROR(Data[[#This Row],[Salary in USD]]/(INDEX(Exchange[], MATCH(Data[[#This Row],[Local Currency Unit]], Exchange[Code], 0), 8)), "")</f>
        <v>11428.571428571428</v>
      </c>
      <c r="I1568" s="30">
        <f>100*(Data[[#This Row],[Salary in Big Macs]]/$H$5)</f>
        <v>83.380622138511967</v>
      </c>
      <c r="J1568" s="1" t="s">
        <v>2100</v>
      </c>
      <c r="K1568" s="1" t="s">
        <v>290</v>
      </c>
      <c r="L1568" s="1" t="s">
        <v>133</v>
      </c>
      <c r="M1568" s="1" t="s">
        <v>322</v>
      </c>
      <c r="N1568" s="1" t="str">
        <f>INDEX(Countries[], MATCH(Data[[#This Row],[Where do you work]], Countries[Actual], 0), 2)</f>
        <v>USA</v>
      </c>
      <c r="O1568" s="1" t="str">
        <f>VLOOKUP(Data[[#This Row],[Where do you work]], Countries[], 3, FALSE)</f>
        <v>North America</v>
      </c>
      <c r="P1568" s="1" t="s">
        <v>282</v>
      </c>
      <c r="Q1568" s="1" t="str">
        <f>VLOOKUP(Data[[#This Row],[How many hours of a day you work on Excel]], Time[], 2, FALSE)</f>
        <v>Heavy</v>
      </c>
      <c r="R1568" s="1">
        <v>12</v>
      </c>
      <c r="S1568" s="33" t="str">
        <f>VLOOKUP(Data[[#This Row],[Years of Experience]], Experience[], 2, TRUE)</f>
        <v>10 - 20 Years</v>
      </c>
    </row>
    <row r="1569" spans="2:19" x14ac:dyDescent="0.2">
      <c r="B1569" s="1" t="s">
        <v>2984</v>
      </c>
      <c r="C1569" s="1">
        <v>41059.139085648145</v>
      </c>
      <c r="D1569" s="10" t="s">
        <v>2985</v>
      </c>
      <c r="E1569" s="1" t="s">
        <v>322</v>
      </c>
      <c r="F1569" s="11">
        <v>24000</v>
      </c>
      <c r="G1569" s="9">
        <f>Data[[#This Row],[Clean Salary]]*INDEX(Exchange[], MATCH(Data[[#This Row],[Currency]], Exchange[Code], 0), 4)</f>
        <v>24000</v>
      </c>
      <c r="H1569" s="11">
        <f>IFERROR(Data[[#This Row],[Salary in USD]]/(INDEX(Exchange[], MATCH(Data[[#This Row],[Local Currency Unit]], Exchange[Code], 0), 8)), "")</f>
        <v>5714.2857142857138</v>
      </c>
      <c r="I1569" s="30">
        <f>100*(Data[[#This Row],[Salary in Big Macs]]/$H$5)</f>
        <v>41.690311069255984</v>
      </c>
      <c r="J1569" s="1" t="s">
        <v>2986</v>
      </c>
      <c r="K1569" s="1" t="s">
        <v>298</v>
      </c>
      <c r="L1569" s="1" t="s">
        <v>133</v>
      </c>
      <c r="M1569" s="1" t="s">
        <v>322</v>
      </c>
      <c r="N1569" s="1" t="str">
        <f>INDEX(Countries[], MATCH(Data[[#This Row],[Where do you work]], Countries[Actual], 0), 2)</f>
        <v>USA</v>
      </c>
      <c r="O1569" s="1" t="str">
        <f>VLOOKUP(Data[[#This Row],[Where do you work]], Countries[], 3, FALSE)</f>
        <v>North America</v>
      </c>
      <c r="P1569" s="1" t="s">
        <v>324</v>
      </c>
      <c r="Q1569" s="1" t="str">
        <f>VLOOKUP(Data[[#This Row],[How many hours of a day you work on Excel]], Time[], 2, FALSE)</f>
        <v>Light</v>
      </c>
      <c r="R1569" s="1">
        <v>2</v>
      </c>
      <c r="S1569" s="33" t="str">
        <f>VLOOKUP(Data[[#This Row],[Years of Experience]], Experience[], 2, TRUE)</f>
        <v>0 - 5 Years</v>
      </c>
    </row>
    <row r="1570" spans="2:19" x14ac:dyDescent="0.2">
      <c r="B1570" s="1" t="s">
        <v>2773</v>
      </c>
      <c r="C1570" s="1">
        <v>41068.149201388886</v>
      </c>
      <c r="D1570" s="10">
        <v>30000</v>
      </c>
      <c r="E1570" s="1" t="s">
        <v>322</v>
      </c>
      <c r="F1570" s="11">
        <v>30000</v>
      </c>
      <c r="G1570" s="9">
        <f>Data[[#This Row],[Clean Salary]]*INDEX(Exchange[], MATCH(Data[[#This Row],[Currency]], Exchange[Code], 0), 4)</f>
        <v>30000</v>
      </c>
      <c r="H1570" s="11">
        <f>IFERROR(Data[[#This Row],[Salary in USD]]/(INDEX(Exchange[], MATCH(Data[[#This Row],[Local Currency Unit]], Exchange[Code], 0), 8)), "")</f>
        <v>7142.8571428571422</v>
      </c>
      <c r="I1570" s="30">
        <f>100*(Data[[#This Row],[Salary in Big Macs]]/$H$5)</f>
        <v>52.112888836569979</v>
      </c>
      <c r="J1570" s="1" t="s">
        <v>2774</v>
      </c>
      <c r="K1570" s="1" t="s">
        <v>281</v>
      </c>
      <c r="L1570" s="1" t="s">
        <v>133</v>
      </c>
      <c r="M1570" s="1" t="s">
        <v>322</v>
      </c>
      <c r="N1570" s="1" t="str">
        <f>INDEX(Countries[], MATCH(Data[[#This Row],[Where do you work]], Countries[Actual], 0), 2)</f>
        <v>USA</v>
      </c>
      <c r="O1570" s="1" t="str">
        <f>VLOOKUP(Data[[#This Row],[Where do you work]], Countries[], 3, FALSE)</f>
        <v>North America</v>
      </c>
      <c r="P1570" s="1" t="s">
        <v>282</v>
      </c>
      <c r="Q1570" s="1" t="str">
        <f>VLOOKUP(Data[[#This Row],[How many hours of a day you work on Excel]], Time[], 2, FALSE)</f>
        <v>Heavy</v>
      </c>
      <c r="R1570" s="1">
        <v>1</v>
      </c>
      <c r="S1570" s="33" t="str">
        <f>VLOOKUP(Data[[#This Row],[Years of Experience]], Experience[], 2, TRUE)</f>
        <v>0 - 5 Years</v>
      </c>
    </row>
    <row r="1571" spans="2:19" x14ac:dyDescent="0.2">
      <c r="B1571" s="1" t="s">
        <v>1975</v>
      </c>
      <c r="C1571" s="1">
        <v>41055.084108796298</v>
      </c>
      <c r="D1571" s="10">
        <v>50000</v>
      </c>
      <c r="E1571" s="1" t="s">
        <v>322</v>
      </c>
      <c r="F1571" s="11">
        <v>50000</v>
      </c>
      <c r="G1571" s="9">
        <f>Data[[#This Row],[Clean Salary]]*INDEX(Exchange[], MATCH(Data[[#This Row],[Currency]], Exchange[Code], 0), 4)</f>
        <v>50000</v>
      </c>
      <c r="H1571" s="11">
        <f>IFERROR(Data[[#This Row],[Salary in USD]]/(INDEX(Exchange[], MATCH(Data[[#This Row],[Local Currency Unit]], Exchange[Code], 0), 8)), "")</f>
        <v>11904.761904761905</v>
      </c>
      <c r="I1571" s="30">
        <f>100*(Data[[#This Row],[Salary in Big Macs]]/$H$5)</f>
        <v>86.854814727616642</v>
      </c>
      <c r="J1571" s="1" t="s">
        <v>1976</v>
      </c>
      <c r="K1571" s="1" t="s">
        <v>281</v>
      </c>
      <c r="L1571" s="1" t="s">
        <v>133</v>
      </c>
      <c r="M1571" s="1" t="s">
        <v>322</v>
      </c>
      <c r="N1571" s="1" t="str">
        <f>INDEX(Countries[], MATCH(Data[[#This Row],[Where do you work]], Countries[Actual], 0), 2)</f>
        <v>USA</v>
      </c>
      <c r="O1571" s="1" t="str">
        <f>VLOOKUP(Data[[#This Row],[Where do you work]], Countries[], 3, FALSE)</f>
        <v>North America</v>
      </c>
      <c r="P1571" s="1" t="s">
        <v>291</v>
      </c>
      <c r="Q1571" s="1" t="str">
        <f>VLOOKUP(Data[[#This Row],[How many hours of a day you work on Excel]], Time[], 2, FALSE)</f>
        <v>Medium</v>
      </c>
      <c r="S1571" s="33" t="str">
        <f>VLOOKUP(Data[[#This Row],[Years of Experience]], Experience[], 2, TRUE)</f>
        <v>0 - 5 Years</v>
      </c>
    </row>
    <row r="1572" spans="2:19" x14ac:dyDescent="0.2">
      <c r="B1572" s="1" t="s">
        <v>1245</v>
      </c>
      <c r="C1572" s="1">
        <v>41055.097083333334</v>
      </c>
      <c r="D1572" s="10">
        <v>72000</v>
      </c>
      <c r="E1572" s="1" t="s">
        <v>322</v>
      </c>
      <c r="F1572" s="11">
        <v>72000</v>
      </c>
      <c r="G1572" s="9">
        <f>Data[[#This Row],[Clean Salary]]*INDEX(Exchange[], MATCH(Data[[#This Row],[Currency]], Exchange[Code], 0), 4)</f>
        <v>72000</v>
      </c>
      <c r="H1572" s="11">
        <f>IFERROR(Data[[#This Row],[Salary in USD]]/(INDEX(Exchange[], MATCH(Data[[#This Row],[Local Currency Unit]], Exchange[Code], 0), 8)), "")</f>
        <v>17142.857142857141</v>
      </c>
      <c r="I1572" s="30">
        <f>100*(Data[[#This Row],[Salary in Big Macs]]/$H$5)</f>
        <v>125.07093320776794</v>
      </c>
      <c r="J1572" s="1" t="s">
        <v>1246</v>
      </c>
      <c r="K1572" s="1" t="s">
        <v>329</v>
      </c>
      <c r="L1572" s="1" t="s">
        <v>133</v>
      </c>
      <c r="M1572" s="1" t="s">
        <v>322</v>
      </c>
      <c r="N1572" s="1" t="str">
        <f>INDEX(Countries[], MATCH(Data[[#This Row],[Where do you work]], Countries[Actual], 0), 2)</f>
        <v>USA</v>
      </c>
      <c r="O1572" s="1" t="str">
        <f>VLOOKUP(Data[[#This Row],[Where do you work]], Countries[], 3, FALSE)</f>
        <v>North America</v>
      </c>
      <c r="P1572" s="1" t="s">
        <v>282</v>
      </c>
      <c r="Q1572" s="1" t="str">
        <f>VLOOKUP(Data[[#This Row],[How many hours of a day you work on Excel]], Time[], 2, FALSE)</f>
        <v>Heavy</v>
      </c>
      <c r="S1572" s="33" t="str">
        <f>VLOOKUP(Data[[#This Row],[Years of Experience]], Experience[], 2, TRUE)</f>
        <v>0 - 5 Years</v>
      </c>
    </row>
    <row r="1573" spans="2:19" x14ac:dyDescent="0.2">
      <c r="B1573" s="1" t="s">
        <v>1578</v>
      </c>
      <c r="C1573" s="1">
        <v>41055.055567129632</v>
      </c>
      <c r="D1573" s="10">
        <v>60000</v>
      </c>
      <c r="E1573" s="1" t="s">
        <v>322</v>
      </c>
      <c r="F1573" s="11">
        <v>60000</v>
      </c>
      <c r="G1573" s="9">
        <f>Data[[#This Row],[Clean Salary]]*INDEX(Exchange[], MATCH(Data[[#This Row],[Currency]], Exchange[Code], 0), 4)</f>
        <v>60000</v>
      </c>
      <c r="H1573" s="11">
        <f>IFERROR(Data[[#This Row],[Salary in USD]]/(INDEX(Exchange[], MATCH(Data[[#This Row],[Local Currency Unit]], Exchange[Code], 0), 8)), "")</f>
        <v>14285.714285714284</v>
      </c>
      <c r="I1573" s="30">
        <f>100*(Data[[#This Row],[Salary in Big Macs]]/$H$5)</f>
        <v>104.22577767313996</v>
      </c>
      <c r="J1573" s="1" t="s">
        <v>1579</v>
      </c>
      <c r="K1573" s="1" t="s">
        <v>281</v>
      </c>
      <c r="L1573" s="1" t="s">
        <v>133</v>
      </c>
      <c r="M1573" s="1" t="s">
        <v>322</v>
      </c>
      <c r="N1573" s="1" t="str">
        <f>INDEX(Countries[], MATCH(Data[[#This Row],[Where do you work]], Countries[Actual], 0), 2)</f>
        <v>USA</v>
      </c>
      <c r="O1573" s="1" t="str">
        <f>VLOOKUP(Data[[#This Row],[Where do you work]], Countries[], 3, FALSE)</f>
        <v>North America</v>
      </c>
      <c r="P1573" s="1" t="s">
        <v>294</v>
      </c>
      <c r="Q1573" s="1" t="str">
        <f>VLOOKUP(Data[[#This Row],[How many hours of a day you work on Excel]], Time[], 2, FALSE)</f>
        <v>Very Heavy</v>
      </c>
      <c r="S1573" s="33" t="str">
        <f>VLOOKUP(Data[[#This Row],[Years of Experience]], Experience[], 2, TRUE)</f>
        <v>0 - 5 Years</v>
      </c>
    </row>
    <row r="1574" spans="2:19" x14ac:dyDescent="0.2">
      <c r="B1574" s="1" t="s">
        <v>1695</v>
      </c>
      <c r="C1574" s="1">
        <v>41055.028495370374</v>
      </c>
      <c r="D1574" s="10">
        <v>57400</v>
      </c>
      <c r="E1574" s="1" t="s">
        <v>322</v>
      </c>
      <c r="F1574" s="11">
        <v>57400</v>
      </c>
      <c r="G1574" s="9">
        <f>Data[[#This Row],[Clean Salary]]*INDEX(Exchange[], MATCH(Data[[#This Row],[Currency]], Exchange[Code], 0), 4)</f>
        <v>57400</v>
      </c>
      <c r="H1574" s="11">
        <f>IFERROR(Data[[#This Row],[Salary in USD]]/(INDEX(Exchange[], MATCH(Data[[#This Row],[Local Currency Unit]], Exchange[Code], 0), 8)), "")</f>
        <v>13666.666666666666</v>
      </c>
      <c r="I1574" s="30">
        <f>100*(Data[[#This Row],[Salary in Big Macs]]/$H$5)</f>
        <v>99.709327307303894</v>
      </c>
      <c r="J1574" s="1" t="s">
        <v>1696</v>
      </c>
      <c r="K1574" s="1" t="s">
        <v>290</v>
      </c>
      <c r="L1574" s="1" t="s">
        <v>133</v>
      </c>
      <c r="M1574" s="1" t="s">
        <v>322</v>
      </c>
      <c r="N1574" s="1" t="str">
        <f>INDEX(Countries[], MATCH(Data[[#This Row],[Where do you work]], Countries[Actual], 0), 2)</f>
        <v>USA</v>
      </c>
      <c r="O1574" s="1" t="str">
        <f>VLOOKUP(Data[[#This Row],[Where do you work]], Countries[], 3, FALSE)</f>
        <v>North America</v>
      </c>
      <c r="P1574" s="1" t="s">
        <v>282</v>
      </c>
      <c r="Q1574" s="1" t="str">
        <f>VLOOKUP(Data[[#This Row],[How many hours of a day you work on Excel]], Time[], 2, FALSE)</f>
        <v>Heavy</v>
      </c>
      <c r="S1574" s="33" t="str">
        <f>VLOOKUP(Data[[#This Row],[Years of Experience]], Experience[], 2, TRUE)</f>
        <v>0 - 5 Years</v>
      </c>
    </row>
    <row r="1575" spans="2:19" x14ac:dyDescent="0.2">
      <c r="B1575" s="1" t="s">
        <v>2425</v>
      </c>
      <c r="C1575" s="1">
        <v>41056.262280092589</v>
      </c>
      <c r="D1575" s="10">
        <v>40000</v>
      </c>
      <c r="E1575" s="1" t="s">
        <v>322</v>
      </c>
      <c r="F1575" s="11">
        <v>40000</v>
      </c>
      <c r="G1575" s="9">
        <f>Data[[#This Row],[Clean Salary]]*INDEX(Exchange[], MATCH(Data[[#This Row],[Currency]], Exchange[Code], 0), 4)</f>
        <v>40000</v>
      </c>
      <c r="H1575" s="11">
        <f>IFERROR(Data[[#This Row],[Salary in USD]]/(INDEX(Exchange[], MATCH(Data[[#This Row],[Local Currency Unit]], Exchange[Code], 0), 8)), "")</f>
        <v>9523.8095238095229</v>
      </c>
      <c r="I1575" s="30">
        <f>100*(Data[[#This Row],[Salary in Big Macs]]/$H$5)</f>
        <v>69.483851782093311</v>
      </c>
      <c r="J1575" s="1" t="s">
        <v>2426</v>
      </c>
      <c r="K1575" s="1" t="s">
        <v>290</v>
      </c>
      <c r="L1575" s="1" t="s">
        <v>133</v>
      </c>
      <c r="M1575" s="1" t="s">
        <v>322</v>
      </c>
      <c r="N1575" s="1" t="str">
        <f>INDEX(Countries[], MATCH(Data[[#This Row],[Where do you work]], Countries[Actual], 0), 2)</f>
        <v>USA</v>
      </c>
      <c r="O1575" s="1" t="str">
        <f>VLOOKUP(Data[[#This Row],[Where do you work]], Countries[], 3, FALSE)</f>
        <v>North America</v>
      </c>
      <c r="P1575" s="1" t="s">
        <v>294</v>
      </c>
      <c r="Q1575" s="1" t="str">
        <f>VLOOKUP(Data[[#This Row],[How many hours of a day you work on Excel]], Time[], 2, FALSE)</f>
        <v>Very Heavy</v>
      </c>
      <c r="R1575" s="1">
        <v>2</v>
      </c>
      <c r="S1575" s="33" t="str">
        <f>VLOOKUP(Data[[#This Row],[Years of Experience]], Experience[], 2, TRUE)</f>
        <v>0 - 5 Years</v>
      </c>
    </row>
    <row r="1576" spans="2:19" x14ac:dyDescent="0.2">
      <c r="B1576" s="1" t="s">
        <v>2591</v>
      </c>
      <c r="C1576" s="1">
        <v>41055.576319444444</v>
      </c>
      <c r="D1576" s="10">
        <v>35000</v>
      </c>
      <c r="E1576" s="1" t="s">
        <v>322</v>
      </c>
      <c r="F1576" s="11">
        <v>35000</v>
      </c>
      <c r="G1576" s="9">
        <f>Data[[#This Row],[Clean Salary]]*INDEX(Exchange[], MATCH(Data[[#This Row],[Currency]], Exchange[Code], 0), 4)</f>
        <v>35000</v>
      </c>
      <c r="H1576" s="11">
        <f>IFERROR(Data[[#This Row],[Salary in USD]]/(INDEX(Exchange[], MATCH(Data[[#This Row],[Local Currency Unit]], Exchange[Code], 0), 8)), "")</f>
        <v>8333.3333333333321</v>
      </c>
      <c r="I1576" s="30">
        <f>100*(Data[[#This Row],[Salary in Big Macs]]/$H$5)</f>
        <v>60.798370309331638</v>
      </c>
      <c r="J1576" s="1" t="s">
        <v>1830</v>
      </c>
      <c r="K1576" s="1" t="s">
        <v>286</v>
      </c>
      <c r="L1576" s="1" t="s">
        <v>133</v>
      </c>
      <c r="M1576" s="1" t="s">
        <v>322</v>
      </c>
      <c r="N1576" s="1" t="str">
        <f>INDEX(Countries[], MATCH(Data[[#This Row],[Where do you work]], Countries[Actual], 0), 2)</f>
        <v>USA</v>
      </c>
      <c r="O1576" s="1" t="str">
        <f>VLOOKUP(Data[[#This Row],[Where do you work]], Countries[], 3, FALSE)</f>
        <v>North America</v>
      </c>
      <c r="P1576" s="1" t="s">
        <v>282</v>
      </c>
      <c r="Q1576" s="1" t="str">
        <f>VLOOKUP(Data[[#This Row],[How many hours of a day you work on Excel]], Time[], 2, FALSE)</f>
        <v>Heavy</v>
      </c>
      <c r="R1576" s="1">
        <v>10</v>
      </c>
      <c r="S1576" s="33" t="str">
        <f>VLOOKUP(Data[[#This Row],[Years of Experience]], Experience[], 2, TRUE)</f>
        <v>10 - 20 Years</v>
      </c>
    </row>
    <row r="1577" spans="2:19" x14ac:dyDescent="0.2">
      <c r="B1577" s="1" t="s">
        <v>1989</v>
      </c>
      <c r="C1577" s="1">
        <v>41055.317974537036</v>
      </c>
      <c r="D1577" s="10">
        <v>50000</v>
      </c>
      <c r="E1577" s="1" t="s">
        <v>322</v>
      </c>
      <c r="F1577" s="11">
        <v>50000</v>
      </c>
      <c r="G1577" s="9">
        <f>Data[[#This Row],[Clean Salary]]*INDEX(Exchange[], MATCH(Data[[#This Row],[Currency]], Exchange[Code], 0), 4)</f>
        <v>50000</v>
      </c>
      <c r="H1577" s="11">
        <f>IFERROR(Data[[#This Row],[Salary in USD]]/(INDEX(Exchange[], MATCH(Data[[#This Row],[Local Currency Unit]], Exchange[Code], 0), 8)), "")</f>
        <v>11904.761904761905</v>
      </c>
      <c r="I1577" s="30">
        <f>100*(Data[[#This Row],[Salary in Big Macs]]/$H$5)</f>
        <v>86.854814727616642</v>
      </c>
      <c r="J1577" s="1" t="s">
        <v>1830</v>
      </c>
      <c r="K1577" s="1" t="s">
        <v>286</v>
      </c>
      <c r="L1577" s="1" t="s">
        <v>133</v>
      </c>
      <c r="M1577" s="1" t="s">
        <v>322</v>
      </c>
      <c r="N1577" s="1" t="str">
        <f>INDEX(Countries[], MATCH(Data[[#This Row],[Where do you work]], Countries[Actual], 0), 2)</f>
        <v>USA</v>
      </c>
      <c r="O1577" s="1" t="str">
        <f>VLOOKUP(Data[[#This Row],[Where do you work]], Countries[], 3, FALSE)</f>
        <v>North America</v>
      </c>
      <c r="P1577" s="1" t="s">
        <v>291</v>
      </c>
      <c r="Q1577" s="1" t="str">
        <f>VLOOKUP(Data[[#This Row],[How many hours of a day you work on Excel]], Time[], 2, FALSE)</f>
        <v>Medium</v>
      </c>
      <c r="R1577" s="1">
        <v>10</v>
      </c>
      <c r="S1577" s="33" t="str">
        <f>VLOOKUP(Data[[#This Row],[Years of Experience]], Experience[], 2, TRUE)</f>
        <v>10 - 20 Years</v>
      </c>
    </row>
    <row r="1578" spans="2:19" x14ac:dyDescent="0.2">
      <c r="B1578" s="1" t="s">
        <v>1829</v>
      </c>
      <c r="C1578" s="1">
        <v>41055.246782407405</v>
      </c>
      <c r="D1578" s="10">
        <v>54000</v>
      </c>
      <c r="E1578" s="1" t="s">
        <v>322</v>
      </c>
      <c r="F1578" s="11">
        <v>54000</v>
      </c>
      <c r="G1578" s="9">
        <f>Data[[#This Row],[Clean Salary]]*INDEX(Exchange[], MATCH(Data[[#This Row],[Currency]], Exchange[Code], 0), 4)</f>
        <v>54000</v>
      </c>
      <c r="H1578" s="11">
        <f>IFERROR(Data[[#This Row],[Salary in USD]]/(INDEX(Exchange[], MATCH(Data[[#This Row],[Local Currency Unit]], Exchange[Code], 0), 8)), "")</f>
        <v>12857.142857142857</v>
      </c>
      <c r="I1578" s="30">
        <f>100*(Data[[#This Row],[Salary in Big Macs]]/$H$5)</f>
        <v>93.803199905825977</v>
      </c>
      <c r="J1578" s="1" t="s">
        <v>1830</v>
      </c>
      <c r="K1578" s="1" t="s">
        <v>286</v>
      </c>
      <c r="L1578" s="1" t="s">
        <v>133</v>
      </c>
      <c r="M1578" s="1" t="s">
        <v>322</v>
      </c>
      <c r="N1578" s="1" t="str">
        <f>INDEX(Countries[], MATCH(Data[[#This Row],[Where do you work]], Countries[Actual], 0), 2)</f>
        <v>USA</v>
      </c>
      <c r="O1578" s="1" t="str">
        <f>VLOOKUP(Data[[#This Row],[Where do you work]], Countries[], 3, FALSE)</f>
        <v>North America</v>
      </c>
      <c r="P1578" s="1" t="s">
        <v>294</v>
      </c>
      <c r="Q1578" s="1" t="str">
        <f>VLOOKUP(Data[[#This Row],[How many hours of a day you work on Excel]], Time[], 2, FALSE)</f>
        <v>Very Heavy</v>
      </c>
      <c r="R1578" s="1">
        <v>5</v>
      </c>
      <c r="S1578" s="33" t="str">
        <f>VLOOKUP(Data[[#This Row],[Years of Experience]], Experience[], 2, TRUE)</f>
        <v>5 - 10 Years</v>
      </c>
    </row>
    <row r="1579" spans="2:19" x14ac:dyDescent="0.2">
      <c r="B1579" s="1" t="s">
        <v>1438</v>
      </c>
      <c r="C1579" s="1">
        <v>41059.001481481479</v>
      </c>
      <c r="D1579" s="10">
        <v>64500</v>
      </c>
      <c r="E1579" s="1" t="s">
        <v>322</v>
      </c>
      <c r="F1579" s="11">
        <v>64500</v>
      </c>
      <c r="G1579" s="9">
        <f>Data[[#This Row],[Clean Salary]]*INDEX(Exchange[], MATCH(Data[[#This Row],[Currency]], Exchange[Code], 0), 4)</f>
        <v>64500</v>
      </c>
      <c r="H1579" s="11">
        <f>IFERROR(Data[[#This Row],[Salary in USD]]/(INDEX(Exchange[], MATCH(Data[[#This Row],[Local Currency Unit]], Exchange[Code], 0), 8)), "")</f>
        <v>15357.142857142857</v>
      </c>
      <c r="I1579" s="30">
        <f>100*(Data[[#This Row],[Salary in Big Macs]]/$H$5)</f>
        <v>112.04271099862547</v>
      </c>
      <c r="J1579" s="1" t="s">
        <v>1439</v>
      </c>
      <c r="K1579" s="1" t="s">
        <v>290</v>
      </c>
      <c r="L1579" s="1" t="s">
        <v>133</v>
      </c>
      <c r="M1579" s="1" t="s">
        <v>322</v>
      </c>
      <c r="N1579" s="1" t="str">
        <f>INDEX(Countries[], MATCH(Data[[#This Row],[Where do you work]], Countries[Actual], 0), 2)</f>
        <v>USA</v>
      </c>
      <c r="O1579" s="1" t="str">
        <f>VLOOKUP(Data[[#This Row],[Where do you work]], Countries[], 3, FALSE)</f>
        <v>North America</v>
      </c>
      <c r="P1579" s="1" t="s">
        <v>282</v>
      </c>
      <c r="Q1579" s="1" t="str">
        <f>VLOOKUP(Data[[#This Row],[How many hours of a day you work on Excel]], Time[], 2, FALSE)</f>
        <v>Heavy</v>
      </c>
      <c r="R1579" s="1">
        <v>13</v>
      </c>
      <c r="S1579" s="33" t="str">
        <f>VLOOKUP(Data[[#This Row],[Years of Experience]], Experience[], 2, TRUE)</f>
        <v>10 - 20 Years</v>
      </c>
    </row>
    <row r="1580" spans="2:19" x14ac:dyDescent="0.2">
      <c r="B1580" s="1" t="s">
        <v>960</v>
      </c>
      <c r="C1580" s="1">
        <v>41072.510949074072</v>
      </c>
      <c r="D1580" s="10">
        <v>85000</v>
      </c>
      <c r="E1580" s="1" t="s">
        <v>322</v>
      </c>
      <c r="F1580" s="11">
        <v>85000</v>
      </c>
      <c r="G1580" s="9">
        <f>Data[[#This Row],[Clean Salary]]*INDEX(Exchange[], MATCH(Data[[#This Row],[Currency]], Exchange[Code], 0), 4)</f>
        <v>85000</v>
      </c>
      <c r="H1580" s="11">
        <f>IFERROR(Data[[#This Row],[Salary in USD]]/(INDEX(Exchange[], MATCH(Data[[#This Row],[Local Currency Unit]], Exchange[Code], 0), 8)), "")</f>
        <v>20238.095238095237</v>
      </c>
      <c r="I1580" s="30">
        <f>100*(Data[[#This Row],[Salary in Big Macs]]/$H$5)</f>
        <v>147.65318503694829</v>
      </c>
      <c r="J1580" s="1" t="s">
        <v>961</v>
      </c>
      <c r="K1580" s="1" t="s">
        <v>290</v>
      </c>
      <c r="L1580" s="1" t="s">
        <v>133</v>
      </c>
      <c r="M1580" s="1" t="s">
        <v>322</v>
      </c>
      <c r="N1580" s="1" t="str">
        <f>INDEX(Countries[], MATCH(Data[[#This Row],[Where do you work]], Countries[Actual], 0), 2)</f>
        <v>USA</v>
      </c>
      <c r="O1580" s="1" t="str">
        <f>VLOOKUP(Data[[#This Row],[Where do you work]], Countries[], 3, FALSE)</f>
        <v>North America</v>
      </c>
      <c r="P1580" s="1" t="s">
        <v>294</v>
      </c>
      <c r="Q1580" s="1" t="str">
        <f>VLOOKUP(Data[[#This Row],[How many hours of a day you work on Excel]], Time[], 2, FALSE)</f>
        <v>Very Heavy</v>
      </c>
      <c r="R1580" s="1">
        <v>3</v>
      </c>
      <c r="S1580" s="33" t="str">
        <f>VLOOKUP(Data[[#This Row],[Years of Experience]], Experience[], 2, TRUE)</f>
        <v>0 - 5 Years</v>
      </c>
    </row>
    <row r="1581" spans="2:19" x14ac:dyDescent="0.2">
      <c r="B1581" s="1" t="s">
        <v>2067</v>
      </c>
      <c r="C1581" s="1">
        <v>41055.882175925923</v>
      </c>
      <c r="D1581" s="10">
        <v>48500</v>
      </c>
      <c r="E1581" s="1" t="s">
        <v>322</v>
      </c>
      <c r="F1581" s="11">
        <v>48500</v>
      </c>
      <c r="G1581" s="9">
        <f>Data[[#This Row],[Clean Salary]]*INDEX(Exchange[], MATCH(Data[[#This Row],[Currency]], Exchange[Code], 0), 4)</f>
        <v>48500</v>
      </c>
      <c r="H1581" s="11">
        <f>IFERROR(Data[[#This Row],[Salary in USD]]/(INDEX(Exchange[], MATCH(Data[[#This Row],[Local Currency Unit]], Exchange[Code], 0), 8)), "")</f>
        <v>11547.619047619048</v>
      </c>
      <c r="I1581" s="30">
        <f>100*(Data[[#This Row],[Salary in Big Macs]]/$H$5)</f>
        <v>84.249170285788139</v>
      </c>
      <c r="J1581" s="1" t="s">
        <v>2068</v>
      </c>
      <c r="K1581" s="1" t="s">
        <v>281</v>
      </c>
      <c r="L1581" s="1" t="s">
        <v>133</v>
      </c>
      <c r="M1581" s="1" t="s">
        <v>322</v>
      </c>
      <c r="N1581" s="1" t="str">
        <f>INDEX(Countries[], MATCH(Data[[#This Row],[Where do you work]], Countries[Actual], 0), 2)</f>
        <v>USA</v>
      </c>
      <c r="O1581" s="1" t="str">
        <f>VLOOKUP(Data[[#This Row],[Where do you work]], Countries[], 3, FALSE)</f>
        <v>North America</v>
      </c>
      <c r="P1581" s="1" t="s">
        <v>291</v>
      </c>
      <c r="Q1581" s="1" t="str">
        <f>VLOOKUP(Data[[#This Row],[How many hours of a day you work on Excel]], Time[], 2, FALSE)</f>
        <v>Medium</v>
      </c>
      <c r="R1581" s="1">
        <v>10</v>
      </c>
      <c r="S1581" s="33" t="str">
        <f>VLOOKUP(Data[[#This Row],[Years of Experience]], Experience[], 2, TRUE)</f>
        <v>10 - 20 Years</v>
      </c>
    </row>
    <row r="1582" spans="2:19" x14ac:dyDescent="0.2">
      <c r="B1582" s="1" t="s">
        <v>1892</v>
      </c>
      <c r="C1582" s="1">
        <v>41055.547673611109</v>
      </c>
      <c r="D1582" s="10">
        <v>52000</v>
      </c>
      <c r="E1582" s="1" t="s">
        <v>322</v>
      </c>
      <c r="F1582" s="11">
        <v>52000</v>
      </c>
      <c r="G1582" s="9">
        <f>Data[[#This Row],[Clean Salary]]*INDEX(Exchange[], MATCH(Data[[#This Row],[Currency]], Exchange[Code], 0), 4)</f>
        <v>52000</v>
      </c>
      <c r="H1582" s="11">
        <f>IFERROR(Data[[#This Row],[Salary in USD]]/(INDEX(Exchange[], MATCH(Data[[#This Row],[Local Currency Unit]], Exchange[Code], 0), 8)), "")</f>
        <v>12380.95238095238</v>
      </c>
      <c r="I1582" s="30">
        <f>100*(Data[[#This Row],[Salary in Big Macs]]/$H$5)</f>
        <v>90.329007316721302</v>
      </c>
      <c r="J1582" s="1" t="s">
        <v>1893</v>
      </c>
      <c r="K1582" s="1" t="s">
        <v>286</v>
      </c>
      <c r="L1582" s="1" t="s">
        <v>133</v>
      </c>
      <c r="M1582" s="1" t="s">
        <v>322</v>
      </c>
      <c r="N1582" s="1" t="str">
        <f>INDEX(Countries[], MATCH(Data[[#This Row],[Where do you work]], Countries[Actual], 0), 2)</f>
        <v>USA</v>
      </c>
      <c r="O1582" s="1" t="str">
        <f>VLOOKUP(Data[[#This Row],[Where do you work]], Countries[], 3, FALSE)</f>
        <v>North America</v>
      </c>
      <c r="P1582" s="1" t="s">
        <v>282</v>
      </c>
      <c r="Q1582" s="1" t="str">
        <f>VLOOKUP(Data[[#This Row],[How many hours of a day you work on Excel]], Time[], 2, FALSE)</f>
        <v>Heavy</v>
      </c>
      <c r="R1582" s="1">
        <v>18</v>
      </c>
      <c r="S1582" s="33" t="str">
        <f>VLOOKUP(Data[[#This Row],[Years of Experience]], Experience[], 2, TRUE)</f>
        <v>10 - 20 Years</v>
      </c>
    </row>
    <row r="1583" spans="2:19" x14ac:dyDescent="0.2">
      <c r="B1583" s="1" t="s">
        <v>1342</v>
      </c>
      <c r="C1583" s="1">
        <v>41055.054120370369</v>
      </c>
      <c r="D1583" s="10">
        <v>68000</v>
      </c>
      <c r="E1583" s="1" t="s">
        <v>322</v>
      </c>
      <c r="F1583" s="11">
        <v>68000</v>
      </c>
      <c r="G1583" s="9">
        <f>Data[[#This Row],[Clean Salary]]*INDEX(Exchange[], MATCH(Data[[#This Row],[Currency]], Exchange[Code], 0), 4)</f>
        <v>68000</v>
      </c>
      <c r="H1583" s="11">
        <f>IFERROR(Data[[#This Row],[Salary in USD]]/(INDEX(Exchange[], MATCH(Data[[#This Row],[Local Currency Unit]], Exchange[Code], 0), 8)), "")</f>
        <v>16190.476190476189</v>
      </c>
      <c r="I1583" s="30">
        <f>100*(Data[[#This Row],[Salary in Big Macs]]/$H$5)</f>
        <v>118.12254802955862</v>
      </c>
      <c r="J1583" s="1" t="s">
        <v>1343</v>
      </c>
      <c r="K1583" s="1" t="s">
        <v>281</v>
      </c>
      <c r="L1583" s="1" t="s">
        <v>133</v>
      </c>
      <c r="M1583" s="1" t="s">
        <v>322</v>
      </c>
      <c r="N1583" s="1" t="str">
        <f>INDEX(Countries[], MATCH(Data[[#This Row],[Where do you work]], Countries[Actual], 0), 2)</f>
        <v>USA</v>
      </c>
      <c r="O1583" s="1" t="str">
        <f>VLOOKUP(Data[[#This Row],[Where do you work]], Countries[], 3, FALSE)</f>
        <v>North America</v>
      </c>
      <c r="P1583" s="1" t="s">
        <v>294</v>
      </c>
      <c r="Q1583" s="1" t="str">
        <f>VLOOKUP(Data[[#This Row],[How many hours of a day you work on Excel]], Time[], 2, FALSE)</f>
        <v>Very Heavy</v>
      </c>
      <c r="S1583" s="33" t="str">
        <f>VLOOKUP(Data[[#This Row],[Years of Experience]], Experience[], 2, TRUE)</f>
        <v>0 - 5 Years</v>
      </c>
    </row>
    <row r="1584" spans="2:19" x14ac:dyDescent="0.2">
      <c r="B1584" s="1" t="s">
        <v>1648</v>
      </c>
      <c r="C1584" s="1">
        <v>41057.942210648151</v>
      </c>
      <c r="D1584" s="10">
        <v>59000</v>
      </c>
      <c r="E1584" s="1" t="s">
        <v>322</v>
      </c>
      <c r="F1584" s="11">
        <v>59000</v>
      </c>
      <c r="G1584" s="9">
        <f>Data[[#This Row],[Clean Salary]]*INDEX(Exchange[], MATCH(Data[[#This Row],[Currency]], Exchange[Code], 0), 4)</f>
        <v>59000</v>
      </c>
      <c r="H1584" s="11">
        <f>IFERROR(Data[[#This Row],[Salary in USD]]/(INDEX(Exchange[], MATCH(Data[[#This Row],[Local Currency Unit]], Exchange[Code], 0), 8)), "")</f>
        <v>14047.619047619048</v>
      </c>
      <c r="I1584" s="30">
        <f>100*(Data[[#This Row],[Salary in Big Macs]]/$H$5)</f>
        <v>102.48868137858764</v>
      </c>
      <c r="J1584" s="1" t="s">
        <v>1359</v>
      </c>
      <c r="K1584" s="1" t="s">
        <v>290</v>
      </c>
      <c r="L1584" s="1" t="s">
        <v>133</v>
      </c>
      <c r="M1584" s="1" t="s">
        <v>322</v>
      </c>
      <c r="N1584" s="1" t="str">
        <f>INDEX(Countries[], MATCH(Data[[#This Row],[Where do you work]], Countries[Actual], 0), 2)</f>
        <v>USA</v>
      </c>
      <c r="O1584" s="1" t="str">
        <f>VLOOKUP(Data[[#This Row],[Where do you work]], Countries[], 3, FALSE)</f>
        <v>North America</v>
      </c>
      <c r="P1584" s="1" t="s">
        <v>282</v>
      </c>
      <c r="Q1584" s="1" t="str">
        <f>VLOOKUP(Data[[#This Row],[How many hours of a day you work on Excel]], Time[], 2, FALSE)</f>
        <v>Heavy</v>
      </c>
      <c r="R1584" s="1">
        <v>14</v>
      </c>
      <c r="S1584" s="33" t="str">
        <f>VLOOKUP(Data[[#This Row],[Years of Experience]], Experience[], 2, TRUE)</f>
        <v>10 - 20 Years</v>
      </c>
    </row>
    <row r="1585" spans="2:19" x14ac:dyDescent="0.2">
      <c r="B1585" s="1" t="s">
        <v>1580</v>
      </c>
      <c r="C1585" s="1">
        <v>41055.060752314814</v>
      </c>
      <c r="D1585" s="10">
        <v>60000</v>
      </c>
      <c r="E1585" s="1" t="s">
        <v>322</v>
      </c>
      <c r="F1585" s="11">
        <v>60000</v>
      </c>
      <c r="G1585" s="9">
        <f>Data[[#This Row],[Clean Salary]]*INDEX(Exchange[], MATCH(Data[[#This Row],[Currency]], Exchange[Code], 0), 4)</f>
        <v>60000</v>
      </c>
      <c r="H1585" s="11">
        <f>IFERROR(Data[[#This Row],[Salary in USD]]/(INDEX(Exchange[], MATCH(Data[[#This Row],[Local Currency Unit]], Exchange[Code], 0), 8)), "")</f>
        <v>14285.714285714284</v>
      </c>
      <c r="I1585" s="30">
        <f>100*(Data[[#This Row],[Salary in Big Macs]]/$H$5)</f>
        <v>104.22577767313996</v>
      </c>
      <c r="J1585" s="1" t="s">
        <v>1359</v>
      </c>
      <c r="K1585" s="1" t="s">
        <v>290</v>
      </c>
      <c r="L1585" s="1" t="s">
        <v>133</v>
      </c>
      <c r="M1585" s="1" t="s">
        <v>322</v>
      </c>
      <c r="N1585" s="1" t="str">
        <f>INDEX(Countries[], MATCH(Data[[#This Row],[Where do you work]], Countries[Actual], 0), 2)</f>
        <v>USA</v>
      </c>
      <c r="O1585" s="1" t="str">
        <f>VLOOKUP(Data[[#This Row],[Where do you work]], Countries[], 3, FALSE)</f>
        <v>North America</v>
      </c>
      <c r="P1585" s="1" t="s">
        <v>282</v>
      </c>
      <c r="Q1585" s="1" t="str">
        <f>VLOOKUP(Data[[#This Row],[How many hours of a day you work on Excel]], Time[], 2, FALSE)</f>
        <v>Heavy</v>
      </c>
      <c r="S1585" s="33" t="str">
        <f>VLOOKUP(Data[[#This Row],[Years of Experience]], Experience[], 2, TRUE)</f>
        <v>0 - 5 Years</v>
      </c>
    </row>
    <row r="1586" spans="2:19" x14ac:dyDescent="0.2">
      <c r="B1586" s="1" t="s">
        <v>1358</v>
      </c>
      <c r="C1586" s="1">
        <v>41055.240300925929</v>
      </c>
      <c r="D1586" s="10">
        <v>67000</v>
      </c>
      <c r="E1586" s="1" t="s">
        <v>322</v>
      </c>
      <c r="F1586" s="11">
        <v>67000</v>
      </c>
      <c r="G1586" s="9">
        <f>Data[[#This Row],[Clean Salary]]*INDEX(Exchange[], MATCH(Data[[#This Row],[Currency]], Exchange[Code], 0), 4)</f>
        <v>67000</v>
      </c>
      <c r="H1586" s="11">
        <f>IFERROR(Data[[#This Row],[Salary in USD]]/(INDEX(Exchange[], MATCH(Data[[#This Row],[Local Currency Unit]], Exchange[Code], 0), 8)), "")</f>
        <v>15952.380952380952</v>
      </c>
      <c r="I1586" s="30">
        <f>100*(Data[[#This Row],[Salary in Big Macs]]/$H$5)</f>
        <v>116.3854517350063</v>
      </c>
      <c r="J1586" s="1" t="s">
        <v>1359</v>
      </c>
      <c r="K1586" s="1" t="s">
        <v>290</v>
      </c>
      <c r="L1586" s="1" t="s">
        <v>133</v>
      </c>
      <c r="M1586" s="1" t="s">
        <v>322</v>
      </c>
      <c r="N1586" s="1" t="str">
        <f>INDEX(Countries[], MATCH(Data[[#This Row],[Where do you work]], Countries[Actual], 0), 2)</f>
        <v>USA</v>
      </c>
      <c r="O1586" s="1" t="str">
        <f>VLOOKUP(Data[[#This Row],[Where do you work]], Countries[], 3, FALSE)</f>
        <v>North America</v>
      </c>
      <c r="P1586" s="1" t="s">
        <v>282</v>
      </c>
      <c r="Q1586" s="1" t="str">
        <f>VLOOKUP(Data[[#This Row],[How many hours of a day you work on Excel]], Time[], 2, FALSE)</f>
        <v>Heavy</v>
      </c>
      <c r="S1586" s="33" t="str">
        <f>VLOOKUP(Data[[#This Row],[Years of Experience]], Experience[], 2, TRUE)</f>
        <v>0 - 5 Years</v>
      </c>
    </row>
    <row r="1587" spans="2:19" x14ac:dyDescent="0.2">
      <c r="B1587" s="1" t="s">
        <v>1285</v>
      </c>
      <c r="C1587" s="1">
        <v>41055.0859375</v>
      </c>
      <c r="D1587" s="10">
        <v>70000</v>
      </c>
      <c r="E1587" s="1" t="s">
        <v>322</v>
      </c>
      <c r="F1587" s="11">
        <v>70000</v>
      </c>
      <c r="G1587" s="9">
        <f>Data[[#This Row],[Clean Salary]]*INDEX(Exchange[], MATCH(Data[[#This Row],[Currency]], Exchange[Code], 0), 4)</f>
        <v>70000</v>
      </c>
      <c r="H1587" s="11">
        <f>IFERROR(Data[[#This Row],[Salary in USD]]/(INDEX(Exchange[], MATCH(Data[[#This Row],[Local Currency Unit]], Exchange[Code], 0), 8)), "")</f>
        <v>16666.666666666664</v>
      </c>
      <c r="I1587" s="30">
        <f>100*(Data[[#This Row],[Salary in Big Macs]]/$H$5)</f>
        <v>121.59674061866328</v>
      </c>
      <c r="J1587" s="1" t="s">
        <v>1286</v>
      </c>
      <c r="K1587" s="1" t="s">
        <v>281</v>
      </c>
      <c r="L1587" s="1" t="s">
        <v>133</v>
      </c>
      <c r="M1587" s="1" t="s">
        <v>322</v>
      </c>
      <c r="N1587" s="1" t="str">
        <f>INDEX(Countries[], MATCH(Data[[#This Row],[Where do you work]], Countries[Actual], 0), 2)</f>
        <v>USA</v>
      </c>
      <c r="O1587" s="1" t="str">
        <f>VLOOKUP(Data[[#This Row],[Where do you work]], Countries[], 3, FALSE)</f>
        <v>North America</v>
      </c>
      <c r="P1587" s="1" t="s">
        <v>282</v>
      </c>
      <c r="Q1587" s="1" t="str">
        <f>VLOOKUP(Data[[#This Row],[How many hours of a day you work on Excel]], Time[], 2, FALSE)</f>
        <v>Heavy</v>
      </c>
      <c r="S1587" s="33" t="str">
        <f>VLOOKUP(Data[[#This Row],[Years of Experience]], Experience[], 2, TRUE)</f>
        <v>0 - 5 Years</v>
      </c>
    </row>
    <row r="1588" spans="2:19" x14ac:dyDescent="0.2">
      <c r="B1588" s="1" t="s">
        <v>1260</v>
      </c>
      <c r="C1588" s="1">
        <v>41060.96402777778</v>
      </c>
      <c r="D1588" s="10">
        <v>71500</v>
      </c>
      <c r="E1588" s="1" t="s">
        <v>322</v>
      </c>
      <c r="F1588" s="11">
        <v>71500</v>
      </c>
      <c r="G1588" s="9">
        <f>Data[[#This Row],[Clean Salary]]*INDEX(Exchange[], MATCH(Data[[#This Row],[Currency]], Exchange[Code], 0), 4)</f>
        <v>71500</v>
      </c>
      <c r="H1588" s="11">
        <f>IFERROR(Data[[#This Row],[Salary in USD]]/(INDEX(Exchange[], MATCH(Data[[#This Row],[Local Currency Unit]], Exchange[Code], 0), 8)), "")</f>
        <v>17023.809523809523</v>
      </c>
      <c r="I1588" s="30">
        <f>100*(Data[[#This Row],[Salary in Big Macs]]/$H$5)</f>
        <v>124.20238506049179</v>
      </c>
      <c r="J1588" s="1" t="s">
        <v>1261</v>
      </c>
      <c r="K1588" s="1" t="s">
        <v>290</v>
      </c>
      <c r="L1588" s="1" t="s">
        <v>133</v>
      </c>
      <c r="M1588" s="1" t="s">
        <v>322</v>
      </c>
      <c r="N1588" s="1" t="str">
        <f>INDEX(Countries[], MATCH(Data[[#This Row],[Where do you work]], Countries[Actual], 0), 2)</f>
        <v>USA</v>
      </c>
      <c r="O1588" s="1" t="str">
        <f>VLOOKUP(Data[[#This Row],[Where do you work]], Countries[], 3, FALSE)</f>
        <v>North America</v>
      </c>
      <c r="P1588" s="1" t="s">
        <v>282</v>
      </c>
      <c r="Q1588" s="1" t="str">
        <f>VLOOKUP(Data[[#This Row],[How many hours of a day you work on Excel]], Time[], 2, FALSE)</f>
        <v>Heavy</v>
      </c>
      <c r="R1588" s="1">
        <v>5</v>
      </c>
      <c r="S1588" s="33" t="str">
        <f>VLOOKUP(Data[[#This Row],[Years of Experience]], Experience[], 2, TRUE)</f>
        <v>5 - 10 Years</v>
      </c>
    </row>
    <row r="1589" spans="2:19" x14ac:dyDescent="0.2">
      <c r="B1589" s="1" t="s">
        <v>1362</v>
      </c>
      <c r="C1589" s="1">
        <v>41068.875289351854</v>
      </c>
      <c r="D1589" s="10">
        <v>67000</v>
      </c>
      <c r="E1589" s="1" t="s">
        <v>322</v>
      </c>
      <c r="F1589" s="11">
        <v>67000</v>
      </c>
      <c r="G1589" s="9">
        <f>Data[[#This Row],[Clean Salary]]*INDEX(Exchange[], MATCH(Data[[#This Row],[Currency]], Exchange[Code], 0), 4)</f>
        <v>67000</v>
      </c>
      <c r="H1589" s="11">
        <f>IFERROR(Data[[#This Row],[Salary in USD]]/(INDEX(Exchange[], MATCH(Data[[#This Row],[Local Currency Unit]], Exchange[Code], 0), 8)), "")</f>
        <v>15952.380952380952</v>
      </c>
      <c r="I1589" s="30">
        <f>100*(Data[[#This Row],[Salary in Big Macs]]/$H$5)</f>
        <v>116.3854517350063</v>
      </c>
      <c r="J1589" s="1" t="s">
        <v>281</v>
      </c>
      <c r="K1589" s="1" t="s">
        <v>281</v>
      </c>
      <c r="L1589" s="1" t="s">
        <v>133</v>
      </c>
      <c r="M1589" s="1" t="s">
        <v>322</v>
      </c>
      <c r="N1589" s="1" t="str">
        <f>INDEX(Countries[], MATCH(Data[[#This Row],[Where do you work]], Countries[Actual], 0), 2)</f>
        <v>USA</v>
      </c>
      <c r="O1589" s="1" t="str">
        <f>VLOOKUP(Data[[#This Row],[Where do you work]], Countries[], 3, FALSE)</f>
        <v>North America</v>
      </c>
      <c r="P1589" s="1" t="s">
        <v>282</v>
      </c>
      <c r="Q1589" s="1" t="str">
        <f>VLOOKUP(Data[[#This Row],[How many hours of a day you work on Excel]], Time[], 2, FALSE)</f>
        <v>Heavy</v>
      </c>
      <c r="R1589" s="1">
        <v>16</v>
      </c>
      <c r="S1589" s="33" t="str">
        <f>VLOOKUP(Data[[#This Row],[Years of Experience]], Experience[], 2, TRUE)</f>
        <v>10 - 20 Years</v>
      </c>
    </row>
    <row r="1590" spans="2:19" x14ac:dyDescent="0.2">
      <c r="B1590" s="1" t="s">
        <v>1254</v>
      </c>
      <c r="C1590" s="1">
        <v>41059.052453703705</v>
      </c>
      <c r="D1590" s="10">
        <v>72000</v>
      </c>
      <c r="E1590" s="1" t="s">
        <v>322</v>
      </c>
      <c r="F1590" s="11">
        <v>72000</v>
      </c>
      <c r="G1590" s="9">
        <f>Data[[#This Row],[Clean Salary]]*INDEX(Exchange[], MATCH(Data[[#This Row],[Currency]], Exchange[Code], 0), 4)</f>
        <v>72000</v>
      </c>
      <c r="H1590" s="11">
        <f>IFERROR(Data[[#This Row],[Salary in USD]]/(INDEX(Exchange[], MATCH(Data[[#This Row],[Local Currency Unit]], Exchange[Code], 0), 8)), "")</f>
        <v>17142.857142857141</v>
      </c>
      <c r="I1590" s="30">
        <f>100*(Data[[#This Row],[Salary in Big Macs]]/$H$5)</f>
        <v>125.07093320776794</v>
      </c>
      <c r="J1590" s="1" t="s">
        <v>281</v>
      </c>
      <c r="K1590" s="1" t="s">
        <v>281</v>
      </c>
      <c r="L1590" s="1" t="s">
        <v>133</v>
      </c>
      <c r="M1590" s="1" t="s">
        <v>322</v>
      </c>
      <c r="N1590" s="1" t="str">
        <f>INDEX(Countries[], MATCH(Data[[#This Row],[Where do you work]], Countries[Actual], 0), 2)</f>
        <v>USA</v>
      </c>
      <c r="O1590" s="1" t="str">
        <f>VLOOKUP(Data[[#This Row],[Where do you work]], Countries[], 3, FALSE)</f>
        <v>North America</v>
      </c>
      <c r="P1590" s="1" t="s">
        <v>324</v>
      </c>
      <c r="Q1590" s="1" t="str">
        <f>VLOOKUP(Data[[#This Row],[How many hours of a day you work on Excel]], Time[], 2, FALSE)</f>
        <v>Light</v>
      </c>
      <c r="R1590" s="1">
        <v>20</v>
      </c>
      <c r="S1590" s="33" t="str">
        <f>VLOOKUP(Data[[#This Row],[Years of Experience]], Experience[], 2, TRUE)</f>
        <v>20+ Years</v>
      </c>
    </row>
    <row r="1591" spans="2:19" x14ac:dyDescent="0.2">
      <c r="B1591" s="1" t="s">
        <v>1054</v>
      </c>
      <c r="C1591" s="1">
        <v>41058.579155092593</v>
      </c>
      <c r="D1591" s="10">
        <v>80000</v>
      </c>
      <c r="E1591" s="1" t="s">
        <v>322</v>
      </c>
      <c r="F1591" s="11">
        <v>80000</v>
      </c>
      <c r="G1591" s="9">
        <f>Data[[#This Row],[Clean Salary]]*INDEX(Exchange[], MATCH(Data[[#This Row],[Currency]], Exchange[Code], 0), 4)</f>
        <v>80000</v>
      </c>
      <c r="H1591" s="11">
        <f>IFERROR(Data[[#This Row],[Salary in USD]]/(INDEX(Exchange[], MATCH(Data[[#This Row],[Local Currency Unit]], Exchange[Code], 0), 8)), "")</f>
        <v>19047.619047619046</v>
      </c>
      <c r="I1591" s="30">
        <f>100*(Data[[#This Row],[Salary in Big Macs]]/$H$5)</f>
        <v>138.96770356418662</v>
      </c>
      <c r="J1591" s="1" t="s">
        <v>281</v>
      </c>
      <c r="K1591" s="1" t="s">
        <v>281</v>
      </c>
      <c r="L1591" s="1" t="s">
        <v>133</v>
      </c>
      <c r="M1591" s="1" t="s">
        <v>322</v>
      </c>
      <c r="N1591" s="1" t="str">
        <f>INDEX(Countries[], MATCH(Data[[#This Row],[Where do you work]], Countries[Actual], 0), 2)</f>
        <v>USA</v>
      </c>
      <c r="O1591" s="1" t="str">
        <f>VLOOKUP(Data[[#This Row],[Where do you work]], Countries[], 3, FALSE)</f>
        <v>North America</v>
      </c>
      <c r="P1591" s="1" t="s">
        <v>324</v>
      </c>
      <c r="Q1591" s="1" t="str">
        <f>VLOOKUP(Data[[#This Row],[How many hours of a day you work on Excel]], Time[], 2, FALSE)</f>
        <v>Light</v>
      </c>
      <c r="R1591" s="1">
        <v>6</v>
      </c>
      <c r="S1591" s="33" t="str">
        <f>VLOOKUP(Data[[#This Row],[Years of Experience]], Experience[], 2, TRUE)</f>
        <v>5 - 10 Years</v>
      </c>
    </row>
    <row r="1592" spans="2:19" x14ac:dyDescent="0.2">
      <c r="B1592" s="1" t="s">
        <v>924</v>
      </c>
      <c r="C1592" s="1">
        <v>41054.305648148147</v>
      </c>
      <c r="D1592" s="10">
        <v>85000</v>
      </c>
      <c r="E1592" s="1" t="s">
        <v>322</v>
      </c>
      <c r="F1592" s="11">
        <v>85000</v>
      </c>
      <c r="G1592" s="9">
        <f>Data[[#This Row],[Clean Salary]]*INDEX(Exchange[], MATCH(Data[[#This Row],[Currency]], Exchange[Code], 0), 4)</f>
        <v>85000</v>
      </c>
      <c r="H1592" s="11">
        <f>IFERROR(Data[[#This Row],[Salary in USD]]/(INDEX(Exchange[], MATCH(Data[[#This Row],[Local Currency Unit]], Exchange[Code], 0), 8)), "")</f>
        <v>20238.095238095237</v>
      </c>
      <c r="I1592" s="30">
        <f>100*(Data[[#This Row],[Salary in Big Macs]]/$H$5)</f>
        <v>147.65318503694829</v>
      </c>
      <c r="J1592" s="1" t="s">
        <v>281</v>
      </c>
      <c r="K1592" s="1" t="s">
        <v>281</v>
      </c>
      <c r="L1592" s="1" t="s">
        <v>133</v>
      </c>
      <c r="M1592" s="1" t="s">
        <v>322</v>
      </c>
      <c r="N1592" s="1" t="str">
        <f>INDEX(Countries[], MATCH(Data[[#This Row],[Where do you work]], Countries[Actual], 0), 2)</f>
        <v>USA</v>
      </c>
      <c r="O1592" s="1" t="str">
        <f>VLOOKUP(Data[[#This Row],[Where do you work]], Countries[], 3, FALSE)</f>
        <v>North America</v>
      </c>
      <c r="P1592" s="1" t="s">
        <v>282</v>
      </c>
      <c r="Q1592" s="1" t="str">
        <f>VLOOKUP(Data[[#This Row],[How many hours of a day you work on Excel]], Time[], 2, FALSE)</f>
        <v>Heavy</v>
      </c>
      <c r="S1592" s="33" t="str">
        <f>VLOOKUP(Data[[#This Row],[Years of Experience]], Experience[], 2, TRUE)</f>
        <v>0 - 5 Years</v>
      </c>
    </row>
    <row r="1593" spans="2:19" x14ac:dyDescent="0.2">
      <c r="B1593" s="1" t="s">
        <v>849</v>
      </c>
      <c r="C1593" s="1">
        <v>41055.304826388892</v>
      </c>
      <c r="D1593" s="10">
        <v>90000</v>
      </c>
      <c r="E1593" s="1" t="s">
        <v>322</v>
      </c>
      <c r="F1593" s="11">
        <v>90000</v>
      </c>
      <c r="G1593" s="9">
        <f>Data[[#This Row],[Clean Salary]]*INDEX(Exchange[], MATCH(Data[[#This Row],[Currency]], Exchange[Code], 0), 4)</f>
        <v>90000</v>
      </c>
      <c r="H1593" s="11">
        <f>IFERROR(Data[[#This Row],[Salary in USD]]/(INDEX(Exchange[], MATCH(Data[[#This Row],[Local Currency Unit]], Exchange[Code], 0), 8)), "")</f>
        <v>21428.571428571428</v>
      </c>
      <c r="I1593" s="30">
        <f>100*(Data[[#This Row],[Salary in Big Macs]]/$H$5)</f>
        <v>156.33866650970992</v>
      </c>
      <c r="J1593" s="1" t="s">
        <v>281</v>
      </c>
      <c r="K1593" s="1" t="s">
        <v>281</v>
      </c>
      <c r="L1593" s="1" t="s">
        <v>133</v>
      </c>
      <c r="M1593" s="1" t="s">
        <v>322</v>
      </c>
      <c r="N1593" s="1" t="str">
        <f>INDEX(Countries[], MATCH(Data[[#This Row],[Where do you work]], Countries[Actual], 0), 2)</f>
        <v>USA</v>
      </c>
      <c r="O1593" s="1" t="str">
        <f>VLOOKUP(Data[[#This Row],[Where do you work]], Countries[], 3, FALSE)</f>
        <v>North America</v>
      </c>
      <c r="P1593" s="1" t="s">
        <v>291</v>
      </c>
      <c r="Q1593" s="1" t="str">
        <f>VLOOKUP(Data[[#This Row],[How many hours of a day you work on Excel]], Time[], 2, FALSE)</f>
        <v>Medium</v>
      </c>
      <c r="R1593" s="1">
        <v>15</v>
      </c>
      <c r="S1593" s="33" t="str">
        <f>VLOOKUP(Data[[#This Row],[Years of Experience]], Experience[], 2, TRUE)</f>
        <v>10 - 20 Years</v>
      </c>
    </row>
    <row r="1594" spans="2:19" x14ac:dyDescent="0.2">
      <c r="B1594" s="1" t="s">
        <v>588</v>
      </c>
      <c r="C1594" s="1">
        <v>41075.759166666663</v>
      </c>
      <c r="D1594" s="10">
        <v>112000</v>
      </c>
      <c r="E1594" s="1" t="s">
        <v>322</v>
      </c>
      <c r="F1594" s="11">
        <v>112000</v>
      </c>
      <c r="G1594" s="9">
        <f>Data[[#This Row],[Clean Salary]]*INDEX(Exchange[], MATCH(Data[[#This Row],[Currency]], Exchange[Code], 0), 4)</f>
        <v>112000</v>
      </c>
      <c r="H1594" s="11">
        <f>IFERROR(Data[[#This Row],[Salary in USD]]/(INDEX(Exchange[], MATCH(Data[[#This Row],[Local Currency Unit]], Exchange[Code], 0), 8)), "")</f>
        <v>26666.666666666664</v>
      </c>
      <c r="I1594" s="30">
        <f>100*(Data[[#This Row],[Salary in Big Macs]]/$H$5)</f>
        <v>194.55478498986125</v>
      </c>
      <c r="J1594" s="1" t="s">
        <v>553</v>
      </c>
      <c r="K1594" s="1" t="s">
        <v>281</v>
      </c>
      <c r="L1594" s="1" t="s">
        <v>133</v>
      </c>
      <c r="M1594" s="1" t="s">
        <v>322</v>
      </c>
      <c r="N1594" s="1" t="str">
        <f>INDEX(Countries[], MATCH(Data[[#This Row],[Where do you work]], Countries[Actual], 0), 2)</f>
        <v>USA</v>
      </c>
      <c r="O1594" s="1" t="str">
        <f>VLOOKUP(Data[[#This Row],[Where do you work]], Countries[], 3, FALSE)</f>
        <v>North America</v>
      </c>
      <c r="P1594" s="1" t="s">
        <v>291</v>
      </c>
      <c r="Q1594" s="1" t="str">
        <f>VLOOKUP(Data[[#This Row],[How many hours of a day you work on Excel]], Time[], 2, FALSE)</f>
        <v>Medium</v>
      </c>
      <c r="R1594" s="1">
        <v>8</v>
      </c>
      <c r="S1594" s="33" t="str">
        <f>VLOOKUP(Data[[#This Row],[Years of Experience]], Experience[], 2, TRUE)</f>
        <v>5 - 10 Years</v>
      </c>
    </row>
    <row r="1595" spans="2:19" x14ac:dyDescent="0.2">
      <c r="B1595" s="1" t="s">
        <v>505</v>
      </c>
      <c r="C1595" s="1">
        <v>41058.949421296296</v>
      </c>
      <c r="D1595" s="10">
        <v>130000</v>
      </c>
      <c r="E1595" s="1" t="s">
        <v>322</v>
      </c>
      <c r="F1595" s="11">
        <v>130000</v>
      </c>
      <c r="G1595" s="9">
        <f>Data[[#This Row],[Clean Salary]]*INDEX(Exchange[], MATCH(Data[[#This Row],[Currency]], Exchange[Code], 0), 4)</f>
        <v>130000</v>
      </c>
      <c r="H1595" s="11">
        <f>IFERROR(Data[[#This Row],[Salary in USD]]/(INDEX(Exchange[], MATCH(Data[[#This Row],[Local Currency Unit]], Exchange[Code], 0), 8)), "")</f>
        <v>30952.38095238095</v>
      </c>
      <c r="I1595" s="30">
        <f>100*(Data[[#This Row],[Salary in Big Macs]]/$H$5)</f>
        <v>225.82251829180328</v>
      </c>
      <c r="J1595" s="1" t="s">
        <v>281</v>
      </c>
      <c r="K1595" s="1" t="s">
        <v>281</v>
      </c>
      <c r="L1595" s="1" t="s">
        <v>133</v>
      </c>
      <c r="M1595" s="1" t="s">
        <v>322</v>
      </c>
      <c r="N1595" s="1" t="str">
        <f>INDEX(Countries[], MATCH(Data[[#This Row],[Where do you work]], Countries[Actual], 0), 2)</f>
        <v>USA</v>
      </c>
      <c r="O1595" s="1" t="str">
        <f>VLOOKUP(Data[[#This Row],[Where do you work]], Countries[], 3, FALSE)</f>
        <v>North America</v>
      </c>
      <c r="P1595" s="1" t="s">
        <v>324</v>
      </c>
      <c r="Q1595" s="1" t="str">
        <f>VLOOKUP(Data[[#This Row],[How many hours of a day you work on Excel]], Time[], 2, FALSE)</f>
        <v>Light</v>
      </c>
      <c r="R1595" s="1">
        <v>25</v>
      </c>
      <c r="S1595" s="33" t="str">
        <f>VLOOKUP(Data[[#This Row],[Years of Experience]], Experience[], 2, TRUE)</f>
        <v>20+ Years</v>
      </c>
    </row>
    <row r="1596" spans="2:19" x14ac:dyDescent="0.2">
      <c r="B1596" s="1" t="s">
        <v>451</v>
      </c>
      <c r="C1596" s="1">
        <v>41055.044374999998</v>
      </c>
      <c r="D1596" s="10">
        <v>140000</v>
      </c>
      <c r="E1596" s="1" t="s">
        <v>322</v>
      </c>
      <c r="F1596" s="11">
        <v>140000</v>
      </c>
      <c r="G1596" s="9">
        <f>Data[[#This Row],[Clean Salary]]*INDEX(Exchange[], MATCH(Data[[#This Row],[Currency]], Exchange[Code], 0), 4)</f>
        <v>140000</v>
      </c>
      <c r="H1596" s="11">
        <f>IFERROR(Data[[#This Row],[Salary in USD]]/(INDEX(Exchange[], MATCH(Data[[#This Row],[Local Currency Unit]], Exchange[Code], 0), 8)), "")</f>
        <v>33333.333333333328</v>
      </c>
      <c r="I1596" s="30">
        <f>100*(Data[[#This Row],[Salary in Big Macs]]/$H$5)</f>
        <v>243.19348123732655</v>
      </c>
      <c r="J1596" s="1" t="s">
        <v>281</v>
      </c>
      <c r="K1596" s="1" t="s">
        <v>281</v>
      </c>
      <c r="L1596" s="1" t="s">
        <v>133</v>
      </c>
      <c r="M1596" s="1" t="s">
        <v>322</v>
      </c>
      <c r="N1596" s="1" t="str">
        <f>INDEX(Countries[], MATCH(Data[[#This Row],[Where do you work]], Countries[Actual], 0), 2)</f>
        <v>USA</v>
      </c>
      <c r="O1596" s="1" t="str">
        <f>VLOOKUP(Data[[#This Row],[Where do you work]], Countries[], 3, FALSE)</f>
        <v>North America</v>
      </c>
      <c r="P1596" s="1" t="s">
        <v>282</v>
      </c>
      <c r="Q1596" s="1" t="str">
        <f>VLOOKUP(Data[[#This Row],[How many hours of a day you work on Excel]], Time[], 2, FALSE)</f>
        <v>Heavy</v>
      </c>
      <c r="S1596" s="33" t="str">
        <f>VLOOKUP(Data[[#This Row],[Years of Experience]], Experience[], 2, TRUE)</f>
        <v>0 - 5 Years</v>
      </c>
    </row>
    <row r="1597" spans="2:19" x14ac:dyDescent="0.2">
      <c r="B1597" s="1" t="s">
        <v>995</v>
      </c>
      <c r="C1597" s="1">
        <v>41055.20857638889</v>
      </c>
      <c r="D1597" s="10">
        <v>82300</v>
      </c>
      <c r="E1597" s="1" t="s">
        <v>322</v>
      </c>
      <c r="F1597" s="11">
        <v>82300</v>
      </c>
      <c r="G1597" s="9">
        <f>Data[[#This Row],[Clean Salary]]*INDEX(Exchange[], MATCH(Data[[#This Row],[Currency]], Exchange[Code], 0), 4)</f>
        <v>82300</v>
      </c>
      <c r="H1597" s="11">
        <f>IFERROR(Data[[#This Row],[Salary in USD]]/(INDEX(Exchange[], MATCH(Data[[#This Row],[Local Currency Unit]], Exchange[Code], 0), 8)), "")</f>
        <v>19595.238095238095</v>
      </c>
      <c r="I1597" s="30">
        <f>100*(Data[[#This Row],[Salary in Big Macs]]/$H$5)</f>
        <v>142.96302504165698</v>
      </c>
      <c r="J1597" s="1" t="s">
        <v>996</v>
      </c>
      <c r="K1597" s="1" t="s">
        <v>281</v>
      </c>
      <c r="L1597" s="1" t="s">
        <v>133</v>
      </c>
      <c r="M1597" s="1" t="s">
        <v>322</v>
      </c>
      <c r="N1597" s="1" t="str">
        <f>INDEX(Countries[], MATCH(Data[[#This Row],[Where do you work]], Countries[Actual], 0), 2)</f>
        <v>USA</v>
      </c>
      <c r="O1597" s="1" t="str">
        <f>VLOOKUP(Data[[#This Row],[Where do you work]], Countries[], 3, FALSE)</f>
        <v>North America</v>
      </c>
      <c r="P1597" s="1" t="s">
        <v>291</v>
      </c>
      <c r="Q1597" s="1" t="str">
        <f>VLOOKUP(Data[[#This Row],[How many hours of a day you work on Excel]], Time[], 2, FALSE)</f>
        <v>Medium</v>
      </c>
      <c r="S1597" s="33" t="str">
        <f>VLOOKUP(Data[[#This Row],[Years of Experience]], Experience[], 2, TRUE)</f>
        <v>0 - 5 Years</v>
      </c>
    </row>
    <row r="1598" spans="2:19" x14ac:dyDescent="0.2">
      <c r="B1598" s="1" t="s">
        <v>999</v>
      </c>
      <c r="C1598" s="1">
        <v>41058.385520833333</v>
      </c>
      <c r="D1598" s="10">
        <v>82000</v>
      </c>
      <c r="E1598" s="1" t="s">
        <v>322</v>
      </c>
      <c r="F1598" s="11">
        <v>82000</v>
      </c>
      <c r="G1598" s="9">
        <f>Data[[#This Row],[Clean Salary]]*INDEX(Exchange[], MATCH(Data[[#This Row],[Currency]], Exchange[Code], 0), 4)</f>
        <v>82000</v>
      </c>
      <c r="H1598" s="11">
        <f>IFERROR(Data[[#This Row],[Salary in USD]]/(INDEX(Exchange[], MATCH(Data[[#This Row],[Local Currency Unit]], Exchange[Code], 0), 8)), "")</f>
        <v>19523.809523809523</v>
      </c>
      <c r="I1598" s="30">
        <f>100*(Data[[#This Row],[Salary in Big Macs]]/$H$5)</f>
        <v>142.44189615329128</v>
      </c>
      <c r="J1598" s="1" t="s">
        <v>1000</v>
      </c>
      <c r="K1598" s="1" t="s">
        <v>281</v>
      </c>
      <c r="L1598" s="1" t="s">
        <v>133</v>
      </c>
      <c r="M1598" s="1" t="s">
        <v>322</v>
      </c>
      <c r="N1598" s="1" t="str">
        <f>INDEX(Countries[], MATCH(Data[[#This Row],[Where do you work]], Countries[Actual], 0), 2)</f>
        <v>USA</v>
      </c>
      <c r="O1598" s="1" t="str">
        <f>VLOOKUP(Data[[#This Row],[Where do you work]], Countries[], 3, FALSE)</f>
        <v>North America</v>
      </c>
      <c r="P1598" s="1" t="s">
        <v>282</v>
      </c>
      <c r="Q1598" s="1" t="str">
        <f>VLOOKUP(Data[[#This Row],[How many hours of a day you work on Excel]], Time[], 2, FALSE)</f>
        <v>Heavy</v>
      </c>
      <c r="R1598" s="1">
        <v>10</v>
      </c>
      <c r="S1598" s="33" t="str">
        <f>VLOOKUP(Data[[#This Row],[Years of Experience]], Experience[], 2, TRUE)</f>
        <v>10 - 20 Years</v>
      </c>
    </row>
    <row r="1599" spans="2:19" x14ac:dyDescent="0.2">
      <c r="B1599" s="1" t="s">
        <v>842</v>
      </c>
      <c r="C1599" s="1">
        <v>41055.04383101852</v>
      </c>
      <c r="D1599" s="10">
        <v>90000</v>
      </c>
      <c r="E1599" s="1" t="s">
        <v>322</v>
      </c>
      <c r="F1599" s="11">
        <v>90000</v>
      </c>
      <c r="G1599" s="9">
        <f>Data[[#This Row],[Clean Salary]]*INDEX(Exchange[], MATCH(Data[[#This Row],[Currency]], Exchange[Code], 0), 4)</f>
        <v>90000</v>
      </c>
      <c r="H1599" s="11">
        <f>IFERROR(Data[[#This Row],[Salary in USD]]/(INDEX(Exchange[], MATCH(Data[[#This Row],[Local Currency Unit]], Exchange[Code], 0), 8)), "")</f>
        <v>21428.571428571428</v>
      </c>
      <c r="I1599" s="30">
        <f>100*(Data[[#This Row],[Salary in Big Macs]]/$H$5)</f>
        <v>156.33866650970992</v>
      </c>
      <c r="J1599" s="1" t="s">
        <v>843</v>
      </c>
      <c r="K1599" s="1" t="s">
        <v>281</v>
      </c>
      <c r="L1599" s="1" t="s">
        <v>133</v>
      </c>
      <c r="M1599" s="1" t="s">
        <v>322</v>
      </c>
      <c r="N1599" s="1" t="str">
        <f>INDEX(Countries[], MATCH(Data[[#This Row],[Where do you work]], Countries[Actual], 0), 2)</f>
        <v>USA</v>
      </c>
      <c r="O1599" s="1" t="str">
        <f>VLOOKUP(Data[[#This Row],[Where do you work]], Countries[], 3, FALSE)</f>
        <v>North America</v>
      </c>
      <c r="P1599" s="1" t="s">
        <v>282</v>
      </c>
      <c r="Q1599" s="1" t="str">
        <f>VLOOKUP(Data[[#This Row],[How many hours of a day you work on Excel]], Time[], 2, FALSE)</f>
        <v>Heavy</v>
      </c>
      <c r="S1599" s="33" t="str">
        <f>VLOOKUP(Data[[#This Row],[Years of Experience]], Experience[], 2, TRUE)</f>
        <v>0 - 5 Years</v>
      </c>
    </row>
    <row r="1600" spans="2:19" x14ac:dyDescent="0.2">
      <c r="B1600" s="1" t="s">
        <v>476</v>
      </c>
      <c r="C1600" s="1">
        <v>41058.933657407404</v>
      </c>
      <c r="D1600" s="10">
        <v>136000</v>
      </c>
      <c r="E1600" s="1" t="s">
        <v>322</v>
      </c>
      <c r="F1600" s="11">
        <v>136000</v>
      </c>
      <c r="G1600" s="9">
        <f>Data[[#This Row],[Clean Salary]]*INDEX(Exchange[], MATCH(Data[[#This Row],[Currency]], Exchange[Code], 0), 4)</f>
        <v>136000</v>
      </c>
      <c r="H1600" s="11">
        <f>IFERROR(Data[[#This Row],[Salary in USD]]/(INDEX(Exchange[], MATCH(Data[[#This Row],[Local Currency Unit]], Exchange[Code], 0), 8)), "")</f>
        <v>32380.952380952378</v>
      </c>
      <c r="I1600" s="30">
        <f>100*(Data[[#This Row],[Salary in Big Macs]]/$H$5)</f>
        <v>236.24509605911723</v>
      </c>
      <c r="J1600" s="1" t="s">
        <v>477</v>
      </c>
      <c r="K1600" s="1" t="s">
        <v>281</v>
      </c>
      <c r="L1600" s="1" t="s">
        <v>133</v>
      </c>
      <c r="M1600" s="1" t="s">
        <v>322</v>
      </c>
      <c r="N1600" s="1" t="str">
        <f>INDEX(Countries[], MATCH(Data[[#This Row],[Where do you work]], Countries[Actual], 0), 2)</f>
        <v>USA</v>
      </c>
      <c r="O1600" s="1" t="str">
        <f>VLOOKUP(Data[[#This Row],[Where do you work]], Countries[], 3, FALSE)</f>
        <v>North America</v>
      </c>
      <c r="P1600" s="1" t="s">
        <v>282</v>
      </c>
      <c r="Q1600" s="1" t="str">
        <f>VLOOKUP(Data[[#This Row],[How many hours of a day you work on Excel]], Time[], 2, FALSE)</f>
        <v>Heavy</v>
      </c>
      <c r="R1600" s="1">
        <v>10</v>
      </c>
      <c r="S1600" s="33" t="str">
        <f>VLOOKUP(Data[[#This Row],[Years of Experience]], Experience[], 2, TRUE)</f>
        <v>10 - 20 Years</v>
      </c>
    </row>
    <row r="1601" spans="2:19" x14ac:dyDescent="0.2">
      <c r="B1601" s="1" t="s">
        <v>1057</v>
      </c>
      <c r="C1601" s="1">
        <v>41058.828182870369</v>
      </c>
      <c r="D1601" s="10" t="s">
        <v>1058</v>
      </c>
      <c r="E1601" s="1" t="s">
        <v>322</v>
      </c>
      <c r="F1601" s="11">
        <v>80000</v>
      </c>
      <c r="G1601" s="9">
        <f>Data[[#This Row],[Clean Salary]]*INDEX(Exchange[], MATCH(Data[[#This Row],[Currency]], Exchange[Code], 0), 4)</f>
        <v>80000</v>
      </c>
      <c r="H1601" s="11">
        <f>IFERROR(Data[[#This Row],[Salary in USD]]/(INDEX(Exchange[], MATCH(Data[[#This Row],[Local Currency Unit]], Exchange[Code], 0), 8)), "")</f>
        <v>19047.619047619046</v>
      </c>
      <c r="I1601" s="30">
        <f>100*(Data[[#This Row],[Salary in Big Macs]]/$H$5)</f>
        <v>138.96770356418662</v>
      </c>
      <c r="J1601" s="1" t="s">
        <v>1059</v>
      </c>
      <c r="K1601" s="1" t="s">
        <v>281</v>
      </c>
      <c r="L1601" s="1" t="s">
        <v>133</v>
      </c>
      <c r="M1601" s="1" t="s">
        <v>322</v>
      </c>
      <c r="N1601" s="1" t="str">
        <f>INDEX(Countries[], MATCH(Data[[#This Row],[Where do you work]], Countries[Actual], 0), 2)</f>
        <v>USA</v>
      </c>
      <c r="O1601" s="1" t="str">
        <f>VLOOKUP(Data[[#This Row],[Where do you work]], Countries[], 3, FALSE)</f>
        <v>North America</v>
      </c>
      <c r="P1601" s="1" t="s">
        <v>282</v>
      </c>
      <c r="Q1601" s="1" t="str">
        <f>VLOOKUP(Data[[#This Row],[How many hours of a day you work on Excel]], Time[], 2, FALSE)</f>
        <v>Heavy</v>
      </c>
      <c r="R1601" s="1">
        <v>10</v>
      </c>
      <c r="S1601" s="33" t="str">
        <f>VLOOKUP(Data[[#This Row],[Years of Experience]], Experience[], 2, TRUE)</f>
        <v>10 - 20 Years</v>
      </c>
    </row>
    <row r="1602" spans="2:19" x14ac:dyDescent="0.2">
      <c r="B1602" s="1" t="s">
        <v>481</v>
      </c>
      <c r="C1602" s="1">
        <v>41055.065995370373</v>
      </c>
      <c r="D1602" s="10">
        <v>135000</v>
      </c>
      <c r="E1602" s="1" t="s">
        <v>322</v>
      </c>
      <c r="F1602" s="11">
        <v>135000</v>
      </c>
      <c r="G1602" s="9">
        <f>Data[[#This Row],[Clean Salary]]*INDEX(Exchange[], MATCH(Data[[#This Row],[Currency]], Exchange[Code], 0), 4)</f>
        <v>135000</v>
      </c>
      <c r="H1602" s="11">
        <f>IFERROR(Data[[#This Row],[Salary in USD]]/(INDEX(Exchange[], MATCH(Data[[#This Row],[Local Currency Unit]], Exchange[Code], 0), 8)), "")</f>
        <v>32142.857142857141</v>
      </c>
      <c r="I1602" s="30">
        <f>100*(Data[[#This Row],[Salary in Big Macs]]/$H$5)</f>
        <v>234.50799976456494</v>
      </c>
      <c r="J1602" s="1" t="s">
        <v>482</v>
      </c>
      <c r="K1602" s="1" t="s">
        <v>281</v>
      </c>
      <c r="L1602" s="1" t="s">
        <v>133</v>
      </c>
      <c r="M1602" s="1" t="s">
        <v>322</v>
      </c>
      <c r="N1602" s="1" t="str">
        <f>INDEX(Countries[], MATCH(Data[[#This Row],[Where do you work]], Countries[Actual], 0), 2)</f>
        <v>USA</v>
      </c>
      <c r="O1602" s="1" t="str">
        <f>VLOOKUP(Data[[#This Row],[Where do you work]], Countries[], 3, FALSE)</f>
        <v>North America</v>
      </c>
      <c r="P1602" s="1" t="s">
        <v>294</v>
      </c>
      <c r="Q1602" s="1" t="str">
        <f>VLOOKUP(Data[[#This Row],[How many hours of a day you work on Excel]], Time[], 2, FALSE)</f>
        <v>Very Heavy</v>
      </c>
      <c r="S1602" s="33" t="str">
        <f>VLOOKUP(Data[[#This Row],[Years of Experience]], Experience[], 2, TRUE)</f>
        <v>0 - 5 Years</v>
      </c>
    </row>
    <row r="1603" spans="2:19" x14ac:dyDescent="0.2">
      <c r="B1603" s="1" t="s">
        <v>1280</v>
      </c>
      <c r="C1603" s="1">
        <v>41055.044074074074</v>
      </c>
      <c r="D1603" s="10">
        <v>70000</v>
      </c>
      <c r="E1603" s="1" t="s">
        <v>322</v>
      </c>
      <c r="F1603" s="11">
        <v>70000</v>
      </c>
      <c r="G1603" s="9">
        <f>Data[[#This Row],[Clean Salary]]*INDEX(Exchange[], MATCH(Data[[#This Row],[Currency]], Exchange[Code], 0), 4)</f>
        <v>70000</v>
      </c>
      <c r="H1603" s="11">
        <f>IFERROR(Data[[#This Row],[Salary in USD]]/(INDEX(Exchange[], MATCH(Data[[#This Row],[Local Currency Unit]], Exchange[Code], 0), 8)), "")</f>
        <v>16666.666666666664</v>
      </c>
      <c r="I1603" s="30">
        <f>100*(Data[[#This Row],[Salary in Big Macs]]/$H$5)</f>
        <v>121.59674061866328</v>
      </c>
      <c r="J1603" s="1" t="s">
        <v>1281</v>
      </c>
      <c r="K1603" s="1" t="s">
        <v>281</v>
      </c>
      <c r="L1603" s="1" t="s">
        <v>133</v>
      </c>
      <c r="M1603" s="1" t="s">
        <v>322</v>
      </c>
      <c r="N1603" s="1" t="str">
        <f>INDEX(Countries[], MATCH(Data[[#This Row],[Where do you work]], Countries[Actual], 0), 2)</f>
        <v>USA</v>
      </c>
      <c r="O1603" s="1" t="str">
        <f>VLOOKUP(Data[[#This Row],[Where do you work]], Countries[], 3, FALSE)</f>
        <v>North America</v>
      </c>
      <c r="P1603" s="1" t="s">
        <v>291</v>
      </c>
      <c r="Q1603" s="1" t="str">
        <f>VLOOKUP(Data[[#This Row],[How many hours of a day you work on Excel]], Time[], 2, FALSE)</f>
        <v>Medium</v>
      </c>
      <c r="S1603" s="33" t="str">
        <f>VLOOKUP(Data[[#This Row],[Years of Experience]], Experience[], 2, TRUE)</f>
        <v>0 - 5 Years</v>
      </c>
    </row>
    <row r="1604" spans="2:19" x14ac:dyDescent="0.2">
      <c r="B1604" s="1" t="s">
        <v>756</v>
      </c>
      <c r="C1604" s="1">
        <v>41059.424525462964</v>
      </c>
      <c r="D1604" s="10">
        <v>96230</v>
      </c>
      <c r="E1604" s="1" t="s">
        <v>322</v>
      </c>
      <c r="F1604" s="11">
        <v>96230</v>
      </c>
      <c r="G1604" s="9">
        <f>Data[[#This Row],[Clean Salary]]*INDEX(Exchange[], MATCH(Data[[#This Row],[Currency]], Exchange[Code], 0), 4)</f>
        <v>96230</v>
      </c>
      <c r="H1604" s="11">
        <f>IFERROR(Data[[#This Row],[Salary in USD]]/(INDEX(Exchange[], MATCH(Data[[#This Row],[Local Currency Unit]], Exchange[Code], 0), 8)), "")</f>
        <v>22911.90476190476</v>
      </c>
      <c r="I1604" s="30">
        <f>100*(Data[[#This Row],[Salary in Big Macs]]/$H$5)</f>
        <v>167.16077642477097</v>
      </c>
      <c r="J1604" s="1" t="s">
        <v>757</v>
      </c>
      <c r="K1604" s="1" t="s">
        <v>281</v>
      </c>
      <c r="L1604" s="1" t="s">
        <v>133</v>
      </c>
      <c r="M1604" s="1" t="s">
        <v>322</v>
      </c>
      <c r="N1604" s="1" t="str">
        <f>INDEX(Countries[], MATCH(Data[[#This Row],[Where do you work]], Countries[Actual], 0), 2)</f>
        <v>USA</v>
      </c>
      <c r="O1604" s="1" t="str">
        <f>VLOOKUP(Data[[#This Row],[Where do you work]], Countries[], 3, FALSE)</f>
        <v>North America</v>
      </c>
      <c r="P1604" s="1" t="s">
        <v>282</v>
      </c>
      <c r="Q1604" s="1" t="str">
        <f>VLOOKUP(Data[[#This Row],[How many hours of a day you work on Excel]], Time[], 2, FALSE)</f>
        <v>Heavy</v>
      </c>
      <c r="R1604" s="1">
        <v>18</v>
      </c>
      <c r="S1604" s="33" t="str">
        <f>VLOOKUP(Data[[#This Row],[Years of Experience]], Experience[], 2, TRUE)</f>
        <v>10 - 20 Years</v>
      </c>
    </row>
    <row r="1605" spans="2:19" x14ac:dyDescent="0.2">
      <c r="B1605" s="1" t="s">
        <v>879</v>
      </c>
      <c r="C1605" s="1">
        <v>41058.989189814813</v>
      </c>
      <c r="D1605" s="10">
        <v>88000</v>
      </c>
      <c r="E1605" s="1" t="s">
        <v>322</v>
      </c>
      <c r="F1605" s="11">
        <v>88000</v>
      </c>
      <c r="G1605" s="9">
        <f>Data[[#This Row],[Clean Salary]]*INDEX(Exchange[], MATCH(Data[[#This Row],[Currency]], Exchange[Code], 0), 4)</f>
        <v>88000</v>
      </c>
      <c r="H1605" s="11">
        <f>IFERROR(Data[[#This Row],[Salary in USD]]/(INDEX(Exchange[], MATCH(Data[[#This Row],[Local Currency Unit]], Exchange[Code], 0), 8)), "")</f>
        <v>20952.38095238095</v>
      </c>
      <c r="I1605" s="30">
        <f>100*(Data[[#This Row],[Salary in Big Macs]]/$H$5)</f>
        <v>152.86447392060526</v>
      </c>
      <c r="J1605" s="1" t="s">
        <v>880</v>
      </c>
      <c r="K1605" s="1" t="s">
        <v>281</v>
      </c>
      <c r="L1605" s="1" t="s">
        <v>133</v>
      </c>
      <c r="M1605" s="1" t="s">
        <v>322</v>
      </c>
      <c r="N1605" s="1" t="str">
        <f>INDEX(Countries[], MATCH(Data[[#This Row],[Where do you work]], Countries[Actual], 0), 2)</f>
        <v>USA</v>
      </c>
      <c r="O1605" s="1" t="str">
        <f>VLOOKUP(Data[[#This Row],[Where do you work]], Countries[], 3, FALSE)</f>
        <v>North America</v>
      </c>
      <c r="P1605" s="1" t="s">
        <v>282</v>
      </c>
      <c r="Q1605" s="1" t="str">
        <f>VLOOKUP(Data[[#This Row],[How many hours of a day you work on Excel]], Time[], 2, FALSE)</f>
        <v>Heavy</v>
      </c>
      <c r="R1605" s="1">
        <v>21</v>
      </c>
      <c r="S1605" s="33" t="str">
        <f>VLOOKUP(Data[[#This Row],[Years of Experience]], Experience[], 2, TRUE)</f>
        <v>20+ Years</v>
      </c>
    </row>
    <row r="1606" spans="2:19" x14ac:dyDescent="0.2">
      <c r="B1606" s="1" t="s">
        <v>548</v>
      </c>
      <c r="C1606" s="1">
        <v>41055.003993055558</v>
      </c>
      <c r="D1606" s="10">
        <v>120000</v>
      </c>
      <c r="E1606" s="1" t="s">
        <v>322</v>
      </c>
      <c r="F1606" s="11">
        <v>120000</v>
      </c>
      <c r="G1606" s="9">
        <f>Data[[#This Row],[Clean Salary]]*INDEX(Exchange[], MATCH(Data[[#This Row],[Currency]], Exchange[Code], 0), 4)</f>
        <v>120000</v>
      </c>
      <c r="H1606" s="11">
        <f>IFERROR(Data[[#This Row],[Salary in USD]]/(INDEX(Exchange[], MATCH(Data[[#This Row],[Local Currency Unit]], Exchange[Code], 0), 8)), "")</f>
        <v>28571.428571428569</v>
      </c>
      <c r="I1606" s="30">
        <f>100*(Data[[#This Row],[Salary in Big Macs]]/$H$5)</f>
        <v>208.45155534627992</v>
      </c>
      <c r="J1606" s="1" t="s">
        <v>549</v>
      </c>
      <c r="K1606" s="1" t="s">
        <v>281</v>
      </c>
      <c r="L1606" s="1" t="s">
        <v>133</v>
      </c>
      <c r="M1606" s="1" t="s">
        <v>322</v>
      </c>
      <c r="N1606" s="1" t="str">
        <f>INDEX(Countries[], MATCH(Data[[#This Row],[Where do you work]], Countries[Actual], 0), 2)</f>
        <v>USA</v>
      </c>
      <c r="O1606" s="1" t="str">
        <f>VLOOKUP(Data[[#This Row],[Where do you work]], Countries[], 3, FALSE)</f>
        <v>North America</v>
      </c>
      <c r="P1606" s="1" t="s">
        <v>282</v>
      </c>
      <c r="Q1606" s="1" t="str">
        <f>VLOOKUP(Data[[#This Row],[How many hours of a day you work on Excel]], Time[], 2, FALSE)</f>
        <v>Heavy</v>
      </c>
      <c r="S1606" s="33" t="str">
        <f>VLOOKUP(Data[[#This Row],[Years of Experience]], Experience[], 2, TRUE)</f>
        <v>0 - 5 Years</v>
      </c>
    </row>
    <row r="1607" spans="2:19" x14ac:dyDescent="0.2">
      <c r="B1607" s="1" t="s">
        <v>1069</v>
      </c>
      <c r="C1607" s="1">
        <v>41073.016331018516</v>
      </c>
      <c r="D1607" s="10">
        <v>80000</v>
      </c>
      <c r="E1607" s="1" t="s">
        <v>322</v>
      </c>
      <c r="F1607" s="11">
        <v>80000</v>
      </c>
      <c r="G1607" s="9">
        <f>Data[[#This Row],[Clean Salary]]*INDEX(Exchange[], MATCH(Data[[#This Row],[Currency]], Exchange[Code], 0), 4)</f>
        <v>80000</v>
      </c>
      <c r="H1607" s="11">
        <f>IFERROR(Data[[#This Row],[Salary in USD]]/(INDEX(Exchange[], MATCH(Data[[#This Row],[Local Currency Unit]], Exchange[Code], 0), 8)), "")</f>
        <v>19047.619047619046</v>
      </c>
      <c r="I1607" s="30">
        <f>100*(Data[[#This Row],[Salary in Big Macs]]/$H$5)</f>
        <v>138.96770356418662</v>
      </c>
      <c r="J1607" s="1" t="s">
        <v>1070</v>
      </c>
      <c r="K1607" s="1" t="s">
        <v>281</v>
      </c>
      <c r="L1607" s="1" t="s">
        <v>133</v>
      </c>
      <c r="M1607" s="1" t="s">
        <v>322</v>
      </c>
      <c r="N1607" s="1" t="str">
        <f>INDEX(Countries[], MATCH(Data[[#This Row],[Where do you work]], Countries[Actual], 0), 2)</f>
        <v>USA</v>
      </c>
      <c r="O1607" s="1" t="str">
        <f>VLOOKUP(Data[[#This Row],[Where do you work]], Countries[], 3, FALSE)</f>
        <v>North America</v>
      </c>
      <c r="P1607" s="1" t="s">
        <v>282</v>
      </c>
      <c r="Q1607" s="1" t="str">
        <f>VLOOKUP(Data[[#This Row],[How many hours of a day you work on Excel]], Time[], 2, FALSE)</f>
        <v>Heavy</v>
      </c>
      <c r="R1607" s="1">
        <v>2</v>
      </c>
      <c r="S1607" s="33" t="str">
        <f>VLOOKUP(Data[[#This Row],[Years of Experience]], Experience[], 2, TRUE)</f>
        <v>0 - 5 Years</v>
      </c>
    </row>
    <row r="1608" spans="2:19" x14ac:dyDescent="0.2">
      <c r="B1608" s="1" t="s">
        <v>877</v>
      </c>
      <c r="C1608" s="1">
        <v>41057.981932870367</v>
      </c>
      <c r="D1608" s="10">
        <v>88000</v>
      </c>
      <c r="E1608" s="1" t="s">
        <v>322</v>
      </c>
      <c r="F1608" s="11">
        <v>88000</v>
      </c>
      <c r="G1608" s="9">
        <f>Data[[#This Row],[Clean Salary]]*INDEX(Exchange[], MATCH(Data[[#This Row],[Currency]], Exchange[Code], 0), 4)</f>
        <v>88000</v>
      </c>
      <c r="H1608" s="11">
        <f>IFERROR(Data[[#This Row],[Salary in USD]]/(INDEX(Exchange[], MATCH(Data[[#This Row],[Local Currency Unit]], Exchange[Code], 0), 8)), "")</f>
        <v>20952.38095238095</v>
      </c>
      <c r="I1608" s="30">
        <f>100*(Data[[#This Row],[Salary in Big Macs]]/$H$5)</f>
        <v>152.86447392060526</v>
      </c>
      <c r="J1608" s="1" t="s">
        <v>878</v>
      </c>
      <c r="K1608" s="1" t="s">
        <v>281</v>
      </c>
      <c r="L1608" s="1" t="s">
        <v>133</v>
      </c>
      <c r="M1608" s="1" t="s">
        <v>322</v>
      </c>
      <c r="N1608" s="1" t="str">
        <f>INDEX(Countries[], MATCH(Data[[#This Row],[Where do you work]], Countries[Actual], 0), 2)</f>
        <v>USA</v>
      </c>
      <c r="O1608" s="1" t="str">
        <f>VLOOKUP(Data[[#This Row],[Where do you work]], Countries[], 3, FALSE)</f>
        <v>North America</v>
      </c>
      <c r="P1608" s="1" t="s">
        <v>282</v>
      </c>
      <c r="Q1608" s="1" t="str">
        <f>VLOOKUP(Data[[#This Row],[How many hours of a day you work on Excel]], Time[], 2, FALSE)</f>
        <v>Heavy</v>
      </c>
      <c r="R1608" s="1">
        <v>2</v>
      </c>
      <c r="S1608" s="33" t="str">
        <f>VLOOKUP(Data[[#This Row],[Years of Experience]], Experience[], 2, TRUE)</f>
        <v>0 - 5 Years</v>
      </c>
    </row>
    <row r="1609" spans="2:19" x14ac:dyDescent="0.2">
      <c r="B1609" s="1" t="s">
        <v>2444</v>
      </c>
      <c r="C1609" s="1">
        <v>41069.034108796295</v>
      </c>
      <c r="D1609" s="10">
        <v>40000</v>
      </c>
      <c r="E1609" s="1" t="s">
        <v>322</v>
      </c>
      <c r="F1609" s="11">
        <v>40000</v>
      </c>
      <c r="G1609" s="9">
        <f>Data[[#This Row],[Clean Salary]]*INDEX(Exchange[], MATCH(Data[[#This Row],[Currency]], Exchange[Code], 0), 4)</f>
        <v>40000</v>
      </c>
      <c r="H1609" s="11">
        <f>IFERROR(Data[[#This Row],[Salary in USD]]/(INDEX(Exchange[], MATCH(Data[[#This Row],[Local Currency Unit]], Exchange[Code], 0), 8)), "")</f>
        <v>9523.8095238095229</v>
      </c>
      <c r="I1609" s="30">
        <f>100*(Data[[#This Row],[Salary in Big Macs]]/$H$5)</f>
        <v>69.483851782093311</v>
      </c>
      <c r="J1609" s="1" t="s">
        <v>1268</v>
      </c>
      <c r="K1609" s="1" t="s">
        <v>290</v>
      </c>
      <c r="L1609" s="1" t="s">
        <v>133</v>
      </c>
      <c r="M1609" s="1" t="s">
        <v>322</v>
      </c>
      <c r="N1609" s="1" t="str">
        <f>INDEX(Countries[], MATCH(Data[[#This Row],[Where do you work]], Countries[Actual], 0), 2)</f>
        <v>USA</v>
      </c>
      <c r="O1609" s="1" t="str">
        <f>VLOOKUP(Data[[#This Row],[Where do you work]], Countries[], 3, FALSE)</f>
        <v>North America</v>
      </c>
      <c r="P1609" s="1" t="s">
        <v>282</v>
      </c>
      <c r="Q1609" s="1" t="str">
        <f>VLOOKUP(Data[[#This Row],[How many hours of a day you work on Excel]], Time[], 2, FALSE)</f>
        <v>Heavy</v>
      </c>
      <c r="R1609" s="1">
        <v>5</v>
      </c>
      <c r="S1609" s="33" t="str">
        <f>VLOOKUP(Data[[#This Row],[Years of Experience]], Experience[], 2, TRUE)</f>
        <v>5 - 10 Years</v>
      </c>
    </row>
    <row r="1610" spans="2:19" x14ac:dyDescent="0.2">
      <c r="B1610" s="1" t="s">
        <v>1267</v>
      </c>
      <c r="C1610" s="1">
        <v>41055.029942129629</v>
      </c>
      <c r="D1610" s="10">
        <v>71000</v>
      </c>
      <c r="E1610" s="1" t="s">
        <v>322</v>
      </c>
      <c r="F1610" s="11">
        <v>71000</v>
      </c>
      <c r="G1610" s="9">
        <f>Data[[#This Row],[Clean Salary]]*INDEX(Exchange[], MATCH(Data[[#This Row],[Currency]], Exchange[Code], 0), 4)</f>
        <v>71000</v>
      </c>
      <c r="H1610" s="11">
        <f>IFERROR(Data[[#This Row],[Salary in USD]]/(INDEX(Exchange[], MATCH(Data[[#This Row],[Local Currency Unit]], Exchange[Code], 0), 8)), "")</f>
        <v>16904.761904761905</v>
      </c>
      <c r="I1610" s="30">
        <f>100*(Data[[#This Row],[Salary in Big Macs]]/$H$5)</f>
        <v>123.33383691321562</v>
      </c>
      <c r="J1610" s="1" t="s">
        <v>1268</v>
      </c>
      <c r="K1610" s="1" t="s">
        <v>290</v>
      </c>
      <c r="L1610" s="1" t="s">
        <v>133</v>
      </c>
      <c r="M1610" s="1" t="s">
        <v>322</v>
      </c>
      <c r="N1610" s="1" t="str">
        <f>INDEX(Countries[], MATCH(Data[[#This Row],[Where do you work]], Countries[Actual], 0), 2)</f>
        <v>USA</v>
      </c>
      <c r="O1610" s="1" t="str">
        <f>VLOOKUP(Data[[#This Row],[Where do you work]], Countries[], 3, FALSE)</f>
        <v>North America</v>
      </c>
      <c r="P1610" s="1" t="s">
        <v>282</v>
      </c>
      <c r="Q1610" s="1" t="str">
        <f>VLOOKUP(Data[[#This Row],[How many hours of a day you work on Excel]], Time[], 2, FALSE)</f>
        <v>Heavy</v>
      </c>
      <c r="S1610" s="33" t="str">
        <f>VLOOKUP(Data[[#This Row],[Years of Experience]], Experience[], 2, TRUE)</f>
        <v>0 - 5 Years</v>
      </c>
    </row>
    <row r="1611" spans="2:19" x14ac:dyDescent="0.2">
      <c r="B1611" s="1" t="s">
        <v>1791</v>
      </c>
      <c r="C1611" s="1">
        <v>41055.229930555557</v>
      </c>
      <c r="D1611" s="10">
        <v>55000</v>
      </c>
      <c r="E1611" s="1" t="s">
        <v>322</v>
      </c>
      <c r="F1611" s="11">
        <v>55000</v>
      </c>
      <c r="G1611" s="9">
        <f>Data[[#This Row],[Clean Salary]]*INDEX(Exchange[], MATCH(Data[[#This Row],[Currency]], Exchange[Code], 0), 4)</f>
        <v>55000</v>
      </c>
      <c r="H1611" s="11">
        <f>IFERROR(Data[[#This Row],[Salary in USD]]/(INDEX(Exchange[], MATCH(Data[[#This Row],[Local Currency Unit]], Exchange[Code], 0), 8)), "")</f>
        <v>13095.238095238095</v>
      </c>
      <c r="I1611" s="30">
        <f>100*(Data[[#This Row],[Salary in Big Macs]]/$H$5)</f>
        <v>95.540296200378307</v>
      </c>
      <c r="J1611" s="1" t="s">
        <v>694</v>
      </c>
      <c r="K1611" s="1" t="s">
        <v>290</v>
      </c>
      <c r="L1611" s="1" t="s">
        <v>133</v>
      </c>
      <c r="M1611" s="1" t="s">
        <v>322</v>
      </c>
      <c r="N1611" s="1" t="str">
        <f>INDEX(Countries[], MATCH(Data[[#This Row],[Where do you work]], Countries[Actual], 0), 2)</f>
        <v>USA</v>
      </c>
      <c r="O1611" s="1" t="str">
        <f>VLOOKUP(Data[[#This Row],[Where do you work]], Countries[], 3, FALSE)</f>
        <v>North America</v>
      </c>
      <c r="P1611" s="1" t="s">
        <v>291</v>
      </c>
      <c r="Q1611" s="1" t="str">
        <f>VLOOKUP(Data[[#This Row],[How many hours of a day you work on Excel]], Time[], 2, FALSE)</f>
        <v>Medium</v>
      </c>
      <c r="S1611" s="33" t="str">
        <f>VLOOKUP(Data[[#This Row],[Years of Experience]], Experience[], 2, TRUE)</f>
        <v>0 - 5 Years</v>
      </c>
    </row>
    <row r="1612" spans="2:19" x14ac:dyDescent="0.2">
      <c r="B1612" s="1" t="s">
        <v>1032</v>
      </c>
      <c r="C1612" s="1">
        <v>41055.038958333331</v>
      </c>
      <c r="D1612" s="10">
        <v>80000</v>
      </c>
      <c r="E1612" s="1" t="s">
        <v>322</v>
      </c>
      <c r="F1612" s="11">
        <v>80000</v>
      </c>
      <c r="G1612" s="9">
        <f>Data[[#This Row],[Clean Salary]]*INDEX(Exchange[], MATCH(Data[[#This Row],[Currency]], Exchange[Code], 0), 4)</f>
        <v>80000</v>
      </c>
      <c r="H1612" s="11">
        <f>IFERROR(Data[[#This Row],[Salary in USD]]/(INDEX(Exchange[], MATCH(Data[[#This Row],[Local Currency Unit]], Exchange[Code], 0), 8)), "")</f>
        <v>19047.619047619046</v>
      </c>
      <c r="I1612" s="30">
        <f>100*(Data[[#This Row],[Salary in Big Macs]]/$H$5)</f>
        <v>138.96770356418662</v>
      </c>
      <c r="J1612" s="1" t="s">
        <v>1033</v>
      </c>
      <c r="K1612" s="1" t="s">
        <v>290</v>
      </c>
      <c r="L1612" s="1" t="s">
        <v>133</v>
      </c>
      <c r="M1612" s="1" t="s">
        <v>322</v>
      </c>
      <c r="N1612" s="1" t="str">
        <f>INDEX(Countries[], MATCH(Data[[#This Row],[Where do you work]], Countries[Actual], 0), 2)</f>
        <v>USA</v>
      </c>
      <c r="O1612" s="1" t="str">
        <f>VLOOKUP(Data[[#This Row],[Where do you work]], Countries[], 3, FALSE)</f>
        <v>North America</v>
      </c>
      <c r="P1612" s="1" t="s">
        <v>282</v>
      </c>
      <c r="Q1612" s="1" t="str">
        <f>VLOOKUP(Data[[#This Row],[How many hours of a day you work on Excel]], Time[], 2, FALSE)</f>
        <v>Heavy</v>
      </c>
      <c r="S1612" s="33" t="str">
        <f>VLOOKUP(Data[[#This Row],[Years of Experience]], Experience[], 2, TRUE)</f>
        <v>0 - 5 Years</v>
      </c>
    </row>
    <row r="1613" spans="2:19" x14ac:dyDescent="0.2">
      <c r="B1613" s="1" t="s">
        <v>2101</v>
      </c>
      <c r="C1613" s="1">
        <v>41079.897638888891</v>
      </c>
      <c r="D1613" s="10">
        <v>48000</v>
      </c>
      <c r="E1613" s="1" t="s">
        <v>322</v>
      </c>
      <c r="F1613" s="11">
        <v>48000</v>
      </c>
      <c r="G1613" s="9">
        <f>Data[[#This Row],[Clean Salary]]*INDEX(Exchange[], MATCH(Data[[#This Row],[Currency]], Exchange[Code], 0), 4)</f>
        <v>48000</v>
      </c>
      <c r="H1613" s="11">
        <f>IFERROR(Data[[#This Row],[Salary in USD]]/(INDEX(Exchange[], MATCH(Data[[#This Row],[Local Currency Unit]], Exchange[Code], 0), 8)), "")</f>
        <v>11428.571428571428</v>
      </c>
      <c r="I1613" s="30">
        <f>100*(Data[[#This Row],[Salary in Big Macs]]/$H$5)</f>
        <v>83.380622138511967</v>
      </c>
      <c r="J1613" s="1" t="s">
        <v>2102</v>
      </c>
      <c r="K1613" s="1" t="s">
        <v>290</v>
      </c>
      <c r="L1613" s="1" t="s">
        <v>133</v>
      </c>
      <c r="M1613" s="1" t="s">
        <v>322</v>
      </c>
      <c r="N1613" s="1" t="str">
        <f>INDEX(Countries[], MATCH(Data[[#This Row],[Where do you work]], Countries[Actual], 0), 2)</f>
        <v>USA</v>
      </c>
      <c r="O1613" s="1" t="str">
        <f>VLOOKUP(Data[[#This Row],[Where do you work]], Countries[], 3, FALSE)</f>
        <v>North America</v>
      </c>
      <c r="P1613" s="1" t="s">
        <v>282</v>
      </c>
      <c r="Q1613" s="1" t="str">
        <f>VLOOKUP(Data[[#This Row],[How many hours of a day you work on Excel]], Time[], 2, FALSE)</f>
        <v>Heavy</v>
      </c>
      <c r="R1613" s="1">
        <v>1</v>
      </c>
      <c r="S1613" s="33" t="str">
        <f>VLOOKUP(Data[[#This Row],[Years of Experience]], Experience[], 2, TRUE)</f>
        <v>0 - 5 Years</v>
      </c>
    </row>
    <row r="1614" spans="2:19" x14ac:dyDescent="0.2">
      <c r="B1614" s="1" t="s">
        <v>2056</v>
      </c>
      <c r="C1614" s="1">
        <v>41064.987349537034</v>
      </c>
      <c r="D1614" s="10">
        <v>49000</v>
      </c>
      <c r="E1614" s="1" t="s">
        <v>322</v>
      </c>
      <c r="F1614" s="11">
        <v>49000</v>
      </c>
      <c r="G1614" s="9">
        <f>Data[[#This Row],[Clean Salary]]*INDEX(Exchange[], MATCH(Data[[#This Row],[Currency]], Exchange[Code], 0), 4)</f>
        <v>49000</v>
      </c>
      <c r="H1614" s="11">
        <f>IFERROR(Data[[#This Row],[Salary in USD]]/(INDEX(Exchange[], MATCH(Data[[#This Row],[Local Currency Unit]], Exchange[Code], 0), 8)), "")</f>
        <v>11666.666666666666</v>
      </c>
      <c r="I1614" s="30">
        <f>100*(Data[[#This Row],[Salary in Big Macs]]/$H$5)</f>
        <v>85.117718433064312</v>
      </c>
      <c r="J1614" s="1" t="s">
        <v>2057</v>
      </c>
      <c r="K1614" s="1" t="s">
        <v>290</v>
      </c>
      <c r="L1614" s="1" t="s">
        <v>133</v>
      </c>
      <c r="M1614" s="1" t="s">
        <v>322</v>
      </c>
      <c r="N1614" s="1" t="str">
        <f>INDEX(Countries[], MATCH(Data[[#This Row],[Where do you work]], Countries[Actual], 0), 2)</f>
        <v>USA</v>
      </c>
      <c r="O1614" s="1" t="str">
        <f>VLOOKUP(Data[[#This Row],[Where do you work]], Countries[], 3, FALSE)</f>
        <v>North America</v>
      </c>
      <c r="P1614" s="1" t="s">
        <v>291</v>
      </c>
      <c r="Q1614" s="1" t="str">
        <f>VLOOKUP(Data[[#This Row],[How many hours of a day you work on Excel]], Time[], 2, FALSE)</f>
        <v>Medium</v>
      </c>
      <c r="R1614" s="1">
        <v>3</v>
      </c>
      <c r="S1614" s="33" t="str">
        <f>VLOOKUP(Data[[#This Row],[Years of Experience]], Experience[], 2, TRUE)</f>
        <v>0 - 5 Years</v>
      </c>
    </row>
    <row r="1615" spans="2:19" x14ac:dyDescent="0.2">
      <c r="B1615" s="1" t="s">
        <v>1466</v>
      </c>
      <c r="C1615" s="1">
        <v>41076.262418981481</v>
      </c>
      <c r="D1615" s="10">
        <v>63000</v>
      </c>
      <c r="E1615" s="1" t="s">
        <v>322</v>
      </c>
      <c r="F1615" s="11">
        <v>63000</v>
      </c>
      <c r="G1615" s="9">
        <f>Data[[#This Row],[Clean Salary]]*INDEX(Exchange[], MATCH(Data[[#This Row],[Currency]], Exchange[Code], 0), 4)</f>
        <v>63000</v>
      </c>
      <c r="H1615" s="11">
        <f>IFERROR(Data[[#This Row],[Salary in USD]]/(INDEX(Exchange[], MATCH(Data[[#This Row],[Local Currency Unit]], Exchange[Code], 0), 8)), "")</f>
        <v>15000</v>
      </c>
      <c r="I1615" s="30">
        <f>100*(Data[[#This Row],[Salary in Big Macs]]/$H$5)</f>
        <v>109.43706655679696</v>
      </c>
      <c r="J1615" s="1" t="s">
        <v>1467</v>
      </c>
      <c r="K1615" s="1" t="s">
        <v>290</v>
      </c>
      <c r="L1615" s="1" t="s">
        <v>133</v>
      </c>
      <c r="M1615" s="1" t="s">
        <v>322</v>
      </c>
      <c r="N1615" s="1" t="str">
        <f>INDEX(Countries[], MATCH(Data[[#This Row],[Where do you work]], Countries[Actual], 0), 2)</f>
        <v>USA</v>
      </c>
      <c r="O1615" s="1" t="str">
        <f>VLOOKUP(Data[[#This Row],[Where do you work]], Countries[], 3, FALSE)</f>
        <v>North America</v>
      </c>
      <c r="P1615" s="1" t="s">
        <v>282</v>
      </c>
      <c r="Q1615" s="1" t="str">
        <f>VLOOKUP(Data[[#This Row],[How many hours of a day you work on Excel]], Time[], 2, FALSE)</f>
        <v>Heavy</v>
      </c>
      <c r="R1615" s="1">
        <v>6</v>
      </c>
      <c r="S1615" s="33" t="str">
        <f>VLOOKUP(Data[[#This Row],[Years of Experience]], Experience[], 2, TRUE)</f>
        <v>5 - 10 Years</v>
      </c>
    </row>
    <row r="1616" spans="2:19" x14ac:dyDescent="0.2">
      <c r="B1616" s="1" t="s">
        <v>1141</v>
      </c>
      <c r="C1616" s="1">
        <v>41054.189456018517</v>
      </c>
      <c r="D1616" s="10">
        <v>75000</v>
      </c>
      <c r="E1616" s="1" t="s">
        <v>322</v>
      </c>
      <c r="F1616" s="11">
        <v>75000</v>
      </c>
      <c r="G1616" s="9">
        <f>Data[[#This Row],[Clean Salary]]*INDEX(Exchange[], MATCH(Data[[#This Row],[Currency]], Exchange[Code], 0), 4)</f>
        <v>75000</v>
      </c>
      <c r="H1616" s="11">
        <f>IFERROR(Data[[#This Row],[Salary in USD]]/(INDEX(Exchange[], MATCH(Data[[#This Row],[Local Currency Unit]], Exchange[Code], 0), 8)), "")</f>
        <v>17857.142857142855</v>
      </c>
      <c r="I1616" s="30">
        <f>100*(Data[[#This Row],[Salary in Big Macs]]/$H$5)</f>
        <v>130.28222209142496</v>
      </c>
      <c r="J1616" s="1" t="s">
        <v>1142</v>
      </c>
      <c r="K1616" s="1" t="s">
        <v>329</v>
      </c>
      <c r="L1616" s="1" t="s">
        <v>133</v>
      </c>
      <c r="M1616" s="1" t="s">
        <v>322</v>
      </c>
      <c r="N1616" s="1" t="str">
        <f>INDEX(Countries[], MATCH(Data[[#This Row],[Where do you work]], Countries[Actual], 0), 2)</f>
        <v>USA</v>
      </c>
      <c r="O1616" s="1" t="str">
        <f>VLOOKUP(Data[[#This Row],[Where do you work]], Countries[], 3, FALSE)</f>
        <v>North America</v>
      </c>
      <c r="P1616" s="1" t="s">
        <v>282</v>
      </c>
      <c r="Q1616" s="1" t="str">
        <f>VLOOKUP(Data[[#This Row],[How many hours of a day you work on Excel]], Time[], 2, FALSE)</f>
        <v>Heavy</v>
      </c>
      <c r="S1616" s="33" t="str">
        <f>VLOOKUP(Data[[#This Row],[Years of Experience]], Experience[], 2, TRUE)</f>
        <v>0 - 5 Years</v>
      </c>
    </row>
    <row r="1617" spans="2:19" x14ac:dyDescent="0.2">
      <c r="B1617" s="1" t="s">
        <v>1638</v>
      </c>
      <c r="C1617" s="1">
        <v>41075.972916666666</v>
      </c>
      <c r="D1617" s="10">
        <v>60000</v>
      </c>
      <c r="E1617" s="1" t="s">
        <v>322</v>
      </c>
      <c r="F1617" s="11">
        <v>60000</v>
      </c>
      <c r="G1617" s="9">
        <f>Data[[#This Row],[Clean Salary]]*INDEX(Exchange[], MATCH(Data[[#This Row],[Currency]], Exchange[Code], 0), 4)</f>
        <v>60000</v>
      </c>
      <c r="H1617" s="11">
        <f>IFERROR(Data[[#This Row],[Salary in USD]]/(INDEX(Exchange[], MATCH(Data[[#This Row],[Local Currency Unit]], Exchange[Code], 0), 8)), "")</f>
        <v>14285.714285714284</v>
      </c>
      <c r="I1617" s="30">
        <f>100*(Data[[#This Row],[Salary in Big Macs]]/$H$5)</f>
        <v>104.22577767313996</v>
      </c>
      <c r="J1617" s="1" t="s">
        <v>1639</v>
      </c>
      <c r="K1617" s="1" t="s">
        <v>290</v>
      </c>
      <c r="L1617" s="1" t="s">
        <v>133</v>
      </c>
      <c r="M1617" s="1" t="s">
        <v>322</v>
      </c>
      <c r="N1617" s="1" t="str">
        <f>INDEX(Countries[], MATCH(Data[[#This Row],[Where do you work]], Countries[Actual], 0), 2)</f>
        <v>USA</v>
      </c>
      <c r="O1617" s="1" t="str">
        <f>VLOOKUP(Data[[#This Row],[Where do you work]], Countries[], 3, FALSE)</f>
        <v>North America</v>
      </c>
      <c r="P1617" s="1" t="s">
        <v>294</v>
      </c>
      <c r="Q1617" s="1" t="str">
        <f>VLOOKUP(Data[[#This Row],[How many hours of a day you work on Excel]], Time[], 2, FALSE)</f>
        <v>Very Heavy</v>
      </c>
      <c r="R1617" s="1">
        <v>10</v>
      </c>
      <c r="S1617" s="33" t="str">
        <f>VLOOKUP(Data[[#This Row],[Years of Experience]], Experience[], 2, TRUE)</f>
        <v>10 - 20 Years</v>
      </c>
    </row>
    <row r="1618" spans="2:19" x14ac:dyDescent="0.2">
      <c r="B1618" s="1" t="s">
        <v>485</v>
      </c>
      <c r="C1618" s="1">
        <v>41057.074641203704</v>
      </c>
      <c r="D1618" s="10">
        <v>135000</v>
      </c>
      <c r="E1618" s="1" t="s">
        <v>322</v>
      </c>
      <c r="F1618" s="11">
        <v>135000</v>
      </c>
      <c r="G1618" s="9">
        <f>Data[[#This Row],[Clean Salary]]*INDEX(Exchange[], MATCH(Data[[#This Row],[Currency]], Exchange[Code], 0), 4)</f>
        <v>135000</v>
      </c>
      <c r="H1618" s="11">
        <f>IFERROR(Data[[#This Row],[Salary in USD]]/(INDEX(Exchange[], MATCH(Data[[#This Row],[Local Currency Unit]], Exchange[Code], 0), 8)), "")</f>
        <v>32142.857142857141</v>
      </c>
      <c r="I1618" s="30">
        <f>100*(Data[[#This Row],[Salary in Big Macs]]/$H$5)</f>
        <v>234.50799976456494</v>
      </c>
      <c r="J1618" s="1" t="s">
        <v>486</v>
      </c>
      <c r="K1618" s="1" t="s">
        <v>281</v>
      </c>
      <c r="L1618" s="1" t="s">
        <v>133</v>
      </c>
      <c r="M1618" s="1" t="s">
        <v>322</v>
      </c>
      <c r="N1618" s="1" t="str">
        <f>INDEX(Countries[], MATCH(Data[[#This Row],[Where do you work]], Countries[Actual], 0), 2)</f>
        <v>USA</v>
      </c>
      <c r="O1618" s="1" t="str">
        <f>VLOOKUP(Data[[#This Row],[Where do you work]], Countries[], 3, FALSE)</f>
        <v>North America</v>
      </c>
      <c r="P1618" s="1" t="s">
        <v>294</v>
      </c>
      <c r="Q1618" s="1" t="str">
        <f>VLOOKUP(Data[[#This Row],[How many hours of a day you work on Excel]], Time[], 2, FALSE)</f>
        <v>Very Heavy</v>
      </c>
      <c r="R1618" s="1">
        <v>15</v>
      </c>
      <c r="S1618" s="33" t="str">
        <f>VLOOKUP(Data[[#This Row],[Years of Experience]], Experience[], 2, TRUE)</f>
        <v>10 - 20 Years</v>
      </c>
    </row>
    <row r="1619" spans="2:19" x14ac:dyDescent="0.2">
      <c r="B1619" s="1" t="s">
        <v>1589</v>
      </c>
      <c r="C1619" s="1">
        <v>41055.243321759262</v>
      </c>
      <c r="D1619" s="10">
        <v>60000</v>
      </c>
      <c r="E1619" s="1" t="s">
        <v>322</v>
      </c>
      <c r="F1619" s="11">
        <v>60000</v>
      </c>
      <c r="G1619" s="9">
        <f>Data[[#This Row],[Clean Salary]]*INDEX(Exchange[], MATCH(Data[[#This Row],[Currency]], Exchange[Code], 0), 4)</f>
        <v>60000</v>
      </c>
      <c r="H1619" s="11">
        <f>IFERROR(Data[[#This Row],[Salary in USD]]/(INDEX(Exchange[], MATCH(Data[[#This Row],[Local Currency Unit]], Exchange[Code], 0), 8)), "")</f>
        <v>14285.714285714284</v>
      </c>
      <c r="I1619" s="30">
        <f>100*(Data[[#This Row],[Salary in Big Macs]]/$H$5)</f>
        <v>104.22577767313996</v>
      </c>
      <c r="J1619" s="1" t="s">
        <v>1590</v>
      </c>
      <c r="K1619" s="1" t="s">
        <v>286</v>
      </c>
      <c r="L1619" s="1" t="s">
        <v>133</v>
      </c>
      <c r="M1619" s="1" t="s">
        <v>322</v>
      </c>
      <c r="N1619" s="1" t="str">
        <f>INDEX(Countries[], MATCH(Data[[#This Row],[Where do you work]], Countries[Actual], 0), 2)</f>
        <v>USA</v>
      </c>
      <c r="O1619" s="1" t="str">
        <f>VLOOKUP(Data[[#This Row],[Where do you work]], Countries[], 3, FALSE)</f>
        <v>North America</v>
      </c>
      <c r="P1619" s="1" t="s">
        <v>324</v>
      </c>
      <c r="Q1619" s="1" t="str">
        <f>VLOOKUP(Data[[#This Row],[How many hours of a day you work on Excel]], Time[], 2, FALSE)</f>
        <v>Light</v>
      </c>
      <c r="S1619" s="33" t="str">
        <f>VLOOKUP(Data[[#This Row],[Years of Experience]], Experience[], 2, TRUE)</f>
        <v>0 - 5 Years</v>
      </c>
    </row>
    <row r="1620" spans="2:19" x14ac:dyDescent="0.2">
      <c r="B1620" s="1" t="s">
        <v>1196</v>
      </c>
      <c r="C1620" s="1">
        <v>41058.025243055556</v>
      </c>
      <c r="D1620" s="10">
        <v>74000</v>
      </c>
      <c r="E1620" s="1" t="s">
        <v>322</v>
      </c>
      <c r="F1620" s="11">
        <v>74000</v>
      </c>
      <c r="G1620" s="9">
        <f>Data[[#This Row],[Clean Salary]]*INDEX(Exchange[], MATCH(Data[[#This Row],[Currency]], Exchange[Code], 0), 4)</f>
        <v>74000</v>
      </c>
      <c r="H1620" s="11">
        <f>IFERROR(Data[[#This Row],[Salary in USD]]/(INDEX(Exchange[], MATCH(Data[[#This Row],[Local Currency Unit]], Exchange[Code], 0), 8)), "")</f>
        <v>17619.047619047618</v>
      </c>
      <c r="I1620" s="30">
        <f>100*(Data[[#This Row],[Salary in Big Macs]]/$H$5)</f>
        <v>128.54512579687264</v>
      </c>
      <c r="J1620" s="1" t="s">
        <v>1197</v>
      </c>
      <c r="K1620" s="1" t="s">
        <v>286</v>
      </c>
      <c r="L1620" s="1" t="s">
        <v>133</v>
      </c>
      <c r="M1620" s="1" t="s">
        <v>322</v>
      </c>
      <c r="N1620" s="1" t="str">
        <f>INDEX(Countries[], MATCH(Data[[#This Row],[Where do you work]], Countries[Actual], 0), 2)</f>
        <v>USA</v>
      </c>
      <c r="O1620" s="1" t="str">
        <f>VLOOKUP(Data[[#This Row],[Where do you work]], Countries[], 3, FALSE)</f>
        <v>North America</v>
      </c>
      <c r="P1620" s="1" t="s">
        <v>282</v>
      </c>
      <c r="Q1620" s="1" t="str">
        <f>VLOOKUP(Data[[#This Row],[How many hours of a day you work on Excel]], Time[], 2, FALSE)</f>
        <v>Heavy</v>
      </c>
      <c r="R1620" s="1">
        <v>10</v>
      </c>
      <c r="S1620" s="33" t="str">
        <f>VLOOKUP(Data[[#This Row],[Years of Experience]], Experience[], 2, TRUE)</f>
        <v>10 - 20 Years</v>
      </c>
    </row>
    <row r="1621" spans="2:19" x14ac:dyDescent="0.2">
      <c r="B1621" s="1" t="s">
        <v>1334</v>
      </c>
      <c r="C1621" s="1">
        <v>41058.401550925926</v>
      </c>
      <c r="D1621" s="10">
        <v>69000</v>
      </c>
      <c r="E1621" s="1" t="s">
        <v>322</v>
      </c>
      <c r="F1621" s="11">
        <v>69000</v>
      </c>
      <c r="G1621" s="9">
        <f>Data[[#This Row],[Clean Salary]]*INDEX(Exchange[], MATCH(Data[[#This Row],[Currency]], Exchange[Code], 0), 4)</f>
        <v>69000</v>
      </c>
      <c r="H1621" s="11">
        <f>IFERROR(Data[[#This Row],[Salary in USD]]/(INDEX(Exchange[], MATCH(Data[[#This Row],[Local Currency Unit]], Exchange[Code], 0), 8)), "")</f>
        <v>16428.571428571428</v>
      </c>
      <c r="I1621" s="30">
        <f>100*(Data[[#This Row],[Salary in Big Macs]]/$H$5)</f>
        <v>119.85964432411096</v>
      </c>
      <c r="J1621" s="1" t="s">
        <v>1335</v>
      </c>
      <c r="K1621" s="1" t="s">
        <v>298</v>
      </c>
      <c r="L1621" s="1" t="s">
        <v>133</v>
      </c>
      <c r="M1621" s="1" t="s">
        <v>322</v>
      </c>
      <c r="N1621" s="1" t="str">
        <f>INDEX(Countries[], MATCH(Data[[#This Row],[Where do you work]], Countries[Actual], 0), 2)</f>
        <v>USA</v>
      </c>
      <c r="O1621" s="1" t="str">
        <f>VLOOKUP(Data[[#This Row],[Where do you work]], Countries[], 3, FALSE)</f>
        <v>North America</v>
      </c>
      <c r="P1621" s="1" t="s">
        <v>282</v>
      </c>
      <c r="Q1621" s="1" t="str">
        <f>VLOOKUP(Data[[#This Row],[How many hours of a day you work on Excel]], Time[], 2, FALSE)</f>
        <v>Heavy</v>
      </c>
      <c r="R1621" s="1">
        <v>20</v>
      </c>
      <c r="S1621" s="33" t="str">
        <f>VLOOKUP(Data[[#This Row],[Years of Experience]], Experience[], 2, TRUE)</f>
        <v>20+ Years</v>
      </c>
    </row>
    <row r="1622" spans="2:19" x14ac:dyDescent="0.2">
      <c r="B1622" s="1" t="s">
        <v>1836</v>
      </c>
      <c r="C1622" s="1">
        <v>41076.118622685186</v>
      </c>
      <c r="D1622" s="10">
        <v>54000</v>
      </c>
      <c r="E1622" s="1" t="s">
        <v>322</v>
      </c>
      <c r="F1622" s="11">
        <v>54000</v>
      </c>
      <c r="G1622" s="9">
        <f>Data[[#This Row],[Clean Salary]]*INDEX(Exchange[], MATCH(Data[[#This Row],[Currency]], Exchange[Code], 0), 4)</f>
        <v>54000</v>
      </c>
      <c r="H1622" s="11">
        <f>IFERROR(Data[[#This Row],[Salary in USD]]/(INDEX(Exchange[], MATCH(Data[[#This Row],[Local Currency Unit]], Exchange[Code], 0), 8)), "")</f>
        <v>12857.142857142857</v>
      </c>
      <c r="I1622" s="30">
        <f>100*(Data[[#This Row],[Salary in Big Macs]]/$H$5)</f>
        <v>93.803199905825977</v>
      </c>
      <c r="J1622" s="1" t="s">
        <v>1837</v>
      </c>
      <c r="K1622" s="1" t="s">
        <v>290</v>
      </c>
      <c r="L1622" s="1" t="s">
        <v>133</v>
      </c>
      <c r="M1622" s="1" t="s">
        <v>322</v>
      </c>
      <c r="N1622" s="1" t="str">
        <f>INDEX(Countries[], MATCH(Data[[#This Row],[Where do you work]], Countries[Actual], 0), 2)</f>
        <v>USA</v>
      </c>
      <c r="O1622" s="1" t="str">
        <f>VLOOKUP(Data[[#This Row],[Where do you work]], Countries[], 3, FALSE)</f>
        <v>North America</v>
      </c>
      <c r="P1622" s="1" t="s">
        <v>282</v>
      </c>
      <c r="Q1622" s="1" t="str">
        <f>VLOOKUP(Data[[#This Row],[How many hours of a day you work on Excel]], Time[], 2, FALSE)</f>
        <v>Heavy</v>
      </c>
      <c r="R1622" s="1">
        <v>18</v>
      </c>
      <c r="S1622" s="33" t="str">
        <f>VLOOKUP(Data[[#This Row],[Years of Experience]], Experience[], 2, TRUE)</f>
        <v>10 - 20 Years</v>
      </c>
    </row>
    <row r="1623" spans="2:19" x14ac:dyDescent="0.2">
      <c r="B1623" s="1" t="s">
        <v>1972</v>
      </c>
      <c r="C1623" s="1">
        <v>41055.054965277777</v>
      </c>
      <c r="D1623" s="10">
        <v>50000</v>
      </c>
      <c r="E1623" s="1" t="s">
        <v>322</v>
      </c>
      <c r="F1623" s="11">
        <v>50000</v>
      </c>
      <c r="G1623" s="9">
        <f>Data[[#This Row],[Clean Salary]]*INDEX(Exchange[], MATCH(Data[[#This Row],[Currency]], Exchange[Code], 0), 4)</f>
        <v>50000</v>
      </c>
      <c r="H1623" s="11">
        <f>IFERROR(Data[[#This Row],[Salary in USD]]/(INDEX(Exchange[], MATCH(Data[[#This Row],[Local Currency Unit]], Exchange[Code], 0), 8)), "")</f>
        <v>11904.761904761905</v>
      </c>
      <c r="I1623" s="30">
        <f>100*(Data[[#This Row],[Salary in Big Macs]]/$H$5)</f>
        <v>86.854814727616642</v>
      </c>
      <c r="J1623" s="1" t="s">
        <v>1973</v>
      </c>
      <c r="K1623" s="1" t="s">
        <v>290</v>
      </c>
      <c r="L1623" s="1" t="s">
        <v>133</v>
      </c>
      <c r="M1623" s="1" t="s">
        <v>322</v>
      </c>
      <c r="N1623" s="1" t="str">
        <f>INDEX(Countries[], MATCH(Data[[#This Row],[Where do you work]], Countries[Actual], 0), 2)</f>
        <v>USA</v>
      </c>
      <c r="O1623" s="1" t="str">
        <f>VLOOKUP(Data[[#This Row],[Where do you work]], Countries[], 3, FALSE)</f>
        <v>North America</v>
      </c>
      <c r="P1623" s="1" t="s">
        <v>294</v>
      </c>
      <c r="Q1623" s="1" t="str">
        <f>VLOOKUP(Data[[#This Row],[How many hours of a day you work on Excel]], Time[], 2, FALSE)</f>
        <v>Very Heavy</v>
      </c>
      <c r="S1623" s="33" t="str">
        <f>VLOOKUP(Data[[#This Row],[Years of Experience]], Experience[], 2, TRUE)</f>
        <v>0 - 5 Years</v>
      </c>
    </row>
    <row r="1624" spans="2:19" x14ac:dyDescent="0.2">
      <c r="B1624" s="1" t="s">
        <v>1304</v>
      </c>
      <c r="C1624" s="1">
        <v>41058.905555555553</v>
      </c>
      <c r="D1624" s="10">
        <v>69960</v>
      </c>
      <c r="E1624" s="1" t="s">
        <v>322</v>
      </c>
      <c r="F1624" s="11">
        <v>69960</v>
      </c>
      <c r="G1624" s="9">
        <f>Data[[#This Row],[Clean Salary]]*INDEX(Exchange[], MATCH(Data[[#This Row],[Currency]], Exchange[Code], 0), 4)</f>
        <v>69960</v>
      </c>
      <c r="H1624" s="11">
        <f>IFERROR(Data[[#This Row],[Salary in USD]]/(INDEX(Exchange[], MATCH(Data[[#This Row],[Local Currency Unit]], Exchange[Code], 0), 8)), "")</f>
        <v>16657.142857142855</v>
      </c>
      <c r="I1624" s="30">
        <f>100*(Data[[#This Row],[Salary in Big Macs]]/$H$5)</f>
        <v>121.52725676688118</v>
      </c>
      <c r="J1624" s="1" t="s">
        <v>1305</v>
      </c>
      <c r="K1624" s="1" t="s">
        <v>305</v>
      </c>
      <c r="L1624" s="1" t="s">
        <v>133</v>
      </c>
      <c r="M1624" s="1" t="s">
        <v>322</v>
      </c>
      <c r="N1624" s="1" t="str">
        <f>INDEX(Countries[], MATCH(Data[[#This Row],[Where do you work]], Countries[Actual], 0), 2)</f>
        <v>USA</v>
      </c>
      <c r="O1624" s="1" t="str">
        <f>VLOOKUP(Data[[#This Row],[Where do you work]], Countries[], 3, FALSE)</f>
        <v>North America</v>
      </c>
      <c r="P1624" s="1" t="s">
        <v>291</v>
      </c>
      <c r="Q1624" s="1" t="str">
        <f>VLOOKUP(Data[[#This Row],[How many hours of a day you work on Excel]], Time[], 2, FALSE)</f>
        <v>Medium</v>
      </c>
      <c r="R1624" s="1">
        <v>22</v>
      </c>
      <c r="S1624" s="33" t="str">
        <f>VLOOKUP(Data[[#This Row],[Years of Experience]], Experience[], 2, TRUE)</f>
        <v>20+ Years</v>
      </c>
    </row>
    <row r="1625" spans="2:19" x14ac:dyDescent="0.2">
      <c r="B1625" s="1" t="s">
        <v>1502</v>
      </c>
      <c r="C1625" s="1">
        <v>41058.912881944445</v>
      </c>
      <c r="D1625" s="10">
        <v>62000</v>
      </c>
      <c r="E1625" s="1" t="s">
        <v>322</v>
      </c>
      <c r="F1625" s="11">
        <v>62000</v>
      </c>
      <c r="G1625" s="9">
        <f>Data[[#This Row],[Clean Salary]]*INDEX(Exchange[], MATCH(Data[[#This Row],[Currency]], Exchange[Code], 0), 4)</f>
        <v>62000</v>
      </c>
      <c r="H1625" s="11">
        <f>IFERROR(Data[[#This Row],[Salary in USD]]/(INDEX(Exchange[], MATCH(Data[[#This Row],[Local Currency Unit]], Exchange[Code], 0), 8)), "")</f>
        <v>14761.904761904761</v>
      </c>
      <c r="I1625" s="30">
        <f>100*(Data[[#This Row],[Salary in Big Macs]]/$H$5)</f>
        <v>107.69997026224462</v>
      </c>
      <c r="J1625" s="1" t="s">
        <v>1503</v>
      </c>
      <c r="K1625" s="1" t="s">
        <v>286</v>
      </c>
      <c r="L1625" s="1" t="s">
        <v>133</v>
      </c>
      <c r="M1625" s="1" t="s">
        <v>322</v>
      </c>
      <c r="N1625" s="1" t="str">
        <f>INDEX(Countries[], MATCH(Data[[#This Row],[Where do you work]], Countries[Actual], 0), 2)</f>
        <v>USA</v>
      </c>
      <c r="O1625" s="1" t="str">
        <f>VLOOKUP(Data[[#This Row],[Where do you work]], Countries[], 3, FALSE)</f>
        <v>North America</v>
      </c>
      <c r="P1625" s="1" t="s">
        <v>294</v>
      </c>
      <c r="Q1625" s="1" t="str">
        <f>VLOOKUP(Data[[#This Row],[How many hours of a day you work on Excel]], Time[], 2, FALSE)</f>
        <v>Very Heavy</v>
      </c>
      <c r="R1625" s="1">
        <v>25</v>
      </c>
      <c r="S1625" s="33" t="str">
        <f>VLOOKUP(Data[[#This Row],[Years of Experience]], Experience[], 2, TRUE)</f>
        <v>20+ Years</v>
      </c>
    </row>
    <row r="1626" spans="2:19" x14ac:dyDescent="0.2">
      <c r="B1626" s="1" t="s">
        <v>2440</v>
      </c>
      <c r="C1626" s="1">
        <v>41059.029745370368</v>
      </c>
      <c r="D1626" s="10">
        <v>40000</v>
      </c>
      <c r="E1626" s="1" t="s">
        <v>322</v>
      </c>
      <c r="F1626" s="11">
        <v>40000</v>
      </c>
      <c r="G1626" s="9">
        <f>Data[[#This Row],[Clean Salary]]*INDEX(Exchange[], MATCH(Data[[#This Row],[Currency]], Exchange[Code], 0), 4)</f>
        <v>40000</v>
      </c>
      <c r="H1626" s="11">
        <f>IFERROR(Data[[#This Row],[Salary in USD]]/(INDEX(Exchange[], MATCH(Data[[#This Row],[Local Currency Unit]], Exchange[Code], 0), 8)), "")</f>
        <v>9523.8095238095229</v>
      </c>
      <c r="I1626" s="30">
        <f>100*(Data[[#This Row],[Salary in Big Macs]]/$H$5)</f>
        <v>69.483851782093311</v>
      </c>
      <c r="J1626" s="1" t="s">
        <v>1289</v>
      </c>
      <c r="K1626" s="1" t="s">
        <v>290</v>
      </c>
      <c r="L1626" s="1" t="s">
        <v>133</v>
      </c>
      <c r="M1626" s="1" t="s">
        <v>322</v>
      </c>
      <c r="N1626" s="1" t="str">
        <f>INDEX(Countries[], MATCH(Data[[#This Row],[Where do you work]], Countries[Actual], 0), 2)</f>
        <v>USA</v>
      </c>
      <c r="O1626" s="1" t="str">
        <f>VLOOKUP(Data[[#This Row],[Where do you work]], Countries[], 3, FALSE)</f>
        <v>North America</v>
      </c>
      <c r="P1626" s="1" t="s">
        <v>291</v>
      </c>
      <c r="Q1626" s="1" t="str">
        <f>VLOOKUP(Data[[#This Row],[How many hours of a day you work on Excel]], Time[], 2, FALSE)</f>
        <v>Medium</v>
      </c>
      <c r="R1626" s="1">
        <v>6</v>
      </c>
      <c r="S1626" s="33" t="str">
        <f>VLOOKUP(Data[[#This Row],[Years of Experience]], Experience[], 2, TRUE)</f>
        <v>5 - 10 Years</v>
      </c>
    </row>
    <row r="1627" spans="2:19" x14ac:dyDescent="0.2">
      <c r="B1627" s="1" t="s">
        <v>1288</v>
      </c>
      <c r="C1627" s="1">
        <v>41055.190752314818</v>
      </c>
      <c r="D1627" s="10">
        <v>70000</v>
      </c>
      <c r="E1627" s="1" t="s">
        <v>322</v>
      </c>
      <c r="F1627" s="11">
        <v>70000</v>
      </c>
      <c r="G1627" s="9">
        <f>Data[[#This Row],[Clean Salary]]*INDEX(Exchange[], MATCH(Data[[#This Row],[Currency]], Exchange[Code], 0), 4)</f>
        <v>70000</v>
      </c>
      <c r="H1627" s="11">
        <f>IFERROR(Data[[#This Row],[Salary in USD]]/(INDEX(Exchange[], MATCH(Data[[#This Row],[Local Currency Unit]], Exchange[Code], 0), 8)), "")</f>
        <v>16666.666666666664</v>
      </c>
      <c r="I1627" s="30">
        <f>100*(Data[[#This Row],[Salary in Big Macs]]/$H$5)</f>
        <v>121.59674061866328</v>
      </c>
      <c r="J1627" s="1" t="s">
        <v>1289</v>
      </c>
      <c r="K1627" s="1" t="s">
        <v>290</v>
      </c>
      <c r="L1627" s="1" t="s">
        <v>133</v>
      </c>
      <c r="M1627" s="1" t="s">
        <v>322</v>
      </c>
      <c r="N1627" s="1" t="str">
        <f>INDEX(Countries[], MATCH(Data[[#This Row],[Where do you work]], Countries[Actual], 0), 2)</f>
        <v>USA</v>
      </c>
      <c r="O1627" s="1" t="str">
        <f>VLOOKUP(Data[[#This Row],[Where do you work]], Countries[], 3, FALSE)</f>
        <v>North America</v>
      </c>
      <c r="P1627" s="1" t="s">
        <v>294</v>
      </c>
      <c r="Q1627" s="1" t="str">
        <f>VLOOKUP(Data[[#This Row],[How many hours of a day you work on Excel]], Time[], 2, FALSE)</f>
        <v>Very Heavy</v>
      </c>
      <c r="S1627" s="33" t="str">
        <f>VLOOKUP(Data[[#This Row],[Years of Experience]], Experience[], 2, TRUE)</f>
        <v>0 - 5 Years</v>
      </c>
    </row>
    <row r="1628" spans="2:19" x14ac:dyDescent="0.2">
      <c r="B1628" s="1" t="s">
        <v>573</v>
      </c>
      <c r="C1628" s="1">
        <v>41055.326967592591</v>
      </c>
      <c r="D1628" s="10">
        <v>115000</v>
      </c>
      <c r="E1628" s="1" t="s">
        <v>322</v>
      </c>
      <c r="F1628" s="11">
        <v>115000</v>
      </c>
      <c r="G1628" s="9">
        <f>Data[[#This Row],[Clean Salary]]*INDEX(Exchange[], MATCH(Data[[#This Row],[Currency]], Exchange[Code], 0), 4)</f>
        <v>115000</v>
      </c>
      <c r="H1628" s="11">
        <f>IFERROR(Data[[#This Row],[Salary in USD]]/(INDEX(Exchange[], MATCH(Data[[#This Row],[Local Currency Unit]], Exchange[Code], 0), 8)), "")</f>
        <v>27380.952380952378</v>
      </c>
      <c r="I1628" s="30">
        <f>100*(Data[[#This Row],[Salary in Big Macs]]/$H$5)</f>
        <v>199.76607387351825</v>
      </c>
      <c r="J1628" s="1" t="s">
        <v>574</v>
      </c>
      <c r="K1628" s="1" t="s">
        <v>281</v>
      </c>
      <c r="L1628" s="1" t="s">
        <v>133</v>
      </c>
      <c r="M1628" s="1" t="s">
        <v>322</v>
      </c>
      <c r="N1628" s="1" t="str">
        <f>INDEX(Countries[], MATCH(Data[[#This Row],[Where do you work]], Countries[Actual], 0), 2)</f>
        <v>USA</v>
      </c>
      <c r="O1628" s="1" t="str">
        <f>VLOOKUP(Data[[#This Row],[Where do you work]], Countries[], 3, FALSE)</f>
        <v>North America</v>
      </c>
      <c r="P1628" s="1" t="s">
        <v>282</v>
      </c>
      <c r="Q1628" s="1" t="str">
        <f>VLOOKUP(Data[[#This Row],[How many hours of a day you work on Excel]], Time[], 2, FALSE)</f>
        <v>Heavy</v>
      </c>
      <c r="R1628" s="1">
        <v>15</v>
      </c>
      <c r="S1628" s="33" t="str">
        <f>VLOOKUP(Data[[#This Row],[Years of Experience]], Experience[], 2, TRUE)</f>
        <v>10 - 20 Years</v>
      </c>
    </row>
    <row r="1629" spans="2:19" x14ac:dyDescent="0.2">
      <c r="B1629" s="1" t="s">
        <v>616</v>
      </c>
      <c r="C1629" s="1">
        <v>41059.794953703706</v>
      </c>
      <c r="D1629" s="10">
        <v>109000</v>
      </c>
      <c r="E1629" s="1" t="s">
        <v>322</v>
      </c>
      <c r="F1629" s="11">
        <v>109000</v>
      </c>
      <c r="G1629" s="9">
        <f>Data[[#This Row],[Clean Salary]]*INDEX(Exchange[], MATCH(Data[[#This Row],[Currency]], Exchange[Code], 0), 4)</f>
        <v>109000</v>
      </c>
      <c r="H1629" s="11">
        <f>IFERROR(Data[[#This Row],[Salary in USD]]/(INDEX(Exchange[], MATCH(Data[[#This Row],[Local Currency Unit]], Exchange[Code], 0), 8)), "")</f>
        <v>25952.38095238095</v>
      </c>
      <c r="I1629" s="30">
        <f>100*(Data[[#This Row],[Salary in Big Macs]]/$H$5)</f>
        <v>189.34349610620427</v>
      </c>
      <c r="J1629" s="1" t="s">
        <v>617</v>
      </c>
      <c r="K1629" s="1" t="s">
        <v>281</v>
      </c>
      <c r="L1629" s="1" t="s">
        <v>133</v>
      </c>
      <c r="M1629" s="1" t="s">
        <v>322</v>
      </c>
      <c r="N1629" s="1" t="str">
        <f>INDEX(Countries[], MATCH(Data[[#This Row],[Where do you work]], Countries[Actual], 0), 2)</f>
        <v>USA</v>
      </c>
      <c r="O1629" s="1" t="str">
        <f>VLOOKUP(Data[[#This Row],[Where do you work]], Countries[], 3, FALSE)</f>
        <v>North America</v>
      </c>
      <c r="P1629" s="1" t="s">
        <v>282</v>
      </c>
      <c r="Q1629" s="1" t="str">
        <f>VLOOKUP(Data[[#This Row],[How many hours of a day you work on Excel]], Time[], 2, FALSE)</f>
        <v>Heavy</v>
      </c>
      <c r="R1629" s="1">
        <v>15</v>
      </c>
      <c r="S1629" s="33" t="str">
        <f>VLOOKUP(Data[[#This Row],[Years of Experience]], Experience[], 2, TRUE)</f>
        <v>10 - 20 Years</v>
      </c>
    </row>
    <row r="1630" spans="2:19" x14ac:dyDescent="0.2">
      <c r="B1630" s="1" t="s">
        <v>3391</v>
      </c>
      <c r="C1630" s="1">
        <v>41055.052372685182</v>
      </c>
      <c r="D1630" s="10">
        <v>15000</v>
      </c>
      <c r="E1630" s="1" t="s">
        <v>322</v>
      </c>
      <c r="F1630" s="11">
        <v>15000</v>
      </c>
      <c r="G1630" s="9">
        <f>Data[[#This Row],[Clean Salary]]*INDEX(Exchange[], MATCH(Data[[#This Row],[Currency]], Exchange[Code], 0), 4)</f>
        <v>15000</v>
      </c>
      <c r="H1630" s="11">
        <f>IFERROR(Data[[#This Row],[Salary in USD]]/(INDEX(Exchange[], MATCH(Data[[#This Row],[Local Currency Unit]], Exchange[Code], 0), 8)), "")</f>
        <v>3571.4285714285711</v>
      </c>
      <c r="I1630" s="30">
        <f>100*(Data[[#This Row],[Salary in Big Macs]]/$H$5)</f>
        <v>26.05644441828499</v>
      </c>
      <c r="J1630" s="1" t="s">
        <v>3392</v>
      </c>
      <c r="K1630" s="1" t="s">
        <v>281</v>
      </c>
      <c r="L1630" s="1" t="s">
        <v>133</v>
      </c>
      <c r="M1630" s="1" t="s">
        <v>322</v>
      </c>
      <c r="N1630" s="1" t="str">
        <f>INDEX(Countries[], MATCH(Data[[#This Row],[Where do you work]], Countries[Actual], 0), 2)</f>
        <v>USA</v>
      </c>
      <c r="O1630" s="1" t="str">
        <f>VLOOKUP(Data[[#This Row],[Where do you work]], Countries[], 3, FALSE)</f>
        <v>North America</v>
      </c>
      <c r="P1630" s="1" t="s">
        <v>291</v>
      </c>
      <c r="Q1630" s="1" t="str">
        <f>VLOOKUP(Data[[#This Row],[How many hours of a day you work on Excel]], Time[], 2, FALSE)</f>
        <v>Medium</v>
      </c>
      <c r="S1630" s="33" t="str">
        <f>VLOOKUP(Data[[#This Row],[Years of Experience]], Experience[], 2, TRUE)</f>
        <v>0 - 5 Years</v>
      </c>
    </row>
    <row r="1631" spans="2:19" x14ac:dyDescent="0.2">
      <c r="B1631" s="1" t="s">
        <v>850</v>
      </c>
      <c r="C1631" s="1">
        <v>41055.372372685182</v>
      </c>
      <c r="D1631" s="10" t="s">
        <v>851</v>
      </c>
      <c r="E1631" s="1" t="s">
        <v>322</v>
      </c>
      <c r="F1631" s="11">
        <v>90000</v>
      </c>
      <c r="G1631" s="9">
        <f>Data[[#This Row],[Clean Salary]]*INDEX(Exchange[], MATCH(Data[[#This Row],[Currency]], Exchange[Code], 0), 4)</f>
        <v>90000</v>
      </c>
      <c r="H1631" s="11">
        <f>IFERROR(Data[[#This Row],[Salary in USD]]/(INDEX(Exchange[], MATCH(Data[[#This Row],[Local Currency Unit]], Exchange[Code], 0), 8)), "")</f>
        <v>21428.571428571428</v>
      </c>
      <c r="I1631" s="30">
        <f>100*(Data[[#This Row],[Salary in Big Macs]]/$H$5)</f>
        <v>156.33866650970992</v>
      </c>
      <c r="J1631" s="1" t="s">
        <v>852</v>
      </c>
      <c r="K1631" s="1" t="s">
        <v>281</v>
      </c>
      <c r="L1631" s="1" t="s">
        <v>133</v>
      </c>
      <c r="M1631" s="1" t="s">
        <v>322</v>
      </c>
      <c r="N1631" s="1" t="str">
        <f>INDEX(Countries[], MATCH(Data[[#This Row],[Where do you work]], Countries[Actual], 0), 2)</f>
        <v>USA</v>
      </c>
      <c r="O1631" s="1" t="str">
        <f>VLOOKUP(Data[[#This Row],[Where do you work]], Countries[], 3, FALSE)</f>
        <v>North America</v>
      </c>
      <c r="P1631" s="1" t="s">
        <v>291</v>
      </c>
      <c r="Q1631" s="1" t="str">
        <f>VLOOKUP(Data[[#This Row],[How many hours of a day you work on Excel]], Time[], 2, FALSE)</f>
        <v>Medium</v>
      </c>
      <c r="R1631" s="1">
        <v>20</v>
      </c>
      <c r="S1631" s="33" t="str">
        <f>VLOOKUP(Data[[#This Row],[Years of Experience]], Experience[], 2, TRUE)</f>
        <v>20+ Years</v>
      </c>
    </row>
    <row r="1632" spans="2:19" x14ac:dyDescent="0.2">
      <c r="B1632" s="1" t="s">
        <v>2382</v>
      </c>
      <c r="C1632" s="1">
        <v>41055.05908564815</v>
      </c>
      <c r="D1632" s="10">
        <v>41000</v>
      </c>
      <c r="E1632" s="1" t="s">
        <v>322</v>
      </c>
      <c r="F1632" s="11">
        <v>41000</v>
      </c>
      <c r="G1632" s="9">
        <f>Data[[#This Row],[Clean Salary]]*INDEX(Exchange[], MATCH(Data[[#This Row],[Currency]], Exchange[Code], 0), 4)</f>
        <v>41000</v>
      </c>
      <c r="H1632" s="11">
        <f>IFERROR(Data[[#This Row],[Salary in USD]]/(INDEX(Exchange[], MATCH(Data[[#This Row],[Local Currency Unit]], Exchange[Code], 0), 8)), "")</f>
        <v>9761.9047619047615</v>
      </c>
      <c r="I1632" s="30">
        <f>100*(Data[[#This Row],[Salary in Big Macs]]/$H$5)</f>
        <v>71.220948076645641</v>
      </c>
      <c r="J1632" s="1" t="s">
        <v>1386</v>
      </c>
      <c r="K1632" s="1" t="s">
        <v>290</v>
      </c>
      <c r="L1632" s="1" t="s">
        <v>133</v>
      </c>
      <c r="M1632" s="1" t="s">
        <v>322</v>
      </c>
      <c r="N1632" s="1" t="str">
        <f>INDEX(Countries[], MATCH(Data[[#This Row],[Where do you work]], Countries[Actual], 0), 2)</f>
        <v>USA</v>
      </c>
      <c r="O1632" s="1" t="str">
        <f>VLOOKUP(Data[[#This Row],[Where do you work]], Countries[], 3, FALSE)</f>
        <v>North America</v>
      </c>
      <c r="P1632" s="1" t="s">
        <v>282</v>
      </c>
      <c r="Q1632" s="1" t="str">
        <f>VLOOKUP(Data[[#This Row],[How many hours of a day you work on Excel]], Time[], 2, FALSE)</f>
        <v>Heavy</v>
      </c>
      <c r="S1632" s="33" t="str">
        <f>VLOOKUP(Data[[#This Row],[Years of Experience]], Experience[], 2, TRUE)</f>
        <v>0 - 5 Years</v>
      </c>
    </row>
    <row r="1633" spans="2:19" x14ac:dyDescent="0.2">
      <c r="B1633" s="1" t="s">
        <v>2026</v>
      </c>
      <c r="C1633" s="1">
        <v>41080.161574074074</v>
      </c>
      <c r="D1633" s="10">
        <v>50000</v>
      </c>
      <c r="E1633" s="1" t="s">
        <v>322</v>
      </c>
      <c r="F1633" s="11">
        <v>50000</v>
      </c>
      <c r="G1633" s="9">
        <f>Data[[#This Row],[Clean Salary]]*INDEX(Exchange[], MATCH(Data[[#This Row],[Currency]], Exchange[Code], 0), 4)</f>
        <v>50000</v>
      </c>
      <c r="H1633" s="11">
        <f>IFERROR(Data[[#This Row],[Salary in USD]]/(INDEX(Exchange[], MATCH(Data[[#This Row],[Local Currency Unit]], Exchange[Code], 0), 8)), "")</f>
        <v>11904.761904761905</v>
      </c>
      <c r="I1633" s="30">
        <f>100*(Data[[#This Row],[Salary in Big Macs]]/$H$5)</f>
        <v>86.854814727616642</v>
      </c>
      <c r="J1633" s="1" t="s">
        <v>2027</v>
      </c>
      <c r="K1633" s="1" t="s">
        <v>290</v>
      </c>
      <c r="L1633" s="1" t="s">
        <v>133</v>
      </c>
      <c r="M1633" s="1" t="s">
        <v>322</v>
      </c>
      <c r="N1633" s="1" t="str">
        <f>INDEX(Countries[], MATCH(Data[[#This Row],[Where do you work]], Countries[Actual], 0), 2)</f>
        <v>USA</v>
      </c>
      <c r="O1633" s="1" t="str">
        <f>VLOOKUP(Data[[#This Row],[Where do you work]], Countries[], 3, FALSE)</f>
        <v>North America</v>
      </c>
      <c r="P1633" s="1" t="s">
        <v>294</v>
      </c>
      <c r="Q1633" s="1" t="str">
        <f>VLOOKUP(Data[[#This Row],[How many hours of a day you work on Excel]], Time[], 2, FALSE)</f>
        <v>Very Heavy</v>
      </c>
      <c r="R1633" s="1">
        <v>3.5</v>
      </c>
      <c r="S1633" s="33" t="str">
        <f>VLOOKUP(Data[[#This Row],[Years of Experience]], Experience[], 2, TRUE)</f>
        <v>0 - 5 Years</v>
      </c>
    </row>
    <row r="1634" spans="2:19" x14ac:dyDescent="0.2">
      <c r="B1634" s="1" t="s">
        <v>1351</v>
      </c>
      <c r="C1634" s="1">
        <v>41055.02884259259</v>
      </c>
      <c r="D1634" s="10">
        <v>67000</v>
      </c>
      <c r="E1634" s="1" t="s">
        <v>322</v>
      </c>
      <c r="F1634" s="11">
        <v>67000</v>
      </c>
      <c r="G1634" s="9">
        <f>Data[[#This Row],[Clean Salary]]*INDEX(Exchange[], MATCH(Data[[#This Row],[Currency]], Exchange[Code], 0), 4)</f>
        <v>67000</v>
      </c>
      <c r="H1634" s="11">
        <f>IFERROR(Data[[#This Row],[Salary in USD]]/(INDEX(Exchange[], MATCH(Data[[#This Row],[Local Currency Unit]], Exchange[Code], 0), 8)), "")</f>
        <v>15952.380952380952</v>
      </c>
      <c r="I1634" s="30">
        <f>100*(Data[[#This Row],[Salary in Big Macs]]/$H$5)</f>
        <v>116.3854517350063</v>
      </c>
      <c r="J1634" s="1" t="s">
        <v>1352</v>
      </c>
      <c r="K1634" s="1" t="s">
        <v>290</v>
      </c>
      <c r="L1634" s="1" t="s">
        <v>133</v>
      </c>
      <c r="M1634" s="1" t="s">
        <v>322</v>
      </c>
      <c r="N1634" s="1" t="str">
        <f>INDEX(Countries[], MATCH(Data[[#This Row],[Where do you work]], Countries[Actual], 0), 2)</f>
        <v>USA</v>
      </c>
      <c r="O1634" s="1" t="str">
        <f>VLOOKUP(Data[[#This Row],[Where do you work]], Countries[], 3, FALSE)</f>
        <v>North America</v>
      </c>
      <c r="P1634" s="1" t="s">
        <v>282</v>
      </c>
      <c r="Q1634" s="1" t="str">
        <f>VLOOKUP(Data[[#This Row],[How many hours of a day you work on Excel]], Time[], 2, FALSE)</f>
        <v>Heavy</v>
      </c>
      <c r="S1634" s="33" t="str">
        <f>VLOOKUP(Data[[#This Row],[Years of Experience]], Experience[], 2, TRUE)</f>
        <v>0 - 5 Years</v>
      </c>
    </row>
    <row r="1635" spans="2:19" x14ac:dyDescent="0.2">
      <c r="B1635" s="1" t="s">
        <v>2380</v>
      </c>
      <c r="C1635" s="1">
        <v>41055.038148148145</v>
      </c>
      <c r="D1635" s="10">
        <v>41000</v>
      </c>
      <c r="E1635" s="1" t="s">
        <v>322</v>
      </c>
      <c r="F1635" s="11">
        <v>41000</v>
      </c>
      <c r="G1635" s="9">
        <f>Data[[#This Row],[Clean Salary]]*INDEX(Exchange[], MATCH(Data[[#This Row],[Currency]], Exchange[Code], 0), 4)</f>
        <v>41000</v>
      </c>
      <c r="H1635" s="11">
        <f>IFERROR(Data[[#This Row],[Salary in USD]]/(INDEX(Exchange[], MATCH(Data[[#This Row],[Local Currency Unit]], Exchange[Code], 0), 8)), "")</f>
        <v>9761.9047619047615</v>
      </c>
      <c r="I1635" s="30">
        <f>100*(Data[[#This Row],[Salary in Big Macs]]/$H$5)</f>
        <v>71.220948076645641</v>
      </c>
      <c r="J1635" s="1" t="s">
        <v>2381</v>
      </c>
      <c r="K1635" s="1" t="s">
        <v>281</v>
      </c>
      <c r="L1635" s="1" t="s">
        <v>133</v>
      </c>
      <c r="M1635" s="1" t="s">
        <v>322</v>
      </c>
      <c r="N1635" s="1" t="str">
        <f>INDEX(Countries[], MATCH(Data[[#This Row],[Where do you work]], Countries[Actual], 0), 2)</f>
        <v>USA</v>
      </c>
      <c r="O1635" s="1" t="str">
        <f>VLOOKUP(Data[[#This Row],[Where do you work]], Countries[], 3, FALSE)</f>
        <v>North America</v>
      </c>
      <c r="P1635" s="1" t="s">
        <v>294</v>
      </c>
      <c r="Q1635" s="1" t="str">
        <f>VLOOKUP(Data[[#This Row],[How many hours of a day you work on Excel]], Time[], 2, FALSE)</f>
        <v>Very Heavy</v>
      </c>
      <c r="S1635" s="33" t="str">
        <f>VLOOKUP(Data[[#This Row],[Years of Experience]], Experience[], 2, TRUE)</f>
        <v>0 - 5 Years</v>
      </c>
    </row>
    <row r="1636" spans="2:19" x14ac:dyDescent="0.2">
      <c r="B1636" s="1" t="s">
        <v>1649</v>
      </c>
      <c r="C1636" s="1">
        <v>41060.95579861111</v>
      </c>
      <c r="D1636" s="10" t="s">
        <v>1650</v>
      </c>
      <c r="E1636" s="1" t="s">
        <v>322</v>
      </c>
      <c r="F1636" s="11">
        <v>59000</v>
      </c>
      <c r="G1636" s="9">
        <f>Data[[#This Row],[Clean Salary]]*INDEX(Exchange[], MATCH(Data[[#This Row],[Currency]], Exchange[Code], 0), 4)</f>
        <v>59000</v>
      </c>
      <c r="H1636" s="11">
        <f>IFERROR(Data[[#This Row],[Salary in USD]]/(INDEX(Exchange[], MATCH(Data[[#This Row],[Local Currency Unit]], Exchange[Code], 0), 8)), "")</f>
        <v>14047.619047619048</v>
      </c>
      <c r="I1636" s="30">
        <f>100*(Data[[#This Row],[Salary in Big Macs]]/$H$5)</f>
        <v>102.48868137858764</v>
      </c>
      <c r="J1636" s="1" t="s">
        <v>1651</v>
      </c>
      <c r="K1636" s="1" t="s">
        <v>281</v>
      </c>
      <c r="L1636" s="1" t="s">
        <v>133</v>
      </c>
      <c r="M1636" s="1" t="s">
        <v>322</v>
      </c>
      <c r="N1636" s="1" t="str">
        <f>INDEX(Countries[], MATCH(Data[[#This Row],[Where do you work]], Countries[Actual], 0), 2)</f>
        <v>USA</v>
      </c>
      <c r="O1636" s="1" t="str">
        <f>VLOOKUP(Data[[#This Row],[Where do you work]], Countries[], 3, FALSE)</f>
        <v>North America</v>
      </c>
      <c r="P1636" s="1" t="s">
        <v>282</v>
      </c>
      <c r="Q1636" s="1" t="str">
        <f>VLOOKUP(Data[[#This Row],[How many hours of a day you work on Excel]], Time[], 2, FALSE)</f>
        <v>Heavy</v>
      </c>
      <c r="R1636" s="1">
        <v>15</v>
      </c>
      <c r="S1636" s="33" t="str">
        <f>VLOOKUP(Data[[#This Row],[Years of Experience]], Experience[], 2, TRUE)</f>
        <v>10 - 20 Years</v>
      </c>
    </row>
    <row r="1637" spans="2:19" x14ac:dyDescent="0.2">
      <c r="B1637" s="1" t="s">
        <v>1676</v>
      </c>
      <c r="C1637" s="1">
        <v>41055.028784722221</v>
      </c>
      <c r="D1637" s="10" t="s">
        <v>1677</v>
      </c>
      <c r="E1637" s="1" t="s">
        <v>322</v>
      </c>
      <c r="F1637" s="11">
        <v>58000</v>
      </c>
      <c r="G1637" s="9">
        <f>Data[[#This Row],[Clean Salary]]*INDEX(Exchange[], MATCH(Data[[#This Row],[Currency]], Exchange[Code], 0), 4)</f>
        <v>58000</v>
      </c>
      <c r="H1637" s="11">
        <f>IFERROR(Data[[#This Row],[Salary in USD]]/(INDEX(Exchange[], MATCH(Data[[#This Row],[Local Currency Unit]], Exchange[Code], 0), 8)), "")</f>
        <v>13809.523809523809</v>
      </c>
      <c r="I1637" s="30">
        <f>100*(Data[[#This Row],[Salary in Big Macs]]/$H$5)</f>
        <v>100.7515850840353</v>
      </c>
      <c r="J1637" s="1" t="s">
        <v>1678</v>
      </c>
      <c r="K1637" s="1" t="s">
        <v>281</v>
      </c>
      <c r="L1637" s="1" t="s">
        <v>133</v>
      </c>
      <c r="M1637" s="1" t="s">
        <v>322</v>
      </c>
      <c r="N1637" s="1" t="str">
        <f>INDEX(Countries[], MATCH(Data[[#This Row],[Where do you work]], Countries[Actual], 0), 2)</f>
        <v>USA</v>
      </c>
      <c r="O1637" s="1" t="str">
        <f>VLOOKUP(Data[[#This Row],[Where do you work]], Countries[], 3, FALSE)</f>
        <v>North America</v>
      </c>
      <c r="P1637" s="1" t="s">
        <v>282</v>
      </c>
      <c r="Q1637" s="1" t="str">
        <f>VLOOKUP(Data[[#This Row],[How many hours of a day you work on Excel]], Time[], 2, FALSE)</f>
        <v>Heavy</v>
      </c>
      <c r="S1637" s="33" t="str">
        <f>VLOOKUP(Data[[#This Row],[Years of Experience]], Experience[], 2, TRUE)</f>
        <v>0 - 5 Years</v>
      </c>
    </row>
    <row r="1638" spans="2:19" x14ac:dyDescent="0.2">
      <c r="B1638" s="1" t="s">
        <v>2090</v>
      </c>
      <c r="C1638" s="1">
        <v>41055.905486111114</v>
      </c>
      <c r="D1638" s="10">
        <v>48000</v>
      </c>
      <c r="E1638" s="1" t="s">
        <v>322</v>
      </c>
      <c r="F1638" s="11">
        <v>48000</v>
      </c>
      <c r="G1638" s="9">
        <f>Data[[#This Row],[Clean Salary]]*INDEX(Exchange[], MATCH(Data[[#This Row],[Currency]], Exchange[Code], 0), 4)</f>
        <v>48000</v>
      </c>
      <c r="H1638" s="11">
        <f>IFERROR(Data[[#This Row],[Salary in USD]]/(INDEX(Exchange[], MATCH(Data[[#This Row],[Local Currency Unit]], Exchange[Code], 0), 8)), "")</f>
        <v>11428.571428571428</v>
      </c>
      <c r="I1638" s="30">
        <f>100*(Data[[#This Row],[Salary in Big Macs]]/$H$5)</f>
        <v>83.380622138511967</v>
      </c>
      <c r="J1638" s="1" t="s">
        <v>2091</v>
      </c>
      <c r="K1638" s="1" t="s">
        <v>281</v>
      </c>
      <c r="L1638" s="1" t="s">
        <v>133</v>
      </c>
      <c r="M1638" s="1" t="s">
        <v>322</v>
      </c>
      <c r="N1638" s="1" t="str">
        <f>INDEX(Countries[], MATCH(Data[[#This Row],[Where do you work]], Countries[Actual], 0), 2)</f>
        <v>USA</v>
      </c>
      <c r="O1638" s="1" t="str">
        <f>VLOOKUP(Data[[#This Row],[Where do you work]], Countries[], 3, FALSE)</f>
        <v>North America</v>
      </c>
      <c r="P1638" s="1" t="s">
        <v>291</v>
      </c>
      <c r="Q1638" s="1" t="str">
        <f>VLOOKUP(Data[[#This Row],[How many hours of a day you work on Excel]], Time[], 2, FALSE)</f>
        <v>Medium</v>
      </c>
      <c r="R1638" s="1">
        <v>16</v>
      </c>
      <c r="S1638" s="33" t="str">
        <f>VLOOKUP(Data[[#This Row],[Years of Experience]], Experience[], 2, TRUE)</f>
        <v>10 - 20 Years</v>
      </c>
    </row>
    <row r="1639" spans="2:19" x14ac:dyDescent="0.2">
      <c r="B1639" s="1" t="s">
        <v>1042</v>
      </c>
      <c r="C1639" s="1">
        <v>41055.127187500002</v>
      </c>
      <c r="D1639" s="10">
        <v>80000</v>
      </c>
      <c r="E1639" s="1" t="s">
        <v>322</v>
      </c>
      <c r="F1639" s="11">
        <v>80000</v>
      </c>
      <c r="G1639" s="9">
        <f>Data[[#This Row],[Clean Salary]]*INDEX(Exchange[], MATCH(Data[[#This Row],[Currency]], Exchange[Code], 0), 4)</f>
        <v>80000</v>
      </c>
      <c r="H1639" s="11">
        <f>IFERROR(Data[[#This Row],[Salary in USD]]/(INDEX(Exchange[], MATCH(Data[[#This Row],[Local Currency Unit]], Exchange[Code], 0), 8)), "")</f>
        <v>19047.619047619046</v>
      </c>
      <c r="I1639" s="30">
        <f>100*(Data[[#This Row],[Salary in Big Macs]]/$H$5)</f>
        <v>138.96770356418662</v>
      </c>
      <c r="J1639" s="1" t="s">
        <v>1043</v>
      </c>
      <c r="K1639" s="1" t="s">
        <v>281</v>
      </c>
      <c r="L1639" s="1" t="s">
        <v>133</v>
      </c>
      <c r="M1639" s="1" t="s">
        <v>322</v>
      </c>
      <c r="N1639" s="1" t="str">
        <f>INDEX(Countries[], MATCH(Data[[#This Row],[Where do you work]], Countries[Actual], 0), 2)</f>
        <v>USA</v>
      </c>
      <c r="O1639" s="1" t="str">
        <f>VLOOKUP(Data[[#This Row],[Where do you work]], Countries[], 3, FALSE)</f>
        <v>North America</v>
      </c>
      <c r="P1639" s="1" t="s">
        <v>324</v>
      </c>
      <c r="Q1639" s="1" t="str">
        <f>VLOOKUP(Data[[#This Row],[How many hours of a day you work on Excel]], Time[], 2, FALSE)</f>
        <v>Light</v>
      </c>
      <c r="S1639" s="33" t="str">
        <f>VLOOKUP(Data[[#This Row],[Years of Experience]], Experience[], 2, TRUE)</f>
        <v>0 - 5 Years</v>
      </c>
    </row>
    <row r="1640" spans="2:19" x14ac:dyDescent="0.2">
      <c r="B1640" s="1" t="s">
        <v>856</v>
      </c>
      <c r="C1640" s="1">
        <v>41060.992083333331</v>
      </c>
      <c r="D1640" s="10" t="s">
        <v>857</v>
      </c>
      <c r="E1640" s="1" t="s">
        <v>322</v>
      </c>
      <c r="F1640" s="11">
        <v>90000</v>
      </c>
      <c r="G1640" s="9">
        <f>Data[[#This Row],[Clean Salary]]*INDEX(Exchange[], MATCH(Data[[#This Row],[Currency]], Exchange[Code], 0), 4)</f>
        <v>90000</v>
      </c>
      <c r="H1640" s="11">
        <f>IFERROR(Data[[#This Row],[Salary in USD]]/(INDEX(Exchange[], MATCH(Data[[#This Row],[Local Currency Unit]], Exchange[Code], 0), 8)), "")</f>
        <v>21428.571428571428</v>
      </c>
      <c r="I1640" s="30">
        <f>100*(Data[[#This Row],[Salary in Big Macs]]/$H$5)</f>
        <v>156.33866650970992</v>
      </c>
      <c r="J1640" s="1" t="s">
        <v>858</v>
      </c>
      <c r="K1640" s="1" t="s">
        <v>281</v>
      </c>
      <c r="L1640" s="1" t="s">
        <v>133</v>
      </c>
      <c r="M1640" s="1" t="s">
        <v>322</v>
      </c>
      <c r="N1640" s="1" t="str">
        <f>INDEX(Countries[], MATCH(Data[[#This Row],[Where do you work]], Countries[Actual], 0), 2)</f>
        <v>USA</v>
      </c>
      <c r="O1640" s="1" t="str">
        <f>VLOOKUP(Data[[#This Row],[Where do you work]], Countries[], 3, FALSE)</f>
        <v>North America</v>
      </c>
      <c r="P1640" s="1" t="s">
        <v>282</v>
      </c>
      <c r="Q1640" s="1" t="str">
        <f>VLOOKUP(Data[[#This Row],[How many hours of a day you work on Excel]], Time[], 2, FALSE)</f>
        <v>Heavy</v>
      </c>
      <c r="R1640" s="1">
        <v>25</v>
      </c>
      <c r="S1640" s="33" t="str">
        <f>VLOOKUP(Data[[#This Row],[Years of Experience]], Experience[], 2, TRUE)</f>
        <v>20+ Years</v>
      </c>
    </row>
    <row r="1641" spans="2:19" x14ac:dyDescent="0.2">
      <c r="B1641" s="1" t="s">
        <v>2961</v>
      </c>
      <c r="C1641" s="1">
        <v>41055.028090277781</v>
      </c>
      <c r="D1641" s="10">
        <v>24000</v>
      </c>
      <c r="E1641" s="1" t="s">
        <v>322</v>
      </c>
      <c r="F1641" s="11">
        <v>24000</v>
      </c>
      <c r="G1641" s="9">
        <f>Data[[#This Row],[Clean Salary]]*INDEX(Exchange[], MATCH(Data[[#This Row],[Currency]], Exchange[Code], 0), 4)</f>
        <v>24000</v>
      </c>
      <c r="H1641" s="11">
        <f>IFERROR(Data[[#This Row],[Salary in USD]]/(INDEX(Exchange[], MATCH(Data[[#This Row],[Local Currency Unit]], Exchange[Code], 0), 8)), "")</f>
        <v>5714.2857142857138</v>
      </c>
      <c r="I1641" s="30">
        <f>100*(Data[[#This Row],[Salary in Big Macs]]/$H$5)</f>
        <v>41.690311069255984</v>
      </c>
      <c r="J1641" s="1" t="s">
        <v>2962</v>
      </c>
      <c r="K1641" s="1" t="s">
        <v>281</v>
      </c>
      <c r="L1641" s="1" t="s">
        <v>133</v>
      </c>
      <c r="M1641" s="1" t="s">
        <v>322</v>
      </c>
      <c r="N1641" s="1" t="str">
        <f>INDEX(Countries[], MATCH(Data[[#This Row],[Where do you work]], Countries[Actual], 0), 2)</f>
        <v>USA</v>
      </c>
      <c r="O1641" s="1" t="str">
        <f>VLOOKUP(Data[[#This Row],[Where do you work]], Countries[], 3, FALSE)</f>
        <v>North America</v>
      </c>
      <c r="P1641" s="1" t="s">
        <v>291</v>
      </c>
      <c r="Q1641" s="1" t="str">
        <f>VLOOKUP(Data[[#This Row],[How many hours of a day you work on Excel]], Time[], 2, FALSE)</f>
        <v>Medium</v>
      </c>
      <c r="S1641" s="33" t="str">
        <f>VLOOKUP(Data[[#This Row],[Years of Experience]], Experience[], 2, TRUE)</f>
        <v>0 - 5 Years</v>
      </c>
    </row>
    <row r="1642" spans="2:19" x14ac:dyDescent="0.2">
      <c r="B1642" s="1" t="s">
        <v>2391</v>
      </c>
      <c r="C1642" s="1">
        <v>41055.337071759262</v>
      </c>
      <c r="D1642" s="10">
        <v>40414</v>
      </c>
      <c r="E1642" s="1" t="s">
        <v>322</v>
      </c>
      <c r="F1642" s="11">
        <v>40414</v>
      </c>
      <c r="G1642" s="9">
        <f>Data[[#This Row],[Clean Salary]]*INDEX(Exchange[], MATCH(Data[[#This Row],[Currency]], Exchange[Code], 0), 4)</f>
        <v>40414</v>
      </c>
      <c r="H1642" s="11">
        <f>IFERROR(Data[[#This Row],[Salary in USD]]/(INDEX(Exchange[], MATCH(Data[[#This Row],[Local Currency Unit]], Exchange[Code], 0), 8)), "")</f>
        <v>9622.3809523809523</v>
      </c>
      <c r="I1642" s="30">
        <f>100*(Data[[#This Row],[Salary in Big Macs]]/$H$5)</f>
        <v>70.203009648037977</v>
      </c>
      <c r="J1642" s="1" t="s">
        <v>2316</v>
      </c>
      <c r="K1642" s="1" t="s">
        <v>290</v>
      </c>
      <c r="L1642" s="1" t="s">
        <v>133</v>
      </c>
      <c r="M1642" s="1" t="s">
        <v>322</v>
      </c>
      <c r="N1642" s="1" t="str">
        <f>INDEX(Countries[], MATCH(Data[[#This Row],[Where do you work]], Countries[Actual], 0), 2)</f>
        <v>USA</v>
      </c>
      <c r="O1642" s="1" t="str">
        <f>VLOOKUP(Data[[#This Row],[Where do you work]], Countries[], 3, FALSE)</f>
        <v>North America</v>
      </c>
      <c r="P1642" s="1" t="s">
        <v>282</v>
      </c>
      <c r="Q1642" s="1" t="str">
        <f>VLOOKUP(Data[[#This Row],[How many hours of a day you work on Excel]], Time[], 2, FALSE)</f>
        <v>Heavy</v>
      </c>
      <c r="R1642" s="1">
        <v>8</v>
      </c>
      <c r="S1642" s="33" t="str">
        <f>VLOOKUP(Data[[#This Row],[Years of Experience]], Experience[], 2, TRUE)</f>
        <v>5 - 10 Years</v>
      </c>
    </row>
    <row r="1643" spans="2:19" x14ac:dyDescent="0.2">
      <c r="B1643" s="1" t="s">
        <v>2315</v>
      </c>
      <c r="C1643" s="1">
        <v>41079.142754629633</v>
      </c>
      <c r="D1643" s="10">
        <v>43000</v>
      </c>
      <c r="E1643" s="1" t="s">
        <v>322</v>
      </c>
      <c r="F1643" s="11">
        <v>43000</v>
      </c>
      <c r="G1643" s="9">
        <f>Data[[#This Row],[Clean Salary]]*INDEX(Exchange[], MATCH(Data[[#This Row],[Currency]], Exchange[Code], 0), 4)</f>
        <v>43000</v>
      </c>
      <c r="H1643" s="11">
        <f>IFERROR(Data[[#This Row],[Salary in USD]]/(INDEX(Exchange[], MATCH(Data[[#This Row],[Local Currency Unit]], Exchange[Code], 0), 8)), "")</f>
        <v>10238.095238095239</v>
      </c>
      <c r="I1643" s="30">
        <f>100*(Data[[#This Row],[Salary in Big Macs]]/$H$5)</f>
        <v>74.695140665750316</v>
      </c>
      <c r="J1643" s="1" t="s">
        <v>2316</v>
      </c>
      <c r="K1643" s="1" t="s">
        <v>290</v>
      </c>
      <c r="L1643" s="1" t="s">
        <v>133</v>
      </c>
      <c r="M1643" s="1" t="s">
        <v>322</v>
      </c>
      <c r="N1643" s="1" t="str">
        <f>INDEX(Countries[], MATCH(Data[[#This Row],[Where do you work]], Countries[Actual], 0), 2)</f>
        <v>USA</v>
      </c>
      <c r="O1643" s="1" t="str">
        <f>VLOOKUP(Data[[#This Row],[Where do you work]], Countries[], 3, FALSE)</f>
        <v>North America</v>
      </c>
      <c r="P1643" s="1" t="s">
        <v>282</v>
      </c>
      <c r="Q1643" s="1" t="str">
        <f>VLOOKUP(Data[[#This Row],[How many hours of a day you work on Excel]], Time[], 2, FALSE)</f>
        <v>Heavy</v>
      </c>
      <c r="R1643" s="1">
        <v>5</v>
      </c>
      <c r="S1643" s="33" t="str">
        <f>VLOOKUP(Data[[#This Row],[Years of Experience]], Experience[], 2, TRUE)</f>
        <v>5 - 10 Years</v>
      </c>
    </row>
    <row r="1644" spans="2:19" x14ac:dyDescent="0.2">
      <c r="B1644" s="1" t="s">
        <v>853</v>
      </c>
      <c r="C1644" s="1">
        <v>41057.777303240742</v>
      </c>
      <c r="D1644" s="10">
        <v>90000</v>
      </c>
      <c r="E1644" s="1" t="s">
        <v>322</v>
      </c>
      <c r="F1644" s="11">
        <v>90000</v>
      </c>
      <c r="G1644" s="9">
        <f>Data[[#This Row],[Clean Salary]]*INDEX(Exchange[], MATCH(Data[[#This Row],[Currency]], Exchange[Code], 0), 4)</f>
        <v>90000</v>
      </c>
      <c r="H1644" s="11">
        <f>IFERROR(Data[[#This Row],[Salary in USD]]/(INDEX(Exchange[], MATCH(Data[[#This Row],[Local Currency Unit]], Exchange[Code], 0), 8)), "")</f>
        <v>21428.571428571428</v>
      </c>
      <c r="I1644" s="30">
        <f>100*(Data[[#This Row],[Salary in Big Macs]]/$H$5)</f>
        <v>156.33866650970992</v>
      </c>
      <c r="J1644" s="1" t="s">
        <v>854</v>
      </c>
      <c r="K1644" s="1" t="s">
        <v>281</v>
      </c>
      <c r="L1644" s="1" t="s">
        <v>133</v>
      </c>
      <c r="M1644" s="1" t="s">
        <v>322</v>
      </c>
      <c r="N1644" s="1" t="str">
        <f>INDEX(Countries[], MATCH(Data[[#This Row],[Where do you work]], Countries[Actual], 0), 2)</f>
        <v>USA</v>
      </c>
      <c r="O1644" s="1" t="str">
        <f>VLOOKUP(Data[[#This Row],[Where do you work]], Countries[], 3, FALSE)</f>
        <v>North America</v>
      </c>
      <c r="P1644" s="1" t="s">
        <v>282</v>
      </c>
      <c r="Q1644" s="1" t="str">
        <f>VLOOKUP(Data[[#This Row],[How many hours of a day you work on Excel]], Time[], 2, FALSE)</f>
        <v>Heavy</v>
      </c>
      <c r="R1644" s="1">
        <v>5</v>
      </c>
      <c r="S1644" s="33" t="str">
        <f>VLOOKUP(Data[[#This Row],[Years of Experience]], Experience[], 2, TRUE)</f>
        <v>5 - 10 Years</v>
      </c>
    </row>
    <row r="1645" spans="2:19" x14ac:dyDescent="0.2">
      <c r="B1645" s="1" t="s">
        <v>1894</v>
      </c>
      <c r="C1645" s="1">
        <v>41061.652314814812</v>
      </c>
      <c r="D1645" s="10" t="s">
        <v>1895</v>
      </c>
      <c r="E1645" s="1" t="s">
        <v>322</v>
      </c>
      <c r="F1645" s="11">
        <v>52000</v>
      </c>
      <c r="G1645" s="9">
        <f>Data[[#This Row],[Clean Salary]]*INDEX(Exchange[], MATCH(Data[[#This Row],[Currency]], Exchange[Code], 0), 4)</f>
        <v>52000</v>
      </c>
      <c r="H1645" s="11">
        <f>IFERROR(Data[[#This Row],[Salary in USD]]/(INDEX(Exchange[], MATCH(Data[[#This Row],[Local Currency Unit]], Exchange[Code], 0), 8)), "")</f>
        <v>12380.95238095238</v>
      </c>
      <c r="I1645" s="30">
        <f>100*(Data[[#This Row],[Salary in Big Macs]]/$H$5)</f>
        <v>90.329007316721302</v>
      </c>
      <c r="J1645" s="1" t="s">
        <v>1584</v>
      </c>
      <c r="K1645" s="1" t="s">
        <v>290</v>
      </c>
      <c r="L1645" s="1" t="s">
        <v>133</v>
      </c>
      <c r="M1645" s="1" t="s">
        <v>322</v>
      </c>
      <c r="N1645" s="1" t="str">
        <f>INDEX(Countries[], MATCH(Data[[#This Row],[Where do you work]], Countries[Actual], 0), 2)</f>
        <v>USA</v>
      </c>
      <c r="O1645" s="1" t="str">
        <f>VLOOKUP(Data[[#This Row],[Where do you work]], Countries[], 3, FALSE)</f>
        <v>North America</v>
      </c>
      <c r="P1645" s="1" t="s">
        <v>294</v>
      </c>
      <c r="Q1645" s="1" t="str">
        <f>VLOOKUP(Data[[#This Row],[How many hours of a day you work on Excel]], Time[], 2, FALSE)</f>
        <v>Very Heavy</v>
      </c>
      <c r="R1645" s="1">
        <v>5</v>
      </c>
      <c r="S1645" s="33" t="str">
        <f>VLOOKUP(Data[[#This Row],[Years of Experience]], Experience[], 2, TRUE)</f>
        <v>5 - 10 Years</v>
      </c>
    </row>
    <row r="1646" spans="2:19" x14ac:dyDescent="0.2">
      <c r="B1646" s="1" t="s">
        <v>1583</v>
      </c>
      <c r="C1646" s="1">
        <v>41055.106249999997</v>
      </c>
      <c r="D1646" s="10">
        <v>60000</v>
      </c>
      <c r="E1646" s="1" t="s">
        <v>322</v>
      </c>
      <c r="F1646" s="11">
        <v>60000</v>
      </c>
      <c r="G1646" s="9">
        <f>Data[[#This Row],[Clean Salary]]*INDEX(Exchange[], MATCH(Data[[#This Row],[Currency]], Exchange[Code], 0), 4)</f>
        <v>60000</v>
      </c>
      <c r="H1646" s="11">
        <f>IFERROR(Data[[#This Row],[Salary in USD]]/(INDEX(Exchange[], MATCH(Data[[#This Row],[Local Currency Unit]], Exchange[Code], 0), 8)), "")</f>
        <v>14285.714285714284</v>
      </c>
      <c r="I1646" s="30">
        <f>100*(Data[[#This Row],[Salary in Big Macs]]/$H$5)</f>
        <v>104.22577767313996</v>
      </c>
      <c r="J1646" s="1" t="s">
        <v>1584</v>
      </c>
      <c r="K1646" s="1" t="s">
        <v>281</v>
      </c>
      <c r="L1646" s="1" t="s">
        <v>133</v>
      </c>
      <c r="M1646" s="1" t="s">
        <v>322</v>
      </c>
      <c r="N1646" s="1" t="str">
        <f>INDEX(Countries[], MATCH(Data[[#This Row],[Where do you work]], Countries[Actual], 0), 2)</f>
        <v>USA</v>
      </c>
      <c r="O1646" s="1" t="str">
        <f>VLOOKUP(Data[[#This Row],[Where do you work]], Countries[], 3, FALSE)</f>
        <v>North America</v>
      </c>
      <c r="P1646" s="1" t="s">
        <v>282</v>
      </c>
      <c r="Q1646" s="1" t="str">
        <f>VLOOKUP(Data[[#This Row],[How many hours of a day you work on Excel]], Time[], 2, FALSE)</f>
        <v>Heavy</v>
      </c>
      <c r="S1646" s="33" t="str">
        <f>VLOOKUP(Data[[#This Row],[Years of Experience]], Experience[], 2, TRUE)</f>
        <v>0 - 5 Years</v>
      </c>
    </row>
    <row r="1647" spans="2:19" x14ac:dyDescent="0.2">
      <c r="B1647" s="1" t="s">
        <v>2271</v>
      </c>
      <c r="C1647" s="1">
        <v>41055.070763888885</v>
      </c>
      <c r="D1647" s="10">
        <v>44200</v>
      </c>
      <c r="E1647" s="1" t="s">
        <v>322</v>
      </c>
      <c r="F1647" s="11">
        <v>44200</v>
      </c>
      <c r="G1647" s="9">
        <f>Data[[#This Row],[Clean Salary]]*INDEX(Exchange[], MATCH(Data[[#This Row],[Currency]], Exchange[Code], 0), 4)</f>
        <v>44200</v>
      </c>
      <c r="H1647" s="11">
        <f>IFERROR(Data[[#This Row],[Salary in USD]]/(INDEX(Exchange[], MATCH(Data[[#This Row],[Local Currency Unit]], Exchange[Code], 0), 8)), "")</f>
        <v>10523.809523809523</v>
      </c>
      <c r="I1647" s="30">
        <f>100*(Data[[#This Row],[Salary in Big Macs]]/$H$5)</f>
        <v>76.779656219213095</v>
      </c>
      <c r="J1647" s="1" t="s">
        <v>2272</v>
      </c>
      <c r="K1647" s="1" t="s">
        <v>290</v>
      </c>
      <c r="L1647" s="1" t="s">
        <v>133</v>
      </c>
      <c r="M1647" s="1" t="s">
        <v>322</v>
      </c>
      <c r="N1647" s="1" t="str">
        <f>INDEX(Countries[], MATCH(Data[[#This Row],[Where do you work]], Countries[Actual], 0), 2)</f>
        <v>USA</v>
      </c>
      <c r="O1647" s="1" t="str">
        <f>VLOOKUP(Data[[#This Row],[Where do you work]], Countries[], 3, FALSE)</f>
        <v>North America</v>
      </c>
      <c r="P1647" s="1" t="s">
        <v>294</v>
      </c>
      <c r="Q1647" s="1" t="str">
        <f>VLOOKUP(Data[[#This Row],[How many hours of a day you work on Excel]], Time[], 2, FALSE)</f>
        <v>Very Heavy</v>
      </c>
      <c r="S1647" s="33" t="str">
        <f>VLOOKUP(Data[[#This Row],[Years of Experience]], Experience[], 2, TRUE)</f>
        <v>0 - 5 Years</v>
      </c>
    </row>
    <row r="1648" spans="2:19" x14ac:dyDescent="0.2">
      <c r="B1648" s="1" t="s">
        <v>2642</v>
      </c>
      <c r="C1648" s="1">
        <v>41073.194479166668</v>
      </c>
      <c r="D1648" s="10">
        <v>33250</v>
      </c>
      <c r="E1648" s="1" t="s">
        <v>322</v>
      </c>
      <c r="F1648" s="11">
        <v>33250</v>
      </c>
      <c r="G1648" s="9">
        <f>Data[[#This Row],[Clean Salary]]*INDEX(Exchange[], MATCH(Data[[#This Row],[Currency]], Exchange[Code], 0), 4)</f>
        <v>33250</v>
      </c>
      <c r="H1648" s="11">
        <f>IFERROR(Data[[#This Row],[Salary in USD]]/(INDEX(Exchange[], MATCH(Data[[#This Row],[Local Currency Unit]], Exchange[Code], 0), 8)), "")</f>
        <v>7916.6666666666661</v>
      </c>
      <c r="I1648" s="30">
        <f>100*(Data[[#This Row],[Salary in Big Macs]]/$H$5)</f>
        <v>57.758451793865063</v>
      </c>
      <c r="J1648" s="1" t="s">
        <v>2643</v>
      </c>
      <c r="K1648" s="1" t="s">
        <v>281</v>
      </c>
      <c r="L1648" s="1" t="s">
        <v>133</v>
      </c>
      <c r="M1648" s="1" t="s">
        <v>322</v>
      </c>
      <c r="N1648" s="1" t="str">
        <f>INDEX(Countries[], MATCH(Data[[#This Row],[Where do you work]], Countries[Actual], 0), 2)</f>
        <v>USA</v>
      </c>
      <c r="O1648" s="1" t="str">
        <f>VLOOKUP(Data[[#This Row],[Where do you work]], Countries[], 3, FALSE)</f>
        <v>North America</v>
      </c>
      <c r="P1648" s="1" t="s">
        <v>294</v>
      </c>
      <c r="Q1648" s="1" t="str">
        <f>VLOOKUP(Data[[#This Row],[How many hours of a day you work on Excel]], Time[], 2, FALSE)</f>
        <v>Very Heavy</v>
      </c>
      <c r="R1648" s="1">
        <v>20</v>
      </c>
      <c r="S1648" s="33" t="str">
        <f>VLOOKUP(Data[[#This Row],[Years of Experience]], Experience[], 2, TRUE)</f>
        <v>20+ Years</v>
      </c>
    </row>
    <row r="1649" spans="2:19" x14ac:dyDescent="0.2">
      <c r="B1649" s="1" t="s">
        <v>1693</v>
      </c>
      <c r="C1649" s="1">
        <v>41058.824513888889</v>
      </c>
      <c r="D1649" s="10">
        <v>57500</v>
      </c>
      <c r="E1649" s="1" t="s">
        <v>322</v>
      </c>
      <c r="F1649" s="11">
        <v>57500</v>
      </c>
      <c r="G1649" s="9">
        <f>Data[[#This Row],[Clean Salary]]*INDEX(Exchange[], MATCH(Data[[#This Row],[Currency]], Exchange[Code], 0), 4)</f>
        <v>57500</v>
      </c>
      <c r="H1649" s="11">
        <f>IFERROR(Data[[#This Row],[Salary in USD]]/(INDEX(Exchange[], MATCH(Data[[#This Row],[Local Currency Unit]], Exchange[Code], 0), 8)), "")</f>
        <v>13690.476190476189</v>
      </c>
      <c r="I1649" s="30">
        <f>100*(Data[[#This Row],[Salary in Big Macs]]/$H$5)</f>
        <v>99.883036936759126</v>
      </c>
      <c r="J1649" s="1" t="s">
        <v>1694</v>
      </c>
      <c r="K1649" s="1" t="s">
        <v>281</v>
      </c>
      <c r="L1649" s="1" t="s">
        <v>133</v>
      </c>
      <c r="M1649" s="1" t="s">
        <v>322</v>
      </c>
      <c r="N1649" s="1" t="str">
        <f>INDEX(Countries[], MATCH(Data[[#This Row],[Where do you work]], Countries[Actual], 0), 2)</f>
        <v>USA</v>
      </c>
      <c r="O1649" s="1" t="str">
        <f>VLOOKUP(Data[[#This Row],[Where do you work]], Countries[], 3, FALSE)</f>
        <v>North America</v>
      </c>
      <c r="P1649" s="1" t="s">
        <v>282</v>
      </c>
      <c r="Q1649" s="1" t="str">
        <f>VLOOKUP(Data[[#This Row],[How many hours of a day you work on Excel]], Time[], 2, FALSE)</f>
        <v>Heavy</v>
      </c>
      <c r="R1649" s="1">
        <v>30</v>
      </c>
      <c r="S1649" s="33" t="str">
        <f>VLOOKUP(Data[[#This Row],[Years of Experience]], Experience[], 2, TRUE)</f>
        <v>20+ Years</v>
      </c>
    </row>
    <row r="1650" spans="2:19" x14ac:dyDescent="0.2">
      <c r="B1650" s="1" t="s">
        <v>929</v>
      </c>
      <c r="C1650" s="1">
        <v>41055.058136574073</v>
      </c>
      <c r="D1650" s="10">
        <v>85000</v>
      </c>
      <c r="E1650" s="1" t="s">
        <v>322</v>
      </c>
      <c r="F1650" s="11">
        <v>85000</v>
      </c>
      <c r="G1650" s="9">
        <f>Data[[#This Row],[Clean Salary]]*INDEX(Exchange[], MATCH(Data[[#This Row],[Currency]], Exchange[Code], 0), 4)</f>
        <v>85000</v>
      </c>
      <c r="H1650" s="11">
        <f>IFERROR(Data[[#This Row],[Salary in USD]]/(INDEX(Exchange[], MATCH(Data[[#This Row],[Local Currency Unit]], Exchange[Code], 0), 8)), "")</f>
        <v>20238.095238095237</v>
      </c>
      <c r="I1650" s="30">
        <f>100*(Data[[#This Row],[Salary in Big Macs]]/$H$5)</f>
        <v>147.65318503694829</v>
      </c>
      <c r="J1650" s="1" t="s">
        <v>930</v>
      </c>
      <c r="K1650" s="1" t="s">
        <v>298</v>
      </c>
      <c r="L1650" s="1" t="s">
        <v>133</v>
      </c>
      <c r="M1650" s="1" t="s">
        <v>322</v>
      </c>
      <c r="N1650" s="1" t="str">
        <f>INDEX(Countries[], MATCH(Data[[#This Row],[Where do you work]], Countries[Actual], 0), 2)</f>
        <v>USA</v>
      </c>
      <c r="O1650" s="1" t="str">
        <f>VLOOKUP(Data[[#This Row],[Where do you work]], Countries[], 3, FALSE)</f>
        <v>North America</v>
      </c>
      <c r="P1650" s="1" t="s">
        <v>294</v>
      </c>
      <c r="Q1650" s="1" t="str">
        <f>VLOOKUP(Data[[#This Row],[How many hours of a day you work on Excel]], Time[], 2, FALSE)</f>
        <v>Very Heavy</v>
      </c>
      <c r="S1650" s="33" t="str">
        <f>VLOOKUP(Data[[#This Row],[Years of Experience]], Experience[], 2, TRUE)</f>
        <v>0 - 5 Years</v>
      </c>
    </row>
    <row r="1651" spans="2:19" x14ac:dyDescent="0.2">
      <c r="B1651" s="1" t="s">
        <v>415</v>
      </c>
      <c r="C1651" s="1">
        <v>41054.213553240741</v>
      </c>
      <c r="D1651" s="10">
        <v>150000</v>
      </c>
      <c r="E1651" s="1" t="s">
        <v>322</v>
      </c>
      <c r="F1651" s="11">
        <v>150000</v>
      </c>
      <c r="G1651" s="9">
        <f>Data[[#This Row],[Clean Salary]]*INDEX(Exchange[], MATCH(Data[[#This Row],[Currency]], Exchange[Code], 0), 4)</f>
        <v>150000</v>
      </c>
      <c r="H1651" s="11">
        <f>IFERROR(Data[[#This Row],[Salary in USD]]/(INDEX(Exchange[], MATCH(Data[[#This Row],[Local Currency Unit]], Exchange[Code], 0), 8)), "")</f>
        <v>35714.28571428571</v>
      </c>
      <c r="I1651" s="30">
        <f>100*(Data[[#This Row],[Salary in Big Macs]]/$H$5)</f>
        <v>260.56444418284991</v>
      </c>
      <c r="J1651" s="1" t="s">
        <v>416</v>
      </c>
      <c r="K1651" s="1" t="s">
        <v>281</v>
      </c>
      <c r="L1651" s="1" t="s">
        <v>133</v>
      </c>
      <c r="M1651" s="1" t="s">
        <v>322</v>
      </c>
      <c r="N1651" s="1" t="str">
        <f>INDEX(Countries[], MATCH(Data[[#This Row],[Where do you work]], Countries[Actual], 0), 2)</f>
        <v>USA</v>
      </c>
      <c r="O1651" s="1" t="str">
        <f>VLOOKUP(Data[[#This Row],[Where do you work]], Countries[], 3, FALSE)</f>
        <v>North America</v>
      </c>
      <c r="P1651" s="1" t="s">
        <v>291</v>
      </c>
      <c r="Q1651" s="1" t="str">
        <f>VLOOKUP(Data[[#This Row],[How many hours of a day you work on Excel]], Time[], 2, FALSE)</f>
        <v>Medium</v>
      </c>
      <c r="S1651" s="33" t="str">
        <f>VLOOKUP(Data[[#This Row],[Years of Experience]], Experience[], 2, TRUE)</f>
        <v>0 - 5 Years</v>
      </c>
    </row>
    <row r="1652" spans="2:19" x14ac:dyDescent="0.2">
      <c r="B1652" s="1" t="s">
        <v>2188</v>
      </c>
      <c r="C1652" s="1">
        <v>41080.163831018515</v>
      </c>
      <c r="D1652" s="10">
        <v>46000</v>
      </c>
      <c r="E1652" s="1" t="s">
        <v>322</v>
      </c>
      <c r="F1652" s="11">
        <v>46000</v>
      </c>
      <c r="G1652" s="9">
        <f>Data[[#This Row],[Clean Salary]]*INDEX(Exchange[], MATCH(Data[[#This Row],[Currency]], Exchange[Code], 0), 4)</f>
        <v>46000</v>
      </c>
      <c r="H1652" s="11">
        <f>IFERROR(Data[[#This Row],[Salary in USD]]/(INDEX(Exchange[], MATCH(Data[[#This Row],[Local Currency Unit]], Exchange[Code], 0), 8)), "")</f>
        <v>10952.380952380952</v>
      </c>
      <c r="I1652" s="30">
        <f>100*(Data[[#This Row],[Salary in Big Macs]]/$H$5)</f>
        <v>79.906429549407306</v>
      </c>
      <c r="J1652" s="1" t="s">
        <v>2189</v>
      </c>
      <c r="K1652" s="1" t="s">
        <v>290</v>
      </c>
      <c r="L1652" s="1" t="s">
        <v>133</v>
      </c>
      <c r="M1652" s="1" t="s">
        <v>322</v>
      </c>
      <c r="N1652" s="1" t="str">
        <f>INDEX(Countries[], MATCH(Data[[#This Row],[Where do you work]], Countries[Actual], 0), 2)</f>
        <v>USA</v>
      </c>
      <c r="O1652" s="1" t="str">
        <f>VLOOKUP(Data[[#This Row],[Where do you work]], Countries[], 3, FALSE)</f>
        <v>North America</v>
      </c>
      <c r="P1652" s="1" t="s">
        <v>282</v>
      </c>
      <c r="Q1652" s="1" t="str">
        <f>VLOOKUP(Data[[#This Row],[How many hours of a day you work on Excel]], Time[], 2, FALSE)</f>
        <v>Heavy</v>
      </c>
      <c r="R1652" s="1">
        <v>8</v>
      </c>
      <c r="S1652" s="33" t="str">
        <f>VLOOKUP(Data[[#This Row],[Years of Experience]], Experience[], 2, TRUE)</f>
        <v>5 - 10 Years</v>
      </c>
    </row>
    <row r="1653" spans="2:19" x14ac:dyDescent="0.2">
      <c r="B1653" s="1" t="s">
        <v>1262</v>
      </c>
      <c r="C1653" s="1">
        <v>41068.972638888888</v>
      </c>
      <c r="D1653" s="10">
        <v>71500</v>
      </c>
      <c r="E1653" s="1" t="s">
        <v>322</v>
      </c>
      <c r="F1653" s="11">
        <v>71500</v>
      </c>
      <c r="G1653" s="9">
        <f>Data[[#This Row],[Clean Salary]]*INDEX(Exchange[], MATCH(Data[[#This Row],[Currency]], Exchange[Code], 0), 4)</f>
        <v>71500</v>
      </c>
      <c r="H1653" s="11">
        <f>IFERROR(Data[[#This Row],[Salary in USD]]/(INDEX(Exchange[], MATCH(Data[[#This Row],[Local Currency Unit]], Exchange[Code], 0), 8)), "")</f>
        <v>17023.809523809523</v>
      </c>
      <c r="I1653" s="30">
        <f>100*(Data[[#This Row],[Salary in Big Macs]]/$H$5)</f>
        <v>124.20238506049179</v>
      </c>
      <c r="J1653" s="1" t="s">
        <v>1263</v>
      </c>
      <c r="K1653" s="1" t="s">
        <v>281</v>
      </c>
      <c r="L1653" s="1" t="s">
        <v>133</v>
      </c>
      <c r="M1653" s="1" t="s">
        <v>322</v>
      </c>
      <c r="N1653" s="1" t="str">
        <f>INDEX(Countries[], MATCH(Data[[#This Row],[Where do you work]], Countries[Actual], 0), 2)</f>
        <v>USA</v>
      </c>
      <c r="O1653" s="1" t="str">
        <f>VLOOKUP(Data[[#This Row],[Where do you work]], Countries[], 3, FALSE)</f>
        <v>North America</v>
      </c>
      <c r="P1653" s="1" t="s">
        <v>294</v>
      </c>
      <c r="Q1653" s="1" t="str">
        <f>VLOOKUP(Data[[#This Row],[How many hours of a day you work on Excel]], Time[], 2, FALSE)</f>
        <v>Very Heavy</v>
      </c>
      <c r="R1653" s="1">
        <v>11</v>
      </c>
      <c r="S1653" s="33" t="str">
        <f>VLOOKUP(Data[[#This Row],[Years of Experience]], Experience[], 2, TRUE)</f>
        <v>10 - 20 Years</v>
      </c>
    </row>
    <row r="1654" spans="2:19" x14ac:dyDescent="0.2">
      <c r="B1654" s="1" t="s">
        <v>809</v>
      </c>
      <c r="C1654" s="1">
        <v>41055.140219907407</v>
      </c>
      <c r="D1654" s="10">
        <v>92000</v>
      </c>
      <c r="E1654" s="1" t="s">
        <v>322</v>
      </c>
      <c r="F1654" s="11">
        <v>92000</v>
      </c>
      <c r="G1654" s="9">
        <f>Data[[#This Row],[Clean Salary]]*INDEX(Exchange[], MATCH(Data[[#This Row],[Currency]], Exchange[Code], 0), 4)</f>
        <v>92000</v>
      </c>
      <c r="H1654" s="11">
        <f>IFERROR(Data[[#This Row],[Salary in USD]]/(INDEX(Exchange[], MATCH(Data[[#This Row],[Local Currency Unit]], Exchange[Code], 0), 8)), "")</f>
        <v>21904.761904761905</v>
      </c>
      <c r="I1654" s="30">
        <f>100*(Data[[#This Row],[Salary in Big Macs]]/$H$5)</f>
        <v>159.81285909881461</v>
      </c>
      <c r="J1654" s="1" t="s">
        <v>810</v>
      </c>
      <c r="K1654" s="1" t="s">
        <v>305</v>
      </c>
      <c r="L1654" s="1" t="s">
        <v>133</v>
      </c>
      <c r="M1654" s="1" t="s">
        <v>322</v>
      </c>
      <c r="N1654" s="1" t="str">
        <f>INDEX(Countries[], MATCH(Data[[#This Row],[Where do you work]], Countries[Actual], 0), 2)</f>
        <v>USA</v>
      </c>
      <c r="O1654" s="1" t="str">
        <f>VLOOKUP(Data[[#This Row],[Where do you work]], Countries[], 3, FALSE)</f>
        <v>North America</v>
      </c>
      <c r="P1654" s="1" t="s">
        <v>324</v>
      </c>
      <c r="Q1654" s="1" t="str">
        <f>VLOOKUP(Data[[#This Row],[How many hours of a day you work on Excel]], Time[], 2, FALSE)</f>
        <v>Light</v>
      </c>
      <c r="S1654" s="33" t="str">
        <f>VLOOKUP(Data[[#This Row],[Years of Experience]], Experience[], 2, TRUE)</f>
        <v>0 - 5 Years</v>
      </c>
    </row>
    <row r="1655" spans="2:19" x14ac:dyDescent="0.2">
      <c r="B1655" s="1" t="s">
        <v>575</v>
      </c>
      <c r="C1655" s="1">
        <v>41056.371944444443</v>
      </c>
      <c r="D1655" s="10">
        <v>115000</v>
      </c>
      <c r="E1655" s="1" t="s">
        <v>322</v>
      </c>
      <c r="F1655" s="11">
        <v>115000</v>
      </c>
      <c r="G1655" s="9">
        <f>Data[[#This Row],[Clean Salary]]*INDEX(Exchange[], MATCH(Data[[#This Row],[Currency]], Exchange[Code], 0), 4)</f>
        <v>115000</v>
      </c>
      <c r="H1655" s="11">
        <f>IFERROR(Data[[#This Row],[Salary in USD]]/(INDEX(Exchange[], MATCH(Data[[#This Row],[Local Currency Unit]], Exchange[Code], 0), 8)), "")</f>
        <v>27380.952380952378</v>
      </c>
      <c r="I1655" s="30">
        <f>100*(Data[[#This Row],[Salary in Big Macs]]/$H$5)</f>
        <v>199.76607387351825</v>
      </c>
      <c r="J1655" s="1" t="s">
        <v>576</v>
      </c>
      <c r="K1655" s="1" t="s">
        <v>290</v>
      </c>
      <c r="L1655" s="1" t="s">
        <v>133</v>
      </c>
      <c r="M1655" s="1" t="s">
        <v>322</v>
      </c>
      <c r="N1655" s="1" t="str">
        <f>INDEX(Countries[], MATCH(Data[[#This Row],[Where do you work]], Countries[Actual], 0), 2)</f>
        <v>USA</v>
      </c>
      <c r="O1655" s="1" t="str">
        <f>VLOOKUP(Data[[#This Row],[Where do you work]], Countries[], 3, FALSE)</f>
        <v>North America</v>
      </c>
      <c r="P1655" s="1" t="s">
        <v>282</v>
      </c>
      <c r="Q1655" s="1" t="str">
        <f>VLOOKUP(Data[[#This Row],[How many hours of a day you work on Excel]], Time[], 2, FALSE)</f>
        <v>Heavy</v>
      </c>
      <c r="R1655" s="1">
        <v>10</v>
      </c>
      <c r="S1655" s="33" t="str">
        <f>VLOOKUP(Data[[#This Row],[Years of Experience]], Experience[], 2, TRUE)</f>
        <v>10 - 20 Years</v>
      </c>
    </row>
    <row r="1656" spans="2:19" x14ac:dyDescent="0.2">
      <c r="B1656" s="1" t="s">
        <v>1221</v>
      </c>
      <c r="C1656" s="1">
        <v>41066.135370370372</v>
      </c>
      <c r="D1656" s="10">
        <v>73000</v>
      </c>
      <c r="E1656" s="1" t="s">
        <v>322</v>
      </c>
      <c r="F1656" s="11">
        <v>73000</v>
      </c>
      <c r="G1656" s="9">
        <f>Data[[#This Row],[Clean Salary]]*INDEX(Exchange[], MATCH(Data[[#This Row],[Currency]], Exchange[Code], 0), 4)</f>
        <v>73000</v>
      </c>
      <c r="H1656" s="11">
        <f>IFERROR(Data[[#This Row],[Salary in USD]]/(INDEX(Exchange[], MATCH(Data[[#This Row],[Local Currency Unit]], Exchange[Code], 0), 8)), "")</f>
        <v>17380.952380952382</v>
      </c>
      <c r="I1656" s="30">
        <f>100*(Data[[#This Row],[Salary in Big Macs]]/$H$5)</f>
        <v>126.80802950232031</v>
      </c>
      <c r="J1656" s="1" t="s">
        <v>1222</v>
      </c>
      <c r="K1656" s="1" t="s">
        <v>281</v>
      </c>
      <c r="L1656" s="1" t="s">
        <v>133</v>
      </c>
      <c r="M1656" s="1" t="s">
        <v>322</v>
      </c>
      <c r="N1656" s="1" t="str">
        <f>INDEX(Countries[], MATCH(Data[[#This Row],[Where do you work]], Countries[Actual], 0), 2)</f>
        <v>USA</v>
      </c>
      <c r="O1656" s="1" t="str">
        <f>VLOOKUP(Data[[#This Row],[Where do you work]], Countries[], 3, FALSE)</f>
        <v>North America</v>
      </c>
      <c r="P1656" s="1" t="s">
        <v>291</v>
      </c>
      <c r="Q1656" s="1" t="str">
        <f>VLOOKUP(Data[[#This Row],[How many hours of a day you work on Excel]], Time[], 2, FALSE)</f>
        <v>Medium</v>
      </c>
      <c r="R1656" s="1">
        <v>6</v>
      </c>
      <c r="S1656" s="33" t="str">
        <f>VLOOKUP(Data[[#This Row],[Years of Experience]], Experience[], 2, TRUE)</f>
        <v>5 - 10 Years</v>
      </c>
    </row>
    <row r="1657" spans="2:19" x14ac:dyDescent="0.2">
      <c r="B1657" s="1" t="s">
        <v>782</v>
      </c>
      <c r="C1657" s="1">
        <v>41055.211678240739</v>
      </c>
      <c r="D1657" s="10">
        <v>95000</v>
      </c>
      <c r="E1657" s="1" t="s">
        <v>322</v>
      </c>
      <c r="F1657" s="11">
        <v>95000</v>
      </c>
      <c r="G1657" s="9">
        <f>Data[[#This Row],[Clean Salary]]*INDEX(Exchange[], MATCH(Data[[#This Row],[Currency]], Exchange[Code], 0), 4)</f>
        <v>95000</v>
      </c>
      <c r="H1657" s="11">
        <f>IFERROR(Data[[#This Row],[Salary in USD]]/(INDEX(Exchange[], MATCH(Data[[#This Row],[Local Currency Unit]], Exchange[Code], 0), 8)), "")</f>
        <v>22619.047619047618</v>
      </c>
      <c r="I1657" s="30">
        <f>100*(Data[[#This Row],[Salary in Big Macs]]/$H$5)</f>
        <v>165.02414798247159</v>
      </c>
      <c r="J1657" s="1" t="s">
        <v>783</v>
      </c>
      <c r="K1657" s="1" t="s">
        <v>342</v>
      </c>
      <c r="L1657" s="1" t="s">
        <v>133</v>
      </c>
      <c r="M1657" s="1" t="s">
        <v>322</v>
      </c>
      <c r="N1657" s="1" t="str">
        <f>INDEX(Countries[], MATCH(Data[[#This Row],[Where do you work]], Countries[Actual], 0), 2)</f>
        <v>USA</v>
      </c>
      <c r="O1657" s="1" t="str">
        <f>VLOOKUP(Data[[#This Row],[Where do you work]], Countries[], 3, FALSE)</f>
        <v>North America</v>
      </c>
      <c r="P1657" s="1" t="s">
        <v>282</v>
      </c>
      <c r="Q1657" s="1" t="str">
        <f>VLOOKUP(Data[[#This Row],[How many hours of a day you work on Excel]], Time[], 2, FALSE)</f>
        <v>Heavy</v>
      </c>
      <c r="S1657" s="33" t="str">
        <f>VLOOKUP(Data[[#This Row],[Years of Experience]], Experience[], 2, TRUE)</f>
        <v>0 - 5 Years</v>
      </c>
    </row>
    <row r="1658" spans="2:19" x14ac:dyDescent="0.2">
      <c r="B1658" s="1" t="s">
        <v>524</v>
      </c>
      <c r="C1658" s="1">
        <v>41055.129351851851</v>
      </c>
      <c r="D1658" s="10">
        <v>125000</v>
      </c>
      <c r="E1658" s="1" t="s">
        <v>322</v>
      </c>
      <c r="F1658" s="11">
        <v>125000</v>
      </c>
      <c r="G1658" s="9">
        <f>Data[[#This Row],[Clean Salary]]*INDEX(Exchange[], MATCH(Data[[#This Row],[Currency]], Exchange[Code], 0), 4)</f>
        <v>125000</v>
      </c>
      <c r="H1658" s="11">
        <f>IFERROR(Data[[#This Row],[Salary in USD]]/(INDEX(Exchange[], MATCH(Data[[#This Row],[Local Currency Unit]], Exchange[Code], 0), 8)), "")</f>
        <v>29761.90476190476</v>
      </c>
      <c r="I1658" s="30">
        <f>100*(Data[[#This Row],[Salary in Big Macs]]/$H$5)</f>
        <v>217.13703681904158</v>
      </c>
      <c r="J1658" s="1" t="s">
        <v>525</v>
      </c>
      <c r="K1658" s="1" t="s">
        <v>281</v>
      </c>
      <c r="L1658" s="1" t="s">
        <v>133</v>
      </c>
      <c r="M1658" s="1" t="s">
        <v>322</v>
      </c>
      <c r="N1658" s="1" t="str">
        <f>INDEX(Countries[], MATCH(Data[[#This Row],[Where do you work]], Countries[Actual], 0), 2)</f>
        <v>USA</v>
      </c>
      <c r="O1658" s="1" t="str">
        <f>VLOOKUP(Data[[#This Row],[Where do you work]], Countries[], 3, FALSE)</f>
        <v>North America</v>
      </c>
      <c r="P1658" s="1" t="s">
        <v>291</v>
      </c>
      <c r="Q1658" s="1" t="str">
        <f>VLOOKUP(Data[[#This Row],[How many hours of a day you work on Excel]], Time[], 2, FALSE)</f>
        <v>Medium</v>
      </c>
      <c r="S1658" s="33" t="str">
        <f>VLOOKUP(Data[[#This Row],[Years of Experience]], Experience[], 2, TRUE)</f>
        <v>0 - 5 Years</v>
      </c>
    </row>
    <row r="1659" spans="2:19" x14ac:dyDescent="0.2">
      <c r="B1659" s="1" t="s">
        <v>836</v>
      </c>
      <c r="C1659" s="1">
        <v>41055.028310185182</v>
      </c>
      <c r="D1659" s="10">
        <v>90000</v>
      </c>
      <c r="E1659" s="1" t="s">
        <v>322</v>
      </c>
      <c r="F1659" s="11">
        <v>90000</v>
      </c>
      <c r="G1659" s="9">
        <f>Data[[#This Row],[Clean Salary]]*INDEX(Exchange[], MATCH(Data[[#This Row],[Currency]], Exchange[Code], 0), 4)</f>
        <v>90000</v>
      </c>
      <c r="H1659" s="11">
        <f>IFERROR(Data[[#This Row],[Salary in USD]]/(INDEX(Exchange[], MATCH(Data[[#This Row],[Local Currency Unit]], Exchange[Code], 0), 8)), "")</f>
        <v>21428.571428571428</v>
      </c>
      <c r="I1659" s="30">
        <f>100*(Data[[#This Row],[Salary in Big Macs]]/$H$5)</f>
        <v>156.33866650970992</v>
      </c>
      <c r="J1659" s="1" t="s">
        <v>837</v>
      </c>
      <c r="K1659" s="1" t="s">
        <v>286</v>
      </c>
      <c r="L1659" s="1" t="s">
        <v>133</v>
      </c>
      <c r="M1659" s="1" t="s">
        <v>322</v>
      </c>
      <c r="N1659" s="1" t="str">
        <f>INDEX(Countries[], MATCH(Data[[#This Row],[Where do you work]], Countries[Actual], 0), 2)</f>
        <v>USA</v>
      </c>
      <c r="O1659" s="1" t="str">
        <f>VLOOKUP(Data[[#This Row],[Where do you work]], Countries[], 3, FALSE)</f>
        <v>North America</v>
      </c>
      <c r="P1659" s="1" t="s">
        <v>282</v>
      </c>
      <c r="Q1659" s="1" t="str">
        <f>VLOOKUP(Data[[#This Row],[How many hours of a day you work on Excel]], Time[], 2, FALSE)</f>
        <v>Heavy</v>
      </c>
      <c r="S1659" s="33" t="str">
        <f>VLOOKUP(Data[[#This Row],[Years of Experience]], Experience[], 2, TRUE)</f>
        <v>0 - 5 Years</v>
      </c>
    </row>
    <row r="1660" spans="2:19" x14ac:dyDescent="0.2">
      <c r="B1660" s="1" t="s">
        <v>2553</v>
      </c>
      <c r="C1660" s="1">
        <v>41055.057199074072</v>
      </c>
      <c r="D1660" s="10" t="s">
        <v>2554</v>
      </c>
      <c r="E1660" s="1" t="s">
        <v>322</v>
      </c>
      <c r="F1660" s="11">
        <v>36000</v>
      </c>
      <c r="G1660" s="9">
        <f>Data[[#This Row],[Clean Salary]]*INDEX(Exchange[], MATCH(Data[[#This Row],[Currency]], Exchange[Code], 0), 4)</f>
        <v>36000</v>
      </c>
      <c r="H1660" s="11">
        <f>IFERROR(Data[[#This Row],[Salary in USD]]/(INDEX(Exchange[], MATCH(Data[[#This Row],[Local Currency Unit]], Exchange[Code], 0), 8)), "")</f>
        <v>8571.4285714285706</v>
      </c>
      <c r="I1660" s="30">
        <f>100*(Data[[#This Row],[Salary in Big Macs]]/$H$5)</f>
        <v>62.535466603883968</v>
      </c>
      <c r="J1660" s="1" t="s">
        <v>2555</v>
      </c>
      <c r="K1660" s="1" t="s">
        <v>290</v>
      </c>
      <c r="L1660" s="1" t="s">
        <v>133</v>
      </c>
      <c r="M1660" s="1" t="s">
        <v>322</v>
      </c>
      <c r="N1660" s="1" t="str">
        <f>INDEX(Countries[], MATCH(Data[[#This Row],[Where do you work]], Countries[Actual], 0), 2)</f>
        <v>USA</v>
      </c>
      <c r="O1660" s="1" t="str">
        <f>VLOOKUP(Data[[#This Row],[Where do you work]], Countries[], 3, FALSE)</f>
        <v>North America</v>
      </c>
      <c r="P1660" s="1" t="s">
        <v>294</v>
      </c>
      <c r="Q1660" s="1" t="str">
        <f>VLOOKUP(Data[[#This Row],[How many hours of a day you work on Excel]], Time[], 2, FALSE)</f>
        <v>Very Heavy</v>
      </c>
      <c r="S1660" s="33" t="str">
        <f>VLOOKUP(Data[[#This Row],[Years of Experience]], Experience[], 2, TRUE)</f>
        <v>0 - 5 Years</v>
      </c>
    </row>
    <row r="1661" spans="2:19" x14ac:dyDescent="0.2">
      <c r="B1661" s="1" t="s">
        <v>2334</v>
      </c>
      <c r="C1661" s="1">
        <v>41062.271770833337</v>
      </c>
      <c r="D1661" s="10" t="s">
        <v>2335</v>
      </c>
      <c r="E1661" s="1" t="s">
        <v>322</v>
      </c>
      <c r="F1661" s="11">
        <v>42000</v>
      </c>
      <c r="G1661" s="9">
        <f>Data[[#This Row],[Clean Salary]]*INDEX(Exchange[], MATCH(Data[[#This Row],[Currency]], Exchange[Code], 0), 4)</f>
        <v>42000</v>
      </c>
      <c r="H1661" s="11">
        <f>IFERROR(Data[[#This Row],[Salary in USD]]/(INDEX(Exchange[], MATCH(Data[[#This Row],[Local Currency Unit]], Exchange[Code], 0), 8)), "")</f>
        <v>10000</v>
      </c>
      <c r="I1661" s="30">
        <f>100*(Data[[#This Row],[Salary in Big Macs]]/$H$5)</f>
        <v>72.958044371197971</v>
      </c>
      <c r="J1661" s="1" t="s">
        <v>2336</v>
      </c>
      <c r="K1661" s="1" t="s">
        <v>290</v>
      </c>
      <c r="L1661" s="1" t="s">
        <v>133</v>
      </c>
      <c r="M1661" s="1" t="s">
        <v>322</v>
      </c>
      <c r="N1661" s="1" t="str">
        <f>INDEX(Countries[], MATCH(Data[[#This Row],[Where do you work]], Countries[Actual], 0), 2)</f>
        <v>USA</v>
      </c>
      <c r="O1661" s="1" t="str">
        <f>VLOOKUP(Data[[#This Row],[Where do you work]], Countries[], 3, FALSE)</f>
        <v>North America</v>
      </c>
      <c r="P1661" s="1" t="s">
        <v>282</v>
      </c>
      <c r="Q1661" s="1" t="str">
        <f>VLOOKUP(Data[[#This Row],[How many hours of a day you work on Excel]], Time[], 2, FALSE)</f>
        <v>Heavy</v>
      </c>
      <c r="R1661" s="1">
        <v>2</v>
      </c>
      <c r="S1661" s="33" t="str">
        <f>VLOOKUP(Data[[#This Row],[Years of Experience]], Experience[], 2, TRUE)</f>
        <v>0 - 5 Years</v>
      </c>
    </row>
    <row r="1662" spans="2:19" x14ac:dyDescent="0.2">
      <c r="B1662" s="1" t="s">
        <v>1703</v>
      </c>
      <c r="C1662" s="1">
        <v>41055.028240740743</v>
      </c>
      <c r="D1662" s="10">
        <v>57000</v>
      </c>
      <c r="E1662" s="1" t="s">
        <v>322</v>
      </c>
      <c r="F1662" s="11">
        <v>57000</v>
      </c>
      <c r="G1662" s="9">
        <f>Data[[#This Row],[Clean Salary]]*INDEX(Exchange[], MATCH(Data[[#This Row],[Currency]], Exchange[Code], 0), 4)</f>
        <v>57000</v>
      </c>
      <c r="H1662" s="11">
        <f>IFERROR(Data[[#This Row],[Salary in USD]]/(INDEX(Exchange[], MATCH(Data[[#This Row],[Local Currency Unit]], Exchange[Code], 0), 8)), "")</f>
        <v>13571.428571428571</v>
      </c>
      <c r="I1662" s="30">
        <f>100*(Data[[#This Row],[Salary in Big Macs]]/$H$5)</f>
        <v>99.014488789482968</v>
      </c>
      <c r="J1662" s="1" t="s">
        <v>1704</v>
      </c>
      <c r="K1662" s="1" t="s">
        <v>281</v>
      </c>
      <c r="L1662" s="1" t="s">
        <v>133</v>
      </c>
      <c r="M1662" s="1" t="s">
        <v>322</v>
      </c>
      <c r="N1662" s="1" t="str">
        <f>INDEX(Countries[], MATCH(Data[[#This Row],[Where do you work]], Countries[Actual], 0), 2)</f>
        <v>USA</v>
      </c>
      <c r="O1662" s="1" t="str">
        <f>VLOOKUP(Data[[#This Row],[Where do you work]], Countries[], 3, FALSE)</f>
        <v>North America</v>
      </c>
      <c r="P1662" s="1" t="s">
        <v>282</v>
      </c>
      <c r="Q1662" s="1" t="str">
        <f>VLOOKUP(Data[[#This Row],[How many hours of a day you work on Excel]], Time[], 2, FALSE)</f>
        <v>Heavy</v>
      </c>
      <c r="S1662" s="33" t="str">
        <f>VLOOKUP(Data[[#This Row],[Years of Experience]], Experience[], 2, TRUE)</f>
        <v>0 - 5 Years</v>
      </c>
    </row>
    <row r="1663" spans="2:19" x14ac:dyDescent="0.2">
      <c r="B1663" s="1" t="s">
        <v>1930</v>
      </c>
      <c r="C1663" s="1">
        <v>41058.255694444444</v>
      </c>
      <c r="D1663" s="10">
        <v>50846</v>
      </c>
      <c r="E1663" s="1" t="s">
        <v>322</v>
      </c>
      <c r="F1663" s="11">
        <v>50846</v>
      </c>
      <c r="G1663" s="9">
        <f>Data[[#This Row],[Clean Salary]]*INDEX(Exchange[], MATCH(Data[[#This Row],[Currency]], Exchange[Code], 0), 4)</f>
        <v>50846</v>
      </c>
      <c r="H1663" s="11">
        <f>IFERROR(Data[[#This Row],[Salary in USD]]/(INDEX(Exchange[], MATCH(Data[[#This Row],[Local Currency Unit]], Exchange[Code], 0), 8)), "")</f>
        <v>12106.190476190475</v>
      </c>
      <c r="I1663" s="30">
        <f>100*(Data[[#This Row],[Salary in Big Macs]]/$H$5)</f>
        <v>88.324398192807905</v>
      </c>
      <c r="J1663" s="1" t="s">
        <v>1931</v>
      </c>
      <c r="K1663" s="1" t="s">
        <v>290</v>
      </c>
      <c r="L1663" s="1" t="s">
        <v>133</v>
      </c>
      <c r="M1663" s="1" t="s">
        <v>322</v>
      </c>
      <c r="N1663" s="1" t="str">
        <f>INDEX(Countries[], MATCH(Data[[#This Row],[Where do you work]], Countries[Actual], 0), 2)</f>
        <v>USA</v>
      </c>
      <c r="O1663" s="1" t="str">
        <f>VLOOKUP(Data[[#This Row],[Where do you work]], Countries[], 3, FALSE)</f>
        <v>North America</v>
      </c>
      <c r="P1663" s="1" t="s">
        <v>282</v>
      </c>
      <c r="Q1663" s="1" t="str">
        <f>VLOOKUP(Data[[#This Row],[How many hours of a day you work on Excel]], Time[], 2, FALSE)</f>
        <v>Heavy</v>
      </c>
      <c r="R1663" s="1">
        <v>25</v>
      </c>
      <c r="S1663" s="33" t="str">
        <f>VLOOKUP(Data[[#This Row],[Years of Experience]], Experience[], 2, TRUE)</f>
        <v>20+ Years</v>
      </c>
    </row>
    <row r="1664" spans="2:19" x14ac:dyDescent="0.2">
      <c r="B1664" s="1" t="s">
        <v>1146</v>
      </c>
      <c r="C1664" s="1">
        <v>41055.031944444447</v>
      </c>
      <c r="D1664" s="10">
        <v>75000</v>
      </c>
      <c r="E1664" s="1" t="s">
        <v>322</v>
      </c>
      <c r="F1664" s="11">
        <v>75000</v>
      </c>
      <c r="G1664" s="9">
        <f>Data[[#This Row],[Clean Salary]]*INDEX(Exchange[], MATCH(Data[[#This Row],[Currency]], Exchange[Code], 0), 4)</f>
        <v>75000</v>
      </c>
      <c r="H1664" s="11">
        <f>IFERROR(Data[[#This Row],[Salary in USD]]/(INDEX(Exchange[], MATCH(Data[[#This Row],[Local Currency Unit]], Exchange[Code], 0), 8)), "")</f>
        <v>17857.142857142855</v>
      </c>
      <c r="I1664" s="30">
        <f>100*(Data[[#This Row],[Salary in Big Macs]]/$H$5)</f>
        <v>130.28222209142496</v>
      </c>
      <c r="J1664" s="1" t="s">
        <v>1147</v>
      </c>
      <c r="K1664" s="1" t="s">
        <v>290</v>
      </c>
      <c r="L1664" s="1" t="s">
        <v>133</v>
      </c>
      <c r="M1664" s="1" t="s">
        <v>322</v>
      </c>
      <c r="N1664" s="1" t="str">
        <f>INDEX(Countries[], MATCH(Data[[#This Row],[Where do you work]], Countries[Actual], 0), 2)</f>
        <v>USA</v>
      </c>
      <c r="O1664" s="1" t="str">
        <f>VLOOKUP(Data[[#This Row],[Where do you work]], Countries[], 3, FALSE)</f>
        <v>North America</v>
      </c>
      <c r="P1664" s="1" t="s">
        <v>324</v>
      </c>
      <c r="Q1664" s="1" t="str">
        <f>VLOOKUP(Data[[#This Row],[How many hours of a day you work on Excel]], Time[], 2, FALSE)</f>
        <v>Light</v>
      </c>
      <c r="S1664" s="33" t="str">
        <f>VLOOKUP(Data[[#This Row],[Years of Experience]], Experience[], 2, TRUE)</f>
        <v>0 - 5 Years</v>
      </c>
    </row>
    <row r="1665" spans="2:19" x14ac:dyDescent="0.2">
      <c r="B1665" s="1" t="s">
        <v>1048</v>
      </c>
      <c r="C1665" s="1">
        <v>41055.4843287037</v>
      </c>
      <c r="D1665" s="10">
        <v>80000</v>
      </c>
      <c r="E1665" s="1" t="s">
        <v>322</v>
      </c>
      <c r="F1665" s="11">
        <v>80000</v>
      </c>
      <c r="G1665" s="9">
        <f>Data[[#This Row],[Clean Salary]]*INDEX(Exchange[], MATCH(Data[[#This Row],[Currency]], Exchange[Code], 0), 4)</f>
        <v>80000</v>
      </c>
      <c r="H1665" s="11">
        <f>IFERROR(Data[[#This Row],[Salary in USD]]/(INDEX(Exchange[], MATCH(Data[[#This Row],[Local Currency Unit]], Exchange[Code], 0), 8)), "")</f>
        <v>19047.619047619046</v>
      </c>
      <c r="I1665" s="30">
        <f>100*(Data[[#This Row],[Salary in Big Macs]]/$H$5)</f>
        <v>138.96770356418662</v>
      </c>
      <c r="J1665" s="1" t="s">
        <v>1049</v>
      </c>
      <c r="K1665" s="1" t="s">
        <v>281</v>
      </c>
      <c r="L1665" s="1" t="s">
        <v>133</v>
      </c>
      <c r="M1665" s="1" t="s">
        <v>322</v>
      </c>
      <c r="N1665" s="1" t="str">
        <f>INDEX(Countries[], MATCH(Data[[#This Row],[Where do you work]], Countries[Actual], 0), 2)</f>
        <v>USA</v>
      </c>
      <c r="O1665" s="1" t="str">
        <f>VLOOKUP(Data[[#This Row],[Where do you work]], Countries[], 3, FALSE)</f>
        <v>North America</v>
      </c>
      <c r="P1665" s="1" t="s">
        <v>282</v>
      </c>
      <c r="Q1665" s="1" t="str">
        <f>VLOOKUP(Data[[#This Row],[How many hours of a day you work on Excel]], Time[], 2, FALSE)</f>
        <v>Heavy</v>
      </c>
      <c r="R1665" s="1">
        <v>8</v>
      </c>
      <c r="S1665" s="33" t="str">
        <f>VLOOKUP(Data[[#This Row],[Years of Experience]], Experience[], 2, TRUE)</f>
        <v>5 - 10 Years</v>
      </c>
    </row>
    <row r="1666" spans="2:19" x14ac:dyDescent="0.2">
      <c r="B1666" s="1" t="s">
        <v>1456</v>
      </c>
      <c r="C1666" s="1">
        <v>41059.847118055557</v>
      </c>
      <c r="D1666" s="10">
        <v>64000</v>
      </c>
      <c r="E1666" s="1" t="s">
        <v>322</v>
      </c>
      <c r="F1666" s="11">
        <v>64000</v>
      </c>
      <c r="G1666" s="9">
        <f>Data[[#This Row],[Clean Salary]]*INDEX(Exchange[], MATCH(Data[[#This Row],[Currency]], Exchange[Code], 0), 4)</f>
        <v>64000</v>
      </c>
      <c r="H1666" s="11">
        <f>IFERROR(Data[[#This Row],[Salary in USD]]/(INDEX(Exchange[], MATCH(Data[[#This Row],[Local Currency Unit]], Exchange[Code], 0), 8)), "")</f>
        <v>15238.095238095237</v>
      </c>
      <c r="I1666" s="30">
        <f>100*(Data[[#This Row],[Salary in Big Macs]]/$H$5)</f>
        <v>111.17416285134929</v>
      </c>
      <c r="J1666" s="1" t="s">
        <v>790</v>
      </c>
      <c r="K1666" s="1" t="s">
        <v>281</v>
      </c>
      <c r="L1666" s="1" t="s">
        <v>133</v>
      </c>
      <c r="M1666" s="1" t="s">
        <v>322</v>
      </c>
      <c r="N1666" s="1" t="str">
        <f>INDEX(Countries[], MATCH(Data[[#This Row],[Where do you work]], Countries[Actual], 0), 2)</f>
        <v>USA</v>
      </c>
      <c r="O1666" s="1" t="str">
        <f>VLOOKUP(Data[[#This Row],[Where do you work]], Countries[], 3, FALSE)</f>
        <v>North America</v>
      </c>
      <c r="P1666" s="1" t="s">
        <v>291</v>
      </c>
      <c r="Q1666" s="1" t="str">
        <f>VLOOKUP(Data[[#This Row],[How many hours of a day you work on Excel]], Time[], 2, FALSE)</f>
        <v>Medium</v>
      </c>
      <c r="R1666" s="1">
        <v>12</v>
      </c>
      <c r="S1666" s="33" t="str">
        <f>VLOOKUP(Data[[#This Row],[Years of Experience]], Experience[], 2, TRUE)</f>
        <v>10 - 20 Years</v>
      </c>
    </row>
    <row r="1667" spans="2:19" x14ac:dyDescent="0.2">
      <c r="B1667" s="1" t="s">
        <v>789</v>
      </c>
      <c r="C1667" s="1">
        <v>41055.462476851855</v>
      </c>
      <c r="D1667" s="10">
        <v>95000</v>
      </c>
      <c r="E1667" s="1" t="s">
        <v>322</v>
      </c>
      <c r="F1667" s="11">
        <v>95000</v>
      </c>
      <c r="G1667" s="9">
        <f>Data[[#This Row],[Clean Salary]]*INDEX(Exchange[], MATCH(Data[[#This Row],[Currency]], Exchange[Code], 0), 4)</f>
        <v>95000</v>
      </c>
      <c r="H1667" s="11">
        <f>IFERROR(Data[[#This Row],[Salary in USD]]/(INDEX(Exchange[], MATCH(Data[[#This Row],[Local Currency Unit]], Exchange[Code], 0), 8)), "")</f>
        <v>22619.047619047618</v>
      </c>
      <c r="I1667" s="30">
        <f>100*(Data[[#This Row],[Salary in Big Macs]]/$H$5)</f>
        <v>165.02414798247159</v>
      </c>
      <c r="J1667" s="1" t="s">
        <v>790</v>
      </c>
      <c r="K1667" s="1" t="s">
        <v>281</v>
      </c>
      <c r="L1667" s="1" t="s">
        <v>133</v>
      </c>
      <c r="M1667" s="1" t="s">
        <v>322</v>
      </c>
      <c r="N1667" s="1" t="str">
        <f>INDEX(Countries[], MATCH(Data[[#This Row],[Where do you work]], Countries[Actual], 0), 2)</f>
        <v>USA</v>
      </c>
      <c r="O1667" s="1" t="str">
        <f>VLOOKUP(Data[[#This Row],[Where do you work]], Countries[], 3, FALSE)</f>
        <v>North America</v>
      </c>
      <c r="P1667" s="1" t="s">
        <v>324</v>
      </c>
      <c r="Q1667" s="1" t="str">
        <f>VLOOKUP(Data[[#This Row],[How many hours of a day you work on Excel]], Time[], 2, FALSE)</f>
        <v>Light</v>
      </c>
      <c r="R1667" s="1">
        <v>10</v>
      </c>
      <c r="S1667" s="33" t="str">
        <f>VLOOKUP(Data[[#This Row],[Years of Experience]], Experience[], 2, TRUE)</f>
        <v>10 - 20 Years</v>
      </c>
    </row>
    <row r="1668" spans="2:19" x14ac:dyDescent="0.2">
      <c r="B1668" s="1" t="s">
        <v>321</v>
      </c>
      <c r="C1668" s="1">
        <v>41055.037824074076</v>
      </c>
      <c r="D1668" s="10">
        <v>400000</v>
      </c>
      <c r="E1668" s="1" t="s">
        <v>322</v>
      </c>
      <c r="F1668" s="11">
        <v>400000</v>
      </c>
      <c r="G1668" s="9">
        <f>Data[[#This Row],[Clean Salary]]*INDEX(Exchange[], MATCH(Data[[#This Row],[Currency]], Exchange[Code], 0), 4)</f>
        <v>400000</v>
      </c>
      <c r="H1668" s="11">
        <f>IFERROR(Data[[#This Row],[Salary in USD]]/(INDEX(Exchange[], MATCH(Data[[#This Row],[Local Currency Unit]], Exchange[Code], 0), 8)), "")</f>
        <v>95238.095238095237</v>
      </c>
      <c r="I1668" s="30">
        <f>100*(Data[[#This Row],[Salary in Big Macs]]/$H$5)</f>
        <v>694.83851782093313</v>
      </c>
      <c r="J1668" s="1" t="s">
        <v>323</v>
      </c>
      <c r="K1668" s="1" t="s">
        <v>281</v>
      </c>
      <c r="L1668" s="1" t="s">
        <v>133</v>
      </c>
      <c r="M1668" s="1" t="s">
        <v>322</v>
      </c>
      <c r="N1668" s="1" t="str">
        <f>INDEX(Countries[], MATCH(Data[[#This Row],[Where do you work]], Countries[Actual], 0), 2)</f>
        <v>USA</v>
      </c>
      <c r="O1668" s="1" t="str">
        <f>VLOOKUP(Data[[#This Row],[Where do you work]], Countries[], 3, FALSE)</f>
        <v>North America</v>
      </c>
      <c r="P1668" s="1" t="s">
        <v>324</v>
      </c>
      <c r="Q1668" s="1" t="str">
        <f>VLOOKUP(Data[[#This Row],[How many hours of a day you work on Excel]], Time[], 2, FALSE)</f>
        <v>Light</v>
      </c>
      <c r="S1668" s="33" t="str">
        <f>VLOOKUP(Data[[#This Row],[Years of Experience]], Experience[], 2, TRUE)</f>
        <v>0 - 5 Years</v>
      </c>
    </row>
    <row r="1669" spans="2:19" x14ac:dyDescent="0.2">
      <c r="B1669" s="1" t="s">
        <v>2582</v>
      </c>
      <c r="C1669" s="1">
        <v>41055.031018518515</v>
      </c>
      <c r="D1669" s="10">
        <v>35000</v>
      </c>
      <c r="E1669" s="1" t="s">
        <v>322</v>
      </c>
      <c r="F1669" s="11">
        <v>35000</v>
      </c>
      <c r="G1669" s="9">
        <f>Data[[#This Row],[Clean Salary]]*INDEX(Exchange[], MATCH(Data[[#This Row],[Currency]], Exchange[Code], 0), 4)</f>
        <v>35000</v>
      </c>
      <c r="H1669" s="11">
        <f>IFERROR(Data[[#This Row],[Salary in USD]]/(INDEX(Exchange[], MATCH(Data[[#This Row],[Local Currency Unit]], Exchange[Code], 0), 8)), "")</f>
        <v>8333.3333333333321</v>
      </c>
      <c r="I1669" s="30">
        <f>100*(Data[[#This Row],[Salary in Big Macs]]/$H$5)</f>
        <v>60.798370309331638</v>
      </c>
      <c r="J1669" s="1" t="s">
        <v>2583</v>
      </c>
      <c r="K1669" s="1" t="s">
        <v>281</v>
      </c>
      <c r="L1669" s="1" t="s">
        <v>133</v>
      </c>
      <c r="M1669" s="1" t="s">
        <v>322</v>
      </c>
      <c r="N1669" s="1" t="str">
        <f>INDEX(Countries[], MATCH(Data[[#This Row],[Where do you work]], Countries[Actual], 0), 2)</f>
        <v>USA</v>
      </c>
      <c r="O1669" s="1" t="str">
        <f>VLOOKUP(Data[[#This Row],[Where do you work]], Countries[], 3, FALSE)</f>
        <v>North America</v>
      </c>
      <c r="P1669" s="1" t="s">
        <v>291</v>
      </c>
      <c r="Q1669" s="1" t="str">
        <f>VLOOKUP(Data[[#This Row],[How many hours of a day you work on Excel]], Time[], 2, FALSE)</f>
        <v>Medium</v>
      </c>
      <c r="S1669" s="33" t="str">
        <f>VLOOKUP(Data[[#This Row],[Years of Experience]], Experience[], 2, TRUE)</f>
        <v>0 - 5 Years</v>
      </c>
    </row>
    <row r="1670" spans="2:19" x14ac:dyDescent="0.2">
      <c r="B1670" s="1" t="s">
        <v>1291</v>
      </c>
      <c r="C1670" s="1">
        <v>41055.400324074071</v>
      </c>
      <c r="D1670" s="10">
        <v>70000</v>
      </c>
      <c r="E1670" s="1" t="s">
        <v>322</v>
      </c>
      <c r="F1670" s="11">
        <v>70000</v>
      </c>
      <c r="G1670" s="9">
        <f>Data[[#This Row],[Clean Salary]]*INDEX(Exchange[], MATCH(Data[[#This Row],[Currency]], Exchange[Code], 0), 4)</f>
        <v>70000</v>
      </c>
      <c r="H1670" s="11">
        <f>IFERROR(Data[[#This Row],[Salary in USD]]/(INDEX(Exchange[], MATCH(Data[[#This Row],[Local Currency Unit]], Exchange[Code], 0), 8)), "")</f>
        <v>16666.666666666664</v>
      </c>
      <c r="I1670" s="30">
        <f>100*(Data[[#This Row],[Salary in Big Macs]]/$H$5)</f>
        <v>121.59674061866328</v>
      </c>
      <c r="J1670" s="1" t="s">
        <v>1292</v>
      </c>
      <c r="K1670" s="1" t="s">
        <v>290</v>
      </c>
      <c r="L1670" s="1" t="s">
        <v>133</v>
      </c>
      <c r="M1670" s="1" t="s">
        <v>322</v>
      </c>
      <c r="N1670" s="1" t="str">
        <f>INDEX(Countries[], MATCH(Data[[#This Row],[Where do you work]], Countries[Actual], 0), 2)</f>
        <v>USA</v>
      </c>
      <c r="O1670" s="1" t="str">
        <f>VLOOKUP(Data[[#This Row],[Where do you work]], Countries[], 3, FALSE)</f>
        <v>North America</v>
      </c>
      <c r="P1670" s="1" t="s">
        <v>291</v>
      </c>
      <c r="Q1670" s="1" t="str">
        <f>VLOOKUP(Data[[#This Row],[How many hours of a day you work on Excel]], Time[], 2, FALSE)</f>
        <v>Medium</v>
      </c>
      <c r="R1670" s="1">
        <v>18</v>
      </c>
      <c r="S1670" s="33" t="str">
        <f>VLOOKUP(Data[[#This Row],[Years of Experience]], Experience[], 2, TRUE)</f>
        <v>10 - 20 Years</v>
      </c>
    </row>
    <row r="1671" spans="2:19" x14ac:dyDescent="0.2">
      <c r="B1671" s="1" t="s">
        <v>1071</v>
      </c>
      <c r="C1671" s="1">
        <v>41074.303252314814</v>
      </c>
      <c r="D1671" s="10">
        <v>80000</v>
      </c>
      <c r="E1671" s="1" t="s">
        <v>322</v>
      </c>
      <c r="F1671" s="11">
        <v>80000</v>
      </c>
      <c r="G1671" s="9">
        <f>Data[[#This Row],[Clean Salary]]*INDEX(Exchange[], MATCH(Data[[#This Row],[Currency]], Exchange[Code], 0), 4)</f>
        <v>80000</v>
      </c>
      <c r="H1671" s="11">
        <f>IFERROR(Data[[#This Row],[Salary in USD]]/(INDEX(Exchange[], MATCH(Data[[#This Row],[Local Currency Unit]], Exchange[Code], 0), 8)), "")</f>
        <v>19047.619047619046</v>
      </c>
      <c r="I1671" s="30">
        <f>100*(Data[[#This Row],[Salary in Big Macs]]/$H$5)</f>
        <v>138.96770356418662</v>
      </c>
      <c r="J1671" s="1" t="s">
        <v>1072</v>
      </c>
      <c r="K1671" s="1" t="s">
        <v>298</v>
      </c>
      <c r="L1671" s="1" t="s">
        <v>133</v>
      </c>
      <c r="M1671" s="1" t="s">
        <v>322</v>
      </c>
      <c r="N1671" s="1" t="str">
        <f>INDEX(Countries[], MATCH(Data[[#This Row],[Where do you work]], Countries[Actual], 0), 2)</f>
        <v>USA</v>
      </c>
      <c r="O1671" s="1" t="str">
        <f>VLOOKUP(Data[[#This Row],[Where do you work]], Countries[], 3, FALSE)</f>
        <v>North America</v>
      </c>
      <c r="P1671" s="1" t="s">
        <v>282</v>
      </c>
      <c r="Q1671" s="1" t="str">
        <f>VLOOKUP(Data[[#This Row],[How many hours of a day you work on Excel]], Time[], 2, FALSE)</f>
        <v>Heavy</v>
      </c>
      <c r="R1671" s="1">
        <v>9</v>
      </c>
      <c r="S1671" s="33" t="str">
        <f>VLOOKUP(Data[[#This Row],[Years of Experience]], Experience[], 2, TRUE)</f>
        <v>5 - 10 Years</v>
      </c>
    </row>
    <row r="1672" spans="2:19" x14ac:dyDescent="0.2">
      <c r="B1672" s="1" t="s">
        <v>2438</v>
      </c>
      <c r="C1672" s="1">
        <v>41058.972696759258</v>
      </c>
      <c r="D1672" s="10">
        <v>40000</v>
      </c>
      <c r="E1672" s="1" t="s">
        <v>322</v>
      </c>
      <c r="F1672" s="11">
        <v>40000</v>
      </c>
      <c r="G1672" s="9">
        <f>Data[[#This Row],[Clean Salary]]*INDEX(Exchange[], MATCH(Data[[#This Row],[Currency]], Exchange[Code], 0), 4)</f>
        <v>40000</v>
      </c>
      <c r="H1672" s="11">
        <f>IFERROR(Data[[#This Row],[Salary in USD]]/(INDEX(Exchange[], MATCH(Data[[#This Row],[Local Currency Unit]], Exchange[Code], 0), 8)), "")</f>
        <v>9523.8095238095229</v>
      </c>
      <c r="I1672" s="30">
        <f>100*(Data[[#This Row],[Salary in Big Macs]]/$H$5)</f>
        <v>69.483851782093311</v>
      </c>
      <c r="J1672" s="1" t="s">
        <v>2439</v>
      </c>
      <c r="K1672" s="1" t="s">
        <v>281</v>
      </c>
      <c r="L1672" s="1" t="s">
        <v>133</v>
      </c>
      <c r="M1672" s="1" t="s">
        <v>322</v>
      </c>
      <c r="N1672" s="1" t="str">
        <f>INDEX(Countries[], MATCH(Data[[#This Row],[Where do you work]], Countries[Actual], 0), 2)</f>
        <v>USA</v>
      </c>
      <c r="O1672" s="1" t="str">
        <f>VLOOKUP(Data[[#This Row],[Where do you work]], Countries[], 3, FALSE)</f>
        <v>North America</v>
      </c>
      <c r="P1672" s="1" t="s">
        <v>282</v>
      </c>
      <c r="Q1672" s="1" t="str">
        <f>VLOOKUP(Data[[#This Row],[How many hours of a day you work on Excel]], Time[], 2, FALSE)</f>
        <v>Heavy</v>
      </c>
      <c r="R1672" s="1">
        <v>1</v>
      </c>
      <c r="S1672" s="33" t="str">
        <f>VLOOKUP(Data[[#This Row],[Years of Experience]], Experience[], 2, TRUE)</f>
        <v>0 - 5 Years</v>
      </c>
    </row>
    <row r="1673" spans="2:19" x14ac:dyDescent="0.2">
      <c r="B1673" s="1" t="s">
        <v>1994</v>
      </c>
      <c r="C1673" s="1">
        <v>41055.460486111115</v>
      </c>
      <c r="D1673" s="10">
        <v>50000</v>
      </c>
      <c r="E1673" s="1" t="s">
        <v>322</v>
      </c>
      <c r="F1673" s="11">
        <v>50000</v>
      </c>
      <c r="G1673" s="9">
        <f>Data[[#This Row],[Clean Salary]]*INDEX(Exchange[], MATCH(Data[[#This Row],[Currency]], Exchange[Code], 0), 4)</f>
        <v>50000</v>
      </c>
      <c r="H1673" s="11">
        <f>IFERROR(Data[[#This Row],[Salary in USD]]/(INDEX(Exchange[], MATCH(Data[[#This Row],[Local Currency Unit]], Exchange[Code], 0), 8)), "")</f>
        <v>11904.761904761905</v>
      </c>
      <c r="I1673" s="30">
        <f>100*(Data[[#This Row],[Salary in Big Macs]]/$H$5)</f>
        <v>86.854814727616642</v>
      </c>
      <c r="J1673" s="1" t="s">
        <v>1995</v>
      </c>
      <c r="K1673" s="1" t="s">
        <v>281</v>
      </c>
      <c r="L1673" s="1" t="s">
        <v>133</v>
      </c>
      <c r="M1673" s="1" t="s">
        <v>322</v>
      </c>
      <c r="N1673" s="1" t="str">
        <f>INDEX(Countries[], MATCH(Data[[#This Row],[Where do you work]], Countries[Actual], 0), 2)</f>
        <v>USA</v>
      </c>
      <c r="O1673" s="1" t="str">
        <f>VLOOKUP(Data[[#This Row],[Where do you work]], Countries[], 3, FALSE)</f>
        <v>North America</v>
      </c>
      <c r="P1673" s="1" t="s">
        <v>282</v>
      </c>
      <c r="Q1673" s="1" t="str">
        <f>VLOOKUP(Data[[#This Row],[How many hours of a day you work on Excel]], Time[], 2, FALSE)</f>
        <v>Heavy</v>
      </c>
      <c r="R1673" s="1">
        <v>20</v>
      </c>
      <c r="S1673" s="33" t="str">
        <f>VLOOKUP(Data[[#This Row],[Years of Experience]], Experience[], 2, TRUE)</f>
        <v>20+ Years</v>
      </c>
    </row>
    <row r="1674" spans="2:19" x14ac:dyDescent="0.2">
      <c r="B1674" s="1" t="s">
        <v>922</v>
      </c>
      <c r="C1674" s="1">
        <v>41054.162060185183</v>
      </c>
      <c r="D1674" s="10">
        <v>85000</v>
      </c>
      <c r="E1674" s="1" t="s">
        <v>322</v>
      </c>
      <c r="F1674" s="11">
        <v>85000</v>
      </c>
      <c r="G1674" s="9">
        <f>Data[[#This Row],[Clean Salary]]*INDEX(Exchange[], MATCH(Data[[#This Row],[Currency]], Exchange[Code], 0), 4)</f>
        <v>85000</v>
      </c>
      <c r="H1674" s="11">
        <f>IFERROR(Data[[#This Row],[Salary in USD]]/(INDEX(Exchange[], MATCH(Data[[#This Row],[Local Currency Unit]], Exchange[Code], 0), 8)), "")</f>
        <v>20238.095238095237</v>
      </c>
      <c r="I1674" s="30">
        <f>100*(Data[[#This Row],[Salary in Big Macs]]/$H$5)</f>
        <v>147.65318503694829</v>
      </c>
      <c r="J1674" s="1" t="s">
        <v>923</v>
      </c>
      <c r="K1674" s="1" t="s">
        <v>305</v>
      </c>
      <c r="L1674" s="1" t="s">
        <v>133</v>
      </c>
      <c r="M1674" s="1" t="s">
        <v>322</v>
      </c>
      <c r="N1674" s="1" t="str">
        <f>INDEX(Countries[], MATCH(Data[[#This Row],[Where do you work]], Countries[Actual], 0), 2)</f>
        <v>USA</v>
      </c>
      <c r="O1674" s="1" t="str">
        <f>VLOOKUP(Data[[#This Row],[Where do you work]], Countries[], 3, FALSE)</f>
        <v>North America</v>
      </c>
      <c r="P1674" s="1" t="s">
        <v>324</v>
      </c>
      <c r="Q1674" s="1" t="str">
        <f>VLOOKUP(Data[[#This Row],[How many hours of a day you work on Excel]], Time[], 2, FALSE)</f>
        <v>Light</v>
      </c>
      <c r="S1674" s="33" t="str">
        <f>VLOOKUP(Data[[#This Row],[Years of Experience]], Experience[], 2, TRUE)</f>
        <v>0 - 5 Years</v>
      </c>
    </row>
    <row r="1675" spans="2:19" x14ac:dyDescent="0.2">
      <c r="B1675" s="1" t="s">
        <v>1632</v>
      </c>
      <c r="C1675" s="1">
        <v>41068.613252314812</v>
      </c>
      <c r="D1675" s="10">
        <v>60000</v>
      </c>
      <c r="E1675" s="1" t="s">
        <v>322</v>
      </c>
      <c r="F1675" s="11">
        <v>60000</v>
      </c>
      <c r="G1675" s="9">
        <f>Data[[#This Row],[Clean Salary]]*INDEX(Exchange[], MATCH(Data[[#This Row],[Currency]], Exchange[Code], 0), 4)</f>
        <v>60000</v>
      </c>
      <c r="H1675" s="11">
        <f>IFERROR(Data[[#This Row],[Salary in USD]]/(INDEX(Exchange[], MATCH(Data[[#This Row],[Local Currency Unit]], Exchange[Code], 0), 8)), "")</f>
        <v>14285.714285714284</v>
      </c>
      <c r="I1675" s="30">
        <f>100*(Data[[#This Row],[Salary in Big Macs]]/$H$5)</f>
        <v>104.22577767313996</v>
      </c>
      <c r="J1675" s="1" t="s">
        <v>1633</v>
      </c>
      <c r="K1675" s="1" t="s">
        <v>281</v>
      </c>
      <c r="L1675" s="1" t="s">
        <v>133</v>
      </c>
      <c r="M1675" s="1" t="s">
        <v>322</v>
      </c>
      <c r="N1675" s="1" t="str">
        <f>INDEX(Countries[], MATCH(Data[[#This Row],[Where do you work]], Countries[Actual], 0), 2)</f>
        <v>USA</v>
      </c>
      <c r="O1675" s="1" t="str">
        <f>VLOOKUP(Data[[#This Row],[Where do you work]], Countries[], 3, FALSE)</f>
        <v>North America</v>
      </c>
      <c r="P1675" s="1" t="s">
        <v>294</v>
      </c>
      <c r="Q1675" s="1" t="str">
        <f>VLOOKUP(Data[[#This Row],[How many hours of a day you work on Excel]], Time[], 2, FALSE)</f>
        <v>Very Heavy</v>
      </c>
      <c r="R1675" s="1">
        <v>2</v>
      </c>
      <c r="S1675" s="33" t="str">
        <f>VLOOKUP(Data[[#This Row],[Years of Experience]], Experience[], 2, TRUE)</f>
        <v>0 - 5 Years</v>
      </c>
    </row>
    <row r="1676" spans="2:19" x14ac:dyDescent="0.2">
      <c r="B1676" s="1" t="s">
        <v>1634</v>
      </c>
      <c r="C1676" s="1">
        <v>41068.613657407404</v>
      </c>
      <c r="D1676" s="10">
        <v>60000</v>
      </c>
      <c r="E1676" s="1" t="s">
        <v>322</v>
      </c>
      <c r="F1676" s="11">
        <v>60000</v>
      </c>
      <c r="G1676" s="9">
        <f>Data[[#This Row],[Clean Salary]]*INDEX(Exchange[], MATCH(Data[[#This Row],[Currency]], Exchange[Code], 0), 4)</f>
        <v>60000</v>
      </c>
      <c r="H1676" s="11">
        <f>IFERROR(Data[[#This Row],[Salary in USD]]/(INDEX(Exchange[], MATCH(Data[[#This Row],[Local Currency Unit]], Exchange[Code], 0), 8)), "")</f>
        <v>14285.714285714284</v>
      </c>
      <c r="I1676" s="30">
        <f>100*(Data[[#This Row],[Salary in Big Macs]]/$H$5)</f>
        <v>104.22577767313996</v>
      </c>
      <c r="J1676" s="1" t="s">
        <v>1633</v>
      </c>
      <c r="K1676" s="1" t="s">
        <v>281</v>
      </c>
      <c r="L1676" s="1" t="s">
        <v>133</v>
      </c>
      <c r="M1676" s="1" t="s">
        <v>322</v>
      </c>
      <c r="N1676" s="1" t="str">
        <f>INDEX(Countries[], MATCH(Data[[#This Row],[Where do you work]], Countries[Actual], 0), 2)</f>
        <v>USA</v>
      </c>
      <c r="O1676" s="1" t="str">
        <f>VLOOKUP(Data[[#This Row],[Where do you work]], Countries[], 3, FALSE)</f>
        <v>North America</v>
      </c>
      <c r="P1676" s="1" t="s">
        <v>294</v>
      </c>
      <c r="Q1676" s="1" t="str">
        <f>VLOOKUP(Data[[#This Row],[How many hours of a day you work on Excel]], Time[], 2, FALSE)</f>
        <v>Very Heavy</v>
      </c>
      <c r="R1676" s="1">
        <v>2</v>
      </c>
      <c r="S1676" s="33" t="str">
        <f>VLOOKUP(Data[[#This Row],[Years of Experience]], Experience[], 2, TRUE)</f>
        <v>0 - 5 Years</v>
      </c>
    </row>
    <row r="1677" spans="2:19" x14ac:dyDescent="0.2">
      <c r="B1677" s="1" t="s">
        <v>2347</v>
      </c>
      <c r="C1677" s="1">
        <v>41055.039317129631</v>
      </c>
      <c r="D1677" s="10">
        <v>41600</v>
      </c>
      <c r="E1677" s="1" t="s">
        <v>322</v>
      </c>
      <c r="F1677" s="11">
        <v>41600</v>
      </c>
      <c r="G1677" s="9">
        <f>Data[[#This Row],[Clean Salary]]*INDEX(Exchange[], MATCH(Data[[#This Row],[Currency]], Exchange[Code], 0), 4)</f>
        <v>41600</v>
      </c>
      <c r="H1677" s="11">
        <f>IFERROR(Data[[#This Row],[Salary in USD]]/(INDEX(Exchange[], MATCH(Data[[#This Row],[Local Currency Unit]], Exchange[Code], 0), 8)), "")</f>
        <v>9904.7619047619046</v>
      </c>
      <c r="I1677" s="30">
        <f>100*(Data[[#This Row],[Salary in Big Macs]]/$H$5)</f>
        <v>72.263205853377045</v>
      </c>
      <c r="J1677" s="1" t="s">
        <v>501</v>
      </c>
      <c r="K1677" s="1" t="s">
        <v>281</v>
      </c>
      <c r="L1677" s="1" t="s">
        <v>133</v>
      </c>
      <c r="M1677" s="1" t="s">
        <v>322</v>
      </c>
      <c r="N1677" s="1" t="str">
        <f>INDEX(Countries[], MATCH(Data[[#This Row],[Where do you work]], Countries[Actual], 0), 2)</f>
        <v>USA</v>
      </c>
      <c r="O1677" s="1" t="str">
        <f>VLOOKUP(Data[[#This Row],[Where do you work]], Countries[], 3, FALSE)</f>
        <v>North America</v>
      </c>
      <c r="P1677" s="1" t="s">
        <v>282</v>
      </c>
      <c r="Q1677" s="1" t="str">
        <f>VLOOKUP(Data[[#This Row],[How many hours of a day you work on Excel]], Time[], 2, FALSE)</f>
        <v>Heavy</v>
      </c>
      <c r="S1677" s="33" t="str">
        <f>VLOOKUP(Data[[#This Row],[Years of Experience]], Experience[], 2, TRUE)</f>
        <v>0 - 5 Years</v>
      </c>
    </row>
    <row r="1678" spans="2:19" x14ac:dyDescent="0.2">
      <c r="B1678" s="1" t="s">
        <v>1970</v>
      </c>
      <c r="C1678" s="1">
        <v>41055.040347222224</v>
      </c>
      <c r="D1678" s="10">
        <v>50000</v>
      </c>
      <c r="E1678" s="1" t="s">
        <v>322</v>
      </c>
      <c r="F1678" s="11">
        <v>50000</v>
      </c>
      <c r="G1678" s="9">
        <f>Data[[#This Row],[Clean Salary]]*INDEX(Exchange[], MATCH(Data[[#This Row],[Currency]], Exchange[Code], 0), 4)</f>
        <v>50000</v>
      </c>
      <c r="H1678" s="11">
        <f>IFERROR(Data[[#This Row],[Salary in USD]]/(INDEX(Exchange[], MATCH(Data[[#This Row],[Local Currency Unit]], Exchange[Code], 0), 8)), "")</f>
        <v>11904.761904761905</v>
      </c>
      <c r="I1678" s="30">
        <f>100*(Data[[#This Row],[Salary in Big Macs]]/$H$5)</f>
        <v>86.854814727616642</v>
      </c>
      <c r="J1678" s="1" t="s">
        <v>501</v>
      </c>
      <c r="K1678" s="1" t="s">
        <v>281</v>
      </c>
      <c r="L1678" s="1" t="s">
        <v>133</v>
      </c>
      <c r="M1678" s="1" t="s">
        <v>322</v>
      </c>
      <c r="N1678" s="1" t="str">
        <f>INDEX(Countries[], MATCH(Data[[#This Row],[Where do you work]], Countries[Actual], 0), 2)</f>
        <v>USA</v>
      </c>
      <c r="O1678" s="1" t="str">
        <f>VLOOKUP(Data[[#This Row],[Where do you work]], Countries[], 3, FALSE)</f>
        <v>North America</v>
      </c>
      <c r="P1678" s="1" t="s">
        <v>282</v>
      </c>
      <c r="Q1678" s="1" t="str">
        <f>VLOOKUP(Data[[#This Row],[How many hours of a day you work on Excel]], Time[], 2, FALSE)</f>
        <v>Heavy</v>
      </c>
      <c r="S1678" s="33" t="str">
        <f>VLOOKUP(Data[[#This Row],[Years of Experience]], Experience[], 2, TRUE)</f>
        <v>0 - 5 Years</v>
      </c>
    </row>
    <row r="1679" spans="2:19" x14ac:dyDescent="0.2">
      <c r="B1679" s="1" t="s">
        <v>1619</v>
      </c>
      <c r="C1679" s="1">
        <v>41058.861250000002</v>
      </c>
      <c r="D1679" s="10" t="s">
        <v>1620</v>
      </c>
      <c r="E1679" s="1" t="s">
        <v>322</v>
      </c>
      <c r="F1679" s="11">
        <v>60000</v>
      </c>
      <c r="G1679" s="9">
        <f>Data[[#This Row],[Clean Salary]]*INDEX(Exchange[], MATCH(Data[[#This Row],[Currency]], Exchange[Code], 0), 4)</f>
        <v>60000</v>
      </c>
      <c r="H1679" s="11">
        <f>IFERROR(Data[[#This Row],[Salary in USD]]/(INDEX(Exchange[], MATCH(Data[[#This Row],[Local Currency Unit]], Exchange[Code], 0), 8)), "")</f>
        <v>14285.714285714284</v>
      </c>
      <c r="I1679" s="30">
        <f>100*(Data[[#This Row],[Salary in Big Macs]]/$H$5)</f>
        <v>104.22577767313996</v>
      </c>
      <c r="J1679" s="1" t="s">
        <v>540</v>
      </c>
      <c r="K1679" s="1" t="s">
        <v>281</v>
      </c>
      <c r="L1679" s="1" t="s">
        <v>133</v>
      </c>
      <c r="M1679" s="1" t="s">
        <v>322</v>
      </c>
      <c r="N1679" s="1" t="str">
        <f>INDEX(Countries[], MATCH(Data[[#This Row],[Where do you work]], Countries[Actual], 0), 2)</f>
        <v>USA</v>
      </c>
      <c r="O1679" s="1" t="str">
        <f>VLOOKUP(Data[[#This Row],[Where do you work]], Countries[], 3, FALSE)</f>
        <v>North America</v>
      </c>
      <c r="P1679" s="1" t="s">
        <v>291</v>
      </c>
      <c r="Q1679" s="1" t="str">
        <f>VLOOKUP(Data[[#This Row],[How many hours of a day you work on Excel]], Time[], 2, FALSE)</f>
        <v>Medium</v>
      </c>
      <c r="R1679" s="1">
        <v>20</v>
      </c>
      <c r="S1679" s="33" t="str">
        <f>VLOOKUP(Data[[#This Row],[Years of Experience]], Experience[], 2, TRUE)</f>
        <v>20+ Years</v>
      </c>
    </row>
    <row r="1680" spans="2:19" x14ac:dyDescent="0.2">
      <c r="B1680" s="1" t="s">
        <v>1344</v>
      </c>
      <c r="C1680" s="1">
        <v>41055.072083333333</v>
      </c>
      <c r="D1680" s="10">
        <v>68000</v>
      </c>
      <c r="E1680" s="1" t="s">
        <v>322</v>
      </c>
      <c r="F1680" s="11">
        <v>68000</v>
      </c>
      <c r="G1680" s="9">
        <f>Data[[#This Row],[Clean Salary]]*INDEX(Exchange[], MATCH(Data[[#This Row],[Currency]], Exchange[Code], 0), 4)</f>
        <v>68000</v>
      </c>
      <c r="H1680" s="11">
        <f>IFERROR(Data[[#This Row],[Salary in USD]]/(INDEX(Exchange[], MATCH(Data[[#This Row],[Local Currency Unit]], Exchange[Code], 0), 8)), "")</f>
        <v>16190.476190476189</v>
      </c>
      <c r="I1680" s="30">
        <f>100*(Data[[#This Row],[Salary in Big Macs]]/$H$5)</f>
        <v>118.12254802955862</v>
      </c>
      <c r="J1680" s="1" t="s">
        <v>501</v>
      </c>
      <c r="K1680" s="1" t="s">
        <v>281</v>
      </c>
      <c r="L1680" s="1" t="s">
        <v>133</v>
      </c>
      <c r="M1680" s="1" t="s">
        <v>322</v>
      </c>
      <c r="N1680" s="1" t="str">
        <f>INDEX(Countries[], MATCH(Data[[#This Row],[Where do you work]], Countries[Actual], 0), 2)</f>
        <v>USA</v>
      </c>
      <c r="O1680" s="1" t="str">
        <f>VLOOKUP(Data[[#This Row],[Where do you work]], Countries[], 3, FALSE)</f>
        <v>North America</v>
      </c>
      <c r="P1680" s="1" t="s">
        <v>291</v>
      </c>
      <c r="Q1680" s="1" t="str">
        <f>VLOOKUP(Data[[#This Row],[How many hours of a day you work on Excel]], Time[], 2, FALSE)</f>
        <v>Medium</v>
      </c>
      <c r="S1680" s="33" t="str">
        <f>VLOOKUP(Data[[#This Row],[Years of Experience]], Experience[], 2, TRUE)</f>
        <v>0 - 5 Years</v>
      </c>
    </row>
    <row r="1681" spans="2:19" x14ac:dyDescent="0.2">
      <c r="B1681" s="1" t="s">
        <v>1298</v>
      </c>
      <c r="C1681" s="1">
        <v>41058.422465277778</v>
      </c>
      <c r="D1681" s="10">
        <v>70000</v>
      </c>
      <c r="E1681" s="1" t="s">
        <v>322</v>
      </c>
      <c r="F1681" s="11">
        <v>70000</v>
      </c>
      <c r="G1681" s="9">
        <f>Data[[#This Row],[Clean Salary]]*INDEX(Exchange[], MATCH(Data[[#This Row],[Currency]], Exchange[Code], 0), 4)</f>
        <v>70000</v>
      </c>
      <c r="H1681" s="11">
        <f>IFERROR(Data[[#This Row],[Salary in USD]]/(INDEX(Exchange[], MATCH(Data[[#This Row],[Local Currency Unit]], Exchange[Code], 0), 8)), "")</f>
        <v>16666.666666666664</v>
      </c>
      <c r="I1681" s="30">
        <f>100*(Data[[#This Row],[Salary in Big Macs]]/$H$5)</f>
        <v>121.59674061866328</v>
      </c>
      <c r="J1681" s="1" t="s">
        <v>501</v>
      </c>
      <c r="K1681" s="1" t="s">
        <v>281</v>
      </c>
      <c r="L1681" s="1" t="s">
        <v>133</v>
      </c>
      <c r="M1681" s="1" t="s">
        <v>322</v>
      </c>
      <c r="N1681" s="1" t="str">
        <f>INDEX(Countries[], MATCH(Data[[#This Row],[Where do you work]], Countries[Actual], 0), 2)</f>
        <v>USA</v>
      </c>
      <c r="O1681" s="1" t="str">
        <f>VLOOKUP(Data[[#This Row],[Where do you work]], Countries[], 3, FALSE)</f>
        <v>North America</v>
      </c>
      <c r="P1681" s="1" t="s">
        <v>282</v>
      </c>
      <c r="Q1681" s="1" t="str">
        <f>VLOOKUP(Data[[#This Row],[How many hours of a day you work on Excel]], Time[], 2, FALSE)</f>
        <v>Heavy</v>
      </c>
      <c r="R1681" s="1">
        <v>8</v>
      </c>
      <c r="S1681" s="33" t="str">
        <f>VLOOKUP(Data[[#This Row],[Years of Experience]], Experience[], 2, TRUE)</f>
        <v>5 - 10 Years</v>
      </c>
    </row>
    <row r="1682" spans="2:19" x14ac:dyDescent="0.2">
      <c r="B1682" s="1" t="s">
        <v>841</v>
      </c>
      <c r="C1682" s="1">
        <v>41055.036805555559</v>
      </c>
      <c r="D1682" s="10">
        <v>90000</v>
      </c>
      <c r="E1682" s="1" t="s">
        <v>322</v>
      </c>
      <c r="F1682" s="11">
        <v>90000</v>
      </c>
      <c r="G1682" s="9">
        <f>Data[[#This Row],[Clean Salary]]*INDEX(Exchange[], MATCH(Data[[#This Row],[Currency]], Exchange[Code], 0), 4)</f>
        <v>90000</v>
      </c>
      <c r="H1682" s="11">
        <f>IFERROR(Data[[#This Row],[Salary in USD]]/(INDEX(Exchange[], MATCH(Data[[#This Row],[Local Currency Unit]], Exchange[Code], 0), 8)), "")</f>
        <v>21428.571428571428</v>
      </c>
      <c r="I1682" s="30">
        <f>100*(Data[[#This Row],[Salary in Big Macs]]/$H$5)</f>
        <v>156.33866650970992</v>
      </c>
      <c r="J1682" s="1" t="s">
        <v>501</v>
      </c>
      <c r="K1682" s="1" t="s">
        <v>281</v>
      </c>
      <c r="L1682" s="1" t="s">
        <v>133</v>
      </c>
      <c r="M1682" s="1" t="s">
        <v>322</v>
      </c>
      <c r="N1682" s="1" t="str">
        <f>INDEX(Countries[], MATCH(Data[[#This Row],[Where do you work]], Countries[Actual], 0), 2)</f>
        <v>USA</v>
      </c>
      <c r="O1682" s="1" t="str">
        <f>VLOOKUP(Data[[#This Row],[Where do you work]], Countries[], 3, FALSE)</f>
        <v>North America</v>
      </c>
      <c r="P1682" s="1" t="s">
        <v>291</v>
      </c>
      <c r="Q1682" s="1" t="str">
        <f>VLOOKUP(Data[[#This Row],[How many hours of a day you work on Excel]], Time[], 2, FALSE)</f>
        <v>Medium</v>
      </c>
      <c r="S1682" s="33" t="str">
        <f>VLOOKUP(Data[[#This Row],[Years of Experience]], Experience[], 2, TRUE)</f>
        <v>0 - 5 Years</v>
      </c>
    </row>
    <row r="1683" spans="2:19" x14ac:dyDescent="0.2">
      <c r="B1683" s="1" t="s">
        <v>539</v>
      </c>
      <c r="C1683" s="1">
        <v>41070.522083333337</v>
      </c>
      <c r="D1683" s="10">
        <v>125000</v>
      </c>
      <c r="E1683" s="1" t="s">
        <v>322</v>
      </c>
      <c r="F1683" s="11">
        <v>125000</v>
      </c>
      <c r="G1683" s="9">
        <f>Data[[#This Row],[Clean Salary]]*INDEX(Exchange[], MATCH(Data[[#This Row],[Currency]], Exchange[Code], 0), 4)</f>
        <v>125000</v>
      </c>
      <c r="H1683" s="11">
        <f>IFERROR(Data[[#This Row],[Salary in USD]]/(INDEX(Exchange[], MATCH(Data[[#This Row],[Local Currency Unit]], Exchange[Code], 0), 8)), "")</f>
        <v>29761.90476190476</v>
      </c>
      <c r="I1683" s="30">
        <f>100*(Data[[#This Row],[Salary in Big Macs]]/$H$5)</f>
        <v>217.13703681904158</v>
      </c>
      <c r="J1683" s="1" t="s">
        <v>540</v>
      </c>
      <c r="K1683" s="1" t="s">
        <v>281</v>
      </c>
      <c r="L1683" s="1" t="s">
        <v>133</v>
      </c>
      <c r="M1683" s="1" t="s">
        <v>322</v>
      </c>
      <c r="N1683" s="1" t="str">
        <f>INDEX(Countries[], MATCH(Data[[#This Row],[Where do you work]], Countries[Actual], 0), 2)</f>
        <v>USA</v>
      </c>
      <c r="O1683" s="1" t="str">
        <f>VLOOKUP(Data[[#This Row],[Where do you work]], Countries[], 3, FALSE)</f>
        <v>North America</v>
      </c>
      <c r="P1683" s="1" t="s">
        <v>294</v>
      </c>
      <c r="Q1683" s="1" t="str">
        <f>VLOOKUP(Data[[#This Row],[How many hours of a day you work on Excel]], Time[], 2, FALSE)</f>
        <v>Very Heavy</v>
      </c>
      <c r="R1683" s="1">
        <v>10</v>
      </c>
      <c r="S1683" s="33" t="str">
        <f>VLOOKUP(Data[[#This Row],[Years of Experience]], Experience[], 2, TRUE)</f>
        <v>10 - 20 Years</v>
      </c>
    </row>
    <row r="1684" spans="2:19" x14ac:dyDescent="0.2">
      <c r="B1684" s="1" t="s">
        <v>500</v>
      </c>
      <c r="C1684" s="1">
        <v>41055.076736111114</v>
      </c>
      <c r="D1684" s="10">
        <v>130000</v>
      </c>
      <c r="E1684" s="1" t="s">
        <v>322</v>
      </c>
      <c r="F1684" s="11">
        <v>130000</v>
      </c>
      <c r="G1684" s="9">
        <f>Data[[#This Row],[Clean Salary]]*INDEX(Exchange[], MATCH(Data[[#This Row],[Currency]], Exchange[Code], 0), 4)</f>
        <v>130000</v>
      </c>
      <c r="H1684" s="11">
        <f>IFERROR(Data[[#This Row],[Salary in USD]]/(INDEX(Exchange[], MATCH(Data[[#This Row],[Local Currency Unit]], Exchange[Code], 0), 8)), "")</f>
        <v>30952.38095238095</v>
      </c>
      <c r="I1684" s="30">
        <f>100*(Data[[#This Row],[Salary in Big Macs]]/$H$5)</f>
        <v>225.82251829180328</v>
      </c>
      <c r="J1684" s="1" t="s">
        <v>501</v>
      </c>
      <c r="K1684" s="1" t="s">
        <v>281</v>
      </c>
      <c r="L1684" s="1" t="s">
        <v>133</v>
      </c>
      <c r="M1684" s="1" t="s">
        <v>322</v>
      </c>
      <c r="N1684" s="1" t="str">
        <f>INDEX(Countries[], MATCH(Data[[#This Row],[Where do you work]], Countries[Actual], 0), 2)</f>
        <v>USA</v>
      </c>
      <c r="O1684" s="1" t="str">
        <f>VLOOKUP(Data[[#This Row],[Where do you work]], Countries[], 3, FALSE)</f>
        <v>North America</v>
      </c>
      <c r="P1684" s="1" t="s">
        <v>291</v>
      </c>
      <c r="Q1684" s="1" t="str">
        <f>VLOOKUP(Data[[#This Row],[How many hours of a day you work on Excel]], Time[], 2, FALSE)</f>
        <v>Medium</v>
      </c>
      <c r="S1684" s="33" t="str">
        <f>VLOOKUP(Data[[#This Row],[Years of Experience]], Experience[], 2, TRUE)</f>
        <v>0 - 5 Years</v>
      </c>
    </row>
    <row r="1685" spans="2:19" x14ac:dyDescent="0.2">
      <c r="B1685" s="1" t="s">
        <v>595</v>
      </c>
      <c r="C1685" s="1">
        <v>41059.099293981482</v>
      </c>
      <c r="D1685" s="10">
        <v>111000</v>
      </c>
      <c r="E1685" s="1" t="s">
        <v>322</v>
      </c>
      <c r="F1685" s="11">
        <v>111000</v>
      </c>
      <c r="G1685" s="9">
        <f>Data[[#This Row],[Clean Salary]]*INDEX(Exchange[], MATCH(Data[[#This Row],[Currency]], Exchange[Code], 0), 4)</f>
        <v>111000</v>
      </c>
      <c r="H1685" s="11">
        <f>IFERROR(Data[[#This Row],[Salary in USD]]/(INDEX(Exchange[], MATCH(Data[[#This Row],[Local Currency Unit]], Exchange[Code], 0), 8)), "")</f>
        <v>26428.571428571428</v>
      </c>
      <c r="I1685" s="30">
        <f>100*(Data[[#This Row],[Salary in Big Macs]]/$H$5)</f>
        <v>192.81768869530893</v>
      </c>
      <c r="J1685" s="1" t="s">
        <v>596</v>
      </c>
      <c r="K1685" s="1" t="s">
        <v>281</v>
      </c>
      <c r="L1685" s="1" t="s">
        <v>133</v>
      </c>
      <c r="M1685" s="1" t="s">
        <v>322</v>
      </c>
      <c r="N1685" s="1" t="str">
        <f>INDEX(Countries[], MATCH(Data[[#This Row],[Where do you work]], Countries[Actual], 0), 2)</f>
        <v>USA</v>
      </c>
      <c r="O1685" s="1" t="str">
        <f>VLOOKUP(Data[[#This Row],[Where do you work]], Countries[], 3, FALSE)</f>
        <v>North America</v>
      </c>
      <c r="P1685" s="1" t="s">
        <v>291</v>
      </c>
      <c r="Q1685" s="1" t="str">
        <f>VLOOKUP(Data[[#This Row],[How many hours of a day you work on Excel]], Time[], 2, FALSE)</f>
        <v>Medium</v>
      </c>
      <c r="R1685" s="1">
        <v>10</v>
      </c>
      <c r="S1685" s="33" t="str">
        <f>VLOOKUP(Data[[#This Row],[Years of Experience]], Experience[], 2, TRUE)</f>
        <v>10 - 20 Years</v>
      </c>
    </row>
    <row r="1686" spans="2:19" x14ac:dyDescent="0.2">
      <c r="B1686" s="1" t="s">
        <v>875</v>
      </c>
      <c r="C1686" s="1">
        <v>41055.030763888892</v>
      </c>
      <c r="D1686" s="10">
        <v>88000</v>
      </c>
      <c r="E1686" s="1" t="s">
        <v>322</v>
      </c>
      <c r="F1686" s="11">
        <v>88000</v>
      </c>
      <c r="G1686" s="9">
        <f>Data[[#This Row],[Clean Salary]]*INDEX(Exchange[], MATCH(Data[[#This Row],[Currency]], Exchange[Code], 0), 4)</f>
        <v>88000</v>
      </c>
      <c r="H1686" s="11">
        <f>IFERROR(Data[[#This Row],[Salary in USD]]/(INDEX(Exchange[], MATCH(Data[[#This Row],[Local Currency Unit]], Exchange[Code], 0), 8)), "")</f>
        <v>20952.38095238095</v>
      </c>
      <c r="I1686" s="30">
        <f>100*(Data[[#This Row],[Salary in Big Macs]]/$H$5)</f>
        <v>152.86447392060526</v>
      </c>
      <c r="J1686" s="1" t="s">
        <v>876</v>
      </c>
      <c r="K1686" s="1" t="s">
        <v>281</v>
      </c>
      <c r="L1686" s="1" t="s">
        <v>133</v>
      </c>
      <c r="M1686" s="1" t="s">
        <v>322</v>
      </c>
      <c r="N1686" s="1" t="str">
        <f>INDEX(Countries[], MATCH(Data[[#This Row],[Where do you work]], Countries[Actual], 0), 2)</f>
        <v>USA</v>
      </c>
      <c r="O1686" s="1" t="str">
        <f>VLOOKUP(Data[[#This Row],[Where do you work]], Countries[], 3, FALSE)</f>
        <v>North America</v>
      </c>
      <c r="P1686" s="1" t="s">
        <v>282</v>
      </c>
      <c r="Q1686" s="1" t="str">
        <f>VLOOKUP(Data[[#This Row],[How many hours of a day you work on Excel]], Time[], 2, FALSE)</f>
        <v>Heavy</v>
      </c>
      <c r="S1686" s="33" t="str">
        <f>VLOOKUP(Data[[#This Row],[Years of Experience]], Experience[], 2, TRUE)</f>
        <v>0 - 5 Years</v>
      </c>
    </row>
    <row r="1687" spans="2:19" x14ac:dyDescent="0.2">
      <c r="B1687" s="1" t="s">
        <v>1030</v>
      </c>
      <c r="C1687" s="1">
        <v>41055.035219907404</v>
      </c>
      <c r="D1687" s="10">
        <v>80000</v>
      </c>
      <c r="E1687" s="1" t="s">
        <v>322</v>
      </c>
      <c r="F1687" s="11">
        <v>80000</v>
      </c>
      <c r="G1687" s="9">
        <f>Data[[#This Row],[Clean Salary]]*INDEX(Exchange[], MATCH(Data[[#This Row],[Currency]], Exchange[Code], 0), 4)</f>
        <v>80000</v>
      </c>
      <c r="H1687" s="11">
        <f>IFERROR(Data[[#This Row],[Salary in USD]]/(INDEX(Exchange[], MATCH(Data[[#This Row],[Local Currency Unit]], Exchange[Code], 0), 8)), "")</f>
        <v>19047.619047619046</v>
      </c>
      <c r="I1687" s="30">
        <f>100*(Data[[#This Row],[Salary in Big Macs]]/$H$5)</f>
        <v>138.96770356418662</v>
      </c>
      <c r="J1687" s="1" t="s">
        <v>1031</v>
      </c>
      <c r="K1687" s="1" t="s">
        <v>281</v>
      </c>
      <c r="L1687" s="1" t="s">
        <v>133</v>
      </c>
      <c r="M1687" s="1" t="s">
        <v>322</v>
      </c>
      <c r="N1687" s="1" t="str">
        <f>INDEX(Countries[], MATCH(Data[[#This Row],[Where do you work]], Countries[Actual], 0), 2)</f>
        <v>USA</v>
      </c>
      <c r="O1687" s="1" t="str">
        <f>VLOOKUP(Data[[#This Row],[Where do you work]], Countries[], 3, FALSE)</f>
        <v>North America</v>
      </c>
      <c r="P1687" s="1" t="s">
        <v>291</v>
      </c>
      <c r="Q1687" s="1" t="str">
        <f>VLOOKUP(Data[[#This Row],[How many hours of a day you work on Excel]], Time[], 2, FALSE)</f>
        <v>Medium</v>
      </c>
      <c r="S1687" s="33" t="str">
        <f>VLOOKUP(Data[[#This Row],[Years of Experience]], Experience[], 2, TRUE)</f>
        <v>0 - 5 Years</v>
      </c>
    </row>
    <row r="1688" spans="2:19" x14ac:dyDescent="0.2">
      <c r="B1688" s="1" t="s">
        <v>1277</v>
      </c>
      <c r="C1688" s="1">
        <v>41055.034895833334</v>
      </c>
      <c r="D1688" s="10">
        <v>70000</v>
      </c>
      <c r="E1688" s="1" t="s">
        <v>322</v>
      </c>
      <c r="F1688" s="11">
        <v>70000</v>
      </c>
      <c r="G1688" s="9">
        <f>Data[[#This Row],[Clean Salary]]*INDEX(Exchange[], MATCH(Data[[#This Row],[Currency]], Exchange[Code], 0), 4)</f>
        <v>70000</v>
      </c>
      <c r="H1688" s="11">
        <f>IFERROR(Data[[#This Row],[Salary in USD]]/(INDEX(Exchange[], MATCH(Data[[#This Row],[Local Currency Unit]], Exchange[Code], 0), 8)), "")</f>
        <v>16666.666666666664</v>
      </c>
      <c r="I1688" s="30">
        <f>100*(Data[[#This Row],[Salary in Big Macs]]/$H$5)</f>
        <v>121.59674061866328</v>
      </c>
      <c r="J1688" s="1" t="s">
        <v>1278</v>
      </c>
      <c r="K1688" s="1" t="s">
        <v>281</v>
      </c>
      <c r="L1688" s="1" t="s">
        <v>133</v>
      </c>
      <c r="M1688" s="1" t="s">
        <v>322</v>
      </c>
      <c r="N1688" s="1" t="str">
        <f>INDEX(Countries[], MATCH(Data[[#This Row],[Where do you work]], Countries[Actual], 0), 2)</f>
        <v>USA</v>
      </c>
      <c r="O1688" s="1" t="str">
        <f>VLOOKUP(Data[[#This Row],[Where do you work]], Countries[], 3, FALSE)</f>
        <v>North America</v>
      </c>
      <c r="P1688" s="1" t="s">
        <v>282</v>
      </c>
      <c r="Q1688" s="1" t="str">
        <f>VLOOKUP(Data[[#This Row],[How many hours of a day you work on Excel]], Time[], 2, FALSE)</f>
        <v>Heavy</v>
      </c>
      <c r="S1688" s="33" t="str">
        <f>VLOOKUP(Data[[#This Row],[Years of Experience]], Experience[], 2, TRUE)</f>
        <v>0 - 5 Years</v>
      </c>
    </row>
    <row r="1689" spans="2:19" x14ac:dyDescent="0.2">
      <c r="B1689" s="1" t="s">
        <v>371</v>
      </c>
      <c r="C1689" s="1">
        <v>41058.494155092594</v>
      </c>
      <c r="D1689" s="10">
        <v>192000</v>
      </c>
      <c r="E1689" s="1" t="s">
        <v>322</v>
      </c>
      <c r="F1689" s="11">
        <v>192000</v>
      </c>
      <c r="G1689" s="9">
        <f>Data[[#This Row],[Clean Salary]]*INDEX(Exchange[], MATCH(Data[[#This Row],[Currency]], Exchange[Code], 0), 4)</f>
        <v>192000</v>
      </c>
      <c r="H1689" s="11">
        <f>IFERROR(Data[[#This Row],[Salary in USD]]/(INDEX(Exchange[], MATCH(Data[[#This Row],[Local Currency Unit]], Exchange[Code], 0), 8)), "")</f>
        <v>45714.28571428571</v>
      </c>
      <c r="I1689" s="30">
        <f>100*(Data[[#This Row],[Salary in Big Macs]]/$H$5)</f>
        <v>333.52248855404787</v>
      </c>
      <c r="J1689" s="1" t="s">
        <v>372</v>
      </c>
      <c r="K1689" s="1" t="s">
        <v>329</v>
      </c>
      <c r="L1689" s="1" t="s">
        <v>133</v>
      </c>
      <c r="M1689" s="1" t="s">
        <v>322</v>
      </c>
      <c r="N1689" s="1" t="str">
        <f>INDEX(Countries[], MATCH(Data[[#This Row],[Where do you work]], Countries[Actual], 0), 2)</f>
        <v>USA</v>
      </c>
      <c r="O1689" s="1" t="str">
        <f>VLOOKUP(Data[[#This Row],[Where do you work]], Countries[], 3, FALSE)</f>
        <v>North America</v>
      </c>
      <c r="P1689" s="1" t="s">
        <v>294</v>
      </c>
      <c r="Q1689" s="1" t="str">
        <f>VLOOKUP(Data[[#This Row],[How many hours of a day you work on Excel]], Time[], 2, FALSE)</f>
        <v>Very Heavy</v>
      </c>
      <c r="R1689" s="1">
        <v>27</v>
      </c>
      <c r="S1689" s="33" t="str">
        <f>VLOOKUP(Data[[#This Row],[Years of Experience]], Experience[], 2, TRUE)</f>
        <v>20+ Years</v>
      </c>
    </row>
    <row r="1690" spans="2:19" x14ac:dyDescent="0.2">
      <c r="B1690" s="1" t="s">
        <v>958</v>
      </c>
      <c r="C1690" s="1">
        <v>41070.097280092596</v>
      </c>
      <c r="D1690" s="10">
        <v>85000</v>
      </c>
      <c r="E1690" s="1" t="s">
        <v>322</v>
      </c>
      <c r="F1690" s="11">
        <v>85000</v>
      </c>
      <c r="G1690" s="9">
        <f>Data[[#This Row],[Clean Salary]]*INDEX(Exchange[], MATCH(Data[[#This Row],[Currency]], Exchange[Code], 0), 4)</f>
        <v>85000</v>
      </c>
      <c r="H1690" s="11">
        <f>IFERROR(Data[[#This Row],[Salary in USD]]/(INDEX(Exchange[], MATCH(Data[[#This Row],[Local Currency Unit]], Exchange[Code], 0), 8)), "")</f>
        <v>20238.095238095237</v>
      </c>
      <c r="I1690" s="30">
        <f>100*(Data[[#This Row],[Salary in Big Macs]]/$H$5)</f>
        <v>147.65318503694829</v>
      </c>
      <c r="J1690" s="1" t="s">
        <v>959</v>
      </c>
      <c r="K1690" s="1" t="s">
        <v>281</v>
      </c>
      <c r="L1690" s="1" t="s">
        <v>133</v>
      </c>
      <c r="M1690" s="1" t="s">
        <v>322</v>
      </c>
      <c r="N1690" s="1" t="str">
        <f>INDEX(Countries[], MATCH(Data[[#This Row],[Where do you work]], Countries[Actual], 0), 2)</f>
        <v>USA</v>
      </c>
      <c r="O1690" s="1" t="str">
        <f>VLOOKUP(Data[[#This Row],[Where do you work]], Countries[], 3, FALSE)</f>
        <v>North America</v>
      </c>
      <c r="P1690" s="1" t="s">
        <v>291</v>
      </c>
      <c r="Q1690" s="1" t="str">
        <f>VLOOKUP(Data[[#This Row],[How many hours of a day you work on Excel]], Time[], 2, FALSE)</f>
        <v>Medium</v>
      </c>
      <c r="R1690" s="1">
        <v>15</v>
      </c>
      <c r="S1690" s="33" t="str">
        <f>VLOOKUP(Data[[#This Row],[Years of Experience]], Experience[], 2, TRUE)</f>
        <v>10 - 20 Years</v>
      </c>
    </row>
    <row r="1691" spans="2:19" x14ac:dyDescent="0.2">
      <c r="B1691" s="1" t="s">
        <v>2320</v>
      </c>
      <c r="C1691" s="1">
        <v>41073.194178240738</v>
      </c>
      <c r="D1691" s="10">
        <v>42307.199999999997</v>
      </c>
      <c r="E1691" s="1" t="s">
        <v>322</v>
      </c>
      <c r="F1691" s="11">
        <v>42307</v>
      </c>
      <c r="G1691" s="9">
        <f>Data[[#This Row],[Clean Salary]]*INDEX(Exchange[], MATCH(Data[[#This Row],[Currency]], Exchange[Code], 0), 4)</f>
        <v>42307</v>
      </c>
      <c r="H1691" s="11">
        <f>IFERROR(Data[[#This Row],[Salary in USD]]/(INDEX(Exchange[], MATCH(Data[[#This Row],[Local Currency Unit]], Exchange[Code], 0), 8)), "")</f>
        <v>10073.095238095239</v>
      </c>
      <c r="I1691" s="30">
        <f>100*(Data[[#This Row],[Salary in Big Macs]]/$H$5)</f>
        <v>73.491332933625543</v>
      </c>
      <c r="J1691" s="1" t="s">
        <v>2321</v>
      </c>
      <c r="K1691" s="1" t="s">
        <v>290</v>
      </c>
      <c r="L1691" s="1" t="s">
        <v>133</v>
      </c>
      <c r="M1691" s="1" t="s">
        <v>322</v>
      </c>
      <c r="N1691" s="1" t="str">
        <f>INDEX(Countries[], MATCH(Data[[#This Row],[Where do you work]], Countries[Actual], 0), 2)</f>
        <v>USA</v>
      </c>
      <c r="O1691" s="1" t="str">
        <f>VLOOKUP(Data[[#This Row],[Where do you work]], Countries[], 3, FALSE)</f>
        <v>North America</v>
      </c>
      <c r="P1691" s="1" t="s">
        <v>291</v>
      </c>
      <c r="Q1691" s="1" t="str">
        <f>VLOOKUP(Data[[#This Row],[How many hours of a day you work on Excel]], Time[], 2, FALSE)</f>
        <v>Medium</v>
      </c>
      <c r="R1691" s="1">
        <v>25</v>
      </c>
      <c r="S1691" s="33" t="str">
        <f>VLOOKUP(Data[[#This Row],[Years of Experience]], Experience[], 2, TRUE)</f>
        <v>20+ Years</v>
      </c>
    </row>
    <row r="1692" spans="2:19" x14ac:dyDescent="0.2">
      <c r="B1692" s="1" t="s">
        <v>2441</v>
      </c>
      <c r="C1692" s="1">
        <v>41061.01290509259</v>
      </c>
      <c r="D1692" s="10" t="s">
        <v>2442</v>
      </c>
      <c r="E1692" s="1" t="s">
        <v>322</v>
      </c>
      <c r="F1692" s="11">
        <v>40000</v>
      </c>
      <c r="G1692" s="9">
        <f>Data[[#This Row],[Clean Salary]]*INDEX(Exchange[], MATCH(Data[[#This Row],[Currency]], Exchange[Code], 0), 4)</f>
        <v>40000</v>
      </c>
      <c r="H1692" s="11">
        <f>IFERROR(Data[[#This Row],[Salary in USD]]/(INDEX(Exchange[], MATCH(Data[[#This Row],[Local Currency Unit]], Exchange[Code], 0), 8)), "")</f>
        <v>9523.8095238095229</v>
      </c>
      <c r="I1692" s="30">
        <f>100*(Data[[#This Row],[Salary in Big Macs]]/$H$5)</f>
        <v>69.483851782093311</v>
      </c>
      <c r="J1692" s="1" t="s">
        <v>2443</v>
      </c>
      <c r="K1692" s="1" t="s">
        <v>290</v>
      </c>
      <c r="L1692" s="1" t="s">
        <v>133</v>
      </c>
      <c r="M1692" s="1" t="s">
        <v>322</v>
      </c>
      <c r="N1692" s="1" t="str">
        <f>INDEX(Countries[], MATCH(Data[[#This Row],[Where do you work]], Countries[Actual], 0), 2)</f>
        <v>USA</v>
      </c>
      <c r="O1692" s="1" t="str">
        <f>VLOOKUP(Data[[#This Row],[Where do you work]], Countries[], 3, FALSE)</f>
        <v>North America</v>
      </c>
      <c r="P1692" s="1" t="s">
        <v>282</v>
      </c>
      <c r="Q1692" s="1" t="str">
        <f>VLOOKUP(Data[[#This Row],[How many hours of a day you work on Excel]], Time[], 2, FALSE)</f>
        <v>Heavy</v>
      </c>
      <c r="R1692" s="1">
        <v>8</v>
      </c>
      <c r="S1692" s="33" t="str">
        <f>VLOOKUP(Data[[#This Row],[Years of Experience]], Experience[], 2, TRUE)</f>
        <v>5 - 10 Years</v>
      </c>
    </row>
    <row r="1693" spans="2:19" x14ac:dyDescent="0.2">
      <c r="B1693" s="1" t="s">
        <v>883</v>
      </c>
      <c r="C1693" s="1">
        <v>41056.426006944443</v>
      </c>
      <c r="D1693" s="10">
        <v>87456</v>
      </c>
      <c r="E1693" s="1" t="s">
        <v>322</v>
      </c>
      <c r="F1693" s="11">
        <v>87456</v>
      </c>
      <c r="G1693" s="9">
        <f>Data[[#This Row],[Clean Salary]]*INDEX(Exchange[], MATCH(Data[[#This Row],[Currency]], Exchange[Code], 0), 4)</f>
        <v>87456</v>
      </c>
      <c r="H1693" s="11">
        <f>IFERROR(Data[[#This Row],[Salary in USD]]/(INDEX(Exchange[], MATCH(Data[[#This Row],[Local Currency Unit]], Exchange[Code], 0), 8)), "")</f>
        <v>20822.857142857141</v>
      </c>
      <c r="I1693" s="30">
        <f>100*(Data[[#This Row],[Salary in Big Macs]]/$H$5)</f>
        <v>151.9194935363688</v>
      </c>
      <c r="J1693" s="1" t="s">
        <v>884</v>
      </c>
      <c r="K1693" s="1" t="s">
        <v>281</v>
      </c>
      <c r="L1693" s="1" t="s">
        <v>133</v>
      </c>
      <c r="M1693" s="1" t="s">
        <v>322</v>
      </c>
      <c r="N1693" s="1" t="str">
        <f>INDEX(Countries[], MATCH(Data[[#This Row],[Where do you work]], Countries[Actual], 0), 2)</f>
        <v>USA</v>
      </c>
      <c r="O1693" s="1" t="str">
        <f>VLOOKUP(Data[[#This Row],[Where do you work]], Countries[], 3, FALSE)</f>
        <v>North America</v>
      </c>
      <c r="P1693" s="1" t="s">
        <v>291</v>
      </c>
      <c r="Q1693" s="1" t="str">
        <f>VLOOKUP(Data[[#This Row],[How many hours of a day you work on Excel]], Time[], 2, FALSE)</f>
        <v>Medium</v>
      </c>
      <c r="R1693" s="1">
        <v>12</v>
      </c>
      <c r="S1693" s="33" t="str">
        <f>VLOOKUP(Data[[#This Row],[Years of Experience]], Experience[], 2, TRUE)</f>
        <v>10 - 20 Years</v>
      </c>
    </row>
    <row r="1694" spans="2:19" x14ac:dyDescent="0.2">
      <c r="B1694" s="1" t="s">
        <v>2219</v>
      </c>
      <c r="C1694" s="1">
        <v>41055.065925925926</v>
      </c>
      <c r="D1694" s="10">
        <v>45000</v>
      </c>
      <c r="E1694" s="1" t="s">
        <v>322</v>
      </c>
      <c r="F1694" s="11">
        <v>45000</v>
      </c>
      <c r="G1694" s="9">
        <f>Data[[#This Row],[Clean Salary]]*INDEX(Exchange[], MATCH(Data[[#This Row],[Currency]], Exchange[Code], 0), 4)</f>
        <v>45000</v>
      </c>
      <c r="H1694" s="11">
        <f>IFERROR(Data[[#This Row],[Salary in USD]]/(INDEX(Exchange[], MATCH(Data[[#This Row],[Local Currency Unit]], Exchange[Code], 0), 8)), "")</f>
        <v>10714.285714285714</v>
      </c>
      <c r="I1694" s="30">
        <f>100*(Data[[#This Row],[Salary in Big Macs]]/$H$5)</f>
        <v>78.169333254854962</v>
      </c>
      <c r="J1694" s="1" t="s">
        <v>2220</v>
      </c>
      <c r="K1694" s="1" t="s">
        <v>286</v>
      </c>
      <c r="L1694" s="1" t="s">
        <v>133</v>
      </c>
      <c r="M1694" s="1" t="s">
        <v>322</v>
      </c>
      <c r="N1694" s="1" t="str">
        <f>INDEX(Countries[], MATCH(Data[[#This Row],[Where do you work]], Countries[Actual], 0), 2)</f>
        <v>USA</v>
      </c>
      <c r="O1694" s="1" t="str">
        <f>VLOOKUP(Data[[#This Row],[Where do you work]], Countries[], 3, FALSE)</f>
        <v>North America</v>
      </c>
      <c r="P1694" s="1" t="s">
        <v>282</v>
      </c>
      <c r="Q1694" s="1" t="str">
        <f>VLOOKUP(Data[[#This Row],[How many hours of a day you work on Excel]], Time[], 2, FALSE)</f>
        <v>Heavy</v>
      </c>
      <c r="S1694" s="33" t="str">
        <f>VLOOKUP(Data[[#This Row],[Years of Experience]], Experience[], 2, TRUE)</f>
        <v>0 - 5 Years</v>
      </c>
    </row>
    <row r="1695" spans="2:19" x14ac:dyDescent="0.2">
      <c r="B1695" s="1" t="s">
        <v>2087</v>
      </c>
      <c r="C1695" s="1">
        <v>41055.083101851851</v>
      </c>
      <c r="D1695" s="10">
        <v>48000</v>
      </c>
      <c r="E1695" s="1" t="s">
        <v>322</v>
      </c>
      <c r="F1695" s="11">
        <v>48000</v>
      </c>
      <c r="G1695" s="9">
        <f>Data[[#This Row],[Clean Salary]]*INDEX(Exchange[], MATCH(Data[[#This Row],[Currency]], Exchange[Code], 0), 4)</f>
        <v>48000</v>
      </c>
      <c r="H1695" s="11">
        <f>IFERROR(Data[[#This Row],[Salary in USD]]/(INDEX(Exchange[], MATCH(Data[[#This Row],[Local Currency Unit]], Exchange[Code], 0), 8)), "")</f>
        <v>11428.571428571428</v>
      </c>
      <c r="I1695" s="30">
        <f>100*(Data[[#This Row],[Salary in Big Macs]]/$H$5)</f>
        <v>83.380622138511967</v>
      </c>
      <c r="J1695" s="1" t="s">
        <v>2088</v>
      </c>
      <c r="K1695" s="1" t="s">
        <v>290</v>
      </c>
      <c r="L1695" s="1" t="s">
        <v>133</v>
      </c>
      <c r="M1695" s="1" t="s">
        <v>322</v>
      </c>
      <c r="N1695" s="1" t="str">
        <f>INDEX(Countries[], MATCH(Data[[#This Row],[Where do you work]], Countries[Actual], 0), 2)</f>
        <v>USA</v>
      </c>
      <c r="O1695" s="1" t="str">
        <f>VLOOKUP(Data[[#This Row],[Where do you work]], Countries[], 3, FALSE)</f>
        <v>North America</v>
      </c>
      <c r="P1695" s="1" t="s">
        <v>324</v>
      </c>
      <c r="Q1695" s="1" t="str">
        <f>VLOOKUP(Data[[#This Row],[How many hours of a day you work on Excel]], Time[], 2, FALSE)</f>
        <v>Light</v>
      </c>
      <c r="S1695" s="33" t="str">
        <f>VLOOKUP(Data[[#This Row],[Years of Experience]], Experience[], 2, TRUE)</f>
        <v>0 - 5 Years</v>
      </c>
    </row>
    <row r="1696" spans="2:19" x14ac:dyDescent="0.2">
      <c r="B1696" s="1" t="s">
        <v>2282</v>
      </c>
      <c r="C1696" s="1">
        <v>41061.543958333335</v>
      </c>
      <c r="D1696" s="10">
        <v>44000</v>
      </c>
      <c r="E1696" s="1" t="s">
        <v>322</v>
      </c>
      <c r="F1696" s="11">
        <v>44000</v>
      </c>
      <c r="G1696" s="9">
        <f>Data[[#This Row],[Clean Salary]]*INDEX(Exchange[], MATCH(Data[[#This Row],[Currency]], Exchange[Code], 0), 4)</f>
        <v>44000</v>
      </c>
      <c r="H1696" s="11">
        <f>IFERROR(Data[[#This Row],[Salary in USD]]/(INDEX(Exchange[], MATCH(Data[[#This Row],[Local Currency Unit]], Exchange[Code], 0), 8)), "")</f>
        <v>10476.190476190475</v>
      </c>
      <c r="I1696" s="30">
        <f>100*(Data[[#This Row],[Salary in Big Macs]]/$H$5)</f>
        <v>76.432236960302632</v>
      </c>
      <c r="J1696" s="1" t="s">
        <v>2283</v>
      </c>
      <c r="K1696" s="1" t="s">
        <v>290</v>
      </c>
      <c r="L1696" s="1" t="s">
        <v>133</v>
      </c>
      <c r="M1696" s="1" t="s">
        <v>322</v>
      </c>
      <c r="N1696" s="1" t="str">
        <f>INDEX(Countries[], MATCH(Data[[#This Row],[Where do you work]], Countries[Actual], 0), 2)</f>
        <v>USA</v>
      </c>
      <c r="O1696" s="1" t="str">
        <f>VLOOKUP(Data[[#This Row],[Where do you work]], Countries[], 3, FALSE)</f>
        <v>North America</v>
      </c>
      <c r="P1696" s="1" t="s">
        <v>282</v>
      </c>
      <c r="Q1696" s="1" t="str">
        <f>VLOOKUP(Data[[#This Row],[How many hours of a day you work on Excel]], Time[], 2, FALSE)</f>
        <v>Heavy</v>
      </c>
      <c r="R1696" s="1">
        <v>3.5</v>
      </c>
      <c r="S1696" s="33" t="str">
        <f>VLOOKUP(Data[[#This Row],[Years of Experience]], Experience[], 2, TRUE)</f>
        <v>0 - 5 Years</v>
      </c>
    </row>
    <row r="1697" spans="2:19" x14ac:dyDescent="0.2">
      <c r="B1697" s="1" t="s">
        <v>1610</v>
      </c>
      <c r="C1697" s="1">
        <v>41058.017812500002</v>
      </c>
      <c r="D1697" s="10">
        <v>60000</v>
      </c>
      <c r="E1697" s="1" t="s">
        <v>322</v>
      </c>
      <c r="F1697" s="11">
        <v>60000</v>
      </c>
      <c r="G1697" s="9">
        <f>Data[[#This Row],[Clean Salary]]*INDEX(Exchange[], MATCH(Data[[#This Row],[Currency]], Exchange[Code], 0), 4)</f>
        <v>60000</v>
      </c>
      <c r="H1697" s="11">
        <f>IFERROR(Data[[#This Row],[Salary in USD]]/(INDEX(Exchange[], MATCH(Data[[#This Row],[Local Currency Unit]], Exchange[Code], 0), 8)), "")</f>
        <v>14285.714285714284</v>
      </c>
      <c r="I1697" s="30">
        <f>100*(Data[[#This Row],[Salary in Big Macs]]/$H$5)</f>
        <v>104.22577767313996</v>
      </c>
      <c r="J1697" s="1" t="s">
        <v>1611</v>
      </c>
      <c r="K1697" s="1" t="s">
        <v>305</v>
      </c>
      <c r="L1697" s="1" t="s">
        <v>133</v>
      </c>
      <c r="M1697" s="1" t="s">
        <v>322</v>
      </c>
      <c r="N1697" s="1" t="str">
        <f>INDEX(Countries[], MATCH(Data[[#This Row],[Where do you work]], Countries[Actual], 0), 2)</f>
        <v>USA</v>
      </c>
      <c r="O1697" s="1" t="str">
        <f>VLOOKUP(Data[[#This Row],[Where do you work]], Countries[], 3, FALSE)</f>
        <v>North America</v>
      </c>
      <c r="P1697" s="1" t="s">
        <v>324</v>
      </c>
      <c r="Q1697" s="1" t="str">
        <f>VLOOKUP(Data[[#This Row],[How many hours of a day you work on Excel]], Time[], 2, FALSE)</f>
        <v>Light</v>
      </c>
      <c r="R1697" s="1">
        <v>6</v>
      </c>
      <c r="S1697" s="33" t="str">
        <f>VLOOKUP(Data[[#This Row],[Years of Experience]], Experience[], 2, TRUE)</f>
        <v>5 - 10 Years</v>
      </c>
    </row>
    <row r="1698" spans="2:19" x14ac:dyDescent="0.2">
      <c r="B1698" s="1" t="s">
        <v>867</v>
      </c>
      <c r="C1698" s="1">
        <v>41055.076342592591</v>
      </c>
      <c r="D1698" s="10">
        <v>89000</v>
      </c>
      <c r="E1698" s="1" t="s">
        <v>322</v>
      </c>
      <c r="F1698" s="11">
        <v>89000</v>
      </c>
      <c r="G1698" s="9">
        <f>Data[[#This Row],[Clean Salary]]*INDEX(Exchange[], MATCH(Data[[#This Row],[Currency]], Exchange[Code], 0), 4)</f>
        <v>89000</v>
      </c>
      <c r="H1698" s="11">
        <f>IFERROR(Data[[#This Row],[Salary in USD]]/(INDEX(Exchange[], MATCH(Data[[#This Row],[Local Currency Unit]], Exchange[Code], 0), 8)), "")</f>
        <v>21190.476190476191</v>
      </c>
      <c r="I1698" s="30">
        <f>100*(Data[[#This Row],[Salary in Big Macs]]/$H$5)</f>
        <v>154.60157021515761</v>
      </c>
      <c r="J1698" s="1" t="s">
        <v>868</v>
      </c>
      <c r="K1698" s="1" t="s">
        <v>281</v>
      </c>
      <c r="L1698" s="1" t="s">
        <v>133</v>
      </c>
      <c r="M1698" s="1" t="s">
        <v>322</v>
      </c>
      <c r="N1698" s="1" t="str">
        <f>INDEX(Countries[], MATCH(Data[[#This Row],[Where do you work]], Countries[Actual], 0), 2)</f>
        <v>USA</v>
      </c>
      <c r="O1698" s="1" t="str">
        <f>VLOOKUP(Data[[#This Row],[Where do you work]], Countries[], 3, FALSE)</f>
        <v>North America</v>
      </c>
      <c r="P1698" s="1" t="s">
        <v>282</v>
      </c>
      <c r="Q1698" s="1" t="str">
        <f>VLOOKUP(Data[[#This Row],[How many hours of a day you work on Excel]], Time[], 2, FALSE)</f>
        <v>Heavy</v>
      </c>
      <c r="S1698" s="33" t="str">
        <f>VLOOKUP(Data[[#This Row],[Years of Experience]], Experience[], 2, TRUE)</f>
        <v>0 - 5 Years</v>
      </c>
    </row>
    <row r="1699" spans="2:19" x14ac:dyDescent="0.2">
      <c r="B1699" s="1" t="s">
        <v>1987</v>
      </c>
      <c r="C1699" s="1">
        <v>41055.232638888891</v>
      </c>
      <c r="D1699" s="10">
        <v>50000</v>
      </c>
      <c r="E1699" s="1" t="s">
        <v>322</v>
      </c>
      <c r="F1699" s="11">
        <v>50000</v>
      </c>
      <c r="G1699" s="9">
        <f>Data[[#This Row],[Clean Salary]]*INDEX(Exchange[], MATCH(Data[[#This Row],[Currency]], Exchange[Code], 0), 4)</f>
        <v>50000</v>
      </c>
      <c r="H1699" s="11">
        <f>IFERROR(Data[[#This Row],[Salary in USD]]/(INDEX(Exchange[], MATCH(Data[[#This Row],[Local Currency Unit]], Exchange[Code], 0), 8)), "")</f>
        <v>11904.761904761905</v>
      </c>
      <c r="I1699" s="30">
        <f>100*(Data[[#This Row],[Salary in Big Macs]]/$H$5)</f>
        <v>86.854814727616642</v>
      </c>
      <c r="J1699" s="1" t="s">
        <v>1988</v>
      </c>
      <c r="K1699" s="1" t="s">
        <v>281</v>
      </c>
      <c r="L1699" s="1" t="s">
        <v>133</v>
      </c>
      <c r="M1699" s="1" t="s">
        <v>322</v>
      </c>
      <c r="N1699" s="1" t="str">
        <f>INDEX(Countries[], MATCH(Data[[#This Row],[Where do you work]], Countries[Actual], 0), 2)</f>
        <v>USA</v>
      </c>
      <c r="O1699" s="1" t="str">
        <f>VLOOKUP(Data[[#This Row],[Where do you work]], Countries[], 3, FALSE)</f>
        <v>North America</v>
      </c>
      <c r="P1699" s="1" t="s">
        <v>282</v>
      </c>
      <c r="Q1699" s="1" t="str">
        <f>VLOOKUP(Data[[#This Row],[How many hours of a day you work on Excel]], Time[], 2, FALSE)</f>
        <v>Heavy</v>
      </c>
      <c r="S1699" s="33" t="str">
        <f>VLOOKUP(Data[[#This Row],[Years of Experience]], Experience[], 2, TRUE)</f>
        <v>0 - 5 Years</v>
      </c>
    </row>
    <row r="1700" spans="2:19" x14ac:dyDescent="0.2">
      <c r="B1700" s="1" t="s">
        <v>2661</v>
      </c>
      <c r="C1700" s="1">
        <v>41058.835497685184</v>
      </c>
      <c r="D1700" s="10">
        <v>33000</v>
      </c>
      <c r="E1700" s="1" t="s">
        <v>322</v>
      </c>
      <c r="F1700" s="11">
        <v>33000</v>
      </c>
      <c r="G1700" s="9">
        <f>Data[[#This Row],[Clean Salary]]*INDEX(Exchange[], MATCH(Data[[#This Row],[Currency]], Exchange[Code], 0), 4)</f>
        <v>33000</v>
      </c>
      <c r="H1700" s="11">
        <f>IFERROR(Data[[#This Row],[Salary in USD]]/(INDEX(Exchange[], MATCH(Data[[#This Row],[Local Currency Unit]], Exchange[Code], 0), 8)), "")</f>
        <v>7857.1428571428569</v>
      </c>
      <c r="I1700" s="30">
        <f>100*(Data[[#This Row],[Salary in Big Macs]]/$H$5)</f>
        <v>57.324177720226977</v>
      </c>
      <c r="J1700" s="1" t="s">
        <v>2662</v>
      </c>
      <c r="K1700" s="1" t="s">
        <v>298</v>
      </c>
      <c r="L1700" s="1" t="s">
        <v>133</v>
      </c>
      <c r="M1700" s="1" t="s">
        <v>322</v>
      </c>
      <c r="N1700" s="1" t="str">
        <f>INDEX(Countries[], MATCH(Data[[#This Row],[Where do you work]], Countries[Actual], 0), 2)</f>
        <v>USA</v>
      </c>
      <c r="O1700" s="1" t="str">
        <f>VLOOKUP(Data[[#This Row],[Where do you work]], Countries[], 3, FALSE)</f>
        <v>North America</v>
      </c>
      <c r="P1700" s="1" t="s">
        <v>282</v>
      </c>
      <c r="Q1700" s="1" t="str">
        <f>VLOOKUP(Data[[#This Row],[How many hours of a day you work on Excel]], Time[], 2, FALSE)</f>
        <v>Heavy</v>
      </c>
      <c r="R1700" s="1">
        <v>3</v>
      </c>
      <c r="S1700" s="33" t="str">
        <f>VLOOKUP(Data[[#This Row],[Years of Experience]], Experience[], 2, TRUE)</f>
        <v>0 - 5 Years</v>
      </c>
    </row>
    <row r="1701" spans="2:19" x14ac:dyDescent="0.2">
      <c r="B1701" s="1" t="s">
        <v>1824</v>
      </c>
      <c r="C1701" s="1">
        <v>41054.143796296295</v>
      </c>
      <c r="D1701" s="10">
        <v>54000</v>
      </c>
      <c r="E1701" s="1" t="s">
        <v>322</v>
      </c>
      <c r="F1701" s="11">
        <v>54000</v>
      </c>
      <c r="G1701" s="9">
        <f>Data[[#This Row],[Clean Salary]]*INDEX(Exchange[], MATCH(Data[[#This Row],[Currency]], Exchange[Code], 0), 4)</f>
        <v>54000</v>
      </c>
      <c r="H1701" s="11">
        <f>IFERROR(Data[[#This Row],[Salary in USD]]/(INDEX(Exchange[], MATCH(Data[[#This Row],[Local Currency Unit]], Exchange[Code], 0), 8)), "")</f>
        <v>12857.142857142857</v>
      </c>
      <c r="I1701" s="30">
        <f>100*(Data[[#This Row],[Salary in Big Macs]]/$H$5)</f>
        <v>93.803199905825977</v>
      </c>
      <c r="J1701" s="1" t="s">
        <v>1508</v>
      </c>
      <c r="K1701" s="1" t="s">
        <v>305</v>
      </c>
      <c r="L1701" s="1" t="s">
        <v>133</v>
      </c>
      <c r="M1701" s="1" t="s">
        <v>322</v>
      </c>
      <c r="N1701" s="1" t="str">
        <f>INDEX(Countries[], MATCH(Data[[#This Row],[Where do you work]], Countries[Actual], 0), 2)</f>
        <v>USA</v>
      </c>
      <c r="O1701" s="1" t="str">
        <f>VLOOKUP(Data[[#This Row],[Where do you work]], Countries[], 3, FALSE)</f>
        <v>North America</v>
      </c>
      <c r="P1701" s="1" t="s">
        <v>294</v>
      </c>
      <c r="Q1701" s="1" t="str">
        <f>VLOOKUP(Data[[#This Row],[How many hours of a day you work on Excel]], Time[], 2, FALSE)</f>
        <v>Very Heavy</v>
      </c>
      <c r="S1701" s="33" t="str">
        <f>VLOOKUP(Data[[#This Row],[Years of Experience]], Experience[], 2, TRUE)</f>
        <v>0 - 5 Years</v>
      </c>
    </row>
    <row r="1702" spans="2:19" x14ac:dyDescent="0.2">
      <c r="B1702" s="1" t="s">
        <v>1507</v>
      </c>
      <c r="C1702" s="1">
        <v>41065.801435185182</v>
      </c>
      <c r="D1702" s="10">
        <v>62000</v>
      </c>
      <c r="E1702" s="1" t="s">
        <v>322</v>
      </c>
      <c r="F1702" s="11">
        <v>62000</v>
      </c>
      <c r="G1702" s="9">
        <f>Data[[#This Row],[Clean Salary]]*INDEX(Exchange[], MATCH(Data[[#This Row],[Currency]], Exchange[Code], 0), 4)</f>
        <v>62000</v>
      </c>
      <c r="H1702" s="11">
        <f>IFERROR(Data[[#This Row],[Salary in USD]]/(INDEX(Exchange[], MATCH(Data[[#This Row],[Local Currency Unit]], Exchange[Code], 0), 8)), "")</f>
        <v>14761.904761904761</v>
      </c>
      <c r="I1702" s="30">
        <f>100*(Data[[#This Row],[Salary in Big Macs]]/$H$5)</f>
        <v>107.69997026224462</v>
      </c>
      <c r="J1702" s="1" t="s">
        <v>1508</v>
      </c>
      <c r="K1702" s="1" t="s">
        <v>305</v>
      </c>
      <c r="L1702" s="1" t="s">
        <v>133</v>
      </c>
      <c r="M1702" s="1" t="s">
        <v>322</v>
      </c>
      <c r="N1702" s="1" t="str">
        <f>INDEX(Countries[], MATCH(Data[[#This Row],[Where do you work]], Countries[Actual], 0), 2)</f>
        <v>USA</v>
      </c>
      <c r="O1702" s="1" t="str">
        <f>VLOOKUP(Data[[#This Row],[Where do you work]], Countries[], 3, FALSE)</f>
        <v>North America</v>
      </c>
      <c r="P1702" s="1" t="s">
        <v>291</v>
      </c>
      <c r="Q1702" s="1" t="str">
        <f>VLOOKUP(Data[[#This Row],[How many hours of a day you work on Excel]], Time[], 2, FALSE)</f>
        <v>Medium</v>
      </c>
      <c r="R1702" s="1">
        <v>12</v>
      </c>
      <c r="S1702" s="33" t="str">
        <f>VLOOKUP(Data[[#This Row],[Years of Experience]], Experience[], 2, TRUE)</f>
        <v>10 - 20 Years</v>
      </c>
    </row>
    <row r="1703" spans="2:19" x14ac:dyDescent="0.2">
      <c r="B1703" s="1" t="s">
        <v>1608</v>
      </c>
      <c r="C1703" s="1">
        <v>41057.967638888891</v>
      </c>
      <c r="D1703" s="10">
        <v>60000</v>
      </c>
      <c r="E1703" s="1" t="s">
        <v>322</v>
      </c>
      <c r="F1703" s="11">
        <v>60000</v>
      </c>
      <c r="G1703" s="9">
        <f>Data[[#This Row],[Clean Salary]]*INDEX(Exchange[], MATCH(Data[[#This Row],[Currency]], Exchange[Code], 0), 4)</f>
        <v>60000</v>
      </c>
      <c r="H1703" s="11">
        <f>IFERROR(Data[[#This Row],[Salary in USD]]/(INDEX(Exchange[], MATCH(Data[[#This Row],[Local Currency Unit]], Exchange[Code], 0), 8)), "")</f>
        <v>14285.714285714284</v>
      </c>
      <c r="I1703" s="30">
        <f>100*(Data[[#This Row],[Salary in Big Macs]]/$H$5)</f>
        <v>104.22577767313996</v>
      </c>
      <c r="J1703" s="1" t="s">
        <v>1609</v>
      </c>
      <c r="K1703" s="1" t="s">
        <v>281</v>
      </c>
      <c r="L1703" s="1" t="s">
        <v>133</v>
      </c>
      <c r="M1703" s="1" t="s">
        <v>322</v>
      </c>
      <c r="N1703" s="1" t="str">
        <f>INDEX(Countries[], MATCH(Data[[#This Row],[Where do you work]], Countries[Actual], 0), 2)</f>
        <v>USA</v>
      </c>
      <c r="O1703" s="1" t="str">
        <f>VLOOKUP(Data[[#This Row],[Where do you work]], Countries[], 3, FALSE)</f>
        <v>North America</v>
      </c>
      <c r="P1703" s="1" t="s">
        <v>291</v>
      </c>
      <c r="Q1703" s="1" t="str">
        <f>VLOOKUP(Data[[#This Row],[How many hours of a day you work on Excel]], Time[], 2, FALSE)</f>
        <v>Medium</v>
      </c>
      <c r="R1703" s="1">
        <v>10</v>
      </c>
      <c r="S1703" s="33" t="str">
        <f>VLOOKUP(Data[[#This Row],[Years of Experience]], Experience[], 2, TRUE)</f>
        <v>10 - 20 Years</v>
      </c>
    </row>
    <row r="1704" spans="2:19" x14ac:dyDescent="0.2">
      <c r="B1704" s="1" t="s">
        <v>2447</v>
      </c>
      <c r="C1704" s="1">
        <v>41074.18236111111</v>
      </c>
      <c r="D1704" s="10">
        <v>40000</v>
      </c>
      <c r="E1704" s="1" t="s">
        <v>322</v>
      </c>
      <c r="F1704" s="11">
        <v>40000</v>
      </c>
      <c r="G1704" s="9">
        <f>Data[[#This Row],[Clean Salary]]*INDEX(Exchange[], MATCH(Data[[#This Row],[Currency]], Exchange[Code], 0), 4)</f>
        <v>40000</v>
      </c>
      <c r="H1704" s="11">
        <f>IFERROR(Data[[#This Row],[Salary in USD]]/(INDEX(Exchange[], MATCH(Data[[#This Row],[Local Currency Unit]], Exchange[Code], 0), 8)), "")</f>
        <v>9523.8095238095229</v>
      </c>
      <c r="I1704" s="30">
        <f>100*(Data[[#This Row],[Salary in Big Macs]]/$H$5)</f>
        <v>69.483851782093311</v>
      </c>
      <c r="J1704" s="1" t="s">
        <v>2448</v>
      </c>
      <c r="K1704" s="1" t="s">
        <v>290</v>
      </c>
      <c r="L1704" s="1" t="s">
        <v>133</v>
      </c>
      <c r="M1704" s="1" t="s">
        <v>322</v>
      </c>
      <c r="N1704" s="1" t="str">
        <f>INDEX(Countries[], MATCH(Data[[#This Row],[Where do you work]], Countries[Actual], 0), 2)</f>
        <v>USA</v>
      </c>
      <c r="O1704" s="1" t="str">
        <f>VLOOKUP(Data[[#This Row],[Where do you work]], Countries[], 3, FALSE)</f>
        <v>North America</v>
      </c>
      <c r="P1704" s="1" t="s">
        <v>291</v>
      </c>
      <c r="Q1704" s="1" t="str">
        <f>VLOOKUP(Data[[#This Row],[How many hours of a day you work on Excel]], Time[], 2, FALSE)</f>
        <v>Medium</v>
      </c>
      <c r="R1704" s="1">
        <v>0</v>
      </c>
      <c r="S1704" s="33" t="str">
        <f>VLOOKUP(Data[[#This Row],[Years of Experience]], Experience[], 2, TRUE)</f>
        <v>0 - 5 Years</v>
      </c>
    </row>
    <row r="1705" spans="2:19" x14ac:dyDescent="0.2">
      <c r="B1705" s="1" t="s">
        <v>2308</v>
      </c>
      <c r="C1705" s="1">
        <v>41055.037974537037</v>
      </c>
      <c r="D1705" s="10">
        <v>43000</v>
      </c>
      <c r="E1705" s="1" t="s">
        <v>322</v>
      </c>
      <c r="F1705" s="11">
        <v>43000</v>
      </c>
      <c r="G1705" s="9">
        <f>Data[[#This Row],[Clean Salary]]*INDEX(Exchange[], MATCH(Data[[#This Row],[Currency]], Exchange[Code], 0), 4)</f>
        <v>43000</v>
      </c>
      <c r="H1705" s="11">
        <f>IFERROR(Data[[#This Row],[Salary in USD]]/(INDEX(Exchange[], MATCH(Data[[#This Row],[Local Currency Unit]], Exchange[Code], 0), 8)), "")</f>
        <v>10238.095238095239</v>
      </c>
      <c r="I1705" s="30">
        <f>100*(Data[[#This Row],[Salary in Big Macs]]/$H$5)</f>
        <v>74.695140665750316</v>
      </c>
      <c r="J1705" s="1" t="s">
        <v>2309</v>
      </c>
      <c r="K1705" s="1" t="s">
        <v>290</v>
      </c>
      <c r="L1705" s="1" t="s">
        <v>133</v>
      </c>
      <c r="M1705" s="1" t="s">
        <v>322</v>
      </c>
      <c r="N1705" s="1" t="str">
        <f>INDEX(Countries[], MATCH(Data[[#This Row],[Where do you work]], Countries[Actual], 0), 2)</f>
        <v>USA</v>
      </c>
      <c r="O1705" s="1" t="str">
        <f>VLOOKUP(Data[[#This Row],[Where do you work]], Countries[], 3, FALSE)</f>
        <v>North America</v>
      </c>
      <c r="P1705" s="1" t="s">
        <v>294</v>
      </c>
      <c r="Q1705" s="1" t="str">
        <f>VLOOKUP(Data[[#This Row],[How many hours of a day you work on Excel]], Time[], 2, FALSE)</f>
        <v>Very Heavy</v>
      </c>
      <c r="S1705" s="33" t="str">
        <f>VLOOKUP(Data[[#This Row],[Years of Experience]], Experience[], 2, TRUE)</f>
        <v>0 - 5 Years</v>
      </c>
    </row>
    <row r="1706" spans="2:19" x14ac:dyDescent="0.2">
      <c r="B1706" s="1" t="s">
        <v>2695</v>
      </c>
      <c r="C1706" s="1">
        <v>41056.13853009259</v>
      </c>
      <c r="D1706" s="10">
        <v>32000</v>
      </c>
      <c r="E1706" s="1" t="s">
        <v>322</v>
      </c>
      <c r="F1706" s="11">
        <v>32000</v>
      </c>
      <c r="G1706" s="9">
        <f>Data[[#This Row],[Clean Salary]]*INDEX(Exchange[], MATCH(Data[[#This Row],[Currency]], Exchange[Code], 0), 4)</f>
        <v>32000</v>
      </c>
      <c r="H1706" s="11">
        <f>IFERROR(Data[[#This Row],[Salary in USD]]/(INDEX(Exchange[], MATCH(Data[[#This Row],[Local Currency Unit]], Exchange[Code], 0), 8)), "")</f>
        <v>7619.0476190476184</v>
      </c>
      <c r="I1706" s="30">
        <f>100*(Data[[#This Row],[Salary in Big Macs]]/$H$5)</f>
        <v>55.587081425674647</v>
      </c>
      <c r="J1706" s="1" t="s">
        <v>2696</v>
      </c>
      <c r="K1706" s="1" t="s">
        <v>281</v>
      </c>
      <c r="L1706" s="1" t="s">
        <v>133</v>
      </c>
      <c r="M1706" s="1" t="s">
        <v>322</v>
      </c>
      <c r="N1706" s="1" t="str">
        <f>INDEX(Countries[], MATCH(Data[[#This Row],[Where do you work]], Countries[Actual], 0), 2)</f>
        <v>USA</v>
      </c>
      <c r="O1706" s="1" t="str">
        <f>VLOOKUP(Data[[#This Row],[Where do you work]], Countries[], 3, FALSE)</f>
        <v>North America</v>
      </c>
      <c r="P1706" s="1" t="s">
        <v>282</v>
      </c>
      <c r="Q1706" s="1" t="str">
        <f>VLOOKUP(Data[[#This Row],[How many hours of a day you work on Excel]], Time[], 2, FALSE)</f>
        <v>Heavy</v>
      </c>
      <c r="R1706" s="1">
        <v>1</v>
      </c>
      <c r="S1706" s="33" t="str">
        <f>VLOOKUP(Data[[#This Row],[Years of Experience]], Experience[], 2, TRUE)</f>
        <v>0 - 5 Years</v>
      </c>
    </row>
    <row r="1707" spans="2:19" x14ac:dyDescent="0.2">
      <c r="B1707" s="1" t="s">
        <v>2222</v>
      </c>
      <c r="C1707" s="1">
        <v>41055.231747685182</v>
      </c>
      <c r="D1707" s="10">
        <v>45000</v>
      </c>
      <c r="E1707" s="1" t="s">
        <v>322</v>
      </c>
      <c r="F1707" s="11">
        <v>45000</v>
      </c>
      <c r="G1707" s="9">
        <f>Data[[#This Row],[Clean Salary]]*INDEX(Exchange[], MATCH(Data[[#This Row],[Currency]], Exchange[Code], 0), 4)</f>
        <v>45000</v>
      </c>
      <c r="H1707" s="11">
        <f>IFERROR(Data[[#This Row],[Salary in USD]]/(INDEX(Exchange[], MATCH(Data[[#This Row],[Local Currency Unit]], Exchange[Code], 0), 8)), "")</f>
        <v>10714.285714285714</v>
      </c>
      <c r="I1707" s="30">
        <f>100*(Data[[#This Row],[Salary in Big Macs]]/$H$5)</f>
        <v>78.169333254854962</v>
      </c>
      <c r="J1707" s="1" t="s">
        <v>2223</v>
      </c>
      <c r="K1707" s="1" t="s">
        <v>313</v>
      </c>
      <c r="L1707" s="1" t="s">
        <v>133</v>
      </c>
      <c r="M1707" s="1" t="s">
        <v>322</v>
      </c>
      <c r="N1707" s="1" t="str">
        <f>INDEX(Countries[], MATCH(Data[[#This Row],[Where do you work]], Countries[Actual], 0), 2)</f>
        <v>USA</v>
      </c>
      <c r="O1707" s="1" t="str">
        <f>VLOOKUP(Data[[#This Row],[Where do you work]], Countries[], 3, FALSE)</f>
        <v>North America</v>
      </c>
      <c r="P1707" s="1" t="s">
        <v>294</v>
      </c>
      <c r="Q1707" s="1" t="str">
        <f>VLOOKUP(Data[[#This Row],[How many hours of a day you work on Excel]], Time[], 2, FALSE)</f>
        <v>Very Heavy</v>
      </c>
      <c r="S1707" s="33" t="str">
        <f>VLOOKUP(Data[[#This Row],[Years of Experience]], Experience[], 2, TRUE)</f>
        <v>0 - 5 Years</v>
      </c>
    </row>
    <row r="1708" spans="2:19" x14ac:dyDescent="0.2">
      <c r="B1708" s="1" t="s">
        <v>2697</v>
      </c>
      <c r="C1708" s="1">
        <v>41059.976388888892</v>
      </c>
      <c r="D1708" s="10">
        <v>32000</v>
      </c>
      <c r="E1708" s="1" t="s">
        <v>322</v>
      </c>
      <c r="F1708" s="11">
        <v>32000</v>
      </c>
      <c r="G1708" s="9">
        <f>Data[[#This Row],[Clean Salary]]*INDEX(Exchange[], MATCH(Data[[#This Row],[Currency]], Exchange[Code], 0), 4)</f>
        <v>32000</v>
      </c>
      <c r="H1708" s="11">
        <f>IFERROR(Data[[#This Row],[Salary in USD]]/(INDEX(Exchange[], MATCH(Data[[#This Row],[Local Currency Unit]], Exchange[Code], 0), 8)), "")</f>
        <v>7619.0476190476184</v>
      </c>
      <c r="I1708" s="30">
        <f>100*(Data[[#This Row],[Salary in Big Macs]]/$H$5)</f>
        <v>55.587081425674647</v>
      </c>
      <c r="J1708" s="1" t="s">
        <v>2698</v>
      </c>
      <c r="K1708" s="1" t="s">
        <v>313</v>
      </c>
      <c r="L1708" s="1" t="s">
        <v>133</v>
      </c>
      <c r="M1708" s="1" t="s">
        <v>322</v>
      </c>
      <c r="N1708" s="1" t="str">
        <f>INDEX(Countries[], MATCH(Data[[#This Row],[Where do you work]], Countries[Actual], 0), 2)</f>
        <v>USA</v>
      </c>
      <c r="O1708" s="1" t="str">
        <f>VLOOKUP(Data[[#This Row],[Where do you work]], Countries[], 3, FALSE)</f>
        <v>North America</v>
      </c>
      <c r="P1708" s="1" t="s">
        <v>282</v>
      </c>
      <c r="Q1708" s="1" t="str">
        <f>VLOOKUP(Data[[#This Row],[How many hours of a day you work on Excel]], Time[], 2, FALSE)</f>
        <v>Heavy</v>
      </c>
      <c r="R1708" s="1">
        <v>10</v>
      </c>
      <c r="S1708" s="33" t="str">
        <f>VLOOKUP(Data[[#This Row],[Years of Experience]], Experience[], 2, TRUE)</f>
        <v>10 - 20 Years</v>
      </c>
    </row>
    <row r="1709" spans="2:19" x14ac:dyDescent="0.2">
      <c r="B1709" s="1" t="s">
        <v>2185</v>
      </c>
      <c r="C1709" s="1">
        <v>41055.22724537037</v>
      </c>
      <c r="D1709" s="10">
        <v>46000</v>
      </c>
      <c r="E1709" s="1" t="s">
        <v>322</v>
      </c>
      <c r="F1709" s="11">
        <v>46000</v>
      </c>
      <c r="G1709" s="9">
        <f>Data[[#This Row],[Clean Salary]]*INDEX(Exchange[], MATCH(Data[[#This Row],[Currency]], Exchange[Code], 0), 4)</f>
        <v>46000</v>
      </c>
      <c r="H1709" s="11">
        <f>IFERROR(Data[[#This Row],[Salary in USD]]/(INDEX(Exchange[], MATCH(Data[[#This Row],[Local Currency Unit]], Exchange[Code], 0), 8)), "")</f>
        <v>10952.380952380952</v>
      </c>
      <c r="I1709" s="30">
        <f>100*(Data[[#This Row],[Salary in Big Macs]]/$H$5)</f>
        <v>79.906429549407306</v>
      </c>
      <c r="J1709" s="1" t="s">
        <v>913</v>
      </c>
      <c r="K1709" s="1" t="s">
        <v>290</v>
      </c>
      <c r="L1709" s="1" t="s">
        <v>133</v>
      </c>
      <c r="M1709" s="1" t="s">
        <v>322</v>
      </c>
      <c r="N1709" s="1" t="str">
        <f>INDEX(Countries[], MATCH(Data[[#This Row],[Where do you work]], Countries[Actual], 0), 2)</f>
        <v>USA</v>
      </c>
      <c r="O1709" s="1" t="str">
        <f>VLOOKUP(Data[[#This Row],[Where do you work]], Countries[], 3, FALSE)</f>
        <v>North America</v>
      </c>
      <c r="P1709" s="1" t="s">
        <v>291</v>
      </c>
      <c r="Q1709" s="1" t="str">
        <f>VLOOKUP(Data[[#This Row],[How many hours of a day you work on Excel]], Time[], 2, FALSE)</f>
        <v>Medium</v>
      </c>
      <c r="S1709" s="33" t="str">
        <f>VLOOKUP(Data[[#This Row],[Years of Experience]], Experience[], 2, TRUE)</f>
        <v>0 - 5 Years</v>
      </c>
    </row>
    <row r="1710" spans="2:19" x14ac:dyDescent="0.2">
      <c r="B1710" s="1" t="s">
        <v>2053</v>
      </c>
      <c r="C1710" s="1">
        <v>41058.964409722219</v>
      </c>
      <c r="D1710" s="10">
        <v>49000</v>
      </c>
      <c r="E1710" s="1" t="s">
        <v>322</v>
      </c>
      <c r="F1710" s="11">
        <v>49000</v>
      </c>
      <c r="G1710" s="9">
        <f>Data[[#This Row],[Clean Salary]]*INDEX(Exchange[], MATCH(Data[[#This Row],[Currency]], Exchange[Code], 0), 4)</f>
        <v>49000</v>
      </c>
      <c r="H1710" s="11">
        <f>IFERROR(Data[[#This Row],[Salary in USD]]/(INDEX(Exchange[], MATCH(Data[[#This Row],[Local Currency Unit]], Exchange[Code], 0), 8)), "")</f>
        <v>11666.666666666666</v>
      </c>
      <c r="I1710" s="30">
        <f>100*(Data[[#This Row],[Salary in Big Macs]]/$H$5)</f>
        <v>85.117718433064312</v>
      </c>
      <c r="J1710" s="1" t="s">
        <v>913</v>
      </c>
      <c r="K1710" s="1" t="s">
        <v>290</v>
      </c>
      <c r="L1710" s="1" t="s">
        <v>133</v>
      </c>
      <c r="M1710" s="1" t="s">
        <v>322</v>
      </c>
      <c r="N1710" s="1" t="str">
        <f>INDEX(Countries[], MATCH(Data[[#This Row],[Where do you work]], Countries[Actual], 0), 2)</f>
        <v>USA</v>
      </c>
      <c r="O1710" s="1" t="str">
        <f>VLOOKUP(Data[[#This Row],[Where do you work]], Countries[], 3, FALSE)</f>
        <v>North America</v>
      </c>
      <c r="P1710" s="1" t="s">
        <v>282</v>
      </c>
      <c r="Q1710" s="1" t="str">
        <f>VLOOKUP(Data[[#This Row],[How many hours of a day you work on Excel]], Time[], 2, FALSE)</f>
        <v>Heavy</v>
      </c>
      <c r="R1710" s="1">
        <v>10</v>
      </c>
      <c r="S1710" s="33" t="str">
        <f>VLOOKUP(Data[[#This Row],[Years of Experience]], Experience[], 2, TRUE)</f>
        <v>10 - 20 Years</v>
      </c>
    </row>
    <row r="1711" spans="2:19" x14ac:dyDescent="0.2">
      <c r="B1711" s="1" t="s">
        <v>1825</v>
      </c>
      <c r="C1711" s="1">
        <v>41055.02983796296</v>
      </c>
      <c r="D1711" s="10">
        <v>54000</v>
      </c>
      <c r="E1711" s="1" t="s">
        <v>322</v>
      </c>
      <c r="F1711" s="11">
        <v>54000</v>
      </c>
      <c r="G1711" s="9">
        <f>Data[[#This Row],[Clean Salary]]*INDEX(Exchange[], MATCH(Data[[#This Row],[Currency]], Exchange[Code], 0), 4)</f>
        <v>54000</v>
      </c>
      <c r="H1711" s="11">
        <f>IFERROR(Data[[#This Row],[Salary in USD]]/(INDEX(Exchange[], MATCH(Data[[#This Row],[Local Currency Unit]], Exchange[Code], 0), 8)), "")</f>
        <v>12857.142857142857</v>
      </c>
      <c r="I1711" s="30">
        <f>100*(Data[[#This Row],[Salary in Big Macs]]/$H$5)</f>
        <v>93.803199905825977</v>
      </c>
      <c r="J1711" s="1" t="s">
        <v>913</v>
      </c>
      <c r="K1711" s="1" t="s">
        <v>290</v>
      </c>
      <c r="L1711" s="1" t="s">
        <v>133</v>
      </c>
      <c r="M1711" s="1" t="s">
        <v>322</v>
      </c>
      <c r="N1711" s="1" t="str">
        <f>INDEX(Countries[], MATCH(Data[[#This Row],[Where do you work]], Countries[Actual], 0), 2)</f>
        <v>USA</v>
      </c>
      <c r="O1711" s="1" t="str">
        <f>VLOOKUP(Data[[#This Row],[Where do you work]], Countries[], 3, FALSE)</f>
        <v>North America</v>
      </c>
      <c r="P1711" s="1" t="s">
        <v>291</v>
      </c>
      <c r="Q1711" s="1" t="str">
        <f>VLOOKUP(Data[[#This Row],[How many hours of a day you work on Excel]], Time[], 2, FALSE)</f>
        <v>Medium</v>
      </c>
      <c r="S1711" s="33" t="str">
        <f>VLOOKUP(Data[[#This Row],[Years of Experience]], Experience[], 2, TRUE)</f>
        <v>0 - 5 Years</v>
      </c>
    </row>
    <row r="1712" spans="2:19" x14ac:dyDescent="0.2">
      <c r="B1712" s="1" t="s">
        <v>1983</v>
      </c>
      <c r="C1712" s="1">
        <v>41055.222719907404</v>
      </c>
      <c r="D1712" s="10">
        <v>50000</v>
      </c>
      <c r="E1712" s="1" t="s">
        <v>322</v>
      </c>
      <c r="F1712" s="11">
        <v>50000</v>
      </c>
      <c r="G1712" s="9">
        <f>Data[[#This Row],[Clean Salary]]*INDEX(Exchange[], MATCH(Data[[#This Row],[Currency]], Exchange[Code], 0), 4)</f>
        <v>50000</v>
      </c>
      <c r="H1712" s="11">
        <f>IFERROR(Data[[#This Row],[Salary in USD]]/(INDEX(Exchange[], MATCH(Data[[#This Row],[Local Currency Unit]], Exchange[Code], 0), 8)), "")</f>
        <v>11904.761904761905</v>
      </c>
      <c r="I1712" s="30">
        <f>100*(Data[[#This Row],[Salary in Big Macs]]/$H$5)</f>
        <v>86.854814727616642</v>
      </c>
      <c r="J1712" s="1" t="s">
        <v>1984</v>
      </c>
      <c r="K1712" s="1" t="s">
        <v>290</v>
      </c>
      <c r="L1712" s="1" t="s">
        <v>133</v>
      </c>
      <c r="M1712" s="1" t="s">
        <v>322</v>
      </c>
      <c r="N1712" s="1" t="str">
        <f>INDEX(Countries[], MATCH(Data[[#This Row],[Where do you work]], Countries[Actual], 0), 2)</f>
        <v>USA</v>
      </c>
      <c r="O1712" s="1" t="str">
        <f>VLOOKUP(Data[[#This Row],[Where do you work]], Countries[], 3, FALSE)</f>
        <v>North America</v>
      </c>
      <c r="P1712" s="1" t="s">
        <v>291</v>
      </c>
      <c r="Q1712" s="1" t="str">
        <f>VLOOKUP(Data[[#This Row],[How many hours of a day you work on Excel]], Time[], 2, FALSE)</f>
        <v>Medium</v>
      </c>
      <c r="S1712" s="33" t="str">
        <f>VLOOKUP(Data[[#This Row],[Years of Experience]], Experience[], 2, TRUE)</f>
        <v>0 - 5 Years</v>
      </c>
    </row>
    <row r="1713" spans="2:19" x14ac:dyDescent="0.2">
      <c r="B1713" s="1" t="s">
        <v>2449</v>
      </c>
      <c r="C1713" s="1">
        <v>41075.10050925926</v>
      </c>
      <c r="D1713" s="10">
        <v>40000</v>
      </c>
      <c r="E1713" s="1" t="s">
        <v>322</v>
      </c>
      <c r="F1713" s="11">
        <v>40000</v>
      </c>
      <c r="G1713" s="9">
        <f>Data[[#This Row],[Clean Salary]]*INDEX(Exchange[], MATCH(Data[[#This Row],[Currency]], Exchange[Code], 0), 4)</f>
        <v>40000</v>
      </c>
      <c r="H1713" s="11">
        <f>IFERROR(Data[[#This Row],[Salary in USD]]/(INDEX(Exchange[], MATCH(Data[[#This Row],[Local Currency Unit]], Exchange[Code], 0), 8)), "")</f>
        <v>9523.8095238095229</v>
      </c>
      <c r="I1713" s="30">
        <f>100*(Data[[#This Row],[Salary in Big Macs]]/$H$5)</f>
        <v>69.483851782093311</v>
      </c>
      <c r="J1713" s="1" t="s">
        <v>2450</v>
      </c>
      <c r="K1713" s="1" t="s">
        <v>286</v>
      </c>
      <c r="L1713" s="1" t="s">
        <v>133</v>
      </c>
      <c r="M1713" s="1" t="s">
        <v>322</v>
      </c>
      <c r="N1713" s="1" t="str">
        <f>INDEX(Countries[], MATCH(Data[[#This Row],[Where do you work]], Countries[Actual], 0), 2)</f>
        <v>USA</v>
      </c>
      <c r="O1713" s="1" t="str">
        <f>VLOOKUP(Data[[#This Row],[Where do you work]], Countries[], 3, FALSE)</f>
        <v>North America</v>
      </c>
      <c r="P1713" s="1" t="s">
        <v>282</v>
      </c>
      <c r="Q1713" s="1" t="str">
        <f>VLOOKUP(Data[[#This Row],[How many hours of a day you work on Excel]], Time[], 2, FALSE)</f>
        <v>Heavy</v>
      </c>
      <c r="R1713" s="1">
        <v>1</v>
      </c>
      <c r="S1713" s="33" t="str">
        <f>VLOOKUP(Data[[#This Row],[Years of Experience]], Experience[], 2, TRUE)</f>
        <v>0 - 5 Years</v>
      </c>
    </row>
    <row r="1714" spans="2:19" x14ac:dyDescent="0.2">
      <c r="B1714" s="1" t="s">
        <v>1979</v>
      </c>
      <c r="C1714" s="1">
        <v>41055.135428240741</v>
      </c>
      <c r="D1714" s="10">
        <v>50000</v>
      </c>
      <c r="E1714" s="1" t="s">
        <v>322</v>
      </c>
      <c r="F1714" s="11">
        <v>50000</v>
      </c>
      <c r="G1714" s="9">
        <f>Data[[#This Row],[Clean Salary]]*INDEX(Exchange[], MATCH(Data[[#This Row],[Currency]], Exchange[Code], 0), 4)</f>
        <v>50000</v>
      </c>
      <c r="H1714" s="11">
        <f>IFERROR(Data[[#This Row],[Salary in USD]]/(INDEX(Exchange[], MATCH(Data[[#This Row],[Local Currency Unit]], Exchange[Code], 0), 8)), "")</f>
        <v>11904.761904761905</v>
      </c>
      <c r="I1714" s="30">
        <f>100*(Data[[#This Row],[Salary in Big Macs]]/$H$5)</f>
        <v>86.854814727616642</v>
      </c>
      <c r="J1714" s="1" t="s">
        <v>1980</v>
      </c>
      <c r="K1714" s="1" t="s">
        <v>290</v>
      </c>
      <c r="L1714" s="1" t="s">
        <v>133</v>
      </c>
      <c r="M1714" s="1" t="s">
        <v>322</v>
      </c>
      <c r="N1714" s="1" t="str">
        <f>INDEX(Countries[], MATCH(Data[[#This Row],[Where do you work]], Countries[Actual], 0), 2)</f>
        <v>USA</v>
      </c>
      <c r="O1714" s="1" t="str">
        <f>VLOOKUP(Data[[#This Row],[Where do you work]], Countries[], 3, FALSE)</f>
        <v>North America</v>
      </c>
      <c r="P1714" s="1" t="s">
        <v>282</v>
      </c>
      <c r="Q1714" s="1" t="str">
        <f>VLOOKUP(Data[[#This Row],[How many hours of a day you work on Excel]], Time[], 2, FALSE)</f>
        <v>Heavy</v>
      </c>
      <c r="S1714" s="33" t="str">
        <f>VLOOKUP(Data[[#This Row],[Years of Experience]], Experience[], 2, TRUE)</f>
        <v>0 - 5 Years</v>
      </c>
    </row>
    <row r="1715" spans="2:19" x14ac:dyDescent="0.2">
      <c r="B1715" s="1" t="s">
        <v>1831</v>
      </c>
      <c r="C1715" s="1">
        <v>41058.509745370371</v>
      </c>
      <c r="D1715" s="10">
        <v>54000</v>
      </c>
      <c r="E1715" s="1" t="s">
        <v>322</v>
      </c>
      <c r="F1715" s="11">
        <v>54000</v>
      </c>
      <c r="G1715" s="9">
        <f>Data[[#This Row],[Clean Salary]]*INDEX(Exchange[], MATCH(Data[[#This Row],[Currency]], Exchange[Code], 0), 4)</f>
        <v>54000</v>
      </c>
      <c r="H1715" s="11">
        <f>IFERROR(Data[[#This Row],[Salary in USD]]/(INDEX(Exchange[], MATCH(Data[[#This Row],[Local Currency Unit]], Exchange[Code], 0), 8)), "")</f>
        <v>12857.142857142857</v>
      </c>
      <c r="I1715" s="30">
        <f>100*(Data[[#This Row],[Salary in Big Macs]]/$H$5)</f>
        <v>93.803199905825977</v>
      </c>
      <c r="J1715" s="1" t="s">
        <v>1832</v>
      </c>
      <c r="K1715" s="1" t="s">
        <v>290</v>
      </c>
      <c r="L1715" s="1" t="s">
        <v>133</v>
      </c>
      <c r="M1715" s="1" t="s">
        <v>322</v>
      </c>
      <c r="N1715" s="1" t="str">
        <f>INDEX(Countries[], MATCH(Data[[#This Row],[Where do you work]], Countries[Actual], 0), 2)</f>
        <v>USA</v>
      </c>
      <c r="O1715" s="1" t="str">
        <f>VLOOKUP(Data[[#This Row],[Where do you work]], Countries[], 3, FALSE)</f>
        <v>North America</v>
      </c>
      <c r="P1715" s="1" t="s">
        <v>294</v>
      </c>
      <c r="Q1715" s="1" t="str">
        <f>VLOOKUP(Data[[#This Row],[How many hours of a day you work on Excel]], Time[], 2, FALSE)</f>
        <v>Very Heavy</v>
      </c>
      <c r="R1715" s="1">
        <v>6</v>
      </c>
      <c r="S1715" s="33" t="str">
        <f>VLOOKUP(Data[[#This Row],[Years of Experience]], Experience[], 2, TRUE)</f>
        <v>5 - 10 Years</v>
      </c>
    </row>
    <row r="1716" spans="2:19" x14ac:dyDescent="0.2">
      <c r="B1716" s="1" t="s">
        <v>1407</v>
      </c>
      <c r="C1716" s="1">
        <v>41055.179340277777</v>
      </c>
      <c r="D1716" s="10">
        <v>65000</v>
      </c>
      <c r="E1716" s="1" t="s">
        <v>322</v>
      </c>
      <c r="F1716" s="11">
        <v>65000</v>
      </c>
      <c r="G1716" s="9">
        <f>Data[[#This Row],[Clean Salary]]*INDEX(Exchange[], MATCH(Data[[#This Row],[Currency]], Exchange[Code], 0), 4)</f>
        <v>65000</v>
      </c>
      <c r="H1716" s="11">
        <f>IFERROR(Data[[#This Row],[Salary in USD]]/(INDEX(Exchange[], MATCH(Data[[#This Row],[Local Currency Unit]], Exchange[Code], 0), 8)), "")</f>
        <v>15476.190476190475</v>
      </c>
      <c r="I1716" s="30">
        <f>100*(Data[[#This Row],[Salary in Big Macs]]/$H$5)</f>
        <v>112.91125914590164</v>
      </c>
      <c r="J1716" s="1" t="s">
        <v>1408</v>
      </c>
      <c r="K1716" s="1" t="s">
        <v>281</v>
      </c>
      <c r="L1716" s="1" t="s">
        <v>133</v>
      </c>
      <c r="M1716" s="1" t="s">
        <v>322</v>
      </c>
      <c r="N1716" s="1" t="str">
        <f>INDEX(Countries[], MATCH(Data[[#This Row],[Where do you work]], Countries[Actual], 0), 2)</f>
        <v>USA</v>
      </c>
      <c r="O1716" s="1" t="str">
        <f>VLOOKUP(Data[[#This Row],[Where do you work]], Countries[], 3, FALSE)</f>
        <v>North America</v>
      </c>
      <c r="P1716" s="1" t="s">
        <v>294</v>
      </c>
      <c r="Q1716" s="1" t="str">
        <f>VLOOKUP(Data[[#This Row],[How many hours of a day you work on Excel]], Time[], 2, FALSE)</f>
        <v>Very Heavy</v>
      </c>
      <c r="S1716" s="33" t="str">
        <f>VLOOKUP(Data[[#This Row],[Years of Experience]], Experience[], 2, TRUE)</f>
        <v>0 - 5 Years</v>
      </c>
    </row>
    <row r="1717" spans="2:19" x14ac:dyDescent="0.2">
      <c r="B1717" s="1" t="s">
        <v>1797</v>
      </c>
      <c r="C1717" s="1">
        <v>41058.967731481483</v>
      </c>
      <c r="D1717" s="10">
        <v>55000</v>
      </c>
      <c r="E1717" s="1" t="s">
        <v>322</v>
      </c>
      <c r="F1717" s="11">
        <v>55000</v>
      </c>
      <c r="G1717" s="9">
        <f>Data[[#This Row],[Clean Salary]]*INDEX(Exchange[], MATCH(Data[[#This Row],[Currency]], Exchange[Code], 0), 4)</f>
        <v>55000</v>
      </c>
      <c r="H1717" s="11">
        <f>IFERROR(Data[[#This Row],[Salary in USD]]/(INDEX(Exchange[], MATCH(Data[[#This Row],[Local Currency Unit]], Exchange[Code], 0), 8)), "")</f>
        <v>13095.238095238095</v>
      </c>
      <c r="I1717" s="30">
        <f>100*(Data[[#This Row],[Salary in Big Macs]]/$H$5)</f>
        <v>95.540296200378307</v>
      </c>
      <c r="J1717" s="1" t="s">
        <v>1798</v>
      </c>
      <c r="K1717" s="1" t="s">
        <v>290</v>
      </c>
      <c r="L1717" s="1" t="s">
        <v>133</v>
      </c>
      <c r="M1717" s="1" t="s">
        <v>322</v>
      </c>
      <c r="N1717" s="1" t="str">
        <f>INDEX(Countries[], MATCH(Data[[#This Row],[Where do you work]], Countries[Actual], 0), 2)</f>
        <v>USA</v>
      </c>
      <c r="O1717" s="1" t="str">
        <f>VLOOKUP(Data[[#This Row],[Where do you work]], Countries[], 3, FALSE)</f>
        <v>North America</v>
      </c>
      <c r="P1717" s="1" t="s">
        <v>294</v>
      </c>
      <c r="Q1717" s="1" t="str">
        <f>VLOOKUP(Data[[#This Row],[How many hours of a day you work on Excel]], Time[], 2, FALSE)</f>
        <v>Very Heavy</v>
      </c>
      <c r="R1717" s="1">
        <v>1</v>
      </c>
      <c r="S1717" s="33" t="str">
        <f>VLOOKUP(Data[[#This Row],[Years of Experience]], Experience[], 2, TRUE)</f>
        <v>0 - 5 Years</v>
      </c>
    </row>
    <row r="1718" spans="2:19" x14ac:dyDescent="0.2">
      <c r="B1718" s="1" t="s">
        <v>2412</v>
      </c>
      <c r="C1718" s="1">
        <v>41055.058298611111</v>
      </c>
      <c r="D1718" s="10">
        <v>40000</v>
      </c>
      <c r="E1718" s="1" t="s">
        <v>322</v>
      </c>
      <c r="F1718" s="11">
        <v>40000</v>
      </c>
      <c r="G1718" s="9">
        <f>Data[[#This Row],[Clean Salary]]*INDEX(Exchange[], MATCH(Data[[#This Row],[Currency]], Exchange[Code], 0), 4)</f>
        <v>40000</v>
      </c>
      <c r="H1718" s="11">
        <f>IFERROR(Data[[#This Row],[Salary in USD]]/(INDEX(Exchange[], MATCH(Data[[#This Row],[Local Currency Unit]], Exchange[Code], 0), 8)), "")</f>
        <v>9523.8095238095229</v>
      </c>
      <c r="I1718" s="30">
        <f>100*(Data[[#This Row],[Salary in Big Macs]]/$H$5)</f>
        <v>69.483851782093311</v>
      </c>
      <c r="J1718" s="1" t="s">
        <v>2413</v>
      </c>
      <c r="K1718" s="1" t="s">
        <v>281</v>
      </c>
      <c r="L1718" s="1" t="s">
        <v>133</v>
      </c>
      <c r="M1718" s="1" t="s">
        <v>322</v>
      </c>
      <c r="N1718" s="1" t="str">
        <f>INDEX(Countries[], MATCH(Data[[#This Row],[Where do you work]], Countries[Actual], 0), 2)</f>
        <v>USA</v>
      </c>
      <c r="O1718" s="1" t="str">
        <f>VLOOKUP(Data[[#This Row],[Where do you work]], Countries[], 3, FALSE)</f>
        <v>North America</v>
      </c>
      <c r="P1718" s="1" t="s">
        <v>282</v>
      </c>
      <c r="Q1718" s="1" t="str">
        <f>VLOOKUP(Data[[#This Row],[How many hours of a day you work on Excel]], Time[], 2, FALSE)</f>
        <v>Heavy</v>
      </c>
      <c r="S1718" s="33" t="str">
        <f>VLOOKUP(Data[[#This Row],[Years of Experience]], Experience[], 2, TRUE)</f>
        <v>0 - 5 Years</v>
      </c>
    </row>
    <row r="1719" spans="2:19" x14ac:dyDescent="0.2">
      <c r="B1719" s="1" t="s">
        <v>1066</v>
      </c>
      <c r="C1719" s="1">
        <v>41068.202604166669</v>
      </c>
      <c r="D1719" s="10">
        <v>80000</v>
      </c>
      <c r="E1719" s="1" t="s">
        <v>322</v>
      </c>
      <c r="F1719" s="11">
        <v>80000</v>
      </c>
      <c r="G1719" s="9">
        <f>Data[[#This Row],[Clean Salary]]*INDEX(Exchange[], MATCH(Data[[#This Row],[Currency]], Exchange[Code], 0), 4)</f>
        <v>80000</v>
      </c>
      <c r="H1719" s="11">
        <f>IFERROR(Data[[#This Row],[Salary in USD]]/(INDEX(Exchange[], MATCH(Data[[#This Row],[Local Currency Unit]], Exchange[Code], 0), 8)), "")</f>
        <v>19047.619047619046</v>
      </c>
      <c r="I1719" s="30">
        <f>100*(Data[[#This Row],[Salary in Big Macs]]/$H$5)</f>
        <v>138.96770356418662</v>
      </c>
      <c r="J1719" s="1" t="s">
        <v>1067</v>
      </c>
      <c r="K1719" s="1" t="s">
        <v>281</v>
      </c>
      <c r="L1719" s="1" t="s">
        <v>133</v>
      </c>
      <c r="M1719" s="1" t="s">
        <v>322</v>
      </c>
      <c r="N1719" s="1" t="str">
        <f>INDEX(Countries[], MATCH(Data[[#This Row],[Where do you work]], Countries[Actual], 0), 2)</f>
        <v>USA</v>
      </c>
      <c r="O1719" s="1" t="str">
        <f>VLOOKUP(Data[[#This Row],[Where do you work]], Countries[], 3, FALSE)</f>
        <v>North America</v>
      </c>
      <c r="P1719" s="1" t="s">
        <v>282</v>
      </c>
      <c r="Q1719" s="1" t="str">
        <f>VLOOKUP(Data[[#This Row],[How many hours of a day you work on Excel]], Time[], 2, FALSE)</f>
        <v>Heavy</v>
      </c>
      <c r="R1719" s="1">
        <v>7</v>
      </c>
      <c r="S1719" s="33" t="str">
        <f>VLOOKUP(Data[[#This Row],[Years of Experience]], Experience[], 2, TRUE)</f>
        <v>5 - 10 Years</v>
      </c>
    </row>
    <row r="1720" spans="2:19" x14ac:dyDescent="0.2">
      <c r="B1720" s="1" t="s">
        <v>2499</v>
      </c>
      <c r="C1720" s="1">
        <v>41055.031319444446</v>
      </c>
      <c r="D1720" s="10">
        <v>37440</v>
      </c>
      <c r="E1720" s="1" t="s">
        <v>322</v>
      </c>
      <c r="F1720" s="11">
        <v>37440</v>
      </c>
      <c r="G1720" s="9">
        <f>Data[[#This Row],[Clean Salary]]*INDEX(Exchange[], MATCH(Data[[#This Row],[Currency]], Exchange[Code], 0), 4)</f>
        <v>37440</v>
      </c>
      <c r="H1720" s="11">
        <f>IFERROR(Data[[#This Row],[Salary in USD]]/(INDEX(Exchange[], MATCH(Data[[#This Row],[Local Currency Unit]], Exchange[Code], 0), 8)), "")</f>
        <v>8914.2857142857138</v>
      </c>
      <c r="I1720" s="30">
        <f>100*(Data[[#This Row],[Salary in Big Macs]]/$H$5)</f>
        <v>65.036885268039342</v>
      </c>
      <c r="J1720" s="1" t="s">
        <v>1702</v>
      </c>
      <c r="K1720" s="1" t="s">
        <v>290</v>
      </c>
      <c r="L1720" s="1" t="s">
        <v>133</v>
      </c>
      <c r="M1720" s="1" t="s">
        <v>322</v>
      </c>
      <c r="N1720" s="1" t="str">
        <f>INDEX(Countries[], MATCH(Data[[#This Row],[Where do you work]], Countries[Actual], 0), 2)</f>
        <v>USA</v>
      </c>
      <c r="O1720" s="1" t="str">
        <f>VLOOKUP(Data[[#This Row],[Where do you work]], Countries[], 3, FALSE)</f>
        <v>North America</v>
      </c>
      <c r="P1720" s="1" t="s">
        <v>294</v>
      </c>
      <c r="Q1720" s="1" t="str">
        <f>VLOOKUP(Data[[#This Row],[How many hours of a day you work on Excel]], Time[], 2, FALSE)</f>
        <v>Very Heavy</v>
      </c>
      <c r="S1720" s="33" t="str">
        <f>VLOOKUP(Data[[#This Row],[Years of Experience]], Experience[], 2, TRUE)</f>
        <v>0 - 5 Years</v>
      </c>
    </row>
    <row r="1721" spans="2:19" x14ac:dyDescent="0.2">
      <c r="B1721" s="1" t="s">
        <v>1701</v>
      </c>
      <c r="C1721" s="1">
        <v>41054.950694444444</v>
      </c>
      <c r="D1721" s="10">
        <v>57000</v>
      </c>
      <c r="E1721" s="1" t="s">
        <v>322</v>
      </c>
      <c r="F1721" s="11">
        <v>57000</v>
      </c>
      <c r="G1721" s="9">
        <f>Data[[#This Row],[Clean Salary]]*INDEX(Exchange[], MATCH(Data[[#This Row],[Currency]], Exchange[Code], 0), 4)</f>
        <v>57000</v>
      </c>
      <c r="H1721" s="11">
        <f>IFERROR(Data[[#This Row],[Salary in USD]]/(INDEX(Exchange[], MATCH(Data[[#This Row],[Local Currency Unit]], Exchange[Code], 0), 8)), "")</f>
        <v>13571.428571428571</v>
      </c>
      <c r="I1721" s="30">
        <f>100*(Data[[#This Row],[Salary in Big Macs]]/$H$5)</f>
        <v>99.014488789482968</v>
      </c>
      <c r="J1721" s="1" t="s">
        <v>1702</v>
      </c>
      <c r="K1721" s="1" t="s">
        <v>290</v>
      </c>
      <c r="L1721" s="1" t="s">
        <v>133</v>
      </c>
      <c r="M1721" s="1" t="s">
        <v>322</v>
      </c>
      <c r="N1721" s="1" t="str">
        <f>INDEX(Countries[], MATCH(Data[[#This Row],[Where do you work]], Countries[Actual], 0), 2)</f>
        <v>USA</v>
      </c>
      <c r="O1721" s="1" t="str">
        <f>VLOOKUP(Data[[#This Row],[Where do you work]], Countries[], 3, FALSE)</f>
        <v>North America</v>
      </c>
      <c r="P1721" s="1" t="s">
        <v>282</v>
      </c>
      <c r="Q1721" s="1" t="str">
        <f>VLOOKUP(Data[[#This Row],[How many hours of a day you work on Excel]], Time[], 2, FALSE)</f>
        <v>Heavy</v>
      </c>
      <c r="S1721" s="33" t="str">
        <f>VLOOKUP(Data[[#This Row],[Years of Experience]], Experience[], 2, TRUE)</f>
        <v>0 - 5 Years</v>
      </c>
    </row>
    <row r="1722" spans="2:19" x14ac:dyDescent="0.2">
      <c r="B1722" s="1" t="s">
        <v>1461</v>
      </c>
      <c r="C1722" s="1">
        <v>41055.068124999998</v>
      </c>
      <c r="D1722" s="10" t="s">
        <v>1462</v>
      </c>
      <c r="E1722" s="1" t="s">
        <v>322</v>
      </c>
      <c r="F1722" s="11">
        <v>63000</v>
      </c>
      <c r="G1722" s="9">
        <f>Data[[#This Row],[Clean Salary]]*INDEX(Exchange[], MATCH(Data[[#This Row],[Currency]], Exchange[Code], 0), 4)</f>
        <v>63000</v>
      </c>
      <c r="H1722" s="11">
        <f>IFERROR(Data[[#This Row],[Salary in USD]]/(INDEX(Exchange[], MATCH(Data[[#This Row],[Local Currency Unit]], Exchange[Code], 0), 8)), "")</f>
        <v>15000</v>
      </c>
      <c r="I1722" s="30">
        <f>100*(Data[[#This Row],[Salary in Big Macs]]/$H$5)</f>
        <v>109.43706655679696</v>
      </c>
      <c r="J1722" s="1" t="s">
        <v>696</v>
      </c>
      <c r="K1722" s="1" t="s">
        <v>290</v>
      </c>
      <c r="L1722" s="1" t="s">
        <v>133</v>
      </c>
      <c r="M1722" s="1" t="s">
        <v>322</v>
      </c>
      <c r="N1722" s="1" t="str">
        <f>INDEX(Countries[], MATCH(Data[[#This Row],[Where do you work]], Countries[Actual], 0), 2)</f>
        <v>USA</v>
      </c>
      <c r="O1722" s="1" t="str">
        <f>VLOOKUP(Data[[#This Row],[Where do you work]], Countries[], 3, FALSE)</f>
        <v>North America</v>
      </c>
      <c r="P1722" s="1" t="s">
        <v>294</v>
      </c>
      <c r="Q1722" s="1" t="str">
        <f>VLOOKUP(Data[[#This Row],[How many hours of a day you work on Excel]], Time[], 2, FALSE)</f>
        <v>Very Heavy</v>
      </c>
      <c r="S1722" s="33" t="str">
        <f>VLOOKUP(Data[[#This Row],[Years of Experience]], Experience[], 2, TRUE)</f>
        <v>0 - 5 Years</v>
      </c>
    </row>
    <row r="1723" spans="2:19" x14ac:dyDescent="0.2">
      <c r="B1723" s="1" t="s">
        <v>1465</v>
      </c>
      <c r="C1723" s="1">
        <v>41072.275138888886</v>
      </c>
      <c r="D1723" s="10">
        <v>63000</v>
      </c>
      <c r="E1723" s="1" t="s">
        <v>322</v>
      </c>
      <c r="F1723" s="11">
        <v>63000</v>
      </c>
      <c r="G1723" s="9">
        <f>Data[[#This Row],[Clean Salary]]*INDEX(Exchange[], MATCH(Data[[#This Row],[Currency]], Exchange[Code], 0), 4)</f>
        <v>63000</v>
      </c>
      <c r="H1723" s="11">
        <f>IFERROR(Data[[#This Row],[Salary in USD]]/(INDEX(Exchange[], MATCH(Data[[#This Row],[Local Currency Unit]], Exchange[Code], 0), 8)), "")</f>
        <v>15000</v>
      </c>
      <c r="I1723" s="30">
        <f>100*(Data[[#This Row],[Salary in Big Macs]]/$H$5)</f>
        <v>109.43706655679696</v>
      </c>
      <c r="J1723" s="1" t="s">
        <v>696</v>
      </c>
      <c r="K1723" s="1" t="s">
        <v>290</v>
      </c>
      <c r="L1723" s="1" t="s">
        <v>133</v>
      </c>
      <c r="M1723" s="1" t="s">
        <v>322</v>
      </c>
      <c r="N1723" s="1" t="str">
        <f>INDEX(Countries[], MATCH(Data[[#This Row],[Where do you work]], Countries[Actual], 0), 2)</f>
        <v>USA</v>
      </c>
      <c r="O1723" s="1" t="str">
        <f>VLOOKUP(Data[[#This Row],[Where do you work]], Countries[], 3, FALSE)</f>
        <v>North America</v>
      </c>
      <c r="P1723" s="1" t="s">
        <v>294</v>
      </c>
      <c r="Q1723" s="1" t="str">
        <f>VLOOKUP(Data[[#This Row],[How many hours of a day you work on Excel]], Time[], 2, FALSE)</f>
        <v>Very Heavy</v>
      </c>
      <c r="R1723" s="1">
        <v>10</v>
      </c>
      <c r="S1723" s="33" t="str">
        <f>VLOOKUP(Data[[#This Row],[Years of Experience]], Experience[], 2, TRUE)</f>
        <v>10 - 20 Years</v>
      </c>
    </row>
    <row r="1724" spans="2:19" x14ac:dyDescent="0.2">
      <c r="B1724" s="1" t="s">
        <v>695</v>
      </c>
      <c r="C1724" s="1">
        <v>41059.456689814811</v>
      </c>
      <c r="D1724" s="10">
        <v>8500</v>
      </c>
      <c r="E1724" s="1" t="s">
        <v>322</v>
      </c>
      <c r="F1724" s="11">
        <v>102000</v>
      </c>
      <c r="G1724" s="9">
        <f>Data[[#This Row],[Clean Salary]]*INDEX(Exchange[], MATCH(Data[[#This Row],[Currency]], Exchange[Code], 0), 4)</f>
        <v>102000</v>
      </c>
      <c r="H1724" s="11">
        <f>IFERROR(Data[[#This Row],[Salary in USD]]/(INDEX(Exchange[], MATCH(Data[[#This Row],[Local Currency Unit]], Exchange[Code], 0), 8)), "")</f>
        <v>24285.714285714286</v>
      </c>
      <c r="I1724" s="30">
        <f>100*(Data[[#This Row],[Salary in Big Macs]]/$H$5)</f>
        <v>177.18382204433794</v>
      </c>
      <c r="J1724" s="1" t="s">
        <v>696</v>
      </c>
      <c r="K1724" s="1" t="s">
        <v>290</v>
      </c>
      <c r="L1724" s="1" t="s">
        <v>133</v>
      </c>
      <c r="M1724" s="1" t="s">
        <v>322</v>
      </c>
      <c r="N1724" s="1" t="str">
        <f>INDEX(Countries[], MATCH(Data[[#This Row],[Where do you work]], Countries[Actual], 0), 2)</f>
        <v>USA</v>
      </c>
      <c r="O1724" s="1" t="str">
        <f>VLOOKUP(Data[[#This Row],[Where do you work]], Countries[], 3, FALSE)</f>
        <v>North America</v>
      </c>
      <c r="P1724" s="1" t="s">
        <v>282</v>
      </c>
      <c r="Q1724" s="1" t="str">
        <f>VLOOKUP(Data[[#This Row],[How many hours of a day you work on Excel]], Time[], 2, FALSE)</f>
        <v>Heavy</v>
      </c>
      <c r="R1724" s="1">
        <v>5</v>
      </c>
      <c r="S1724" s="33" t="str">
        <f>VLOOKUP(Data[[#This Row],[Years of Experience]], Experience[], 2, TRUE)</f>
        <v>5 - 10 Years</v>
      </c>
    </row>
    <row r="1725" spans="2:19" x14ac:dyDescent="0.2">
      <c r="B1725" s="1" t="s">
        <v>807</v>
      </c>
      <c r="C1725" s="1">
        <v>41055.06349537037</v>
      </c>
      <c r="D1725" s="10">
        <v>92000</v>
      </c>
      <c r="E1725" s="1" t="s">
        <v>322</v>
      </c>
      <c r="F1725" s="11">
        <v>92000</v>
      </c>
      <c r="G1725" s="9">
        <f>Data[[#This Row],[Clean Salary]]*INDEX(Exchange[], MATCH(Data[[#This Row],[Currency]], Exchange[Code], 0), 4)</f>
        <v>92000</v>
      </c>
      <c r="H1725" s="11">
        <f>IFERROR(Data[[#This Row],[Salary in USD]]/(INDEX(Exchange[], MATCH(Data[[#This Row],[Local Currency Unit]], Exchange[Code], 0), 8)), "")</f>
        <v>21904.761904761905</v>
      </c>
      <c r="I1725" s="30">
        <f>100*(Data[[#This Row],[Salary in Big Macs]]/$H$5)</f>
        <v>159.81285909881461</v>
      </c>
      <c r="J1725" s="1" t="s">
        <v>808</v>
      </c>
      <c r="K1725" s="1" t="s">
        <v>281</v>
      </c>
      <c r="L1725" s="1" t="s">
        <v>133</v>
      </c>
      <c r="M1725" s="1" t="s">
        <v>322</v>
      </c>
      <c r="N1725" s="1" t="str">
        <f>INDEX(Countries[], MATCH(Data[[#This Row],[Where do you work]], Countries[Actual], 0), 2)</f>
        <v>USA</v>
      </c>
      <c r="O1725" s="1" t="str">
        <f>VLOOKUP(Data[[#This Row],[Where do you work]], Countries[], 3, FALSE)</f>
        <v>North America</v>
      </c>
      <c r="P1725" s="1" t="s">
        <v>282</v>
      </c>
      <c r="Q1725" s="1" t="str">
        <f>VLOOKUP(Data[[#This Row],[How many hours of a day you work on Excel]], Time[], 2, FALSE)</f>
        <v>Heavy</v>
      </c>
      <c r="S1725" s="33" t="str">
        <f>VLOOKUP(Data[[#This Row],[Years of Experience]], Experience[], 2, TRUE)</f>
        <v>0 - 5 Years</v>
      </c>
    </row>
    <row r="1726" spans="2:19" x14ac:dyDescent="0.2">
      <c r="B1726" s="1" t="s">
        <v>2397</v>
      </c>
      <c r="C1726" s="1">
        <v>41054.197118055556</v>
      </c>
      <c r="D1726" s="10" t="s">
        <v>2398</v>
      </c>
      <c r="E1726" s="1" t="s">
        <v>322</v>
      </c>
      <c r="F1726" s="11">
        <v>40000</v>
      </c>
      <c r="G1726" s="9">
        <f>Data[[#This Row],[Clean Salary]]*INDEX(Exchange[], MATCH(Data[[#This Row],[Currency]], Exchange[Code], 0), 4)</f>
        <v>40000</v>
      </c>
      <c r="H1726" s="11">
        <f>IFERROR(Data[[#This Row],[Salary in USD]]/(INDEX(Exchange[], MATCH(Data[[#This Row],[Local Currency Unit]], Exchange[Code], 0), 8)), "")</f>
        <v>9523.8095238095229</v>
      </c>
      <c r="I1726" s="30">
        <f>100*(Data[[#This Row],[Salary in Big Macs]]/$H$5)</f>
        <v>69.483851782093311</v>
      </c>
      <c r="J1726" s="1" t="s">
        <v>2399</v>
      </c>
      <c r="K1726" s="1" t="s">
        <v>281</v>
      </c>
      <c r="L1726" s="1" t="s">
        <v>133</v>
      </c>
      <c r="M1726" s="1" t="s">
        <v>322</v>
      </c>
      <c r="N1726" s="1" t="str">
        <f>INDEX(Countries[], MATCH(Data[[#This Row],[Where do you work]], Countries[Actual], 0), 2)</f>
        <v>USA</v>
      </c>
      <c r="O1726" s="1" t="str">
        <f>VLOOKUP(Data[[#This Row],[Where do you work]], Countries[], 3, FALSE)</f>
        <v>North America</v>
      </c>
      <c r="P1726" s="1" t="s">
        <v>291</v>
      </c>
      <c r="Q1726" s="1" t="str">
        <f>VLOOKUP(Data[[#This Row],[How many hours of a day you work on Excel]], Time[], 2, FALSE)</f>
        <v>Medium</v>
      </c>
      <c r="S1726" s="33" t="str">
        <f>VLOOKUP(Data[[#This Row],[Years of Experience]], Experience[], 2, TRUE)</f>
        <v>0 - 5 Years</v>
      </c>
    </row>
    <row r="1727" spans="2:19" x14ac:dyDescent="0.2">
      <c r="B1727" s="1" t="s">
        <v>2402</v>
      </c>
      <c r="C1727" s="1">
        <v>41055.028229166666</v>
      </c>
      <c r="D1727" s="10">
        <v>40000</v>
      </c>
      <c r="E1727" s="1" t="s">
        <v>322</v>
      </c>
      <c r="F1727" s="11">
        <v>40000</v>
      </c>
      <c r="G1727" s="9">
        <f>Data[[#This Row],[Clean Salary]]*INDEX(Exchange[], MATCH(Data[[#This Row],[Currency]], Exchange[Code], 0), 4)</f>
        <v>40000</v>
      </c>
      <c r="H1727" s="11">
        <f>IFERROR(Data[[#This Row],[Salary in USD]]/(INDEX(Exchange[], MATCH(Data[[#This Row],[Local Currency Unit]], Exchange[Code], 0), 8)), "")</f>
        <v>9523.8095238095229</v>
      </c>
      <c r="I1727" s="30">
        <f>100*(Data[[#This Row],[Salary in Big Macs]]/$H$5)</f>
        <v>69.483851782093311</v>
      </c>
      <c r="J1727" s="1" t="s">
        <v>2403</v>
      </c>
      <c r="K1727" s="1" t="s">
        <v>290</v>
      </c>
      <c r="L1727" s="1" t="s">
        <v>133</v>
      </c>
      <c r="M1727" s="1" t="s">
        <v>322</v>
      </c>
      <c r="N1727" s="1" t="str">
        <f>INDEX(Countries[], MATCH(Data[[#This Row],[Where do you work]], Countries[Actual], 0), 2)</f>
        <v>USA</v>
      </c>
      <c r="O1727" s="1" t="str">
        <f>VLOOKUP(Data[[#This Row],[Where do you work]], Countries[], 3, FALSE)</f>
        <v>North America</v>
      </c>
      <c r="P1727" s="1" t="s">
        <v>282</v>
      </c>
      <c r="Q1727" s="1" t="str">
        <f>VLOOKUP(Data[[#This Row],[How many hours of a day you work on Excel]], Time[], 2, FALSE)</f>
        <v>Heavy</v>
      </c>
      <c r="S1727" s="33" t="str">
        <f>VLOOKUP(Data[[#This Row],[Years of Experience]], Experience[], 2, TRUE)</f>
        <v>0 - 5 Years</v>
      </c>
    </row>
    <row r="1728" spans="2:19" x14ac:dyDescent="0.2">
      <c r="B1728" s="1" t="s">
        <v>2753</v>
      </c>
      <c r="C1728" s="1">
        <v>41055.430960648147</v>
      </c>
      <c r="D1728" s="10">
        <v>30000</v>
      </c>
      <c r="E1728" s="1" t="s">
        <v>322</v>
      </c>
      <c r="F1728" s="11">
        <v>30000</v>
      </c>
      <c r="G1728" s="9">
        <f>Data[[#This Row],[Clean Salary]]*INDEX(Exchange[], MATCH(Data[[#This Row],[Currency]], Exchange[Code], 0), 4)</f>
        <v>30000</v>
      </c>
      <c r="H1728" s="11">
        <f>IFERROR(Data[[#This Row],[Salary in USD]]/(INDEX(Exchange[], MATCH(Data[[#This Row],[Local Currency Unit]], Exchange[Code], 0), 8)), "")</f>
        <v>7142.8571428571422</v>
      </c>
      <c r="I1728" s="30">
        <f>100*(Data[[#This Row],[Salary in Big Macs]]/$H$5)</f>
        <v>52.112888836569979</v>
      </c>
      <c r="J1728" s="1" t="s">
        <v>2754</v>
      </c>
      <c r="K1728" s="1" t="s">
        <v>290</v>
      </c>
      <c r="L1728" s="1" t="s">
        <v>133</v>
      </c>
      <c r="M1728" s="1" t="s">
        <v>322</v>
      </c>
      <c r="N1728" s="1" t="str">
        <f>INDEX(Countries[], MATCH(Data[[#This Row],[Where do you work]], Countries[Actual], 0), 2)</f>
        <v>USA</v>
      </c>
      <c r="O1728" s="1" t="str">
        <f>VLOOKUP(Data[[#This Row],[Where do you work]], Countries[], 3, FALSE)</f>
        <v>North America</v>
      </c>
      <c r="P1728" s="1" t="s">
        <v>291</v>
      </c>
      <c r="Q1728" s="1" t="str">
        <f>VLOOKUP(Data[[#This Row],[How many hours of a day you work on Excel]], Time[], 2, FALSE)</f>
        <v>Medium</v>
      </c>
      <c r="R1728" s="1">
        <v>8</v>
      </c>
      <c r="S1728" s="33" t="str">
        <f>VLOOKUP(Data[[#This Row],[Years of Experience]], Experience[], 2, TRUE)</f>
        <v>5 - 10 Years</v>
      </c>
    </row>
    <row r="1729" spans="2:19" x14ac:dyDescent="0.2">
      <c r="B1729" s="1" t="s">
        <v>1364</v>
      </c>
      <c r="C1729" s="1">
        <v>41075.99318287037</v>
      </c>
      <c r="D1729" s="10">
        <v>67000</v>
      </c>
      <c r="E1729" s="1" t="s">
        <v>322</v>
      </c>
      <c r="F1729" s="11">
        <v>67000</v>
      </c>
      <c r="G1729" s="9">
        <f>Data[[#This Row],[Clean Salary]]*INDEX(Exchange[], MATCH(Data[[#This Row],[Currency]], Exchange[Code], 0), 4)</f>
        <v>67000</v>
      </c>
      <c r="H1729" s="11">
        <f>IFERROR(Data[[#This Row],[Salary in USD]]/(INDEX(Exchange[], MATCH(Data[[#This Row],[Local Currency Unit]], Exchange[Code], 0), 8)), "")</f>
        <v>15952.380952380952</v>
      </c>
      <c r="I1729" s="30">
        <f>100*(Data[[#This Row],[Salary in Big Macs]]/$H$5)</f>
        <v>116.3854517350063</v>
      </c>
      <c r="J1729" s="1" t="s">
        <v>1365</v>
      </c>
      <c r="K1729" s="1" t="s">
        <v>290</v>
      </c>
      <c r="L1729" s="1" t="s">
        <v>133</v>
      </c>
      <c r="M1729" s="1" t="s">
        <v>322</v>
      </c>
      <c r="N1729" s="1" t="str">
        <f>INDEX(Countries[], MATCH(Data[[#This Row],[Where do you work]], Countries[Actual], 0), 2)</f>
        <v>USA</v>
      </c>
      <c r="O1729" s="1" t="str">
        <f>VLOOKUP(Data[[#This Row],[Where do you work]], Countries[], 3, FALSE)</f>
        <v>North America</v>
      </c>
      <c r="P1729" s="1" t="s">
        <v>282</v>
      </c>
      <c r="Q1729" s="1" t="str">
        <f>VLOOKUP(Data[[#This Row],[How many hours of a day you work on Excel]], Time[], 2, FALSE)</f>
        <v>Heavy</v>
      </c>
      <c r="R1729" s="1">
        <v>6</v>
      </c>
      <c r="S1729" s="33" t="str">
        <f>VLOOKUP(Data[[#This Row],[Years of Experience]], Experience[], 2, TRUE)</f>
        <v>5 - 10 Years</v>
      </c>
    </row>
    <row r="1730" spans="2:19" x14ac:dyDescent="0.2">
      <c r="B1730" s="1" t="s">
        <v>1046</v>
      </c>
      <c r="C1730" s="1">
        <v>41055.452141203707</v>
      </c>
      <c r="D1730" s="10">
        <v>80000</v>
      </c>
      <c r="E1730" s="1" t="s">
        <v>322</v>
      </c>
      <c r="F1730" s="11">
        <v>80000</v>
      </c>
      <c r="G1730" s="9">
        <f>Data[[#This Row],[Clean Salary]]*INDEX(Exchange[], MATCH(Data[[#This Row],[Currency]], Exchange[Code], 0), 4)</f>
        <v>80000</v>
      </c>
      <c r="H1730" s="11">
        <f>IFERROR(Data[[#This Row],[Salary in USD]]/(INDEX(Exchange[], MATCH(Data[[#This Row],[Local Currency Unit]], Exchange[Code], 0), 8)), "")</f>
        <v>19047.619047619046</v>
      </c>
      <c r="I1730" s="30">
        <f>100*(Data[[#This Row],[Salary in Big Macs]]/$H$5)</f>
        <v>138.96770356418662</v>
      </c>
      <c r="J1730" s="1" t="s">
        <v>1047</v>
      </c>
      <c r="K1730" s="1" t="s">
        <v>298</v>
      </c>
      <c r="L1730" s="1" t="s">
        <v>133</v>
      </c>
      <c r="M1730" s="1" t="s">
        <v>322</v>
      </c>
      <c r="N1730" s="1" t="str">
        <f>INDEX(Countries[], MATCH(Data[[#This Row],[Where do you work]], Countries[Actual], 0), 2)</f>
        <v>USA</v>
      </c>
      <c r="O1730" s="1" t="str">
        <f>VLOOKUP(Data[[#This Row],[Where do you work]], Countries[], 3, FALSE)</f>
        <v>North America</v>
      </c>
      <c r="P1730" s="1" t="s">
        <v>282</v>
      </c>
      <c r="Q1730" s="1" t="str">
        <f>VLOOKUP(Data[[#This Row],[How many hours of a day you work on Excel]], Time[], 2, FALSE)</f>
        <v>Heavy</v>
      </c>
      <c r="R1730" s="1">
        <v>15</v>
      </c>
      <c r="S1730" s="33" t="str">
        <f>VLOOKUP(Data[[#This Row],[Years of Experience]], Experience[], 2, TRUE)</f>
        <v>10 - 20 Years</v>
      </c>
    </row>
    <row r="1731" spans="2:19" x14ac:dyDescent="0.2">
      <c r="B1731" s="1" t="s">
        <v>2389</v>
      </c>
      <c r="C1731" s="1">
        <v>41055.035081018519</v>
      </c>
      <c r="D1731" s="10">
        <v>40700</v>
      </c>
      <c r="E1731" s="1" t="s">
        <v>322</v>
      </c>
      <c r="F1731" s="11">
        <v>40700</v>
      </c>
      <c r="G1731" s="9">
        <f>Data[[#This Row],[Clean Salary]]*INDEX(Exchange[], MATCH(Data[[#This Row],[Currency]], Exchange[Code], 0), 4)</f>
        <v>40700</v>
      </c>
      <c r="H1731" s="11">
        <f>IFERROR(Data[[#This Row],[Salary in USD]]/(INDEX(Exchange[], MATCH(Data[[#This Row],[Local Currency Unit]], Exchange[Code], 0), 8)), "")</f>
        <v>9690.4761904761908</v>
      </c>
      <c r="I1731" s="30">
        <f>100*(Data[[#This Row],[Salary in Big Macs]]/$H$5)</f>
        <v>70.699819188279946</v>
      </c>
      <c r="J1731" s="1" t="s">
        <v>2390</v>
      </c>
      <c r="K1731" s="1" t="s">
        <v>290</v>
      </c>
      <c r="L1731" s="1" t="s">
        <v>133</v>
      </c>
      <c r="M1731" s="1" t="s">
        <v>322</v>
      </c>
      <c r="N1731" s="1" t="str">
        <f>INDEX(Countries[], MATCH(Data[[#This Row],[Where do you work]], Countries[Actual], 0), 2)</f>
        <v>USA</v>
      </c>
      <c r="O1731" s="1" t="str">
        <f>VLOOKUP(Data[[#This Row],[Where do you work]], Countries[], 3, FALSE)</f>
        <v>North America</v>
      </c>
      <c r="P1731" s="1" t="s">
        <v>324</v>
      </c>
      <c r="Q1731" s="1" t="str">
        <f>VLOOKUP(Data[[#This Row],[How many hours of a day you work on Excel]], Time[], 2, FALSE)</f>
        <v>Light</v>
      </c>
      <c r="S1731" s="33" t="str">
        <f>VLOOKUP(Data[[#This Row],[Years of Experience]], Experience[], 2, TRUE)</f>
        <v>0 - 5 Years</v>
      </c>
    </row>
    <row r="1732" spans="2:19" x14ac:dyDescent="0.2">
      <c r="B1732" s="1" t="s">
        <v>1600</v>
      </c>
      <c r="C1732" s="1">
        <v>41057.286041666666</v>
      </c>
      <c r="D1732" s="10">
        <v>60000</v>
      </c>
      <c r="E1732" s="1" t="s">
        <v>322</v>
      </c>
      <c r="F1732" s="11">
        <v>60000</v>
      </c>
      <c r="G1732" s="9">
        <f>Data[[#This Row],[Clean Salary]]*INDEX(Exchange[], MATCH(Data[[#This Row],[Currency]], Exchange[Code], 0), 4)</f>
        <v>60000</v>
      </c>
      <c r="H1732" s="11">
        <f>IFERROR(Data[[#This Row],[Salary in USD]]/(INDEX(Exchange[], MATCH(Data[[#This Row],[Local Currency Unit]], Exchange[Code], 0), 8)), "")</f>
        <v>14285.714285714284</v>
      </c>
      <c r="I1732" s="30">
        <f>100*(Data[[#This Row],[Salary in Big Macs]]/$H$5)</f>
        <v>104.22577767313996</v>
      </c>
      <c r="J1732" s="1" t="s">
        <v>1601</v>
      </c>
      <c r="K1732" s="1" t="s">
        <v>281</v>
      </c>
      <c r="L1732" s="1" t="s">
        <v>133</v>
      </c>
      <c r="M1732" s="1" t="s">
        <v>322</v>
      </c>
      <c r="N1732" s="1" t="str">
        <f>INDEX(Countries[], MATCH(Data[[#This Row],[Where do you work]], Countries[Actual], 0), 2)</f>
        <v>USA</v>
      </c>
      <c r="O1732" s="1" t="str">
        <f>VLOOKUP(Data[[#This Row],[Where do you work]], Countries[], 3, FALSE)</f>
        <v>North America</v>
      </c>
      <c r="P1732" s="1" t="s">
        <v>291</v>
      </c>
      <c r="Q1732" s="1" t="str">
        <f>VLOOKUP(Data[[#This Row],[How many hours of a day you work on Excel]], Time[], 2, FALSE)</f>
        <v>Medium</v>
      </c>
      <c r="R1732" s="1">
        <v>3</v>
      </c>
      <c r="S1732" s="33" t="str">
        <f>VLOOKUP(Data[[#This Row],[Years of Experience]], Experience[], 2, TRUE)</f>
        <v>0 - 5 Years</v>
      </c>
    </row>
    <row r="1733" spans="2:19" x14ac:dyDescent="0.2">
      <c r="B1733" s="1" t="s">
        <v>2018</v>
      </c>
      <c r="C1733" s="1">
        <v>41061.8596412037</v>
      </c>
      <c r="D1733" s="10">
        <v>50000</v>
      </c>
      <c r="E1733" s="1" t="s">
        <v>322</v>
      </c>
      <c r="F1733" s="11">
        <v>50000</v>
      </c>
      <c r="G1733" s="9">
        <f>Data[[#This Row],[Clean Salary]]*INDEX(Exchange[], MATCH(Data[[#This Row],[Currency]], Exchange[Code], 0), 4)</f>
        <v>50000</v>
      </c>
      <c r="H1733" s="11">
        <f>IFERROR(Data[[#This Row],[Salary in USD]]/(INDEX(Exchange[], MATCH(Data[[#This Row],[Local Currency Unit]], Exchange[Code], 0), 8)), "")</f>
        <v>11904.761904761905</v>
      </c>
      <c r="I1733" s="30">
        <f>100*(Data[[#This Row],[Salary in Big Macs]]/$H$5)</f>
        <v>86.854814727616642</v>
      </c>
      <c r="J1733" s="1" t="s">
        <v>717</v>
      </c>
      <c r="K1733" s="1" t="s">
        <v>290</v>
      </c>
      <c r="L1733" s="1" t="s">
        <v>133</v>
      </c>
      <c r="M1733" s="1" t="s">
        <v>322</v>
      </c>
      <c r="N1733" s="1" t="str">
        <f>INDEX(Countries[], MATCH(Data[[#This Row],[Where do you work]], Countries[Actual], 0), 2)</f>
        <v>USA</v>
      </c>
      <c r="O1733" s="1" t="str">
        <f>VLOOKUP(Data[[#This Row],[Where do you work]], Countries[], 3, FALSE)</f>
        <v>North America</v>
      </c>
      <c r="P1733" s="1" t="s">
        <v>294</v>
      </c>
      <c r="Q1733" s="1" t="str">
        <f>VLOOKUP(Data[[#This Row],[How many hours of a day you work on Excel]], Time[], 2, FALSE)</f>
        <v>Very Heavy</v>
      </c>
      <c r="R1733" s="1">
        <v>2</v>
      </c>
      <c r="S1733" s="33" t="str">
        <f>VLOOKUP(Data[[#This Row],[Years of Experience]], Experience[], 2, TRUE)</f>
        <v>0 - 5 Years</v>
      </c>
    </row>
    <row r="1734" spans="2:19" x14ac:dyDescent="0.2">
      <c r="B1734" s="1" t="s">
        <v>716</v>
      </c>
      <c r="C1734" s="1">
        <v>41055.086122685185</v>
      </c>
      <c r="D1734" s="10">
        <v>100000</v>
      </c>
      <c r="E1734" s="1" t="s">
        <v>322</v>
      </c>
      <c r="F1734" s="11">
        <v>100000</v>
      </c>
      <c r="G1734" s="9">
        <f>Data[[#This Row],[Clean Salary]]*INDEX(Exchange[], MATCH(Data[[#This Row],[Currency]], Exchange[Code], 0), 4)</f>
        <v>100000</v>
      </c>
      <c r="H1734" s="11">
        <f>IFERROR(Data[[#This Row],[Salary in USD]]/(INDEX(Exchange[], MATCH(Data[[#This Row],[Local Currency Unit]], Exchange[Code], 0), 8)), "")</f>
        <v>23809.523809523809</v>
      </c>
      <c r="I1734" s="30">
        <f>100*(Data[[#This Row],[Salary in Big Macs]]/$H$5)</f>
        <v>173.70962945523328</v>
      </c>
      <c r="J1734" s="1" t="s">
        <v>717</v>
      </c>
      <c r="K1734" s="1" t="s">
        <v>290</v>
      </c>
      <c r="L1734" s="1" t="s">
        <v>133</v>
      </c>
      <c r="M1734" s="1" t="s">
        <v>322</v>
      </c>
      <c r="N1734" s="1" t="str">
        <f>INDEX(Countries[], MATCH(Data[[#This Row],[Where do you work]], Countries[Actual], 0), 2)</f>
        <v>USA</v>
      </c>
      <c r="O1734" s="1" t="str">
        <f>VLOOKUP(Data[[#This Row],[Where do you work]], Countries[], 3, FALSE)</f>
        <v>North America</v>
      </c>
      <c r="P1734" s="1" t="s">
        <v>294</v>
      </c>
      <c r="Q1734" s="1" t="str">
        <f>VLOOKUP(Data[[#This Row],[How many hours of a day you work on Excel]], Time[], 2, FALSE)</f>
        <v>Very Heavy</v>
      </c>
      <c r="S1734" s="33" t="str">
        <f>VLOOKUP(Data[[#This Row],[Years of Experience]], Experience[], 2, TRUE)</f>
        <v>0 - 5 Years</v>
      </c>
    </row>
    <row r="1735" spans="2:19" x14ac:dyDescent="0.2">
      <c r="B1735" s="1" t="s">
        <v>847</v>
      </c>
      <c r="C1735" s="1">
        <v>41055.287962962961</v>
      </c>
      <c r="D1735" s="10">
        <v>90000</v>
      </c>
      <c r="E1735" s="1" t="s">
        <v>322</v>
      </c>
      <c r="F1735" s="11">
        <v>90000</v>
      </c>
      <c r="G1735" s="9">
        <f>Data[[#This Row],[Clean Salary]]*INDEX(Exchange[], MATCH(Data[[#This Row],[Currency]], Exchange[Code], 0), 4)</f>
        <v>90000</v>
      </c>
      <c r="H1735" s="11">
        <f>IFERROR(Data[[#This Row],[Salary in USD]]/(INDEX(Exchange[], MATCH(Data[[#This Row],[Local Currency Unit]], Exchange[Code], 0), 8)), "")</f>
        <v>21428.571428571428</v>
      </c>
      <c r="I1735" s="30">
        <f>100*(Data[[#This Row],[Salary in Big Macs]]/$H$5)</f>
        <v>156.33866650970992</v>
      </c>
      <c r="J1735" s="1" t="s">
        <v>848</v>
      </c>
      <c r="K1735" s="1" t="s">
        <v>281</v>
      </c>
      <c r="L1735" s="1" t="s">
        <v>133</v>
      </c>
      <c r="M1735" s="1" t="s">
        <v>322</v>
      </c>
      <c r="N1735" s="1" t="str">
        <f>INDEX(Countries[], MATCH(Data[[#This Row],[Where do you work]], Countries[Actual], 0), 2)</f>
        <v>USA</v>
      </c>
      <c r="O1735" s="1" t="str">
        <f>VLOOKUP(Data[[#This Row],[Where do you work]], Countries[], 3, FALSE)</f>
        <v>North America</v>
      </c>
      <c r="P1735" s="1" t="s">
        <v>282</v>
      </c>
      <c r="Q1735" s="1" t="str">
        <f>VLOOKUP(Data[[#This Row],[How many hours of a day you work on Excel]], Time[], 2, FALSE)</f>
        <v>Heavy</v>
      </c>
      <c r="R1735" s="1">
        <v>6</v>
      </c>
      <c r="S1735" s="33" t="str">
        <f>VLOOKUP(Data[[#This Row],[Years of Experience]], Experience[], 2, TRUE)</f>
        <v>5 - 10 Years</v>
      </c>
    </row>
    <row r="1736" spans="2:19" x14ac:dyDescent="0.2">
      <c r="B1736" s="1" t="s">
        <v>1518</v>
      </c>
      <c r="C1736" s="1">
        <v>41055.438680555555</v>
      </c>
      <c r="D1736" s="10">
        <v>61000</v>
      </c>
      <c r="E1736" s="1" t="s">
        <v>322</v>
      </c>
      <c r="F1736" s="11">
        <v>61000</v>
      </c>
      <c r="G1736" s="9">
        <f>Data[[#This Row],[Clean Salary]]*INDEX(Exchange[], MATCH(Data[[#This Row],[Currency]], Exchange[Code], 0), 4)</f>
        <v>61000</v>
      </c>
      <c r="H1736" s="11">
        <f>IFERROR(Data[[#This Row],[Salary in USD]]/(INDEX(Exchange[], MATCH(Data[[#This Row],[Local Currency Unit]], Exchange[Code], 0), 8)), "")</f>
        <v>14523.809523809523</v>
      </c>
      <c r="I1736" s="30">
        <f>100*(Data[[#This Row],[Salary in Big Macs]]/$H$5)</f>
        <v>105.96287396769229</v>
      </c>
      <c r="J1736" s="1" t="s">
        <v>1519</v>
      </c>
      <c r="K1736" s="1" t="s">
        <v>281</v>
      </c>
      <c r="L1736" s="1" t="s">
        <v>133</v>
      </c>
      <c r="M1736" s="1" t="s">
        <v>322</v>
      </c>
      <c r="N1736" s="1" t="str">
        <f>INDEX(Countries[], MATCH(Data[[#This Row],[Where do you work]], Countries[Actual], 0), 2)</f>
        <v>USA</v>
      </c>
      <c r="O1736" s="1" t="str">
        <f>VLOOKUP(Data[[#This Row],[Where do you work]], Countries[], 3, FALSE)</f>
        <v>North America</v>
      </c>
      <c r="P1736" s="1" t="s">
        <v>282</v>
      </c>
      <c r="Q1736" s="1" t="str">
        <f>VLOOKUP(Data[[#This Row],[How many hours of a day you work on Excel]], Time[], 2, FALSE)</f>
        <v>Heavy</v>
      </c>
      <c r="R1736" s="1">
        <v>5</v>
      </c>
      <c r="S1736" s="33" t="str">
        <f>VLOOKUP(Data[[#This Row],[Years of Experience]], Experience[], 2, TRUE)</f>
        <v>5 - 10 Years</v>
      </c>
    </row>
    <row r="1737" spans="2:19" x14ac:dyDescent="0.2">
      <c r="B1737" s="1" t="s">
        <v>2217</v>
      </c>
      <c r="C1737" s="1">
        <v>41055.055115740739</v>
      </c>
      <c r="D1737" s="10">
        <v>45000</v>
      </c>
      <c r="E1737" s="1" t="s">
        <v>322</v>
      </c>
      <c r="F1737" s="11">
        <v>45000</v>
      </c>
      <c r="G1737" s="9">
        <f>Data[[#This Row],[Clean Salary]]*INDEX(Exchange[], MATCH(Data[[#This Row],[Currency]], Exchange[Code], 0), 4)</f>
        <v>45000</v>
      </c>
      <c r="H1737" s="11">
        <f>IFERROR(Data[[#This Row],[Salary in USD]]/(INDEX(Exchange[], MATCH(Data[[#This Row],[Local Currency Unit]], Exchange[Code], 0), 8)), "")</f>
        <v>10714.285714285714</v>
      </c>
      <c r="I1737" s="30">
        <f>100*(Data[[#This Row],[Salary in Big Macs]]/$H$5)</f>
        <v>78.169333254854962</v>
      </c>
      <c r="J1737" s="1" t="s">
        <v>2218</v>
      </c>
      <c r="K1737" s="1" t="s">
        <v>290</v>
      </c>
      <c r="L1737" s="1" t="s">
        <v>133</v>
      </c>
      <c r="M1737" s="1" t="s">
        <v>322</v>
      </c>
      <c r="N1737" s="1" t="str">
        <f>INDEX(Countries[], MATCH(Data[[#This Row],[Where do you work]], Countries[Actual], 0), 2)</f>
        <v>USA</v>
      </c>
      <c r="O1737" s="1" t="str">
        <f>VLOOKUP(Data[[#This Row],[Where do you work]], Countries[], 3, FALSE)</f>
        <v>North America</v>
      </c>
      <c r="P1737" s="1" t="s">
        <v>282</v>
      </c>
      <c r="Q1737" s="1" t="str">
        <f>VLOOKUP(Data[[#This Row],[How many hours of a day you work on Excel]], Time[], 2, FALSE)</f>
        <v>Heavy</v>
      </c>
      <c r="S1737" s="33" t="str">
        <f>VLOOKUP(Data[[#This Row],[Years of Experience]], Experience[], 2, TRUE)</f>
        <v>0 - 5 Years</v>
      </c>
    </row>
    <row r="1738" spans="2:19" x14ac:dyDescent="0.2">
      <c r="B1738" s="1" t="s">
        <v>1612</v>
      </c>
      <c r="C1738" s="1">
        <v>41058.020509259259</v>
      </c>
      <c r="D1738" s="10">
        <v>60000</v>
      </c>
      <c r="E1738" s="1" t="s">
        <v>322</v>
      </c>
      <c r="F1738" s="11">
        <v>60000</v>
      </c>
      <c r="G1738" s="9">
        <f>Data[[#This Row],[Clean Salary]]*INDEX(Exchange[], MATCH(Data[[#This Row],[Currency]], Exchange[Code], 0), 4)</f>
        <v>60000</v>
      </c>
      <c r="H1738" s="11">
        <f>IFERROR(Data[[#This Row],[Salary in USD]]/(INDEX(Exchange[], MATCH(Data[[#This Row],[Local Currency Unit]], Exchange[Code], 0), 8)), "")</f>
        <v>14285.714285714284</v>
      </c>
      <c r="I1738" s="30">
        <f>100*(Data[[#This Row],[Salary in Big Macs]]/$H$5)</f>
        <v>104.22577767313996</v>
      </c>
      <c r="J1738" s="1" t="s">
        <v>1613</v>
      </c>
      <c r="K1738" s="1" t="s">
        <v>281</v>
      </c>
      <c r="L1738" s="1" t="s">
        <v>133</v>
      </c>
      <c r="M1738" s="1" t="s">
        <v>322</v>
      </c>
      <c r="N1738" s="1" t="str">
        <f>INDEX(Countries[], MATCH(Data[[#This Row],[Where do you work]], Countries[Actual], 0), 2)</f>
        <v>USA</v>
      </c>
      <c r="O1738" s="1" t="str">
        <f>VLOOKUP(Data[[#This Row],[Where do you work]], Countries[], 3, FALSE)</f>
        <v>North America</v>
      </c>
      <c r="P1738" s="1" t="s">
        <v>282</v>
      </c>
      <c r="Q1738" s="1" t="str">
        <f>VLOOKUP(Data[[#This Row],[How many hours of a day you work on Excel]], Time[], 2, FALSE)</f>
        <v>Heavy</v>
      </c>
      <c r="R1738" s="1">
        <v>12</v>
      </c>
      <c r="S1738" s="33" t="str">
        <f>VLOOKUP(Data[[#This Row],[Years of Experience]], Experience[], 2, TRUE)</f>
        <v>10 - 20 Years</v>
      </c>
    </row>
    <row r="1739" spans="2:19" x14ac:dyDescent="0.2">
      <c r="B1739" s="1" t="s">
        <v>2580</v>
      </c>
      <c r="C1739" s="1">
        <v>41062.134687500002</v>
      </c>
      <c r="D1739" s="10">
        <v>35500</v>
      </c>
      <c r="E1739" s="1" t="s">
        <v>322</v>
      </c>
      <c r="F1739" s="11">
        <v>35500</v>
      </c>
      <c r="G1739" s="9">
        <f>Data[[#This Row],[Clean Salary]]*INDEX(Exchange[], MATCH(Data[[#This Row],[Currency]], Exchange[Code], 0), 4)</f>
        <v>35500</v>
      </c>
      <c r="H1739" s="11">
        <f>IFERROR(Data[[#This Row],[Salary in USD]]/(INDEX(Exchange[], MATCH(Data[[#This Row],[Local Currency Unit]], Exchange[Code], 0), 8)), "")</f>
        <v>8452.3809523809523</v>
      </c>
      <c r="I1739" s="30">
        <f>100*(Data[[#This Row],[Salary in Big Macs]]/$H$5)</f>
        <v>61.66691845660781</v>
      </c>
      <c r="J1739" s="1" t="s">
        <v>2581</v>
      </c>
      <c r="K1739" s="1" t="s">
        <v>290</v>
      </c>
      <c r="L1739" s="1" t="s">
        <v>133</v>
      </c>
      <c r="M1739" s="1" t="s">
        <v>322</v>
      </c>
      <c r="N1739" s="1" t="str">
        <f>INDEX(Countries[], MATCH(Data[[#This Row],[Where do you work]], Countries[Actual], 0), 2)</f>
        <v>USA</v>
      </c>
      <c r="O1739" s="1" t="str">
        <f>VLOOKUP(Data[[#This Row],[Where do you work]], Countries[], 3, FALSE)</f>
        <v>North America</v>
      </c>
      <c r="P1739" s="1" t="s">
        <v>282</v>
      </c>
      <c r="Q1739" s="1" t="str">
        <f>VLOOKUP(Data[[#This Row],[How many hours of a day you work on Excel]], Time[], 2, FALSE)</f>
        <v>Heavy</v>
      </c>
      <c r="R1739" s="1">
        <v>20</v>
      </c>
      <c r="S1739" s="33" t="str">
        <f>VLOOKUP(Data[[#This Row],[Years of Experience]], Experience[], 2, TRUE)</f>
        <v>20+ Years</v>
      </c>
    </row>
    <row r="1740" spans="2:19" x14ac:dyDescent="0.2">
      <c r="B1740" s="1" t="s">
        <v>2275</v>
      </c>
      <c r="C1740" s="1">
        <v>41055.029282407406</v>
      </c>
      <c r="D1740" s="10" t="s">
        <v>2276</v>
      </c>
      <c r="E1740" s="1" t="s">
        <v>322</v>
      </c>
      <c r="F1740" s="11">
        <v>44000</v>
      </c>
      <c r="G1740" s="9">
        <f>Data[[#This Row],[Clean Salary]]*INDEX(Exchange[], MATCH(Data[[#This Row],[Currency]], Exchange[Code], 0), 4)</f>
        <v>44000</v>
      </c>
      <c r="H1740" s="11">
        <f>IFERROR(Data[[#This Row],[Salary in USD]]/(INDEX(Exchange[], MATCH(Data[[#This Row],[Local Currency Unit]], Exchange[Code], 0), 8)), "")</f>
        <v>10476.190476190475</v>
      </c>
      <c r="I1740" s="30">
        <f>100*(Data[[#This Row],[Salary in Big Macs]]/$H$5)</f>
        <v>76.432236960302632</v>
      </c>
      <c r="J1740" s="1" t="s">
        <v>2277</v>
      </c>
      <c r="K1740" s="1" t="s">
        <v>281</v>
      </c>
      <c r="L1740" s="1" t="s">
        <v>133</v>
      </c>
      <c r="M1740" s="1" t="s">
        <v>322</v>
      </c>
      <c r="N1740" s="1" t="str">
        <f>INDEX(Countries[], MATCH(Data[[#This Row],[Where do you work]], Countries[Actual], 0), 2)</f>
        <v>USA</v>
      </c>
      <c r="O1740" s="1" t="str">
        <f>VLOOKUP(Data[[#This Row],[Where do you work]], Countries[], 3, FALSE)</f>
        <v>North America</v>
      </c>
      <c r="P1740" s="1" t="s">
        <v>324</v>
      </c>
      <c r="Q1740" s="1" t="str">
        <f>VLOOKUP(Data[[#This Row],[How many hours of a day you work on Excel]], Time[], 2, FALSE)</f>
        <v>Light</v>
      </c>
      <c r="S1740" s="33" t="str">
        <f>VLOOKUP(Data[[#This Row],[Years of Experience]], Experience[], 2, TRUE)</f>
        <v>0 - 5 Years</v>
      </c>
    </row>
    <row r="1741" spans="2:19" x14ac:dyDescent="0.2">
      <c r="B1741" s="1" t="s">
        <v>834</v>
      </c>
      <c r="C1741" s="1">
        <v>41054.239594907405</v>
      </c>
      <c r="D1741" s="10">
        <v>90000</v>
      </c>
      <c r="E1741" s="1" t="s">
        <v>322</v>
      </c>
      <c r="F1741" s="11">
        <v>90000</v>
      </c>
      <c r="G1741" s="9">
        <f>Data[[#This Row],[Clean Salary]]*INDEX(Exchange[], MATCH(Data[[#This Row],[Currency]], Exchange[Code], 0), 4)</f>
        <v>90000</v>
      </c>
      <c r="H1741" s="11">
        <f>IFERROR(Data[[#This Row],[Salary in USD]]/(INDEX(Exchange[], MATCH(Data[[#This Row],[Local Currency Unit]], Exchange[Code], 0), 8)), "")</f>
        <v>21428.571428571428</v>
      </c>
      <c r="I1741" s="30">
        <f>100*(Data[[#This Row],[Salary in Big Macs]]/$H$5)</f>
        <v>156.33866650970992</v>
      </c>
      <c r="J1741" s="1" t="s">
        <v>835</v>
      </c>
      <c r="K1741" s="1" t="s">
        <v>631</v>
      </c>
      <c r="L1741" s="1" t="s">
        <v>133</v>
      </c>
      <c r="M1741" s="1" t="s">
        <v>322</v>
      </c>
      <c r="N1741" s="1" t="str">
        <f>INDEX(Countries[], MATCH(Data[[#This Row],[Where do you work]], Countries[Actual], 0), 2)</f>
        <v>USA</v>
      </c>
      <c r="O1741" s="1" t="str">
        <f>VLOOKUP(Data[[#This Row],[Where do you work]], Countries[], 3, FALSE)</f>
        <v>North America</v>
      </c>
      <c r="P1741" s="1" t="s">
        <v>324</v>
      </c>
      <c r="Q1741" s="1" t="str">
        <f>VLOOKUP(Data[[#This Row],[How many hours of a day you work on Excel]], Time[], 2, FALSE)</f>
        <v>Light</v>
      </c>
      <c r="S1741" s="33" t="str">
        <f>VLOOKUP(Data[[#This Row],[Years of Experience]], Experience[], 2, TRUE)</f>
        <v>0 - 5 Years</v>
      </c>
    </row>
    <row r="1742" spans="2:19" x14ac:dyDescent="0.2">
      <c r="B1742" s="1" t="s">
        <v>1190</v>
      </c>
      <c r="C1742" s="1">
        <v>41071.419942129629</v>
      </c>
      <c r="D1742" s="10">
        <v>74461</v>
      </c>
      <c r="E1742" s="1" t="s">
        <v>322</v>
      </c>
      <c r="F1742" s="11">
        <v>74461</v>
      </c>
      <c r="G1742" s="9">
        <f>Data[[#This Row],[Clean Salary]]*INDEX(Exchange[], MATCH(Data[[#This Row],[Currency]], Exchange[Code], 0), 4)</f>
        <v>74461</v>
      </c>
      <c r="H1742" s="11">
        <f>IFERROR(Data[[#This Row],[Salary in USD]]/(INDEX(Exchange[], MATCH(Data[[#This Row],[Local Currency Unit]], Exchange[Code], 0), 8)), "")</f>
        <v>17728.809523809523</v>
      </c>
      <c r="I1742" s="30">
        <f>100*(Data[[#This Row],[Salary in Big Macs]]/$H$5)</f>
        <v>129.34592718866125</v>
      </c>
      <c r="J1742" s="1" t="s">
        <v>1191</v>
      </c>
      <c r="K1742" s="1" t="s">
        <v>631</v>
      </c>
      <c r="L1742" s="1" t="s">
        <v>133</v>
      </c>
      <c r="M1742" s="1" t="s">
        <v>322</v>
      </c>
      <c r="N1742" s="1" t="str">
        <f>INDEX(Countries[], MATCH(Data[[#This Row],[Where do you work]], Countries[Actual], 0), 2)</f>
        <v>USA</v>
      </c>
      <c r="O1742" s="1" t="str">
        <f>VLOOKUP(Data[[#This Row],[Where do you work]], Countries[], 3, FALSE)</f>
        <v>North America</v>
      </c>
      <c r="P1742" s="1" t="s">
        <v>324</v>
      </c>
      <c r="Q1742" s="1" t="str">
        <f>VLOOKUP(Data[[#This Row],[How many hours of a day you work on Excel]], Time[], 2, FALSE)</f>
        <v>Light</v>
      </c>
      <c r="R1742" s="1">
        <v>9</v>
      </c>
      <c r="S1742" s="33" t="str">
        <f>VLOOKUP(Data[[#This Row],[Years of Experience]], Experience[], 2, TRUE)</f>
        <v>5 - 10 Years</v>
      </c>
    </row>
    <row r="1743" spans="2:19" x14ac:dyDescent="0.2">
      <c r="B1743" s="1" t="s">
        <v>1414</v>
      </c>
      <c r="C1743" s="1">
        <v>41056.194826388892</v>
      </c>
      <c r="D1743" s="10">
        <v>65000</v>
      </c>
      <c r="E1743" s="1" t="s">
        <v>322</v>
      </c>
      <c r="F1743" s="11">
        <v>65000</v>
      </c>
      <c r="G1743" s="9">
        <f>Data[[#This Row],[Clean Salary]]*INDEX(Exchange[], MATCH(Data[[#This Row],[Currency]], Exchange[Code], 0), 4)</f>
        <v>65000</v>
      </c>
      <c r="H1743" s="11">
        <f>IFERROR(Data[[#This Row],[Salary in USD]]/(INDEX(Exchange[], MATCH(Data[[#This Row],[Local Currency Unit]], Exchange[Code], 0), 8)), "")</f>
        <v>15476.190476190475</v>
      </c>
      <c r="I1743" s="30">
        <f>100*(Data[[#This Row],[Salary in Big Macs]]/$H$5)</f>
        <v>112.91125914590164</v>
      </c>
      <c r="J1743" s="1" t="s">
        <v>1415</v>
      </c>
      <c r="K1743" s="1" t="s">
        <v>290</v>
      </c>
      <c r="L1743" s="1" t="s">
        <v>133</v>
      </c>
      <c r="M1743" s="1" t="s">
        <v>322</v>
      </c>
      <c r="N1743" s="1" t="str">
        <f>INDEX(Countries[], MATCH(Data[[#This Row],[Where do you work]], Countries[Actual], 0), 2)</f>
        <v>USA</v>
      </c>
      <c r="O1743" s="1" t="str">
        <f>VLOOKUP(Data[[#This Row],[Where do you work]], Countries[], 3, FALSE)</f>
        <v>North America</v>
      </c>
      <c r="P1743" s="1" t="s">
        <v>324</v>
      </c>
      <c r="Q1743" s="1" t="str">
        <f>VLOOKUP(Data[[#This Row],[How many hours of a day you work on Excel]], Time[], 2, FALSE)</f>
        <v>Light</v>
      </c>
      <c r="R1743" s="1">
        <v>8</v>
      </c>
      <c r="S1743" s="33" t="str">
        <f>VLOOKUP(Data[[#This Row],[Years of Experience]], Experience[], 2, TRUE)</f>
        <v>5 - 10 Years</v>
      </c>
    </row>
    <row r="1744" spans="2:19" x14ac:dyDescent="0.2">
      <c r="B1744" s="1" t="s">
        <v>1412</v>
      </c>
      <c r="C1744" s="1">
        <v>41055.846944444442</v>
      </c>
      <c r="D1744" s="10">
        <v>65000</v>
      </c>
      <c r="E1744" s="1" t="s">
        <v>322</v>
      </c>
      <c r="F1744" s="11">
        <v>65000</v>
      </c>
      <c r="G1744" s="9">
        <f>Data[[#This Row],[Clean Salary]]*INDEX(Exchange[], MATCH(Data[[#This Row],[Currency]], Exchange[Code], 0), 4)</f>
        <v>65000</v>
      </c>
      <c r="H1744" s="11">
        <f>IFERROR(Data[[#This Row],[Salary in USD]]/(INDEX(Exchange[], MATCH(Data[[#This Row],[Local Currency Unit]], Exchange[Code], 0), 8)), "")</f>
        <v>15476.190476190475</v>
      </c>
      <c r="I1744" s="30">
        <f>100*(Data[[#This Row],[Salary in Big Macs]]/$H$5)</f>
        <v>112.91125914590164</v>
      </c>
      <c r="J1744" s="1" t="s">
        <v>1413</v>
      </c>
      <c r="K1744" s="1" t="s">
        <v>290</v>
      </c>
      <c r="L1744" s="1" t="s">
        <v>133</v>
      </c>
      <c r="M1744" s="1" t="s">
        <v>322</v>
      </c>
      <c r="N1744" s="1" t="str">
        <f>INDEX(Countries[], MATCH(Data[[#This Row],[Where do you work]], Countries[Actual], 0), 2)</f>
        <v>USA</v>
      </c>
      <c r="O1744" s="1" t="str">
        <f>VLOOKUP(Data[[#This Row],[Where do you work]], Countries[], 3, FALSE)</f>
        <v>North America</v>
      </c>
      <c r="P1744" s="1" t="s">
        <v>291</v>
      </c>
      <c r="Q1744" s="1" t="str">
        <f>VLOOKUP(Data[[#This Row],[How many hours of a day you work on Excel]], Time[], 2, FALSE)</f>
        <v>Medium</v>
      </c>
      <c r="R1744" s="1">
        <v>10</v>
      </c>
      <c r="S1744" s="33" t="str">
        <f>VLOOKUP(Data[[#This Row],[Years of Experience]], Experience[], 2, TRUE)</f>
        <v>10 - 20 Years</v>
      </c>
    </row>
    <row r="1745" spans="2:19" x14ac:dyDescent="0.2">
      <c r="B1745" s="1" t="s">
        <v>2261</v>
      </c>
      <c r="C1745" s="1">
        <v>41079.016250000001</v>
      </c>
      <c r="D1745" s="10">
        <v>45000</v>
      </c>
      <c r="E1745" s="1" t="s">
        <v>322</v>
      </c>
      <c r="F1745" s="11">
        <v>45000</v>
      </c>
      <c r="G1745" s="9">
        <f>Data[[#This Row],[Clean Salary]]*INDEX(Exchange[], MATCH(Data[[#This Row],[Currency]], Exchange[Code], 0), 4)</f>
        <v>45000</v>
      </c>
      <c r="H1745" s="11">
        <f>IFERROR(Data[[#This Row],[Salary in USD]]/(INDEX(Exchange[], MATCH(Data[[#This Row],[Local Currency Unit]], Exchange[Code], 0), 8)), "")</f>
        <v>10714.285714285714</v>
      </c>
      <c r="I1745" s="30">
        <f>100*(Data[[#This Row],[Salary in Big Macs]]/$H$5)</f>
        <v>78.169333254854962</v>
      </c>
      <c r="J1745" s="1" t="s">
        <v>455</v>
      </c>
      <c r="K1745" s="1" t="s">
        <v>316</v>
      </c>
      <c r="L1745" s="1" t="s">
        <v>133</v>
      </c>
      <c r="M1745" s="1" t="s">
        <v>322</v>
      </c>
      <c r="N1745" s="1" t="str">
        <f>INDEX(Countries[], MATCH(Data[[#This Row],[Where do you work]], Countries[Actual], 0), 2)</f>
        <v>USA</v>
      </c>
      <c r="O1745" s="1" t="str">
        <f>VLOOKUP(Data[[#This Row],[Where do you work]], Countries[], 3, FALSE)</f>
        <v>North America</v>
      </c>
      <c r="P1745" s="1" t="s">
        <v>291</v>
      </c>
      <c r="Q1745" s="1" t="str">
        <f>VLOOKUP(Data[[#This Row],[How many hours of a day you work on Excel]], Time[], 2, FALSE)</f>
        <v>Medium</v>
      </c>
      <c r="R1745" s="1">
        <v>5</v>
      </c>
      <c r="S1745" s="33" t="str">
        <f>VLOOKUP(Data[[#This Row],[Years of Experience]], Experience[], 2, TRUE)</f>
        <v>5 - 10 Years</v>
      </c>
    </row>
    <row r="1746" spans="2:19" x14ac:dyDescent="0.2">
      <c r="B1746" s="1" t="s">
        <v>1675</v>
      </c>
      <c r="C1746" s="1">
        <v>41054.23296296296</v>
      </c>
      <c r="D1746" s="10">
        <v>58000</v>
      </c>
      <c r="E1746" s="1" t="s">
        <v>322</v>
      </c>
      <c r="F1746" s="11">
        <v>58000</v>
      </c>
      <c r="G1746" s="9">
        <f>Data[[#This Row],[Clean Salary]]*INDEX(Exchange[], MATCH(Data[[#This Row],[Currency]], Exchange[Code], 0), 4)</f>
        <v>58000</v>
      </c>
      <c r="H1746" s="11">
        <f>IFERROR(Data[[#This Row],[Salary in USD]]/(INDEX(Exchange[], MATCH(Data[[#This Row],[Local Currency Unit]], Exchange[Code], 0), 8)), "")</f>
        <v>13809.523809523809</v>
      </c>
      <c r="I1746" s="30">
        <f>100*(Data[[#This Row],[Salary in Big Macs]]/$H$5)</f>
        <v>100.7515850840353</v>
      </c>
      <c r="J1746" s="1" t="s">
        <v>455</v>
      </c>
      <c r="K1746" s="1" t="s">
        <v>316</v>
      </c>
      <c r="L1746" s="1" t="s">
        <v>133</v>
      </c>
      <c r="M1746" s="1" t="s">
        <v>322</v>
      </c>
      <c r="N1746" s="1" t="str">
        <f>INDEX(Countries[], MATCH(Data[[#This Row],[Where do you work]], Countries[Actual], 0), 2)</f>
        <v>USA</v>
      </c>
      <c r="O1746" s="1" t="str">
        <f>VLOOKUP(Data[[#This Row],[Where do you work]], Countries[], 3, FALSE)</f>
        <v>North America</v>
      </c>
      <c r="P1746" s="1" t="s">
        <v>282</v>
      </c>
      <c r="Q1746" s="1" t="str">
        <f>VLOOKUP(Data[[#This Row],[How many hours of a day you work on Excel]], Time[], 2, FALSE)</f>
        <v>Heavy</v>
      </c>
      <c r="S1746" s="33" t="str">
        <f>VLOOKUP(Data[[#This Row],[Years of Experience]], Experience[], 2, TRUE)</f>
        <v>0 - 5 Years</v>
      </c>
    </row>
    <row r="1747" spans="2:19" x14ac:dyDescent="0.2">
      <c r="B1747" s="1" t="s">
        <v>1517</v>
      </c>
      <c r="C1747" s="1">
        <v>41055.189895833333</v>
      </c>
      <c r="D1747" s="10">
        <v>61000</v>
      </c>
      <c r="E1747" s="1" t="s">
        <v>322</v>
      </c>
      <c r="F1747" s="11">
        <v>61000</v>
      </c>
      <c r="G1747" s="9">
        <f>Data[[#This Row],[Clean Salary]]*INDEX(Exchange[], MATCH(Data[[#This Row],[Currency]], Exchange[Code], 0), 4)</f>
        <v>61000</v>
      </c>
      <c r="H1747" s="11">
        <f>IFERROR(Data[[#This Row],[Salary in USD]]/(INDEX(Exchange[], MATCH(Data[[#This Row],[Local Currency Unit]], Exchange[Code], 0), 8)), "")</f>
        <v>14523.809523809523</v>
      </c>
      <c r="I1747" s="30">
        <f>100*(Data[[#This Row],[Salary in Big Macs]]/$H$5)</f>
        <v>105.96287396769229</v>
      </c>
      <c r="J1747" s="1" t="s">
        <v>455</v>
      </c>
      <c r="K1747" s="1" t="s">
        <v>316</v>
      </c>
      <c r="L1747" s="1" t="s">
        <v>133</v>
      </c>
      <c r="M1747" s="1" t="s">
        <v>322</v>
      </c>
      <c r="N1747" s="1" t="str">
        <f>INDEX(Countries[], MATCH(Data[[#This Row],[Where do you work]], Countries[Actual], 0), 2)</f>
        <v>USA</v>
      </c>
      <c r="O1747" s="1" t="str">
        <f>VLOOKUP(Data[[#This Row],[Where do you work]], Countries[], 3, FALSE)</f>
        <v>North America</v>
      </c>
      <c r="P1747" s="1" t="s">
        <v>282</v>
      </c>
      <c r="Q1747" s="1" t="str">
        <f>VLOOKUP(Data[[#This Row],[How many hours of a day you work on Excel]], Time[], 2, FALSE)</f>
        <v>Heavy</v>
      </c>
      <c r="S1747" s="33" t="str">
        <f>VLOOKUP(Data[[#This Row],[Years of Experience]], Experience[], 2, TRUE)</f>
        <v>0 - 5 Years</v>
      </c>
    </row>
    <row r="1748" spans="2:19" x14ac:dyDescent="0.2">
      <c r="B1748" s="1" t="s">
        <v>953</v>
      </c>
      <c r="C1748" s="1">
        <v>41062.320856481485</v>
      </c>
      <c r="D1748" s="10">
        <v>85000</v>
      </c>
      <c r="E1748" s="1" t="s">
        <v>322</v>
      </c>
      <c r="F1748" s="11">
        <v>85000</v>
      </c>
      <c r="G1748" s="9">
        <f>Data[[#This Row],[Clean Salary]]*INDEX(Exchange[], MATCH(Data[[#This Row],[Currency]], Exchange[Code], 0), 4)</f>
        <v>85000</v>
      </c>
      <c r="H1748" s="11">
        <f>IFERROR(Data[[#This Row],[Salary in USD]]/(INDEX(Exchange[], MATCH(Data[[#This Row],[Local Currency Unit]], Exchange[Code], 0), 8)), "")</f>
        <v>20238.095238095237</v>
      </c>
      <c r="I1748" s="30">
        <f>100*(Data[[#This Row],[Salary in Big Macs]]/$H$5)</f>
        <v>147.65318503694829</v>
      </c>
      <c r="J1748" s="1" t="s">
        <v>455</v>
      </c>
      <c r="K1748" s="1" t="s">
        <v>316</v>
      </c>
      <c r="L1748" s="1" t="s">
        <v>133</v>
      </c>
      <c r="M1748" s="1" t="s">
        <v>322</v>
      </c>
      <c r="N1748" s="1" t="str">
        <f>INDEX(Countries[], MATCH(Data[[#This Row],[Where do you work]], Countries[Actual], 0), 2)</f>
        <v>USA</v>
      </c>
      <c r="O1748" s="1" t="str">
        <f>VLOOKUP(Data[[#This Row],[Where do you work]], Countries[], 3, FALSE)</f>
        <v>North America</v>
      </c>
      <c r="P1748" s="1" t="s">
        <v>291</v>
      </c>
      <c r="Q1748" s="1" t="str">
        <f>VLOOKUP(Data[[#This Row],[How many hours of a day you work on Excel]], Time[], 2, FALSE)</f>
        <v>Medium</v>
      </c>
      <c r="R1748" s="1">
        <v>8</v>
      </c>
      <c r="S1748" s="33" t="str">
        <f>VLOOKUP(Data[[#This Row],[Years of Experience]], Experience[], 2, TRUE)</f>
        <v>5 - 10 Years</v>
      </c>
    </row>
    <row r="1749" spans="2:19" x14ac:dyDescent="0.2">
      <c r="B1749" s="1" t="s">
        <v>454</v>
      </c>
      <c r="C1749" s="1">
        <v>41058.55228009259</v>
      </c>
      <c r="D1749" s="10">
        <v>140000</v>
      </c>
      <c r="E1749" s="1" t="s">
        <v>322</v>
      </c>
      <c r="F1749" s="11">
        <v>140000</v>
      </c>
      <c r="G1749" s="9">
        <f>Data[[#This Row],[Clean Salary]]*INDEX(Exchange[], MATCH(Data[[#This Row],[Currency]], Exchange[Code], 0), 4)</f>
        <v>140000</v>
      </c>
      <c r="H1749" s="11">
        <f>IFERROR(Data[[#This Row],[Salary in USD]]/(INDEX(Exchange[], MATCH(Data[[#This Row],[Local Currency Unit]], Exchange[Code], 0), 8)), "")</f>
        <v>33333.333333333328</v>
      </c>
      <c r="I1749" s="30">
        <f>100*(Data[[#This Row],[Salary in Big Macs]]/$H$5)</f>
        <v>243.19348123732655</v>
      </c>
      <c r="J1749" s="1" t="s">
        <v>455</v>
      </c>
      <c r="K1749" s="1" t="s">
        <v>316</v>
      </c>
      <c r="L1749" s="1" t="s">
        <v>133</v>
      </c>
      <c r="M1749" s="1" t="s">
        <v>322</v>
      </c>
      <c r="N1749" s="1" t="str">
        <f>INDEX(Countries[], MATCH(Data[[#This Row],[Where do you work]], Countries[Actual], 0), 2)</f>
        <v>USA</v>
      </c>
      <c r="O1749" s="1" t="str">
        <f>VLOOKUP(Data[[#This Row],[Where do you work]], Countries[], 3, FALSE)</f>
        <v>North America</v>
      </c>
      <c r="P1749" s="1" t="s">
        <v>282</v>
      </c>
      <c r="Q1749" s="1" t="str">
        <f>VLOOKUP(Data[[#This Row],[How many hours of a day you work on Excel]], Time[], 2, FALSE)</f>
        <v>Heavy</v>
      </c>
      <c r="R1749" s="1">
        <v>12</v>
      </c>
      <c r="S1749" s="33" t="str">
        <f>VLOOKUP(Data[[#This Row],[Years of Experience]], Experience[], 2, TRUE)</f>
        <v>10 - 20 Years</v>
      </c>
    </row>
    <row r="1750" spans="2:19" x14ac:dyDescent="0.2">
      <c r="B1750" s="1" t="s">
        <v>1116</v>
      </c>
      <c r="C1750" s="1">
        <v>41055.047708333332</v>
      </c>
      <c r="D1750" s="10" t="s">
        <v>1117</v>
      </c>
      <c r="E1750" s="1" t="s">
        <v>322</v>
      </c>
      <c r="F1750" s="11">
        <v>77000</v>
      </c>
      <c r="G1750" s="9">
        <f>Data[[#This Row],[Clean Salary]]*INDEX(Exchange[], MATCH(Data[[#This Row],[Currency]], Exchange[Code], 0), 4)</f>
        <v>77000</v>
      </c>
      <c r="H1750" s="11">
        <f>IFERROR(Data[[#This Row],[Salary in USD]]/(INDEX(Exchange[], MATCH(Data[[#This Row],[Local Currency Unit]], Exchange[Code], 0), 8)), "")</f>
        <v>18333.333333333332</v>
      </c>
      <c r="I1750" s="30">
        <f>100*(Data[[#This Row],[Salary in Big Macs]]/$H$5)</f>
        <v>133.75641468052962</v>
      </c>
      <c r="J1750" s="1" t="s">
        <v>1118</v>
      </c>
      <c r="K1750" s="1" t="s">
        <v>316</v>
      </c>
      <c r="L1750" s="1" t="s">
        <v>133</v>
      </c>
      <c r="M1750" s="1" t="s">
        <v>322</v>
      </c>
      <c r="N1750" s="1" t="str">
        <f>INDEX(Countries[], MATCH(Data[[#This Row],[Where do you work]], Countries[Actual], 0), 2)</f>
        <v>USA</v>
      </c>
      <c r="O1750" s="1" t="str">
        <f>VLOOKUP(Data[[#This Row],[Where do you work]], Countries[], 3, FALSE)</f>
        <v>North America</v>
      </c>
      <c r="P1750" s="1" t="s">
        <v>282</v>
      </c>
      <c r="Q1750" s="1" t="str">
        <f>VLOOKUP(Data[[#This Row],[How many hours of a day you work on Excel]], Time[], 2, FALSE)</f>
        <v>Heavy</v>
      </c>
      <c r="S1750" s="33" t="str">
        <f>VLOOKUP(Data[[#This Row],[Years of Experience]], Experience[], 2, TRUE)</f>
        <v>0 - 5 Years</v>
      </c>
    </row>
    <row r="1751" spans="2:19" x14ac:dyDescent="0.2">
      <c r="B1751" s="1" t="s">
        <v>1699</v>
      </c>
      <c r="C1751" s="1">
        <v>41054.253668981481</v>
      </c>
      <c r="D1751" s="10">
        <v>57000</v>
      </c>
      <c r="E1751" s="1" t="s">
        <v>322</v>
      </c>
      <c r="F1751" s="11">
        <v>57000</v>
      </c>
      <c r="G1751" s="9">
        <f>Data[[#This Row],[Clean Salary]]*INDEX(Exchange[], MATCH(Data[[#This Row],[Currency]], Exchange[Code], 0), 4)</f>
        <v>57000</v>
      </c>
      <c r="H1751" s="11">
        <f>IFERROR(Data[[#This Row],[Salary in USD]]/(INDEX(Exchange[], MATCH(Data[[#This Row],[Local Currency Unit]], Exchange[Code], 0), 8)), "")</f>
        <v>13571.428571428571</v>
      </c>
      <c r="I1751" s="30">
        <f>100*(Data[[#This Row],[Salary in Big Macs]]/$H$5)</f>
        <v>99.014488789482968</v>
      </c>
      <c r="J1751" s="1" t="s">
        <v>1700</v>
      </c>
      <c r="K1751" s="1" t="s">
        <v>316</v>
      </c>
      <c r="L1751" s="1" t="s">
        <v>133</v>
      </c>
      <c r="M1751" s="1" t="s">
        <v>322</v>
      </c>
      <c r="N1751" s="1" t="str">
        <f>INDEX(Countries[], MATCH(Data[[#This Row],[Where do you work]], Countries[Actual], 0), 2)</f>
        <v>USA</v>
      </c>
      <c r="O1751" s="1" t="str">
        <f>VLOOKUP(Data[[#This Row],[Where do you work]], Countries[], 3, FALSE)</f>
        <v>North America</v>
      </c>
      <c r="P1751" s="1" t="s">
        <v>291</v>
      </c>
      <c r="Q1751" s="1" t="str">
        <f>VLOOKUP(Data[[#This Row],[How many hours of a day you work on Excel]], Time[], 2, FALSE)</f>
        <v>Medium</v>
      </c>
      <c r="S1751" s="33" t="str">
        <f>VLOOKUP(Data[[#This Row],[Years of Experience]], Experience[], 2, TRUE)</f>
        <v>0 - 5 Years</v>
      </c>
    </row>
    <row r="1752" spans="2:19" x14ac:dyDescent="0.2">
      <c r="B1752" s="1" t="s">
        <v>2486</v>
      </c>
      <c r="C1752" s="1">
        <v>41054.290185185186</v>
      </c>
      <c r="D1752" s="10">
        <v>38000</v>
      </c>
      <c r="E1752" s="1" t="s">
        <v>322</v>
      </c>
      <c r="F1752" s="11">
        <v>38000</v>
      </c>
      <c r="G1752" s="9">
        <f>Data[[#This Row],[Clean Salary]]*INDEX(Exchange[], MATCH(Data[[#This Row],[Currency]], Exchange[Code], 0), 4)</f>
        <v>38000</v>
      </c>
      <c r="H1752" s="11">
        <f>IFERROR(Data[[#This Row],[Salary in USD]]/(INDEX(Exchange[], MATCH(Data[[#This Row],[Local Currency Unit]], Exchange[Code], 0), 8)), "")</f>
        <v>9047.6190476190477</v>
      </c>
      <c r="I1752" s="30">
        <f>100*(Data[[#This Row],[Salary in Big Macs]]/$H$5)</f>
        <v>66.00965919298865</v>
      </c>
      <c r="J1752" s="1" t="s">
        <v>433</v>
      </c>
      <c r="K1752" s="1" t="s">
        <v>290</v>
      </c>
      <c r="L1752" s="1" t="s">
        <v>133</v>
      </c>
      <c r="M1752" s="1" t="s">
        <v>322</v>
      </c>
      <c r="N1752" s="1" t="str">
        <f>INDEX(Countries[], MATCH(Data[[#This Row],[Where do you work]], Countries[Actual], 0), 2)</f>
        <v>USA</v>
      </c>
      <c r="O1752" s="1" t="str">
        <f>VLOOKUP(Data[[#This Row],[Where do you work]], Countries[], 3, FALSE)</f>
        <v>North America</v>
      </c>
      <c r="P1752" s="1" t="s">
        <v>282</v>
      </c>
      <c r="Q1752" s="1" t="str">
        <f>VLOOKUP(Data[[#This Row],[How many hours of a day you work on Excel]], Time[], 2, FALSE)</f>
        <v>Heavy</v>
      </c>
      <c r="S1752" s="33" t="str">
        <f>VLOOKUP(Data[[#This Row],[Years of Experience]], Experience[], 2, TRUE)</f>
        <v>0 - 5 Years</v>
      </c>
    </row>
    <row r="1753" spans="2:19" x14ac:dyDescent="0.2">
      <c r="B1753" s="1" t="s">
        <v>2405</v>
      </c>
      <c r="C1753" s="1">
        <v>41055.03460648148</v>
      </c>
      <c r="D1753" s="10">
        <v>40000</v>
      </c>
      <c r="E1753" s="1" t="s">
        <v>322</v>
      </c>
      <c r="F1753" s="11">
        <v>40000</v>
      </c>
      <c r="G1753" s="9">
        <f>Data[[#This Row],[Clean Salary]]*INDEX(Exchange[], MATCH(Data[[#This Row],[Currency]], Exchange[Code], 0), 4)</f>
        <v>40000</v>
      </c>
      <c r="H1753" s="11">
        <f>IFERROR(Data[[#This Row],[Salary in USD]]/(INDEX(Exchange[], MATCH(Data[[#This Row],[Local Currency Unit]], Exchange[Code], 0), 8)), "")</f>
        <v>9523.8095238095229</v>
      </c>
      <c r="I1753" s="30">
        <f>100*(Data[[#This Row],[Salary in Big Macs]]/$H$5)</f>
        <v>69.483851782093311</v>
      </c>
      <c r="J1753" s="1" t="s">
        <v>2406</v>
      </c>
      <c r="K1753" s="1" t="s">
        <v>290</v>
      </c>
      <c r="L1753" s="1" t="s">
        <v>133</v>
      </c>
      <c r="M1753" s="1" t="s">
        <v>322</v>
      </c>
      <c r="N1753" s="1" t="str">
        <f>INDEX(Countries[], MATCH(Data[[#This Row],[Where do you work]], Countries[Actual], 0), 2)</f>
        <v>USA</v>
      </c>
      <c r="O1753" s="1" t="str">
        <f>VLOOKUP(Data[[#This Row],[Where do you work]], Countries[], 3, FALSE)</f>
        <v>North America</v>
      </c>
      <c r="P1753" s="1" t="s">
        <v>294</v>
      </c>
      <c r="Q1753" s="1" t="str">
        <f>VLOOKUP(Data[[#This Row],[How many hours of a day you work on Excel]], Time[], 2, FALSE)</f>
        <v>Very Heavy</v>
      </c>
      <c r="S1753" s="33" t="str">
        <f>VLOOKUP(Data[[#This Row],[Years of Experience]], Experience[], 2, TRUE)</f>
        <v>0 - 5 Years</v>
      </c>
    </row>
    <row r="1754" spans="2:19" x14ac:dyDescent="0.2">
      <c r="B1754" s="1" t="s">
        <v>1034</v>
      </c>
      <c r="C1754" s="1">
        <v>41055.040335648147</v>
      </c>
      <c r="D1754" s="10">
        <v>80000</v>
      </c>
      <c r="E1754" s="1" t="s">
        <v>322</v>
      </c>
      <c r="F1754" s="11">
        <v>80000</v>
      </c>
      <c r="G1754" s="9">
        <f>Data[[#This Row],[Clean Salary]]*INDEX(Exchange[], MATCH(Data[[#This Row],[Currency]], Exchange[Code], 0), 4)</f>
        <v>80000</v>
      </c>
      <c r="H1754" s="11">
        <f>IFERROR(Data[[#This Row],[Salary in USD]]/(INDEX(Exchange[], MATCH(Data[[#This Row],[Local Currency Unit]], Exchange[Code], 0), 8)), "")</f>
        <v>19047.619047619046</v>
      </c>
      <c r="I1754" s="30">
        <f>100*(Data[[#This Row],[Salary in Big Macs]]/$H$5)</f>
        <v>138.96770356418662</v>
      </c>
      <c r="J1754" s="1" t="s">
        <v>433</v>
      </c>
      <c r="K1754" s="1" t="s">
        <v>290</v>
      </c>
      <c r="L1754" s="1" t="s">
        <v>133</v>
      </c>
      <c r="M1754" s="1" t="s">
        <v>322</v>
      </c>
      <c r="N1754" s="1" t="str">
        <f>INDEX(Countries[], MATCH(Data[[#This Row],[Where do you work]], Countries[Actual], 0), 2)</f>
        <v>USA</v>
      </c>
      <c r="O1754" s="1" t="str">
        <f>VLOOKUP(Data[[#This Row],[Where do you work]], Countries[], 3, FALSE)</f>
        <v>North America</v>
      </c>
      <c r="P1754" s="1" t="s">
        <v>282</v>
      </c>
      <c r="Q1754" s="1" t="str">
        <f>VLOOKUP(Data[[#This Row],[How many hours of a day you work on Excel]], Time[], 2, FALSE)</f>
        <v>Heavy</v>
      </c>
      <c r="S1754" s="33" t="str">
        <f>VLOOKUP(Data[[#This Row],[Years of Experience]], Experience[], 2, TRUE)</f>
        <v>0 - 5 Years</v>
      </c>
    </row>
    <row r="1755" spans="2:19" x14ac:dyDescent="0.2">
      <c r="B1755" s="1" t="s">
        <v>971</v>
      </c>
      <c r="C1755" s="1">
        <v>41055.160000000003</v>
      </c>
      <c r="D1755" s="10">
        <v>84000</v>
      </c>
      <c r="E1755" s="1" t="s">
        <v>322</v>
      </c>
      <c r="F1755" s="11">
        <v>84000</v>
      </c>
      <c r="G1755" s="9">
        <f>Data[[#This Row],[Clean Salary]]*INDEX(Exchange[], MATCH(Data[[#This Row],[Currency]], Exchange[Code], 0), 4)</f>
        <v>84000</v>
      </c>
      <c r="H1755" s="11">
        <f>IFERROR(Data[[#This Row],[Salary in USD]]/(INDEX(Exchange[], MATCH(Data[[#This Row],[Local Currency Unit]], Exchange[Code], 0), 8)), "")</f>
        <v>20000</v>
      </c>
      <c r="I1755" s="30">
        <f>100*(Data[[#This Row],[Salary in Big Macs]]/$H$5)</f>
        <v>145.91608874239594</v>
      </c>
      <c r="J1755" s="1" t="s">
        <v>433</v>
      </c>
      <c r="K1755" s="1" t="s">
        <v>290</v>
      </c>
      <c r="L1755" s="1" t="s">
        <v>133</v>
      </c>
      <c r="M1755" s="1" t="s">
        <v>322</v>
      </c>
      <c r="N1755" s="1" t="str">
        <f>INDEX(Countries[], MATCH(Data[[#This Row],[Where do you work]], Countries[Actual], 0), 2)</f>
        <v>USA</v>
      </c>
      <c r="O1755" s="1" t="str">
        <f>VLOOKUP(Data[[#This Row],[Where do you work]], Countries[], 3, FALSE)</f>
        <v>North America</v>
      </c>
      <c r="P1755" s="1" t="s">
        <v>294</v>
      </c>
      <c r="Q1755" s="1" t="str">
        <f>VLOOKUP(Data[[#This Row],[How many hours of a day you work on Excel]], Time[], 2, FALSE)</f>
        <v>Very Heavy</v>
      </c>
      <c r="S1755" s="33" t="str">
        <f>VLOOKUP(Data[[#This Row],[Years of Experience]], Experience[], 2, TRUE)</f>
        <v>0 - 5 Years</v>
      </c>
    </row>
    <row r="1756" spans="2:19" x14ac:dyDescent="0.2">
      <c r="B1756" s="1" t="s">
        <v>946</v>
      </c>
      <c r="C1756" s="1">
        <v>41058.894525462965</v>
      </c>
      <c r="D1756" s="10">
        <v>85000</v>
      </c>
      <c r="E1756" s="1" t="s">
        <v>322</v>
      </c>
      <c r="F1756" s="11">
        <v>85000</v>
      </c>
      <c r="G1756" s="9">
        <f>Data[[#This Row],[Clean Salary]]*INDEX(Exchange[], MATCH(Data[[#This Row],[Currency]], Exchange[Code], 0), 4)</f>
        <v>85000</v>
      </c>
      <c r="H1756" s="11">
        <f>IFERROR(Data[[#This Row],[Salary in USD]]/(INDEX(Exchange[], MATCH(Data[[#This Row],[Local Currency Unit]], Exchange[Code], 0), 8)), "")</f>
        <v>20238.095238095237</v>
      </c>
      <c r="I1756" s="30">
        <f>100*(Data[[#This Row],[Salary in Big Macs]]/$H$5)</f>
        <v>147.65318503694829</v>
      </c>
      <c r="J1756" s="1" t="s">
        <v>433</v>
      </c>
      <c r="K1756" s="1" t="s">
        <v>290</v>
      </c>
      <c r="L1756" s="1" t="s">
        <v>133</v>
      </c>
      <c r="M1756" s="1" t="s">
        <v>322</v>
      </c>
      <c r="N1756" s="1" t="str">
        <f>INDEX(Countries[], MATCH(Data[[#This Row],[Where do you work]], Countries[Actual], 0), 2)</f>
        <v>USA</v>
      </c>
      <c r="O1756" s="1" t="str">
        <f>VLOOKUP(Data[[#This Row],[Where do you work]], Countries[], 3, FALSE)</f>
        <v>North America</v>
      </c>
      <c r="P1756" s="1" t="s">
        <v>282</v>
      </c>
      <c r="Q1756" s="1" t="str">
        <f>VLOOKUP(Data[[#This Row],[How many hours of a day you work on Excel]], Time[], 2, FALSE)</f>
        <v>Heavy</v>
      </c>
      <c r="R1756" s="1">
        <v>17</v>
      </c>
      <c r="S1756" s="33" t="str">
        <f>VLOOKUP(Data[[#This Row],[Years of Experience]], Experience[], 2, TRUE)</f>
        <v>10 - 20 Years</v>
      </c>
    </row>
    <row r="1757" spans="2:19" x14ac:dyDescent="0.2">
      <c r="B1757" s="1" t="s">
        <v>845</v>
      </c>
      <c r="C1757" s="1">
        <v>41055.107372685183</v>
      </c>
      <c r="D1757" s="10">
        <v>90000</v>
      </c>
      <c r="E1757" s="1" t="s">
        <v>322</v>
      </c>
      <c r="F1757" s="11">
        <v>90000</v>
      </c>
      <c r="G1757" s="9">
        <f>Data[[#This Row],[Clean Salary]]*INDEX(Exchange[], MATCH(Data[[#This Row],[Currency]], Exchange[Code], 0), 4)</f>
        <v>90000</v>
      </c>
      <c r="H1757" s="11">
        <f>IFERROR(Data[[#This Row],[Salary in USD]]/(INDEX(Exchange[], MATCH(Data[[#This Row],[Local Currency Unit]], Exchange[Code], 0), 8)), "")</f>
        <v>21428.571428571428</v>
      </c>
      <c r="I1757" s="30">
        <f>100*(Data[[#This Row],[Salary in Big Macs]]/$H$5)</f>
        <v>156.33866650970992</v>
      </c>
      <c r="J1757" s="1" t="s">
        <v>846</v>
      </c>
      <c r="K1757" s="1" t="s">
        <v>290</v>
      </c>
      <c r="L1757" s="1" t="s">
        <v>133</v>
      </c>
      <c r="M1757" s="1" t="s">
        <v>322</v>
      </c>
      <c r="N1757" s="1" t="str">
        <f>INDEX(Countries[], MATCH(Data[[#This Row],[Where do you work]], Countries[Actual], 0), 2)</f>
        <v>USA</v>
      </c>
      <c r="O1757" s="1" t="str">
        <f>VLOOKUP(Data[[#This Row],[Where do you work]], Countries[], 3, FALSE)</f>
        <v>North America</v>
      </c>
      <c r="P1757" s="1" t="s">
        <v>324</v>
      </c>
      <c r="Q1757" s="1" t="str">
        <f>VLOOKUP(Data[[#This Row],[How many hours of a day you work on Excel]], Time[], 2, FALSE)</f>
        <v>Light</v>
      </c>
      <c r="S1757" s="33" t="str">
        <f>VLOOKUP(Data[[#This Row],[Years of Experience]], Experience[], 2, TRUE)</f>
        <v>0 - 5 Years</v>
      </c>
    </row>
    <row r="1758" spans="2:19" x14ac:dyDescent="0.2">
      <c r="B1758" s="1" t="s">
        <v>855</v>
      </c>
      <c r="C1758" s="1">
        <v>41058.050324074073</v>
      </c>
      <c r="D1758" s="10">
        <v>90000</v>
      </c>
      <c r="E1758" s="1" t="s">
        <v>322</v>
      </c>
      <c r="F1758" s="11">
        <v>90000</v>
      </c>
      <c r="G1758" s="9">
        <f>Data[[#This Row],[Clean Salary]]*INDEX(Exchange[], MATCH(Data[[#This Row],[Currency]], Exchange[Code], 0), 4)</f>
        <v>90000</v>
      </c>
      <c r="H1758" s="11">
        <f>IFERROR(Data[[#This Row],[Salary in USD]]/(INDEX(Exchange[], MATCH(Data[[#This Row],[Local Currency Unit]], Exchange[Code], 0), 8)), "")</f>
        <v>21428.571428571428</v>
      </c>
      <c r="I1758" s="30">
        <f>100*(Data[[#This Row],[Salary in Big Macs]]/$H$5)</f>
        <v>156.33866650970992</v>
      </c>
      <c r="J1758" s="1" t="s">
        <v>433</v>
      </c>
      <c r="K1758" s="1" t="s">
        <v>290</v>
      </c>
      <c r="L1758" s="1" t="s">
        <v>133</v>
      </c>
      <c r="M1758" s="1" t="s">
        <v>322</v>
      </c>
      <c r="N1758" s="1" t="str">
        <f>INDEX(Countries[], MATCH(Data[[#This Row],[Where do you work]], Countries[Actual], 0), 2)</f>
        <v>USA</v>
      </c>
      <c r="O1758" s="1" t="str">
        <f>VLOOKUP(Data[[#This Row],[Where do you work]], Countries[], 3, FALSE)</f>
        <v>North America</v>
      </c>
      <c r="P1758" s="1" t="s">
        <v>282</v>
      </c>
      <c r="Q1758" s="1" t="str">
        <f>VLOOKUP(Data[[#This Row],[How many hours of a day you work on Excel]], Time[], 2, FALSE)</f>
        <v>Heavy</v>
      </c>
      <c r="R1758" s="1">
        <v>30</v>
      </c>
      <c r="S1758" s="33" t="str">
        <f>VLOOKUP(Data[[#This Row],[Years of Experience]], Experience[], 2, TRUE)</f>
        <v>20+ Years</v>
      </c>
    </row>
    <row r="1759" spans="2:19" x14ac:dyDescent="0.2">
      <c r="B1759" s="1" t="s">
        <v>432</v>
      </c>
      <c r="C1759" s="1">
        <v>41058.985567129632</v>
      </c>
      <c r="D1759" s="10">
        <v>150000</v>
      </c>
      <c r="E1759" s="1" t="s">
        <v>322</v>
      </c>
      <c r="F1759" s="11">
        <v>150000</v>
      </c>
      <c r="G1759" s="9">
        <f>Data[[#This Row],[Clean Salary]]*INDEX(Exchange[], MATCH(Data[[#This Row],[Currency]], Exchange[Code], 0), 4)</f>
        <v>150000</v>
      </c>
      <c r="H1759" s="11">
        <f>IFERROR(Data[[#This Row],[Salary in USD]]/(INDEX(Exchange[], MATCH(Data[[#This Row],[Local Currency Unit]], Exchange[Code], 0), 8)), "")</f>
        <v>35714.28571428571</v>
      </c>
      <c r="I1759" s="30">
        <f>100*(Data[[#This Row],[Salary in Big Macs]]/$H$5)</f>
        <v>260.56444418284991</v>
      </c>
      <c r="J1759" s="1" t="s">
        <v>433</v>
      </c>
      <c r="K1759" s="1" t="s">
        <v>290</v>
      </c>
      <c r="L1759" s="1" t="s">
        <v>133</v>
      </c>
      <c r="M1759" s="1" t="s">
        <v>322</v>
      </c>
      <c r="N1759" s="1" t="str">
        <f>INDEX(Countries[], MATCH(Data[[#This Row],[Where do you work]], Countries[Actual], 0), 2)</f>
        <v>USA</v>
      </c>
      <c r="O1759" s="1" t="str">
        <f>VLOOKUP(Data[[#This Row],[Where do you work]], Countries[], 3, FALSE)</f>
        <v>North America</v>
      </c>
      <c r="P1759" s="1" t="s">
        <v>291</v>
      </c>
      <c r="Q1759" s="1" t="str">
        <f>VLOOKUP(Data[[#This Row],[How many hours of a day you work on Excel]], Time[], 2, FALSE)</f>
        <v>Medium</v>
      </c>
      <c r="R1759" s="1">
        <v>30</v>
      </c>
      <c r="S1759" s="33" t="str">
        <f>VLOOKUP(Data[[#This Row],[Years of Experience]], Experience[], 2, TRUE)</f>
        <v>20+ Years</v>
      </c>
    </row>
    <row r="1760" spans="2:19" x14ac:dyDescent="0.2">
      <c r="B1760" s="1" t="s">
        <v>1062</v>
      </c>
      <c r="C1760" s="1">
        <v>41059.105752314812</v>
      </c>
      <c r="D1760" s="10">
        <v>80000</v>
      </c>
      <c r="E1760" s="1" t="s">
        <v>322</v>
      </c>
      <c r="F1760" s="11">
        <v>80000</v>
      </c>
      <c r="G1760" s="9">
        <f>Data[[#This Row],[Clean Salary]]*INDEX(Exchange[], MATCH(Data[[#This Row],[Currency]], Exchange[Code], 0), 4)</f>
        <v>80000</v>
      </c>
      <c r="H1760" s="11">
        <f>IFERROR(Data[[#This Row],[Salary in USD]]/(INDEX(Exchange[], MATCH(Data[[#This Row],[Local Currency Unit]], Exchange[Code], 0), 8)), "")</f>
        <v>19047.619047619046</v>
      </c>
      <c r="I1760" s="30">
        <f>100*(Data[[#This Row],[Salary in Big Macs]]/$H$5)</f>
        <v>138.96770356418662</v>
      </c>
      <c r="J1760" s="1" t="s">
        <v>1063</v>
      </c>
      <c r="K1760" s="1" t="s">
        <v>290</v>
      </c>
      <c r="L1760" s="1" t="s">
        <v>133</v>
      </c>
      <c r="M1760" s="1" t="s">
        <v>322</v>
      </c>
      <c r="N1760" s="1" t="str">
        <f>INDEX(Countries[], MATCH(Data[[#This Row],[Where do you work]], Countries[Actual], 0), 2)</f>
        <v>USA</v>
      </c>
      <c r="O1760" s="1" t="str">
        <f>VLOOKUP(Data[[#This Row],[Where do you work]], Countries[], 3, FALSE)</f>
        <v>North America</v>
      </c>
      <c r="P1760" s="1" t="s">
        <v>282</v>
      </c>
      <c r="Q1760" s="1" t="str">
        <f>VLOOKUP(Data[[#This Row],[How many hours of a day you work on Excel]], Time[], 2, FALSE)</f>
        <v>Heavy</v>
      </c>
      <c r="R1760" s="1">
        <v>20</v>
      </c>
      <c r="S1760" s="33" t="str">
        <f>VLOOKUP(Data[[#This Row],[Years of Experience]], Experience[], 2, TRUE)</f>
        <v>20+ Years</v>
      </c>
    </row>
    <row r="1761" spans="2:19" x14ac:dyDescent="0.2">
      <c r="B1761" s="1" t="s">
        <v>1018</v>
      </c>
      <c r="C1761" s="1">
        <v>41059.062395833331</v>
      </c>
      <c r="D1761" s="10">
        <v>80442</v>
      </c>
      <c r="E1761" s="1" t="s">
        <v>322</v>
      </c>
      <c r="F1761" s="11">
        <v>80442</v>
      </c>
      <c r="G1761" s="9">
        <f>Data[[#This Row],[Clean Salary]]*INDEX(Exchange[], MATCH(Data[[#This Row],[Currency]], Exchange[Code], 0), 4)</f>
        <v>80442</v>
      </c>
      <c r="H1761" s="11">
        <f>IFERROR(Data[[#This Row],[Salary in USD]]/(INDEX(Exchange[], MATCH(Data[[#This Row],[Local Currency Unit]], Exchange[Code], 0), 8)), "")</f>
        <v>19152.857142857141</v>
      </c>
      <c r="I1761" s="30">
        <f>100*(Data[[#This Row],[Salary in Big Macs]]/$H$5)</f>
        <v>139.73550012637875</v>
      </c>
      <c r="J1761" s="1" t="s">
        <v>1019</v>
      </c>
      <c r="K1761" s="1" t="s">
        <v>290</v>
      </c>
      <c r="L1761" s="1" t="s">
        <v>133</v>
      </c>
      <c r="M1761" s="1" t="s">
        <v>322</v>
      </c>
      <c r="N1761" s="1" t="str">
        <f>INDEX(Countries[], MATCH(Data[[#This Row],[Where do you work]], Countries[Actual], 0), 2)</f>
        <v>USA</v>
      </c>
      <c r="O1761" s="1" t="str">
        <f>VLOOKUP(Data[[#This Row],[Where do you work]], Countries[], 3, FALSE)</f>
        <v>North America</v>
      </c>
      <c r="P1761" s="1" t="s">
        <v>282</v>
      </c>
      <c r="Q1761" s="1" t="str">
        <f>VLOOKUP(Data[[#This Row],[How many hours of a day you work on Excel]], Time[], 2, FALSE)</f>
        <v>Heavy</v>
      </c>
      <c r="R1761" s="1">
        <v>16</v>
      </c>
      <c r="S1761" s="33" t="str">
        <f>VLOOKUP(Data[[#This Row],[Years of Experience]], Experience[], 2, TRUE)</f>
        <v>10 - 20 Years</v>
      </c>
    </row>
    <row r="1762" spans="2:19" x14ac:dyDescent="0.2">
      <c r="B1762" s="1" t="s">
        <v>1137</v>
      </c>
      <c r="C1762" s="1">
        <v>41056.655636574076</v>
      </c>
      <c r="D1762" s="10">
        <v>75010</v>
      </c>
      <c r="E1762" s="1" t="s">
        <v>322</v>
      </c>
      <c r="F1762" s="11">
        <v>75010</v>
      </c>
      <c r="G1762" s="9">
        <f>Data[[#This Row],[Clean Salary]]*INDEX(Exchange[], MATCH(Data[[#This Row],[Currency]], Exchange[Code], 0), 4)</f>
        <v>75010</v>
      </c>
      <c r="H1762" s="11">
        <f>IFERROR(Data[[#This Row],[Salary in USD]]/(INDEX(Exchange[], MATCH(Data[[#This Row],[Local Currency Unit]], Exchange[Code], 0), 8)), "")</f>
        <v>17859.523809523809</v>
      </c>
      <c r="I1762" s="30">
        <f>100*(Data[[#This Row],[Salary in Big Macs]]/$H$5)</f>
        <v>130.29959305437049</v>
      </c>
      <c r="J1762" s="1" t="s">
        <v>1138</v>
      </c>
      <c r="K1762" s="1" t="s">
        <v>290</v>
      </c>
      <c r="L1762" s="1" t="s">
        <v>133</v>
      </c>
      <c r="M1762" s="1" t="s">
        <v>322</v>
      </c>
      <c r="N1762" s="1" t="str">
        <f>INDEX(Countries[], MATCH(Data[[#This Row],[Where do you work]], Countries[Actual], 0), 2)</f>
        <v>USA</v>
      </c>
      <c r="O1762" s="1" t="str">
        <f>VLOOKUP(Data[[#This Row],[Where do you work]], Countries[], 3, FALSE)</f>
        <v>North America</v>
      </c>
      <c r="P1762" s="1" t="s">
        <v>291</v>
      </c>
      <c r="Q1762" s="1" t="str">
        <f>VLOOKUP(Data[[#This Row],[How many hours of a day you work on Excel]], Time[], 2, FALSE)</f>
        <v>Medium</v>
      </c>
      <c r="R1762" s="1">
        <v>6</v>
      </c>
      <c r="S1762" s="33" t="str">
        <f>VLOOKUP(Data[[#This Row],[Years of Experience]], Experience[], 2, TRUE)</f>
        <v>5 - 10 Years</v>
      </c>
    </row>
    <row r="1763" spans="2:19" x14ac:dyDescent="0.2">
      <c r="B1763" s="1" t="s">
        <v>1192</v>
      </c>
      <c r="C1763" s="1">
        <v>41060.053657407407</v>
      </c>
      <c r="D1763" s="10">
        <v>74300</v>
      </c>
      <c r="E1763" s="1" t="s">
        <v>322</v>
      </c>
      <c r="F1763" s="11">
        <v>74300</v>
      </c>
      <c r="G1763" s="9">
        <f>Data[[#This Row],[Clean Salary]]*INDEX(Exchange[], MATCH(Data[[#This Row],[Currency]], Exchange[Code], 0), 4)</f>
        <v>74300</v>
      </c>
      <c r="H1763" s="11">
        <f>IFERROR(Data[[#This Row],[Salary in USD]]/(INDEX(Exchange[], MATCH(Data[[#This Row],[Local Currency Unit]], Exchange[Code], 0), 8)), "")</f>
        <v>17690.476190476191</v>
      </c>
      <c r="I1763" s="30">
        <f>100*(Data[[#This Row],[Salary in Big Macs]]/$H$5)</f>
        <v>129.06625468523833</v>
      </c>
      <c r="J1763" s="1" t="s">
        <v>1193</v>
      </c>
      <c r="K1763" s="1" t="s">
        <v>290</v>
      </c>
      <c r="L1763" s="1" t="s">
        <v>133</v>
      </c>
      <c r="M1763" s="1" t="s">
        <v>322</v>
      </c>
      <c r="N1763" s="1" t="str">
        <f>INDEX(Countries[], MATCH(Data[[#This Row],[Where do you work]], Countries[Actual], 0), 2)</f>
        <v>USA</v>
      </c>
      <c r="O1763" s="1" t="str">
        <f>VLOOKUP(Data[[#This Row],[Where do you work]], Countries[], 3, FALSE)</f>
        <v>North America</v>
      </c>
      <c r="P1763" s="1" t="s">
        <v>282</v>
      </c>
      <c r="Q1763" s="1" t="str">
        <f>VLOOKUP(Data[[#This Row],[How many hours of a day you work on Excel]], Time[], 2, FALSE)</f>
        <v>Heavy</v>
      </c>
      <c r="R1763" s="1">
        <v>3</v>
      </c>
      <c r="S1763" s="33" t="str">
        <f>VLOOKUP(Data[[#This Row],[Years of Experience]], Experience[], 2, TRUE)</f>
        <v>0 - 5 Years</v>
      </c>
    </row>
    <row r="1764" spans="2:19" x14ac:dyDescent="0.2">
      <c r="B1764" s="1" t="s">
        <v>1404</v>
      </c>
      <c r="C1764" s="1">
        <v>41055.110115740739</v>
      </c>
      <c r="D1764" s="10">
        <v>65000</v>
      </c>
      <c r="E1764" s="1" t="s">
        <v>322</v>
      </c>
      <c r="F1764" s="11">
        <v>65000</v>
      </c>
      <c r="G1764" s="9">
        <f>Data[[#This Row],[Clean Salary]]*INDEX(Exchange[], MATCH(Data[[#This Row],[Currency]], Exchange[Code], 0), 4)</f>
        <v>65000</v>
      </c>
      <c r="H1764" s="11">
        <f>IFERROR(Data[[#This Row],[Salary in USD]]/(INDEX(Exchange[], MATCH(Data[[#This Row],[Local Currency Unit]], Exchange[Code], 0), 8)), "")</f>
        <v>15476.190476190475</v>
      </c>
      <c r="I1764" s="30">
        <f>100*(Data[[#This Row],[Salary in Big Macs]]/$H$5)</f>
        <v>112.91125914590164</v>
      </c>
      <c r="J1764" s="1" t="s">
        <v>1405</v>
      </c>
      <c r="K1764" s="1" t="s">
        <v>290</v>
      </c>
      <c r="L1764" s="1" t="s">
        <v>133</v>
      </c>
      <c r="M1764" s="1" t="s">
        <v>322</v>
      </c>
      <c r="N1764" s="1" t="str">
        <f>INDEX(Countries[], MATCH(Data[[#This Row],[Where do you work]], Countries[Actual], 0), 2)</f>
        <v>USA</v>
      </c>
      <c r="O1764" s="1" t="str">
        <f>VLOOKUP(Data[[#This Row],[Where do you work]], Countries[], 3, FALSE)</f>
        <v>North America</v>
      </c>
      <c r="P1764" s="1" t="s">
        <v>282</v>
      </c>
      <c r="Q1764" s="1" t="str">
        <f>VLOOKUP(Data[[#This Row],[How many hours of a day you work on Excel]], Time[], 2, FALSE)</f>
        <v>Heavy</v>
      </c>
      <c r="S1764" s="33" t="str">
        <f>VLOOKUP(Data[[#This Row],[Years of Experience]], Experience[], 2, TRUE)</f>
        <v>0 - 5 Years</v>
      </c>
    </row>
    <row r="1765" spans="2:19" x14ac:dyDescent="0.2">
      <c r="B1765" s="1" t="s">
        <v>1194</v>
      </c>
      <c r="C1765" s="1">
        <v>41055.028252314813</v>
      </c>
      <c r="D1765" s="10">
        <v>74000</v>
      </c>
      <c r="E1765" s="1" t="s">
        <v>322</v>
      </c>
      <c r="F1765" s="11">
        <v>74000</v>
      </c>
      <c r="G1765" s="9">
        <f>Data[[#This Row],[Clean Salary]]*INDEX(Exchange[], MATCH(Data[[#This Row],[Currency]], Exchange[Code], 0), 4)</f>
        <v>74000</v>
      </c>
      <c r="H1765" s="11">
        <f>IFERROR(Data[[#This Row],[Salary in USD]]/(INDEX(Exchange[], MATCH(Data[[#This Row],[Local Currency Unit]], Exchange[Code], 0), 8)), "")</f>
        <v>17619.047619047618</v>
      </c>
      <c r="I1765" s="30">
        <f>100*(Data[[#This Row],[Salary in Big Macs]]/$H$5)</f>
        <v>128.54512579687264</v>
      </c>
      <c r="J1765" s="1" t="s">
        <v>655</v>
      </c>
      <c r="K1765" s="1" t="s">
        <v>342</v>
      </c>
      <c r="L1765" s="1" t="s">
        <v>133</v>
      </c>
      <c r="M1765" s="1" t="s">
        <v>322</v>
      </c>
      <c r="N1765" s="1" t="str">
        <f>INDEX(Countries[], MATCH(Data[[#This Row],[Where do you work]], Countries[Actual], 0), 2)</f>
        <v>USA</v>
      </c>
      <c r="O1765" s="1" t="str">
        <f>VLOOKUP(Data[[#This Row],[Where do you work]], Countries[], 3, FALSE)</f>
        <v>North America</v>
      </c>
      <c r="P1765" s="1" t="s">
        <v>282</v>
      </c>
      <c r="Q1765" s="1" t="str">
        <f>VLOOKUP(Data[[#This Row],[How many hours of a day you work on Excel]], Time[], 2, FALSE)</f>
        <v>Heavy</v>
      </c>
      <c r="S1765" s="33" t="str">
        <f>VLOOKUP(Data[[#This Row],[Years of Experience]], Experience[], 2, TRUE)</f>
        <v>0 - 5 Years</v>
      </c>
    </row>
    <row r="1766" spans="2:19" x14ac:dyDescent="0.2">
      <c r="B1766" s="1" t="s">
        <v>654</v>
      </c>
      <c r="C1766" s="1">
        <v>41055.542870370373</v>
      </c>
      <c r="D1766" s="10">
        <v>105000</v>
      </c>
      <c r="E1766" s="1" t="s">
        <v>322</v>
      </c>
      <c r="F1766" s="11">
        <v>105000</v>
      </c>
      <c r="G1766" s="9">
        <f>Data[[#This Row],[Clean Salary]]*INDEX(Exchange[], MATCH(Data[[#This Row],[Currency]], Exchange[Code], 0), 4)</f>
        <v>105000</v>
      </c>
      <c r="H1766" s="11">
        <f>IFERROR(Data[[#This Row],[Salary in USD]]/(INDEX(Exchange[], MATCH(Data[[#This Row],[Local Currency Unit]], Exchange[Code], 0), 8)), "")</f>
        <v>25000</v>
      </c>
      <c r="I1766" s="30">
        <f>100*(Data[[#This Row],[Salary in Big Macs]]/$H$5)</f>
        <v>182.39511092799495</v>
      </c>
      <c r="J1766" s="1" t="s">
        <v>655</v>
      </c>
      <c r="K1766" s="1" t="s">
        <v>342</v>
      </c>
      <c r="L1766" s="1" t="s">
        <v>133</v>
      </c>
      <c r="M1766" s="1" t="s">
        <v>322</v>
      </c>
      <c r="N1766" s="1" t="str">
        <f>INDEX(Countries[], MATCH(Data[[#This Row],[Where do you work]], Countries[Actual], 0), 2)</f>
        <v>USA</v>
      </c>
      <c r="O1766" s="1" t="str">
        <f>VLOOKUP(Data[[#This Row],[Where do you work]], Countries[], 3, FALSE)</f>
        <v>North America</v>
      </c>
      <c r="P1766" s="1" t="s">
        <v>291</v>
      </c>
      <c r="Q1766" s="1" t="str">
        <f>VLOOKUP(Data[[#This Row],[How many hours of a day you work on Excel]], Time[], 2, FALSE)</f>
        <v>Medium</v>
      </c>
      <c r="R1766" s="1">
        <v>15</v>
      </c>
      <c r="S1766" s="33" t="str">
        <f>VLOOKUP(Data[[#This Row],[Years of Experience]], Experience[], 2, TRUE)</f>
        <v>10 - 20 Years</v>
      </c>
    </row>
    <row r="1767" spans="2:19" x14ac:dyDescent="0.2">
      <c r="B1767" s="1" t="s">
        <v>838</v>
      </c>
      <c r="C1767" s="1">
        <v>41055.031446759262</v>
      </c>
      <c r="D1767" s="10" t="s">
        <v>839</v>
      </c>
      <c r="E1767" s="1" t="s">
        <v>322</v>
      </c>
      <c r="F1767" s="11">
        <v>90000</v>
      </c>
      <c r="G1767" s="9">
        <f>Data[[#This Row],[Clean Salary]]*INDEX(Exchange[], MATCH(Data[[#This Row],[Currency]], Exchange[Code], 0), 4)</f>
        <v>90000</v>
      </c>
      <c r="H1767" s="11">
        <f>IFERROR(Data[[#This Row],[Salary in USD]]/(INDEX(Exchange[], MATCH(Data[[#This Row],[Local Currency Unit]], Exchange[Code], 0), 8)), "")</f>
        <v>21428.571428571428</v>
      </c>
      <c r="I1767" s="30">
        <f>100*(Data[[#This Row],[Salary in Big Macs]]/$H$5)</f>
        <v>156.33866650970992</v>
      </c>
      <c r="J1767" s="1" t="s">
        <v>840</v>
      </c>
      <c r="K1767" s="1" t="s">
        <v>290</v>
      </c>
      <c r="L1767" s="1" t="s">
        <v>133</v>
      </c>
      <c r="M1767" s="1" t="s">
        <v>322</v>
      </c>
      <c r="N1767" s="1" t="str">
        <f>INDEX(Countries[], MATCH(Data[[#This Row],[Where do you work]], Countries[Actual], 0), 2)</f>
        <v>USA</v>
      </c>
      <c r="O1767" s="1" t="str">
        <f>VLOOKUP(Data[[#This Row],[Where do you work]], Countries[], 3, FALSE)</f>
        <v>North America</v>
      </c>
      <c r="P1767" s="1" t="s">
        <v>291</v>
      </c>
      <c r="Q1767" s="1" t="str">
        <f>VLOOKUP(Data[[#This Row],[How many hours of a day you work on Excel]], Time[], 2, FALSE)</f>
        <v>Medium</v>
      </c>
      <c r="S1767" s="33" t="str">
        <f>VLOOKUP(Data[[#This Row],[Years of Experience]], Experience[], 2, TRUE)</f>
        <v>0 - 5 Years</v>
      </c>
    </row>
    <row r="1768" spans="2:19" x14ac:dyDescent="0.2">
      <c r="B1768" s="1" t="s">
        <v>941</v>
      </c>
      <c r="C1768" s="1">
        <v>41058.214548611111</v>
      </c>
      <c r="D1768" s="10" t="s">
        <v>942</v>
      </c>
      <c r="E1768" s="1" t="s">
        <v>322</v>
      </c>
      <c r="F1768" s="11">
        <v>85000</v>
      </c>
      <c r="G1768" s="9">
        <f>Data[[#This Row],[Clean Salary]]*INDEX(Exchange[], MATCH(Data[[#This Row],[Currency]], Exchange[Code], 0), 4)</f>
        <v>85000</v>
      </c>
      <c r="H1768" s="11">
        <f>IFERROR(Data[[#This Row],[Salary in USD]]/(INDEX(Exchange[], MATCH(Data[[#This Row],[Local Currency Unit]], Exchange[Code], 0), 8)), "")</f>
        <v>20238.095238095237</v>
      </c>
      <c r="I1768" s="30">
        <f>100*(Data[[#This Row],[Salary in Big Macs]]/$H$5)</f>
        <v>147.65318503694829</v>
      </c>
      <c r="J1768" s="1" t="s">
        <v>943</v>
      </c>
      <c r="K1768" s="1" t="s">
        <v>290</v>
      </c>
      <c r="L1768" s="1" t="s">
        <v>133</v>
      </c>
      <c r="M1768" s="1" t="s">
        <v>322</v>
      </c>
      <c r="N1768" s="1" t="str">
        <f>INDEX(Countries[], MATCH(Data[[#This Row],[Where do you work]], Countries[Actual], 0), 2)</f>
        <v>USA</v>
      </c>
      <c r="O1768" s="1" t="str">
        <f>VLOOKUP(Data[[#This Row],[Where do you work]], Countries[], 3, FALSE)</f>
        <v>North America</v>
      </c>
      <c r="P1768" s="1" t="s">
        <v>282</v>
      </c>
      <c r="Q1768" s="1" t="str">
        <f>VLOOKUP(Data[[#This Row],[How many hours of a day you work on Excel]], Time[], 2, FALSE)</f>
        <v>Heavy</v>
      </c>
      <c r="R1768" s="1">
        <v>5</v>
      </c>
      <c r="S1768" s="33" t="str">
        <f>VLOOKUP(Data[[#This Row],[Years of Experience]], Experience[], 2, TRUE)</f>
        <v>5 - 10 Years</v>
      </c>
    </row>
    <row r="1769" spans="2:19" x14ac:dyDescent="0.2">
      <c r="B1769" s="1" t="s">
        <v>881</v>
      </c>
      <c r="C1769" s="1">
        <v>41068.102233796293</v>
      </c>
      <c r="D1769" s="10">
        <v>88000</v>
      </c>
      <c r="E1769" s="1" t="s">
        <v>322</v>
      </c>
      <c r="F1769" s="11">
        <v>88000</v>
      </c>
      <c r="G1769" s="9">
        <f>Data[[#This Row],[Clean Salary]]*INDEX(Exchange[], MATCH(Data[[#This Row],[Currency]], Exchange[Code], 0), 4)</f>
        <v>88000</v>
      </c>
      <c r="H1769" s="11">
        <f>IFERROR(Data[[#This Row],[Salary in USD]]/(INDEX(Exchange[], MATCH(Data[[#This Row],[Local Currency Unit]], Exchange[Code], 0), 8)), "")</f>
        <v>20952.38095238095</v>
      </c>
      <c r="I1769" s="30">
        <f>100*(Data[[#This Row],[Salary in Big Macs]]/$H$5)</f>
        <v>152.86447392060526</v>
      </c>
      <c r="J1769" s="1" t="s">
        <v>882</v>
      </c>
      <c r="K1769" s="1" t="s">
        <v>290</v>
      </c>
      <c r="L1769" s="1" t="s">
        <v>133</v>
      </c>
      <c r="M1769" s="1" t="s">
        <v>322</v>
      </c>
      <c r="N1769" s="1" t="str">
        <f>INDEX(Countries[], MATCH(Data[[#This Row],[Where do you work]], Countries[Actual], 0), 2)</f>
        <v>USA</v>
      </c>
      <c r="O1769" s="1" t="str">
        <f>VLOOKUP(Data[[#This Row],[Where do you work]], Countries[], 3, FALSE)</f>
        <v>North America</v>
      </c>
      <c r="P1769" s="1" t="s">
        <v>294</v>
      </c>
      <c r="Q1769" s="1" t="str">
        <f>VLOOKUP(Data[[#This Row],[How many hours of a day you work on Excel]], Time[], 2, FALSE)</f>
        <v>Very Heavy</v>
      </c>
      <c r="R1769" s="1">
        <v>10</v>
      </c>
      <c r="S1769" s="33" t="str">
        <f>VLOOKUP(Data[[#This Row],[Years of Experience]], Experience[], 2, TRUE)</f>
        <v>10 - 20 Years</v>
      </c>
    </row>
    <row r="1770" spans="2:19" x14ac:dyDescent="0.2">
      <c r="B1770" s="1" t="s">
        <v>803</v>
      </c>
      <c r="C1770" s="1">
        <v>41055.030729166669</v>
      </c>
      <c r="D1770" s="10">
        <v>92000</v>
      </c>
      <c r="E1770" s="1" t="s">
        <v>322</v>
      </c>
      <c r="F1770" s="11">
        <v>92000</v>
      </c>
      <c r="G1770" s="9">
        <f>Data[[#This Row],[Clean Salary]]*INDEX(Exchange[], MATCH(Data[[#This Row],[Currency]], Exchange[Code], 0), 4)</f>
        <v>92000</v>
      </c>
      <c r="H1770" s="11">
        <f>IFERROR(Data[[#This Row],[Salary in USD]]/(INDEX(Exchange[], MATCH(Data[[#This Row],[Local Currency Unit]], Exchange[Code], 0), 8)), "")</f>
        <v>21904.761904761905</v>
      </c>
      <c r="I1770" s="30">
        <f>100*(Data[[#This Row],[Salary in Big Macs]]/$H$5)</f>
        <v>159.81285909881461</v>
      </c>
      <c r="J1770" s="1" t="s">
        <v>804</v>
      </c>
      <c r="K1770" s="1" t="s">
        <v>290</v>
      </c>
      <c r="L1770" s="1" t="s">
        <v>133</v>
      </c>
      <c r="M1770" s="1" t="s">
        <v>322</v>
      </c>
      <c r="N1770" s="1" t="str">
        <f>INDEX(Countries[], MATCH(Data[[#This Row],[Where do you work]], Countries[Actual], 0), 2)</f>
        <v>USA</v>
      </c>
      <c r="O1770" s="1" t="str">
        <f>VLOOKUP(Data[[#This Row],[Where do you work]], Countries[], 3, FALSE)</f>
        <v>North America</v>
      </c>
      <c r="P1770" s="1" t="s">
        <v>282</v>
      </c>
      <c r="Q1770" s="1" t="str">
        <f>VLOOKUP(Data[[#This Row],[How many hours of a day you work on Excel]], Time[], 2, FALSE)</f>
        <v>Heavy</v>
      </c>
      <c r="S1770" s="33" t="str">
        <f>VLOOKUP(Data[[#This Row],[Years of Experience]], Experience[], 2, TRUE)</f>
        <v>0 - 5 Years</v>
      </c>
    </row>
    <row r="1771" spans="2:19" x14ac:dyDescent="0.2">
      <c r="B1771" s="1" t="s">
        <v>1173</v>
      </c>
      <c r="C1771" s="1">
        <v>41068.014849537038</v>
      </c>
      <c r="D1771" s="10">
        <v>75000</v>
      </c>
      <c r="E1771" s="1" t="s">
        <v>322</v>
      </c>
      <c r="F1771" s="11">
        <v>75000</v>
      </c>
      <c r="G1771" s="9">
        <f>Data[[#This Row],[Clean Salary]]*INDEX(Exchange[], MATCH(Data[[#This Row],[Currency]], Exchange[Code], 0), 4)</f>
        <v>75000</v>
      </c>
      <c r="H1771" s="11">
        <f>IFERROR(Data[[#This Row],[Salary in USD]]/(INDEX(Exchange[], MATCH(Data[[#This Row],[Local Currency Unit]], Exchange[Code], 0), 8)), "")</f>
        <v>17857.142857142855</v>
      </c>
      <c r="I1771" s="30">
        <f>100*(Data[[#This Row],[Salary in Big Macs]]/$H$5)</f>
        <v>130.28222209142496</v>
      </c>
      <c r="J1771" s="1" t="s">
        <v>594</v>
      </c>
      <c r="K1771" s="1" t="s">
        <v>290</v>
      </c>
      <c r="L1771" s="1" t="s">
        <v>133</v>
      </c>
      <c r="M1771" s="1" t="s">
        <v>322</v>
      </c>
      <c r="N1771" s="1" t="str">
        <f>INDEX(Countries[], MATCH(Data[[#This Row],[Where do you work]], Countries[Actual], 0), 2)</f>
        <v>USA</v>
      </c>
      <c r="O1771" s="1" t="str">
        <f>VLOOKUP(Data[[#This Row],[Where do you work]], Countries[], 3, FALSE)</f>
        <v>North America</v>
      </c>
      <c r="P1771" s="1" t="s">
        <v>294</v>
      </c>
      <c r="Q1771" s="1" t="str">
        <f>VLOOKUP(Data[[#This Row],[How many hours of a day you work on Excel]], Time[], 2, FALSE)</f>
        <v>Very Heavy</v>
      </c>
      <c r="R1771" s="1">
        <v>5</v>
      </c>
      <c r="S1771" s="33" t="str">
        <f>VLOOKUP(Data[[#This Row],[Years of Experience]], Experience[], 2, TRUE)</f>
        <v>5 - 10 Years</v>
      </c>
    </row>
    <row r="1772" spans="2:19" x14ac:dyDescent="0.2">
      <c r="B1772" s="1" t="s">
        <v>1119</v>
      </c>
      <c r="C1772" s="1">
        <v>41055.169131944444</v>
      </c>
      <c r="D1772" s="10">
        <v>77000</v>
      </c>
      <c r="E1772" s="1" t="s">
        <v>322</v>
      </c>
      <c r="F1772" s="11">
        <v>77000</v>
      </c>
      <c r="G1772" s="9">
        <f>Data[[#This Row],[Clean Salary]]*INDEX(Exchange[], MATCH(Data[[#This Row],[Currency]], Exchange[Code], 0), 4)</f>
        <v>77000</v>
      </c>
      <c r="H1772" s="11">
        <f>IFERROR(Data[[#This Row],[Salary in USD]]/(INDEX(Exchange[], MATCH(Data[[#This Row],[Local Currency Unit]], Exchange[Code], 0), 8)), "")</f>
        <v>18333.333333333332</v>
      </c>
      <c r="I1772" s="30">
        <f>100*(Data[[#This Row],[Salary in Big Macs]]/$H$5)</f>
        <v>133.75641468052962</v>
      </c>
      <c r="J1772" s="1" t="s">
        <v>594</v>
      </c>
      <c r="K1772" s="1" t="s">
        <v>290</v>
      </c>
      <c r="L1772" s="1" t="s">
        <v>133</v>
      </c>
      <c r="M1772" s="1" t="s">
        <v>322</v>
      </c>
      <c r="N1772" s="1" t="str">
        <f>INDEX(Countries[], MATCH(Data[[#This Row],[Where do you work]], Countries[Actual], 0), 2)</f>
        <v>USA</v>
      </c>
      <c r="O1772" s="1" t="str">
        <f>VLOOKUP(Data[[#This Row],[Where do you work]], Countries[], 3, FALSE)</f>
        <v>North America</v>
      </c>
      <c r="P1772" s="1" t="s">
        <v>294</v>
      </c>
      <c r="Q1772" s="1" t="str">
        <f>VLOOKUP(Data[[#This Row],[How many hours of a day you work on Excel]], Time[], 2, FALSE)</f>
        <v>Very Heavy</v>
      </c>
      <c r="S1772" s="33" t="str">
        <f>VLOOKUP(Data[[#This Row],[Years of Experience]], Experience[], 2, TRUE)</f>
        <v>0 - 5 Years</v>
      </c>
    </row>
    <row r="1773" spans="2:19" x14ac:dyDescent="0.2">
      <c r="B1773" s="1" t="s">
        <v>780</v>
      </c>
      <c r="C1773" s="1">
        <v>41055.068124999998</v>
      </c>
      <c r="D1773" s="10">
        <v>95000</v>
      </c>
      <c r="E1773" s="1" t="s">
        <v>322</v>
      </c>
      <c r="F1773" s="11">
        <v>95000</v>
      </c>
      <c r="G1773" s="9">
        <f>Data[[#This Row],[Clean Salary]]*INDEX(Exchange[], MATCH(Data[[#This Row],[Currency]], Exchange[Code], 0), 4)</f>
        <v>95000</v>
      </c>
      <c r="H1773" s="11">
        <f>IFERROR(Data[[#This Row],[Salary in USD]]/(INDEX(Exchange[], MATCH(Data[[#This Row],[Local Currency Unit]], Exchange[Code], 0), 8)), "")</f>
        <v>22619.047619047618</v>
      </c>
      <c r="I1773" s="30">
        <f>100*(Data[[#This Row],[Salary in Big Macs]]/$H$5)</f>
        <v>165.02414798247159</v>
      </c>
      <c r="J1773" s="1" t="s">
        <v>594</v>
      </c>
      <c r="K1773" s="1" t="s">
        <v>290</v>
      </c>
      <c r="L1773" s="1" t="s">
        <v>133</v>
      </c>
      <c r="M1773" s="1" t="s">
        <v>322</v>
      </c>
      <c r="N1773" s="1" t="str">
        <f>INDEX(Countries[], MATCH(Data[[#This Row],[Where do you work]], Countries[Actual], 0), 2)</f>
        <v>USA</v>
      </c>
      <c r="O1773" s="1" t="str">
        <f>VLOOKUP(Data[[#This Row],[Where do you work]], Countries[], 3, FALSE)</f>
        <v>North America</v>
      </c>
      <c r="P1773" s="1" t="s">
        <v>282</v>
      </c>
      <c r="Q1773" s="1" t="str">
        <f>VLOOKUP(Data[[#This Row],[How many hours of a day you work on Excel]], Time[], 2, FALSE)</f>
        <v>Heavy</v>
      </c>
      <c r="S1773" s="33" t="str">
        <f>VLOOKUP(Data[[#This Row],[Years of Experience]], Experience[], 2, TRUE)</f>
        <v>0 - 5 Years</v>
      </c>
    </row>
    <row r="1774" spans="2:19" x14ac:dyDescent="0.2">
      <c r="B1774" s="1" t="s">
        <v>781</v>
      </c>
      <c r="C1774" s="1">
        <v>41055.082430555558</v>
      </c>
      <c r="D1774" s="10">
        <v>95000</v>
      </c>
      <c r="E1774" s="1" t="s">
        <v>322</v>
      </c>
      <c r="F1774" s="11">
        <v>95000</v>
      </c>
      <c r="G1774" s="9">
        <f>Data[[#This Row],[Clean Salary]]*INDEX(Exchange[], MATCH(Data[[#This Row],[Currency]], Exchange[Code], 0), 4)</f>
        <v>95000</v>
      </c>
      <c r="H1774" s="11">
        <f>IFERROR(Data[[#This Row],[Salary in USD]]/(INDEX(Exchange[], MATCH(Data[[#This Row],[Local Currency Unit]], Exchange[Code], 0), 8)), "")</f>
        <v>22619.047619047618</v>
      </c>
      <c r="I1774" s="30">
        <f>100*(Data[[#This Row],[Salary in Big Macs]]/$H$5)</f>
        <v>165.02414798247159</v>
      </c>
      <c r="J1774" s="1" t="s">
        <v>594</v>
      </c>
      <c r="K1774" s="1" t="s">
        <v>290</v>
      </c>
      <c r="L1774" s="1" t="s">
        <v>133</v>
      </c>
      <c r="M1774" s="1" t="s">
        <v>322</v>
      </c>
      <c r="N1774" s="1" t="str">
        <f>INDEX(Countries[], MATCH(Data[[#This Row],[Where do you work]], Countries[Actual], 0), 2)</f>
        <v>USA</v>
      </c>
      <c r="O1774" s="1" t="str">
        <f>VLOOKUP(Data[[#This Row],[Where do you work]], Countries[], 3, FALSE)</f>
        <v>North America</v>
      </c>
      <c r="P1774" s="1" t="s">
        <v>294</v>
      </c>
      <c r="Q1774" s="1" t="str">
        <f>VLOOKUP(Data[[#This Row],[How many hours of a day you work on Excel]], Time[], 2, FALSE)</f>
        <v>Very Heavy</v>
      </c>
      <c r="S1774" s="33" t="str">
        <f>VLOOKUP(Data[[#This Row],[Years of Experience]], Experience[], 2, TRUE)</f>
        <v>0 - 5 Years</v>
      </c>
    </row>
    <row r="1775" spans="2:19" x14ac:dyDescent="0.2">
      <c r="B1775" s="1" t="s">
        <v>727</v>
      </c>
      <c r="C1775" s="1">
        <v>41058.84746527778</v>
      </c>
      <c r="D1775" s="10" t="s">
        <v>728</v>
      </c>
      <c r="E1775" s="1" t="s">
        <v>322</v>
      </c>
      <c r="F1775" s="11">
        <v>100000</v>
      </c>
      <c r="G1775" s="9">
        <f>Data[[#This Row],[Clean Salary]]*INDEX(Exchange[], MATCH(Data[[#This Row],[Currency]], Exchange[Code], 0), 4)</f>
        <v>100000</v>
      </c>
      <c r="H1775" s="11">
        <f>IFERROR(Data[[#This Row],[Salary in USD]]/(INDEX(Exchange[], MATCH(Data[[#This Row],[Local Currency Unit]], Exchange[Code], 0), 8)), "")</f>
        <v>23809.523809523809</v>
      </c>
      <c r="I1775" s="30">
        <f>100*(Data[[#This Row],[Salary in Big Macs]]/$H$5)</f>
        <v>173.70962945523328</v>
      </c>
      <c r="J1775" s="1" t="s">
        <v>594</v>
      </c>
      <c r="K1775" s="1" t="s">
        <v>290</v>
      </c>
      <c r="L1775" s="1" t="s">
        <v>133</v>
      </c>
      <c r="M1775" s="1" t="s">
        <v>322</v>
      </c>
      <c r="N1775" s="1" t="str">
        <f>INDEX(Countries[], MATCH(Data[[#This Row],[Where do you work]], Countries[Actual], 0), 2)</f>
        <v>USA</v>
      </c>
      <c r="O1775" s="1" t="str">
        <f>VLOOKUP(Data[[#This Row],[Where do you work]], Countries[], 3, FALSE)</f>
        <v>North America</v>
      </c>
      <c r="P1775" s="1" t="s">
        <v>282</v>
      </c>
      <c r="Q1775" s="1" t="str">
        <f>VLOOKUP(Data[[#This Row],[How many hours of a day you work on Excel]], Time[], 2, FALSE)</f>
        <v>Heavy</v>
      </c>
      <c r="R1775" s="1">
        <v>1</v>
      </c>
      <c r="S1775" s="33" t="str">
        <f>VLOOKUP(Data[[#This Row],[Years of Experience]], Experience[], 2, TRUE)</f>
        <v>0 - 5 Years</v>
      </c>
    </row>
    <row r="1776" spans="2:19" x14ac:dyDescent="0.2">
      <c r="B1776" s="1" t="s">
        <v>2434</v>
      </c>
      <c r="C1776" s="1">
        <v>41058.366527777776</v>
      </c>
      <c r="D1776" s="10">
        <v>40000</v>
      </c>
      <c r="E1776" s="1" t="s">
        <v>322</v>
      </c>
      <c r="F1776" s="11">
        <v>40000</v>
      </c>
      <c r="G1776" s="9">
        <f>Data[[#This Row],[Clean Salary]]*INDEX(Exchange[], MATCH(Data[[#This Row],[Currency]], Exchange[Code], 0), 4)</f>
        <v>40000</v>
      </c>
      <c r="H1776" s="11">
        <f>IFERROR(Data[[#This Row],[Salary in USD]]/(INDEX(Exchange[], MATCH(Data[[#This Row],[Local Currency Unit]], Exchange[Code], 0), 8)), "")</f>
        <v>9523.8095238095229</v>
      </c>
      <c r="I1776" s="30">
        <f>100*(Data[[#This Row],[Salary in Big Macs]]/$H$5)</f>
        <v>69.483851782093311</v>
      </c>
      <c r="J1776" s="1" t="s">
        <v>2435</v>
      </c>
      <c r="K1776" s="1" t="s">
        <v>281</v>
      </c>
      <c r="L1776" s="1" t="s">
        <v>133</v>
      </c>
      <c r="M1776" s="1" t="s">
        <v>322</v>
      </c>
      <c r="N1776" s="1" t="str">
        <f>INDEX(Countries[], MATCH(Data[[#This Row],[Where do you work]], Countries[Actual], 0), 2)</f>
        <v>USA</v>
      </c>
      <c r="O1776" s="1" t="str">
        <f>VLOOKUP(Data[[#This Row],[Where do you work]], Countries[], 3, FALSE)</f>
        <v>North America</v>
      </c>
      <c r="P1776" s="1" t="s">
        <v>291</v>
      </c>
      <c r="Q1776" s="1" t="str">
        <f>VLOOKUP(Data[[#This Row],[How many hours of a day you work on Excel]], Time[], 2, FALSE)</f>
        <v>Medium</v>
      </c>
      <c r="R1776" s="1">
        <v>18</v>
      </c>
      <c r="S1776" s="33" t="str">
        <f>VLOOKUP(Data[[#This Row],[Years of Experience]], Experience[], 2, TRUE)</f>
        <v>10 - 20 Years</v>
      </c>
    </row>
    <row r="1777" spans="2:19" x14ac:dyDescent="0.2">
      <c r="B1777" s="1" t="s">
        <v>496</v>
      </c>
      <c r="C1777" s="1">
        <v>41055.04619212963</v>
      </c>
      <c r="D1777" s="10">
        <v>130000</v>
      </c>
      <c r="E1777" s="1" t="s">
        <v>322</v>
      </c>
      <c r="F1777" s="11">
        <v>130000</v>
      </c>
      <c r="G1777" s="9">
        <f>Data[[#This Row],[Clean Salary]]*INDEX(Exchange[], MATCH(Data[[#This Row],[Currency]], Exchange[Code], 0), 4)</f>
        <v>130000</v>
      </c>
      <c r="H1777" s="11">
        <f>IFERROR(Data[[#This Row],[Salary in USD]]/(INDEX(Exchange[], MATCH(Data[[#This Row],[Local Currency Unit]], Exchange[Code], 0), 8)), "")</f>
        <v>30952.38095238095</v>
      </c>
      <c r="I1777" s="30">
        <f>100*(Data[[#This Row],[Salary in Big Macs]]/$H$5)</f>
        <v>225.82251829180328</v>
      </c>
      <c r="J1777" s="1" t="s">
        <v>497</v>
      </c>
      <c r="K1777" s="1" t="s">
        <v>281</v>
      </c>
      <c r="L1777" s="1" t="s">
        <v>133</v>
      </c>
      <c r="M1777" s="1" t="s">
        <v>322</v>
      </c>
      <c r="N1777" s="1" t="str">
        <f>INDEX(Countries[], MATCH(Data[[#This Row],[Where do you work]], Countries[Actual], 0), 2)</f>
        <v>USA</v>
      </c>
      <c r="O1777" s="1" t="str">
        <f>VLOOKUP(Data[[#This Row],[Where do you work]], Countries[], 3, FALSE)</f>
        <v>North America</v>
      </c>
      <c r="P1777" s="1" t="s">
        <v>282</v>
      </c>
      <c r="Q1777" s="1" t="str">
        <f>VLOOKUP(Data[[#This Row],[How many hours of a day you work on Excel]], Time[], 2, FALSE)</f>
        <v>Heavy</v>
      </c>
      <c r="S1777" s="33" t="str">
        <f>VLOOKUP(Data[[#This Row],[Years of Experience]], Experience[], 2, TRUE)</f>
        <v>0 - 5 Years</v>
      </c>
    </row>
    <row r="1778" spans="2:19" x14ac:dyDescent="0.2">
      <c r="B1778" s="1" t="s">
        <v>859</v>
      </c>
      <c r="C1778" s="1">
        <v>41065.863437499997</v>
      </c>
      <c r="D1778" s="10">
        <v>90000</v>
      </c>
      <c r="E1778" s="1" t="s">
        <v>322</v>
      </c>
      <c r="F1778" s="11">
        <v>90000</v>
      </c>
      <c r="G1778" s="9">
        <f>Data[[#This Row],[Clean Salary]]*INDEX(Exchange[], MATCH(Data[[#This Row],[Currency]], Exchange[Code], 0), 4)</f>
        <v>90000</v>
      </c>
      <c r="H1778" s="11">
        <f>IFERROR(Data[[#This Row],[Salary in USD]]/(INDEX(Exchange[], MATCH(Data[[#This Row],[Local Currency Unit]], Exchange[Code], 0), 8)), "")</f>
        <v>21428.571428571428</v>
      </c>
      <c r="I1778" s="30">
        <f>100*(Data[[#This Row],[Salary in Big Macs]]/$H$5)</f>
        <v>156.33866650970992</v>
      </c>
      <c r="J1778" s="1" t="s">
        <v>860</v>
      </c>
      <c r="K1778" s="1" t="s">
        <v>290</v>
      </c>
      <c r="L1778" s="1" t="s">
        <v>133</v>
      </c>
      <c r="M1778" s="1" t="s">
        <v>322</v>
      </c>
      <c r="N1778" s="1" t="str">
        <f>INDEX(Countries[], MATCH(Data[[#This Row],[Where do you work]], Countries[Actual], 0), 2)</f>
        <v>USA</v>
      </c>
      <c r="O1778" s="1" t="str">
        <f>VLOOKUP(Data[[#This Row],[Where do you work]], Countries[], 3, FALSE)</f>
        <v>North America</v>
      </c>
      <c r="P1778" s="1" t="s">
        <v>291</v>
      </c>
      <c r="Q1778" s="1" t="str">
        <f>VLOOKUP(Data[[#This Row],[How many hours of a day you work on Excel]], Time[], 2, FALSE)</f>
        <v>Medium</v>
      </c>
      <c r="R1778" s="1">
        <v>8</v>
      </c>
      <c r="S1778" s="33" t="str">
        <f>VLOOKUP(Data[[#This Row],[Years of Experience]], Experience[], 2, TRUE)</f>
        <v>5 - 10 Years</v>
      </c>
    </row>
    <row r="1779" spans="2:19" x14ac:dyDescent="0.2">
      <c r="B1779" s="1" t="s">
        <v>600</v>
      </c>
      <c r="C1779" s="1">
        <v>41055.010613425926</v>
      </c>
      <c r="D1779" s="10">
        <v>110000</v>
      </c>
      <c r="E1779" s="1" t="s">
        <v>322</v>
      </c>
      <c r="F1779" s="11">
        <v>110000</v>
      </c>
      <c r="G1779" s="9">
        <f>Data[[#This Row],[Clean Salary]]*INDEX(Exchange[], MATCH(Data[[#This Row],[Currency]], Exchange[Code], 0), 4)</f>
        <v>110000</v>
      </c>
      <c r="H1779" s="11">
        <f>IFERROR(Data[[#This Row],[Salary in USD]]/(INDEX(Exchange[], MATCH(Data[[#This Row],[Local Currency Unit]], Exchange[Code], 0), 8)), "")</f>
        <v>26190.476190476191</v>
      </c>
      <c r="I1779" s="30">
        <f>100*(Data[[#This Row],[Salary in Big Macs]]/$H$5)</f>
        <v>191.08059240075661</v>
      </c>
      <c r="J1779" s="1" t="s">
        <v>601</v>
      </c>
      <c r="K1779" s="1" t="s">
        <v>305</v>
      </c>
      <c r="L1779" s="1" t="s">
        <v>133</v>
      </c>
      <c r="M1779" s="1" t="s">
        <v>322</v>
      </c>
      <c r="N1779" s="1" t="str">
        <f>INDEX(Countries[], MATCH(Data[[#This Row],[Where do you work]], Countries[Actual], 0), 2)</f>
        <v>USA</v>
      </c>
      <c r="O1779" s="1" t="str">
        <f>VLOOKUP(Data[[#This Row],[Where do you work]], Countries[], 3, FALSE)</f>
        <v>North America</v>
      </c>
      <c r="P1779" s="1" t="s">
        <v>291</v>
      </c>
      <c r="Q1779" s="1" t="str">
        <f>VLOOKUP(Data[[#This Row],[How many hours of a day you work on Excel]], Time[], 2, FALSE)</f>
        <v>Medium</v>
      </c>
      <c r="S1779" s="33" t="str">
        <f>VLOOKUP(Data[[#This Row],[Years of Experience]], Experience[], 2, TRUE)</f>
        <v>0 - 5 Years</v>
      </c>
    </row>
    <row r="1780" spans="2:19" x14ac:dyDescent="0.2">
      <c r="B1780" s="1" t="s">
        <v>1573</v>
      </c>
      <c r="C1780" s="1">
        <v>41055.035162037035</v>
      </c>
      <c r="D1780" s="10">
        <v>60000</v>
      </c>
      <c r="E1780" s="1" t="s">
        <v>322</v>
      </c>
      <c r="F1780" s="11">
        <v>60000</v>
      </c>
      <c r="G1780" s="9">
        <f>Data[[#This Row],[Clean Salary]]*INDEX(Exchange[], MATCH(Data[[#This Row],[Currency]], Exchange[Code], 0), 4)</f>
        <v>60000</v>
      </c>
      <c r="H1780" s="11">
        <f>IFERROR(Data[[#This Row],[Salary in USD]]/(INDEX(Exchange[], MATCH(Data[[#This Row],[Local Currency Unit]], Exchange[Code], 0), 8)), "")</f>
        <v>14285.714285714284</v>
      </c>
      <c r="I1780" s="30">
        <f>100*(Data[[#This Row],[Salary in Big Macs]]/$H$5)</f>
        <v>104.22577767313996</v>
      </c>
      <c r="J1780" s="1" t="s">
        <v>1464</v>
      </c>
      <c r="K1780" s="1" t="s">
        <v>316</v>
      </c>
      <c r="L1780" s="1" t="s">
        <v>133</v>
      </c>
      <c r="M1780" s="1" t="s">
        <v>322</v>
      </c>
      <c r="N1780" s="1" t="str">
        <f>INDEX(Countries[], MATCH(Data[[#This Row],[Where do you work]], Countries[Actual], 0), 2)</f>
        <v>USA</v>
      </c>
      <c r="O1780" s="1" t="str">
        <f>VLOOKUP(Data[[#This Row],[Where do you work]], Countries[], 3, FALSE)</f>
        <v>North America</v>
      </c>
      <c r="P1780" s="1" t="s">
        <v>282</v>
      </c>
      <c r="Q1780" s="1" t="str">
        <f>VLOOKUP(Data[[#This Row],[How many hours of a day you work on Excel]], Time[], 2, FALSE)</f>
        <v>Heavy</v>
      </c>
      <c r="S1780" s="33" t="str">
        <f>VLOOKUP(Data[[#This Row],[Years of Experience]], Experience[], 2, TRUE)</f>
        <v>0 - 5 Years</v>
      </c>
    </row>
    <row r="1781" spans="2:19" x14ac:dyDescent="0.2">
      <c r="B1781" s="1" t="s">
        <v>1463</v>
      </c>
      <c r="C1781" s="1">
        <v>41058.267083333332</v>
      </c>
      <c r="D1781" s="10">
        <v>63000</v>
      </c>
      <c r="E1781" s="1" t="s">
        <v>322</v>
      </c>
      <c r="F1781" s="11">
        <v>63000</v>
      </c>
      <c r="G1781" s="9">
        <f>Data[[#This Row],[Clean Salary]]*INDEX(Exchange[], MATCH(Data[[#This Row],[Currency]], Exchange[Code], 0), 4)</f>
        <v>63000</v>
      </c>
      <c r="H1781" s="11">
        <f>IFERROR(Data[[#This Row],[Salary in USD]]/(INDEX(Exchange[], MATCH(Data[[#This Row],[Local Currency Unit]], Exchange[Code], 0), 8)), "")</f>
        <v>15000</v>
      </c>
      <c r="I1781" s="30">
        <f>100*(Data[[#This Row],[Salary in Big Macs]]/$H$5)</f>
        <v>109.43706655679696</v>
      </c>
      <c r="J1781" s="1" t="s">
        <v>1464</v>
      </c>
      <c r="K1781" s="1" t="s">
        <v>316</v>
      </c>
      <c r="L1781" s="1" t="s">
        <v>133</v>
      </c>
      <c r="M1781" s="1" t="s">
        <v>322</v>
      </c>
      <c r="N1781" s="1" t="str">
        <f>INDEX(Countries[], MATCH(Data[[#This Row],[Where do you work]], Countries[Actual], 0), 2)</f>
        <v>USA</v>
      </c>
      <c r="O1781" s="1" t="str">
        <f>VLOOKUP(Data[[#This Row],[Where do you work]], Countries[], 3, FALSE)</f>
        <v>North America</v>
      </c>
      <c r="P1781" s="1" t="s">
        <v>294</v>
      </c>
      <c r="Q1781" s="1" t="str">
        <f>VLOOKUP(Data[[#This Row],[How many hours of a day you work on Excel]], Time[], 2, FALSE)</f>
        <v>Very Heavy</v>
      </c>
      <c r="R1781" s="1">
        <v>16</v>
      </c>
      <c r="S1781" s="33" t="str">
        <f>VLOOKUP(Data[[#This Row],[Years of Experience]], Experience[], 2, TRUE)</f>
        <v>10 - 20 Years</v>
      </c>
    </row>
    <row r="1782" spans="2:19" x14ac:dyDescent="0.2">
      <c r="B1782" s="1" t="s">
        <v>1216</v>
      </c>
      <c r="C1782" s="1">
        <v>41058.925787037035</v>
      </c>
      <c r="D1782" s="10">
        <v>73500</v>
      </c>
      <c r="E1782" s="1" t="s">
        <v>322</v>
      </c>
      <c r="F1782" s="11">
        <v>73500</v>
      </c>
      <c r="G1782" s="9">
        <f>Data[[#This Row],[Clean Salary]]*INDEX(Exchange[], MATCH(Data[[#This Row],[Currency]], Exchange[Code], 0), 4)</f>
        <v>73500</v>
      </c>
      <c r="H1782" s="11">
        <f>IFERROR(Data[[#This Row],[Salary in USD]]/(INDEX(Exchange[], MATCH(Data[[#This Row],[Local Currency Unit]], Exchange[Code], 0), 8)), "")</f>
        <v>17500</v>
      </c>
      <c r="I1782" s="30">
        <f>100*(Data[[#This Row],[Salary in Big Macs]]/$H$5)</f>
        <v>127.67657764959645</v>
      </c>
      <c r="J1782" s="1" t="s">
        <v>1217</v>
      </c>
      <c r="K1782" s="1" t="s">
        <v>290</v>
      </c>
      <c r="L1782" s="1" t="s">
        <v>133</v>
      </c>
      <c r="M1782" s="1" t="s">
        <v>322</v>
      </c>
      <c r="N1782" s="1" t="str">
        <f>INDEX(Countries[], MATCH(Data[[#This Row],[Where do you work]], Countries[Actual], 0), 2)</f>
        <v>USA</v>
      </c>
      <c r="O1782" s="1" t="str">
        <f>VLOOKUP(Data[[#This Row],[Where do you work]], Countries[], 3, FALSE)</f>
        <v>North America</v>
      </c>
      <c r="P1782" s="1" t="s">
        <v>294</v>
      </c>
      <c r="Q1782" s="1" t="str">
        <f>VLOOKUP(Data[[#This Row],[How many hours of a day you work on Excel]], Time[], 2, FALSE)</f>
        <v>Very Heavy</v>
      </c>
      <c r="R1782" s="1">
        <v>6</v>
      </c>
      <c r="S1782" s="33" t="str">
        <f>VLOOKUP(Data[[#This Row],[Years of Experience]], Experience[], 2, TRUE)</f>
        <v>5 - 10 Years</v>
      </c>
    </row>
    <row r="1783" spans="2:19" x14ac:dyDescent="0.2">
      <c r="B1783" s="1" t="s">
        <v>1921</v>
      </c>
      <c r="C1783" s="1">
        <v>41055.037233796298</v>
      </c>
      <c r="D1783" s="10">
        <v>51000</v>
      </c>
      <c r="E1783" s="1" t="s">
        <v>322</v>
      </c>
      <c r="F1783" s="11">
        <v>51000</v>
      </c>
      <c r="G1783" s="9">
        <f>Data[[#This Row],[Clean Salary]]*INDEX(Exchange[], MATCH(Data[[#This Row],[Currency]], Exchange[Code], 0), 4)</f>
        <v>51000</v>
      </c>
      <c r="H1783" s="11">
        <f>IFERROR(Data[[#This Row],[Salary in USD]]/(INDEX(Exchange[], MATCH(Data[[#This Row],[Local Currency Unit]], Exchange[Code], 0), 8)), "")</f>
        <v>12142.857142857143</v>
      </c>
      <c r="I1783" s="30">
        <f>100*(Data[[#This Row],[Salary in Big Macs]]/$H$5)</f>
        <v>88.591911022168972</v>
      </c>
      <c r="J1783" s="1" t="s">
        <v>1922</v>
      </c>
      <c r="K1783" s="1" t="s">
        <v>281</v>
      </c>
      <c r="L1783" s="1" t="s">
        <v>133</v>
      </c>
      <c r="M1783" s="1" t="s">
        <v>322</v>
      </c>
      <c r="N1783" s="1" t="str">
        <f>INDEX(Countries[], MATCH(Data[[#This Row],[Where do you work]], Countries[Actual], 0), 2)</f>
        <v>USA</v>
      </c>
      <c r="O1783" s="1" t="str">
        <f>VLOOKUP(Data[[#This Row],[Where do you work]], Countries[], 3, FALSE)</f>
        <v>North America</v>
      </c>
      <c r="P1783" s="1" t="s">
        <v>282</v>
      </c>
      <c r="Q1783" s="1" t="str">
        <f>VLOOKUP(Data[[#This Row],[How many hours of a day you work on Excel]], Time[], 2, FALSE)</f>
        <v>Heavy</v>
      </c>
      <c r="S1783" s="33" t="str">
        <f>VLOOKUP(Data[[#This Row],[Years of Experience]], Experience[], 2, TRUE)</f>
        <v>0 - 5 Years</v>
      </c>
    </row>
    <row r="1784" spans="2:19" x14ac:dyDescent="0.2">
      <c r="B1784" s="1" t="s">
        <v>2332</v>
      </c>
      <c r="C1784" s="1">
        <v>41059.76116898148</v>
      </c>
      <c r="D1784" s="10">
        <v>42000</v>
      </c>
      <c r="E1784" s="1" t="s">
        <v>322</v>
      </c>
      <c r="F1784" s="11">
        <v>42000</v>
      </c>
      <c r="G1784" s="9">
        <f>Data[[#This Row],[Clean Salary]]*INDEX(Exchange[], MATCH(Data[[#This Row],[Currency]], Exchange[Code], 0), 4)</f>
        <v>42000</v>
      </c>
      <c r="H1784" s="11">
        <f>IFERROR(Data[[#This Row],[Salary in USD]]/(INDEX(Exchange[], MATCH(Data[[#This Row],[Local Currency Unit]], Exchange[Code], 0), 8)), "")</f>
        <v>10000</v>
      </c>
      <c r="I1784" s="30">
        <f>100*(Data[[#This Row],[Salary in Big Macs]]/$H$5)</f>
        <v>72.958044371197971</v>
      </c>
      <c r="J1784" s="1" t="s">
        <v>2333</v>
      </c>
      <c r="K1784" s="1" t="s">
        <v>290</v>
      </c>
      <c r="L1784" s="1" t="s">
        <v>133</v>
      </c>
      <c r="M1784" s="1" t="s">
        <v>322</v>
      </c>
      <c r="N1784" s="1" t="str">
        <f>INDEX(Countries[], MATCH(Data[[#This Row],[Where do you work]], Countries[Actual], 0), 2)</f>
        <v>USA</v>
      </c>
      <c r="O1784" s="1" t="str">
        <f>VLOOKUP(Data[[#This Row],[Where do you work]], Countries[], 3, FALSE)</f>
        <v>North America</v>
      </c>
      <c r="P1784" s="1" t="s">
        <v>294</v>
      </c>
      <c r="Q1784" s="1" t="str">
        <f>VLOOKUP(Data[[#This Row],[How many hours of a day you work on Excel]], Time[], 2, FALSE)</f>
        <v>Very Heavy</v>
      </c>
      <c r="R1784" s="1">
        <v>2</v>
      </c>
      <c r="S1784" s="33" t="str">
        <f>VLOOKUP(Data[[#This Row],[Years of Experience]], Experience[], 2, TRUE)</f>
        <v>0 - 5 Years</v>
      </c>
    </row>
    <row r="1785" spans="2:19" x14ac:dyDescent="0.2">
      <c r="B1785" s="1" t="s">
        <v>2715</v>
      </c>
      <c r="C1785" s="1">
        <v>41055.045856481483</v>
      </c>
      <c r="D1785" s="10" t="s">
        <v>2716</v>
      </c>
      <c r="E1785" s="1" t="s">
        <v>322</v>
      </c>
      <c r="F1785" s="11">
        <v>31000</v>
      </c>
      <c r="G1785" s="9">
        <f>Data[[#This Row],[Clean Salary]]*INDEX(Exchange[], MATCH(Data[[#This Row],[Currency]], Exchange[Code], 0), 4)</f>
        <v>31000</v>
      </c>
      <c r="H1785" s="11">
        <f>IFERROR(Data[[#This Row],[Salary in USD]]/(INDEX(Exchange[], MATCH(Data[[#This Row],[Local Currency Unit]], Exchange[Code], 0), 8)), "")</f>
        <v>7380.9523809523807</v>
      </c>
      <c r="I1785" s="30">
        <f>100*(Data[[#This Row],[Salary in Big Macs]]/$H$5)</f>
        <v>53.84998513112231</v>
      </c>
      <c r="J1785" s="1" t="s">
        <v>2717</v>
      </c>
      <c r="K1785" s="1" t="s">
        <v>290</v>
      </c>
      <c r="L1785" s="1" t="s">
        <v>133</v>
      </c>
      <c r="M1785" s="1" t="s">
        <v>322</v>
      </c>
      <c r="N1785" s="1" t="str">
        <f>INDEX(Countries[], MATCH(Data[[#This Row],[Where do you work]], Countries[Actual], 0), 2)</f>
        <v>USA</v>
      </c>
      <c r="O1785" s="1" t="str">
        <f>VLOOKUP(Data[[#This Row],[Where do you work]], Countries[], 3, FALSE)</f>
        <v>North America</v>
      </c>
      <c r="P1785" s="1" t="s">
        <v>282</v>
      </c>
      <c r="Q1785" s="1" t="str">
        <f>VLOOKUP(Data[[#This Row],[How many hours of a day you work on Excel]], Time[], 2, FALSE)</f>
        <v>Heavy</v>
      </c>
      <c r="S1785" s="33" t="str">
        <f>VLOOKUP(Data[[#This Row],[Years of Experience]], Experience[], 2, TRUE)</f>
        <v>0 - 5 Years</v>
      </c>
    </row>
    <row r="1786" spans="2:19" x14ac:dyDescent="0.2">
      <c r="B1786" s="1" t="s">
        <v>1401</v>
      </c>
      <c r="C1786" s="1">
        <v>41055.0547337963</v>
      </c>
      <c r="D1786" s="10">
        <v>65000</v>
      </c>
      <c r="E1786" s="1" t="s">
        <v>322</v>
      </c>
      <c r="F1786" s="11">
        <v>65000</v>
      </c>
      <c r="G1786" s="9">
        <f>Data[[#This Row],[Clean Salary]]*INDEX(Exchange[], MATCH(Data[[#This Row],[Currency]], Exchange[Code], 0), 4)</f>
        <v>65000</v>
      </c>
      <c r="H1786" s="11">
        <f>IFERROR(Data[[#This Row],[Salary in USD]]/(INDEX(Exchange[], MATCH(Data[[#This Row],[Local Currency Unit]], Exchange[Code], 0), 8)), "")</f>
        <v>15476.190476190475</v>
      </c>
      <c r="I1786" s="30">
        <f>100*(Data[[#This Row],[Salary in Big Macs]]/$H$5)</f>
        <v>112.91125914590164</v>
      </c>
      <c r="J1786" s="1" t="s">
        <v>1402</v>
      </c>
      <c r="K1786" s="1" t="s">
        <v>290</v>
      </c>
      <c r="L1786" s="1" t="s">
        <v>133</v>
      </c>
      <c r="M1786" s="1" t="s">
        <v>322</v>
      </c>
      <c r="N1786" s="1" t="str">
        <f>INDEX(Countries[], MATCH(Data[[#This Row],[Where do you work]], Countries[Actual], 0), 2)</f>
        <v>USA</v>
      </c>
      <c r="O1786" s="1" t="str">
        <f>VLOOKUP(Data[[#This Row],[Where do you work]], Countries[], 3, FALSE)</f>
        <v>North America</v>
      </c>
      <c r="P1786" s="1" t="s">
        <v>282</v>
      </c>
      <c r="Q1786" s="1" t="str">
        <f>VLOOKUP(Data[[#This Row],[How many hours of a day you work on Excel]], Time[], 2, FALSE)</f>
        <v>Heavy</v>
      </c>
      <c r="S1786" s="33" t="str">
        <f>VLOOKUP(Data[[#This Row],[Years of Experience]], Experience[], 2, TRUE)</f>
        <v>0 - 5 Years</v>
      </c>
    </row>
    <row r="1787" spans="2:19" x14ac:dyDescent="0.2">
      <c r="B1787" s="1" t="s">
        <v>2257</v>
      </c>
      <c r="C1787" s="1">
        <v>41067.981516203705</v>
      </c>
      <c r="D1787" s="10">
        <v>45000</v>
      </c>
      <c r="E1787" s="1" t="s">
        <v>322</v>
      </c>
      <c r="F1787" s="11">
        <v>45000</v>
      </c>
      <c r="G1787" s="9">
        <f>Data[[#This Row],[Clean Salary]]*INDEX(Exchange[], MATCH(Data[[#This Row],[Currency]], Exchange[Code], 0), 4)</f>
        <v>45000</v>
      </c>
      <c r="H1787" s="11">
        <f>IFERROR(Data[[#This Row],[Salary in USD]]/(INDEX(Exchange[], MATCH(Data[[#This Row],[Local Currency Unit]], Exchange[Code], 0), 8)), "")</f>
        <v>10714.285714285714</v>
      </c>
      <c r="I1787" s="30">
        <f>100*(Data[[#This Row],[Salary in Big Macs]]/$H$5)</f>
        <v>78.169333254854962</v>
      </c>
      <c r="J1787" s="1" t="s">
        <v>2258</v>
      </c>
      <c r="K1787" s="1" t="s">
        <v>290</v>
      </c>
      <c r="L1787" s="1" t="s">
        <v>133</v>
      </c>
      <c r="M1787" s="1" t="s">
        <v>322</v>
      </c>
      <c r="N1787" s="1" t="str">
        <f>INDEX(Countries[], MATCH(Data[[#This Row],[Where do you work]], Countries[Actual], 0), 2)</f>
        <v>USA</v>
      </c>
      <c r="O1787" s="1" t="str">
        <f>VLOOKUP(Data[[#This Row],[Where do you work]], Countries[], 3, FALSE)</f>
        <v>North America</v>
      </c>
      <c r="P1787" s="1" t="s">
        <v>294</v>
      </c>
      <c r="Q1787" s="1" t="str">
        <f>VLOOKUP(Data[[#This Row],[How many hours of a day you work on Excel]], Time[], 2, FALSE)</f>
        <v>Very Heavy</v>
      </c>
      <c r="R1787" s="1">
        <v>2</v>
      </c>
      <c r="S1787" s="33" t="str">
        <f>VLOOKUP(Data[[#This Row],[Years of Experience]], Experience[], 2, TRUE)</f>
        <v>0 - 5 Years</v>
      </c>
    </row>
    <row r="1788" spans="2:19" x14ac:dyDescent="0.2">
      <c r="B1788" s="1" t="s">
        <v>2114</v>
      </c>
      <c r="C1788" s="1">
        <v>41055.062638888892</v>
      </c>
      <c r="D1788" s="10">
        <v>47000</v>
      </c>
      <c r="E1788" s="1" t="s">
        <v>322</v>
      </c>
      <c r="F1788" s="11">
        <v>47000</v>
      </c>
      <c r="G1788" s="9">
        <f>Data[[#This Row],[Clean Salary]]*INDEX(Exchange[], MATCH(Data[[#This Row],[Currency]], Exchange[Code], 0), 4)</f>
        <v>47000</v>
      </c>
      <c r="H1788" s="11">
        <f>IFERROR(Data[[#This Row],[Salary in USD]]/(INDEX(Exchange[], MATCH(Data[[#This Row],[Local Currency Unit]], Exchange[Code], 0), 8)), "")</f>
        <v>11190.476190476191</v>
      </c>
      <c r="I1788" s="30">
        <f>100*(Data[[#This Row],[Salary in Big Macs]]/$H$5)</f>
        <v>81.643525843959637</v>
      </c>
      <c r="J1788" s="1" t="s">
        <v>2115</v>
      </c>
      <c r="K1788" s="1" t="s">
        <v>286</v>
      </c>
      <c r="L1788" s="1" t="s">
        <v>133</v>
      </c>
      <c r="M1788" s="1" t="s">
        <v>322</v>
      </c>
      <c r="N1788" s="1" t="str">
        <f>INDEX(Countries[], MATCH(Data[[#This Row],[Where do you work]], Countries[Actual], 0), 2)</f>
        <v>USA</v>
      </c>
      <c r="O1788" s="1" t="str">
        <f>VLOOKUP(Data[[#This Row],[Where do you work]], Countries[], 3, FALSE)</f>
        <v>North America</v>
      </c>
      <c r="P1788" s="1" t="s">
        <v>282</v>
      </c>
      <c r="Q1788" s="1" t="str">
        <f>VLOOKUP(Data[[#This Row],[How many hours of a day you work on Excel]], Time[], 2, FALSE)</f>
        <v>Heavy</v>
      </c>
      <c r="S1788" s="33" t="str">
        <f>VLOOKUP(Data[[#This Row],[Years of Experience]], Experience[], 2, TRUE)</f>
        <v>0 - 5 Years</v>
      </c>
    </row>
    <row r="1789" spans="2:19" x14ac:dyDescent="0.2">
      <c r="B1789" s="1" t="s">
        <v>2379</v>
      </c>
      <c r="C1789" s="1">
        <v>41054.292268518519</v>
      </c>
      <c r="D1789" s="10">
        <v>41000</v>
      </c>
      <c r="E1789" s="1" t="s">
        <v>322</v>
      </c>
      <c r="F1789" s="11">
        <v>41000</v>
      </c>
      <c r="G1789" s="9">
        <f>Data[[#This Row],[Clean Salary]]*INDEX(Exchange[], MATCH(Data[[#This Row],[Currency]], Exchange[Code], 0), 4)</f>
        <v>41000</v>
      </c>
      <c r="H1789" s="11">
        <f>IFERROR(Data[[#This Row],[Salary in USD]]/(INDEX(Exchange[], MATCH(Data[[#This Row],[Local Currency Unit]], Exchange[Code], 0), 8)), "")</f>
        <v>9761.9047619047615</v>
      </c>
      <c r="I1789" s="30">
        <f>100*(Data[[#This Row],[Salary in Big Macs]]/$H$5)</f>
        <v>71.220948076645641</v>
      </c>
      <c r="J1789" s="1" t="s">
        <v>286</v>
      </c>
      <c r="K1789" s="1" t="s">
        <v>286</v>
      </c>
      <c r="L1789" s="1" t="s">
        <v>133</v>
      </c>
      <c r="M1789" s="1" t="s">
        <v>322</v>
      </c>
      <c r="N1789" s="1" t="str">
        <f>INDEX(Countries[], MATCH(Data[[#This Row],[Where do you work]], Countries[Actual], 0), 2)</f>
        <v>USA</v>
      </c>
      <c r="O1789" s="1" t="str">
        <f>VLOOKUP(Data[[#This Row],[Where do you work]], Countries[], 3, FALSE)</f>
        <v>North America</v>
      </c>
      <c r="P1789" s="1" t="s">
        <v>282</v>
      </c>
      <c r="Q1789" s="1" t="str">
        <f>VLOOKUP(Data[[#This Row],[How many hours of a day you work on Excel]], Time[], 2, FALSE)</f>
        <v>Heavy</v>
      </c>
      <c r="S1789" s="33" t="str">
        <f>VLOOKUP(Data[[#This Row],[Years of Experience]], Experience[], 2, TRUE)</f>
        <v>0 - 5 Years</v>
      </c>
    </row>
    <row r="1790" spans="2:19" x14ac:dyDescent="0.2">
      <c r="B1790" s="1" t="s">
        <v>759</v>
      </c>
      <c r="C1790" s="1">
        <v>41055.031238425923</v>
      </c>
      <c r="D1790" s="10">
        <v>96000</v>
      </c>
      <c r="E1790" s="1" t="s">
        <v>322</v>
      </c>
      <c r="F1790" s="11">
        <v>96000</v>
      </c>
      <c r="G1790" s="9">
        <f>Data[[#This Row],[Clean Salary]]*INDEX(Exchange[], MATCH(Data[[#This Row],[Currency]], Exchange[Code], 0), 4)</f>
        <v>96000</v>
      </c>
      <c r="H1790" s="11">
        <f>IFERROR(Data[[#This Row],[Salary in USD]]/(INDEX(Exchange[], MATCH(Data[[#This Row],[Local Currency Unit]], Exchange[Code], 0), 8)), "")</f>
        <v>22857.142857142855</v>
      </c>
      <c r="I1790" s="30">
        <f>100*(Data[[#This Row],[Salary in Big Macs]]/$H$5)</f>
        <v>166.76124427702393</v>
      </c>
      <c r="J1790" s="1" t="s">
        <v>760</v>
      </c>
      <c r="K1790" s="1" t="s">
        <v>290</v>
      </c>
      <c r="L1790" s="1" t="s">
        <v>133</v>
      </c>
      <c r="M1790" s="1" t="s">
        <v>322</v>
      </c>
      <c r="N1790" s="1" t="str">
        <f>INDEX(Countries[], MATCH(Data[[#This Row],[Where do you work]], Countries[Actual], 0), 2)</f>
        <v>USA</v>
      </c>
      <c r="O1790" s="1" t="str">
        <f>VLOOKUP(Data[[#This Row],[Where do you work]], Countries[], 3, FALSE)</f>
        <v>North America</v>
      </c>
      <c r="P1790" s="1" t="s">
        <v>282</v>
      </c>
      <c r="Q1790" s="1" t="str">
        <f>VLOOKUP(Data[[#This Row],[How many hours of a day you work on Excel]], Time[], 2, FALSE)</f>
        <v>Heavy</v>
      </c>
      <c r="S1790" s="33" t="str">
        <f>VLOOKUP(Data[[#This Row],[Years of Experience]], Experience[], 2, TRUE)</f>
        <v>0 - 5 Years</v>
      </c>
    </row>
    <row r="1791" spans="2:19" x14ac:dyDescent="0.2">
      <c r="B1791" s="1" t="s">
        <v>1395</v>
      </c>
      <c r="C1791" s="1">
        <v>41055.029293981483</v>
      </c>
      <c r="D1791" s="10">
        <v>65000</v>
      </c>
      <c r="E1791" s="1" t="s">
        <v>322</v>
      </c>
      <c r="F1791" s="11">
        <v>65000</v>
      </c>
      <c r="G1791" s="9">
        <f>Data[[#This Row],[Clean Salary]]*INDEX(Exchange[], MATCH(Data[[#This Row],[Currency]], Exchange[Code], 0), 4)</f>
        <v>65000</v>
      </c>
      <c r="H1791" s="11">
        <f>IFERROR(Data[[#This Row],[Salary in USD]]/(INDEX(Exchange[], MATCH(Data[[#This Row],[Local Currency Unit]], Exchange[Code], 0), 8)), "")</f>
        <v>15476.190476190475</v>
      </c>
      <c r="I1791" s="30">
        <f>100*(Data[[#This Row],[Salary in Big Macs]]/$H$5)</f>
        <v>112.91125914590164</v>
      </c>
      <c r="J1791" s="1" t="s">
        <v>1396</v>
      </c>
      <c r="K1791" s="1" t="s">
        <v>316</v>
      </c>
      <c r="L1791" s="1" t="s">
        <v>133</v>
      </c>
      <c r="M1791" s="1" t="s">
        <v>322</v>
      </c>
      <c r="N1791" s="1" t="str">
        <f>INDEX(Countries[], MATCH(Data[[#This Row],[Where do you work]], Countries[Actual], 0), 2)</f>
        <v>USA</v>
      </c>
      <c r="O1791" s="1" t="str">
        <f>VLOOKUP(Data[[#This Row],[Where do you work]], Countries[], 3, FALSE)</f>
        <v>North America</v>
      </c>
      <c r="P1791" s="1" t="s">
        <v>294</v>
      </c>
      <c r="Q1791" s="1" t="str">
        <f>VLOOKUP(Data[[#This Row],[How many hours of a day you work on Excel]], Time[], 2, FALSE)</f>
        <v>Very Heavy</v>
      </c>
      <c r="S1791" s="33" t="str">
        <f>VLOOKUP(Data[[#This Row],[Years of Experience]], Experience[], 2, TRUE)</f>
        <v>0 - 5 Years</v>
      </c>
    </row>
    <row r="1792" spans="2:19" x14ac:dyDescent="0.2">
      <c r="B1792" s="1" t="s">
        <v>1397</v>
      </c>
      <c r="C1792" s="1">
        <v>41055.03125</v>
      </c>
      <c r="D1792" s="10">
        <v>65000</v>
      </c>
      <c r="E1792" s="1" t="s">
        <v>322</v>
      </c>
      <c r="F1792" s="11">
        <v>65000</v>
      </c>
      <c r="G1792" s="9">
        <f>Data[[#This Row],[Clean Salary]]*INDEX(Exchange[], MATCH(Data[[#This Row],[Currency]], Exchange[Code], 0), 4)</f>
        <v>65000</v>
      </c>
      <c r="H1792" s="11">
        <f>IFERROR(Data[[#This Row],[Salary in USD]]/(INDEX(Exchange[], MATCH(Data[[#This Row],[Local Currency Unit]], Exchange[Code], 0), 8)), "")</f>
        <v>15476.190476190475</v>
      </c>
      <c r="I1792" s="30">
        <f>100*(Data[[#This Row],[Salary in Big Macs]]/$H$5)</f>
        <v>112.91125914590164</v>
      </c>
      <c r="J1792" s="1" t="s">
        <v>1398</v>
      </c>
      <c r="K1792" s="1" t="s">
        <v>316</v>
      </c>
      <c r="L1792" s="1" t="s">
        <v>133</v>
      </c>
      <c r="M1792" s="1" t="s">
        <v>322</v>
      </c>
      <c r="N1792" s="1" t="str">
        <f>INDEX(Countries[], MATCH(Data[[#This Row],[Where do you work]], Countries[Actual], 0), 2)</f>
        <v>USA</v>
      </c>
      <c r="O1792" s="1" t="str">
        <f>VLOOKUP(Data[[#This Row],[Where do you work]], Countries[], 3, FALSE)</f>
        <v>North America</v>
      </c>
      <c r="P1792" s="1" t="s">
        <v>294</v>
      </c>
      <c r="Q1792" s="1" t="str">
        <f>VLOOKUP(Data[[#This Row],[How many hours of a day you work on Excel]], Time[], 2, FALSE)</f>
        <v>Very Heavy</v>
      </c>
      <c r="S1792" s="33" t="str">
        <f>VLOOKUP(Data[[#This Row],[Years of Experience]], Experience[], 2, TRUE)</f>
        <v>0 - 5 Years</v>
      </c>
    </row>
    <row r="1793" spans="2:19" x14ac:dyDescent="0.2">
      <c r="B1793" s="1" t="s">
        <v>949</v>
      </c>
      <c r="C1793" s="1">
        <v>41059.792592592596</v>
      </c>
      <c r="D1793" s="10">
        <v>85000</v>
      </c>
      <c r="E1793" s="1" t="s">
        <v>322</v>
      </c>
      <c r="F1793" s="11">
        <v>85000</v>
      </c>
      <c r="G1793" s="9">
        <f>Data[[#This Row],[Clean Salary]]*INDEX(Exchange[], MATCH(Data[[#This Row],[Currency]], Exchange[Code], 0), 4)</f>
        <v>85000</v>
      </c>
      <c r="H1793" s="11">
        <f>IFERROR(Data[[#This Row],[Salary in USD]]/(INDEX(Exchange[], MATCH(Data[[#This Row],[Local Currency Unit]], Exchange[Code], 0), 8)), "")</f>
        <v>20238.095238095237</v>
      </c>
      <c r="I1793" s="30">
        <f>100*(Data[[#This Row],[Salary in Big Macs]]/$H$5)</f>
        <v>147.65318503694829</v>
      </c>
      <c r="J1793" s="1" t="s">
        <v>950</v>
      </c>
      <c r="K1793" s="1" t="s">
        <v>290</v>
      </c>
      <c r="L1793" s="1" t="s">
        <v>133</v>
      </c>
      <c r="M1793" s="1" t="s">
        <v>322</v>
      </c>
      <c r="N1793" s="1" t="str">
        <f>INDEX(Countries[], MATCH(Data[[#This Row],[Where do you work]], Countries[Actual], 0), 2)</f>
        <v>USA</v>
      </c>
      <c r="O1793" s="1" t="str">
        <f>VLOOKUP(Data[[#This Row],[Where do you work]], Countries[], 3, FALSE)</f>
        <v>North America</v>
      </c>
      <c r="P1793" s="1" t="s">
        <v>282</v>
      </c>
      <c r="Q1793" s="1" t="str">
        <f>VLOOKUP(Data[[#This Row],[How many hours of a day you work on Excel]], Time[], 2, FALSE)</f>
        <v>Heavy</v>
      </c>
      <c r="R1793" s="1">
        <v>9</v>
      </c>
      <c r="S1793" s="33" t="str">
        <f>VLOOKUP(Data[[#This Row],[Years of Experience]], Experience[], 2, TRUE)</f>
        <v>5 - 10 Years</v>
      </c>
    </row>
    <row r="1794" spans="2:19" x14ac:dyDescent="0.2">
      <c r="B1794" s="1" t="s">
        <v>1371</v>
      </c>
      <c r="C1794" s="1">
        <v>41055.031782407408</v>
      </c>
      <c r="D1794" s="10">
        <v>66500</v>
      </c>
      <c r="E1794" s="1" t="s">
        <v>322</v>
      </c>
      <c r="F1794" s="11">
        <v>66500</v>
      </c>
      <c r="G1794" s="9">
        <f>Data[[#This Row],[Clean Salary]]*INDEX(Exchange[], MATCH(Data[[#This Row],[Currency]], Exchange[Code], 0), 4)</f>
        <v>66500</v>
      </c>
      <c r="H1794" s="11">
        <f>IFERROR(Data[[#This Row],[Salary in USD]]/(INDEX(Exchange[], MATCH(Data[[#This Row],[Local Currency Unit]], Exchange[Code], 0), 8)), "")</f>
        <v>15833.333333333332</v>
      </c>
      <c r="I1794" s="30">
        <f>100*(Data[[#This Row],[Salary in Big Macs]]/$H$5)</f>
        <v>115.51690358773013</v>
      </c>
      <c r="J1794" s="1" t="s">
        <v>1372</v>
      </c>
      <c r="K1794" s="1" t="s">
        <v>290</v>
      </c>
      <c r="L1794" s="1" t="s">
        <v>133</v>
      </c>
      <c r="M1794" s="1" t="s">
        <v>322</v>
      </c>
      <c r="N1794" s="1" t="str">
        <f>INDEX(Countries[], MATCH(Data[[#This Row],[Where do you work]], Countries[Actual], 0), 2)</f>
        <v>USA</v>
      </c>
      <c r="O1794" s="1" t="str">
        <f>VLOOKUP(Data[[#This Row],[Where do you work]], Countries[], 3, FALSE)</f>
        <v>North America</v>
      </c>
      <c r="P1794" s="1" t="s">
        <v>294</v>
      </c>
      <c r="Q1794" s="1" t="str">
        <f>VLOOKUP(Data[[#This Row],[How many hours of a day you work on Excel]], Time[], 2, FALSE)</f>
        <v>Very Heavy</v>
      </c>
      <c r="S1794" s="33" t="str">
        <f>VLOOKUP(Data[[#This Row],[Years of Experience]], Experience[], 2, TRUE)</f>
        <v>0 - 5 Years</v>
      </c>
    </row>
    <row r="1795" spans="2:19" x14ac:dyDescent="0.2">
      <c r="B1795" s="1" t="s">
        <v>1279</v>
      </c>
      <c r="C1795" s="1">
        <v>41055.036400462966</v>
      </c>
      <c r="D1795" s="10">
        <v>70000</v>
      </c>
      <c r="E1795" s="1" t="s">
        <v>322</v>
      </c>
      <c r="F1795" s="11">
        <v>70000</v>
      </c>
      <c r="G1795" s="9">
        <f>Data[[#This Row],[Clean Salary]]*INDEX(Exchange[], MATCH(Data[[#This Row],[Currency]], Exchange[Code], 0), 4)</f>
        <v>70000</v>
      </c>
      <c r="H1795" s="11">
        <f>IFERROR(Data[[#This Row],[Salary in USD]]/(INDEX(Exchange[], MATCH(Data[[#This Row],[Local Currency Unit]], Exchange[Code], 0), 8)), "")</f>
        <v>16666.666666666664</v>
      </c>
      <c r="I1795" s="30">
        <f>100*(Data[[#This Row],[Salary in Big Macs]]/$H$5)</f>
        <v>121.59674061866328</v>
      </c>
      <c r="J1795" s="1" t="s">
        <v>797</v>
      </c>
      <c r="K1795" s="1" t="s">
        <v>290</v>
      </c>
      <c r="L1795" s="1" t="s">
        <v>133</v>
      </c>
      <c r="M1795" s="1" t="s">
        <v>322</v>
      </c>
      <c r="N1795" s="1" t="str">
        <f>INDEX(Countries[], MATCH(Data[[#This Row],[Where do you work]], Countries[Actual], 0), 2)</f>
        <v>USA</v>
      </c>
      <c r="O1795" s="1" t="str">
        <f>VLOOKUP(Data[[#This Row],[Where do you work]], Countries[], 3, FALSE)</f>
        <v>North America</v>
      </c>
      <c r="P1795" s="1" t="s">
        <v>282</v>
      </c>
      <c r="Q1795" s="1" t="str">
        <f>VLOOKUP(Data[[#This Row],[How many hours of a day you work on Excel]], Time[], 2, FALSE)</f>
        <v>Heavy</v>
      </c>
      <c r="S1795" s="33" t="str">
        <f>VLOOKUP(Data[[#This Row],[Years of Experience]], Experience[], 2, TRUE)</f>
        <v>0 - 5 Years</v>
      </c>
    </row>
    <row r="1796" spans="2:19" x14ac:dyDescent="0.2">
      <c r="B1796" s="1" t="s">
        <v>1299</v>
      </c>
      <c r="C1796" s="1">
        <v>41064.188807870371</v>
      </c>
      <c r="D1796" s="10">
        <v>70000</v>
      </c>
      <c r="E1796" s="1" t="s">
        <v>322</v>
      </c>
      <c r="F1796" s="11">
        <v>70000</v>
      </c>
      <c r="G1796" s="9">
        <f>Data[[#This Row],[Clean Salary]]*INDEX(Exchange[], MATCH(Data[[#This Row],[Currency]], Exchange[Code], 0), 4)</f>
        <v>70000</v>
      </c>
      <c r="H1796" s="11">
        <f>IFERROR(Data[[#This Row],[Salary in USD]]/(INDEX(Exchange[], MATCH(Data[[#This Row],[Local Currency Unit]], Exchange[Code], 0), 8)), "")</f>
        <v>16666.666666666664</v>
      </c>
      <c r="I1796" s="30">
        <f>100*(Data[[#This Row],[Salary in Big Macs]]/$H$5)</f>
        <v>121.59674061866328</v>
      </c>
      <c r="J1796" s="1" t="s">
        <v>1300</v>
      </c>
      <c r="K1796" s="1" t="s">
        <v>290</v>
      </c>
      <c r="L1796" s="1" t="s">
        <v>133</v>
      </c>
      <c r="M1796" s="1" t="s">
        <v>322</v>
      </c>
      <c r="N1796" s="1" t="str">
        <f>INDEX(Countries[], MATCH(Data[[#This Row],[Where do you work]], Countries[Actual], 0), 2)</f>
        <v>USA</v>
      </c>
      <c r="O1796" s="1" t="str">
        <f>VLOOKUP(Data[[#This Row],[Where do you work]], Countries[], 3, FALSE)</f>
        <v>North America</v>
      </c>
      <c r="P1796" s="1" t="s">
        <v>282</v>
      </c>
      <c r="Q1796" s="1" t="str">
        <f>VLOOKUP(Data[[#This Row],[How many hours of a day you work on Excel]], Time[], 2, FALSE)</f>
        <v>Heavy</v>
      </c>
      <c r="R1796" s="1">
        <v>9</v>
      </c>
      <c r="S1796" s="33" t="str">
        <f>VLOOKUP(Data[[#This Row],[Years of Experience]], Experience[], 2, TRUE)</f>
        <v>5 - 10 Years</v>
      </c>
    </row>
    <row r="1797" spans="2:19" x14ac:dyDescent="0.2">
      <c r="B1797" s="1" t="s">
        <v>1159</v>
      </c>
      <c r="C1797" s="1">
        <v>41055.95108796296</v>
      </c>
      <c r="D1797" s="10">
        <v>75000</v>
      </c>
      <c r="E1797" s="1" t="s">
        <v>322</v>
      </c>
      <c r="F1797" s="11">
        <v>75000</v>
      </c>
      <c r="G1797" s="9">
        <f>Data[[#This Row],[Clean Salary]]*INDEX(Exchange[], MATCH(Data[[#This Row],[Currency]], Exchange[Code], 0), 4)</f>
        <v>75000</v>
      </c>
      <c r="H1797" s="11">
        <f>IFERROR(Data[[#This Row],[Salary in USD]]/(INDEX(Exchange[], MATCH(Data[[#This Row],[Local Currency Unit]], Exchange[Code], 0), 8)), "")</f>
        <v>17857.142857142855</v>
      </c>
      <c r="I1797" s="30">
        <f>100*(Data[[#This Row],[Salary in Big Macs]]/$H$5)</f>
        <v>130.28222209142496</v>
      </c>
      <c r="J1797" s="1" t="s">
        <v>1160</v>
      </c>
      <c r="K1797" s="1" t="s">
        <v>290</v>
      </c>
      <c r="L1797" s="1" t="s">
        <v>133</v>
      </c>
      <c r="M1797" s="1" t="s">
        <v>322</v>
      </c>
      <c r="N1797" s="1" t="str">
        <f>INDEX(Countries[], MATCH(Data[[#This Row],[Where do you work]], Countries[Actual], 0), 2)</f>
        <v>USA</v>
      </c>
      <c r="O1797" s="1" t="str">
        <f>VLOOKUP(Data[[#This Row],[Where do you work]], Countries[], 3, FALSE)</f>
        <v>North America</v>
      </c>
      <c r="P1797" s="1" t="s">
        <v>291</v>
      </c>
      <c r="Q1797" s="1" t="str">
        <f>VLOOKUP(Data[[#This Row],[How many hours of a day you work on Excel]], Time[], 2, FALSE)</f>
        <v>Medium</v>
      </c>
      <c r="R1797" s="1">
        <v>27</v>
      </c>
      <c r="S1797" s="33" t="str">
        <f>VLOOKUP(Data[[#This Row],[Years of Experience]], Experience[], 2, TRUE)</f>
        <v>20+ Years</v>
      </c>
    </row>
    <row r="1798" spans="2:19" x14ac:dyDescent="0.2">
      <c r="B1798" s="1" t="s">
        <v>1115</v>
      </c>
      <c r="C1798" s="1">
        <v>41058.926608796297</v>
      </c>
      <c r="D1798" s="10">
        <v>77500</v>
      </c>
      <c r="E1798" s="1" t="s">
        <v>322</v>
      </c>
      <c r="F1798" s="11">
        <v>77500</v>
      </c>
      <c r="G1798" s="9">
        <f>Data[[#This Row],[Clean Salary]]*INDEX(Exchange[], MATCH(Data[[#This Row],[Currency]], Exchange[Code], 0), 4)</f>
        <v>77500</v>
      </c>
      <c r="H1798" s="11">
        <f>IFERROR(Data[[#This Row],[Salary in USD]]/(INDEX(Exchange[], MATCH(Data[[#This Row],[Local Currency Unit]], Exchange[Code], 0), 8)), "")</f>
        <v>18452.38095238095</v>
      </c>
      <c r="I1798" s="30">
        <f>100*(Data[[#This Row],[Salary in Big Macs]]/$H$5)</f>
        <v>134.62496282780577</v>
      </c>
      <c r="J1798" s="1" t="s">
        <v>797</v>
      </c>
      <c r="K1798" s="1" t="s">
        <v>290</v>
      </c>
      <c r="L1798" s="1" t="s">
        <v>133</v>
      </c>
      <c r="M1798" s="1" t="s">
        <v>322</v>
      </c>
      <c r="N1798" s="1" t="str">
        <f>INDEX(Countries[], MATCH(Data[[#This Row],[Where do you work]], Countries[Actual], 0), 2)</f>
        <v>USA</v>
      </c>
      <c r="O1798" s="1" t="str">
        <f>VLOOKUP(Data[[#This Row],[Where do you work]], Countries[], 3, FALSE)</f>
        <v>North America</v>
      </c>
      <c r="P1798" s="1" t="s">
        <v>282</v>
      </c>
      <c r="Q1798" s="1" t="str">
        <f>VLOOKUP(Data[[#This Row],[How many hours of a day you work on Excel]], Time[], 2, FALSE)</f>
        <v>Heavy</v>
      </c>
      <c r="R1798" s="1">
        <v>7</v>
      </c>
      <c r="S1798" s="33" t="str">
        <f>VLOOKUP(Data[[#This Row],[Years of Experience]], Experience[], 2, TRUE)</f>
        <v>5 - 10 Years</v>
      </c>
    </row>
    <row r="1799" spans="2:19" x14ac:dyDescent="0.2">
      <c r="B1799" s="1" t="s">
        <v>796</v>
      </c>
      <c r="C1799" s="1">
        <v>41060.076689814814</v>
      </c>
      <c r="D1799" s="10">
        <v>95000</v>
      </c>
      <c r="E1799" s="1" t="s">
        <v>322</v>
      </c>
      <c r="F1799" s="11">
        <v>95000</v>
      </c>
      <c r="G1799" s="9">
        <f>Data[[#This Row],[Clean Salary]]*INDEX(Exchange[], MATCH(Data[[#This Row],[Currency]], Exchange[Code], 0), 4)</f>
        <v>95000</v>
      </c>
      <c r="H1799" s="11">
        <f>IFERROR(Data[[#This Row],[Salary in USD]]/(INDEX(Exchange[], MATCH(Data[[#This Row],[Local Currency Unit]], Exchange[Code], 0), 8)), "")</f>
        <v>22619.047619047618</v>
      </c>
      <c r="I1799" s="30">
        <f>100*(Data[[#This Row],[Salary in Big Macs]]/$H$5)</f>
        <v>165.02414798247159</v>
      </c>
      <c r="J1799" s="1" t="s">
        <v>797</v>
      </c>
      <c r="K1799" s="1" t="s">
        <v>290</v>
      </c>
      <c r="L1799" s="1" t="s">
        <v>133</v>
      </c>
      <c r="M1799" s="1" t="s">
        <v>322</v>
      </c>
      <c r="N1799" s="1" t="str">
        <f>INDEX(Countries[], MATCH(Data[[#This Row],[Where do you work]], Countries[Actual], 0), 2)</f>
        <v>USA</v>
      </c>
      <c r="O1799" s="1" t="str">
        <f>VLOOKUP(Data[[#This Row],[Where do you work]], Countries[], 3, FALSE)</f>
        <v>North America</v>
      </c>
      <c r="P1799" s="1" t="s">
        <v>282</v>
      </c>
      <c r="Q1799" s="1" t="str">
        <f>VLOOKUP(Data[[#This Row],[How many hours of a day you work on Excel]], Time[], 2, FALSE)</f>
        <v>Heavy</v>
      </c>
      <c r="R1799" s="1">
        <v>15</v>
      </c>
      <c r="S1799" s="33" t="str">
        <f>VLOOKUP(Data[[#This Row],[Years of Experience]], Experience[], 2, TRUE)</f>
        <v>10 - 20 Years</v>
      </c>
    </row>
    <row r="1800" spans="2:19" x14ac:dyDescent="0.2">
      <c r="B1800" s="1" t="s">
        <v>1581</v>
      </c>
      <c r="C1800" s="1">
        <v>41055.09233796296</v>
      </c>
      <c r="D1800" s="10">
        <v>60000</v>
      </c>
      <c r="E1800" s="1" t="s">
        <v>322</v>
      </c>
      <c r="F1800" s="11">
        <v>60000</v>
      </c>
      <c r="G1800" s="9">
        <f>Data[[#This Row],[Clean Salary]]*INDEX(Exchange[], MATCH(Data[[#This Row],[Currency]], Exchange[Code], 0), 4)</f>
        <v>60000</v>
      </c>
      <c r="H1800" s="11">
        <f>IFERROR(Data[[#This Row],[Salary in USD]]/(INDEX(Exchange[], MATCH(Data[[#This Row],[Local Currency Unit]], Exchange[Code], 0), 8)), "")</f>
        <v>14285.714285714284</v>
      </c>
      <c r="I1800" s="30">
        <f>100*(Data[[#This Row],[Salary in Big Macs]]/$H$5)</f>
        <v>104.22577767313996</v>
      </c>
      <c r="J1800" s="1" t="s">
        <v>1582</v>
      </c>
      <c r="K1800" s="1" t="s">
        <v>290</v>
      </c>
      <c r="L1800" s="1" t="s">
        <v>133</v>
      </c>
      <c r="M1800" s="1" t="s">
        <v>322</v>
      </c>
      <c r="N1800" s="1" t="str">
        <f>INDEX(Countries[], MATCH(Data[[#This Row],[Where do you work]], Countries[Actual], 0), 2)</f>
        <v>USA</v>
      </c>
      <c r="O1800" s="1" t="str">
        <f>VLOOKUP(Data[[#This Row],[Where do you work]], Countries[], 3, FALSE)</f>
        <v>North America</v>
      </c>
      <c r="P1800" s="1" t="s">
        <v>282</v>
      </c>
      <c r="Q1800" s="1" t="str">
        <f>VLOOKUP(Data[[#This Row],[How many hours of a day you work on Excel]], Time[], 2, FALSE)</f>
        <v>Heavy</v>
      </c>
      <c r="S1800" s="33" t="str">
        <f>VLOOKUP(Data[[#This Row],[Years of Experience]], Experience[], 2, TRUE)</f>
        <v>0 - 5 Years</v>
      </c>
    </row>
    <row r="1801" spans="2:19" x14ac:dyDescent="0.2">
      <c r="B1801" s="1" t="s">
        <v>1425</v>
      </c>
      <c r="C1801" s="1">
        <v>41072.113391203704</v>
      </c>
      <c r="D1801" s="10" t="s">
        <v>1426</v>
      </c>
      <c r="E1801" s="1" t="s">
        <v>322</v>
      </c>
      <c r="F1801" s="11">
        <v>65000</v>
      </c>
      <c r="G1801" s="9">
        <f>Data[[#This Row],[Clean Salary]]*INDEX(Exchange[], MATCH(Data[[#This Row],[Currency]], Exchange[Code], 0), 4)</f>
        <v>65000</v>
      </c>
      <c r="H1801" s="11">
        <f>IFERROR(Data[[#This Row],[Salary in USD]]/(INDEX(Exchange[], MATCH(Data[[#This Row],[Local Currency Unit]], Exchange[Code], 0), 8)), "")</f>
        <v>15476.190476190475</v>
      </c>
      <c r="I1801" s="30">
        <f>100*(Data[[#This Row],[Salary in Big Macs]]/$H$5)</f>
        <v>112.91125914590164</v>
      </c>
      <c r="J1801" s="1" t="s">
        <v>1427</v>
      </c>
      <c r="K1801" s="1" t="s">
        <v>290</v>
      </c>
      <c r="L1801" s="1" t="s">
        <v>133</v>
      </c>
      <c r="M1801" s="1" t="s">
        <v>322</v>
      </c>
      <c r="N1801" s="1" t="str">
        <f>INDEX(Countries[], MATCH(Data[[#This Row],[Where do you work]], Countries[Actual], 0), 2)</f>
        <v>USA</v>
      </c>
      <c r="O1801" s="1" t="str">
        <f>VLOOKUP(Data[[#This Row],[Where do you work]], Countries[], 3, FALSE)</f>
        <v>North America</v>
      </c>
      <c r="P1801" s="1" t="s">
        <v>282</v>
      </c>
      <c r="Q1801" s="1" t="str">
        <f>VLOOKUP(Data[[#This Row],[How many hours of a day you work on Excel]], Time[], 2, FALSE)</f>
        <v>Heavy</v>
      </c>
      <c r="R1801" s="1">
        <v>14</v>
      </c>
      <c r="S1801" s="33" t="str">
        <f>VLOOKUP(Data[[#This Row],[Years of Experience]], Experience[], 2, TRUE)</f>
        <v>10 - 20 Years</v>
      </c>
    </row>
    <row r="1802" spans="2:19" x14ac:dyDescent="0.2">
      <c r="B1802" s="1" t="s">
        <v>2118</v>
      </c>
      <c r="C1802" s="1">
        <v>41055.087372685186</v>
      </c>
      <c r="D1802" s="10">
        <v>47000</v>
      </c>
      <c r="E1802" s="1" t="s">
        <v>322</v>
      </c>
      <c r="F1802" s="11">
        <v>47000</v>
      </c>
      <c r="G1802" s="9">
        <f>Data[[#This Row],[Clean Salary]]*INDEX(Exchange[], MATCH(Data[[#This Row],[Currency]], Exchange[Code], 0), 4)</f>
        <v>47000</v>
      </c>
      <c r="H1802" s="11">
        <f>IFERROR(Data[[#This Row],[Salary in USD]]/(INDEX(Exchange[], MATCH(Data[[#This Row],[Local Currency Unit]], Exchange[Code], 0), 8)), "")</f>
        <v>11190.476190476191</v>
      </c>
      <c r="I1802" s="30">
        <f>100*(Data[[#This Row],[Salary in Big Macs]]/$H$5)</f>
        <v>81.643525843959637</v>
      </c>
      <c r="J1802" s="1" t="s">
        <v>2119</v>
      </c>
      <c r="K1802" s="1" t="s">
        <v>281</v>
      </c>
      <c r="L1802" s="1" t="s">
        <v>133</v>
      </c>
      <c r="M1802" s="1" t="s">
        <v>322</v>
      </c>
      <c r="N1802" s="1" t="str">
        <f>INDEX(Countries[], MATCH(Data[[#This Row],[Where do you work]], Countries[Actual], 0), 2)</f>
        <v>USA</v>
      </c>
      <c r="O1802" s="1" t="str">
        <f>VLOOKUP(Data[[#This Row],[Where do you work]], Countries[], 3, FALSE)</f>
        <v>North America</v>
      </c>
      <c r="P1802" s="1" t="s">
        <v>282</v>
      </c>
      <c r="Q1802" s="1" t="str">
        <f>VLOOKUP(Data[[#This Row],[How many hours of a day you work on Excel]], Time[], 2, FALSE)</f>
        <v>Heavy</v>
      </c>
      <c r="S1802" s="33" t="str">
        <f>VLOOKUP(Data[[#This Row],[Years of Experience]], Experience[], 2, TRUE)</f>
        <v>0 - 5 Years</v>
      </c>
    </row>
    <row r="1803" spans="2:19" x14ac:dyDescent="0.2">
      <c r="B1803" s="1" t="s">
        <v>954</v>
      </c>
      <c r="C1803" s="1">
        <v>41064.971307870372</v>
      </c>
      <c r="D1803" s="10">
        <v>85000</v>
      </c>
      <c r="E1803" s="1" t="s">
        <v>322</v>
      </c>
      <c r="F1803" s="11">
        <v>85000</v>
      </c>
      <c r="G1803" s="9">
        <f>Data[[#This Row],[Clean Salary]]*INDEX(Exchange[], MATCH(Data[[#This Row],[Currency]], Exchange[Code], 0), 4)</f>
        <v>85000</v>
      </c>
      <c r="H1803" s="11">
        <f>IFERROR(Data[[#This Row],[Salary in USD]]/(INDEX(Exchange[], MATCH(Data[[#This Row],[Local Currency Unit]], Exchange[Code], 0), 8)), "")</f>
        <v>20238.095238095237</v>
      </c>
      <c r="I1803" s="30">
        <f>100*(Data[[#This Row],[Salary in Big Macs]]/$H$5)</f>
        <v>147.65318503694829</v>
      </c>
      <c r="J1803" s="1" t="s">
        <v>955</v>
      </c>
      <c r="K1803" s="1" t="s">
        <v>281</v>
      </c>
      <c r="L1803" s="1" t="s">
        <v>133</v>
      </c>
      <c r="M1803" s="1" t="s">
        <v>322</v>
      </c>
      <c r="N1803" s="1" t="str">
        <f>INDEX(Countries[], MATCH(Data[[#This Row],[Where do you work]], Countries[Actual], 0), 2)</f>
        <v>USA</v>
      </c>
      <c r="O1803" s="1" t="str">
        <f>VLOOKUP(Data[[#This Row],[Where do you work]], Countries[], 3, FALSE)</f>
        <v>North America</v>
      </c>
      <c r="P1803" s="1" t="s">
        <v>294</v>
      </c>
      <c r="Q1803" s="1" t="str">
        <f>VLOOKUP(Data[[#This Row],[How many hours of a day you work on Excel]], Time[], 2, FALSE)</f>
        <v>Very Heavy</v>
      </c>
      <c r="R1803" s="1">
        <v>10</v>
      </c>
      <c r="S1803" s="33" t="str">
        <f>VLOOKUP(Data[[#This Row],[Years of Experience]], Experience[], 2, TRUE)</f>
        <v>10 - 20 Years</v>
      </c>
    </row>
    <row r="1804" spans="2:19" x14ac:dyDescent="0.2">
      <c r="B1804" s="1" t="s">
        <v>456</v>
      </c>
      <c r="C1804" s="1">
        <v>41062.801793981482</v>
      </c>
      <c r="D1804" s="10">
        <v>140000</v>
      </c>
      <c r="E1804" s="1" t="s">
        <v>322</v>
      </c>
      <c r="F1804" s="11">
        <v>140000</v>
      </c>
      <c r="G1804" s="9">
        <f>Data[[#This Row],[Clean Salary]]*INDEX(Exchange[], MATCH(Data[[#This Row],[Currency]], Exchange[Code], 0), 4)</f>
        <v>140000</v>
      </c>
      <c r="H1804" s="11">
        <f>IFERROR(Data[[#This Row],[Salary in USD]]/(INDEX(Exchange[], MATCH(Data[[#This Row],[Local Currency Unit]], Exchange[Code], 0), 8)), "")</f>
        <v>33333.333333333328</v>
      </c>
      <c r="I1804" s="30">
        <f>100*(Data[[#This Row],[Salary in Big Macs]]/$H$5)</f>
        <v>243.19348123732655</v>
      </c>
      <c r="J1804" s="1" t="s">
        <v>457</v>
      </c>
      <c r="K1804" s="1" t="s">
        <v>281</v>
      </c>
      <c r="L1804" s="1" t="s">
        <v>133</v>
      </c>
      <c r="M1804" s="1" t="s">
        <v>322</v>
      </c>
      <c r="N1804" s="1" t="str">
        <f>INDEX(Countries[], MATCH(Data[[#This Row],[Where do you work]], Countries[Actual], 0), 2)</f>
        <v>USA</v>
      </c>
      <c r="O1804" s="1" t="str">
        <f>VLOOKUP(Data[[#This Row],[Where do you work]], Countries[], 3, FALSE)</f>
        <v>North America</v>
      </c>
      <c r="P1804" s="1" t="s">
        <v>282</v>
      </c>
      <c r="Q1804" s="1" t="str">
        <f>VLOOKUP(Data[[#This Row],[How many hours of a day you work on Excel]], Time[], 2, FALSE)</f>
        <v>Heavy</v>
      </c>
      <c r="R1804" s="1">
        <v>12</v>
      </c>
      <c r="S1804" s="33" t="str">
        <f>VLOOKUP(Data[[#This Row],[Years of Experience]], Experience[], 2, TRUE)</f>
        <v>10 - 20 Years</v>
      </c>
    </row>
    <row r="1805" spans="2:19" x14ac:dyDescent="0.2">
      <c r="B1805" s="1" t="s">
        <v>1060</v>
      </c>
      <c r="C1805" s="1">
        <v>41058.951620370368</v>
      </c>
      <c r="D1805" s="10">
        <v>80000</v>
      </c>
      <c r="E1805" s="1" t="s">
        <v>322</v>
      </c>
      <c r="F1805" s="11">
        <v>80000</v>
      </c>
      <c r="G1805" s="9">
        <f>Data[[#This Row],[Clean Salary]]*INDEX(Exchange[], MATCH(Data[[#This Row],[Currency]], Exchange[Code], 0), 4)</f>
        <v>80000</v>
      </c>
      <c r="H1805" s="11">
        <f>IFERROR(Data[[#This Row],[Salary in USD]]/(INDEX(Exchange[], MATCH(Data[[#This Row],[Local Currency Unit]], Exchange[Code], 0), 8)), "")</f>
        <v>19047.619047619046</v>
      </c>
      <c r="I1805" s="30">
        <f>100*(Data[[#This Row],[Salary in Big Macs]]/$H$5)</f>
        <v>138.96770356418662</v>
      </c>
      <c r="J1805" s="1" t="s">
        <v>1061</v>
      </c>
      <c r="K1805" s="1" t="s">
        <v>342</v>
      </c>
      <c r="L1805" s="1" t="s">
        <v>133</v>
      </c>
      <c r="M1805" s="1" t="s">
        <v>322</v>
      </c>
      <c r="N1805" s="1" t="str">
        <f>INDEX(Countries[], MATCH(Data[[#This Row],[Where do you work]], Countries[Actual], 0), 2)</f>
        <v>USA</v>
      </c>
      <c r="O1805" s="1" t="str">
        <f>VLOOKUP(Data[[#This Row],[Where do you work]], Countries[], 3, FALSE)</f>
        <v>North America</v>
      </c>
      <c r="P1805" s="1" t="s">
        <v>291</v>
      </c>
      <c r="Q1805" s="1" t="str">
        <f>VLOOKUP(Data[[#This Row],[How many hours of a day you work on Excel]], Time[], 2, FALSE)</f>
        <v>Medium</v>
      </c>
      <c r="R1805" s="1">
        <v>8</v>
      </c>
      <c r="S1805" s="33" t="str">
        <f>VLOOKUP(Data[[#This Row],[Years of Experience]], Experience[], 2, TRUE)</f>
        <v>5 - 10 Years</v>
      </c>
    </row>
    <row r="1806" spans="2:19" x14ac:dyDescent="0.2">
      <c r="B1806" s="1" t="s">
        <v>1139</v>
      </c>
      <c r="C1806" s="1">
        <v>41054.164351851854</v>
      </c>
      <c r="D1806" s="10">
        <v>75000</v>
      </c>
      <c r="E1806" s="1" t="s">
        <v>322</v>
      </c>
      <c r="F1806" s="11">
        <v>75000</v>
      </c>
      <c r="G1806" s="9">
        <f>Data[[#This Row],[Clean Salary]]*INDEX(Exchange[], MATCH(Data[[#This Row],[Currency]], Exchange[Code], 0), 4)</f>
        <v>75000</v>
      </c>
      <c r="H1806" s="11">
        <f>IFERROR(Data[[#This Row],[Salary in USD]]/(INDEX(Exchange[], MATCH(Data[[#This Row],[Local Currency Unit]], Exchange[Code], 0), 8)), "")</f>
        <v>17857.142857142855</v>
      </c>
      <c r="I1806" s="30">
        <f>100*(Data[[#This Row],[Salary in Big Macs]]/$H$5)</f>
        <v>130.28222209142496</v>
      </c>
      <c r="J1806" s="1" t="s">
        <v>1140</v>
      </c>
      <c r="K1806" s="1" t="s">
        <v>305</v>
      </c>
      <c r="L1806" s="1" t="s">
        <v>133</v>
      </c>
      <c r="M1806" s="1" t="s">
        <v>322</v>
      </c>
      <c r="N1806" s="1" t="str">
        <f>INDEX(Countries[], MATCH(Data[[#This Row],[Where do you work]], Countries[Actual], 0), 2)</f>
        <v>USA</v>
      </c>
      <c r="O1806" s="1" t="str">
        <f>VLOOKUP(Data[[#This Row],[Where do you work]], Countries[], 3, FALSE)</f>
        <v>North America</v>
      </c>
      <c r="P1806" s="1" t="s">
        <v>294</v>
      </c>
      <c r="Q1806" s="1" t="str">
        <f>VLOOKUP(Data[[#This Row],[How many hours of a day you work on Excel]], Time[], 2, FALSE)</f>
        <v>Very Heavy</v>
      </c>
      <c r="S1806" s="33" t="str">
        <f>VLOOKUP(Data[[#This Row],[Years of Experience]], Experience[], 2, TRUE)</f>
        <v>0 - 5 Years</v>
      </c>
    </row>
    <row r="1807" spans="2:19" x14ac:dyDescent="0.2">
      <c r="B1807" s="1" t="s">
        <v>951</v>
      </c>
      <c r="C1807" s="1">
        <v>41061.287407407406</v>
      </c>
      <c r="D1807" s="10">
        <v>85000</v>
      </c>
      <c r="E1807" s="1" t="s">
        <v>322</v>
      </c>
      <c r="F1807" s="11">
        <v>85000</v>
      </c>
      <c r="G1807" s="9">
        <f>Data[[#This Row],[Clean Salary]]*INDEX(Exchange[], MATCH(Data[[#This Row],[Currency]], Exchange[Code], 0), 4)</f>
        <v>85000</v>
      </c>
      <c r="H1807" s="11">
        <f>IFERROR(Data[[#This Row],[Salary in USD]]/(INDEX(Exchange[], MATCH(Data[[#This Row],[Local Currency Unit]], Exchange[Code], 0), 8)), "")</f>
        <v>20238.095238095237</v>
      </c>
      <c r="I1807" s="30">
        <f>100*(Data[[#This Row],[Salary in Big Macs]]/$H$5)</f>
        <v>147.65318503694829</v>
      </c>
      <c r="J1807" s="1" t="s">
        <v>952</v>
      </c>
      <c r="K1807" s="1" t="s">
        <v>313</v>
      </c>
      <c r="L1807" s="1" t="s">
        <v>133</v>
      </c>
      <c r="M1807" s="1" t="s">
        <v>322</v>
      </c>
      <c r="N1807" s="1" t="str">
        <f>INDEX(Countries[], MATCH(Data[[#This Row],[Where do you work]], Countries[Actual], 0), 2)</f>
        <v>USA</v>
      </c>
      <c r="O1807" s="1" t="str">
        <f>VLOOKUP(Data[[#This Row],[Where do you work]], Countries[], 3, FALSE)</f>
        <v>North America</v>
      </c>
      <c r="P1807" s="1" t="s">
        <v>282</v>
      </c>
      <c r="Q1807" s="1" t="str">
        <f>VLOOKUP(Data[[#This Row],[How many hours of a day you work on Excel]], Time[], 2, FALSE)</f>
        <v>Heavy</v>
      </c>
      <c r="R1807" s="1">
        <v>10</v>
      </c>
      <c r="S1807" s="33" t="str">
        <f>VLOOKUP(Data[[#This Row],[Years of Experience]], Experience[], 2, TRUE)</f>
        <v>10 - 20 Years</v>
      </c>
    </row>
    <row r="1808" spans="2:19" x14ac:dyDescent="0.2">
      <c r="B1808" s="1" t="s">
        <v>498</v>
      </c>
      <c r="C1808" s="1">
        <v>41055.070034722223</v>
      </c>
      <c r="D1808" s="10">
        <v>130000</v>
      </c>
      <c r="E1808" s="1" t="s">
        <v>322</v>
      </c>
      <c r="F1808" s="11">
        <v>130000</v>
      </c>
      <c r="G1808" s="9">
        <f>Data[[#This Row],[Clean Salary]]*INDEX(Exchange[], MATCH(Data[[#This Row],[Currency]], Exchange[Code], 0), 4)</f>
        <v>130000</v>
      </c>
      <c r="H1808" s="11">
        <f>IFERROR(Data[[#This Row],[Salary in USD]]/(INDEX(Exchange[], MATCH(Data[[#This Row],[Local Currency Unit]], Exchange[Code], 0), 8)), "")</f>
        <v>30952.38095238095</v>
      </c>
      <c r="I1808" s="30">
        <f>100*(Data[[#This Row],[Salary in Big Macs]]/$H$5)</f>
        <v>225.82251829180328</v>
      </c>
      <c r="J1808" s="1" t="s">
        <v>499</v>
      </c>
      <c r="K1808" s="1" t="s">
        <v>305</v>
      </c>
      <c r="L1808" s="1" t="s">
        <v>133</v>
      </c>
      <c r="M1808" s="1" t="s">
        <v>322</v>
      </c>
      <c r="N1808" s="1" t="str">
        <f>INDEX(Countries[], MATCH(Data[[#This Row],[Where do you work]], Countries[Actual], 0), 2)</f>
        <v>USA</v>
      </c>
      <c r="O1808" s="1" t="str">
        <f>VLOOKUP(Data[[#This Row],[Where do you work]], Countries[], 3, FALSE)</f>
        <v>North America</v>
      </c>
      <c r="P1808" s="1" t="s">
        <v>282</v>
      </c>
      <c r="Q1808" s="1" t="str">
        <f>VLOOKUP(Data[[#This Row],[How many hours of a day you work on Excel]], Time[], 2, FALSE)</f>
        <v>Heavy</v>
      </c>
      <c r="S1808" s="33" t="str">
        <f>VLOOKUP(Data[[#This Row],[Years of Experience]], Experience[], 2, TRUE)</f>
        <v>0 - 5 Years</v>
      </c>
    </row>
    <row r="1809" spans="2:19" x14ac:dyDescent="0.2">
      <c r="B1809" s="1" t="s">
        <v>1886</v>
      </c>
      <c r="C1809" s="1">
        <v>41055.093611111108</v>
      </c>
      <c r="D1809" s="10">
        <v>52000</v>
      </c>
      <c r="E1809" s="1" t="s">
        <v>322</v>
      </c>
      <c r="F1809" s="11">
        <v>52000</v>
      </c>
      <c r="G1809" s="9">
        <f>Data[[#This Row],[Clean Salary]]*INDEX(Exchange[], MATCH(Data[[#This Row],[Currency]], Exchange[Code], 0), 4)</f>
        <v>52000</v>
      </c>
      <c r="H1809" s="11">
        <f>IFERROR(Data[[#This Row],[Salary in USD]]/(INDEX(Exchange[], MATCH(Data[[#This Row],[Local Currency Unit]], Exchange[Code], 0), 8)), "")</f>
        <v>12380.95238095238</v>
      </c>
      <c r="I1809" s="30">
        <f>100*(Data[[#This Row],[Salary in Big Macs]]/$H$5)</f>
        <v>90.329007316721302</v>
      </c>
      <c r="J1809" s="1" t="s">
        <v>1887</v>
      </c>
      <c r="K1809" s="1" t="s">
        <v>316</v>
      </c>
      <c r="L1809" s="1" t="s">
        <v>133</v>
      </c>
      <c r="M1809" s="1" t="s">
        <v>322</v>
      </c>
      <c r="N1809" s="1" t="str">
        <f>INDEX(Countries[], MATCH(Data[[#This Row],[Where do you work]], Countries[Actual], 0), 2)</f>
        <v>USA</v>
      </c>
      <c r="O1809" s="1" t="str">
        <f>VLOOKUP(Data[[#This Row],[Where do you work]], Countries[], 3, FALSE)</f>
        <v>North America</v>
      </c>
      <c r="P1809" s="1" t="s">
        <v>282</v>
      </c>
      <c r="Q1809" s="1" t="str">
        <f>VLOOKUP(Data[[#This Row],[How many hours of a day you work on Excel]], Time[], 2, FALSE)</f>
        <v>Heavy</v>
      </c>
      <c r="S1809" s="33" t="str">
        <f>VLOOKUP(Data[[#This Row],[Years of Experience]], Experience[], 2, TRUE)</f>
        <v>0 - 5 Years</v>
      </c>
    </row>
    <row r="1810" spans="2:19" x14ac:dyDescent="0.2">
      <c r="B1810" s="1" t="s">
        <v>1275</v>
      </c>
      <c r="C1810" s="1">
        <v>41055.028969907406</v>
      </c>
      <c r="D1810" s="10">
        <v>70000</v>
      </c>
      <c r="E1810" s="1" t="s">
        <v>322</v>
      </c>
      <c r="F1810" s="11">
        <v>70000</v>
      </c>
      <c r="G1810" s="9">
        <f>Data[[#This Row],[Clean Salary]]*INDEX(Exchange[], MATCH(Data[[#This Row],[Currency]], Exchange[Code], 0), 4)</f>
        <v>70000</v>
      </c>
      <c r="H1810" s="11">
        <f>IFERROR(Data[[#This Row],[Salary in USD]]/(INDEX(Exchange[], MATCH(Data[[#This Row],[Local Currency Unit]], Exchange[Code], 0), 8)), "")</f>
        <v>16666.666666666664</v>
      </c>
      <c r="I1810" s="30">
        <f>100*(Data[[#This Row],[Salary in Big Macs]]/$H$5)</f>
        <v>121.59674061866328</v>
      </c>
      <c r="J1810" s="1" t="s">
        <v>1276</v>
      </c>
      <c r="K1810" s="1" t="s">
        <v>316</v>
      </c>
      <c r="L1810" s="1" t="s">
        <v>133</v>
      </c>
      <c r="M1810" s="1" t="s">
        <v>322</v>
      </c>
      <c r="N1810" s="1" t="str">
        <f>INDEX(Countries[], MATCH(Data[[#This Row],[Where do you work]], Countries[Actual], 0), 2)</f>
        <v>USA</v>
      </c>
      <c r="O1810" s="1" t="str">
        <f>VLOOKUP(Data[[#This Row],[Where do you work]], Countries[], 3, FALSE)</f>
        <v>North America</v>
      </c>
      <c r="P1810" s="1" t="s">
        <v>294</v>
      </c>
      <c r="Q1810" s="1" t="str">
        <f>VLOOKUP(Data[[#This Row],[How many hours of a day you work on Excel]], Time[], 2, FALSE)</f>
        <v>Very Heavy</v>
      </c>
      <c r="S1810" s="33" t="str">
        <f>VLOOKUP(Data[[#This Row],[Years of Experience]], Experience[], 2, TRUE)</f>
        <v>0 - 5 Years</v>
      </c>
    </row>
    <row r="1811" spans="2:19" x14ac:dyDescent="0.2">
      <c r="B1811" s="1" t="s">
        <v>1133</v>
      </c>
      <c r="C1811" s="1">
        <v>41059.861631944441</v>
      </c>
      <c r="D1811" s="10">
        <v>76000</v>
      </c>
      <c r="E1811" s="1" t="s">
        <v>322</v>
      </c>
      <c r="F1811" s="11">
        <v>76000</v>
      </c>
      <c r="G1811" s="9">
        <f>Data[[#This Row],[Clean Salary]]*INDEX(Exchange[], MATCH(Data[[#This Row],[Currency]], Exchange[Code], 0), 4)</f>
        <v>76000</v>
      </c>
      <c r="H1811" s="11">
        <f>IFERROR(Data[[#This Row],[Salary in USD]]/(INDEX(Exchange[], MATCH(Data[[#This Row],[Local Currency Unit]], Exchange[Code], 0), 8)), "")</f>
        <v>18095.238095238095</v>
      </c>
      <c r="I1811" s="30">
        <f>100*(Data[[#This Row],[Salary in Big Macs]]/$H$5)</f>
        <v>132.0193183859773</v>
      </c>
      <c r="J1811" s="1" t="s">
        <v>556</v>
      </c>
      <c r="K1811" s="1" t="s">
        <v>290</v>
      </c>
      <c r="L1811" s="1" t="s">
        <v>133</v>
      </c>
      <c r="M1811" s="1" t="s">
        <v>322</v>
      </c>
      <c r="N1811" s="1" t="str">
        <f>INDEX(Countries[], MATCH(Data[[#This Row],[Where do you work]], Countries[Actual], 0), 2)</f>
        <v>USA</v>
      </c>
      <c r="O1811" s="1" t="str">
        <f>VLOOKUP(Data[[#This Row],[Where do you work]], Countries[], 3, FALSE)</f>
        <v>North America</v>
      </c>
      <c r="P1811" s="1" t="s">
        <v>294</v>
      </c>
      <c r="Q1811" s="1" t="str">
        <f>VLOOKUP(Data[[#This Row],[How many hours of a day you work on Excel]], Time[], 2, FALSE)</f>
        <v>Very Heavy</v>
      </c>
      <c r="R1811" s="1">
        <v>10</v>
      </c>
      <c r="S1811" s="33" t="str">
        <f>VLOOKUP(Data[[#This Row],[Years of Experience]], Experience[], 2, TRUE)</f>
        <v>10 - 20 Years</v>
      </c>
    </row>
    <row r="1812" spans="2:19" x14ac:dyDescent="0.2">
      <c r="B1812" s="1" t="s">
        <v>555</v>
      </c>
      <c r="C1812" s="1">
        <v>41055.339386574073</v>
      </c>
      <c r="D1812" s="10">
        <v>120000</v>
      </c>
      <c r="E1812" s="1" t="s">
        <v>322</v>
      </c>
      <c r="F1812" s="11">
        <v>120000</v>
      </c>
      <c r="G1812" s="9">
        <f>Data[[#This Row],[Clean Salary]]*INDEX(Exchange[], MATCH(Data[[#This Row],[Currency]], Exchange[Code], 0), 4)</f>
        <v>120000</v>
      </c>
      <c r="H1812" s="11">
        <f>IFERROR(Data[[#This Row],[Salary in USD]]/(INDEX(Exchange[], MATCH(Data[[#This Row],[Local Currency Unit]], Exchange[Code], 0), 8)), "")</f>
        <v>28571.428571428569</v>
      </c>
      <c r="I1812" s="30">
        <f>100*(Data[[#This Row],[Salary in Big Macs]]/$H$5)</f>
        <v>208.45155534627992</v>
      </c>
      <c r="J1812" s="1" t="s">
        <v>556</v>
      </c>
      <c r="K1812" s="1" t="s">
        <v>290</v>
      </c>
      <c r="L1812" s="1" t="s">
        <v>133</v>
      </c>
      <c r="M1812" s="1" t="s">
        <v>322</v>
      </c>
      <c r="N1812" s="1" t="str">
        <f>INDEX(Countries[], MATCH(Data[[#This Row],[Where do you work]], Countries[Actual], 0), 2)</f>
        <v>USA</v>
      </c>
      <c r="O1812" s="1" t="str">
        <f>VLOOKUP(Data[[#This Row],[Where do you work]], Countries[], 3, FALSE)</f>
        <v>North America</v>
      </c>
      <c r="P1812" s="1" t="s">
        <v>294</v>
      </c>
      <c r="Q1812" s="1" t="str">
        <f>VLOOKUP(Data[[#This Row],[How many hours of a day you work on Excel]], Time[], 2, FALSE)</f>
        <v>Very Heavy</v>
      </c>
      <c r="R1812" s="1">
        <v>7</v>
      </c>
      <c r="S1812" s="33" t="str">
        <f>VLOOKUP(Data[[#This Row],[Years of Experience]], Experience[], 2, TRUE)</f>
        <v>5 - 10 Years</v>
      </c>
    </row>
    <row r="1813" spans="2:19" x14ac:dyDescent="0.2">
      <c r="B1813" s="1" t="s">
        <v>1153</v>
      </c>
      <c r="C1813" s="1">
        <v>41055.072905092595</v>
      </c>
      <c r="D1813" s="10">
        <v>75000</v>
      </c>
      <c r="E1813" s="1" t="s">
        <v>322</v>
      </c>
      <c r="F1813" s="11">
        <v>75000</v>
      </c>
      <c r="G1813" s="9">
        <f>Data[[#This Row],[Clean Salary]]*INDEX(Exchange[], MATCH(Data[[#This Row],[Currency]], Exchange[Code], 0), 4)</f>
        <v>75000</v>
      </c>
      <c r="H1813" s="11">
        <f>IFERROR(Data[[#This Row],[Salary in USD]]/(INDEX(Exchange[], MATCH(Data[[#This Row],[Local Currency Unit]], Exchange[Code], 0), 8)), "")</f>
        <v>17857.142857142855</v>
      </c>
      <c r="I1813" s="30">
        <f>100*(Data[[#This Row],[Salary in Big Macs]]/$H$5)</f>
        <v>130.28222209142496</v>
      </c>
      <c r="J1813" s="1" t="s">
        <v>628</v>
      </c>
      <c r="K1813" s="1" t="s">
        <v>290</v>
      </c>
      <c r="L1813" s="1" t="s">
        <v>133</v>
      </c>
      <c r="M1813" s="1" t="s">
        <v>322</v>
      </c>
      <c r="N1813" s="1" t="str">
        <f>INDEX(Countries[], MATCH(Data[[#This Row],[Where do you work]], Countries[Actual], 0), 2)</f>
        <v>USA</v>
      </c>
      <c r="O1813" s="1" t="str">
        <f>VLOOKUP(Data[[#This Row],[Where do you work]], Countries[], 3, FALSE)</f>
        <v>North America</v>
      </c>
      <c r="P1813" s="1" t="s">
        <v>294</v>
      </c>
      <c r="Q1813" s="1" t="str">
        <f>VLOOKUP(Data[[#This Row],[How many hours of a day you work on Excel]], Time[], 2, FALSE)</f>
        <v>Very Heavy</v>
      </c>
      <c r="S1813" s="33" t="str">
        <f>VLOOKUP(Data[[#This Row],[Years of Experience]], Experience[], 2, TRUE)</f>
        <v>0 - 5 Years</v>
      </c>
    </row>
    <row r="1814" spans="2:19" x14ac:dyDescent="0.2">
      <c r="B1814" s="1" t="s">
        <v>931</v>
      </c>
      <c r="C1814" s="1">
        <v>41055.075914351852</v>
      </c>
      <c r="D1814" s="10">
        <v>85000</v>
      </c>
      <c r="E1814" s="1" t="s">
        <v>322</v>
      </c>
      <c r="F1814" s="11">
        <v>85000</v>
      </c>
      <c r="G1814" s="9">
        <f>Data[[#This Row],[Clean Salary]]*INDEX(Exchange[], MATCH(Data[[#This Row],[Currency]], Exchange[Code], 0), 4)</f>
        <v>85000</v>
      </c>
      <c r="H1814" s="11">
        <f>IFERROR(Data[[#This Row],[Salary in USD]]/(INDEX(Exchange[], MATCH(Data[[#This Row],[Local Currency Unit]], Exchange[Code], 0), 8)), "")</f>
        <v>20238.095238095237</v>
      </c>
      <c r="I1814" s="30">
        <f>100*(Data[[#This Row],[Salary in Big Macs]]/$H$5)</f>
        <v>147.65318503694829</v>
      </c>
      <c r="J1814" s="1" t="s">
        <v>628</v>
      </c>
      <c r="K1814" s="1" t="s">
        <v>290</v>
      </c>
      <c r="L1814" s="1" t="s">
        <v>133</v>
      </c>
      <c r="M1814" s="1" t="s">
        <v>322</v>
      </c>
      <c r="N1814" s="1" t="str">
        <f>INDEX(Countries[], MATCH(Data[[#This Row],[Where do you work]], Countries[Actual], 0), 2)</f>
        <v>USA</v>
      </c>
      <c r="O1814" s="1" t="str">
        <f>VLOOKUP(Data[[#This Row],[Where do you work]], Countries[], 3, FALSE)</f>
        <v>North America</v>
      </c>
      <c r="P1814" s="1" t="s">
        <v>282</v>
      </c>
      <c r="Q1814" s="1" t="str">
        <f>VLOOKUP(Data[[#This Row],[How many hours of a day you work on Excel]], Time[], 2, FALSE)</f>
        <v>Heavy</v>
      </c>
      <c r="S1814" s="33" t="str">
        <f>VLOOKUP(Data[[#This Row],[Years of Experience]], Experience[], 2, TRUE)</f>
        <v>0 - 5 Years</v>
      </c>
    </row>
    <row r="1815" spans="2:19" x14ac:dyDescent="0.2">
      <c r="B1815" s="1" t="s">
        <v>627</v>
      </c>
      <c r="C1815" s="1">
        <v>41055.037685185183</v>
      </c>
      <c r="D1815" s="10">
        <v>108160</v>
      </c>
      <c r="E1815" s="1" t="s">
        <v>322</v>
      </c>
      <c r="F1815" s="11">
        <v>108160</v>
      </c>
      <c r="G1815" s="9">
        <f>Data[[#This Row],[Clean Salary]]*INDEX(Exchange[], MATCH(Data[[#This Row],[Currency]], Exchange[Code], 0), 4)</f>
        <v>108160</v>
      </c>
      <c r="H1815" s="11">
        <f>IFERROR(Data[[#This Row],[Salary in USD]]/(INDEX(Exchange[], MATCH(Data[[#This Row],[Local Currency Unit]], Exchange[Code], 0), 8)), "")</f>
        <v>25752.38095238095</v>
      </c>
      <c r="I1815" s="30">
        <f>100*(Data[[#This Row],[Salary in Big Macs]]/$H$5)</f>
        <v>187.88433521878031</v>
      </c>
      <c r="J1815" s="1" t="s">
        <v>628</v>
      </c>
      <c r="K1815" s="1" t="s">
        <v>290</v>
      </c>
      <c r="L1815" s="1" t="s">
        <v>133</v>
      </c>
      <c r="M1815" s="1" t="s">
        <v>322</v>
      </c>
      <c r="N1815" s="1" t="str">
        <f>INDEX(Countries[], MATCH(Data[[#This Row],[Where do you work]], Countries[Actual], 0), 2)</f>
        <v>USA</v>
      </c>
      <c r="O1815" s="1" t="str">
        <f>VLOOKUP(Data[[#This Row],[Where do you work]], Countries[], 3, FALSE)</f>
        <v>North America</v>
      </c>
      <c r="P1815" s="1" t="s">
        <v>282</v>
      </c>
      <c r="Q1815" s="1" t="str">
        <f>VLOOKUP(Data[[#This Row],[How many hours of a day you work on Excel]], Time[], 2, FALSE)</f>
        <v>Heavy</v>
      </c>
      <c r="S1815" s="33" t="str">
        <f>VLOOKUP(Data[[#This Row],[Years of Experience]], Experience[], 2, TRUE)</f>
        <v>0 - 5 Years</v>
      </c>
    </row>
    <row r="1816" spans="2:19" x14ac:dyDescent="0.2">
      <c r="B1816" s="1" t="s">
        <v>1219</v>
      </c>
      <c r="C1816" s="1">
        <v>41055.047268518516</v>
      </c>
      <c r="D1816" s="10">
        <v>73000</v>
      </c>
      <c r="E1816" s="1" t="s">
        <v>322</v>
      </c>
      <c r="F1816" s="11">
        <v>73000</v>
      </c>
      <c r="G1816" s="9">
        <f>Data[[#This Row],[Clean Salary]]*INDEX(Exchange[], MATCH(Data[[#This Row],[Currency]], Exchange[Code], 0), 4)</f>
        <v>73000</v>
      </c>
      <c r="H1816" s="11">
        <f>IFERROR(Data[[#This Row],[Salary in USD]]/(INDEX(Exchange[], MATCH(Data[[#This Row],[Local Currency Unit]], Exchange[Code], 0), 8)), "")</f>
        <v>17380.952380952382</v>
      </c>
      <c r="I1816" s="30">
        <f>100*(Data[[#This Row],[Salary in Big Macs]]/$H$5)</f>
        <v>126.80802950232031</v>
      </c>
      <c r="J1816" s="1" t="s">
        <v>1220</v>
      </c>
      <c r="K1816" s="1" t="s">
        <v>286</v>
      </c>
      <c r="L1816" s="1" t="s">
        <v>133</v>
      </c>
      <c r="M1816" s="1" t="s">
        <v>322</v>
      </c>
      <c r="N1816" s="1" t="str">
        <f>INDEX(Countries[], MATCH(Data[[#This Row],[Where do you work]], Countries[Actual], 0), 2)</f>
        <v>USA</v>
      </c>
      <c r="O1816" s="1" t="str">
        <f>VLOOKUP(Data[[#This Row],[Where do you work]], Countries[], 3, FALSE)</f>
        <v>North America</v>
      </c>
      <c r="P1816" s="1" t="s">
        <v>282</v>
      </c>
      <c r="Q1816" s="1" t="str">
        <f>VLOOKUP(Data[[#This Row],[How many hours of a day you work on Excel]], Time[], 2, FALSE)</f>
        <v>Heavy</v>
      </c>
      <c r="S1816" s="33" t="str">
        <f>VLOOKUP(Data[[#This Row],[Years of Experience]], Experience[], 2, TRUE)</f>
        <v>0 - 5 Years</v>
      </c>
    </row>
    <row r="1817" spans="2:19" x14ac:dyDescent="0.2">
      <c r="B1817" s="1" t="s">
        <v>1156</v>
      </c>
      <c r="C1817" s="1">
        <v>41055.334537037037</v>
      </c>
      <c r="D1817" s="10">
        <v>75000</v>
      </c>
      <c r="E1817" s="1" t="s">
        <v>322</v>
      </c>
      <c r="F1817" s="11">
        <v>75000</v>
      </c>
      <c r="G1817" s="9">
        <f>Data[[#This Row],[Clean Salary]]*INDEX(Exchange[], MATCH(Data[[#This Row],[Currency]], Exchange[Code], 0), 4)</f>
        <v>75000</v>
      </c>
      <c r="H1817" s="11">
        <f>IFERROR(Data[[#This Row],[Salary in USD]]/(INDEX(Exchange[], MATCH(Data[[#This Row],[Local Currency Unit]], Exchange[Code], 0), 8)), "")</f>
        <v>17857.142857142855</v>
      </c>
      <c r="I1817" s="30">
        <f>100*(Data[[#This Row],[Salary in Big Macs]]/$H$5)</f>
        <v>130.28222209142496</v>
      </c>
      <c r="J1817" s="1" t="s">
        <v>1157</v>
      </c>
      <c r="K1817" s="1" t="s">
        <v>290</v>
      </c>
      <c r="L1817" s="1" t="s">
        <v>133</v>
      </c>
      <c r="M1817" s="1" t="s">
        <v>322</v>
      </c>
      <c r="N1817" s="1" t="str">
        <f>INDEX(Countries[], MATCH(Data[[#This Row],[Where do you work]], Countries[Actual], 0), 2)</f>
        <v>USA</v>
      </c>
      <c r="O1817" s="1" t="str">
        <f>VLOOKUP(Data[[#This Row],[Where do you work]], Countries[], 3, FALSE)</f>
        <v>North America</v>
      </c>
      <c r="P1817" s="1" t="s">
        <v>291</v>
      </c>
      <c r="Q1817" s="1" t="str">
        <f>VLOOKUP(Data[[#This Row],[How many hours of a day you work on Excel]], Time[], 2, FALSE)</f>
        <v>Medium</v>
      </c>
      <c r="R1817" s="1">
        <v>25</v>
      </c>
      <c r="S1817" s="33" t="str">
        <f>VLOOKUP(Data[[#This Row],[Years of Experience]], Experience[], 2, TRUE)</f>
        <v>20+ Years</v>
      </c>
    </row>
    <row r="1818" spans="2:19" x14ac:dyDescent="0.2">
      <c r="B1818" s="1" t="s">
        <v>1247</v>
      </c>
      <c r="C1818" s="1">
        <v>41055.109606481485</v>
      </c>
      <c r="D1818" s="10">
        <v>72000</v>
      </c>
      <c r="E1818" s="1" t="s">
        <v>322</v>
      </c>
      <c r="F1818" s="11">
        <v>72000</v>
      </c>
      <c r="G1818" s="9">
        <f>Data[[#This Row],[Clean Salary]]*INDEX(Exchange[], MATCH(Data[[#This Row],[Currency]], Exchange[Code], 0), 4)</f>
        <v>72000</v>
      </c>
      <c r="H1818" s="11">
        <f>IFERROR(Data[[#This Row],[Salary in USD]]/(INDEX(Exchange[], MATCH(Data[[#This Row],[Local Currency Unit]], Exchange[Code], 0), 8)), "")</f>
        <v>17142.857142857141</v>
      </c>
      <c r="I1818" s="30">
        <f>100*(Data[[#This Row],[Salary in Big Macs]]/$H$5)</f>
        <v>125.07093320776794</v>
      </c>
      <c r="J1818" s="1" t="s">
        <v>1248</v>
      </c>
      <c r="K1818" s="1" t="s">
        <v>290</v>
      </c>
      <c r="L1818" s="1" t="s">
        <v>133</v>
      </c>
      <c r="M1818" s="1" t="s">
        <v>322</v>
      </c>
      <c r="N1818" s="1" t="str">
        <f>INDEX(Countries[], MATCH(Data[[#This Row],[Where do you work]], Countries[Actual], 0), 2)</f>
        <v>USA</v>
      </c>
      <c r="O1818" s="1" t="str">
        <f>VLOOKUP(Data[[#This Row],[Where do you work]], Countries[], 3, FALSE)</f>
        <v>North America</v>
      </c>
      <c r="P1818" s="1" t="s">
        <v>291</v>
      </c>
      <c r="Q1818" s="1" t="str">
        <f>VLOOKUP(Data[[#This Row],[How many hours of a day you work on Excel]], Time[], 2, FALSE)</f>
        <v>Medium</v>
      </c>
      <c r="S1818" s="33" t="str">
        <f>VLOOKUP(Data[[#This Row],[Years of Experience]], Experience[], 2, TRUE)</f>
        <v>0 - 5 Years</v>
      </c>
    </row>
    <row r="1819" spans="2:19" x14ac:dyDescent="0.2">
      <c r="B1819" s="1" t="s">
        <v>753</v>
      </c>
      <c r="C1819" s="1">
        <v>41058.907268518517</v>
      </c>
      <c r="D1819" s="10" t="s">
        <v>754</v>
      </c>
      <c r="E1819" s="1" t="s">
        <v>322</v>
      </c>
      <c r="F1819" s="11">
        <v>97000</v>
      </c>
      <c r="G1819" s="9">
        <f>Data[[#This Row],[Clean Salary]]*INDEX(Exchange[], MATCH(Data[[#This Row],[Currency]], Exchange[Code], 0), 4)</f>
        <v>97000</v>
      </c>
      <c r="H1819" s="11">
        <f>IFERROR(Data[[#This Row],[Salary in USD]]/(INDEX(Exchange[], MATCH(Data[[#This Row],[Local Currency Unit]], Exchange[Code], 0), 8)), "")</f>
        <v>23095.238095238095</v>
      </c>
      <c r="I1819" s="30">
        <f>100*(Data[[#This Row],[Salary in Big Macs]]/$H$5)</f>
        <v>168.49834057157628</v>
      </c>
      <c r="J1819" s="1" t="s">
        <v>755</v>
      </c>
      <c r="K1819" s="1" t="s">
        <v>281</v>
      </c>
      <c r="L1819" s="1" t="s">
        <v>133</v>
      </c>
      <c r="M1819" s="1" t="s">
        <v>322</v>
      </c>
      <c r="N1819" s="1" t="str">
        <f>INDEX(Countries[], MATCH(Data[[#This Row],[Where do you work]], Countries[Actual], 0), 2)</f>
        <v>USA</v>
      </c>
      <c r="O1819" s="1" t="str">
        <f>VLOOKUP(Data[[#This Row],[Where do you work]], Countries[], 3, FALSE)</f>
        <v>North America</v>
      </c>
      <c r="P1819" s="1" t="s">
        <v>282</v>
      </c>
      <c r="Q1819" s="1" t="str">
        <f>VLOOKUP(Data[[#This Row],[How many hours of a day you work on Excel]], Time[], 2, FALSE)</f>
        <v>Heavy</v>
      </c>
      <c r="R1819" s="1">
        <v>14</v>
      </c>
      <c r="S1819" s="33" t="str">
        <f>VLOOKUP(Data[[#This Row],[Years of Experience]], Experience[], 2, TRUE)</f>
        <v>10 - 20 Years</v>
      </c>
    </row>
    <row r="1820" spans="2:19" x14ac:dyDescent="0.2">
      <c r="B1820" s="1" t="s">
        <v>1882</v>
      </c>
      <c r="C1820" s="1">
        <v>41055.028356481482</v>
      </c>
      <c r="D1820" s="10">
        <v>52000</v>
      </c>
      <c r="E1820" s="1" t="s">
        <v>322</v>
      </c>
      <c r="F1820" s="11">
        <v>52000</v>
      </c>
      <c r="G1820" s="9">
        <f>Data[[#This Row],[Clean Salary]]*INDEX(Exchange[], MATCH(Data[[#This Row],[Currency]], Exchange[Code], 0), 4)</f>
        <v>52000</v>
      </c>
      <c r="H1820" s="11">
        <f>IFERROR(Data[[#This Row],[Salary in USD]]/(INDEX(Exchange[], MATCH(Data[[#This Row],[Local Currency Unit]], Exchange[Code], 0), 8)), "")</f>
        <v>12380.95238095238</v>
      </c>
      <c r="I1820" s="30">
        <f>100*(Data[[#This Row],[Salary in Big Macs]]/$H$5)</f>
        <v>90.329007316721302</v>
      </c>
      <c r="J1820" s="1" t="s">
        <v>1883</v>
      </c>
      <c r="K1820" s="1" t="s">
        <v>281</v>
      </c>
      <c r="L1820" s="1" t="s">
        <v>133</v>
      </c>
      <c r="M1820" s="1" t="s">
        <v>322</v>
      </c>
      <c r="N1820" s="1" t="str">
        <f>INDEX(Countries[], MATCH(Data[[#This Row],[Where do you work]], Countries[Actual], 0), 2)</f>
        <v>USA</v>
      </c>
      <c r="O1820" s="1" t="str">
        <f>VLOOKUP(Data[[#This Row],[Where do you work]], Countries[], 3, FALSE)</f>
        <v>North America</v>
      </c>
      <c r="P1820" s="1" t="s">
        <v>282</v>
      </c>
      <c r="Q1820" s="1" t="str">
        <f>VLOOKUP(Data[[#This Row],[How many hours of a day you work on Excel]], Time[], 2, FALSE)</f>
        <v>Heavy</v>
      </c>
      <c r="S1820" s="33" t="str">
        <f>VLOOKUP(Data[[#This Row],[Years of Experience]], Experience[], 2, TRUE)</f>
        <v>0 - 5 Years</v>
      </c>
    </row>
    <row r="1821" spans="2:19" x14ac:dyDescent="0.2">
      <c r="B1821" s="1" t="s">
        <v>1269</v>
      </c>
      <c r="C1821" s="1">
        <v>41060.879687499997</v>
      </c>
      <c r="D1821" s="10">
        <v>70970</v>
      </c>
      <c r="E1821" s="1" t="s">
        <v>322</v>
      </c>
      <c r="F1821" s="11">
        <v>70970</v>
      </c>
      <c r="G1821" s="9">
        <f>Data[[#This Row],[Clean Salary]]*INDEX(Exchange[], MATCH(Data[[#This Row],[Currency]], Exchange[Code], 0), 4)</f>
        <v>70970</v>
      </c>
      <c r="H1821" s="11">
        <f>IFERROR(Data[[#This Row],[Salary in USD]]/(INDEX(Exchange[], MATCH(Data[[#This Row],[Local Currency Unit]], Exchange[Code], 0), 8)), "")</f>
        <v>16897.619047619046</v>
      </c>
      <c r="I1821" s="30">
        <f>100*(Data[[#This Row],[Salary in Big Macs]]/$H$5)</f>
        <v>123.28172402437905</v>
      </c>
      <c r="J1821" s="1" t="s">
        <v>1270</v>
      </c>
      <c r="K1821" s="1" t="s">
        <v>290</v>
      </c>
      <c r="L1821" s="1" t="s">
        <v>133</v>
      </c>
      <c r="M1821" s="1" t="s">
        <v>322</v>
      </c>
      <c r="N1821" s="1" t="str">
        <f>INDEX(Countries[], MATCH(Data[[#This Row],[Where do you work]], Countries[Actual], 0), 2)</f>
        <v>USA</v>
      </c>
      <c r="O1821" s="1" t="str">
        <f>VLOOKUP(Data[[#This Row],[Where do you work]], Countries[], 3, FALSE)</f>
        <v>North America</v>
      </c>
      <c r="P1821" s="1" t="s">
        <v>282</v>
      </c>
      <c r="Q1821" s="1" t="str">
        <f>VLOOKUP(Data[[#This Row],[How many hours of a day you work on Excel]], Time[], 2, FALSE)</f>
        <v>Heavy</v>
      </c>
      <c r="R1821" s="1">
        <v>17</v>
      </c>
      <c r="S1821" s="33" t="str">
        <f>VLOOKUP(Data[[#This Row],[Years of Experience]], Experience[], 2, TRUE)</f>
        <v>10 - 20 Years</v>
      </c>
    </row>
    <row r="1822" spans="2:19" x14ac:dyDescent="0.2">
      <c r="B1822" s="1" t="s">
        <v>1255</v>
      </c>
      <c r="C1822" s="1">
        <v>41059.096180555556</v>
      </c>
      <c r="D1822" s="10">
        <v>72000</v>
      </c>
      <c r="E1822" s="1" t="s">
        <v>322</v>
      </c>
      <c r="F1822" s="11">
        <v>72000</v>
      </c>
      <c r="G1822" s="9">
        <f>Data[[#This Row],[Clean Salary]]*INDEX(Exchange[], MATCH(Data[[#This Row],[Currency]], Exchange[Code], 0), 4)</f>
        <v>72000</v>
      </c>
      <c r="H1822" s="11">
        <f>IFERROR(Data[[#This Row],[Salary in USD]]/(INDEX(Exchange[], MATCH(Data[[#This Row],[Local Currency Unit]], Exchange[Code], 0), 8)), "")</f>
        <v>17142.857142857141</v>
      </c>
      <c r="I1822" s="30">
        <f>100*(Data[[#This Row],[Salary in Big Macs]]/$H$5)</f>
        <v>125.07093320776794</v>
      </c>
      <c r="J1822" s="1" t="s">
        <v>1256</v>
      </c>
      <c r="K1822" s="1" t="s">
        <v>290</v>
      </c>
      <c r="L1822" s="1" t="s">
        <v>133</v>
      </c>
      <c r="M1822" s="1" t="s">
        <v>322</v>
      </c>
      <c r="N1822" s="1" t="str">
        <f>INDEX(Countries[], MATCH(Data[[#This Row],[Where do you work]], Countries[Actual], 0), 2)</f>
        <v>USA</v>
      </c>
      <c r="O1822" s="1" t="str">
        <f>VLOOKUP(Data[[#This Row],[Where do you work]], Countries[], 3, FALSE)</f>
        <v>North America</v>
      </c>
      <c r="P1822" s="1" t="s">
        <v>294</v>
      </c>
      <c r="Q1822" s="1" t="str">
        <f>VLOOKUP(Data[[#This Row],[How many hours of a day you work on Excel]], Time[], 2, FALSE)</f>
        <v>Very Heavy</v>
      </c>
      <c r="R1822" s="1">
        <v>10</v>
      </c>
      <c r="S1822" s="33" t="str">
        <f>VLOOKUP(Data[[#This Row],[Years of Experience]], Experience[], 2, TRUE)</f>
        <v>10 - 20 Years</v>
      </c>
    </row>
    <row r="1823" spans="2:19" x14ac:dyDescent="0.2">
      <c r="B1823" s="1" t="s">
        <v>1399</v>
      </c>
      <c r="C1823" s="1">
        <v>41055.041006944448</v>
      </c>
      <c r="D1823" s="10">
        <v>65000</v>
      </c>
      <c r="E1823" s="1" t="s">
        <v>322</v>
      </c>
      <c r="F1823" s="11">
        <v>65000</v>
      </c>
      <c r="G1823" s="9">
        <f>Data[[#This Row],[Clean Salary]]*INDEX(Exchange[], MATCH(Data[[#This Row],[Currency]], Exchange[Code], 0), 4)</f>
        <v>65000</v>
      </c>
      <c r="H1823" s="11">
        <f>IFERROR(Data[[#This Row],[Salary in USD]]/(INDEX(Exchange[], MATCH(Data[[#This Row],[Local Currency Unit]], Exchange[Code], 0), 8)), "")</f>
        <v>15476.190476190475</v>
      </c>
      <c r="I1823" s="30">
        <f>100*(Data[[#This Row],[Salary in Big Macs]]/$H$5)</f>
        <v>112.91125914590164</v>
      </c>
      <c r="J1823" s="1" t="s">
        <v>1400</v>
      </c>
      <c r="K1823" s="1" t="s">
        <v>286</v>
      </c>
      <c r="L1823" s="1" t="s">
        <v>133</v>
      </c>
      <c r="M1823" s="1" t="s">
        <v>322</v>
      </c>
      <c r="N1823" s="1" t="str">
        <f>INDEX(Countries[], MATCH(Data[[#This Row],[Where do you work]], Countries[Actual], 0), 2)</f>
        <v>USA</v>
      </c>
      <c r="O1823" s="1" t="str">
        <f>VLOOKUP(Data[[#This Row],[Where do you work]], Countries[], 3, FALSE)</f>
        <v>North America</v>
      </c>
      <c r="P1823" s="1" t="s">
        <v>291</v>
      </c>
      <c r="Q1823" s="1" t="str">
        <f>VLOOKUP(Data[[#This Row],[How many hours of a day you work on Excel]], Time[], 2, FALSE)</f>
        <v>Medium</v>
      </c>
      <c r="S1823" s="33" t="str">
        <f>VLOOKUP(Data[[#This Row],[Years of Experience]], Experience[], 2, TRUE)</f>
        <v>0 - 5 Years</v>
      </c>
    </row>
    <row r="1824" spans="2:19" x14ac:dyDescent="0.2">
      <c r="B1824" s="1" t="s">
        <v>2429</v>
      </c>
      <c r="C1824" s="1">
        <v>41058.043969907405</v>
      </c>
      <c r="D1824" s="10" t="s">
        <v>2430</v>
      </c>
      <c r="E1824" s="1" t="s">
        <v>322</v>
      </c>
      <c r="F1824" s="11">
        <v>40000</v>
      </c>
      <c r="G1824" s="9">
        <f>Data[[#This Row],[Clean Salary]]*INDEX(Exchange[], MATCH(Data[[#This Row],[Currency]], Exchange[Code], 0), 4)</f>
        <v>40000</v>
      </c>
      <c r="H1824" s="11">
        <f>IFERROR(Data[[#This Row],[Salary in USD]]/(INDEX(Exchange[], MATCH(Data[[#This Row],[Local Currency Unit]], Exchange[Code], 0), 8)), "")</f>
        <v>9523.8095238095229</v>
      </c>
      <c r="I1824" s="30">
        <f>100*(Data[[#This Row],[Salary in Big Macs]]/$H$5)</f>
        <v>69.483851782093311</v>
      </c>
      <c r="J1824" s="1" t="s">
        <v>1714</v>
      </c>
      <c r="K1824" s="1" t="s">
        <v>316</v>
      </c>
      <c r="L1824" s="1" t="s">
        <v>133</v>
      </c>
      <c r="M1824" s="1" t="s">
        <v>322</v>
      </c>
      <c r="N1824" s="1" t="str">
        <f>INDEX(Countries[], MATCH(Data[[#This Row],[Where do you work]], Countries[Actual], 0), 2)</f>
        <v>USA</v>
      </c>
      <c r="O1824" s="1" t="str">
        <f>VLOOKUP(Data[[#This Row],[Where do you work]], Countries[], 3, FALSE)</f>
        <v>North America</v>
      </c>
      <c r="P1824" s="1" t="s">
        <v>291</v>
      </c>
      <c r="Q1824" s="1" t="str">
        <f>VLOOKUP(Data[[#This Row],[How many hours of a day you work on Excel]], Time[], 2, FALSE)</f>
        <v>Medium</v>
      </c>
      <c r="R1824" s="1">
        <v>15</v>
      </c>
      <c r="S1824" s="33" t="str">
        <f>VLOOKUP(Data[[#This Row],[Years of Experience]], Experience[], 2, TRUE)</f>
        <v>10 - 20 Years</v>
      </c>
    </row>
    <row r="1825" spans="2:19" x14ac:dyDescent="0.2">
      <c r="B1825" s="1" t="s">
        <v>2337</v>
      </c>
      <c r="C1825" s="1">
        <v>41066.351342592592</v>
      </c>
      <c r="D1825" s="10">
        <v>42000</v>
      </c>
      <c r="E1825" s="1" t="s">
        <v>322</v>
      </c>
      <c r="F1825" s="11">
        <v>42000</v>
      </c>
      <c r="G1825" s="9">
        <f>Data[[#This Row],[Clean Salary]]*INDEX(Exchange[], MATCH(Data[[#This Row],[Currency]], Exchange[Code], 0), 4)</f>
        <v>42000</v>
      </c>
      <c r="H1825" s="11">
        <f>IFERROR(Data[[#This Row],[Salary in USD]]/(INDEX(Exchange[], MATCH(Data[[#This Row],[Local Currency Unit]], Exchange[Code], 0), 8)), "")</f>
        <v>10000</v>
      </c>
      <c r="I1825" s="30">
        <f>100*(Data[[#This Row],[Salary in Big Macs]]/$H$5)</f>
        <v>72.958044371197971</v>
      </c>
      <c r="J1825" s="1" t="s">
        <v>1714</v>
      </c>
      <c r="K1825" s="1" t="s">
        <v>316</v>
      </c>
      <c r="L1825" s="1" t="s">
        <v>133</v>
      </c>
      <c r="M1825" s="1" t="s">
        <v>322</v>
      </c>
      <c r="N1825" s="1" t="str">
        <f>INDEX(Countries[], MATCH(Data[[#This Row],[Where do you work]], Countries[Actual], 0), 2)</f>
        <v>USA</v>
      </c>
      <c r="O1825" s="1" t="str">
        <f>VLOOKUP(Data[[#This Row],[Where do you work]], Countries[], 3, FALSE)</f>
        <v>North America</v>
      </c>
      <c r="P1825" s="1" t="s">
        <v>282</v>
      </c>
      <c r="Q1825" s="1" t="str">
        <f>VLOOKUP(Data[[#This Row],[How many hours of a day you work on Excel]], Time[], 2, FALSE)</f>
        <v>Heavy</v>
      </c>
      <c r="R1825" s="1">
        <v>1</v>
      </c>
      <c r="S1825" s="33" t="str">
        <f>VLOOKUP(Data[[#This Row],[Years of Experience]], Experience[], 2, TRUE)</f>
        <v>0 - 5 Years</v>
      </c>
    </row>
    <row r="1826" spans="2:19" x14ac:dyDescent="0.2">
      <c r="B1826" s="1" t="s">
        <v>2017</v>
      </c>
      <c r="C1826" s="1">
        <v>41061.262025462966</v>
      </c>
      <c r="D1826" s="10">
        <v>50000</v>
      </c>
      <c r="E1826" s="1" t="s">
        <v>322</v>
      </c>
      <c r="F1826" s="11">
        <v>50000</v>
      </c>
      <c r="G1826" s="9">
        <f>Data[[#This Row],[Clean Salary]]*INDEX(Exchange[], MATCH(Data[[#This Row],[Currency]], Exchange[Code], 0), 4)</f>
        <v>50000</v>
      </c>
      <c r="H1826" s="11">
        <f>IFERROR(Data[[#This Row],[Salary in USD]]/(INDEX(Exchange[], MATCH(Data[[#This Row],[Local Currency Unit]], Exchange[Code], 0), 8)), "")</f>
        <v>11904.761904761905</v>
      </c>
      <c r="I1826" s="30">
        <f>100*(Data[[#This Row],[Salary in Big Macs]]/$H$5)</f>
        <v>86.854814727616642</v>
      </c>
      <c r="J1826" s="1" t="s">
        <v>1714</v>
      </c>
      <c r="K1826" s="1" t="s">
        <v>316</v>
      </c>
      <c r="L1826" s="1" t="s">
        <v>133</v>
      </c>
      <c r="M1826" s="1" t="s">
        <v>322</v>
      </c>
      <c r="N1826" s="1" t="str">
        <f>INDEX(Countries[], MATCH(Data[[#This Row],[Where do you work]], Countries[Actual], 0), 2)</f>
        <v>USA</v>
      </c>
      <c r="O1826" s="1" t="str">
        <f>VLOOKUP(Data[[#This Row],[Where do you work]], Countries[], 3, FALSE)</f>
        <v>North America</v>
      </c>
      <c r="P1826" s="1" t="s">
        <v>282</v>
      </c>
      <c r="Q1826" s="1" t="str">
        <f>VLOOKUP(Data[[#This Row],[How many hours of a day you work on Excel]], Time[], 2, FALSE)</f>
        <v>Heavy</v>
      </c>
      <c r="R1826" s="1">
        <v>15</v>
      </c>
      <c r="S1826" s="33" t="str">
        <f>VLOOKUP(Data[[#This Row],[Years of Experience]], Experience[], 2, TRUE)</f>
        <v>10 - 20 Years</v>
      </c>
    </row>
    <row r="1827" spans="2:19" x14ac:dyDescent="0.2">
      <c r="B1827" s="1" t="s">
        <v>1713</v>
      </c>
      <c r="C1827" s="1">
        <v>41074.114386574074</v>
      </c>
      <c r="D1827" s="10">
        <v>57000</v>
      </c>
      <c r="E1827" s="1" t="s">
        <v>322</v>
      </c>
      <c r="F1827" s="11">
        <v>57000</v>
      </c>
      <c r="G1827" s="9">
        <f>Data[[#This Row],[Clean Salary]]*INDEX(Exchange[], MATCH(Data[[#This Row],[Currency]], Exchange[Code], 0), 4)</f>
        <v>57000</v>
      </c>
      <c r="H1827" s="11">
        <f>IFERROR(Data[[#This Row],[Salary in USD]]/(INDEX(Exchange[], MATCH(Data[[#This Row],[Local Currency Unit]], Exchange[Code], 0), 8)), "")</f>
        <v>13571.428571428571</v>
      </c>
      <c r="I1827" s="30">
        <f>100*(Data[[#This Row],[Salary in Big Macs]]/$H$5)</f>
        <v>99.014488789482968</v>
      </c>
      <c r="J1827" s="1" t="s">
        <v>1714</v>
      </c>
      <c r="K1827" s="1" t="s">
        <v>316</v>
      </c>
      <c r="L1827" s="1" t="s">
        <v>133</v>
      </c>
      <c r="M1827" s="1" t="s">
        <v>322</v>
      </c>
      <c r="N1827" s="1" t="str">
        <f>INDEX(Countries[], MATCH(Data[[#This Row],[Where do you work]], Countries[Actual], 0), 2)</f>
        <v>USA</v>
      </c>
      <c r="O1827" s="1" t="str">
        <f>VLOOKUP(Data[[#This Row],[Where do you work]], Countries[], 3, FALSE)</f>
        <v>North America</v>
      </c>
      <c r="P1827" s="1" t="s">
        <v>282</v>
      </c>
      <c r="Q1827" s="1" t="str">
        <f>VLOOKUP(Data[[#This Row],[How many hours of a day you work on Excel]], Time[], 2, FALSE)</f>
        <v>Heavy</v>
      </c>
      <c r="R1827" s="1">
        <v>9</v>
      </c>
      <c r="S1827" s="33" t="str">
        <f>VLOOKUP(Data[[#This Row],[Years of Experience]], Experience[], 2, TRUE)</f>
        <v>5 - 10 Years</v>
      </c>
    </row>
    <row r="1828" spans="2:19" x14ac:dyDescent="0.2">
      <c r="B1828" s="1" t="s">
        <v>2234</v>
      </c>
      <c r="C1828" s="1">
        <v>41057.437280092592</v>
      </c>
      <c r="D1828" s="10" t="s">
        <v>2235</v>
      </c>
      <c r="E1828" s="1" t="s">
        <v>322</v>
      </c>
      <c r="F1828" s="11">
        <v>45000</v>
      </c>
      <c r="G1828" s="9">
        <f>Data[[#This Row],[Clean Salary]]*INDEX(Exchange[], MATCH(Data[[#This Row],[Currency]], Exchange[Code], 0), 4)</f>
        <v>45000</v>
      </c>
      <c r="H1828" s="11">
        <f>IFERROR(Data[[#This Row],[Salary in USD]]/(INDEX(Exchange[], MATCH(Data[[#This Row],[Local Currency Unit]], Exchange[Code], 0), 8)), "")</f>
        <v>10714.285714285714</v>
      </c>
      <c r="I1828" s="30">
        <f>100*(Data[[#This Row],[Salary in Big Macs]]/$H$5)</f>
        <v>78.169333254854962</v>
      </c>
      <c r="J1828" s="1" t="s">
        <v>2236</v>
      </c>
      <c r="K1828" s="1" t="s">
        <v>316</v>
      </c>
      <c r="L1828" s="1" t="s">
        <v>133</v>
      </c>
      <c r="M1828" s="1" t="s">
        <v>322</v>
      </c>
      <c r="N1828" s="1" t="str">
        <f>INDEX(Countries[], MATCH(Data[[#This Row],[Where do you work]], Countries[Actual], 0), 2)</f>
        <v>USA</v>
      </c>
      <c r="O1828" s="1" t="str">
        <f>VLOOKUP(Data[[#This Row],[Where do you work]], Countries[], 3, FALSE)</f>
        <v>North America</v>
      </c>
      <c r="P1828" s="1" t="s">
        <v>294</v>
      </c>
      <c r="Q1828" s="1" t="str">
        <f>VLOOKUP(Data[[#This Row],[How many hours of a day you work on Excel]], Time[], 2, FALSE)</f>
        <v>Very Heavy</v>
      </c>
      <c r="R1828" s="1">
        <v>3</v>
      </c>
      <c r="S1828" s="33" t="str">
        <f>VLOOKUP(Data[[#This Row],[Years of Experience]], Experience[], 2, TRUE)</f>
        <v>0 - 5 Years</v>
      </c>
    </row>
    <row r="1829" spans="2:19" x14ac:dyDescent="0.2">
      <c r="B1829" s="1" t="s">
        <v>2239</v>
      </c>
      <c r="C1829" s="1">
        <v>41058.423344907409</v>
      </c>
      <c r="D1829" s="10">
        <v>45000</v>
      </c>
      <c r="E1829" s="1" t="s">
        <v>322</v>
      </c>
      <c r="F1829" s="11">
        <v>45000</v>
      </c>
      <c r="G1829" s="9">
        <f>Data[[#This Row],[Clean Salary]]*INDEX(Exchange[], MATCH(Data[[#This Row],[Currency]], Exchange[Code], 0), 4)</f>
        <v>45000</v>
      </c>
      <c r="H1829" s="11">
        <f>IFERROR(Data[[#This Row],[Salary in USD]]/(INDEX(Exchange[], MATCH(Data[[#This Row],[Local Currency Unit]], Exchange[Code], 0), 8)), "")</f>
        <v>10714.285714285714</v>
      </c>
      <c r="I1829" s="30">
        <f>100*(Data[[#This Row],[Salary in Big Macs]]/$H$5)</f>
        <v>78.169333254854962</v>
      </c>
      <c r="J1829" s="1" t="s">
        <v>2240</v>
      </c>
      <c r="K1829" s="1" t="s">
        <v>290</v>
      </c>
      <c r="L1829" s="1" t="s">
        <v>133</v>
      </c>
      <c r="M1829" s="1" t="s">
        <v>322</v>
      </c>
      <c r="N1829" s="1" t="str">
        <f>INDEX(Countries[], MATCH(Data[[#This Row],[Where do you work]], Countries[Actual], 0), 2)</f>
        <v>USA</v>
      </c>
      <c r="O1829" s="1" t="str">
        <f>VLOOKUP(Data[[#This Row],[Where do you work]], Countries[], 3, FALSE)</f>
        <v>North America</v>
      </c>
      <c r="P1829" s="1" t="s">
        <v>282</v>
      </c>
      <c r="Q1829" s="1" t="str">
        <f>VLOOKUP(Data[[#This Row],[How many hours of a day you work on Excel]], Time[], 2, FALSE)</f>
        <v>Heavy</v>
      </c>
      <c r="R1829" s="1">
        <v>7</v>
      </c>
      <c r="S1829" s="33" t="str">
        <f>VLOOKUP(Data[[#This Row],[Years of Experience]], Experience[], 2, TRUE)</f>
        <v>5 - 10 Years</v>
      </c>
    </row>
    <row r="1830" spans="2:19" x14ac:dyDescent="0.2">
      <c r="B1830" s="1" t="s">
        <v>1731</v>
      </c>
      <c r="C1830" s="1">
        <v>41055.093391203707</v>
      </c>
      <c r="D1830" s="10">
        <v>56000</v>
      </c>
      <c r="E1830" s="1" t="s">
        <v>322</v>
      </c>
      <c r="F1830" s="11">
        <v>56000</v>
      </c>
      <c r="G1830" s="9">
        <f>Data[[#This Row],[Clean Salary]]*INDEX(Exchange[], MATCH(Data[[#This Row],[Currency]], Exchange[Code], 0), 4)</f>
        <v>56000</v>
      </c>
      <c r="H1830" s="11">
        <f>IFERROR(Data[[#This Row],[Salary in USD]]/(INDEX(Exchange[], MATCH(Data[[#This Row],[Local Currency Unit]], Exchange[Code], 0), 8)), "")</f>
        <v>13333.333333333332</v>
      </c>
      <c r="I1830" s="30">
        <f>100*(Data[[#This Row],[Salary in Big Macs]]/$H$5)</f>
        <v>97.277392494930623</v>
      </c>
      <c r="J1830" s="1" t="s">
        <v>1732</v>
      </c>
      <c r="K1830" s="1" t="s">
        <v>290</v>
      </c>
      <c r="L1830" s="1" t="s">
        <v>133</v>
      </c>
      <c r="M1830" s="1" t="s">
        <v>322</v>
      </c>
      <c r="N1830" s="1" t="str">
        <f>INDEX(Countries[], MATCH(Data[[#This Row],[Where do you work]], Countries[Actual], 0), 2)</f>
        <v>USA</v>
      </c>
      <c r="O1830" s="1" t="str">
        <f>VLOOKUP(Data[[#This Row],[Where do you work]], Countries[], 3, FALSE)</f>
        <v>North America</v>
      </c>
      <c r="P1830" s="1" t="s">
        <v>282</v>
      </c>
      <c r="Q1830" s="1" t="str">
        <f>VLOOKUP(Data[[#This Row],[How many hours of a day you work on Excel]], Time[], 2, FALSE)</f>
        <v>Heavy</v>
      </c>
      <c r="S1830" s="33" t="str">
        <f>VLOOKUP(Data[[#This Row],[Years of Experience]], Experience[], 2, TRUE)</f>
        <v>0 - 5 Years</v>
      </c>
    </row>
    <row r="1831" spans="2:19" x14ac:dyDescent="0.2">
      <c r="B1831" s="1" t="s">
        <v>1595</v>
      </c>
      <c r="C1831" s="1">
        <v>41056.409375000003</v>
      </c>
      <c r="D1831" s="10">
        <v>5000</v>
      </c>
      <c r="E1831" s="1" t="s">
        <v>322</v>
      </c>
      <c r="F1831" s="11">
        <v>60000</v>
      </c>
      <c r="G1831" s="9">
        <f>Data[[#This Row],[Clean Salary]]*INDEX(Exchange[], MATCH(Data[[#This Row],[Currency]], Exchange[Code], 0), 4)</f>
        <v>60000</v>
      </c>
      <c r="H1831" s="11">
        <f>IFERROR(Data[[#This Row],[Salary in USD]]/(INDEX(Exchange[], MATCH(Data[[#This Row],[Local Currency Unit]], Exchange[Code], 0), 8)), "")</f>
        <v>14285.714285714284</v>
      </c>
      <c r="I1831" s="30">
        <f>100*(Data[[#This Row],[Salary in Big Macs]]/$H$5)</f>
        <v>104.22577767313996</v>
      </c>
      <c r="J1831" s="1" t="s">
        <v>1596</v>
      </c>
      <c r="K1831" s="1" t="s">
        <v>290</v>
      </c>
      <c r="L1831" s="1" t="s">
        <v>133</v>
      </c>
      <c r="M1831" s="1" t="s">
        <v>322</v>
      </c>
      <c r="N1831" s="1" t="str">
        <f>INDEX(Countries[], MATCH(Data[[#This Row],[Where do you work]], Countries[Actual], 0), 2)</f>
        <v>USA</v>
      </c>
      <c r="O1831" s="1" t="str">
        <f>VLOOKUP(Data[[#This Row],[Where do you work]], Countries[], 3, FALSE)</f>
        <v>North America</v>
      </c>
      <c r="P1831" s="1" t="s">
        <v>291</v>
      </c>
      <c r="Q1831" s="1" t="str">
        <f>VLOOKUP(Data[[#This Row],[How many hours of a day you work on Excel]], Time[], 2, FALSE)</f>
        <v>Medium</v>
      </c>
      <c r="R1831" s="1">
        <v>8</v>
      </c>
      <c r="S1831" s="33" t="str">
        <f>VLOOKUP(Data[[#This Row],[Years of Experience]], Experience[], 2, TRUE)</f>
        <v>5 - 10 Years</v>
      </c>
    </row>
    <row r="1832" spans="2:19" x14ac:dyDescent="0.2">
      <c r="B1832" s="1" t="s">
        <v>925</v>
      </c>
      <c r="C1832" s="1">
        <v>41055.028657407405</v>
      </c>
      <c r="D1832" s="10" t="s">
        <v>926</v>
      </c>
      <c r="E1832" s="1" t="s">
        <v>322</v>
      </c>
      <c r="F1832" s="11">
        <v>85000</v>
      </c>
      <c r="G1832" s="9">
        <f>Data[[#This Row],[Clean Salary]]*INDEX(Exchange[], MATCH(Data[[#This Row],[Currency]], Exchange[Code], 0), 4)</f>
        <v>85000</v>
      </c>
      <c r="H1832" s="11">
        <f>IFERROR(Data[[#This Row],[Salary in USD]]/(INDEX(Exchange[], MATCH(Data[[#This Row],[Local Currency Unit]], Exchange[Code], 0), 8)), "")</f>
        <v>20238.095238095237</v>
      </c>
      <c r="I1832" s="30">
        <f>100*(Data[[#This Row],[Salary in Big Macs]]/$H$5)</f>
        <v>147.65318503694829</v>
      </c>
      <c r="J1832" s="1" t="s">
        <v>927</v>
      </c>
      <c r="K1832" s="1" t="s">
        <v>290</v>
      </c>
      <c r="L1832" s="1" t="s">
        <v>133</v>
      </c>
      <c r="M1832" s="1" t="s">
        <v>322</v>
      </c>
      <c r="N1832" s="1" t="str">
        <f>INDEX(Countries[], MATCH(Data[[#This Row],[Where do you work]], Countries[Actual], 0), 2)</f>
        <v>USA</v>
      </c>
      <c r="O1832" s="1" t="str">
        <f>VLOOKUP(Data[[#This Row],[Where do you work]], Countries[], 3, FALSE)</f>
        <v>North America</v>
      </c>
      <c r="P1832" s="1" t="s">
        <v>282</v>
      </c>
      <c r="Q1832" s="1" t="str">
        <f>VLOOKUP(Data[[#This Row],[How many hours of a day you work on Excel]], Time[], 2, FALSE)</f>
        <v>Heavy</v>
      </c>
      <c r="S1832" s="33" t="str">
        <f>VLOOKUP(Data[[#This Row],[Years of Experience]], Experience[], 2, TRUE)</f>
        <v>0 - 5 Years</v>
      </c>
    </row>
    <row r="1833" spans="2:19" x14ac:dyDescent="0.2">
      <c r="B1833" s="1" t="s">
        <v>709</v>
      </c>
      <c r="C1833" s="1">
        <v>41055.037291666667</v>
      </c>
      <c r="D1833" s="10">
        <v>100000</v>
      </c>
      <c r="E1833" s="1" t="s">
        <v>322</v>
      </c>
      <c r="F1833" s="11">
        <v>100000</v>
      </c>
      <c r="G1833" s="9">
        <f>Data[[#This Row],[Clean Salary]]*INDEX(Exchange[], MATCH(Data[[#This Row],[Currency]], Exchange[Code], 0), 4)</f>
        <v>100000</v>
      </c>
      <c r="H1833" s="11">
        <f>IFERROR(Data[[#This Row],[Salary in USD]]/(INDEX(Exchange[], MATCH(Data[[#This Row],[Local Currency Unit]], Exchange[Code], 0), 8)), "")</f>
        <v>23809.523809523809</v>
      </c>
      <c r="I1833" s="30">
        <f>100*(Data[[#This Row],[Salary in Big Macs]]/$H$5)</f>
        <v>173.70962945523328</v>
      </c>
      <c r="J1833" s="1" t="s">
        <v>710</v>
      </c>
      <c r="K1833" s="1" t="s">
        <v>281</v>
      </c>
      <c r="L1833" s="1" t="s">
        <v>133</v>
      </c>
      <c r="M1833" s="1" t="s">
        <v>322</v>
      </c>
      <c r="N1833" s="1" t="str">
        <f>INDEX(Countries[], MATCH(Data[[#This Row],[Where do you work]], Countries[Actual], 0), 2)</f>
        <v>USA</v>
      </c>
      <c r="O1833" s="1" t="str">
        <f>VLOOKUP(Data[[#This Row],[Where do you work]], Countries[], 3, FALSE)</f>
        <v>North America</v>
      </c>
      <c r="P1833" s="1" t="s">
        <v>294</v>
      </c>
      <c r="Q1833" s="1" t="str">
        <f>VLOOKUP(Data[[#This Row],[How many hours of a day you work on Excel]], Time[], 2, FALSE)</f>
        <v>Very Heavy</v>
      </c>
      <c r="S1833" s="33" t="str">
        <f>VLOOKUP(Data[[#This Row],[Years of Experience]], Experience[], 2, TRUE)</f>
        <v>0 - 5 Years</v>
      </c>
    </row>
    <row r="1834" spans="2:19" x14ac:dyDescent="0.2">
      <c r="B1834" s="1" t="s">
        <v>794</v>
      </c>
      <c r="C1834" s="1">
        <v>41058.941168981481</v>
      </c>
      <c r="D1834" s="10">
        <v>95000</v>
      </c>
      <c r="E1834" s="1" t="s">
        <v>322</v>
      </c>
      <c r="F1834" s="11">
        <v>95000</v>
      </c>
      <c r="G1834" s="9">
        <f>Data[[#This Row],[Clean Salary]]*INDEX(Exchange[], MATCH(Data[[#This Row],[Currency]], Exchange[Code], 0), 4)</f>
        <v>95000</v>
      </c>
      <c r="H1834" s="11">
        <f>IFERROR(Data[[#This Row],[Salary in USD]]/(INDEX(Exchange[], MATCH(Data[[#This Row],[Local Currency Unit]], Exchange[Code], 0), 8)), "")</f>
        <v>22619.047619047618</v>
      </c>
      <c r="I1834" s="30">
        <f>100*(Data[[#This Row],[Salary in Big Macs]]/$H$5)</f>
        <v>165.02414798247159</v>
      </c>
      <c r="J1834" s="1" t="s">
        <v>795</v>
      </c>
      <c r="K1834" s="1" t="s">
        <v>305</v>
      </c>
      <c r="L1834" s="1" t="s">
        <v>133</v>
      </c>
      <c r="M1834" s="1" t="s">
        <v>322</v>
      </c>
      <c r="N1834" s="1" t="str">
        <f>INDEX(Countries[], MATCH(Data[[#This Row],[Where do you work]], Countries[Actual], 0), 2)</f>
        <v>USA</v>
      </c>
      <c r="O1834" s="1" t="str">
        <f>VLOOKUP(Data[[#This Row],[Where do you work]], Countries[], 3, FALSE)</f>
        <v>North America</v>
      </c>
      <c r="P1834" s="1" t="s">
        <v>282</v>
      </c>
      <c r="Q1834" s="1" t="str">
        <f>VLOOKUP(Data[[#This Row],[How many hours of a day you work on Excel]], Time[], 2, FALSE)</f>
        <v>Heavy</v>
      </c>
      <c r="R1834" s="1">
        <v>14</v>
      </c>
      <c r="S1834" s="33" t="str">
        <f>VLOOKUP(Data[[#This Row],[Years of Experience]], Experience[], 2, TRUE)</f>
        <v>10 - 20 Years</v>
      </c>
    </row>
    <row r="1835" spans="2:19" x14ac:dyDescent="0.2">
      <c r="B1835" s="1" t="s">
        <v>3677</v>
      </c>
      <c r="C1835" s="1">
        <v>41066.311666666668</v>
      </c>
      <c r="D1835" s="10">
        <v>10000</v>
      </c>
      <c r="E1835" s="1" t="s">
        <v>322</v>
      </c>
      <c r="F1835" s="11">
        <v>10000</v>
      </c>
      <c r="G1835" s="9">
        <f>Data[[#This Row],[Clean Salary]]*INDEX(Exchange[], MATCH(Data[[#This Row],[Currency]], Exchange[Code], 0), 4)</f>
        <v>10000</v>
      </c>
      <c r="H1835" s="11">
        <f>IFERROR(Data[[#This Row],[Salary in USD]]/(INDEX(Exchange[], MATCH(Data[[#This Row],[Local Currency Unit]], Exchange[Code], 0), 8)), "")</f>
        <v>2380.9523809523807</v>
      </c>
      <c r="I1835" s="30">
        <f>100*(Data[[#This Row],[Salary in Big Macs]]/$H$5)</f>
        <v>17.370962945523328</v>
      </c>
      <c r="J1835" s="1" t="s">
        <v>3678</v>
      </c>
      <c r="K1835" s="1" t="s">
        <v>290</v>
      </c>
      <c r="L1835" s="1" t="s">
        <v>133</v>
      </c>
      <c r="M1835" s="1" t="s">
        <v>322</v>
      </c>
      <c r="N1835" s="1" t="str">
        <f>INDEX(Countries[], MATCH(Data[[#This Row],[Where do you work]], Countries[Actual], 0), 2)</f>
        <v>USA</v>
      </c>
      <c r="O1835" s="1" t="str">
        <f>VLOOKUP(Data[[#This Row],[Where do you work]], Countries[], 3, FALSE)</f>
        <v>North America</v>
      </c>
      <c r="P1835" s="1" t="s">
        <v>282</v>
      </c>
      <c r="Q1835" s="1" t="str">
        <f>VLOOKUP(Data[[#This Row],[How many hours of a day you work on Excel]], Time[], 2, FALSE)</f>
        <v>Heavy</v>
      </c>
      <c r="R1835" s="1">
        <v>2</v>
      </c>
      <c r="S1835" s="33" t="str">
        <f>VLOOKUP(Data[[#This Row],[Years of Experience]], Experience[], 2, TRUE)</f>
        <v>0 - 5 Years</v>
      </c>
    </row>
    <row r="1836" spans="2:19" x14ac:dyDescent="0.2">
      <c r="B1836" s="1" t="s">
        <v>2745</v>
      </c>
      <c r="C1836" s="1">
        <v>41055.102662037039</v>
      </c>
      <c r="D1836" s="10" t="s">
        <v>2746</v>
      </c>
      <c r="E1836" s="1" t="s">
        <v>322</v>
      </c>
      <c r="F1836" s="11">
        <v>30000</v>
      </c>
      <c r="G1836" s="9">
        <f>Data[[#This Row],[Clean Salary]]*INDEX(Exchange[], MATCH(Data[[#This Row],[Currency]], Exchange[Code], 0), 4)</f>
        <v>30000</v>
      </c>
      <c r="H1836" s="11">
        <f>IFERROR(Data[[#This Row],[Salary in USD]]/(INDEX(Exchange[], MATCH(Data[[#This Row],[Local Currency Unit]], Exchange[Code], 0), 8)), "")</f>
        <v>7142.8571428571422</v>
      </c>
      <c r="I1836" s="30">
        <f>100*(Data[[#This Row],[Salary in Big Macs]]/$H$5)</f>
        <v>52.112888836569979</v>
      </c>
      <c r="J1836" s="1" t="s">
        <v>2747</v>
      </c>
      <c r="K1836" s="1" t="s">
        <v>281</v>
      </c>
      <c r="L1836" s="1" t="s">
        <v>133</v>
      </c>
      <c r="M1836" s="1" t="s">
        <v>322</v>
      </c>
      <c r="N1836" s="1" t="str">
        <f>INDEX(Countries[], MATCH(Data[[#This Row],[Where do you work]], Countries[Actual], 0), 2)</f>
        <v>USA</v>
      </c>
      <c r="O1836" s="1" t="str">
        <f>VLOOKUP(Data[[#This Row],[Where do you work]], Countries[], 3, FALSE)</f>
        <v>North America</v>
      </c>
      <c r="P1836" s="1" t="s">
        <v>291</v>
      </c>
      <c r="Q1836" s="1" t="str">
        <f>VLOOKUP(Data[[#This Row],[How many hours of a day you work on Excel]], Time[], 2, FALSE)</f>
        <v>Medium</v>
      </c>
      <c r="S1836" s="33" t="str">
        <f>VLOOKUP(Data[[#This Row],[Years of Experience]], Experience[], 2, TRUE)</f>
        <v>0 - 5 Years</v>
      </c>
    </row>
    <row r="1837" spans="2:19" x14ac:dyDescent="0.2">
      <c r="B1837" s="1" t="s">
        <v>2110</v>
      </c>
      <c r="C1837" s="1">
        <v>41055.07671296296</v>
      </c>
      <c r="D1837" s="10">
        <v>47500</v>
      </c>
      <c r="E1837" s="1" t="s">
        <v>322</v>
      </c>
      <c r="F1837" s="11">
        <v>47500</v>
      </c>
      <c r="G1837" s="9">
        <f>Data[[#This Row],[Clean Salary]]*INDEX(Exchange[], MATCH(Data[[#This Row],[Currency]], Exchange[Code], 0), 4)</f>
        <v>47500</v>
      </c>
      <c r="H1837" s="11">
        <f>IFERROR(Data[[#This Row],[Salary in USD]]/(INDEX(Exchange[], MATCH(Data[[#This Row],[Local Currency Unit]], Exchange[Code], 0), 8)), "")</f>
        <v>11309.523809523809</v>
      </c>
      <c r="I1837" s="30">
        <f>100*(Data[[#This Row],[Salary in Big Macs]]/$H$5)</f>
        <v>82.512073991235795</v>
      </c>
      <c r="J1837" s="1" t="s">
        <v>2111</v>
      </c>
      <c r="K1837" s="1" t="s">
        <v>281</v>
      </c>
      <c r="L1837" s="1" t="s">
        <v>133</v>
      </c>
      <c r="M1837" s="1" t="s">
        <v>322</v>
      </c>
      <c r="N1837" s="1" t="str">
        <f>INDEX(Countries[], MATCH(Data[[#This Row],[Where do you work]], Countries[Actual], 0), 2)</f>
        <v>USA</v>
      </c>
      <c r="O1837" s="1" t="str">
        <f>VLOOKUP(Data[[#This Row],[Where do you work]], Countries[], 3, FALSE)</f>
        <v>North America</v>
      </c>
      <c r="P1837" s="1" t="s">
        <v>294</v>
      </c>
      <c r="Q1837" s="1" t="str">
        <f>VLOOKUP(Data[[#This Row],[How many hours of a day you work on Excel]], Time[], 2, FALSE)</f>
        <v>Very Heavy</v>
      </c>
      <c r="S1837" s="33" t="str">
        <f>VLOOKUP(Data[[#This Row],[Years of Experience]], Experience[], 2, TRUE)</f>
        <v>0 - 5 Years</v>
      </c>
    </row>
    <row r="1838" spans="2:19" x14ac:dyDescent="0.2">
      <c r="B1838" s="1" t="s">
        <v>1799</v>
      </c>
      <c r="C1838" s="1">
        <v>41059.959583333337</v>
      </c>
      <c r="D1838" s="10">
        <v>55000</v>
      </c>
      <c r="E1838" s="1" t="s">
        <v>322</v>
      </c>
      <c r="F1838" s="11">
        <v>55000</v>
      </c>
      <c r="G1838" s="9">
        <f>Data[[#This Row],[Clean Salary]]*INDEX(Exchange[], MATCH(Data[[#This Row],[Currency]], Exchange[Code], 0), 4)</f>
        <v>55000</v>
      </c>
      <c r="H1838" s="11">
        <f>IFERROR(Data[[#This Row],[Salary in USD]]/(INDEX(Exchange[], MATCH(Data[[#This Row],[Local Currency Unit]], Exchange[Code], 0), 8)), "")</f>
        <v>13095.238095238095</v>
      </c>
      <c r="I1838" s="30">
        <f>100*(Data[[#This Row],[Salary in Big Macs]]/$H$5)</f>
        <v>95.540296200378307</v>
      </c>
      <c r="J1838" s="1" t="s">
        <v>1800</v>
      </c>
      <c r="K1838" s="1" t="s">
        <v>281</v>
      </c>
      <c r="L1838" s="1" t="s">
        <v>133</v>
      </c>
      <c r="M1838" s="1" t="s">
        <v>322</v>
      </c>
      <c r="N1838" s="1" t="str">
        <f>INDEX(Countries[], MATCH(Data[[#This Row],[Where do you work]], Countries[Actual], 0), 2)</f>
        <v>USA</v>
      </c>
      <c r="O1838" s="1" t="str">
        <f>VLOOKUP(Data[[#This Row],[Where do you work]], Countries[], 3, FALSE)</f>
        <v>North America</v>
      </c>
      <c r="P1838" s="1" t="s">
        <v>291</v>
      </c>
      <c r="Q1838" s="1" t="str">
        <f>VLOOKUP(Data[[#This Row],[How many hours of a day you work on Excel]], Time[], 2, FALSE)</f>
        <v>Medium</v>
      </c>
      <c r="R1838" s="1">
        <v>14</v>
      </c>
      <c r="S1838" s="33" t="str">
        <f>VLOOKUP(Data[[#This Row],[Years of Experience]], Experience[], 2, TRUE)</f>
        <v>10 - 20 Years</v>
      </c>
    </row>
    <row r="1839" spans="2:19" x14ac:dyDescent="0.2">
      <c r="B1839" s="1" t="s">
        <v>1974</v>
      </c>
      <c r="C1839" s="1">
        <v>41055.064189814817</v>
      </c>
      <c r="D1839" s="10">
        <v>50000</v>
      </c>
      <c r="E1839" s="1" t="s">
        <v>322</v>
      </c>
      <c r="F1839" s="11">
        <v>50000</v>
      </c>
      <c r="G1839" s="9">
        <f>Data[[#This Row],[Clean Salary]]*INDEX(Exchange[], MATCH(Data[[#This Row],[Currency]], Exchange[Code], 0), 4)</f>
        <v>50000</v>
      </c>
      <c r="H1839" s="11">
        <f>IFERROR(Data[[#This Row],[Salary in USD]]/(INDEX(Exchange[], MATCH(Data[[#This Row],[Local Currency Unit]], Exchange[Code], 0), 8)), "")</f>
        <v>11904.761904761905</v>
      </c>
      <c r="I1839" s="30">
        <f>100*(Data[[#This Row],[Salary in Big Macs]]/$H$5)</f>
        <v>86.854814727616642</v>
      </c>
      <c r="J1839" s="1" t="s">
        <v>1346</v>
      </c>
      <c r="K1839" s="1" t="s">
        <v>290</v>
      </c>
      <c r="L1839" s="1" t="s">
        <v>133</v>
      </c>
      <c r="M1839" s="1" t="s">
        <v>322</v>
      </c>
      <c r="N1839" s="1" t="str">
        <f>INDEX(Countries[], MATCH(Data[[#This Row],[Where do you work]], Countries[Actual], 0), 2)</f>
        <v>USA</v>
      </c>
      <c r="O1839" s="1" t="str">
        <f>VLOOKUP(Data[[#This Row],[Where do you work]], Countries[], 3, FALSE)</f>
        <v>North America</v>
      </c>
      <c r="P1839" s="1" t="s">
        <v>294</v>
      </c>
      <c r="Q1839" s="1" t="str">
        <f>VLOOKUP(Data[[#This Row],[How many hours of a day you work on Excel]], Time[], 2, FALSE)</f>
        <v>Very Heavy</v>
      </c>
      <c r="S1839" s="33" t="str">
        <f>VLOOKUP(Data[[#This Row],[Years of Experience]], Experience[], 2, TRUE)</f>
        <v>0 - 5 Years</v>
      </c>
    </row>
    <row r="1840" spans="2:19" x14ac:dyDescent="0.2">
      <c r="B1840" s="1" t="s">
        <v>1802</v>
      </c>
      <c r="C1840" s="1">
        <v>41062.939953703702</v>
      </c>
      <c r="D1840" s="10">
        <v>55000</v>
      </c>
      <c r="E1840" s="1" t="s">
        <v>322</v>
      </c>
      <c r="F1840" s="11">
        <v>55000</v>
      </c>
      <c r="G1840" s="9">
        <f>Data[[#This Row],[Clean Salary]]*INDEX(Exchange[], MATCH(Data[[#This Row],[Currency]], Exchange[Code], 0), 4)</f>
        <v>55000</v>
      </c>
      <c r="H1840" s="11">
        <f>IFERROR(Data[[#This Row],[Salary in USD]]/(INDEX(Exchange[], MATCH(Data[[#This Row],[Local Currency Unit]], Exchange[Code], 0), 8)), "")</f>
        <v>13095.238095238095</v>
      </c>
      <c r="I1840" s="30">
        <f>100*(Data[[#This Row],[Salary in Big Macs]]/$H$5)</f>
        <v>95.540296200378307</v>
      </c>
      <c r="J1840" s="1" t="s">
        <v>1346</v>
      </c>
      <c r="K1840" s="1" t="s">
        <v>290</v>
      </c>
      <c r="L1840" s="1" t="s">
        <v>133</v>
      </c>
      <c r="M1840" s="1" t="s">
        <v>322</v>
      </c>
      <c r="N1840" s="1" t="str">
        <f>INDEX(Countries[], MATCH(Data[[#This Row],[Where do you work]], Countries[Actual], 0), 2)</f>
        <v>USA</v>
      </c>
      <c r="O1840" s="1" t="str">
        <f>VLOOKUP(Data[[#This Row],[Where do you work]], Countries[], 3, FALSE)</f>
        <v>North America</v>
      </c>
      <c r="P1840" s="1" t="s">
        <v>282</v>
      </c>
      <c r="Q1840" s="1" t="str">
        <f>VLOOKUP(Data[[#This Row],[How many hours of a day you work on Excel]], Time[], 2, FALSE)</f>
        <v>Heavy</v>
      </c>
      <c r="R1840" s="1">
        <v>1</v>
      </c>
      <c r="S1840" s="33" t="str">
        <f>VLOOKUP(Data[[#This Row],[Years of Experience]], Experience[], 2, TRUE)</f>
        <v>0 - 5 Years</v>
      </c>
    </row>
    <row r="1841" spans="2:19" x14ac:dyDescent="0.2">
      <c r="B1841" s="1" t="s">
        <v>1345</v>
      </c>
      <c r="C1841" s="1">
        <v>41062.280150462961</v>
      </c>
      <c r="D1841" s="10">
        <v>68000</v>
      </c>
      <c r="E1841" s="1" t="s">
        <v>322</v>
      </c>
      <c r="F1841" s="11">
        <v>68000</v>
      </c>
      <c r="G1841" s="9">
        <f>Data[[#This Row],[Clean Salary]]*INDEX(Exchange[], MATCH(Data[[#This Row],[Currency]], Exchange[Code], 0), 4)</f>
        <v>68000</v>
      </c>
      <c r="H1841" s="11">
        <f>IFERROR(Data[[#This Row],[Salary in USD]]/(INDEX(Exchange[], MATCH(Data[[#This Row],[Local Currency Unit]], Exchange[Code], 0), 8)), "")</f>
        <v>16190.476190476189</v>
      </c>
      <c r="I1841" s="30">
        <f>100*(Data[[#This Row],[Salary in Big Macs]]/$H$5)</f>
        <v>118.12254802955862</v>
      </c>
      <c r="J1841" s="1" t="s">
        <v>1346</v>
      </c>
      <c r="K1841" s="1" t="s">
        <v>290</v>
      </c>
      <c r="L1841" s="1" t="s">
        <v>133</v>
      </c>
      <c r="M1841" s="1" t="s">
        <v>322</v>
      </c>
      <c r="N1841" s="1" t="str">
        <f>INDEX(Countries[], MATCH(Data[[#This Row],[Where do you work]], Countries[Actual], 0), 2)</f>
        <v>USA</v>
      </c>
      <c r="O1841" s="1" t="str">
        <f>VLOOKUP(Data[[#This Row],[Where do you work]], Countries[], 3, FALSE)</f>
        <v>North America</v>
      </c>
      <c r="P1841" s="1" t="s">
        <v>282</v>
      </c>
      <c r="Q1841" s="1" t="str">
        <f>VLOOKUP(Data[[#This Row],[How many hours of a day you work on Excel]], Time[], 2, FALSE)</f>
        <v>Heavy</v>
      </c>
      <c r="R1841" s="1">
        <v>12</v>
      </c>
      <c r="S1841" s="33" t="str">
        <f>VLOOKUP(Data[[#This Row],[Years of Experience]], Experience[], 2, TRUE)</f>
        <v>10 - 20 Years</v>
      </c>
    </row>
    <row r="1842" spans="2:19" x14ac:dyDescent="0.2">
      <c r="B1842" s="1" t="s">
        <v>2718</v>
      </c>
      <c r="C1842" s="1">
        <v>41055.056087962963</v>
      </c>
      <c r="D1842" s="10">
        <v>31000</v>
      </c>
      <c r="E1842" s="1" t="s">
        <v>322</v>
      </c>
      <c r="F1842" s="11">
        <v>31000</v>
      </c>
      <c r="G1842" s="9">
        <f>Data[[#This Row],[Clean Salary]]*INDEX(Exchange[], MATCH(Data[[#This Row],[Currency]], Exchange[Code], 0), 4)</f>
        <v>31000</v>
      </c>
      <c r="H1842" s="11">
        <f>IFERROR(Data[[#This Row],[Salary in USD]]/(INDEX(Exchange[], MATCH(Data[[#This Row],[Local Currency Unit]], Exchange[Code], 0), 8)), "")</f>
        <v>7380.9523809523807</v>
      </c>
      <c r="I1842" s="30">
        <f>100*(Data[[#This Row],[Salary in Big Macs]]/$H$5)</f>
        <v>53.84998513112231</v>
      </c>
      <c r="J1842" s="1" t="s">
        <v>2719</v>
      </c>
      <c r="K1842" s="1" t="s">
        <v>286</v>
      </c>
      <c r="L1842" s="1" t="s">
        <v>133</v>
      </c>
      <c r="M1842" s="1" t="s">
        <v>322</v>
      </c>
      <c r="N1842" s="1" t="str">
        <f>INDEX(Countries[], MATCH(Data[[#This Row],[Where do you work]], Countries[Actual], 0), 2)</f>
        <v>USA</v>
      </c>
      <c r="O1842" s="1" t="str">
        <f>VLOOKUP(Data[[#This Row],[Where do you work]], Countries[], 3, FALSE)</f>
        <v>North America</v>
      </c>
      <c r="P1842" s="1" t="s">
        <v>291</v>
      </c>
      <c r="Q1842" s="1" t="str">
        <f>VLOOKUP(Data[[#This Row],[How many hours of a day you work on Excel]], Time[], 2, FALSE)</f>
        <v>Medium</v>
      </c>
      <c r="S1842" s="33" t="str">
        <f>VLOOKUP(Data[[#This Row],[Years of Experience]], Experience[], 2, TRUE)</f>
        <v>0 - 5 Years</v>
      </c>
    </row>
    <row r="1843" spans="2:19" x14ac:dyDescent="0.2">
      <c r="B1843" s="1" t="s">
        <v>511</v>
      </c>
      <c r="C1843" s="1">
        <v>41060.224976851852</v>
      </c>
      <c r="D1843" s="10">
        <v>127500</v>
      </c>
      <c r="E1843" s="1" t="s">
        <v>322</v>
      </c>
      <c r="F1843" s="11">
        <v>127500</v>
      </c>
      <c r="G1843" s="9">
        <f>Data[[#This Row],[Clean Salary]]*INDEX(Exchange[], MATCH(Data[[#This Row],[Currency]], Exchange[Code], 0), 4)</f>
        <v>127500</v>
      </c>
      <c r="H1843" s="11">
        <f>IFERROR(Data[[#This Row],[Salary in USD]]/(INDEX(Exchange[], MATCH(Data[[#This Row],[Local Currency Unit]], Exchange[Code], 0), 8)), "")</f>
        <v>30357.142857142855</v>
      </c>
      <c r="I1843" s="30">
        <f>100*(Data[[#This Row],[Salary in Big Macs]]/$H$5)</f>
        <v>221.47977755542243</v>
      </c>
      <c r="J1843" s="1" t="s">
        <v>512</v>
      </c>
      <c r="K1843" s="1" t="s">
        <v>329</v>
      </c>
      <c r="L1843" s="1" t="s">
        <v>133</v>
      </c>
      <c r="M1843" s="1" t="s">
        <v>322</v>
      </c>
      <c r="N1843" s="1" t="str">
        <f>INDEX(Countries[], MATCH(Data[[#This Row],[Where do you work]], Countries[Actual], 0), 2)</f>
        <v>USA</v>
      </c>
      <c r="O1843" s="1" t="str">
        <f>VLOOKUP(Data[[#This Row],[Where do you work]], Countries[], 3, FALSE)</f>
        <v>North America</v>
      </c>
      <c r="P1843" s="1" t="s">
        <v>294</v>
      </c>
      <c r="Q1843" s="1" t="str">
        <f>VLOOKUP(Data[[#This Row],[How many hours of a day you work on Excel]], Time[], 2, FALSE)</f>
        <v>Very Heavy</v>
      </c>
      <c r="R1843" s="1">
        <v>22</v>
      </c>
      <c r="S1843" s="33" t="str">
        <f>VLOOKUP(Data[[#This Row],[Years of Experience]], Experience[], 2, TRUE)</f>
        <v>20+ Years</v>
      </c>
    </row>
    <row r="1844" spans="2:19" x14ac:dyDescent="0.2">
      <c r="B1844" s="1" t="s">
        <v>353</v>
      </c>
      <c r="C1844" s="1">
        <v>41064.432951388888</v>
      </c>
      <c r="D1844" s="10">
        <v>225000</v>
      </c>
      <c r="E1844" s="1" t="s">
        <v>322</v>
      </c>
      <c r="F1844" s="11">
        <v>225000</v>
      </c>
      <c r="G1844" s="9">
        <f>Data[[#This Row],[Clean Salary]]*INDEX(Exchange[], MATCH(Data[[#This Row],[Currency]], Exchange[Code], 0), 4)</f>
        <v>225000</v>
      </c>
      <c r="H1844" s="11">
        <f>IFERROR(Data[[#This Row],[Salary in USD]]/(INDEX(Exchange[], MATCH(Data[[#This Row],[Local Currency Unit]], Exchange[Code], 0), 8)), "")</f>
        <v>53571.428571428572</v>
      </c>
      <c r="I1844" s="30">
        <f>100*(Data[[#This Row],[Salary in Big Macs]]/$H$5)</f>
        <v>390.84666627427487</v>
      </c>
      <c r="J1844" s="1" t="s">
        <v>354</v>
      </c>
      <c r="K1844" s="1" t="s">
        <v>329</v>
      </c>
      <c r="L1844" s="1" t="s">
        <v>133</v>
      </c>
      <c r="M1844" s="1" t="s">
        <v>322</v>
      </c>
      <c r="N1844" s="1" t="str">
        <f>INDEX(Countries[], MATCH(Data[[#This Row],[Where do you work]], Countries[Actual], 0), 2)</f>
        <v>USA</v>
      </c>
      <c r="O1844" s="1" t="str">
        <f>VLOOKUP(Data[[#This Row],[Where do you work]], Countries[], 3, FALSE)</f>
        <v>North America</v>
      </c>
      <c r="P1844" s="1" t="s">
        <v>282</v>
      </c>
      <c r="Q1844" s="1" t="str">
        <f>VLOOKUP(Data[[#This Row],[How many hours of a day you work on Excel]], Time[], 2, FALSE)</f>
        <v>Heavy</v>
      </c>
      <c r="R1844" s="1">
        <v>15</v>
      </c>
      <c r="S1844" s="33" t="str">
        <f>VLOOKUP(Data[[#This Row],[Years of Experience]], Experience[], 2, TRUE)</f>
        <v>10 - 20 Years</v>
      </c>
    </row>
    <row r="1845" spans="2:19" x14ac:dyDescent="0.2">
      <c r="B1845" s="1" t="s">
        <v>1497</v>
      </c>
      <c r="C1845" s="1">
        <v>41055.713993055557</v>
      </c>
      <c r="D1845" s="10">
        <v>62000</v>
      </c>
      <c r="E1845" s="1" t="s">
        <v>322</v>
      </c>
      <c r="F1845" s="11">
        <v>62000</v>
      </c>
      <c r="G1845" s="9">
        <f>Data[[#This Row],[Clean Salary]]*INDEX(Exchange[], MATCH(Data[[#This Row],[Currency]], Exchange[Code], 0), 4)</f>
        <v>62000</v>
      </c>
      <c r="H1845" s="11">
        <f>IFERROR(Data[[#This Row],[Salary in USD]]/(INDEX(Exchange[], MATCH(Data[[#This Row],[Local Currency Unit]], Exchange[Code], 0), 8)), "")</f>
        <v>14761.904761904761</v>
      </c>
      <c r="I1845" s="30">
        <f>100*(Data[[#This Row],[Salary in Big Macs]]/$H$5)</f>
        <v>107.69997026224462</v>
      </c>
      <c r="J1845" s="1" t="s">
        <v>1498</v>
      </c>
      <c r="K1845" s="1" t="s">
        <v>290</v>
      </c>
      <c r="L1845" s="1" t="s">
        <v>133</v>
      </c>
      <c r="M1845" s="1" t="s">
        <v>322</v>
      </c>
      <c r="N1845" s="1" t="str">
        <f>INDEX(Countries[], MATCH(Data[[#This Row],[Where do you work]], Countries[Actual], 0), 2)</f>
        <v>USA</v>
      </c>
      <c r="O1845" s="1" t="str">
        <f>VLOOKUP(Data[[#This Row],[Where do you work]], Countries[], 3, FALSE)</f>
        <v>North America</v>
      </c>
      <c r="P1845" s="1" t="s">
        <v>291</v>
      </c>
      <c r="Q1845" s="1" t="str">
        <f>VLOOKUP(Data[[#This Row],[How many hours of a day you work on Excel]], Time[], 2, FALSE)</f>
        <v>Medium</v>
      </c>
      <c r="R1845" s="1">
        <v>20</v>
      </c>
      <c r="S1845" s="33" t="str">
        <f>VLOOKUP(Data[[#This Row],[Years of Experience]], Experience[], 2, TRUE)</f>
        <v>20+ Years</v>
      </c>
    </row>
    <row r="1846" spans="2:19" x14ac:dyDescent="0.2">
      <c r="B1846" s="1" t="s">
        <v>1796</v>
      </c>
      <c r="C1846" s="1">
        <v>41058.223368055558</v>
      </c>
      <c r="D1846" s="10">
        <v>55000</v>
      </c>
      <c r="E1846" s="1" t="s">
        <v>322</v>
      </c>
      <c r="F1846" s="11">
        <v>55000</v>
      </c>
      <c r="G1846" s="9">
        <f>Data[[#This Row],[Clean Salary]]*INDEX(Exchange[], MATCH(Data[[#This Row],[Currency]], Exchange[Code], 0), 4)</f>
        <v>55000</v>
      </c>
      <c r="H1846" s="11">
        <f>IFERROR(Data[[#This Row],[Salary in USD]]/(INDEX(Exchange[], MATCH(Data[[#This Row],[Local Currency Unit]], Exchange[Code], 0), 8)), "")</f>
        <v>13095.238095238095</v>
      </c>
      <c r="I1846" s="30">
        <f>100*(Data[[#This Row],[Salary in Big Macs]]/$H$5)</f>
        <v>95.540296200378307</v>
      </c>
      <c r="J1846" s="1" t="s">
        <v>1449</v>
      </c>
      <c r="K1846" s="1" t="s">
        <v>290</v>
      </c>
      <c r="L1846" s="1" t="s">
        <v>133</v>
      </c>
      <c r="M1846" s="1" t="s">
        <v>322</v>
      </c>
      <c r="N1846" s="1" t="str">
        <f>INDEX(Countries[], MATCH(Data[[#This Row],[Where do you work]], Countries[Actual], 0), 2)</f>
        <v>USA</v>
      </c>
      <c r="O1846" s="1" t="str">
        <f>VLOOKUP(Data[[#This Row],[Where do you work]], Countries[], 3, FALSE)</f>
        <v>North America</v>
      </c>
      <c r="P1846" s="1" t="s">
        <v>324</v>
      </c>
      <c r="Q1846" s="1" t="str">
        <f>VLOOKUP(Data[[#This Row],[How many hours of a day you work on Excel]], Time[], 2, FALSE)</f>
        <v>Light</v>
      </c>
      <c r="R1846" s="1">
        <v>7</v>
      </c>
      <c r="S1846" s="33" t="str">
        <f>VLOOKUP(Data[[#This Row],[Years of Experience]], Experience[], 2, TRUE)</f>
        <v>5 - 10 Years</v>
      </c>
    </row>
    <row r="1847" spans="2:19" x14ac:dyDescent="0.2">
      <c r="B1847" s="1" t="s">
        <v>1347</v>
      </c>
      <c r="C1847" s="1">
        <v>41068.001261574071</v>
      </c>
      <c r="D1847" s="10">
        <v>68000</v>
      </c>
      <c r="E1847" s="1" t="s">
        <v>322</v>
      </c>
      <c r="F1847" s="11">
        <v>68000</v>
      </c>
      <c r="G1847" s="9">
        <f>Data[[#This Row],[Clean Salary]]*INDEX(Exchange[], MATCH(Data[[#This Row],[Currency]], Exchange[Code], 0), 4)</f>
        <v>68000</v>
      </c>
      <c r="H1847" s="11">
        <f>IFERROR(Data[[#This Row],[Salary in USD]]/(INDEX(Exchange[], MATCH(Data[[#This Row],[Local Currency Unit]], Exchange[Code], 0), 8)), "")</f>
        <v>16190.476190476189</v>
      </c>
      <c r="I1847" s="30">
        <f>100*(Data[[#This Row],[Salary in Big Macs]]/$H$5)</f>
        <v>118.12254802955862</v>
      </c>
      <c r="J1847" s="1" t="s">
        <v>1348</v>
      </c>
      <c r="K1847" s="1" t="s">
        <v>290</v>
      </c>
      <c r="L1847" s="1" t="s">
        <v>133</v>
      </c>
      <c r="M1847" s="1" t="s">
        <v>322</v>
      </c>
      <c r="N1847" s="1" t="str">
        <f>INDEX(Countries[], MATCH(Data[[#This Row],[Where do you work]], Countries[Actual], 0), 2)</f>
        <v>USA</v>
      </c>
      <c r="O1847" s="1" t="str">
        <f>VLOOKUP(Data[[#This Row],[Where do you work]], Countries[], 3, FALSE)</f>
        <v>North America</v>
      </c>
      <c r="P1847" s="1" t="s">
        <v>282</v>
      </c>
      <c r="Q1847" s="1" t="str">
        <f>VLOOKUP(Data[[#This Row],[How many hours of a day you work on Excel]], Time[], 2, FALSE)</f>
        <v>Heavy</v>
      </c>
      <c r="R1847" s="1">
        <v>2.5</v>
      </c>
      <c r="S1847" s="33" t="str">
        <f>VLOOKUP(Data[[#This Row],[Years of Experience]], Experience[], 2, TRUE)</f>
        <v>0 - 5 Years</v>
      </c>
    </row>
    <row r="1848" spans="2:19" x14ac:dyDescent="0.2">
      <c r="B1848" s="1" t="s">
        <v>642</v>
      </c>
      <c r="C1848" s="1">
        <v>41059.024224537039</v>
      </c>
      <c r="D1848" s="10">
        <v>107000</v>
      </c>
      <c r="E1848" s="1" t="s">
        <v>322</v>
      </c>
      <c r="F1848" s="11">
        <v>107000</v>
      </c>
      <c r="G1848" s="9">
        <f>Data[[#This Row],[Clean Salary]]*INDEX(Exchange[], MATCH(Data[[#This Row],[Currency]], Exchange[Code], 0), 4)</f>
        <v>107000</v>
      </c>
      <c r="H1848" s="11">
        <f>IFERROR(Data[[#This Row],[Salary in USD]]/(INDEX(Exchange[], MATCH(Data[[#This Row],[Local Currency Unit]], Exchange[Code], 0), 8)), "")</f>
        <v>25476.190476190473</v>
      </c>
      <c r="I1848" s="30">
        <f>100*(Data[[#This Row],[Salary in Big Macs]]/$H$5)</f>
        <v>185.86930351709958</v>
      </c>
      <c r="J1848" s="1" t="s">
        <v>643</v>
      </c>
      <c r="K1848" s="1" t="s">
        <v>281</v>
      </c>
      <c r="L1848" s="1" t="s">
        <v>133</v>
      </c>
      <c r="M1848" s="1" t="s">
        <v>322</v>
      </c>
      <c r="N1848" s="1" t="str">
        <f>INDEX(Countries[], MATCH(Data[[#This Row],[Where do you work]], Countries[Actual], 0), 2)</f>
        <v>USA</v>
      </c>
      <c r="O1848" s="1" t="str">
        <f>VLOOKUP(Data[[#This Row],[Where do you work]], Countries[], 3, FALSE)</f>
        <v>North America</v>
      </c>
      <c r="P1848" s="1" t="s">
        <v>294</v>
      </c>
      <c r="Q1848" s="1" t="str">
        <f>VLOOKUP(Data[[#This Row],[How many hours of a day you work on Excel]], Time[], 2, FALSE)</f>
        <v>Very Heavy</v>
      </c>
      <c r="R1848" s="1">
        <v>29</v>
      </c>
      <c r="S1848" s="33" t="str">
        <f>VLOOKUP(Data[[#This Row],[Years of Experience]], Experience[], 2, TRUE)</f>
        <v>20+ Years</v>
      </c>
    </row>
    <row r="1849" spans="2:19" x14ac:dyDescent="0.2">
      <c r="B1849" s="1" t="s">
        <v>2227</v>
      </c>
      <c r="C1849" s="1">
        <v>41055.371666666666</v>
      </c>
      <c r="D1849" s="10">
        <v>45000</v>
      </c>
      <c r="E1849" s="1" t="s">
        <v>322</v>
      </c>
      <c r="F1849" s="11">
        <v>45000</v>
      </c>
      <c r="G1849" s="9">
        <f>Data[[#This Row],[Clean Salary]]*INDEX(Exchange[], MATCH(Data[[#This Row],[Currency]], Exchange[Code], 0), 4)</f>
        <v>45000</v>
      </c>
      <c r="H1849" s="11">
        <f>IFERROR(Data[[#This Row],[Salary in USD]]/(INDEX(Exchange[], MATCH(Data[[#This Row],[Local Currency Unit]], Exchange[Code], 0), 8)), "")</f>
        <v>10714.285714285714</v>
      </c>
      <c r="I1849" s="30">
        <f>100*(Data[[#This Row],[Salary in Big Macs]]/$H$5)</f>
        <v>78.169333254854962</v>
      </c>
      <c r="J1849" s="1" t="s">
        <v>2228</v>
      </c>
      <c r="K1849" s="1" t="s">
        <v>290</v>
      </c>
      <c r="L1849" s="1" t="s">
        <v>133</v>
      </c>
      <c r="M1849" s="1" t="s">
        <v>322</v>
      </c>
      <c r="N1849" s="1" t="str">
        <f>INDEX(Countries[], MATCH(Data[[#This Row],[Where do you work]], Countries[Actual], 0), 2)</f>
        <v>USA</v>
      </c>
      <c r="O1849" s="1" t="str">
        <f>VLOOKUP(Data[[#This Row],[Where do you work]], Countries[], 3, FALSE)</f>
        <v>North America</v>
      </c>
      <c r="P1849" s="1" t="s">
        <v>282</v>
      </c>
      <c r="Q1849" s="1" t="str">
        <f>VLOOKUP(Data[[#This Row],[How many hours of a day you work on Excel]], Time[], 2, FALSE)</f>
        <v>Heavy</v>
      </c>
      <c r="R1849" s="1">
        <v>15</v>
      </c>
      <c r="S1849" s="33" t="str">
        <f>VLOOKUP(Data[[#This Row],[Years of Experience]], Experience[], 2, TRUE)</f>
        <v>10 - 20 Years</v>
      </c>
    </row>
    <row r="1850" spans="2:19" x14ac:dyDescent="0.2">
      <c r="B1850" s="1" t="s">
        <v>2243</v>
      </c>
      <c r="C1850" s="1">
        <v>41059.045439814814</v>
      </c>
      <c r="D1850" s="10">
        <v>45000</v>
      </c>
      <c r="E1850" s="1" t="s">
        <v>322</v>
      </c>
      <c r="F1850" s="11">
        <v>45000</v>
      </c>
      <c r="G1850" s="9">
        <f>Data[[#This Row],[Clean Salary]]*INDEX(Exchange[], MATCH(Data[[#This Row],[Currency]], Exchange[Code], 0), 4)</f>
        <v>45000</v>
      </c>
      <c r="H1850" s="11">
        <f>IFERROR(Data[[#This Row],[Salary in USD]]/(INDEX(Exchange[], MATCH(Data[[#This Row],[Local Currency Unit]], Exchange[Code], 0), 8)), "")</f>
        <v>10714.285714285714</v>
      </c>
      <c r="I1850" s="30">
        <f>100*(Data[[#This Row],[Salary in Big Macs]]/$H$5)</f>
        <v>78.169333254854962</v>
      </c>
      <c r="J1850" s="1" t="s">
        <v>2244</v>
      </c>
      <c r="K1850" s="1" t="s">
        <v>286</v>
      </c>
      <c r="L1850" s="1" t="s">
        <v>133</v>
      </c>
      <c r="M1850" s="1" t="s">
        <v>322</v>
      </c>
      <c r="N1850" s="1" t="str">
        <f>INDEX(Countries[], MATCH(Data[[#This Row],[Where do you work]], Countries[Actual], 0), 2)</f>
        <v>USA</v>
      </c>
      <c r="O1850" s="1" t="str">
        <f>VLOOKUP(Data[[#This Row],[Where do you work]], Countries[], 3, FALSE)</f>
        <v>North America</v>
      </c>
      <c r="P1850" s="1" t="s">
        <v>282</v>
      </c>
      <c r="Q1850" s="1" t="str">
        <f>VLOOKUP(Data[[#This Row],[How many hours of a day you work on Excel]], Time[], 2, FALSE)</f>
        <v>Heavy</v>
      </c>
      <c r="R1850" s="1">
        <v>20</v>
      </c>
      <c r="S1850" s="33" t="str">
        <f>VLOOKUP(Data[[#This Row],[Years of Experience]], Experience[], 2, TRUE)</f>
        <v>20+ Years</v>
      </c>
    </row>
    <row r="1851" spans="2:19" x14ac:dyDescent="0.2">
      <c r="B1851" s="1" t="s">
        <v>2589</v>
      </c>
      <c r="C1851" s="1">
        <v>41055.25582175926</v>
      </c>
      <c r="D1851" s="10">
        <v>35000</v>
      </c>
      <c r="E1851" s="1" t="s">
        <v>322</v>
      </c>
      <c r="F1851" s="11">
        <v>35000</v>
      </c>
      <c r="G1851" s="9">
        <f>Data[[#This Row],[Clean Salary]]*INDEX(Exchange[], MATCH(Data[[#This Row],[Currency]], Exchange[Code], 0), 4)</f>
        <v>35000</v>
      </c>
      <c r="H1851" s="11">
        <f>IFERROR(Data[[#This Row],[Salary in USD]]/(INDEX(Exchange[], MATCH(Data[[#This Row],[Local Currency Unit]], Exchange[Code], 0), 8)), "")</f>
        <v>8333.3333333333321</v>
      </c>
      <c r="I1851" s="30">
        <f>100*(Data[[#This Row],[Salary in Big Macs]]/$H$5)</f>
        <v>60.798370309331638</v>
      </c>
      <c r="J1851" s="1" t="s">
        <v>2590</v>
      </c>
      <c r="K1851" s="1" t="s">
        <v>290</v>
      </c>
      <c r="L1851" s="1" t="s">
        <v>133</v>
      </c>
      <c r="M1851" s="1" t="s">
        <v>322</v>
      </c>
      <c r="N1851" s="1" t="str">
        <f>INDEX(Countries[], MATCH(Data[[#This Row],[Where do you work]], Countries[Actual], 0), 2)</f>
        <v>USA</v>
      </c>
      <c r="O1851" s="1" t="str">
        <f>VLOOKUP(Data[[#This Row],[Where do you work]], Countries[], 3, FALSE)</f>
        <v>North America</v>
      </c>
      <c r="P1851" s="1" t="s">
        <v>324</v>
      </c>
      <c r="Q1851" s="1" t="str">
        <f>VLOOKUP(Data[[#This Row],[How many hours of a day you work on Excel]], Time[], 2, FALSE)</f>
        <v>Light</v>
      </c>
      <c r="R1851" s="1">
        <v>7</v>
      </c>
      <c r="S1851" s="33" t="str">
        <f>VLOOKUP(Data[[#This Row],[Years of Experience]], Experience[], 2, TRUE)</f>
        <v>5 - 10 Years</v>
      </c>
    </row>
    <row r="1852" spans="2:19" x14ac:dyDescent="0.2">
      <c r="B1852" s="1" t="s">
        <v>636</v>
      </c>
      <c r="C1852" s="1">
        <v>41055.363275462965</v>
      </c>
      <c r="D1852" s="10">
        <v>108000</v>
      </c>
      <c r="E1852" s="1" t="s">
        <v>322</v>
      </c>
      <c r="F1852" s="11">
        <v>108000</v>
      </c>
      <c r="G1852" s="9">
        <f>Data[[#This Row],[Clean Salary]]*INDEX(Exchange[], MATCH(Data[[#This Row],[Currency]], Exchange[Code], 0), 4)</f>
        <v>108000</v>
      </c>
      <c r="H1852" s="11">
        <f>IFERROR(Data[[#This Row],[Salary in USD]]/(INDEX(Exchange[], MATCH(Data[[#This Row],[Local Currency Unit]], Exchange[Code], 0), 8)), "")</f>
        <v>25714.285714285714</v>
      </c>
      <c r="I1852" s="30">
        <f>100*(Data[[#This Row],[Salary in Big Macs]]/$H$5)</f>
        <v>187.60639981165195</v>
      </c>
      <c r="J1852" s="1" t="s">
        <v>637</v>
      </c>
      <c r="K1852" s="1" t="s">
        <v>342</v>
      </c>
      <c r="L1852" s="1" t="s">
        <v>133</v>
      </c>
      <c r="M1852" s="1" t="s">
        <v>322</v>
      </c>
      <c r="N1852" s="1" t="str">
        <f>INDEX(Countries[], MATCH(Data[[#This Row],[Where do you work]], Countries[Actual], 0), 2)</f>
        <v>USA</v>
      </c>
      <c r="O1852" s="1" t="str">
        <f>VLOOKUP(Data[[#This Row],[Where do you work]], Countries[], 3, FALSE)</f>
        <v>North America</v>
      </c>
      <c r="P1852" s="1" t="s">
        <v>291</v>
      </c>
      <c r="Q1852" s="1" t="str">
        <f>VLOOKUP(Data[[#This Row],[How many hours of a day you work on Excel]], Time[], 2, FALSE)</f>
        <v>Medium</v>
      </c>
      <c r="R1852" s="1">
        <v>7</v>
      </c>
      <c r="S1852" s="33" t="str">
        <f>VLOOKUP(Data[[#This Row],[Years of Experience]], Experience[], 2, TRUE)</f>
        <v>5 - 10 Years</v>
      </c>
    </row>
    <row r="1853" spans="2:19" x14ac:dyDescent="0.2">
      <c r="B1853" s="1" t="s">
        <v>1571</v>
      </c>
      <c r="C1853" s="1">
        <v>41055.033125000002</v>
      </c>
      <c r="D1853" s="10">
        <v>60000</v>
      </c>
      <c r="E1853" s="1" t="s">
        <v>322</v>
      </c>
      <c r="F1853" s="11">
        <v>60000</v>
      </c>
      <c r="G1853" s="9">
        <f>Data[[#This Row],[Clean Salary]]*INDEX(Exchange[], MATCH(Data[[#This Row],[Currency]], Exchange[Code], 0), 4)</f>
        <v>60000</v>
      </c>
      <c r="H1853" s="11">
        <f>IFERROR(Data[[#This Row],[Salary in USD]]/(INDEX(Exchange[], MATCH(Data[[#This Row],[Local Currency Unit]], Exchange[Code], 0), 8)), "")</f>
        <v>14285.714285714284</v>
      </c>
      <c r="I1853" s="30">
        <f>100*(Data[[#This Row],[Salary in Big Macs]]/$H$5)</f>
        <v>104.22577767313996</v>
      </c>
      <c r="J1853" s="1" t="s">
        <v>1572</v>
      </c>
      <c r="K1853" s="1" t="s">
        <v>290</v>
      </c>
      <c r="L1853" s="1" t="s">
        <v>133</v>
      </c>
      <c r="M1853" s="1" t="s">
        <v>322</v>
      </c>
      <c r="N1853" s="1" t="str">
        <f>INDEX(Countries[], MATCH(Data[[#This Row],[Where do you work]], Countries[Actual], 0), 2)</f>
        <v>USA</v>
      </c>
      <c r="O1853" s="1" t="str">
        <f>VLOOKUP(Data[[#This Row],[Where do you work]], Countries[], 3, FALSE)</f>
        <v>North America</v>
      </c>
      <c r="P1853" s="1" t="s">
        <v>282</v>
      </c>
      <c r="Q1853" s="1" t="str">
        <f>VLOOKUP(Data[[#This Row],[How many hours of a day you work on Excel]], Time[], 2, FALSE)</f>
        <v>Heavy</v>
      </c>
      <c r="S1853" s="33" t="str">
        <f>VLOOKUP(Data[[#This Row],[Years of Experience]], Experience[], 2, TRUE)</f>
        <v>0 - 5 Years</v>
      </c>
    </row>
    <row r="1854" spans="2:19" x14ac:dyDescent="0.2">
      <c r="B1854" s="1" t="s">
        <v>2280</v>
      </c>
      <c r="C1854" s="1">
        <v>41058.916377314818</v>
      </c>
      <c r="D1854" s="10">
        <v>44000</v>
      </c>
      <c r="E1854" s="1" t="s">
        <v>322</v>
      </c>
      <c r="F1854" s="11">
        <v>44000</v>
      </c>
      <c r="G1854" s="9">
        <f>Data[[#This Row],[Clean Salary]]*INDEX(Exchange[], MATCH(Data[[#This Row],[Currency]], Exchange[Code], 0), 4)</f>
        <v>44000</v>
      </c>
      <c r="H1854" s="11">
        <f>IFERROR(Data[[#This Row],[Salary in USD]]/(INDEX(Exchange[], MATCH(Data[[#This Row],[Local Currency Unit]], Exchange[Code], 0), 8)), "")</f>
        <v>10476.190476190475</v>
      </c>
      <c r="I1854" s="30">
        <f>100*(Data[[#This Row],[Salary in Big Macs]]/$H$5)</f>
        <v>76.432236960302632</v>
      </c>
      <c r="J1854" s="1" t="s">
        <v>2281</v>
      </c>
      <c r="K1854" s="1" t="s">
        <v>305</v>
      </c>
      <c r="L1854" s="1" t="s">
        <v>133</v>
      </c>
      <c r="M1854" s="1" t="s">
        <v>322</v>
      </c>
      <c r="N1854" s="1" t="str">
        <f>INDEX(Countries[], MATCH(Data[[#This Row],[Where do you work]], Countries[Actual], 0), 2)</f>
        <v>USA</v>
      </c>
      <c r="O1854" s="1" t="str">
        <f>VLOOKUP(Data[[#This Row],[Where do you work]], Countries[], 3, FALSE)</f>
        <v>North America</v>
      </c>
      <c r="P1854" s="1" t="s">
        <v>282</v>
      </c>
      <c r="Q1854" s="1" t="str">
        <f>VLOOKUP(Data[[#This Row],[How many hours of a day you work on Excel]], Time[], 2, FALSE)</f>
        <v>Heavy</v>
      </c>
      <c r="R1854" s="1">
        <v>15</v>
      </c>
      <c r="S1854" s="33" t="str">
        <f>VLOOKUP(Data[[#This Row],[Years of Experience]], Experience[], 2, TRUE)</f>
        <v>10 - 20 Years</v>
      </c>
    </row>
    <row r="1855" spans="2:19" x14ac:dyDescent="0.2">
      <c r="B1855" s="1" t="s">
        <v>2116</v>
      </c>
      <c r="C1855" s="1">
        <v>41055.083495370367</v>
      </c>
      <c r="D1855" s="10">
        <v>47000</v>
      </c>
      <c r="E1855" s="1" t="s">
        <v>322</v>
      </c>
      <c r="F1855" s="11">
        <v>47000</v>
      </c>
      <c r="G1855" s="9">
        <f>Data[[#This Row],[Clean Salary]]*INDEX(Exchange[], MATCH(Data[[#This Row],[Currency]], Exchange[Code], 0), 4)</f>
        <v>47000</v>
      </c>
      <c r="H1855" s="11">
        <f>IFERROR(Data[[#This Row],[Salary in USD]]/(INDEX(Exchange[], MATCH(Data[[#This Row],[Local Currency Unit]], Exchange[Code], 0), 8)), "")</f>
        <v>11190.476190476191</v>
      </c>
      <c r="I1855" s="30">
        <f>100*(Data[[#This Row],[Salary in Big Macs]]/$H$5)</f>
        <v>81.643525843959637</v>
      </c>
      <c r="J1855" s="1" t="s">
        <v>2117</v>
      </c>
      <c r="K1855" s="1" t="s">
        <v>281</v>
      </c>
      <c r="L1855" s="1" t="s">
        <v>133</v>
      </c>
      <c r="M1855" s="1" t="s">
        <v>322</v>
      </c>
      <c r="N1855" s="1" t="str">
        <f>INDEX(Countries[], MATCH(Data[[#This Row],[Where do you work]], Countries[Actual], 0), 2)</f>
        <v>USA</v>
      </c>
      <c r="O1855" s="1" t="str">
        <f>VLOOKUP(Data[[#This Row],[Where do you work]], Countries[], 3, FALSE)</f>
        <v>North America</v>
      </c>
      <c r="P1855" s="1" t="s">
        <v>291</v>
      </c>
      <c r="Q1855" s="1" t="str">
        <f>VLOOKUP(Data[[#This Row],[How many hours of a day you work on Excel]], Time[], 2, FALSE)</f>
        <v>Medium</v>
      </c>
      <c r="S1855" s="33" t="str">
        <f>VLOOKUP(Data[[#This Row],[Years of Experience]], Experience[], 2, TRUE)</f>
        <v>0 - 5 Years</v>
      </c>
    </row>
    <row r="1856" spans="2:19" x14ac:dyDescent="0.2">
      <c r="B1856" s="1" t="s">
        <v>1229</v>
      </c>
      <c r="C1856" s="1">
        <v>41055.071145833332</v>
      </c>
      <c r="D1856" s="10">
        <v>72500</v>
      </c>
      <c r="E1856" s="1" t="s">
        <v>322</v>
      </c>
      <c r="F1856" s="11">
        <v>72500</v>
      </c>
      <c r="G1856" s="9">
        <f>Data[[#This Row],[Clean Salary]]*INDEX(Exchange[], MATCH(Data[[#This Row],[Currency]], Exchange[Code], 0), 4)</f>
        <v>72500</v>
      </c>
      <c r="H1856" s="11">
        <f>IFERROR(Data[[#This Row],[Salary in USD]]/(INDEX(Exchange[], MATCH(Data[[#This Row],[Local Currency Unit]], Exchange[Code], 0), 8)), "")</f>
        <v>17261.90476190476</v>
      </c>
      <c r="I1856" s="30">
        <f>100*(Data[[#This Row],[Salary in Big Macs]]/$H$5)</f>
        <v>125.93948135504411</v>
      </c>
      <c r="J1856" s="1" t="s">
        <v>1230</v>
      </c>
      <c r="K1856" s="1" t="s">
        <v>305</v>
      </c>
      <c r="L1856" s="1" t="s">
        <v>133</v>
      </c>
      <c r="M1856" s="1" t="s">
        <v>322</v>
      </c>
      <c r="N1856" s="1" t="str">
        <f>INDEX(Countries[], MATCH(Data[[#This Row],[Where do you work]], Countries[Actual], 0), 2)</f>
        <v>USA</v>
      </c>
      <c r="O1856" s="1" t="str">
        <f>VLOOKUP(Data[[#This Row],[Where do you work]], Countries[], 3, FALSE)</f>
        <v>North America</v>
      </c>
      <c r="P1856" s="1" t="s">
        <v>291</v>
      </c>
      <c r="Q1856" s="1" t="str">
        <f>VLOOKUP(Data[[#This Row],[How many hours of a day you work on Excel]], Time[], 2, FALSE)</f>
        <v>Medium</v>
      </c>
      <c r="S1856" s="33" t="str">
        <f>VLOOKUP(Data[[#This Row],[Years of Experience]], Experience[], 2, TRUE)</f>
        <v>0 - 5 Years</v>
      </c>
    </row>
    <row r="1857" spans="2:19" x14ac:dyDescent="0.2">
      <c r="B1857" s="1" t="s">
        <v>2436</v>
      </c>
      <c r="C1857" s="1">
        <v>41058.962500000001</v>
      </c>
      <c r="D1857" s="10">
        <v>40000</v>
      </c>
      <c r="E1857" s="1" t="s">
        <v>322</v>
      </c>
      <c r="F1857" s="11">
        <v>40000</v>
      </c>
      <c r="G1857" s="9">
        <f>Data[[#This Row],[Clean Salary]]*INDEX(Exchange[], MATCH(Data[[#This Row],[Currency]], Exchange[Code], 0), 4)</f>
        <v>40000</v>
      </c>
      <c r="H1857" s="11">
        <f>IFERROR(Data[[#This Row],[Salary in USD]]/(INDEX(Exchange[], MATCH(Data[[#This Row],[Local Currency Unit]], Exchange[Code], 0), 8)), "")</f>
        <v>9523.8095238095229</v>
      </c>
      <c r="I1857" s="30">
        <f>100*(Data[[#This Row],[Salary in Big Macs]]/$H$5)</f>
        <v>69.483851782093311</v>
      </c>
      <c r="J1857" s="1" t="s">
        <v>2437</v>
      </c>
      <c r="K1857" s="1" t="s">
        <v>281</v>
      </c>
      <c r="L1857" s="1" t="s">
        <v>133</v>
      </c>
      <c r="M1857" s="1" t="s">
        <v>322</v>
      </c>
      <c r="N1857" s="1" t="str">
        <f>INDEX(Countries[], MATCH(Data[[#This Row],[Where do you work]], Countries[Actual], 0), 2)</f>
        <v>USA</v>
      </c>
      <c r="O1857" s="1" t="str">
        <f>VLOOKUP(Data[[#This Row],[Where do you work]], Countries[], 3, FALSE)</f>
        <v>North America</v>
      </c>
      <c r="P1857" s="1" t="s">
        <v>324</v>
      </c>
      <c r="Q1857" s="1" t="str">
        <f>VLOOKUP(Data[[#This Row],[How many hours of a day you work on Excel]], Time[], 2, FALSE)</f>
        <v>Light</v>
      </c>
      <c r="R1857" s="1">
        <v>8</v>
      </c>
      <c r="S1857" s="33" t="str">
        <f>VLOOKUP(Data[[#This Row],[Years of Experience]], Experience[], 2, TRUE)</f>
        <v>5 - 10 Years</v>
      </c>
    </row>
    <row r="1858" spans="2:19" x14ac:dyDescent="0.2">
      <c r="B1858" s="1" t="s">
        <v>1963</v>
      </c>
      <c r="C1858" s="1">
        <v>41055.028726851851</v>
      </c>
      <c r="D1858" s="10">
        <v>50000</v>
      </c>
      <c r="E1858" s="1" t="s">
        <v>322</v>
      </c>
      <c r="F1858" s="11">
        <v>50000</v>
      </c>
      <c r="G1858" s="9">
        <f>Data[[#This Row],[Clean Salary]]*INDEX(Exchange[], MATCH(Data[[#This Row],[Currency]], Exchange[Code], 0), 4)</f>
        <v>50000</v>
      </c>
      <c r="H1858" s="11">
        <f>IFERROR(Data[[#This Row],[Salary in USD]]/(INDEX(Exchange[], MATCH(Data[[#This Row],[Local Currency Unit]], Exchange[Code], 0), 8)), "")</f>
        <v>11904.761904761905</v>
      </c>
      <c r="I1858" s="30">
        <f>100*(Data[[#This Row],[Salary in Big Macs]]/$H$5)</f>
        <v>86.854814727616642</v>
      </c>
      <c r="J1858" s="1" t="s">
        <v>1964</v>
      </c>
      <c r="K1858" s="1" t="s">
        <v>286</v>
      </c>
      <c r="L1858" s="1" t="s">
        <v>133</v>
      </c>
      <c r="M1858" s="1" t="s">
        <v>322</v>
      </c>
      <c r="N1858" s="1" t="str">
        <f>INDEX(Countries[], MATCH(Data[[#This Row],[Where do you work]], Countries[Actual], 0), 2)</f>
        <v>USA</v>
      </c>
      <c r="O1858" s="1" t="str">
        <f>VLOOKUP(Data[[#This Row],[Where do you work]], Countries[], 3, FALSE)</f>
        <v>North America</v>
      </c>
      <c r="P1858" s="1" t="s">
        <v>282</v>
      </c>
      <c r="Q1858" s="1" t="str">
        <f>VLOOKUP(Data[[#This Row],[How many hours of a day you work on Excel]], Time[], 2, FALSE)</f>
        <v>Heavy</v>
      </c>
      <c r="S1858" s="33" t="str">
        <f>VLOOKUP(Data[[#This Row],[Years of Experience]], Experience[], 2, TRUE)</f>
        <v>0 - 5 Years</v>
      </c>
    </row>
    <row r="1859" spans="2:19" x14ac:dyDescent="0.2">
      <c r="B1859" s="1" t="s">
        <v>1521</v>
      </c>
      <c r="C1859" s="1">
        <v>41059.078159722223</v>
      </c>
      <c r="D1859" s="10">
        <v>61000</v>
      </c>
      <c r="E1859" s="1" t="s">
        <v>322</v>
      </c>
      <c r="F1859" s="11">
        <v>61000</v>
      </c>
      <c r="G1859" s="9">
        <f>Data[[#This Row],[Clean Salary]]*INDEX(Exchange[], MATCH(Data[[#This Row],[Currency]], Exchange[Code], 0), 4)</f>
        <v>61000</v>
      </c>
      <c r="H1859" s="11">
        <f>IFERROR(Data[[#This Row],[Salary in USD]]/(INDEX(Exchange[], MATCH(Data[[#This Row],[Local Currency Unit]], Exchange[Code], 0), 8)), "")</f>
        <v>14523.809523809523</v>
      </c>
      <c r="I1859" s="30">
        <f>100*(Data[[#This Row],[Salary in Big Macs]]/$H$5)</f>
        <v>105.96287396769229</v>
      </c>
      <c r="J1859" s="1" t="s">
        <v>1522</v>
      </c>
      <c r="K1859" s="1" t="s">
        <v>290</v>
      </c>
      <c r="L1859" s="1" t="s">
        <v>133</v>
      </c>
      <c r="M1859" s="1" t="s">
        <v>322</v>
      </c>
      <c r="N1859" s="1" t="str">
        <f>INDEX(Countries[], MATCH(Data[[#This Row],[Where do you work]], Countries[Actual], 0), 2)</f>
        <v>USA</v>
      </c>
      <c r="O1859" s="1" t="str">
        <f>VLOOKUP(Data[[#This Row],[Where do you work]], Countries[], 3, FALSE)</f>
        <v>North America</v>
      </c>
      <c r="P1859" s="1" t="s">
        <v>282</v>
      </c>
      <c r="Q1859" s="1" t="str">
        <f>VLOOKUP(Data[[#This Row],[How many hours of a day you work on Excel]], Time[], 2, FALSE)</f>
        <v>Heavy</v>
      </c>
      <c r="R1859" s="1">
        <v>12</v>
      </c>
      <c r="S1859" s="33" t="str">
        <f>VLOOKUP(Data[[#This Row],[Years of Experience]], Experience[], 2, TRUE)</f>
        <v>10 - 20 Years</v>
      </c>
    </row>
    <row r="1860" spans="2:19" x14ac:dyDescent="0.2">
      <c r="B1860" s="1" t="s">
        <v>2181</v>
      </c>
      <c r="C1860" s="1">
        <v>41055.051701388889</v>
      </c>
      <c r="D1860" s="10">
        <v>46000</v>
      </c>
      <c r="E1860" s="1" t="s">
        <v>322</v>
      </c>
      <c r="F1860" s="11">
        <v>46000</v>
      </c>
      <c r="G1860" s="9">
        <f>Data[[#This Row],[Clean Salary]]*INDEX(Exchange[], MATCH(Data[[#This Row],[Currency]], Exchange[Code], 0), 4)</f>
        <v>46000</v>
      </c>
      <c r="H1860" s="11">
        <f>IFERROR(Data[[#This Row],[Salary in USD]]/(INDEX(Exchange[], MATCH(Data[[#This Row],[Local Currency Unit]], Exchange[Code], 0), 8)), "")</f>
        <v>10952.380952380952</v>
      </c>
      <c r="I1860" s="30">
        <f>100*(Data[[#This Row],[Salary in Big Macs]]/$H$5)</f>
        <v>79.906429549407306</v>
      </c>
      <c r="J1860" s="1" t="s">
        <v>2182</v>
      </c>
      <c r="K1860" s="1" t="s">
        <v>290</v>
      </c>
      <c r="L1860" s="1" t="s">
        <v>133</v>
      </c>
      <c r="M1860" s="1" t="s">
        <v>322</v>
      </c>
      <c r="N1860" s="1" t="str">
        <f>INDEX(Countries[], MATCH(Data[[#This Row],[Where do you work]], Countries[Actual], 0), 2)</f>
        <v>USA</v>
      </c>
      <c r="O1860" s="1" t="str">
        <f>VLOOKUP(Data[[#This Row],[Where do you work]], Countries[], 3, FALSE)</f>
        <v>North America</v>
      </c>
      <c r="P1860" s="1" t="s">
        <v>294</v>
      </c>
      <c r="Q1860" s="1" t="str">
        <f>VLOOKUP(Data[[#This Row],[How many hours of a day you work on Excel]], Time[], 2, FALSE)</f>
        <v>Very Heavy</v>
      </c>
      <c r="S1860" s="33" t="str">
        <f>VLOOKUP(Data[[#This Row],[Years of Experience]], Experience[], 2, TRUE)</f>
        <v>0 - 5 Years</v>
      </c>
    </row>
    <row r="1861" spans="2:19" x14ac:dyDescent="0.2">
      <c r="B1861" s="1" t="s">
        <v>1727</v>
      </c>
      <c r="C1861" s="1">
        <v>41055.028877314813</v>
      </c>
      <c r="D1861" s="10">
        <v>56160</v>
      </c>
      <c r="E1861" s="1" t="s">
        <v>322</v>
      </c>
      <c r="F1861" s="11">
        <v>56160</v>
      </c>
      <c r="G1861" s="9">
        <f>Data[[#This Row],[Clean Salary]]*INDEX(Exchange[], MATCH(Data[[#This Row],[Currency]], Exchange[Code], 0), 4)</f>
        <v>56160</v>
      </c>
      <c r="H1861" s="11">
        <f>IFERROR(Data[[#This Row],[Salary in USD]]/(INDEX(Exchange[], MATCH(Data[[#This Row],[Local Currency Unit]], Exchange[Code], 0), 8)), "")</f>
        <v>13371.428571428571</v>
      </c>
      <c r="I1861" s="30">
        <f>100*(Data[[#This Row],[Salary in Big Macs]]/$H$5)</f>
        <v>97.555327902059005</v>
      </c>
      <c r="J1861" s="1" t="s">
        <v>1728</v>
      </c>
      <c r="K1861" s="1" t="s">
        <v>290</v>
      </c>
      <c r="L1861" s="1" t="s">
        <v>133</v>
      </c>
      <c r="M1861" s="1" t="s">
        <v>322</v>
      </c>
      <c r="N1861" s="1" t="str">
        <f>INDEX(Countries[], MATCH(Data[[#This Row],[Where do you work]], Countries[Actual], 0), 2)</f>
        <v>USA</v>
      </c>
      <c r="O1861" s="1" t="str">
        <f>VLOOKUP(Data[[#This Row],[Where do you work]], Countries[], 3, FALSE)</f>
        <v>North America</v>
      </c>
      <c r="P1861" s="1" t="s">
        <v>282</v>
      </c>
      <c r="Q1861" s="1" t="str">
        <f>VLOOKUP(Data[[#This Row],[How many hours of a day you work on Excel]], Time[], 2, FALSE)</f>
        <v>Heavy</v>
      </c>
      <c r="S1861" s="33" t="str">
        <f>VLOOKUP(Data[[#This Row],[Years of Experience]], Experience[], 2, TRUE)</f>
        <v>0 - 5 Years</v>
      </c>
    </row>
    <row r="1862" spans="2:19" x14ac:dyDescent="0.2">
      <c r="B1862" s="1" t="s">
        <v>608</v>
      </c>
      <c r="C1862" s="1">
        <v>41080.105462962965</v>
      </c>
      <c r="D1862" s="10">
        <v>110000</v>
      </c>
      <c r="E1862" s="1" t="s">
        <v>322</v>
      </c>
      <c r="F1862" s="11">
        <v>110000</v>
      </c>
      <c r="G1862" s="9">
        <f>Data[[#This Row],[Clean Salary]]*INDEX(Exchange[], MATCH(Data[[#This Row],[Currency]], Exchange[Code], 0), 4)</f>
        <v>110000</v>
      </c>
      <c r="H1862" s="11">
        <f>IFERROR(Data[[#This Row],[Salary in USD]]/(INDEX(Exchange[], MATCH(Data[[#This Row],[Local Currency Unit]], Exchange[Code], 0), 8)), "")</f>
        <v>26190.476190476191</v>
      </c>
      <c r="I1862" s="30">
        <f>100*(Data[[#This Row],[Salary in Big Macs]]/$H$5)</f>
        <v>191.08059240075661</v>
      </c>
      <c r="J1862" s="1" t="s">
        <v>609</v>
      </c>
      <c r="K1862" s="1" t="s">
        <v>329</v>
      </c>
      <c r="L1862" s="1" t="s">
        <v>133</v>
      </c>
      <c r="M1862" s="1" t="s">
        <v>322</v>
      </c>
      <c r="N1862" s="1" t="str">
        <f>INDEX(Countries[], MATCH(Data[[#This Row],[Where do you work]], Countries[Actual], 0), 2)</f>
        <v>USA</v>
      </c>
      <c r="O1862" s="1" t="str">
        <f>VLOOKUP(Data[[#This Row],[Where do you work]], Countries[], 3, FALSE)</f>
        <v>North America</v>
      </c>
      <c r="P1862" s="1" t="s">
        <v>282</v>
      </c>
      <c r="Q1862" s="1" t="str">
        <f>VLOOKUP(Data[[#This Row],[How many hours of a day you work on Excel]], Time[], 2, FALSE)</f>
        <v>Heavy</v>
      </c>
      <c r="R1862" s="1">
        <v>10</v>
      </c>
      <c r="S1862" s="33" t="str">
        <f>VLOOKUP(Data[[#This Row],[Years of Experience]], Experience[], 2, TRUE)</f>
        <v>10 - 20 Years</v>
      </c>
    </row>
    <row r="1863" spans="2:19" x14ac:dyDescent="0.2">
      <c r="B1863" s="1" t="s">
        <v>535</v>
      </c>
      <c r="C1863" s="1">
        <v>41058.776979166665</v>
      </c>
      <c r="D1863" s="10">
        <v>125000</v>
      </c>
      <c r="E1863" s="1" t="s">
        <v>322</v>
      </c>
      <c r="F1863" s="11">
        <v>125000</v>
      </c>
      <c r="G1863" s="9">
        <f>Data[[#This Row],[Clean Salary]]*INDEX(Exchange[], MATCH(Data[[#This Row],[Currency]], Exchange[Code], 0), 4)</f>
        <v>125000</v>
      </c>
      <c r="H1863" s="11">
        <f>IFERROR(Data[[#This Row],[Salary in USD]]/(INDEX(Exchange[], MATCH(Data[[#This Row],[Local Currency Unit]], Exchange[Code], 0), 8)), "")</f>
        <v>29761.90476190476</v>
      </c>
      <c r="I1863" s="30">
        <f>100*(Data[[#This Row],[Salary in Big Macs]]/$H$5)</f>
        <v>217.13703681904158</v>
      </c>
      <c r="J1863" s="1" t="s">
        <v>536</v>
      </c>
      <c r="K1863" s="1" t="s">
        <v>281</v>
      </c>
      <c r="L1863" s="1" t="s">
        <v>133</v>
      </c>
      <c r="M1863" s="1" t="s">
        <v>322</v>
      </c>
      <c r="N1863" s="1" t="str">
        <f>INDEX(Countries[], MATCH(Data[[#This Row],[Where do you work]], Countries[Actual], 0), 2)</f>
        <v>USA</v>
      </c>
      <c r="O1863" s="1" t="str">
        <f>VLOOKUP(Data[[#This Row],[Where do you work]], Countries[], 3, FALSE)</f>
        <v>North America</v>
      </c>
      <c r="P1863" s="1" t="s">
        <v>282</v>
      </c>
      <c r="Q1863" s="1" t="str">
        <f>VLOOKUP(Data[[#This Row],[How many hours of a day you work on Excel]], Time[], 2, FALSE)</f>
        <v>Heavy</v>
      </c>
      <c r="R1863" s="1">
        <v>2</v>
      </c>
      <c r="S1863" s="33" t="str">
        <f>VLOOKUP(Data[[#This Row],[Years of Experience]], Experience[], 2, TRUE)</f>
        <v>0 - 5 Years</v>
      </c>
    </row>
    <row r="1864" spans="2:19" x14ac:dyDescent="0.2">
      <c r="B1864" s="1" t="s">
        <v>670</v>
      </c>
      <c r="C1864" s="1">
        <v>41055.197523148148</v>
      </c>
      <c r="D1864" s="10">
        <v>104000</v>
      </c>
      <c r="E1864" s="1" t="s">
        <v>322</v>
      </c>
      <c r="F1864" s="11">
        <v>104000</v>
      </c>
      <c r="G1864" s="9">
        <f>Data[[#This Row],[Clean Salary]]*INDEX(Exchange[], MATCH(Data[[#This Row],[Currency]], Exchange[Code], 0), 4)</f>
        <v>104000</v>
      </c>
      <c r="H1864" s="11">
        <f>IFERROR(Data[[#This Row],[Salary in USD]]/(INDEX(Exchange[], MATCH(Data[[#This Row],[Local Currency Unit]], Exchange[Code], 0), 8)), "")</f>
        <v>24761.90476190476</v>
      </c>
      <c r="I1864" s="30">
        <f>100*(Data[[#This Row],[Salary in Big Macs]]/$H$5)</f>
        <v>180.6580146334426</v>
      </c>
      <c r="J1864" s="1" t="s">
        <v>671</v>
      </c>
      <c r="K1864" s="1" t="s">
        <v>290</v>
      </c>
      <c r="L1864" s="1" t="s">
        <v>133</v>
      </c>
      <c r="M1864" s="1" t="s">
        <v>322</v>
      </c>
      <c r="N1864" s="1" t="str">
        <f>INDEX(Countries[], MATCH(Data[[#This Row],[Where do you work]], Countries[Actual], 0), 2)</f>
        <v>USA</v>
      </c>
      <c r="O1864" s="1" t="str">
        <f>VLOOKUP(Data[[#This Row],[Where do you work]], Countries[], 3, FALSE)</f>
        <v>North America</v>
      </c>
      <c r="P1864" s="1" t="s">
        <v>282</v>
      </c>
      <c r="Q1864" s="1" t="str">
        <f>VLOOKUP(Data[[#This Row],[How many hours of a day you work on Excel]], Time[], 2, FALSE)</f>
        <v>Heavy</v>
      </c>
      <c r="S1864" s="33" t="str">
        <f>VLOOKUP(Data[[#This Row],[Years of Experience]], Experience[], 2, TRUE)</f>
        <v>0 - 5 Years</v>
      </c>
    </row>
    <row r="1865" spans="2:19" x14ac:dyDescent="0.2">
      <c r="B1865" s="1" t="s">
        <v>1036</v>
      </c>
      <c r="C1865" s="1">
        <v>41055.048842592594</v>
      </c>
      <c r="D1865" s="10">
        <v>80000</v>
      </c>
      <c r="E1865" s="1" t="s">
        <v>322</v>
      </c>
      <c r="F1865" s="11">
        <v>80000</v>
      </c>
      <c r="G1865" s="9">
        <f>Data[[#This Row],[Clean Salary]]*INDEX(Exchange[], MATCH(Data[[#This Row],[Currency]], Exchange[Code], 0), 4)</f>
        <v>80000</v>
      </c>
      <c r="H1865" s="11">
        <f>IFERROR(Data[[#This Row],[Salary in USD]]/(INDEX(Exchange[], MATCH(Data[[#This Row],[Local Currency Unit]], Exchange[Code], 0), 8)), "")</f>
        <v>19047.619047619046</v>
      </c>
      <c r="I1865" s="30">
        <f>100*(Data[[#This Row],[Salary in Big Macs]]/$H$5)</f>
        <v>138.96770356418662</v>
      </c>
      <c r="J1865" s="1" t="s">
        <v>1037</v>
      </c>
      <c r="K1865" s="1" t="s">
        <v>329</v>
      </c>
      <c r="L1865" s="1" t="s">
        <v>133</v>
      </c>
      <c r="M1865" s="1" t="s">
        <v>322</v>
      </c>
      <c r="N1865" s="1" t="str">
        <f>INDEX(Countries[], MATCH(Data[[#This Row],[Where do you work]], Countries[Actual], 0), 2)</f>
        <v>USA</v>
      </c>
      <c r="O1865" s="1" t="str">
        <f>VLOOKUP(Data[[#This Row],[Where do you work]], Countries[], 3, FALSE)</f>
        <v>North America</v>
      </c>
      <c r="P1865" s="1" t="s">
        <v>291</v>
      </c>
      <c r="Q1865" s="1" t="str">
        <f>VLOOKUP(Data[[#This Row],[How many hours of a day you work on Excel]], Time[], 2, FALSE)</f>
        <v>Medium</v>
      </c>
      <c r="S1865" s="33" t="str">
        <f>VLOOKUP(Data[[#This Row],[Years of Experience]], Experience[], 2, TRUE)</f>
        <v>0 - 5 Years</v>
      </c>
    </row>
    <row r="1866" spans="2:19" x14ac:dyDescent="0.2">
      <c r="B1866" s="1" t="s">
        <v>778</v>
      </c>
      <c r="C1866" s="1">
        <v>41055.041284722225</v>
      </c>
      <c r="D1866" s="10">
        <v>95000</v>
      </c>
      <c r="E1866" s="1" t="s">
        <v>322</v>
      </c>
      <c r="F1866" s="11">
        <v>95000</v>
      </c>
      <c r="G1866" s="9">
        <f>Data[[#This Row],[Clean Salary]]*INDEX(Exchange[], MATCH(Data[[#This Row],[Currency]], Exchange[Code], 0), 4)</f>
        <v>95000</v>
      </c>
      <c r="H1866" s="11">
        <f>IFERROR(Data[[#This Row],[Salary in USD]]/(INDEX(Exchange[], MATCH(Data[[#This Row],[Local Currency Unit]], Exchange[Code], 0), 8)), "")</f>
        <v>22619.047619047618</v>
      </c>
      <c r="I1866" s="30">
        <f>100*(Data[[#This Row],[Salary in Big Macs]]/$H$5)</f>
        <v>165.02414798247159</v>
      </c>
      <c r="J1866" s="1" t="s">
        <v>779</v>
      </c>
      <c r="K1866" s="1" t="s">
        <v>329</v>
      </c>
      <c r="L1866" s="1" t="s">
        <v>133</v>
      </c>
      <c r="M1866" s="1" t="s">
        <v>322</v>
      </c>
      <c r="N1866" s="1" t="str">
        <f>INDEX(Countries[], MATCH(Data[[#This Row],[Where do you work]], Countries[Actual], 0), 2)</f>
        <v>USA</v>
      </c>
      <c r="O1866" s="1" t="str">
        <f>VLOOKUP(Data[[#This Row],[Where do you work]], Countries[], 3, FALSE)</f>
        <v>North America</v>
      </c>
      <c r="P1866" s="1" t="s">
        <v>282</v>
      </c>
      <c r="Q1866" s="1" t="str">
        <f>VLOOKUP(Data[[#This Row],[How many hours of a day you work on Excel]], Time[], 2, FALSE)</f>
        <v>Heavy</v>
      </c>
      <c r="S1866" s="33" t="str">
        <f>VLOOKUP(Data[[#This Row],[Years of Experience]], Experience[], 2, TRUE)</f>
        <v>0 - 5 Years</v>
      </c>
    </row>
    <row r="1867" spans="2:19" x14ac:dyDescent="0.2">
      <c r="B1867" s="1" t="s">
        <v>686</v>
      </c>
      <c r="C1867" s="1">
        <v>41055.04828703704</v>
      </c>
      <c r="D1867" s="10">
        <v>103000</v>
      </c>
      <c r="E1867" s="1" t="s">
        <v>322</v>
      </c>
      <c r="F1867" s="11">
        <v>103000</v>
      </c>
      <c r="G1867" s="9">
        <f>Data[[#This Row],[Clean Salary]]*INDEX(Exchange[], MATCH(Data[[#This Row],[Currency]], Exchange[Code], 0), 4)</f>
        <v>103000</v>
      </c>
      <c r="H1867" s="11">
        <f>IFERROR(Data[[#This Row],[Salary in USD]]/(INDEX(Exchange[], MATCH(Data[[#This Row],[Local Currency Unit]], Exchange[Code], 0), 8)), "")</f>
        <v>24523.809523809523</v>
      </c>
      <c r="I1867" s="30">
        <f>100*(Data[[#This Row],[Salary in Big Macs]]/$H$5)</f>
        <v>178.92091833889029</v>
      </c>
      <c r="J1867" s="1" t="s">
        <v>687</v>
      </c>
      <c r="K1867" s="1" t="s">
        <v>329</v>
      </c>
      <c r="L1867" s="1" t="s">
        <v>133</v>
      </c>
      <c r="M1867" s="1" t="s">
        <v>322</v>
      </c>
      <c r="N1867" s="1" t="str">
        <f>INDEX(Countries[], MATCH(Data[[#This Row],[Where do you work]], Countries[Actual], 0), 2)</f>
        <v>USA</v>
      </c>
      <c r="O1867" s="1" t="str">
        <f>VLOOKUP(Data[[#This Row],[Where do you work]], Countries[], 3, FALSE)</f>
        <v>North America</v>
      </c>
      <c r="P1867" s="1" t="s">
        <v>291</v>
      </c>
      <c r="Q1867" s="1" t="str">
        <f>VLOOKUP(Data[[#This Row],[How many hours of a day you work on Excel]], Time[], 2, FALSE)</f>
        <v>Medium</v>
      </c>
      <c r="S1867" s="33" t="str">
        <f>VLOOKUP(Data[[#This Row],[Years of Experience]], Experience[], 2, TRUE)</f>
        <v>0 - 5 Years</v>
      </c>
    </row>
    <row r="1868" spans="2:19" x14ac:dyDescent="0.2">
      <c r="B1868" s="1" t="s">
        <v>3364</v>
      </c>
      <c r="C1868" s="1">
        <v>41055.05704861111</v>
      </c>
      <c r="D1868" s="10">
        <v>16000</v>
      </c>
      <c r="E1868" s="1" t="s">
        <v>322</v>
      </c>
      <c r="F1868" s="11">
        <v>16000</v>
      </c>
      <c r="G1868" s="9">
        <f>Data[[#This Row],[Clean Salary]]*INDEX(Exchange[], MATCH(Data[[#This Row],[Currency]], Exchange[Code], 0), 4)</f>
        <v>16000</v>
      </c>
      <c r="H1868" s="11">
        <f>IFERROR(Data[[#This Row],[Salary in USD]]/(INDEX(Exchange[], MATCH(Data[[#This Row],[Local Currency Unit]], Exchange[Code], 0), 8)), "")</f>
        <v>3809.5238095238092</v>
      </c>
      <c r="I1868" s="30">
        <f>100*(Data[[#This Row],[Salary in Big Macs]]/$H$5)</f>
        <v>27.793540712837324</v>
      </c>
      <c r="J1868" s="1" t="s">
        <v>3365</v>
      </c>
      <c r="K1868" s="1" t="s">
        <v>329</v>
      </c>
      <c r="L1868" s="1" t="s">
        <v>133</v>
      </c>
      <c r="M1868" s="1" t="s">
        <v>322</v>
      </c>
      <c r="N1868" s="1" t="str">
        <f>INDEX(Countries[], MATCH(Data[[#This Row],[Where do you work]], Countries[Actual], 0), 2)</f>
        <v>USA</v>
      </c>
      <c r="O1868" s="1" t="str">
        <f>VLOOKUP(Data[[#This Row],[Where do you work]], Countries[], 3, FALSE)</f>
        <v>North America</v>
      </c>
      <c r="P1868" s="1" t="s">
        <v>324</v>
      </c>
      <c r="Q1868" s="1" t="str">
        <f>VLOOKUP(Data[[#This Row],[How many hours of a day you work on Excel]], Time[], 2, FALSE)</f>
        <v>Light</v>
      </c>
      <c r="S1868" s="33" t="str">
        <f>VLOOKUP(Data[[#This Row],[Years of Experience]], Experience[], 2, TRUE)</f>
        <v>0 - 5 Years</v>
      </c>
    </row>
    <row r="1869" spans="2:19" x14ac:dyDescent="0.2">
      <c r="B1869" s="1" t="s">
        <v>430</v>
      </c>
      <c r="C1869" s="1">
        <v>41058.918414351851</v>
      </c>
      <c r="D1869" s="10">
        <v>150000</v>
      </c>
      <c r="E1869" s="1" t="s">
        <v>322</v>
      </c>
      <c r="F1869" s="11">
        <v>150000</v>
      </c>
      <c r="G1869" s="9">
        <f>Data[[#This Row],[Clean Salary]]*INDEX(Exchange[], MATCH(Data[[#This Row],[Currency]], Exchange[Code], 0), 4)</f>
        <v>150000</v>
      </c>
      <c r="H1869" s="11">
        <f>IFERROR(Data[[#This Row],[Salary in USD]]/(INDEX(Exchange[], MATCH(Data[[#This Row],[Local Currency Unit]], Exchange[Code], 0), 8)), "")</f>
        <v>35714.28571428571</v>
      </c>
      <c r="I1869" s="30">
        <f>100*(Data[[#This Row],[Salary in Big Macs]]/$H$5)</f>
        <v>260.56444418284991</v>
      </c>
      <c r="J1869" s="1" t="s">
        <v>431</v>
      </c>
      <c r="K1869" s="1" t="s">
        <v>281</v>
      </c>
      <c r="L1869" s="1" t="s">
        <v>133</v>
      </c>
      <c r="M1869" s="1" t="s">
        <v>322</v>
      </c>
      <c r="N1869" s="1" t="str">
        <f>INDEX(Countries[], MATCH(Data[[#This Row],[Where do you work]], Countries[Actual], 0), 2)</f>
        <v>USA</v>
      </c>
      <c r="O1869" s="1" t="str">
        <f>VLOOKUP(Data[[#This Row],[Where do you work]], Countries[], 3, FALSE)</f>
        <v>North America</v>
      </c>
      <c r="P1869" s="1" t="s">
        <v>291</v>
      </c>
      <c r="Q1869" s="1" t="str">
        <f>VLOOKUP(Data[[#This Row],[How many hours of a day you work on Excel]], Time[], 2, FALSE)</f>
        <v>Medium</v>
      </c>
      <c r="R1869" s="1">
        <v>30</v>
      </c>
      <c r="S1869" s="33" t="str">
        <f>VLOOKUP(Data[[#This Row],[Years of Experience]], Experience[], 2, TRUE)</f>
        <v>20+ Years</v>
      </c>
    </row>
    <row r="1870" spans="2:19" x14ac:dyDescent="0.2">
      <c r="B1870" s="1" t="s">
        <v>533</v>
      </c>
      <c r="C1870" s="1">
        <v>41057.367314814815</v>
      </c>
      <c r="D1870" s="10">
        <v>125000</v>
      </c>
      <c r="E1870" s="1" t="s">
        <v>322</v>
      </c>
      <c r="F1870" s="11">
        <v>125000</v>
      </c>
      <c r="G1870" s="9">
        <f>Data[[#This Row],[Clean Salary]]*INDEX(Exchange[], MATCH(Data[[#This Row],[Currency]], Exchange[Code], 0), 4)</f>
        <v>125000</v>
      </c>
      <c r="H1870" s="11">
        <f>IFERROR(Data[[#This Row],[Salary in USD]]/(INDEX(Exchange[], MATCH(Data[[#This Row],[Local Currency Unit]], Exchange[Code], 0), 8)), "")</f>
        <v>29761.90476190476</v>
      </c>
      <c r="I1870" s="30">
        <f>100*(Data[[#This Row],[Salary in Big Macs]]/$H$5)</f>
        <v>217.13703681904158</v>
      </c>
      <c r="J1870" s="1" t="s">
        <v>534</v>
      </c>
      <c r="K1870" s="1" t="s">
        <v>329</v>
      </c>
      <c r="L1870" s="1" t="s">
        <v>133</v>
      </c>
      <c r="M1870" s="1" t="s">
        <v>322</v>
      </c>
      <c r="N1870" s="1" t="str">
        <f>INDEX(Countries[], MATCH(Data[[#This Row],[Where do you work]], Countries[Actual], 0), 2)</f>
        <v>USA</v>
      </c>
      <c r="O1870" s="1" t="str">
        <f>VLOOKUP(Data[[#This Row],[Where do you work]], Countries[], 3, FALSE)</f>
        <v>North America</v>
      </c>
      <c r="P1870" s="1" t="s">
        <v>282</v>
      </c>
      <c r="Q1870" s="1" t="str">
        <f>VLOOKUP(Data[[#This Row],[How many hours of a day you work on Excel]], Time[], 2, FALSE)</f>
        <v>Heavy</v>
      </c>
      <c r="R1870" s="1">
        <v>10</v>
      </c>
      <c r="S1870" s="33" t="str">
        <f>VLOOKUP(Data[[#This Row],[Years of Experience]], Experience[], 2, TRUE)</f>
        <v>10 - 20 Years</v>
      </c>
    </row>
    <row r="1871" spans="2:19" x14ac:dyDescent="0.2">
      <c r="B1871" s="1" t="s">
        <v>3561</v>
      </c>
      <c r="C1871" s="1">
        <v>41065.210462962961</v>
      </c>
      <c r="D1871" s="10">
        <v>1000</v>
      </c>
      <c r="E1871" s="1" t="s">
        <v>322</v>
      </c>
      <c r="F1871" s="11">
        <v>12000</v>
      </c>
      <c r="G1871" s="9">
        <f>Data[[#This Row],[Clean Salary]]*INDEX(Exchange[], MATCH(Data[[#This Row],[Currency]], Exchange[Code], 0), 4)</f>
        <v>12000</v>
      </c>
      <c r="H1871" s="11">
        <f>IFERROR(Data[[#This Row],[Salary in USD]]/(INDEX(Exchange[], MATCH(Data[[#This Row],[Local Currency Unit]], Exchange[Code], 0), 8)), "")</f>
        <v>2857.1428571428569</v>
      </c>
      <c r="I1871" s="30">
        <f>100*(Data[[#This Row],[Salary in Big Macs]]/$H$5)</f>
        <v>20.845155534627992</v>
      </c>
      <c r="J1871" s="1" t="s">
        <v>3562</v>
      </c>
      <c r="K1871" s="1" t="s">
        <v>290</v>
      </c>
      <c r="L1871" s="1" t="s">
        <v>133</v>
      </c>
      <c r="M1871" s="1" t="s">
        <v>322</v>
      </c>
      <c r="N1871" s="1" t="str">
        <f>INDEX(Countries[], MATCH(Data[[#This Row],[Where do you work]], Countries[Actual], 0), 2)</f>
        <v>USA</v>
      </c>
      <c r="O1871" s="1" t="str">
        <f>VLOOKUP(Data[[#This Row],[Where do you work]], Countries[], 3, FALSE)</f>
        <v>North America</v>
      </c>
      <c r="P1871" s="1" t="s">
        <v>291</v>
      </c>
      <c r="Q1871" s="1" t="str">
        <f>VLOOKUP(Data[[#This Row],[How many hours of a day you work on Excel]], Time[], 2, FALSE)</f>
        <v>Medium</v>
      </c>
      <c r="R1871" s="1">
        <v>1</v>
      </c>
      <c r="S1871" s="33" t="str">
        <f>VLOOKUP(Data[[#This Row],[Years of Experience]], Experience[], 2, TRUE)</f>
        <v>0 - 5 Years</v>
      </c>
    </row>
    <row r="1872" spans="2:19" x14ac:dyDescent="0.2">
      <c r="B1872" s="1" t="s">
        <v>1040</v>
      </c>
      <c r="C1872" s="1">
        <v>41055.115486111114</v>
      </c>
      <c r="D1872" s="10">
        <v>80000</v>
      </c>
      <c r="E1872" s="1" t="s">
        <v>322</v>
      </c>
      <c r="F1872" s="11">
        <v>80000</v>
      </c>
      <c r="G1872" s="9">
        <f>Data[[#This Row],[Clean Salary]]*INDEX(Exchange[], MATCH(Data[[#This Row],[Currency]], Exchange[Code], 0), 4)</f>
        <v>80000</v>
      </c>
      <c r="H1872" s="11">
        <f>IFERROR(Data[[#This Row],[Salary in USD]]/(INDEX(Exchange[], MATCH(Data[[#This Row],[Local Currency Unit]], Exchange[Code], 0), 8)), "")</f>
        <v>19047.619047619046</v>
      </c>
      <c r="I1872" s="30">
        <f>100*(Data[[#This Row],[Salary in Big Macs]]/$H$5)</f>
        <v>138.96770356418662</v>
      </c>
      <c r="J1872" s="1" t="s">
        <v>1041</v>
      </c>
      <c r="K1872" s="1" t="s">
        <v>290</v>
      </c>
      <c r="L1872" s="1" t="s">
        <v>133</v>
      </c>
      <c r="M1872" s="1" t="s">
        <v>322</v>
      </c>
      <c r="N1872" s="1" t="str">
        <f>INDEX(Countries[], MATCH(Data[[#This Row],[Where do you work]], Countries[Actual], 0), 2)</f>
        <v>USA</v>
      </c>
      <c r="O1872" s="1" t="str">
        <f>VLOOKUP(Data[[#This Row],[Where do you work]], Countries[], 3, FALSE)</f>
        <v>North America</v>
      </c>
      <c r="P1872" s="1" t="s">
        <v>282</v>
      </c>
      <c r="Q1872" s="1" t="str">
        <f>VLOOKUP(Data[[#This Row],[How many hours of a day you work on Excel]], Time[], 2, FALSE)</f>
        <v>Heavy</v>
      </c>
      <c r="S1872" s="33" t="str">
        <f>VLOOKUP(Data[[#This Row],[Years of Experience]], Experience[], 2, TRUE)</f>
        <v>0 - 5 Years</v>
      </c>
    </row>
    <row r="1873" spans="2:19" x14ac:dyDescent="0.2">
      <c r="B1873" s="1" t="s">
        <v>1977</v>
      </c>
      <c r="C1873" s="1">
        <v>41055.121840277781</v>
      </c>
      <c r="D1873" s="10">
        <v>50000</v>
      </c>
      <c r="E1873" s="1" t="s">
        <v>322</v>
      </c>
      <c r="F1873" s="11">
        <v>50000</v>
      </c>
      <c r="G1873" s="9">
        <f>Data[[#This Row],[Clean Salary]]*INDEX(Exchange[], MATCH(Data[[#This Row],[Currency]], Exchange[Code], 0), 4)</f>
        <v>50000</v>
      </c>
      <c r="H1873" s="11">
        <f>IFERROR(Data[[#This Row],[Salary in USD]]/(INDEX(Exchange[], MATCH(Data[[#This Row],[Local Currency Unit]], Exchange[Code], 0), 8)), "")</f>
        <v>11904.761904761905</v>
      </c>
      <c r="I1873" s="30">
        <f>100*(Data[[#This Row],[Salary in Big Macs]]/$H$5)</f>
        <v>86.854814727616642</v>
      </c>
      <c r="J1873" s="1" t="s">
        <v>1978</v>
      </c>
      <c r="K1873" s="1" t="s">
        <v>290</v>
      </c>
      <c r="L1873" s="1" t="s">
        <v>133</v>
      </c>
      <c r="M1873" s="1" t="s">
        <v>322</v>
      </c>
      <c r="N1873" s="1" t="str">
        <f>INDEX(Countries[], MATCH(Data[[#This Row],[Where do you work]], Countries[Actual], 0), 2)</f>
        <v>USA</v>
      </c>
      <c r="O1873" s="1" t="str">
        <f>VLOOKUP(Data[[#This Row],[Where do you work]], Countries[], 3, FALSE)</f>
        <v>North America</v>
      </c>
      <c r="P1873" s="1" t="s">
        <v>282</v>
      </c>
      <c r="Q1873" s="1" t="str">
        <f>VLOOKUP(Data[[#This Row],[How many hours of a day you work on Excel]], Time[], 2, FALSE)</f>
        <v>Heavy</v>
      </c>
      <c r="S1873" s="33" t="str">
        <f>VLOOKUP(Data[[#This Row],[Years of Experience]], Experience[], 2, TRUE)</f>
        <v>0 - 5 Years</v>
      </c>
    </row>
    <row r="1874" spans="2:19" x14ac:dyDescent="0.2">
      <c r="B1874" s="1" t="s">
        <v>2138</v>
      </c>
      <c r="C1874" s="1">
        <v>41061.061828703707</v>
      </c>
      <c r="D1874" s="10">
        <v>46325</v>
      </c>
      <c r="E1874" s="1" t="s">
        <v>322</v>
      </c>
      <c r="F1874" s="11">
        <v>46325</v>
      </c>
      <c r="G1874" s="9">
        <f>Data[[#This Row],[Clean Salary]]*INDEX(Exchange[], MATCH(Data[[#This Row],[Currency]], Exchange[Code], 0), 4)</f>
        <v>46325</v>
      </c>
      <c r="H1874" s="11">
        <f>IFERROR(Data[[#This Row],[Salary in USD]]/(INDEX(Exchange[], MATCH(Data[[#This Row],[Local Currency Unit]], Exchange[Code], 0), 8)), "")</f>
        <v>11029.761904761905</v>
      </c>
      <c r="I1874" s="30">
        <f>100*(Data[[#This Row],[Salary in Big Macs]]/$H$5)</f>
        <v>80.470985845136809</v>
      </c>
      <c r="J1874" s="1" t="s">
        <v>2139</v>
      </c>
      <c r="K1874" s="1" t="s">
        <v>298</v>
      </c>
      <c r="L1874" s="1" t="s">
        <v>133</v>
      </c>
      <c r="M1874" s="1" t="s">
        <v>322</v>
      </c>
      <c r="N1874" s="1" t="str">
        <f>INDEX(Countries[], MATCH(Data[[#This Row],[Where do you work]], Countries[Actual], 0), 2)</f>
        <v>USA</v>
      </c>
      <c r="O1874" s="1" t="str">
        <f>VLOOKUP(Data[[#This Row],[Where do you work]], Countries[], 3, FALSE)</f>
        <v>North America</v>
      </c>
      <c r="P1874" s="1" t="s">
        <v>282</v>
      </c>
      <c r="Q1874" s="1" t="str">
        <f>VLOOKUP(Data[[#This Row],[How many hours of a day you work on Excel]], Time[], 2, FALSE)</f>
        <v>Heavy</v>
      </c>
      <c r="R1874" s="1">
        <v>1</v>
      </c>
      <c r="S1874" s="33" t="str">
        <f>VLOOKUP(Data[[#This Row],[Years of Experience]], Experience[], 2, TRUE)</f>
        <v>0 - 5 Years</v>
      </c>
    </row>
    <row r="1875" spans="2:19" x14ac:dyDescent="0.2">
      <c r="B1875" s="1" t="s">
        <v>2224</v>
      </c>
      <c r="C1875" s="1">
        <v>41055.278460648151</v>
      </c>
      <c r="D1875" s="10">
        <v>45000</v>
      </c>
      <c r="E1875" s="1" t="s">
        <v>322</v>
      </c>
      <c r="F1875" s="11">
        <v>45000</v>
      </c>
      <c r="G1875" s="9">
        <f>Data[[#This Row],[Clean Salary]]*INDEX(Exchange[], MATCH(Data[[#This Row],[Currency]], Exchange[Code], 0), 4)</f>
        <v>45000</v>
      </c>
      <c r="H1875" s="11">
        <f>IFERROR(Data[[#This Row],[Salary in USD]]/(INDEX(Exchange[], MATCH(Data[[#This Row],[Local Currency Unit]], Exchange[Code], 0), 8)), "")</f>
        <v>10714.285714285714</v>
      </c>
      <c r="I1875" s="30">
        <f>100*(Data[[#This Row],[Salary in Big Macs]]/$H$5)</f>
        <v>78.169333254854962</v>
      </c>
      <c r="J1875" s="1" t="s">
        <v>2225</v>
      </c>
      <c r="K1875" s="1" t="s">
        <v>290</v>
      </c>
      <c r="L1875" s="1" t="s">
        <v>133</v>
      </c>
      <c r="M1875" s="1" t="s">
        <v>322</v>
      </c>
      <c r="N1875" s="1" t="str">
        <f>INDEX(Countries[], MATCH(Data[[#This Row],[Where do you work]], Countries[Actual], 0), 2)</f>
        <v>USA</v>
      </c>
      <c r="O1875" s="1" t="str">
        <f>VLOOKUP(Data[[#This Row],[Where do you work]], Countries[], 3, FALSE)</f>
        <v>North America</v>
      </c>
      <c r="P1875" s="1" t="s">
        <v>282</v>
      </c>
      <c r="Q1875" s="1" t="str">
        <f>VLOOKUP(Data[[#This Row],[How many hours of a day you work on Excel]], Time[], 2, FALSE)</f>
        <v>Heavy</v>
      </c>
      <c r="R1875" s="1">
        <v>2</v>
      </c>
      <c r="S1875" s="33" t="str">
        <f>VLOOKUP(Data[[#This Row],[Years of Experience]], Experience[], 2, TRUE)</f>
        <v>0 - 5 Years</v>
      </c>
    </row>
    <row r="1876" spans="2:19" x14ac:dyDescent="0.2">
      <c r="B1876" s="1" t="s">
        <v>1981</v>
      </c>
      <c r="C1876" s="1">
        <v>41055.146921296298</v>
      </c>
      <c r="D1876" s="10">
        <v>50000</v>
      </c>
      <c r="E1876" s="1" t="s">
        <v>322</v>
      </c>
      <c r="F1876" s="11">
        <v>50000</v>
      </c>
      <c r="G1876" s="9">
        <f>Data[[#This Row],[Clean Salary]]*INDEX(Exchange[], MATCH(Data[[#This Row],[Currency]], Exchange[Code], 0), 4)</f>
        <v>50000</v>
      </c>
      <c r="H1876" s="11">
        <f>IFERROR(Data[[#This Row],[Salary in USD]]/(INDEX(Exchange[], MATCH(Data[[#This Row],[Local Currency Unit]], Exchange[Code], 0), 8)), "")</f>
        <v>11904.761904761905</v>
      </c>
      <c r="I1876" s="30">
        <f>100*(Data[[#This Row],[Salary in Big Macs]]/$H$5)</f>
        <v>86.854814727616642</v>
      </c>
      <c r="J1876" s="1" t="s">
        <v>1982</v>
      </c>
      <c r="K1876" s="1" t="s">
        <v>290</v>
      </c>
      <c r="L1876" s="1" t="s">
        <v>133</v>
      </c>
      <c r="M1876" s="1" t="s">
        <v>322</v>
      </c>
      <c r="N1876" s="1" t="str">
        <f>INDEX(Countries[], MATCH(Data[[#This Row],[Where do you work]], Countries[Actual], 0), 2)</f>
        <v>USA</v>
      </c>
      <c r="O1876" s="1" t="str">
        <f>VLOOKUP(Data[[#This Row],[Where do you work]], Countries[], 3, FALSE)</f>
        <v>North America</v>
      </c>
      <c r="P1876" s="1" t="s">
        <v>282</v>
      </c>
      <c r="Q1876" s="1" t="str">
        <f>VLOOKUP(Data[[#This Row],[How many hours of a day you work on Excel]], Time[], 2, FALSE)</f>
        <v>Heavy</v>
      </c>
      <c r="S1876" s="33" t="str">
        <f>VLOOKUP(Data[[#This Row],[Years of Experience]], Experience[], 2, TRUE)</f>
        <v>0 - 5 Years</v>
      </c>
    </row>
    <row r="1877" spans="2:19" x14ac:dyDescent="0.2">
      <c r="B1877" s="1" t="s">
        <v>3662</v>
      </c>
      <c r="C1877" s="1">
        <v>41056.570196759261</v>
      </c>
      <c r="D1877" s="10">
        <v>10000</v>
      </c>
      <c r="E1877" s="1" t="s">
        <v>322</v>
      </c>
      <c r="F1877" s="11">
        <v>10000</v>
      </c>
      <c r="G1877" s="9">
        <f>Data[[#This Row],[Clean Salary]]*INDEX(Exchange[], MATCH(Data[[#This Row],[Currency]], Exchange[Code], 0), 4)</f>
        <v>10000</v>
      </c>
      <c r="H1877" s="11" t="str">
        <f>IFERROR(Data[[#This Row],[Salary in USD]]/(INDEX(Exchange[], MATCH(Data[[#This Row],[Local Currency Unit]], Exchange[Code], 0), 8)), "")</f>
        <v/>
      </c>
      <c r="I1877" s="30" t="e">
        <f>100*(Data[[#This Row],[Salary in Big Macs]]/$H$5)</f>
        <v>#VALUE!</v>
      </c>
      <c r="J1877" s="1" t="s">
        <v>3663</v>
      </c>
      <c r="K1877" s="1" t="s">
        <v>316</v>
      </c>
      <c r="L1877" s="1" t="s">
        <v>262</v>
      </c>
      <c r="N1877" s="1" t="str">
        <f>INDEX(Countries[], MATCH(Data[[#This Row],[Where do you work]], Countries[Actual], 0), 2)</f>
        <v>Viet Nam</v>
      </c>
      <c r="O1877" s="1" t="str">
        <f>VLOOKUP(Data[[#This Row],[Where do you work]], Countries[], 3, FALSE)</f>
        <v>Asia</v>
      </c>
      <c r="P1877" s="1" t="s">
        <v>282</v>
      </c>
      <c r="Q1877" s="1" t="str">
        <f>VLOOKUP(Data[[#This Row],[How many hours of a day you work on Excel]], Time[], 2, FALSE)</f>
        <v>Heavy</v>
      </c>
      <c r="R1877" s="1">
        <v>4</v>
      </c>
      <c r="S1877" s="33" t="str">
        <f>VLOOKUP(Data[[#This Row],[Years of Experience]], Experience[], 2, TRUE)</f>
        <v>0 - 5 Years</v>
      </c>
    </row>
    <row r="1878" spans="2:19" x14ac:dyDescent="0.2">
      <c r="B1878" s="1" t="s">
        <v>3669</v>
      </c>
      <c r="C1878" s="1">
        <v>41060.439664351848</v>
      </c>
      <c r="D1878" s="10" t="s">
        <v>3670</v>
      </c>
      <c r="E1878" s="1" t="s">
        <v>322</v>
      </c>
      <c r="F1878" s="11">
        <v>10000</v>
      </c>
      <c r="G1878" s="9">
        <f>Data[[#This Row],[Clean Salary]]*INDEX(Exchange[], MATCH(Data[[#This Row],[Currency]], Exchange[Code], 0), 4)</f>
        <v>10000</v>
      </c>
      <c r="H1878" s="11" t="str">
        <f>IFERROR(Data[[#This Row],[Salary in USD]]/(INDEX(Exchange[], MATCH(Data[[#This Row],[Local Currency Unit]], Exchange[Code], 0), 8)), "")</f>
        <v/>
      </c>
      <c r="I1878" s="30" t="e">
        <f>100*(Data[[#This Row],[Salary in Big Macs]]/$H$5)</f>
        <v>#VALUE!</v>
      </c>
      <c r="J1878" s="1" t="s">
        <v>3671</v>
      </c>
      <c r="K1878" s="1" t="s">
        <v>281</v>
      </c>
      <c r="L1878" s="1" t="s">
        <v>263</v>
      </c>
      <c r="N1878" s="1" t="str">
        <f>INDEX(Countries[], MATCH(Data[[#This Row],[Where do you work]], Countries[Actual], 0), 2)</f>
        <v>Vietnam</v>
      </c>
      <c r="O1878" s="1" t="str">
        <f>VLOOKUP(Data[[#This Row],[Where do you work]], Countries[], 3, FALSE)</f>
        <v>Asia</v>
      </c>
      <c r="P1878" s="1" t="s">
        <v>291</v>
      </c>
      <c r="Q1878" s="1" t="str">
        <f>VLOOKUP(Data[[#This Row],[How many hours of a day you work on Excel]], Time[], 2, FALSE)</f>
        <v>Medium</v>
      </c>
      <c r="R1878" s="1">
        <v>8</v>
      </c>
      <c r="S1878" s="33" t="str">
        <f>VLOOKUP(Data[[#This Row],[Years of Experience]], Experience[], 2, TRUE)</f>
        <v>5 - 10 Years</v>
      </c>
    </row>
    <row r="1879" spans="2:19" x14ac:dyDescent="0.2">
      <c r="B1879" s="1" t="s">
        <v>3891</v>
      </c>
      <c r="C1879" s="1">
        <v>41057.847187500003</v>
      </c>
      <c r="D1879" s="10">
        <v>6000</v>
      </c>
      <c r="E1879" s="1" t="s">
        <v>322</v>
      </c>
      <c r="F1879" s="11">
        <v>6000</v>
      </c>
      <c r="G1879" s="9">
        <f>Data[[#This Row],[Clean Salary]]*INDEX(Exchange[], MATCH(Data[[#This Row],[Currency]], Exchange[Code], 0), 4)</f>
        <v>6000</v>
      </c>
      <c r="H1879" s="11" t="str">
        <f>IFERROR(Data[[#This Row],[Salary in USD]]/(INDEX(Exchange[], MATCH(Data[[#This Row],[Local Currency Unit]], Exchange[Code], 0), 8)), "")</f>
        <v/>
      </c>
      <c r="I1879" s="30" t="e">
        <f>100*(Data[[#This Row],[Salary in Big Macs]]/$H$5)</f>
        <v>#VALUE!</v>
      </c>
      <c r="J1879" s="1" t="s">
        <v>1512</v>
      </c>
      <c r="K1879" s="1" t="s">
        <v>316</v>
      </c>
      <c r="L1879" s="1" t="s">
        <v>188</v>
      </c>
      <c r="N1879" s="1" t="str">
        <f>INDEX(Countries[], MATCH(Data[[#This Row],[Where do you work]], Countries[Actual], 0), 2)</f>
        <v>Zambia</v>
      </c>
      <c r="O1879" s="1" t="str">
        <f>VLOOKUP(Data[[#This Row],[Where do you work]], Countries[], 3, FALSE)</f>
        <v>Africa</v>
      </c>
      <c r="P1879" s="1" t="s">
        <v>294</v>
      </c>
      <c r="Q1879" s="1" t="str">
        <f>VLOOKUP(Data[[#This Row],[How many hours of a day you work on Excel]], Time[], 2, FALSE)</f>
        <v>Very Heavy</v>
      </c>
      <c r="R1879" s="1">
        <v>5</v>
      </c>
      <c r="S1879" s="33" t="str">
        <f>VLOOKUP(Data[[#This Row],[Years of Experience]], Experience[], 2, TRUE)</f>
        <v>5 - 10 Years</v>
      </c>
    </row>
    <row r="1880" spans="2:19" x14ac:dyDescent="0.2">
      <c r="B1880" s="1" t="s">
        <v>3154</v>
      </c>
      <c r="C1880" s="1">
        <v>41057.033599537041</v>
      </c>
      <c r="D1880" s="10">
        <v>20000</v>
      </c>
      <c r="E1880" s="1" t="s">
        <v>322</v>
      </c>
      <c r="F1880" s="11">
        <v>20000</v>
      </c>
      <c r="G1880" s="9">
        <f>Data[[#This Row],[Clean Salary]]*INDEX(Exchange[], MATCH(Data[[#This Row],[Currency]], Exchange[Code], 0), 4)</f>
        <v>20000</v>
      </c>
      <c r="H1880" s="11" t="str">
        <f>IFERROR(Data[[#This Row],[Salary in USD]]/(INDEX(Exchange[], MATCH(Data[[#This Row],[Local Currency Unit]], Exchange[Code], 0), 8)), "")</f>
        <v/>
      </c>
      <c r="I1880" s="30" t="e">
        <f>100*(Data[[#This Row],[Salary in Big Macs]]/$H$5)</f>
        <v>#VALUE!</v>
      </c>
      <c r="J1880" s="1" t="s">
        <v>459</v>
      </c>
      <c r="K1880" s="1" t="s">
        <v>316</v>
      </c>
      <c r="L1880" s="1" t="s">
        <v>188</v>
      </c>
      <c r="N1880" s="1" t="str">
        <f>INDEX(Countries[], MATCH(Data[[#This Row],[Where do you work]], Countries[Actual], 0), 2)</f>
        <v>Zambia</v>
      </c>
      <c r="O1880" s="1" t="str">
        <f>VLOOKUP(Data[[#This Row],[Where do you work]], Countries[], 3, FALSE)</f>
        <v>Africa</v>
      </c>
      <c r="P1880" s="1" t="s">
        <v>294</v>
      </c>
      <c r="Q1880" s="1" t="str">
        <f>VLOOKUP(Data[[#This Row],[How many hours of a day you work on Excel]], Time[], 2, FALSE)</f>
        <v>Very Heavy</v>
      </c>
      <c r="R1880" s="1">
        <v>2</v>
      </c>
      <c r="S1880" s="33" t="str">
        <f>VLOOKUP(Data[[#This Row],[Years of Experience]], Experience[], 2, TRUE)</f>
        <v>0 - 5 Years</v>
      </c>
    </row>
    <row r="1881" spans="2:19" x14ac:dyDescent="0.2">
      <c r="B1881" s="1" t="s">
        <v>2525</v>
      </c>
      <c r="C1881" s="1">
        <v>41056.725104166668</v>
      </c>
      <c r="D1881" s="10">
        <v>36400</v>
      </c>
      <c r="E1881" s="1" t="s">
        <v>322</v>
      </c>
      <c r="F1881" s="11">
        <v>36400</v>
      </c>
      <c r="G1881" s="9">
        <f>Data[[#This Row],[Clean Salary]]*INDEX(Exchange[], MATCH(Data[[#This Row],[Currency]], Exchange[Code], 0), 4)</f>
        <v>36400</v>
      </c>
      <c r="H1881" s="11" t="str">
        <f>IFERROR(Data[[#This Row],[Salary in USD]]/(INDEX(Exchange[], MATCH(Data[[#This Row],[Local Currency Unit]], Exchange[Code], 0), 8)), "")</f>
        <v/>
      </c>
      <c r="I1881" s="30" t="e">
        <f>100*(Data[[#This Row],[Salary in Big Macs]]/$H$5)</f>
        <v>#VALUE!</v>
      </c>
      <c r="J1881" s="1" t="s">
        <v>290</v>
      </c>
      <c r="K1881" s="1" t="s">
        <v>290</v>
      </c>
      <c r="L1881" s="1" t="s">
        <v>264</v>
      </c>
      <c r="N1881" s="1" t="str">
        <f>INDEX(Countries[], MATCH(Data[[#This Row],[Where do you work]], Countries[Actual], 0), 2)</f>
        <v>Zimbabwe</v>
      </c>
      <c r="O1881" s="1" t="str">
        <f>VLOOKUP(Data[[#This Row],[Where do you work]], Countries[], 3, FALSE)</f>
        <v>Africa</v>
      </c>
      <c r="P1881" s="1" t="s">
        <v>282</v>
      </c>
      <c r="Q1881" s="1" t="str">
        <f>VLOOKUP(Data[[#This Row],[How many hours of a day you work on Excel]], Time[], 2, FALSE)</f>
        <v>Heavy</v>
      </c>
      <c r="R1881" s="1">
        <v>20</v>
      </c>
      <c r="S1881" s="33" t="str">
        <f>VLOOKUP(Data[[#This Row],[Years of Experience]], Experience[], 2, TRUE)</f>
        <v>20+ Years</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0000"/>
  </sheetPr>
  <dimension ref="B4:AP210"/>
  <sheetViews>
    <sheetView topLeftCell="A4" workbookViewId="0">
      <selection activeCell="E28" sqref="E28"/>
    </sheetView>
  </sheetViews>
  <sheetFormatPr defaultRowHeight="12.75" x14ac:dyDescent="0.2"/>
  <cols>
    <col min="1" max="2" width="9.140625" style="1"/>
    <col min="3" max="3" width="18.85546875" style="1" bestFit="1" customWidth="1"/>
    <col min="4" max="4" width="25.140625" style="1" bestFit="1" customWidth="1"/>
    <col min="5" max="6" width="15.140625" style="1" customWidth="1"/>
    <col min="7" max="7" width="2.85546875" style="1" customWidth="1"/>
    <col min="8" max="8" width="9.140625" style="13"/>
    <col min="9" max="9" width="25.140625" style="1" bestFit="1" customWidth="1"/>
    <col min="10" max="10" width="25.140625" style="1" customWidth="1"/>
    <col min="11" max="11" width="2.85546875" style="1" customWidth="1"/>
    <col min="12" max="13" width="14" style="1" customWidth="1"/>
    <col min="14" max="14" width="9.5703125" style="102" customWidth="1"/>
    <col min="15" max="15" width="2.85546875" style="1" customWidth="1"/>
    <col min="16" max="16" width="18.140625" style="1" customWidth="1"/>
    <col min="17" max="17" width="16.5703125" style="1" bestFit="1" customWidth="1"/>
    <col min="18" max="18" width="9.140625" style="102"/>
    <col min="19" max="19" width="2.85546875" style="1" customWidth="1"/>
    <col min="20" max="20" width="17.5703125" style="1" customWidth="1"/>
    <col min="21" max="22" width="13.42578125" style="1" customWidth="1"/>
    <col min="23" max="23" width="2.85546875" style="1" customWidth="1"/>
    <col min="24" max="24" width="22" style="1" customWidth="1"/>
    <col min="25" max="26" width="17.85546875" style="1" customWidth="1"/>
    <col min="27" max="27" width="2.85546875" style="1" customWidth="1"/>
    <col min="28" max="28" width="18" style="1" customWidth="1"/>
    <col min="29" max="30" width="12.7109375" style="1" customWidth="1"/>
    <col min="31" max="31" width="2.85546875" style="1" customWidth="1"/>
    <col min="32" max="32" width="16.85546875" style="1" customWidth="1"/>
    <col min="33" max="34" width="12.85546875" style="1" customWidth="1"/>
    <col min="35" max="35" width="2.85546875" style="1" customWidth="1"/>
    <col min="36" max="36" width="19.7109375" style="1" bestFit="1" customWidth="1"/>
    <col min="37" max="38" width="15" style="1" customWidth="1"/>
    <col min="39" max="39" width="2.85546875" style="1" customWidth="1"/>
    <col min="40" max="40" width="19.28515625" style="1" customWidth="1"/>
    <col min="41" max="41" width="16.42578125" style="1" customWidth="1"/>
    <col min="42" max="16384" width="9.140625" style="1"/>
  </cols>
  <sheetData>
    <row r="4" spans="2:42" x14ac:dyDescent="0.2">
      <c r="B4" s="1" t="s">
        <v>124</v>
      </c>
      <c r="C4" s="1" t="s">
        <v>125</v>
      </c>
      <c r="D4" s="1" t="s">
        <v>4102</v>
      </c>
      <c r="E4" s="1" t="s">
        <v>4227</v>
      </c>
      <c r="F4" s="1" t="s">
        <v>4230</v>
      </c>
      <c r="H4" s="13" t="s">
        <v>124</v>
      </c>
      <c r="I4" s="1" t="s">
        <v>4120</v>
      </c>
      <c r="J4" s="1" t="s">
        <v>4136</v>
      </c>
      <c r="L4" s="1" t="s">
        <v>4122</v>
      </c>
      <c r="M4" s="1" t="s">
        <v>4227</v>
      </c>
      <c r="N4" s="102" t="s">
        <v>4230</v>
      </c>
      <c r="P4" s="1" t="s">
        <v>194</v>
      </c>
      <c r="Q4" s="1" t="s">
        <v>4227</v>
      </c>
      <c r="R4" s="102" t="s">
        <v>4230</v>
      </c>
      <c r="T4" s="1" t="s">
        <v>4105</v>
      </c>
      <c r="U4" s="1" t="s">
        <v>4227</v>
      </c>
      <c r="V4" s="102" t="s">
        <v>4230</v>
      </c>
      <c r="X4" s="1" t="s">
        <v>207</v>
      </c>
      <c r="Y4" s="1" t="s">
        <v>4227</v>
      </c>
      <c r="Z4" s="102" t="s">
        <v>4230</v>
      </c>
      <c r="AB4" s="1" t="s">
        <v>171</v>
      </c>
      <c r="AC4" s="1" t="s">
        <v>4227</v>
      </c>
      <c r="AD4" s="102" t="s">
        <v>4230</v>
      </c>
      <c r="AF4" s="1" t="s">
        <v>4103</v>
      </c>
      <c r="AG4" s="1" t="s">
        <v>4227</v>
      </c>
      <c r="AH4" s="102" t="s">
        <v>4230</v>
      </c>
      <c r="AJ4" s="1" t="s">
        <v>4124</v>
      </c>
      <c r="AK4" s="1" t="s">
        <v>4227</v>
      </c>
      <c r="AL4" s="102" t="s">
        <v>4230</v>
      </c>
      <c r="AN4" s="1" t="s">
        <v>4104</v>
      </c>
      <c r="AO4" s="1" t="s">
        <v>4227</v>
      </c>
      <c r="AP4" s="102" t="s">
        <v>4230</v>
      </c>
    </row>
    <row r="5" spans="2:42" x14ac:dyDescent="0.2">
      <c r="B5" s="1">
        <v>1</v>
      </c>
      <c r="C5" s="1" t="str">
        <f>IF(Table11[[#This Row],[Sample]]&gt;0, Table11[[#This Row],[Clean Range]]&amp;" ("&amp;Table11[[#This Row],[Sample]]&amp;")", Table11[[#This Row],[Clean Range]])</f>
        <v>All Countries (737)</v>
      </c>
      <c r="D5" s="1" t="s">
        <v>4119</v>
      </c>
      <c r="E5" s="1" t="s">
        <v>4121</v>
      </c>
      <c r="F5" s="102">
        <f>SUM(F6:F106)</f>
        <v>737</v>
      </c>
      <c r="H5" s="13">
        <v>1</v>
      </c>
      <c r="I5" s="1" t="s">
        <v>4119</v>
      </c>
      <c r="J5" s="1" t="s">
        <v>4135</v>
      </c>
      <c r="L5" s="1" t="str">
        <f>IF(Table12[[#This Row],[Sample]]&gt;0, Table12[[#This Row],[Clean Range]]&amp;" ("&amp;Table12[[#This Row],[Sample]]&amp;")", Table12[[#This Row],[Clean Range]])</f>
        <v>All Africa (10)</v>
      </c>
      <c r="M5" s="1" t="s">
        <v>4125</v>
      </c>
      <c r="N5" s="103">
        <f>SUM(N6:N20)</f>
        <v>10</v>
      </c>
      <c r="P5" s="1" t="str">
        <f>IF(Table13[[#This Row],[Sample]]&gt;0, Table13[[#This Row],[Clean Range]]&amp;" ("&amp;Table13[[#This Row],[Sample]]&amp;")", Table13[[#This Row],[Clean Range]])</f>
        <v>All Asia (206)</v>
      </c>
      <c r="Q5" s="1" t="s">
        <v>4126</v>
      </c>
      <c r="R5" s="103">
        <f>SUM(R6:R24)</f>
        <v>206</v>
      </c>
      <c r="T5" s="1" t="str">
        <f>IF(Table14[[#This Row],[Sample]]&gt;0, Table14[[#This Row],[Clean Range]]&amp;" ("&amp;Table14[[#This Row],[Sample]]&amp;")", Table14[[#This Row],[Clean Range]])</f>
        <v>All Australasia (56)</v>
      </c>
      <c r="U5" s="1" t="s">
        <v>4127</v>
      </c>
      <c r="V5" s="103">
        <f>SUM(V6:V11)</f>
        <v>56</v>
      </c>
      <c r="X5" s="1" t="str">
        <f>IF(Table15[[#This Row],[Sample]]&gt;0, Table15[[#This Row],[Clean Range]]&amp;" ("&amp;Table15[[#This Row],[Sample]]&amp;")", Table15[[#This Row],[Clean Range]])</f>
        <v>All Central America (10)</v>
      </c>
      <c r="Y5" s="1" t="s">
        <v>4128</v>
      </c>
      <c r="Z5" s="103">
        <f>SUM(Z6:Z15)</f>
        <v>10</v>
      </c>
      <c r="AB5" s="1" t="str">
        <f>IF(Table16[[#This Row],[Sample]]&gt;0, Table16[[#This Row],[Clean Range]]&amp;" ("&amp;Table16[[#This Row],[Sample]]&amp;")", Table16[[#This Row],[Clean Range]])</f>
        <v>All Europe (104)</v>
      </c>
      <c r="AC5" s="1" t="s">
        <v>4129</v>
      </c>
      <c r="AD5" s="103">
        <f>SUM(AD6:AD37)</f>
        <v>104</v>
      </c>
      <c r="AF5" s="1" t="str">
        <f>IF(Table17[[#This Row],[Sample]]&gt;0, Table17[[#This Row],[Clean Range]]&amp;" ("&amp;Table17[[#This Row],[Sample]]&amp;")", Table17[[#This Row],[Clean Range]])</f>
        <v>All Middle East (11)</v>
      </c>
      <c r="AG5" s="1" t="s">
        <v>4130</v>
      </c>
      <c r="AH5" s="103">
        <f>SUM(AH6:AH16)</f>
        <v>11</v>
      </c>
      <c r="AJ5" s="1" t="str">
        <f>IF(Table18[[#This Row],[Sample]]&gt;0,Table18[[#This Row],[Clean Range]]&amp;" ("&amp;Table18[[#This Row],[Sample]]&amp;")", Table18[[#This Row],[Clean Range]])</f>
        <v>All North America (325)</v>
      </c>
      <c r="AK5" s="1" t="s">
        <v>4131</v>
      </c>
      <c r="AL5" s="103">
        <f>SUM(AL6:AL7)</f>
        <v>325</v>
      </c>
      <c r="AN5" s="1" t="str">
        <f>IF(Table19[[#This Row],[Sample]]&gt;0,Table19[[#This Row],[Clean Range]]&amp;" ("&amp;Table19[[#This Row],[Sample]]&amp;")", Table19[[#This Row],[Clean Range]])</f>
        <v>All South America (15)</v>
      </c>
      <c r="AO5" s="1" t="s">
        <v>4132</v>
      </c>
      <c r="AP5" s="103">
        <f>SUM(AP6:AP11)</f>
        <v>15</v>
      </c>
    </row>
    <row r="6" spans="2:42" x14ac:dyDescent="0.2">
      <c r="B6" s="1">
        <v>2</v>
      </c>
      <c r="C6" s="1" t="str">
        <f>IF(Table11[[#This Row],[Sample]]&gt;0, Table11[[#This Row],[Clean Range]]&amp;" ("&amp;Table11[[#This Row],[Sample]]&amp;")", Table11[[#This Row],[Clean Range]])</f>
        <v>Albania</v>
      </c>
      <c r="D6" s="1" t="s">
        <v>171</v>
      </c>
      <c r="E6" s="1" t="s">
        <v>189</v>
      </c>
      <c r="F6" s="102">
        <f>IFERROR(GETPIVOTDATA("Count of Currency",Pivot!$A$3,"Job Type",SelJobType,"Clean Country",Table11[[#This Row],[Clean Range]]), GETPIVOTDATA("Count of Currency",Pivot!$A$3,"Clean Country",Table11[[#This Row],[Clean Range]]))</f>
        <v>0</v>
      </c>
      <c r="H6" s="13">
        <v>2</v>
      </c>
      <c r="I6" s="1" t="s">
        <v>4122</v>
      </c>
      <c r="J6" s="1" t="s">
        <v>4134</v>
      </c>
      <c r="L6" s="1" t="str">
        <f>IF(Table12[[#This Row],[Sample]]&gt;0, Table12[[#This Row],[Clean Range]]&amp;" ("&amp;Table12[[#This Row],[Sample]]&amp;")", Table12[[#This Row],[Clean Range]])</f>
        <v>Egypt (1)</v>
      </c>
      <c r="M6" s="1" t="s">
        <v>59</v>
      </c>
      <c r="N6" s="102">
        <f>IFERROR(GETPIVOTDATA("Count of Currency",Pivot!$A$3,"Job Type",SelJobType,"Clean Country",Table12[[#This Row],[Clean Range]]), GETPIVOTDATA("Count of Currency",Pivot!$A$3,"Clean Country",Table12[[#This Row],[Clean Range]]))</f>
        <v>1</v>
      </c>
      <c r="P6" s="1" t="str">
        <f>IF(Table13[[#This Row],[Sample]]&gt;0, Table13[[#This Row],[Clean Range]]&amp;" ("&amp;Table13[[#This Row],[Sample]]&amp;")", Table13[[#This Row],[Clean Range]])</f>
        <v>Armenia</v>
      </c>
      <c r="Q6" s="1" t="s">
        <v>192</v>
      </c>
      <c r="R6" s="102">
        <f>IFERROR(GETPIVOTDATA("Count of Currency",Pivot!$A$3,"Job Type",SelJobType,"Clean Country",Table13[[#This Row],[Clean Range]]), GETPIVOTDATA("Count of Currency",Pivot!$A$3,"Clean Country",Table13[[#This Row],[Clean Range]]))</f>
        <v>0</v>
      </c>
      <c r="T6" s="1" t="str">
        <f>IF(Table14[[#This Row],[Sample]]&gt;0, Table14[[#This Row],[Clean Range]]&amp;" ("&amp;Table14[[#This Row],[Sample]]&amp;")", Table14[[#This Row],[Clean Range]])</f>
        <v>Australia (38)</v>
      </c>
      <c r="U6" s="1" t="s">
        <v>136</v>
      </c>
      <c r="V6" s="102">
        <f>IFERROR(GETPIVOTDATA("Count of Currency",Pivot!$A$3,"Job Type",SelJobType,"Clean Country",Table14[[#This Row],[Clean Range]]), GETPIVOTDATA("Count of Currency",Pivot!$A$3,"Clean Country",Table14[[#This Row],[Clean Range]]))</f>
        <v>38</v>
      </c>
      <c r="X6" s="1" t="str">
        <f>IF(Table15[[#This Row],[Sample]]&gt;0, Table15[[#This Row],[Clean Range]]&amp;" ("&amp;Table15[[#This Row],[Sample]]&amp;")", Table15[[#This Row],[Clean Range]])</f>
        <v>Aruba</v>
      </c>
      <c r="Y6" s="1" t="s">
        <v>193</v>
      </c>
      <c r="Z6" s="102">
        <f>IFERROR(GETPIVOTDATA("Count of Currency",Pivot!$A$3,"Job Type",SelJobType,"Clean Country",Table15[[#This Row],[Clean Range]]), GETPIVOTDATA("Count of Currency",Pivot!$A$3,"Clean Country",Table15[[#This Row],[Clean Range]]))</f>
        <v>0</v>
      </c>
      <c r="AB6" s="1" t="str">
        <f>IF(Table16[[#This Row],[Sample]]&gt;0, Table16[[#This Row],[Clean Range]]&amp;" ("&amp;Table16[[#This Row],[Sample]]&amp;")", Table16[[#This Row],[Clean Range]])</f>
        <v>Albania</v>
      </c>
      <c r="AC6" s="1" t="s">
        <v>189</v>
      </c>
      <c r="AD6" s="102">
        <f>IFERROR(GETPIVOTDATA("Count of Currency",Pivot!$A$3,"Job Type",SelJobType,"Clean Country",Table16[[#This Row],[Clean Range]]), GETPIVOTDATA("Count of Currency",Pivot!$A$3,"Clean Country",Table16[[#This Row],[Clean Range]]))</f>
        <v>0</v>
      </c>
      <c r="AF6" s="1" t="str">
        <f>IF(Table17[[#This Row],[Sample]]&gt;0, Table17[[#This Row],[Clean Range]]&amp;" ("&amp;Table17[[#This Row],[Sample]]&amp;")", Table17[[#This Row],[Clean Range]])</f>
        <v>Arabian Gulf (1)</v>
      </c>
      <c r="AG6" s="1" t="s">
        <v>4101</v>
      </c>
      <c r="AH6" s="102">
        <f>IFERROR(GETPIVOTDATA("Count of Currency",Pivot!$A$3,"Job Type",SelJobType,"Clean Country",Table17[[#This Row],[Clean Range]]), GETPIVOTDATA("Count of Currency",Pivot!$A$3,"Clean Country",Table17[[#This Row],[Clean Range]]))</f>
        <v>1</v>
      </c>
      <c r="AJ6" s="1" t="str">
        <f>IF(Table18[[#This Row],[Sample]]&gt;0,Table18[[#This Row],[Clean Range]]&amp;" ("&amp;Table18[[#This Row],[Sample]]&amp;")", Table18[[#This Row],[Clean Range]])</f>
        <v>Canada (30)</v>
      </c>
      <c r="AK6" s="1" t="s">
        <v>137</v>
      </c>
      <c r="AL6" s="102">
        <f>IFERROR(GETPIVOTDATA("Count of Currency",Pivot!$A$3,"Job Type",SelJobType,"Clean Country",Table18[[#This Row],[Clean Range]]), GETPIVOTDATA("Count of Currency",Pivot!$A$3,"Clean Country",Table18[[#This Row],[Clean Range]]))</f>
        <v>30</v>
      </c>
      <c r="AN6" s="1" t="str">
        <f>IF(Table19[[#This Row],[Sample]]&gt;0,Table19[[#This Row],[Clean Range]]&amp;" ("&amp;Table19[[#This Row],[Sample]]&amp;")", Table19[[#This Row],[Clean Range]])</f>
        <v>Argentina</v>
      </c>
      <c r="AO6" s="1" t="s">
        <v>191</v>
      </c>
      <c r="AP6" s="102">
        <f>IFERROR(GETPIVOTDATA("Count of Currency",Pivot!$A$3,"Job Type",SelJobType,"Clean Country",Table19[[#This Row],[Clean Range]]), GETPIVOTDATA("Count of Currency",Pivot!$A$3,"Clean Country",Table19[[#This Row],[Clean Range]]))</f>
        <v>0</v>
      </c>
    </row>
    <row r="7" spans="2:42" x14ac:dyDescent="0.2">
      <c r="B7" s="1">
        <v>3</v>
      </c>
      <c r="C7" s="1" t="str">
        <f>IF(Table11[[#This Row],[Sample]]&gt;0, Table11[[#This Row],[Clean Range]]&amp;" ("&amp;Table11[[#This Row],[Sample]]&amp;")", Table11[[#This Row],[Clean Range]])</f>
        <v>Arabian Gulf (1)</v>
      </c>
      <c r="D7" s="1" t="s">
        <v>4103</v>
      </c>
      <c r="E7" s="1" t="s">
        <v>4101</v>
      </c>
      <c r="F7" s="102">
        <f>IFERROR(GETPIVOTDATA("Count of Currency",Pivot!$A$3,"Job Type",SelJobType,"Clean Country",Table11[[#This Row],[Clean Range]]), GETPIVOTDATA("Count of Currency",Pivot!$A$3,"Clean Country",Table11[[#This Row],[Clean Range]]))</f>
        <v>1</v>
      </c>
      <c r="H7" s="13">
        <v>3</v>
      </c>
      <c r="I7" s="1" t="s">
        <v>194</v>
      </c>
      <c r="J7" s="1" t="s">
        <v>4137</v>
      </c>
      <c r="L7" s="1" t="str">
        <f>IF(Table12[[#This Row],[Sample]]&gt;0, Table12[[#This Row],[Clean Range]]&amp;" ("&amp;Table12[[#This Row],[Sample]]&amp;")", Table12[[#This Row],[Clean Range]])</f>
        <v>Ethiopia</v>
      </c>
      <c r="M7" s="1" t="s">
        <v>215</v>
      </c>
      <c r="N7" s="102">
        <f>IFERROR(GETPIVOTDATA("Count of Currency",Pivot!$A$3,"Job Type",SelJobType,"Clean Country",Table12[[#This Row],[Clean Range]]), GETPIVOTDATA("Count of Currency",Pivot!$A$3,"Clean Country",Table12[[#This Row],[Clean Range]]))</f>
        <v>0</v>
      </c>
      <c r="P7" s="1" t="str">
        <f>IF(Table13[[#This Row],[Sample]]&gt;0, Table13[[#This Row],[Clean Range]]&amp;" ("&amp;Table13[[#This Row],[Sample]]&amp;")", Table13[[#This Row],[Clean Range]])</f>
        <v>Asia</v>
      </c>
      <c r="Q7" s="1" t="s">
        <v>194</v>
      </c>
      <c r="R7" s="102">
        <f>IFERROR(GETPIVOTDATA("Count of Currency",Pivot!$A$3,"Job Type",SelJobType,"Clean Country",Table13[[#This Row],[Clean Range]]), GETPIVOTDATA("Count of Currency",Pivot!$A$3,"Clean Country",Table13[[#This Row],[Clean Range]]))</f>
        <v>0</v>
      </c>
      <c r="T7" s="1" t="str">
        <f>IF(Table14[[#This Row],[Sample]]&gt;0, Table14[[#This Row],[Clean Range]]&amp;" ("&amp;Table14[[#This Row],[Sample]]&amp;")", Table14[[#This Row],[Clean Range]])</f>
        <v>Indonesia (4)</v>
      </c>
      <c r="U7" s="1" t="s">
        <v>152</v>
      </c>
      <c r="V7" s="102">
        <f>IFERROR(GETPIVOTDATA("Count of Currency",Pivot!$A$3,"Job Type",SelJobType,"Clean Country",Table14[[#This Row],[Clean Range]]), GETPIVOTDATA("Count of Currency",Pivot!$A$3,"Clean Country",Table14[[#This Row],[Clean Range]]))</f>
        <v>4</v>
      </c>
      <c r="X7" s="1" t="str">
        <f>IF(Table15[[#This Row],[Sample]]&gt;0, Table15[[#This Row],[Clean Range]]&amp;" ("&amp;Table15[[#This Row],[Sample]]&amp;")", Table15[[#This Row],[Clean Range]])</f>
        <v>Bermuda</v>
      </c>
      <c r="Y7" s="1" t="s">
        <v>198</v>
      </c>
      <c r="Z7" s="102">
        <f>IFERROR(GETPIVOTDATA("Count of Currency",Pivot!$A$3,"Job Type",SelJobType,"Clean Country",Table15[[#This Row],[Clean Range]]), GETPIVOTDATA("Count of Currency",Pivot!$A$3,"Clean Country",Table15[[#This Row],[Clean Range]]))</f>
        <v>0</v>
      </c>
      <c r="AB7" s="1" t="str">
        <f>IF(Table16[[#This Row],[Sample]]&gt;0, Table16[[#This Row],[Clean Range]]&amp;" ("&amp;Table16[[#This Row],[Sample]]&amp;")", Table16[[#This Row],[Clean Range]])</f>
        <v>Austria</v>
      </c>
      <c r="AC7" s="1" t="s">
        <v>195</v>
      </c>
      <c r="AD7" s="102">
        <f>IFERROR(GETPIVOTDATA("Count of Currency",Pivot!$A$3,"Job Type",SelJobType,"Clean Country",Table16[[#This Row],[Clean Range]]), GETPIVOTDATA("Count of Currency",Pivot!$A$3,"Clean Country",Table16[[#This Row],[Clean Range]]))</f>
        <v>0</v>
      </c>
      <c r="AF7" s="1" t="str">
        <f>IF(Table17[[#This Row],[Sample]]&gt;0, Table17[[#This Row],[Clean Range]]&amp;" ("&amp;Table17[[#This Row],[Sample]]&amp;")", Table17[[#This Row],[Clean Range]])</f>
        <v>Dubai (1)</v>
      </c>
      <c r="AG7" s="1" t="s">
        <v>166</v>
      </c>
      <c r="AH7" s="102">
        <f>IFERROR(GETPIVOTDATA("Count of Currency",Pivot!$A$3,"Job Type",SelJobType,"Clean Country",Table17[[#This Row],[Clean Range]]), GETPIVOTDATA("Count of Currency",Pivot!$A$3,"Clean Country",Table17[[#This Row],[Clean Range]]))</f>
        <v>1</v>
      </c>
      <c r="AJ7" s="1" t="str">
        <f>IF(Table18[[#This Row],[Sample]]&gt;0,Table18[[#This Row],[Clean Range]]&amp;" ("&amp;Table18[[#This Row],[Sample]]&amp;")", Table18[[#This Row],[Clean Range]])</f>
        <v>USA (295)</v>
      </c>
      <c r="AK7" s="1" t="s">
        <v>133</v>
      </c>
      <c r="AL7" s="102">
        <f>IFERROR(GETPIVOTDATA("Count of Currency",Pivot!$A$3,"Job Type",SelJobType,"Clean Country",Table18[[#This Row],[Clean Range]]), GETPIVOTDATA("Count of Currency",Pivot!$A$3,"Clean Country",Table18[[#This Row],[Clean Range]]))</f>
        <v>295</v>
      </c>
      <c r="AN7" s="1" t="str">
        <f>IF(Table19[[#This Row],[Sample]]&gt;0,Table19[[#This Row],[Clean Range]]&amp;" ("&amp;Table19[[#This Row],[Sample]]&amp;")", Table19[[#This Row],[Clean Range]])</f>
        <v>Bolivia (1)</v>
      </c>
      <c r="AO7" s="1" t="s">
        <v>200</v>
      </c>
      <c r="AP7" s="102">
        <f>IFERROR(GETPIVOTDATA("Count of Currency",Pivot!$A$3,"Job Type",SelJobType,"Clean Country",Table19[[#This Row],[Clean Range]]), GETPIVOTDATA("Count of Currency",Pivot!$A$3,"Clean Country",Table19[[#This Row],[Clean Range]]))</f>
        <v>1</v>
      </c>
    </row>
    <row r="8" spans="2:42" x14ac:dyDescent="0.2">
      <c r="B8" s="1">
        <v>4</v>
      </c>
      <c r="C8" s="1" t="str">
        <f>IF(Table11[[#This Row],[Sample]]&gt;0, Table11[[#This Row],[Clean Range]]&amp;" ("&amp;Table11[[#This Row],[Sample]]&amp;")", Table11[[#This Row],[Clean Range]])</f>
        <v>Argentina</v>
      </c>
      <c r="D8" s="1" t="s">
        <v>4104</v>
      </c>
      <c r="E8" s="1" t="s">
        <v>191</v>
      </c>
      <c r="F8" s="102">
        <f>IFERROR(GETPIVOTDATA("Count of Currency",Pivot!$A$3,"Job Type",SelJobType,"Clean Country",Table11[[#This Row],[Clean Range]]), GETPIVOTDATA("Count of Currency",Pivot!$A$3,"Clean Country",Table11[[#This Row],[Clean Range]]))</f>
        <v>0</v>
      </c>
      <c r="H8" s="13">
        <v>4</v>
      </c>
      <c r="I8" s="1" t="s">
        <v>4105</v>
      </c>
      <c r="J8" s="1" t="s">
        <v>4138</v>
      </c>
      <c r="L8" s="1" t="str">
        <f>IF(Table12[[#This Row],[Sample]]&gt;0, Table12[[#This Row],[Clean Range]]&amp;" ("&amp;Table12[[#This Row],[Sample]]&amp;")", Table12[[#This Row],[Clean Range]])</f>
        <v>Ghana</v>
      </c>
      <c r="M8" s="1" t="s">
        <v>219</v>
      </c>
      <c r="N8" s="102">
        <f>IFERROR(GETPIVOTDATA("Count of Currency",Pivot!$A$3,"Job Type",SelJobType,"Clean Country",Table12[[#This Row],[Clean Range]]), GETPIVOTDATA("Count of Currency",Pivot!$A$3,"Clean Country",Table12[[#This Row],[Clean Range]]))</f>
        <v>0</v>
      </c>
      <c r="P8" s="1" t="str">
        <f>IF(Table13[[#This Row],[Sample]]&gt;0, Table13[[#This Row],[Clean Range]]&amp;" ("&amp;Table13[[#This Row],[Sample]]&amp;")", Table13[[#This Row],[Clean Range]])</f>
        <v>Azerbaijan</v>
      </c>
      <c r="Q8" s="1" t="s">
        <v>196</v>
      </c>
      <c r="R8" s="102">
        <f>IFERROR(GETPIVOTDATA("Count of Currency",Pivot!$A$3,"Job Type",SelJobType,"Clean Country",Table13[[#This Row],[Clean Range]]), GETPIVOTDATA("Count of Currency",Pivot!$A$3,"Clean Country",Table13[[#This Row],[Clean Range]]))</f>
        <v>0</v>
      </c>
      <c r="T8" s="1" t="str">
        <f>IF(Table14[[#This Row],[Sample]]&gt;0, Table14[[#This Row],[Clean Range]]&amp;" ("&amp;Table14[[#This Row],[Sample]]&amp;")", Table14[[#This Row],[Clean Range]])</f>
        <v>Malaysia (2)</v>
      </c>
      <c r="U8" s="1" t="s">
        <v>1929</v>
      </c>
      <c r="V8" s="102">
        <f>IFERROR(GETPIVOTDATA("Count of Currency",Pivot!$A$3,"Job Type",SelJobType,"Clean Country",Table14[[#This Row],[Clean Range]]), GETPIVOTDATA("Count of Currency",Pivot!$A$3,"Clean Country",Table14[[#This Row],[Clean Range]]))</f>
        <v>2</v>
      </c>
      <c r="X8" s="1" t="str">
        <f>IF(Table15[[#This Row],[Sample]]&gt;0, Table15[[#This Row],[Clean Range]]&amp;" ("&amp;Table15[[#This Row],[Sample]]&amp;")", Table15[[#This Row],[Clean Range]])</f>
        <v>Central America</v>
      </c>
      <c r="Y8" s="1" t="s">
        <v>207</v>
      </c>
      <c r="Z8" s="102">
        <f>IFERROR(GETPIVOTDATA("Count of Currency",Pivot!$A$3,"Job Type",SelJobType,"Clean Country",Table15[[#This Row],[Clean Range]]), GETPIVOTDATA("Count of Currency",Pivot!$A$3,"Clean Country",Table15[[#This Row],[Clean Range]]))</f>
        <v>0</v>
      </c>
      <c r="AB8" s="1" t="str">
        <f>IF(Table16[[#This Row],[Sample]]&gt;0, Table16[[#This Row],[Clean Range]]&amp;" ("&amp;Table16[[#This Row],[Sample]]&amp;")", Table16[[#This Row],[Clean Range]])</f>
        <v>Baltic (1)</v>
      </c>
      <c r="AC8" s="1" t="s">
        <v>197</v>
      </c>
      <c r="AD8" s="102">
        <f>IFERROR(GETPIVOTDATA("Count of Currency",Pivot!$A$3,"Job Type",SelJobType,"Clean Country",Table16[[#This Row],[Clean Range]]), GETPIVOTDATA("Count of Currency",Pivot!$A$3,"Clean Country",Table16[[#This Row],[Clean Range]]))</f>
        <v>1</v>
      </c>
      <c r="AF8" s="1" t="str">
        <f>IF(Table17[[#This Row],[Sample]]&gt;0, Table17[[#This Row],[Clean Range]]&amp;" ("&amp;Table17[[#This Row],[Sample]]&amp;")", Table17[[#This Row],[Clean Range]])</f>
        <v>Iran (1)</v>
      </c>
      <c r="AG8" s="1" t="s">
        <v>2761</v>
      </c>
      <c r="AH8" s="102">
        <f>IFERROR(GETPIVOTDATA("Count of Currency",Pivot!$A$3,"Job Type",SelJobType,"Clean Country",Table17[[#This Row],[Clean Range]]), GETPIVOTDATA("Count of Currency",Pivot!$A$3,"Clean Country",Table17[[#This Row],[Clean Range]]))</f>
        <v>1</v>
      </c>
      <c r="AN8" s="1" t="str">
        <f>IF(Table19[[#This Row],[Sample]]&gt;0,Table19[[#This Row],[Clean Range]]&amp;" ("&amp;Table19[[#This Row],[Sample]]&amp;")", Table19[[#This Row],[Clean Range]])</f>
        <v>Brazil (13)</v>
      </c>
      <c r="AO8" s="1" t="s">
        <v>141</v>
      </c>
      <c r="AP8" s="102">
        <f>IFERROR(GETPIVOTDATA("Count of Currency",Pivot!$A$3,"Job Type",SelJobType,"Clean Country",Table19[[#This Row],[Clean Range]]), GETPIVOTDATA("Count of Currency",Pivot!$A$3,"Clean Country",Table19[[#This Row],[Clean Range]]))</f>
        <v>13</v>
      </c>
    </row>
    <row r="9" spans="2:42" x14ac:dyDescent="0.2">
      <c r="B9" s="1">
        <v>5</v>
      </c>
      <c r="C9" s="1" t="str">
        <f>IF(Table11[[#This Row],[Sample]]&gt;0, Table11[[#This Row],[Clean Range]]&amp;" ("&amp;Table11[[#This Row],[Sample]]&amp;")", Table11[[#This Row],[Clean Range]])</f>
        <v>Armenia</v>
      </c>
      <c r="D9" s="1" t="s">
        <v>194</v>
      </c>
      <c r="E9" s="1" t="s">
        <v>192</v>
      </c>
      <c r="F9" s="102">
        <f>IFERROR(GETPIVOTDATA("Count of Currency",Pivot!$A$3,"Job Type",SelJobType,"Clean Country",Table11[[#This Row],[Clean Range]]), GETPIVOTDATA("Count of Currency",Pivot!$A$3,"Clean Country",Table11[[#This Row],[Clean Range]]))</f>
        <v>0</v>
      </c>
      <c r="H9" s="13">
        <v>5</v>
      </c>
      <c r="I9" s="1" t="s">
        <v>207</v>
      </c>
      <c r="J9" s="1" t="s">
        <v>4139</v>
      </c>
      <c r="L9" s="1" t="str">
        <f>IF(Table12[[#This Row],[Sample]]&gt;0, Table12[[#This Row],[Clean Range]]&amp;" ("&amp;Table12[[#This Row],[Sample]]&amp;")", Table12[[#This Row],[Clean Range]])</f>
        <v>Kenya</v>
      </c>
      <c r="M9" s="1" t="s">
        <v>67</v>
      </c>
      <c r="N9" s="102">
        <f>IFERROR(GETPIVOTDATA("Count of Currency",Pivot!$A$3,"Job Type",SelJobType,"Clean Country",Table12[[#This Row],[Clean Range]]), GETPIVOTDATA("Count of Currency",Pivot!$A$3,"Clean Country",Table12[[#This Row],[Clean Range]]))</f>
        <v>0</v>
      </c>
      <c r="P9" s="1" t="str">
        <f>IF(Table13[[#This Row],[Sample]]&gt;0, Table13[[#This Row],[Clean Range]]&amp;" ("&amp;Table13[[#This Row],[Sample]]&amp;")", Table13[[#This Row],[Clean Range]])</f>
        <v>Bangladesh (2)</v>
      </c>
      <c r="Q9" s="1" t="s">
        <v>180</v>
      </c>
      <c r="R9" s="102">
        <f>IFERROR(GETPIVOTDATA("Count of Currency",Pivot!$A$3,"Job Type",SelJobType,"Clean Country",Table13[[#This Row],[Clean Range]]), GETPIVOTDATA("Count of Currency",Pivot!$A$3,"Clean Country",Table13[[#This Row],[Clean Range]]))</f>
        <v>2</v>
      </c>
      <c r="T9" s="1" t="str">
        <f>IF(Table14[[#This Row],[Sample]]&gt;0, Table14[[#This Row],[Clean Range]]&amp;" ("&amp;Table14[[#This Row],[Sample]]&amp;")", Table14[[#This Row],[Clean Range]])</f>
        <v>New Zealand (6)</v>
      </c>
      <c r="U9" s="1" t="s">
        <v>146</v>
      </c>
      <c r="V9" s="102">
        <f>IFERROR(GETPIVOTDATA("Count of Currency",Pivot!$A$3,"Job Type",SelJobType,"Clean Country",Table14[[#This Row],[Clean Range]]), GETPIVOTDATA("Count of Currency",Pivot!$A$3,"Clean Country",Table14[[#This Row],[Clean Range]]))</f>
        <v>6</v>
      </c>
      <c r="X9" s="1" t="str">
        <f>IF(Table15[[#This Row],[Sample]]&gt;0, Table15[[#This Row],[Clean Range]]&amp;" ("&amp;Table15[[#This Row],[Sample]]&amp;")", Table15[[#This Row],[Clean Range]])</f>
        <v>Colombia (3)</v>
      </c>
      <c r="Y9" s="1" t="s">
        <v>165</v>
      </c>
      <c r="Z9" s="102">
        <f>IFERROR(GETPIVOTDATA("Count of Currency",Pivot!$A$3,"Job Type",SelJobType,"Clean Country",Table15[[#This Row],[Clean Range]]), GETPIVOTDATA("Count of Currency",Pivot!$A$3,"Clean Country",Table15[[#This Row],[Clean Range]]))</f>
        <v>3</v>
      </c>
      <c r="AB9" s="1" t="str">
        <f>IF(Table16[[#This Row],[Sample]]&gt;0, Table16[[#This Row],[Clean Range]]&amp;" ("&amp;Table16[[#This Row],[Sample]]&amp;")", Table16[[#This Row],[Clean Range]])</f>
        <v>Belgium (3)</v>
      </c>
      <c r="AC9" s="1" t="s">
        <v>164</v>
      </c>
      <c r="AD9" s="102">
        <f>IFERROR(GETPIVOTDATA("Count of Currency",Pivot!$A$3,"Job Type",SelJobType,"Clean Country",Table16[[#This Row],[Clean Range]]), GETPIVOTDATA("Count of Currency",Pivot!$A$3,"Clean Country",Table16[[#This Row],[Clean Range]]))</f>
        <v>3</v>
      </c>
      <c r="AF9" s="1" t="str">
        <f>IF(Table17[[#This Row],[Sample]]&gt;0, Table17[[#This Row],[Clean Range]]&amp;" ("&amp;Table17[[#This Row],[Sample]]&amp;")", Table17[[#This Row],[Clean Range]])</f>
        <v>Israel</v>
      </c>
      <c r="AG9" s="1" t="s">
        <v>163</v>
      </c>
      <c r="AH9" s="102">
        <f>IFERROR(GETPIVOTDATA("Count of Currency",Pivot!$A$3,"Job Type",SelJobType,"Clean Country",Table17[[#This Row],[Clean Range]]), GETPIVOTDATA("Count of Currency",Pivot!$A$3,"Clean Country",Table17[[#This Row],[Clean Range]]))</f>
        <v>0</v>
      </c>
      <c r="AN9" s="1" t="str">
        <f>IF(Table19[[#This Row],[Sample]]&gt;0,Table19[[#This Row],[Clean Range]]&amp;" ("&amp;Table19[[#This Row],[Sample]]&amp;")", Table19[[#This Row],[Clean Range]])</f>
        <v>Latin America</v>
      </c>
      <c r="AO9" s="1" t="s">
        <v>225</v>
      </c>
      <c r="AP9" s="102">
        <f>IFERROR(GETPIVOTDATA("Count of Currency",Pivot!$A$3,"Job Type",SelJobType,"Clean Country",Table19[[#This Row],[Clean Range]]), GETPIVOTDATA("Count of Currency",Pivot!$A$3,"Clean Country",Table19[[#This Row],[Clean Range]]))</f>
        <v>0</v>
      </c>
    </row>
    <row r="10" spans="2:42" x14ac:dyDescent="0.2">
      <c r="B10" s="1">
        <v>6</v>
      </c>
      <c r="C10" s="1" t="str">
        <f>IF(Table11[[#This Row],[Sample]]&gt;0, Table11[[#This Row],[Clean Range]]&amp;" ("&amp;Table11[[#This Row],[Sample]]&amp;")", Table11[[#This Row],[Clean Range]])</f>
        <v>Aruba</v>
      </c>
      <c r="D10" s="1" t="s">
        <v>207</v>
      </c>
      <c r="E10" s="1" t="s">
        <v>193</v>
      </c>
      <c r="F10" s="102">
        <f>IFERROR(GETPIVOTDATA("Count of Currency",Pivot!$A$3,"Job Type",SelJobType,"Clean Country",Table11[[#This Row],[Clean Range]]), GETPIVOTDATA("Count of Currency",Pivot!$A$3,"Clean Country",Table11[[#This Row],[Clean Range]]))</f>
        <v>0</v>
      </c>
      <c r="H10" s="13">
        <v>6</v>
      </c>
      <c r="I10" s="1" t="s">
        <v>171</v>
      </c>
      <c r="J10" s="1" t="s">
        <v>4140</v>
      </c>
      <c r="L10" s="1" t="str">
        <f>IF(Table12[[#This Row],[Sample]]&gt;0, Table12[[#This Row],[Clean Range]]&amp;" ("&amp;Table12[[#This Row],[Sample]]&amp;")", Table12[[#This Row],[Clean Range]])</f>
        <v>Lesotho</v>
      </c>
      <c r="M10" s="1" t="s">
        <v>226</v>
      </c>
      <c r="N10" s="102">
        <f>IFERROR(GETPIVOTDATA("Count of Currency",Pivot!$A$3,"Job Type",SelJobType,"Clean Country",Table12[[#This Row],[Clean Range]]), GETPIVOTDATA("Count of Currency",Pivot!$A$3,"Clean Country",Table12[[#This Row],[Clean Range]]))</f>
        <v>0</v>
      </c>
      <c r="P10" s="1" t="str">
        <f>IF(Table13[[#This Row],[Sample]]&gt;0, Table13[[#This Row],[Clean Range]]&amp;" ("&amp;Table13[[#This Row],[Sample]]&amp;")", Table13[[#This Row],[Clean Range]])</f>
        <v>Bhutan (1)</v>
      </c>
      <c r="Q10" s="1" t="s">
        <v>199</v>
      </c>
      <c r="R10" s="102">
        <f>IFERROR(GETPIVOTDATA("Count of Currency",Pivot!$A$3,"Job Type",SelJobType,"Clean Country",Table13[[#This Row],[Clean Range]]), GETPIVOTDATA("Count of Currency",Pivot!$A$3,"Clean Country",Table13[[#This Row],[Clean Range]]))</f>
        <v>1</v>
      </c>
      <c r="T10" s="1" t="str">
        <f>IF(Table14[[#This Row],[Sample]]&gt;0, Table14[[#This Row],[Clean Range]]&amp;" ("&amp;Table14[[#This Row],[Sample]]&amp;")", Table14[[#This Row],[Clean Range]])</f>
        <v>Philippines (2)</v>
      </c>
      <c r="U10" s="1" t="s">
        <v>145</v>
      </c>
      <c r="V10" s="102">
        <f>IFERROR(GETPIVOTDATA("Count of Currency",Pivot!$A$3,"Job Type",SelJobType,"Clean Country",Table14[[#This Row],[Clean Range]]), GETPIVOTDATA("Count of Currency",Pivot!$A$3,"Clean Country",Table14[[#This Row],[Clean Range]]))</f>
        <v>2</v>
      </c>
      <c r="X10" s="1" t="str">
        <f>IF(Table15[[#This Row],[Sample]]&gt;0, Table15[[#This Row],[Clean Range]]&amp;" ("&amp;Table15[[#This Row],[Sample]]&amp;")", Table15[[#This Row],[Clean Range]])</f>
        <v>Costa Rica (1)</v>
      </c>
      <c r="Y10" s="1" t="s">
        <v>209</v>
      </c>
      <c r="Z10" s="102">
        <f>IFERROR(GETPIVOTDATA("Count of Currency",Pivot!$A$3,"Job Type",SelJobType,"Clean Country",Table15[[#This Row],[Clean Range]]), GETPIVOTDATA("Count of Currency",Pivot!$A$3,"Clean Country",Table15[[#This Row],[Clean Range]]))</f>
        <v>1</v>
      </c>
      <c r="AB10" s="1" t="str">
        <f>IF(Table16[[#This Row],[Sample]]&gt;0, Table16[[#This Row],[Clean Range]]&amp;" ("&amp;Table16[[#This Row],[Sample]]&amp;")", Table16[[#This Row],[Clean Range]])</f>
        <v>Bulgaria (1)</v>
      </c>
      <c r="AC10" s="1" t="s">
        <v>202</v>
      </c>
      <c r="AD10" s="102">
        <f>IFERROR(GETPIVOTDATA("Count of Currency",Pivot!$A$3,"Job Type",SelJobType,"Clean Country",Table16[[#This Row],[Clean Range]]), GETPIVOTDATA("Count of Currency",Pivot!$A$3,"Clean Country",Table16[[#This Row],[Clean Range]]))</f>
        <v>1</v>
      </c>
      <c r="AF10" s="1" t="str">
        <f>IF(Table17[[#This Row],[Sample]]&gt;0, Table17[[#This Row],[Clean Range]]&amp;" ("&amp;Table17[[#This Row],[Sample]]&amp;")", Table17[[#This Row],[Clean Range]])</f>
        <v>Kuwait (2)</v>
      </c>
      <c r="AG10" s="1" t="s">
        <v>176</v>
      </c>
      <c r="AH10" s="102">
        <f>IFERROR(GETPIVOTDATA("Count of Currency",Pivot!$A$3,"Job Type",SelJobType,"Clean Country",Table17[[#This Row],[Clean Range]]), GETPIVOTDATA("Count of Currency",Pivot!$A$3,"Clean Country",Table17[[#This Row],[Clean Range]]))</f>
        <v>2</v>
      </c>
      <c r="AN10" s="1" t="str">
        <f>IF(Table19[[#This Row],[Sample]]&gt;0,Table19[[#This Row],[Clean Range]]&amp;" ("&amp;Table19[[#This Row],[Sample]]&amp;")", Table19[[#This Row],[Clean Range]])</f>
        <v>Peru (1)</v>
      </c>
      <c r="AO10" s="1" t="s">
        <v>243</v>
      </c>
      <c r="AP10" s="102">
        <f>IFERROR(GETPIVOTDATA("Count of Currency",Pivot!$A$3,"Job Type",SelJobType,"Clean Country",Table19[[#This Row],[Clean Range]]), GETPIVOTDATA("Count of Currency",Pivot!$A$3,"Clean Country",Table19[[#This Row],[Clean Range]]))</f>
        <v>1</v>
      </c>
    </row>
    <row r="11" spans="2:42" x14ac:dyDescent="0.2">
      <c r="B11" s="1">
        <v>7</v>
      </c>
      <c r="C11" s="1" t="str">
        <f>IF(Table11[[#This Row],[Sample]]&gt;0, Table11[[#This Row],[Clean Range]]&amp;" ("&amp;Table11[[#This Row],[Sample]]&amp;")", Table11[[#This Row],[Clean Range]])</f>
        <v>Asia</v>
      </c>
      <c r="D11" s="1" t="s">
        <v>194</v>
      </c>
      <c r="E11" s="1" t="s">
        <v>194</v>
      </c>
      <c r="F11" s="102">
        <f>IFERROR(GETPIVOTDATA("Count of Currency",Pivot!$A$3,"Job Type",SelJobType,"Clean Country",Table11[[#This Row],[Clean Range]]), GETPIVOTDATA("Count of Currency",Pivot!$A$3,"Clean Country",Table11[[#This Row],[Clean Range]]))</f>
        <v>0</v>
      </c>
      <c r="H11" s="13">
        <v>7</v>
      </c>
      <c r="I11" s="1" t="s">
        <v>4103</v>
      </c>
      <c r="J11" s="1" t="s">
        <v>4141</v>
      </c>
      <c r="L11" s="1" t="str">
        <f>IF(Table12[[#This Row],[Sample]]&gt;0, Table12[[#This Row],[Clean Range]]&amp;" ("&amp;Table12[[#This Row],[Sample]]&amp;")", Table12[[#This Row],[Clean Range]])</f>
        <v>Mauritius</v>
      </c>
      <c r="M11" s="1" t="s">
        <v>229</v>
      </c>
      <c r="N11" s="102">
        <f>IFERROR(GETPIVOTDATA("Count of Currency",Pivot!$A$3,"Job Type",SelJobType,"Clean Country",Table12[[#This Row],[Clean Range]]), GETPIVOTDATA("Count of Currency",Pivot!$A$3,"Clean Country",Table12[[#This Row],[Clean Range]]))</f>
        <v>0</v>
      </c>
      <c r="P11" s="1" t="str">
        <f>IF(Table13[[#This Row],[Sample]]&gt;0, Table13[[#This Row],[Clean Range]]&amp;" ("&amp;Table13[[#This Row],[Sample]]&amp;")", Table13[[#This Row],[Clean Range]])</f>
        <v>Cambodia</v>
      </c>
      <c r="Q11" s="1" t="s">
        <v>203</v>
      </c>
      <c r="R11" s="102">
        <f>IFERROR(GETPIVOTDATA("Count of Currency",Pivot!$A$3,"Job Type",SelJobType,"Clean Country",Table13[[#This Row],[Clean Range]]), GETPIVOTDATA("Count of Currency",Pivot!$A$3,"Clean Country",Table13[[#This Row],[Clean Range]]))</f>
        <v>0</v>
      </c>
      <c r="T11" s="1" t="str">
        <f>IF(Table14[[#This Row],[Sample]]&gt;0, Table14[[#This Row],[Clean Range]]&amp;" ("&amp;Table14[[#This Row],[Sample]]&amp;")", Table14[[#This Row],[Clean Range]])</f>
        <v>Singapore (4)</v>
      </c>
      <c r="U11" s="1" t="s">
        <v>144</v>
      </c>
      <c r="V11" s="102">
        <f>IFERROR(GETPIVOTDATA("Count of Currency",Pivot!$A$3,"Job Type",SelJobType,"Clean Country",Table14[[#This Row],[Clean Range]]), GETPIVOTDATA("Count of Currency",Pivot!$A$3,"Clean Country",Table14[[#This Row],[Clean Range]]))</f>
        <v>4</v>
      </c>
      <c r="X11" s="1" t="str">
        <f>IF(Table15[[#This Row],[Sample]]&gt;0, Table15[[#This Row],[Clean Range]]&amp;" ("&amp;Table15[[#This Row],[Sample]]&amp;")", Table15[[#This Row],[Clean Range]])</f>
        <v>Dominican Republic (1)</v>
      </c>
      <c r="Y11" s="1" t="s">
        <v>213</v>
      </c>
      <c r="Z11" s="102">
        <f>IFERROR(GETPIVOTDATA("Count of Currency",Pivot!$A$3,"Job Type",SelJobType,"Clean Country",Table15[[#This Row],[Clean Range]]), GETPIVOTDATA("Count of Currency",Pivot!$A$3,"Clean Country",Table15[[#This Row],[Clean Range]]))</f>
        <v>1</v>
      </c>
      <c r="AB11" s="1" t="str">
        <f>IF(Table16[[#This Row],[Sample]]&gt;0, Table16[[#This Row],[Clean Range]]&amp;" ("&amp;Table16[[#This Row],[Sample]]&amp;")", Table16[[#This Row],[Clean Range]])</f>
        <v>Croatia</v>
      </c>
      <c r="AC11" s="1" t="s">
        <v>182</v>
      </c>
      <c r="AD11" s="102">
        <f>IFERROR(GETPIVOTDATA("Count of Currency",Pivot!$A$3,"Job Type",SelJobType,"Clean Country",Table16[[#This Row],[Clean Range]]), GETPIVOTDATA("Count of Currency",Pivot!$A$3,"Clean Country",Table16[[#This Row],[Clean Range]]))</f>
        <v>0</v>
      </c>
      <c r="AF11" s="1" t="str">
        <f>IF(Table17[[#This Row],[Sample]]&gt;0, Table17[[#This Row],[Clean Range]]&amp;" ("&amp;Table17[[#This Row],[Sample]]&amp;")", Table17[[#This Row],[Clean Range]])</f>
        <v>Libya</v>
      </c>
      <c r="AG11" s="1" t="s">
        <v>227</v>
      </c>
      <c r="AH11" s="102">
        <f>IFERROR(GETPIVOTDATA("Count of Currency",Pivot!$A$3,"Job Type",SelJobType,"Clean Country",Table17[[#This Row],[Clean Range]]), GETPIVOTDATA("Count of Currency",Pivot!$A$3,"Clean Country",Table17[[#This Row],[Clean Range]]))</f>
        <v>0</v>
      </c>
      <c r="AN11" s="1" t="str">
        <f>IF(Table19[[#This Row],[Sample]]&gt;0,Table19[[#This Row],[Clean Range]]&amp;" ("&amp;Table19[[#This Row],[Sample]]&amp;")", Table19[[#This Row],[Clean Range]])</f>
        <v>Uruguay</v>
      </c>
      <c r="AO11" s="1" t="s">
        <v>260</v>
      </c>
      <c r="AP11" s="102">
        <f>IFERROR(GETPIVOTDATA("Count of Currency",Pivot!$A$3,"Job Type",SelJobType,"Clean Country",Table19[[#This Row],[Clean Range]]), GETPIVOTDATA("Count of Currency",Pivot!$A$3,"Clean Country",Table19[[#This Row],[Clean Range]]))</f>
        <v>0</v>
      </c>
    </row>
    <row r="12" spans="2:42" x14ac:dyDescent="0.2">
      <c r="B12" s="1">
        <v>8</v>
      </c>
      <c r="C12" s="1" t="str">
        <f>IF(Table11[[#This Row],[Sample]]&gt;0, Table11[[#This Row],[Clean Range]]&amp;" ("&amp;Table11[[#This Row],[Sample]]&amp;")", Table11[[#This Row],[Clean Range]])</f>
        <v>Australia (38)</v>
      </c>
      <c r="D12" s="1" t="s">
        <v>4105</v>
      </c>
      <c r="E12" s="1" t="s">
        <v>136</v>
      </c>
      <c r="F12" s="102">
        <f>IFERROR(GETPIVOTDATA("Count of Currency",Pivot!$A$3,"Job Type",SelJobType,"Clean Country",Table11[[#This Row],[Clean Range]]), GETPIVOTDATA("Count of Currency",Pivot!$A$3,"Clean Country",Table11[[#This Row],[Clean Range]]))</f>
        <v>38</v>
      </c>
      <c r="H12" s="13">
        <v>8</v>
      </c>
      <c r="I12" s="1" t="s">
        <v>4124</v>
      </c>
      <c r="J12" s="1" t="s">
        <v>4143</v>
      </c>
      <c r="L12" s="1" t="str">
        <f>IF(Table12[[#This Row],[Sample]]&gt;0, Table12[[#This Row],[Clean Range]]&amp;" ("&amp;Table12[[#This Row],[Sample]]&amp;")", Table12[[#This Row],[Clean Range]])</f>
        <v>Morocco</v>
      </c>
      <c r="M12" s="1" t="s">
        <v>232</v>
      </c>
      <c r="N12" s="102">
        <f>IFERROR(GETPIVOTDATA("Count of Currency",Pivot!$A$3,"Job Type",SelJobType,"Clean Country",Table12[[#This Row],[Clean Range]]), GETPIVOTDATA("Count of Currency",Pivot!$A$3,"Clean Country",Table12[[#This Row],[Clean Range]]))</f>
        <v>0</v>
      </c>
      <c r="P12" s="1" t="str">
        <f>IF(Table13[[#This Row],[Sample]]&gt;0, Table13[[#This Row],[Clean Range]]&amp;" ("&amp;Table13[[#This Row],[Sample]]&amp;")", Table13[[#This Row],[Clean Range]])</f>
        <v>China (1)</v>
      </c>
      <c r="Q12" s="1" t="s">
        <v>3205</v>
      </c>
      <c r="R12" s="102">
        <f>IFERROR(GETPIVOTDATA("Count of Currency",Pivot!$A$3,"Job Type",SelJobType,"Clean Country",Table13[[#This Row],[Clean Range]]), GETPIVOTDATA("Count of Currency",Pivot!$A$3,"Clean Country",Table13[[#This Row],[Clean Range]]))</f>
        <v>1</v>
      </c>
      <c r="X12" s="1" t="str">
        <f>IF(Table15[[#This Row],[Sample]]&gt;0, Table15[[#This Row],[Clean Range]]&amp;" ("&amp;Table15[[#This Row],[Sample]]&amp;")", Table15[[#This Row],[Clean Range]])</f>
        <v>Guyana</v>
      </c>
      <c r="Y12" s="1" t="s">
        <v>220</v>
      </c>
      <c r="Z12" s="102">
        <f>IFERROR(GETPIVOTDATA("Count of Currency",Pivot!$A$3,"Job Type",SelJobType,"Clean Country",Table15[[#This Row],[Clean Range]]), GETPIVOTDATA("Count of Currency",Pivot!$A$3,"Clean Country",Table15[[#This Row],[Clean Range]]))</f>
        <v>0</v>
      </c>
      <c r="AB12" s="1" t="str">
        <f>IF(Table16[[#This Row],[Sample]]&gt;0, Table16[[#This Row],[Clean Range]]&amp;" ("&amp;Table16[[#This Row],[Sample]]&amp;")", Table16[[#This Row],[Clean Range]])</f>
        <v>Czech Republic</v>
      </c>
      <c r="AC12" s="1" t="s">
        <v>211</v>
      </c>
      <c r="AD12" s="102">
        <f>IFERROR(GETPIVOTDATA("Count of Currency",Pivot!$A$3,"Job Type",SelJobType,"Clean Country",Table16[[#This Row],[Clean Range]]), GETPIVOTDATA("Count of Currency",Pivot!$A$3,"Clean Country",Table16[[#This Row],[Clean Range]]))</f>
        <v>0</v>
      </c>
      <c r="AF12" s="1" t="str">
        <f>IF(Table17[[#This Row],[Sample]]&gt;0, Table17[[#This Row],[Clean Range]]&amp;" ("&amp;Table17[[#This Row],[Sample]]&amp;")", Table17[[#This Row],[Clean Range]])</f>
        <v>Oman</v>
      </c>
      <c r="AG12" s="1" t="s">
        <v>240</v>
      </c>
      <c r="AH12" s="102">
        <f>IFERROR(GETPIVOTDATA("Count of Currency",Pivot!$A$3,"Job Type",SelJobType,"Clean Country",Table17[[#This Row],[Clean Range]]), GETPIVOTDATA("Count of Currency",Pivot!$A$3,"Clean Country",Table17[[#This Row],[Clean Range]]))</f>
        <v>0</v>
      </c>
    </row>
    <row r="13" spans="2:42" x14ac:dyDescent="0.2">
      <c r="B13" s="1">
        <v>9</v>
      </c>
      <c r="C13" s="1" t="str">
        <f>IF(Table11[[#This Row],[Sample]]&gt;0, Table11[[#This Row],[Clean Range]]&amp;" ("&amp;Table11[[#This Row],[Sample]]&amp;")", Table11[[#This Row],[Clean Range]])</f>
        <v>Austria</v>
      </c>
      <c r="D13" s="1" t="s">
        <v>171</v>
      </c>
      <c r="E13" s="1" t="s">
        <v>195</v>
      </c>
      <c r="F13" s="102">
        <f>IFERROR(GETPIVOTDATA("Count of Currency",Pivot!$A$3,"Job Type",SelJobType,"Clean Country",Table11[[#This Row],[Clean Range]]), GETPIVOTDATA("Count of Currency",Pivot!$A$3,"Clean Country",Table11[[#This Row],[Clean Range]]))</f>
        <v>0</v>
      </c>
      <c r="H13" s="13">
        <v>9</v>
      </c>
      <c r="I13" s="1" t="s">
        <v>4104</v>
      </c>
      <c r="J13" s="1" t="s">
        <v>4142</v>
      </c>
      <c r="L13" s="1" t="str">
        <f>IF(Table12[[#This Row],[Sample]]&gt;0, Table12[[#This Row],[Clean Range]]&amp;" ("&amp;Table12[[#This Row],[Sample]]&amp;")", Table12[[#This Row],[Clean Range]])</f>
        <v>Mozambique</v>
      </c>
      <c r="M13" s="1" t="s">
        <v>4100</v>
      </c>
      <c r="N13" s="102">
        <f>IFERROR(GETPIVOTDATA("Count of Currency",Pivot!$A$3,"Job Type",SelJobType,"Clean Country",Table12[[#This Row],[Clean Range]]), GETPIVOTDATA("Count of Currency",Pivot!$A$3,"Clean Country",Table12[[#This Row],[Clean Range]]))</f>
        <v>0</v>
      </c>
      <c r="P13" s="1" t="str">
        <f>IF(Table13[[#This Row],[Sample]]&gt;0, Table13[[#This Row],[Clean Range]]&amp;" ("&amp;Table13[[#This Row],[Sample]]&amp;")", Table13[[#This Row],[Clean Range]])</f>
        <v>Hong Kong (1)</v>
      </c>
      <c r="Q13" s="1" t="s">
        <v>221</v>
      </c>
      <c r="R13" s="102">
        <f>IFERROR(GETPIVOTDATA("Count of Currency",Pivot!$A$3,"Job Type",SelJobType,"Clean Country",Table13[[#This Row],[Clean Range]]), GETPIVOTDATA("Count of Currency",Pivot!$A$3,"Clean Country",Table13[[#This Row],[Clean Range]]))</f>
        <v>1</v>
      </c>
      <c r="X13" s="1" t="str">
        <f>IF(Table15[[#This Row],[Sample]]&gt;0, Table15[[#This Row],[Clean Range]]&amp;" ("&amp;Table15[[#This Row],[Sample]]&amp;")", Table15[[#This Row],[Clean Range]])</f>
        <v>Mexico (4)</v>
      </c>
      <c r="Y13" s="1" t="s">
        <v>151</v>
      </c>
      <c r="Z13" s="102">
        <f>IFERROR(GETPIVOTDATA("Count of Currency",Pivot!$A$3,"Job Type",SelJobType,"Clean Country",Table15[[#This Row],[Clean Range]]), GETPIVOTDATA("Count of Currency",Pivot!$A$3,"Clean Country",Table15[[#This Row],[Clean Range]]))</f>
        <v>4</v>
      </c>
      <c r="AB13" s="1" t="str">
        <f>IF(Table16[[#This Row],[Sample]]&gt;0, Table16[[#This Row],[Clean Range]]&amp;" ("&amp;Table16[[#This Row],[Sample]]&amp;")", Table16[[#This Row],[Clean Range]])</f>
        <v>Denmark (1)</v>
      </c>
      <c r="AC13" s="1" t="s">
        <v>159</v>
      </c>
      <c r="AD13" s="102">
        <f>IFERROR(GETPIVOTDATA("Count of Currency",Pivot!$A$3,"Job Type",SelJobType,"Clean Country",Table16[[#This Row],[Clean Range]]), GETPIVOTDATA("Count of Currency",Pivot!$A$3,"Clean Country",Table16[[#This Row],[Clean Range]]))</f>
        <v>1</v>
      </c>
      <c r="AF13" s="1" t="str">
        <f>IF(Table17[[#This Row],[Sample]]&gt;0, Table17[[#This Row],[Clean Range]]&amp;" ("&amp;Table17[[#This Row],[Sample]]&amp;")", Table17[[#This Row],[Clean Range]])</f>
        <v>Qatar</v>
      </c>
      <c r="AG13" s="1" t="s">
        <v>179</v>
      </c>
      <c r="AH13" s="102">
        <f>IFERROR(GETPIVOTDATA("Count of Currency",Pivot!$A$3,"Job Type",SelJobType,"Clean Country",Table17[[#This Row],[Clean Range]]), GETPIVOTDATA("Count of Currency",Pivot!$A$3,"Clean Country",Table17[[#This Row],[Clean Range]]))</f>
        <v>0</v>
      </c>
    </row>
    <row r="14" spans="2:42" x14ac:dyDescent="0.2">
      <c r="B14" s="1">
        <v>10</v>
      </c>
      <c r="C14" s="1" t="str">
        <f>IF(Table11[[#This Row],[Sample]]&gt;0, Table11[[#This Row],[Clean Range]]&amp;" ("&amp;Table11[[#This Row],[Sample]]&amp;")", Table11[[#This Row],[Clean Range]])</f>
        <v>Azerbaijan</v>
      </c>
      <c r="D14" s="1" t="s">
        <v>194</v>
      </c>
      <c r="E14" s="1" t="s">
        <v>196</v>
      </c>
      <c r="F14" s="102">
        <f>IFERROR(GETPIVOTDATA("Count of Currency",Pivot!$A$3,"Job Type",SelJobType,"Clean Country",Table11[[#This Row],[Clean Range]]), GETPIVOTDATA("Count of Currency",Pivot!$A$3,"Clean Country",Table11[[#This Row],[Clean Range]]))</f>
        <v>0</v>
      </c>
      <c r="L14" s="1" t="str">
        <f>IF(Table12[[#This Row],[Sample]]&gt;0, Table12[[#This Row],[Clean Range]]&amp;" ("&amp;Table12[[#This Row],[Sample]]&amp;")", Table12[[#This Row],[Clean Range]])</f>
        <v>Nigeria (1)</v>
      </c>
      <c r="M14" s="1" t="s">
        <v>178</v>
      </c>
      <c r="N14" s="102">
        <f>IFERROR(GETPIVOTDATA("Count of Currency",Pivot!$A$3,"Job Type",SelJobType,"Clean Country",Table12[[#This Row],[Clean Range]]), GETPIVOTDATA("Count of Currency",Pivot!$A$3,"Clean Country",Table12[[#This Row],[Clean Range]]))</f>
        <v>1</v>
      </c>
      <c r="P14" s="1" t="str">
        <f>IF(Table13[[#This Row],[Sample]]&gt;0, Table13[[#This Row],[Clean Range]]&amp;" ("&amp;Table13[[#This Row],[Sample]]&amp;")", Table13[[#This Row],[Clean Range]])</f>
        <v>India (188)</v>
      </c>
      <c r="Q14" s="1" t="s">
        <v>134</v>
      </c>
      <c r="R14" s="102">
        <f>IFERROR(GETPIVOTDATA("Count of Currency",Pivot!$A$3,"Job Type",SelJobType,"Clean Country",Table13[[#This Row],[Clean Range]]), GETPIVOTDATA("Count of Currency",Pivot!$A$3,"Clean Country",Table13[[#This Row],[Clean Range]]))</f>
        <v>188</v>
      </c>
      <c r="X14" s="1" t="str">
        <f>IF(Table15[[#This Row],[Sample]]&gt;0, Table15[[#This Row],[Clean Range]]&amp;" ("&amp;Table15[[#This Row],[Sample]]&amp;")", Table15[[#This Row],[Clean Range]])</f>
        <v>Panama (1)</v>
      </c>
      <c r="Y14" s="1" t="s">
        <v>184</v>
      </c>
      <c r="Z14" s="102">
        <f>IFERROR(GETPIVOTDATA("Count of Currency",Pivot!$A$3,"Job Type",SelJobType,"Clean Country",Table15[[#This Row],[Clean Range]]), GETPIVOTDATA("Count of Currency",Pivot!$A$3,"Clean Country",Table15[[#This Row],[Clean Range]]))</f>
        <v>1</v>
      </c>
      <c r="AB14" s="1" t="str">
        <f>IF(Table16[[#This Row],[Sample]]&gt;0, Table16[[#This Row],[Clean Range]]&amp;" ("&amp;Table16[[#This Row],[Sample]]&amp;")", Table16[[#This Row],[Clean Range]])</f>
        <v>Estonia (1)</v>
      </c>
      <c r="AC14" s="1" t="s">
        <v>214</v>
      </c>
      <c r="AD14" s="102">
        <f>IFERROR(GETPIVOTDATA("Count of Currency",Pivot!$A$3,"Job Type",SelJobType,"Clean Country",Table16[[#This Row],[Clean Range]]), GETPIVOTDATA("Count of Currency",Pivot!$A$3,"Clean Country",Table16[[#This Row],[Clean Range]]))</f>
        <v>1</v>
      </c>
      <c r="AF14" s="1" t="str">
        <f>IF(Table17[[#This Row],[Sample]]&gt;0, Table17[[#This Row],[Clean Range]]&amp;" ("&amp;Table17[[#This Row],[Sample]]&amp;")", Table17[[#This Row],[Clean Range]])</f>
        <v>Saudi Arabia (1)</v>
      </c>
      <c r="AG14" s="1" t="s">
        <v>150</v>
      </c>
      <c r="AH14" s="102">
        <f>IFERROR(GETPIVOTDATA("Count of Currency",Pivot!$A$3,"Job Type",SelJobType,"Clean Country",Table17[[#This Row],[Clean Range]]), GETPIVOTDATA("Count of Currency",Pivot!$A$3,"Clean Country",Table17[[#This Row],[Clean Range]]))</f>
        <v>1</v>
      </c>
    </row>
    <row r="15" spans="2:42" x14ac:dyDescent="0.2">
      <c r="B15" s="1">
        <v>11</v>
      </c>
      <c r="C15" s="1" t="str">
        <f>IF(Table11[[#This Row],[Sample]]&gt;0, Table11[[#This Row],[Clean Range]]&amp;" ("&amp;Table11[[#This Row],[Sample]]&amp;")", Table11[[#This Row],[Clean Range]])</f>
        <v>Baltic (1)</v>
      </c>
      <c r="D15" s="1" t="s">
        <v>171</v>
      </c>
      <c r="E15" s="1" t="s">
        <v>197</v>
      </c>
      <c r="F15" s="102">
        <f>IFERROR(GETPIVOTDATA("Count of Currency",Pivot!$A$3,"Job Type",SelJobType,"Clean Country",Table11[[#This Row],[Clean Range]]), GETPIVOTDATA("Count of Currency",Pivot!$A$3,"Clean Country",Table11[[#This Row],[Clean Range]]))</f>
        <v>1</v>
      </c>
      <c r="L15" s="1" t="str">
        <f>IF(Table12[[#This Row],[Sample]]&gt;0, Table12[[#This Row],[Clean Range]]&amp;" ("&amp;Table12[[#This Row],[Sample]]&amp;")", Table12[[#This Row],[Clean Range]])</f>
        <v>Somalia</v>
      </c>
      <c r="M15" s="1" t="s">
        <v>251</v>
      </c>
      <c r="N15" s="102">
        <f>IFERROR(GETPIVOTDATA("Count of Currency",Pivot!$A$3,"Job Type",SelJobType,"Clean Country",Table12[[#This Row],[Clean Range]]), GETPIVOTDATA("Count of Currency",Pivot!$A$3,"Clean Country",Table12[[#This Row],[Clean Range]]))</f>
        <v>0</v>
      </c>
      <c r="P15" s="1" t="str">
        <f>IF(Table13[[#This Row],[Sample]]&gt;0, Table13[[#This Row],[Clean Range]]&amp;" ("&amp;Table13[[#This Row],[Sample]]&amp;")", Table13[[#This Row],[Clean Range]])</f>
        <v>Japan (3)</v>
      </c>
      <c r="Q15" s="1" t="s">
        <v>175</v>
      </c>
      <c r="R15" s="102">
        <f>IFERROR(GETPIVOTDATA("Count of Currency",Pivot!$A$3,"Job Type",SelJobType,"Clean Country",Table13[[#This Row],[Clean Range]]), GETPIVOTDATA("Count of Currency",Pivot!$A$3,"Clean Country",Table13[[#This Row],[Clean Range]]))</f>
        <v>3</v>
      </c>
      <c r="X15" s="1" t="str">
        <f>IF(Table15[[#This Row],[Sample]]&gt;0, Table15[[#This Row],[Clean Range]]&amp;" ("&amp;Table15[[#This Row],[Sample]]&amp;")", Table15[[#This Row],[Clean Range]])</f>
        <v>Paraguay</v>
      </c>
      <c r="Y15" s="1" t="s">
        <v>242</v>
      </c>
      <c r="Z15" s="102">
        <f>IFERROR(GETPIVOTDATA("Count of Currency",Pivot!$A$3,"Job Type",SelJobType,"Clean Country",Table15[[#This Row],[Clean Range]]), GETPIVOTDATA("Count of Currency",Pivot!$A$3,"Clean Country",Table15[[#This Row],[Clean Range]]))</f>
        <v>0</v>
      </c>
      <c r="AB15" s="1" t="str">
        <f>IF(Table16[[#This Row],[Sample]]&gt;0, Table16[[#This Row],[Clean Range]]&amp;" ("&amp;Table16[[#This Row],[Sample]]&amp;")", Table16[[#This Row],[Clean Range]])</f>
        <v>Europe (1)</v>
      </c>
      <c r="AC15" s="1" t="s">
        <v>171</v>
      </c>
      <c r="AD15" s="102">
        <f>IFERROR(GETPIVOTDATA("Count of Currency",Pivot!$A$3,"Job Type",SelJobType,"Clean Country",Table16[[#This Row],[Clean Range]]), GETPIVOTDATA("Count of Currency",Pivot!$A$3,"Clean Country",Table16[[#This Row],[Clean Range]]))</f>
        <v>1</v>
      </c>
      <c r="AF15" s="1" t="str">
        <f>IF(Table17[[#This Row],[Sample]]&gt;0, Table17[[#This Row],[Clean Range]]&amp;" ("&amp;Table17[[#This Row],[Sample]]&amp;")", Table17[[#This Row],[Clean Range]])</f>
        <v>Turkey (1)</v>
      </c>
      <c r="AG15" s="1" t="s">
        <v>186</v>
      </c>
      <c r="AH15" s="102">
        <f>IFERROR(GETPIVOTDATA("Count of Currency",Pivot!$A$3,"Job Type",SelJobType,"Clean Country",Table17[[#This Row],[Clean Range]]), GETPIVOTDATA("Count of Currency",Pivot!$A$3,"Clean Country",Table17[[#This Row],[Clean Range]]))</f>
        <v>1</v>
      </c>
    </row>
    <row r="16" spans="2:42" x14ac:dyDescent="0.2">
      <c r="B16" s="1">
        <v>12</v>
      </c>
      <c r="C16" s="1" t="str">
        <f>IF(Table11[[#This Row],[Sample]]&gt;0, Table11[[#This Row],[Clean Range]]&amp;" ("&amp;Table11[[#This Row],[Sample]]&amp;")", Table11[[#This Row],[Clean Range]])</f>
        <v>Bangladesh (2)</v>
      </c>
      <c r="D16" s="1" t="s">
        <v>194</v>
      </c>
      <c r="E16" s="1" t="s">
        <v>180</v>
      </c>
      <c r="F16" s="102">
        <f>IFERROR(GETPIVOTDATA("Count of Currency",Pivot!$A$3,"Job Type",SelJobType,"Clean Country",Table11[[#This Row],[Clean Range]]), GETPIVOTDATA("Count of Currency",Pivot!$A$3,"Clean Country",Table11[[#This Row],[Clean Range]]))</f>
        <v>2</v>
      </c>
      <c r="H16" s="13">
        <v>1</v>
      </c>
      <c r="I16" s="1" t="str">
        <f>VLOOKUP(SelRegionCode, AllRegionsTable[], 2, FALSE)</f>
        <v>All Regions</v>
      </c>
      <c r="J16" s="1" t="str">
        <f>VLOOKUP(SelRegionCode, AllRegionsTable[], 3, FALSE)</f>
        <v>RangeAllCountries</v>
      </c>
      <c r="L16" s="1" t="str">
        <f>IF(Table12[[#This Row],[Sample]]&gt;0, Table12[[#This Row],[Clean Range]]&amp;" ("&amp;Table12[[#This Row],[Sample]]&amp;")", Table12[[#This Row],[Clean Range]])</f>
        <v>South Africa (5)</v>
      </c>
      <c r="M16" s="1" t="s">
        <v>140</v>
      </c>
      <c r="N16" s="102">
        <f>IFERROR(GETPIVOTDATA("Count of Currency",Pivot!$A$3,"Job Type",SelJobType,"Clean Country",Table12[[#This Row],[Clean Range]]), GETPIVOTDATA("Count of Currency",Pivot!$A$3,"Clean Country",Table12[[#This Row],[Clean Range]]))</f>
        <v>5</v>
      </c>
      <c r="P16" s="1" t="str">
        <f>IF(Table13[[#This Row],[Sample]]&gt;0, Table13[[#This Row],[Clean Range]]&amp;" ("&amp;Table13[[#This Row],[Sample]]&amp;")", Table13[[#This Row],[Clean Range]])</f>
        <v>Mongolia (1)</v>
      </c>
      <c r="Q16" s="1" t="s">
        <v>230</v>
      </c>
      <c r="R16" s="102">
        <f>IFERROR(GETPIVOTDATA("Count of Currency",Pivot!$A$3,"Job Type",SelJobType,"Clean Country",Table13[[#This Row],[Clean Range]]), GETPIVOTDATA("Count of Currency",Pivot!$A$3,"Clean Country",Table13[[#This Row],[Clean Range]]))</f>
        <v>1</v>
      </c>
      <c r="AB16" s="1" t="str">
        <f>IF(Table16[[#This Row],[Sample]]&gt;0, Table16[[#This Row],[Clean Range]]&amp;" ("&amp;Table16[[#This Row],[Sample]]&amp;")", Table16[[#This Row],[Clean Range]])</f>
        <v>Finland (1)</v>
      </c>
      <c r="AC16" s="1" t="s">
        <v>172</v>
      </c>
      <c r="AD16" s="102">
        <f>IFERROR(GETPIVOTDATA("Count of Currency",Pivot!$A$3,"Job Type",SelJobType,"Clean Country",Table16[[#This Row],[Clean Range]]), GETPIVOTDATA("Count of Currency",Pivot!$A$3,"Clean Country",Table16[[#This Row],[Clean Range]]))</f>
        <v>1</v>
      </c>
      <c r="AF16" s="1" t="str">
        <f>IF(Table17[[#This Row],[Sample]]&gt;0, Table17[[#This Row],[Clean Range]]&amp;" ("&amp;Table17[[#This Row],[Sample]]&amp;")", Table17[[#This Row],[Clean Range]])</f>
        <v>UAE (4)</v>
      </c>
      <c r="AG16" s="1" t="s">
        <v>143</v>
      </c>
      <c r="AH16" s="102">
        <f>IFERROR(GETPIVOTDATA("Count of Currency",Pivot!$A$3,"Job Type",SelJobType,"Clean Country",Table17[[#This Row],[Clean Range]]), GETPIVOTDATA("Count of Currency",Pivot!$A$3,"Clean Country",Table17[[#This Row],[Clean Range]]))</f>
        <v>4</v>
      </c>
    </row>
    <row r="17" spans="2:30" x14ac:dyDescent="0.2">
      <c r="B17" s="1">
        <v>13</v>
      </c>
      <c r="C17" s="1" t="str">
        <f>IF(Table11[[#This Row],[Sample]]&gt;0, Table11[[#This Row],[Clean Range]]&amp;" ("&amp;Table11[[#This Row],[Sample]]&amp;")", Table11[[#This Row],[Clean Range]])</f>
        <v>Belgium (3)</v>
      </c>
      <c r="D17" s="1" t="s">
        <v>171</v>
      </c>
      <c r="E17" s="1" t="s">
        <v>164</v>
      </c>
      <c r="F17" s="102">
        <f>IFERROR(GETPIVOTDATA("Count of Currency",Pivot!$A$3,"Job Type",SelJobType,"Clean Country",Table11[[#This Row],[Clean Range]]), GETPIVOTDATA("Count of Currency",Pivot!$A$3,"Clean Country",Table11[[#This Row],[Clean Range]]))</f>
        <v>3</v>
      </c>
      <c r="H17" s="32" t="s">
        <v>4133</v>
      </c>
      <c r="L17" s="1" t="str">
        <f>IF(Table12[[#This Row],[Sample]]&gt;0, Table12[[#This Row],[Clean Range]]&amp;" ("&amp;Table12[[#This Row],[Sample]]&amp;")", Table12[[#This Row],[Clean Range]])</f>
        <v>Tunisia (1)</v>
      </c>
      <c r="M17" s="1" t="s">
        <v>257</v>
      </c>
      <c r="N17" s="102">
        <f>IFERROR(GETPIVOTDATA("Count of Currency",Pivot!$A$3,"Job Type",SelJobType,"Clean Country",Table12[[#This Row],[Clean Range]]), GETPIVOTDATA("Count of Currency",Pivot!$A$3,"Clean Country",Table12[[#This Row],[Clean Range]]))</f>
        <v>1</v>
      </c>
      <c r="P17" s="1" t="str">
        <f>IF(Table13[[#This Row],[Sample]]&gt;0, Table13[[#This Row],[Clean Range]]&amp;" ("&amp;Table13[[#This Row],[Sample]]&amp;")", Table13[[#This Row],[Clean Range]])</f>
        <v>Myanmar</v>
      </c>
      <c r="Q17" s="1" t="s">
        <v>234</v>
      </c>
      <c r="R17" s="102">
        <f>IFERROR(GETPIVOTDATA("Count of Currency",Pivot!$A$3,"Job Type",SelJobType,"Clean Country",Table13[[#This Row],[Clean Range]]), GETPIVOTDATA("Count of Currency",Pivot!$A$3,"Clean Country",Table13[[#This Row],[Clean Range]]))</f>
        <v>0</v>
      </c>
      <c r="AB17" s="1" t="str">
        <f>IF(Table16[[#This Row],[Sample]]&gt;0, Table16[[#This Row],[Clean Range]]&amp;" ("&amp;Table16[[#This Row],[Sample]]&amp;")", Table16[[#This Row],[Clean Range]])</f>
        <v>France (1)</v>
      </c>
      <c r="AC17" s="1" t="s">
        <v>160</v>
      </c>
      <c r="AD17" s="102">
        <f>IFERROR(GETPIVOTDATA("Count of Currency",Pivot!$A$3,"Job Type",SelJobType,"Clean Country",Table16[[#This Row],[Clean Range]]), GETPIVOTDATA("Count of Currency",Pivot!$A$3,"Clean Country",Table16[[#This Row],[Clean Range]]))</f>
        <v>1</v>
      </c>
    </row>
    <row r="18" spans="2:30" x14ac:dyDescent="0.2">
      <c r="B18" s="1">
        <v>14</v>
      </c>
      <c r="C18" s="1" t="str">
        <f>IF(Table11[[#This Row],[Sample]]&gt;0, Table11[[#This Row],[Clean Range]]&amp;" ("&amp;Table11[[#This Row],[Sample]]&amp;")", Table11[[#This Row],[Clean Range]])</f>
        <v>Bermuda</v>
      </c>
      <c r="D18" s="1" t="s">
        <v>207</v>
      </c>
      <c r="E18" s="1" t="s">
        <v>198</v>
      </c>
      <c r="F18" s="102">
        <f>IFERROR(GETPIVOTDATA("Count of Currency",Pivot!$A$3,"Job Type",SelJobType,"Clean Country",Table11[[#This Row],[Clean Range]]), GETPIVOTDATA("Count of Currency",Pivot!$A$3,"Clean Country",Table11[[#This Row],[Clean Range]]))</f>
        <v>0</v>
      </c>
      <c r="L18" s="1" t="str">
        <f>IF(Table12[[#This Row],[Sample]]&gt;0, Table12[[#This Row],[Clean Range]]&amp;" ("&amp;Table12[[#This Row],[Sample]]&amp;")", Table12[[#This Row],[Clean Range]])</f>
        <v>Uganda (1)</v>
      </c>
      <c r="M18" s="1" t="s">
        <v>259</v>
      </c>
      <c r="N18" s="102">
        <f>IFERROR(GETPIVOTDATA("Count of Currency",Pivot!$A$3,"Job Type",SelJobType,"Clean Country",Table12[[#This Row],[Clean Range]]), GETPIVOTDATA("Count of Currency",Pivot!$A$3,"Clean Country",Table12[[#This Row],[Clean Range]]))</f>
        <v>1</v>
      </c>
      <c r="P18" s="1" t="str">
        <f>IF(Table13[[#This Row],[Sample]]&gt;0, Table13[[#This Row],[Clean Range]]&amp;" ("&amp;Table13[[#This Row],[Sample]]&amp;")", Table13[[#This Row],[Clean Range]])</f>
        <v>Pakistan (6)</v>
      </c>
      <c r="Q18" s="1" t="s">
        <v>138</v>
      </c>
      <c r="R18" s="102">
        <f>IFERROR(GETPIVOTDATA("Count of Currency",Pivot!$A$3,"Job Type",SelJobType,"Clean Country",Table13[[#This Row],[Clean Range]]), GETPIVOTDATA("Count of Currency",Pivot!$A$3,"Clean Country",Table13[[#This Row],[Clean Range]]))</f>
        <v>6</v>
      </c>
      <c r="AB18" s="1" t="str">
        <f>IF(Table16[[#This Row],[Sample]]&gt;0, Table16[[#This Row],[Clean Range]]&amp;" ("&amp;Table16[[#This Row],[Sample]]&amp;")", Table16[[#This Row],[Clean Range]])</f>
        <v>Germany (4)</v>
      </c>
      <c r="AC18" s="1" t="s">
        <v>139</v>
      </c>
      <c r="AD18" s="102">
        <f>IFERROR(GETPIVOTDATA("Count of Currency",Pivot!$A$3,"Job Type",SelJobType,"Clean Country",Table16[[#This Row],[Clean Range]]), GETPIVOTDATA("Count of Currency",Pivot!$A$3,"Clean Country",Table16[[#This Row],[Clean Range]]))</f>
        <v>4</v>
      </c>
    </row>
    <row r="19" spans="2:30" x14ac:dyDescent="0.2">
      <c r="B19" s="1">
        <v>15</v>
      </c>
      <c r="C19" s="1" t="str">
        <f>IF(Table11[[#This Row],[Sample]]&gt;0, Table11[[#This Row],[Clean Range]]&amp;" ("&amp;Table11[[#This Row],[Sample]]&amp;")", Table11[[#This Row],[Clean Range]])</f>
        <v>Bhutan (1)</v>
      </c>
      <c r="D19" s="1" t="s">
        <v>194</v>
      </c>
      <c r="E19" s="1" t="s">
        <v>199</v>
      </c>
      <c r="F19" s="102">
        <f>IFERROR(GETPIVOTDATA("Count of Currency",Pivot!$A$3,"Job Type",SelJobType,"Clean Country",Table11[[#This Row],[Clean Range]]), GETPIVOTDATA("Count of Currency",Pivot!$A$3,"Clean Country",Table11[[#This Row],[Clean Range]]))</f>
        <v>1</v>
      </c>
      <c r="L19" s="1" t="str">
        <f>IF(Table12[[#This Row],[Sample]]&gt;0, Table12[[#This Row],[Clean Range]]&amp;" ("&amp;Table12[[#This Row],[Sample]]&amp;")", Table12[[#This Row],[Clean Range]])</f>
        <v>Zambia</v>
      </c>
      <c r="M19" s="1" t="s">
        <v>188</v>
      </c>
      <c r="N19" s="102">
        <f>IFERROR(GETPIVOTDATA("Count of Currency",Pivot!$A$3,"Job Type",SelJobType,"Clean Country",Table12[[#This Row],[Clean Range]]), GETPIVOTDATA("Count of Currency",Pivot!$A$3,"Clean Country",Table12[[#This Row],[Clean Range]]))</f>
        <v>0</v>
      </c>
      <c r="P19" s="1" t="str">
        <f>IF(Table13[[#This Row],[Sample]]&gt;0, Table13[[#This Row],[Clean Range]]&amp;" ("&amp;Table13[[#This Row],[Sample]]&amp;")", Table13[[#This Row],[Clean Range]])</f>
        <v>Republic of Georgia</v>
      </c>
      <c r="Q19" s="1" t="s">
        <v>244</v>
      </c>
      <c r="R19" s="102">
        <f>IFERROR(GETPIVOTDATA("Count of Currency",Pivot!$A$3,"Job Type",SelJobType,"Clean Country",Table13[[#This Row],[Clean Range]]), GETPIVOTDATA("Count of Currency",Pivot!$A$3,"Clean Country",Table13[[#This Row],[Clean Range]]))</f>
        <v>0</v>
      </c>
      <c r="AB19" s="1" t="str">
        <f>IF(Table16[[#This Row],[Sample]]&gt;0, Table16[[#This Row],[Clean Range]]&amp;" ("&amp;Table16[[#This Row],[Sample]]&amp;")", Table16[[#This Row],[Clean Range]])</f>
        <v>Greece</v>
      </c>
      <c r="AC19" s="1" t="s">
        <v>173</v>
      </c>
      <c r="AD19" s="102">
        <f>IFERROR(GETPIVOTDATA("Count of Currency",Pivot!$A$3,"Job Type",SelJobType,"Clean Country",Table16[[#This Row],[Clean Range]]), GETPIVOTDATA("Count of Currency",Pivot!$A$3,"Clean Country",Table16[[#This Row],[Clean Range]]))</f>
        <v>0</v>
      </c>
    </row>
    <row r="20" spans="2:30" x14ac:dyDescent="0.2">
      <c r="B20" s="1">
        <v>16</v>
      </c>
      <c r="C20" s="1" t="str">
        <f>IF(Table11[[#This Row],[Sample]]&gt;0, Table11[[#This Row],[Clean Range]]&amp;" ("&amp;Table11[[#This Row],[Sample]]&amp;")", Table11[[#This Row],[Clean Range]])</f>
        <v>Bolivia (1)</v>
      </c>
      <c r="D20" s="1" t="s">
        <v>4104</v>
      </c>
      <c r="E20" s="1" t="s">
        <v>200</v>
      </c>
      <c r="F20" s="102">
        <f>IFERROR(GETPIVOTDATA("Count of Currency",Pivot!$A$3,"Job Type",SelJobType,"Clean Country",Table11[[#This Row],[Clean Range]]), GETPIVOTDATA("Count of Currency",Pivot!$A$3,"Clean Country",Table11[[#This Row],[Clean Range]]))</f>
        <v>1</v>
      </c>
      <c r="H20" s="13">
        <v>95</v>
      </c>
      <c r="I20" s="1" t="str">
        <f ca="1">IFERROR(LEFT(SubSelCountry, FIND(" (", SubSelCountry)-1), SubSelCountry)</f>
        <v>UK</v>
      </c>
      <c r="J20" s="1" t="str">
        <f ca="1">IFERROR(VLOOKUP(SubSelCountry, Table11[[Country]:[Region]], 2, FALSE), SelRegion)</f>
        <v>Europe</v>
      </c>
      <c r="L20" s="1" t="str">
        <f>IF(Table12[[#This Row],[Sample]]&gt;0, Table12[[#This Row],[Clean Range]]&amp;" ("&amp;Table12[[#This Row],[Sample]]&amp;")", Table12[[#This Row],[Clean Range]])</f>
        <v>Zimbabwe (1)</v>
      </c>
      <c r="M20" s="1" t="s">
        <v>264</v>
      </c>
      <c r="N20" s="102">
        <f>IFERROR(GETPIVOTDATA("Count of Currency",Pivot!$A$3,"Job Type",SelJobType,"Clean Country",Table12[[#This Row],[Clean Range]]), GETPIVOTDATA("Count of Currency",Pivot!$A$3,"Clean Country",Table12[[#This Row],[Clean Range]]))</f>
        <v>1</v>
      </c>
      <c r="P20" s="1" t="str">
        <f>IF(Table13[[#This Row],[Sample]]&gt;0, Table13[[#This Row],[Clean Range]]&amp;" ("&amp;Table13[[#This Row],[Sample]]&amp;")", Table13[[#This Row],[Clean Range]])</f>
        <v>Russia (3)</v>
      </c>
      <c r="Q20" s="1" t="s">
        <v>149</v>
      </c>
      <c r="R20" s="102">
        <f>IFERROR(GETPIVOTDATA("Count of Currency",Pivot!$A$3,"Job Type",SelJobType,"Clean Country",Table13[[#This Row],[Clean Range]]), GETPIVOTDATA("Count of Currency",Pivot!$A$3,"Clean Country",Table13[[#This Row],[Clean Range]]))</f>
        <v>3</v>
      </c>
      <c r="AB20" s="1" t="str">
        <f>IF(Table16[[#This Row],[Sample]]&gt;0, Table16[[#This Row],[Clean Range]]&amp;" ("&amp;Table16[[#This Row],[Sample]]&amp;")", Table16[[#This Row],[Clean Range]])</f>
        <v>Hungary (1)</v>
      </c>
      <c r="AC20" s="1" t="s">
        <v>161</v>
      </c>
      <c r="AD20" s="102">
        <f>IFERROR(GETPIVOTDATA("Count of Currency",Pivot!$A$3,"Job Type",SelJobType,"Clean Country",Table16[[#This Row],[Clean Range]]), GETPIVOTDATA("Count of Currency",Pivot!$A$3,"Clean Country",Table16[[#This Row],[Clean Range]]))</f>
        <v>1</v>
      </c>
    </row>
    <row r="21" spans="2:30" x14ac:dyDescent="0.2">
      <c r="B21" s="1">
        <v>17</v>
      </c>
      <c r="C21" s="1" t="str">
        <f>IF(Table11[[#This Row],[Sample]]&gt;0, Table11[[#This Row],[Clean Range]]&amp;" ("&amp;Table11[[#This Row],[Sample]]&amp;")", Table11[[#This Row],[Clean Range]])</f>
        <v>Brazil (13)</v>
      </c>
      <c r="D21" s="1" t="s">
        <v>4104</v>
      </c>
      <c r="E21" s="1" t="s">
        <v>141</v>
      </c>
      <c r="F21" s="102">
        <f>IFERROR(GETPIVOTDATA("Count of Currency",Pivot!$A$3,"Job Type",SelJobType,"Clean Country",Table11[[#This Row],[Clean Range]]), GETPIVOTDATA("Count of Currency",Pivot!$A$3,"Clean Country",Table11[[#This Row],[Clean Range]]))</f>
        <v>13</v>
      </c>
      <c r="H21" s="32" t="s">
        <v>4144</v>
      </c>
      <c r="I21" s="25" t="s">
        <v>4145</v>
      </c>
      <c r="J21" s="25" t="s">
        <v>4169</v>
      </c>
      <c r="P21" s="1" t="str">
        <f>IF(Table13[[#This Row],[Sample]]&gt;0, Table13[[#This Row],[Clean Range]]&amp;" ("&amp;Table13[[#This Row],[Sample]]&amp;")", Table13[[#This Row],[Clean Range]])</f>
        <v>Sri Lanka</v>
      </c>
      <c r="Q21" s="1" t="s">
        <v>167</v>
      </c>
      <c r="R21" s="102">
        <f>IFERROR(GETPIVOTDATA("Count of Currency",Pivot!$A$3,"Job Type",SelJobType,"Clean Country",Table13[[#This Row],[Clean Range]]), GETPIVOTDATA("Count of Currency",Pivot!$A$3,"Clean Country",Table13[[#This Row],[Clean Range]]))</f>
        <v>0</v>
      </c>
      <c r="AB21" s="1" t="str">
        <f>IF(Table16[[#This Row],[Sample]]&gt;0, Table16[[#This Row],[Clean Range]]&amp;" ("&amp;Table16[[#This Row],[Sample]]&amp;")", Table16[[#This Row],[Clean Range]])</f>
        <v>Iceland (1)</v>
      </c>
      <c r="AC21" s="1" t="s">
        <v>222</v>
      </c>
      <c r="AD21" s="102">
        <f>IFERROR(GETPIVOTDATA("Count of Currency",Pivot!$A$3,"Job Type",SelJobType,"Clean Country",Table16[[#This Row],[Clean Range]]), GETPIVOTDATA("Count of Currency",Pivot!$A$3,"Clean Country",Table16[[#This Row],[Clean Range]]))</f>
        <v>1</v>
      </c>
    </row>
    <row r="22" spans="2:30" x14ac:dyDescent="0.2">
      <c r="B22" s="1">
        <v>18</v>
      </c>
      <c r="C22" s="1" t="str">
        <f>IF(Table11[[#This Row],[Sample]]&gt;0, Table11[[#This Row],[Clean Range]]&amp;" ("&amp;Table11[[#This Row],[Sample]]&amp;")", Table11[[#This Row],[Clean Range]])</f>
        <v>Bulgaria (1)</v>
      </c>
      <c r="D22" s="1" t="s">
        <v>171</v>
      </c>
      <c r="E22" s="1" t="s">
        <v>202</v>
      </c>
      <c r="F22" s="102">
        <f>IFERROR(GETPIVOTDATA("Count of Currency",Pivot!$A$3,"Job Type",SelJobType,"Clean Country",Table11[[#This Row],[Clean Range]]), GETPIVOTDATA("Count of Currency",Pivot!$A$3,"Clean Country",Table11[[#This Row],[Clean Range]]))</f>
        <v>1</v>
      </c>
      <c r="P22" s="1" t="str">
        <f>IF(Table13[[#This Row],[Sample]]&gt;0, Table13[[#This Row],[Clean Range]]&amp;" ("&amp;Table13[[#This Row],[Sample]]&amp;")", Table13[[#This Row],[Clean Range]])</f>
        <v>Thailand</v>
      </c>
      <c r="Q22" s="1" t="s">
        <v>255</v>
      </c>
      <c r="R22" s="102">
        <f>IFERROR(GETPIVOTDATA("Count of Currency",Pivot!$A$3,"Job Type",SelJobType,"Clean Country",Table13[[#This Row],[Clean Range]]), GETPIVOTDATA("Count of Currency",Pivot!$A$3,"Clean Country",Table13[[#This Row],[Clean Range]]))</f>
        <v>0</v>
      </c>
      <c r="AB22" s="1" t="str">
        <f>IF(Table16[[#This Row],[Sample]]&gt;0, Table16[[#This Row],[Clean Range]]&amp;" ("&amp;Table16[[#This Row],[Sample]]&amp;")", Table16[[#This Row],[Clean Range]])</f>
        <v>Ireland (3)</v>
      </c>
      <c r="AC22" s="1" t="s">
        <v>162</v>
      </c>
      <c r="AD22" s="102">
        <f>IFERROR(GETPIVOTDATA("Count of Currency",Pivot!$A$3,"Job Type",SelJobType,"Clean Country",Table16[[#This Row],[Clean Range]]), GETPIVOTDATA("Count of Currency",Pivot!$A$3,"Clean Country",Table16[[#This Row],[Clean Range]]))</f>
        <v>3</v>
      </c>
    </row>
    <row r="23" spans="2:30" x14ac:dyDescent="0.2">
      <c r="B23" s="1">
        <v>19</v>
      </c>
      <c r="C23" s="1" t="str">
        <f>IF(Table11[[#This Row],[Sample]]&gt;0, Table11[[#This Row],[Clean Range]]&amp;" ("&amp;Table11[[#This Row],[Sample]]&amp;")", Table11[[#This Row],[Clean Range]])</f>
        <v>Cambodia</v>
      </c>
      <c r="D23" s="1" t="s">
        <v>194</v>
      </c>
      <c r="E23" s="1" t="s">
        <v>203</v>
      </c>
      <c r="F23" s="102">
        <f>IFERROR(GETPIVOTDATA("Count of Currency",Pivot!$A$3,"Job Type",SelJobType,"Clean Country",Table11[[#This Row],[Clean Range]]), GETPIVOTDATA("Count of Currency",Pivot!$A$3,"Clean Country",Table11[[#This Row],[Clean Range]]))</f>
        <v>0</v>
      </c>
      <c r="I23" s="104" t="str">
        <f ca="1">IFERROR(INDEX(SubRange,H20,1),INDEX(SubRange,COUNTA(SubRange),1))</f>
        <v>UK (57)</v>
      </c>
      <c r="P23" s="1" t="str">
        <f>IF(Table13[[#This Row],[Sample]]&gt;0, Table13[[#This Row],[Clean Range]]&amp;" ("&amp;Table13[[#This Row],[Sample]]&amp;")", Table13[[#This Row],[Clean Range]])</f>
        <v>Viet Nam</v>
      </c>
      <c r="Q23" s="1" t="s">
        <v>262</v>
      </c>
      <c r="R23" s="102">
        <f>IFERROR(GETPIVOTDATA("Count of Currency",Pivot!$A$3,"Job Type",SelJobType,"Clean Country",Table13[[#This Row],[Clean Range]]), GETPIVOTDATA("Count of Currency",Pivot!$A$3,"Clean Country",Table13[[#This Row],[Clean Range]]))</f>
        <v>0</v>
      </c>
      <c r="AB23" s="1" t="str">
        <f>IF(Table16[[#This Row],[Sample]]&gt;0, Table16[[#This Row],[Clean Range]]&amp;" ("&amp;Table16[[#This Row],[Sample]]&amp;")", Table16[[#This Row],[Clean Range]])</f>
        <v>Italy (2)</v>
      </c>
      <c r="AC23" s="1" t="s">
        <v>1235</v>
      </c>
      <c r="AD23" s="102">
        <f>IFERROR(GETPIVOTDATA("Count of Currency",Pivot!$A$3,"Job Type",SelJobType,"Clean Country",Table16[[#This Row],[Clean Range]]), GETPIVOTDATA("Count of Currency",Pivot!$A$3,"Clean Country",Table16[[#This Row],[Clean Range]]))</f>
        <v>2</v>
      </c>
    </row>
    <row r="24" spans="2:30" x14ac:dyDescent="0.2">
      <c r="B24" s="1">
        <v>20</v>
      </c>
      <c r="C24" s="1" t="str">
        <f>IF(Table11[[#This Row],[Sample]]&gt;0, Table11[[#This Row],[Clean Range]]&amp;" ("&amp;Table11[[#This Row],[Sample]]&amp;")", Table11[[#This Row],[Clean Range]])</f>
        <v>Canada (30)</v>
      </c>
      <c r="D24" s="1" t="s">
        <v>4124</v>
      </c>
      <c r="E24" s="1" t="s">
        <v>137</v>
      </c>
      <c r="F24" s="102">
        <f>IFERROR(GETPIVOTDATA("Count of Currency",Pivot!$A$3,"Job Type",SelJobType,"Clean Country",Table11[[#This Row],[Clean Range]]), GETPIVOTDATA("Count of Currency",Pivot!$A$3,"Clean Country",Table11[[#This Row],[Clean Range]]))</f>
        <v>30</v>
      </c>
      <c r="I24" s="1" t="s">
        <v>4228</v>
      </c>
      <c r="P24" s="1" t="str">
        <f>IF(Table13[[#This Row],[Sample]]&gt;0, Table13[[#This Row],[Clean Range]]&amp;" ("&amp;Table13[[#This Row],[Sample]]&amp;")", Table13[[#This Row],[Clean Range]])</f>
        <v>Vietnam</v>
      </c>
      <c r="Q24" s="1" t="s">
        <v>263</v>
      </c>
      <c r="R24" s="102">
        <f>IFERROR(GETPIVOTDATA("Count of Currency",Pivot!$A$3,"Job Type",SelJobType,"Clean Country",Table13[[#This Row],[Clean Range]]), GETPIVOTDATA("Count of Currency",Pivot!$A$3,"Clean Country",Table13[[#This Row],[Clean Range]]))</f>
        <v>0</v>
      </c>
      <c r="AB24" s="1" t="str">
        <f>IF(Table16[[#This Row],[Sample]]&gt;0, Table16[[#This Row],[Clean Range]]&amp;" ("&amp;Table16[[#This Row],[Sample]]&amp;")", Table16[[#This Row],[Clean Range]])</f>
        <v>Lithuania</v>
      </c>
      <c r="AC24" s="1" t="s">
        <v>228</v>
      </c>
      <c r="AD24" s="102">
        <f>IFERROR(GETPIVOTDATA("Count of Currency",Pivot!$A$3,"Job Type",SelJobType,"Clean Country",Table16[[#This Row],[Clean Range]]), GETPIVOTDATA("Count of Currency",Pivot!$A$3,"Clean Country",Table16[[#This Row],[Clean Range]]))</f>
        <v>0</v>
      </c>
    </row>
    <row r="25" spans="2:30" x14ac:dyDescent="0.2">
      <c r="B25" s="1">
        <v>21</v>
      </c>
      <c r="C25" s="1" t="str">
        <f>IF(Table11[[#This Row],[Sample]]&gt;0, Table11[[#This Row],[Clean Range]]&amp;" ("&amp;Table11[[#This Row],[Sample]]&amp;")", Table11[[#This Row],[Clean Range]])</f>
        <v>Central America</v>
      </c>
      <c r="D25" s="1" t="s">
        <v>207</v>
      </c>
      <c r="E25" s="1" t="s">
        <v>207</v>
      </c>
      <c r="F25" s="102">
        <f>IFERROR(GETPIVOTDATA("Count of Currency",Pivot!$A$3,"Job Type",SelJobType,"Clean Country",Table11[[#This Row],[Clean Range]]), GETPIVOTDATA("Count of Currency",Pivot!$A$3,"Clean Country",Table11[[#This Row],[Clean Range]]))</f>
        <v>0</v>
      </c>
      <c r="I25" s="1" t="s">
        <v>4231</v>
      </c>
      <c r="AB25" s="1" t="str">
        <f>IF(Table16[[#This Row],[Sample]]&gt;0, Table16[[#This Row],[Clean Range]]&amp;" ("&amp;Table16[[#This Row],[Sample]]&amp;")", Table16[[#This Row],[Clean Range]])</f>
        <v>Montenegro</v>
      </c>
      <c r="AC25" s="1" t="s">
        <v>231</v>
      </c>
      <c r="AD25" s="102">
        <f>IFERROR(GETPIVOTDATA("Count of Currency",Pivot!$A$3,"Job Type",SelJobType,"Clean Country",Table16[[#This Row],[Clean Range]]), GETPIVOTDATA("Count of Currency",Pivot!$A$3,"Clean Country",Table16[[#This Row],[Clean Range]]))</f>
        <v>0</v>
      </c>
    </row>
    <row r="26" spans="2:30" x14ac:dyDescent="0.2">
      <c r="B26" s="1">
        <v>22</v>
      </c>
      <c r="C26" s="1" t="str">
        <f>IF(Table11[[#This Row],[Sample]]&gt;0, Table11[[#This Row],[Clean Range]]&amp;" ("&amp;Table11[[#This Row],[Sample]]&amp;")", Table11[[#This Row],[Clean Range]])</f>
        <v>China (1)</v>
      </c>
      <c r="D26" s="1" t="s">
        <v>194</v>
      </c>
      <c r="E26" s="1" t="s">
        <v>3205</v>
      </c>
      <c r="F26" s="102">
        <f>IFERROR(GETPIVOTDATA("Count of Currency",Pivot!$A$3,"Job Type",SelJobType,"Clean Country",Table11[[#This Row],[Clean Range]]), GETPIVOTDATA("Count of Currency",Pivot!$A$3,"Clean Country",Table11[[#This Row],[Clean Range]]))</f>
        <v>1</v>
      </c>
      <c r="I26" s="1" t="s">
        <v>4229</v>
      </c>
      <c r="AB26" s="1" t="str">
        <f>IF(Table16[[#This Row],[Sample]]&gt;0, Table16[[#This Row],[Clean Range]]&amp;" ("&amp;Table16[[#This Row],[Sample]]&amp;")", Table16[[#This Row],[Clean Range]])</f>
        <v>Netherlands (12)</v>
      </c>
      <c r="AC26" s="1" t="s">
        <v>142</v>
      </c>
      <c r="AD26" s="102">
        <f>IFERROR(GETPIVOTDATA("Count of Currency",Pivot!$A$3,"Job Type",SelJobType,"Clean Country",Table16[[#This Row],[Clean Range]]), GETPIVOTDATA("Count of Currency",Pivot!$A$3,"Clean Country",Table16[[#This Row],[Clean Range]]))</f>
        <v>12</v>
      </c>
    </row>
    <row r="27" spans="2:30" x14ac:dyDescent="0.2">
      <c r="B27" s="1">
        <v>23</v>
      </c>
      <c r="C27" s="1" t="str">
        <f>IF(Table11[[#This Row],[Sample]]&gt;0, Table11[[#This Row],[Clean Range]]&amp;" ("&amp;Table11[[#This Row],[Sample]]&amp;")", Table11[[#This Row],[Clean Range]])</f>
        <v>Colombia (3)</v>
      </c>
      <c r="D27" s="1" t="s">
        <v>207</v>
      </c>
      <c r="E27" s="1" t="s">
        <v>165</v>
      </c>
      <c r="F27" s="102">
        <f>IFERROR(GETPIVOTDATA("Count of Currency",Pivot!$A$3,"Job Type",SelJobType,"Clean Country",Table11[[#This Row],[Clean Range]]), GETPIVOTDATA("Count of Currency",Pivot!$A$3,"Clean Country",Table11[[#This Row],[Clean Range]]))</f>
        <v>3</v>
      </c>
      <c r="AB27" s="1" t="str">
        <f>IF(Table16[[#This Row],[Sample]]&gt;0, Table16[[#This Row],[Clean Range]]&amp;" ("&amp;Table16[[#This Row],[Sample]]&amp;")", Table16[[#This Row],[Clean Range]])</f>
        <v>Norway (1)</v>
      </c>
      <c r="AC27" s="1" t="s">
        <v>154</v>
      </c>
      <c r="AD27" s="102">
        <f>IFERROR(GETPIVOTDATA("Count of Currency",Pivot!$A$3,"Job Type",SelJobType,"Clean Country",Table16[[#This Row],[Clean Range]]), GETPIVOTDATA("Count of Currency",Pivot!$A$3,"Clean Country",Table16[[#This Row],[Clean Range]]))</f>
        <v>1</v>
      </c>
    </row>
    <row r="28" spans="2:30" x14ac:dyDescent="0.2">
      <c r="B28" s="1">
        <v>24</v>
      </c>
      <c r="C28" s="1" t="str">
        <f>IF(Table11[[#This Row],[Sample]]&gt;0, Table11[[#This Row],[Clean Range]]&amp;" ("&amp;Table11[[#This Row],[Sample]]&amp;")", Table11[[#This Row],[Clean Range]])</f>
        <v>Costa Rica (1)</v>
      </c>
      <c r="D28" s="1" t="s">
        <v>207</v>
      </c>
      <c r="E28" s="1" t="s">
        <v>209</v>
      </c>
      <c r="F28" s="102">
        <f>IFERROR(GETPIVOTDATA("Count of Currency",Pivot!$A$3,"Job Type",SelJobType,"Clean Country",Table11[[#This Row],[Clean Range]]), GETPIVOTDATA("Count of Currency",Pivot!$A$3,"Clean Country",Table11[[#This Row],[Clean Range]]))</f>
        <v>1</v>
      </c>
      <c r="AB28" s="1" t="str">
        <f>IF(Table16[[#This Row],[Sample]]&gt;0, Table16[[#This Row],[Clean Range]]&amp;" ("&amp;Table16[[#This Row],[Sample]]&amp;")", Table16[[#This Row],[Clean Range]])</f>
        <v>Poland (3)</v>
      </c>
      <c r="AC28" s="1" t="s">
        <v>157</v>
      </c>
      <c r="AD28" s="102">
        <f>IFERROR(GETPIVOTDATA("Count of Currency",Pivot!$A$3,"Job Type",SelJobType,"Clean Country",Table16[[#This Row],[Clean Range]]), GETPIVOTDATA("Count of Currency",Pivot!$A$3,"Clean Country",Table16[[#This Row],[Clean Range]]))</f>
        <v>3</v>
      </c>
    </row>
    <row r="29" spans="2:30" x14ac:dyDescent="0.2">
      <c r="B29" s="1">
        <v>25</v>
      </c>
      <c r="C29" s="1" t="str">
        <f>IF(Table11[[#This Row],[Sample]]&gt;0, Table11[[#This Row],[Clean Range]]&amp;" ("&amp;Table11[[#This Row],[Sample]]&amp;")", Table11[[#This Row],[Clean Range]])</f>
        <v>Croatia</v>
      </c>
      <c r="D29" s="1" t="s">
        <v>171</v>
      </c>
      <c r="E29" s="1" t="s">
        <v>182</v>
      </c>
      <c r="F29" s="102">
        <f>IFERROR(GETPIVOTDATA("Count of Currency",Pivot!$A$3,"Job Type",SelJobType,"Clean Country",Table11[[#This Row],[Clean Range]]), GETPIVOTDATA("Count of Currency",Pivot!$A$3,"Clean Country",Table11[[#This Row],[Clean Range]]))</f>
        <v>0</v>
      </c>
      <c r="AB29" s="1" t="str">
        <f>IF(Table16[[#This Row],[Sample]]&gt;0, Table16[[#This Row],[Clean Range]]&amp;" ("&amp;Table16[[#This Row],[Sample]]&amp;")", Table16[[#This Row],[Clean Range]])</f>
        <v>Portugal (1)</v>
      </c>
      <c r="AC29" s="1" t="s">
        <v>147</v>
      </c>
      <c r="AD29" s="102">
        <f>IFERROR(GETPIVOTDATA("Count of Currency",Pivot!$A$3,"Job Type",SelJobType,"Clean Country",Table16[[#This Row],[Clean Range]]), GETPIVOTDATA("Count of Currency",Pivot!$A$3,"Clean Country",Table16[[#This Row],[Clean Range]]))</f>
        <v>1</v>
      </c>
    </row>
    <row r="30" spans="2:30" x14ac:dyDescent="0.2">
      <c r="B30" s="1">
        <v>26</v>
      </c>
      <c r="C30" s="1" t="str">
        <f>IF(Table11[[#This Row],[Sample]]&gt;0, Table11[[#This Row],[Clean Range]]&amp;" ("&amp;Table11[[#This Row],[Sample]]&amp;")", Table11[[#This Row],[Clean Range]])</f>
        <v>Czech Republic</v>
      </c>
      <c r="D30" s="1" t="s">
        <v>171</v>
      </c>
      <c r="E30" s="1" t="s">
        <v>211</v>
      </c>
      <c r="F30" s="102">
        <f>IFERROR(GETPIVOTDATA("Count of Currency",Pivot!$A$3,"Job Type",SelJobType,"Clean Country",Table11[[#This Row],[Clean Range]]), GETPIVOTDATA("Count of Currency",Pivot!$A$3,"Clean Country",Table11[[#This Row],[Clean Range]]))</f>
        <v>0</v>
      </c>
      <c r="AB30" s="1" t="str">
        <f>IF(Table16[[#This Row],[Sample]]&gt;0, Table16[[#This Row],[Clean Range]]&amp;" ("&amp;Table16[[#This Row],[Sample]]&amp;")", Table16[[#This Row],[Clean Range]])</f>
        <v>Romania (1)</v>
      </c>
      <c r="AC30" s="1" t="s">
        <v>158</v>
      </c>
      <c r="AD30" s="102">
        <f>IFERROR(GETPIVOTDATA("Count of Currency",Pivot!$A$3,"Job Type",SelJobType,"Clean Country",Table16[[#This Row],[Clean Range]]), GETPIVOTDATA("Count of Currency",Pivot!$A$3,"Clean Country",Table16[[#This Row],[Clean Range]]))</f>
        <v>1</v>
      </c>
    </row>
    <row r="31" spans="2:30" x14ac:dyDescent="0.2">
      <c r="B31" s="1">
        <v>27</v>
      </c>
      <c r="C31" s="1" t="str">
        <f>IF(Table11[[#This Row],[Sample]]&gt;0, Table11[[#This Row],[Clean Range]]&amp;" ("&amp;Table11[[#This Row],[Sample]]&amp;")", Table11[[#This Row],[Clean Range]])</f>
        <v>Denmark (1)</v>
      </c>
      <c r="D31" s="1" t="s">
        <v>171</v>
      </c>
      <c r="E31" s="1" t="s">
        <v>159</v>
      </c>
      <c r="F31" s="102">
        <f>IFERROR(GETPIVOTDATA("Count of Currency",Pivot!$A$3,"Job Type",SelJobType,"Clean Country",Table11[[#This Row],[Clean Range]]), GETPIVOTDATA("Count of Currency",Pivot!$A$3,"Clean Country",Table11[[#This Row],[Clean Range]]))</f>
        <v>1</v>
      </c>
      <c r="AB31" s="1" t="str">
        <f>IF(Table16[[#This Row],[Sample]]&gt;0, Table16[[#This Row],[Clean Range]]&amp;" ("&amp;Table16[[#This Row],[Sample]]&amp;")", Table16[[#This Row],[Clean Range]])</f>
        <v>Slovakia (1)</v>
      </c>
      <c r="AC31" s="1" t="s">
        <v>249</v>
      </c>
      <c r="AD31" s="102">
        <f>IFERROR(GETPIVOTDATA("Count of Currency",Pivot!$A$3,"Job Type",SelJobType,"Clean Country",Table16[[#This Row],[Clean Range]]), GETPIVOTDATA("Count of Currency",Pivot!$A$3,"Clean Country",Table16[[#This Row],[Clean Range]]))</f>
        <v>1</v>
      </c>
    </row>
    <row r="32" spans="2:30" x14ac:dyDescent="0.2">
      <c r="B32" s="1">
        <v>28</v>
      </c>
      <c r="C32" s="1" t="str">
        <f>IF(Table11[[#This Row],[Sample]]&gt;0, Table11[[#This Row],[Clean Range]]&amp;" ("&amp;Table11[[#This Row],[Sample]]&amp;")", Table11[[#This Row],[Clean Range]])</f>
        <v>Dominican Republic (1)</v>
      </c>
      <c r="D32" s="1" t="s">
        <v>207</v>
      </c>
      <c r="E32" s="1" t="s">
        <v>213</v>
      </c>
      <c r="F32" s="102">
        <f>IFERROR(GETPIVOTDATA("Count of Currency",Pivot!$A$3,"Job Type",SelJobType,"Clean Country",Table11[[#This Row],[Clean Range]]), GETPIVOTDATA("Count of Currency",Pivot!$A$3,"Clean Country",Table11[[#This Row],[Clean Range]]))</f>
        <v>1</v>
      </c>
      <c r="AB32" s="1" t="str">
        <f>IF(Table16[[#This Row],[Sample]]&gt;0, Table16[[#This Row],[Clean Range]]&amp;" ("&amp;Table16[[#This Row],[Sample]]&amp;")", Table16[[#This Row],[Clean Range]])</f>
        <v>Slovenia (1)</v>
      </c>
      <c r="AC32" s="1" t="s">
        <v>250</v>
      </c>
      <c r="AD32" s="102">
        <f>IFERROR(GETPIVOTDATA("Count of Currency",Pivot!$A$3,"Job Type",SelJobType,"Clean Country",Table16[[#This Row],[Clean Range]]), GETPIVOTDATA("Count of Currency",Pivot!$A$3,"Clean Country",Table16[[#This Row],[Clean Range]]))</f>
        <v>1</v>
      </c>
    </row>
    <row r="33" spans="2:30" x14ac:dyDescent="0.2">
      <c r="B33" s="1">
        <v>29</v>
      </c>
      <c r="C33" s="1" t="str">
        <f>IF(Table11[[#This Row],[Sample]]&gt;0, Table11[[#This Row],[Clean Range]]&amp;" ("&amp;Table11[[#This Row],[Sample]]&amp;")", Table11[[#This Row],[Clean Range]])</f>
        <v>Dubai (1)</v>
      </c>
      <c r="D33" s="1" t="s">
        <v>4103</v>
      </c>
      <c r="E33" s="1" t="s">
        <v>166</v>
      </c>
      <c r="F33" s="102">
        <f>IFERROR(GETPIVOTDATA("Count of Currency",Pivot!$A$3,"Job Type",SelJobType,"Clean Country",Table11[[#This Row],[Clean Range]]), GETPIVOTDATA("Count of Currency",Pivot!$A$3,"Clean Country",Table11[[#This Row],[Clean Range]]))</f>
        <v>1</v>
      </c>
      <c r="AB33" s="1" t="str">
        <f>IF(Table16[[#This Row],[Sample]]&gt;0, Table16[[#This Row],[Clean Range]]&amp;" ("&amp;Table16[[#This Row],[Sample]]&amp;")", Table16[[#This Row],[Clean Range]])</f>
        <v>Spain (4)</v>
      </c>
      <c r="AC33" s="1" t="s">
        <v>148</v>
      </c>
      <c r="AD33" s="102">
        <f>IFERROR(GETPIVOTDATA("Count of Currency",Pivot!$A$3,"Job Type",SelJobType,"Clean Country",Table16[[#This Row],[Clean Range]]), GETPIVOTDATA("Count of Currency",Pivot!$A$3,"Clean Country",Table16[[#This Row],[Clean Range]]))</f>
        <v>4</v>
      </c>
    </row>
    <row r="34" spans="2:30" x14ac:dyDescent="0.2">
      <c r="B34" s="1">
        <v>30</v>
      </c>
      <c r="C34" s="1" t="str">
        <f>IF(Table11[[#This Row],[Sample]]&gt;0, Table11[[#This Row],[Clean Range]]&amp;" ("&amp;Table11[[#This Row],[Sample]]&amp;")", Table11[[#This Row],[Clean Range]])</f>
        <v>Egypt (1)</v>
      </c>
      <c r="D34" s="1" t="s">
        <v>4122</v>
      </c>
      <c r="E34" s="1" t="s">
        <v>59</v>
      </c>
      <c r="F34" s="102">
        <f>IFERROR(GETPIVOTDATA("Count of Currency",Pivot!$A$3,"Job Type",SelJobType,"Clean Country",Table11[[#This Row],[Clean Range]]), GETPIVOTDATA("Count of Currency",Pivot!$A$3,"Clean Country",Table11[[#This Row],[Clean Range]]))</f>
        <v>1</v>
      </c>
      <c r="AB34" s="1" t="str">
        <f>IF(Table16[[#This Row],[Sample]]&gt;0, Table16[[#This Row],[Clean Range]]&amp;" ("&amp;Table16[[#This Row],[Sample]]&amp;")", Table16[[#This Row],[Clean Range]])</f>
        <v>Sweden</v>
      </c>
      <c r="AC34" s="1" t="s">
        <v>185</v>
      </c>
      <c r="AD34" s="102">
        <f>IFERROR(GETPIVOTDATA("Count of Currency",Pivot!$A$3,"Job Type",SelJobType,"Clean Country",Table16[[#This Row],[Clean Range]]), GETPIVOTDATA("Count of Currency",Pivot!$A$3,"Clean Country",Table16[[#This Row],[Clean Range]]))</f>
        <v>0</v>
      </c>
    </row>
    <row r="35" spans="2:30" x14ac:dyDescent="0.2">
      <c r="B35" s="1">
        <v>31</v>
      </c>
      <c r="C35" s="1" t="str">
        <f>IF(Table11[[#This Row],[Sample]]&gt;0, Table11[[#This Row],[Clean Range]]&amp;" ("&amp;Table11[[#This Row],[Sample]]&amp;")", Table11[[#This Row],[Clean Range]])</f>
        <v>Estonia (1)</v>
      </c>
      <c r="D35" s="1" t="s">
        <v>171</v>
      </c>
      <c r="E35" s="1" t="s">
        <v>214</v>
      </c>
      <c r="F35" s="102">
        <f>IFERROR(GETPIVOTDATA("Count of Currency",Pivot!$A$3,"Job Type",SelJobType,"Clean Country",Table11[[#This Row],[Clean Range]]), GETPIVOTDATA("Count of Currency",Pivot!$A$3,"Clean Country",Table11[[#This Row],[Clean Range]]))</f>
        <v>1</v>
      </c>
      <c r="AB35" s="1" t="str">
        <f>IF(Table16[[#This Row],[Sample]]&gt;0, Table16[[#This Row],[Clean Range]]&amp;" ("&amp;Table16[[#This Row],[Sample]]&amp;")", Table16[[#This Row],[Clean Range]])</f>
        <v>Switzerland (1)</v>
      </c>
      <c r="AC35" s="1" t="s">
        <v>168</v>
      </c>
      <c r="AD35" s="102">
        <f>IFERROR(GETPIVOTDATA("Count of Currency",Pivot!$A$3,"Job Type",SelJobType,"Clean Country",Table16[[#This Row],[Clean Range]]), GETPIVOTDATA("Count of Currency",Pivot!$A$3,"Clean Country",Table16[[#This Row],[Clean Range]]))</f>
        <v>1</v>
      </c>
    </row>
    <row r="36" spans="2:30" x14ac:dyDescent="0.2">
      <c r="B36" s="1">
        <v>32</v>
      </c>
      <c r="C36" s="1" t="str">
        <f>IF(Table11[[#This Row],[Sample]]&gt;0, Table11[[#This Row],[Clean Range]]&amp;" ("&amp;Table11[[#This Row],[Sample]]&amp;")", Table11[[#This Row],[Clean Range]])</f>
        <v>Ethiopia</v>
      </c>
      <c r="D36" s="1" t="s">
        <v>4122</v>
      </c>
      <c r="E36" s="1" t="s">
        <v>215</v>
      </c>
      <c r="F36" s="102">
        <f>IFERROR(GETPIVOTDATA("Count of Currency",Pivot!$A$3,"Job Type",SelJobType,"Clean Country",Table11[[#This Row],[Clean Range]]), GETPIVOTDATA("Count of Currency",Pivot!$A$3,"Clean Country",Table11[[#This Row],[Clean Range]]))</f>
        <v>0</v>
      </c>
      <c r="AB36" s="1" t="str">
        <f>IF(Table16[[#This Row],[Sample]]&gt;0, Table16[[#This Row],[Clean Range]]&amp;" ("&amp;Table16[[#This Row],[Sample]]&amp;")", Table16[[#This Row],[Clean Range]])</f>
        <v>UK (57)</v>
      </c>
      <c r="AC36" s="1" t="s">
        <v>135</v>
      </c>
      <c r="AD36" s="102">
        <f>IFERROR(GETPIVOTDATA("Count of Currency",Pivot!$A$3,"Job Type",SelJobType,"Clean Country",Table16[[#This Row],[Clean Range]]), GETPIVOTDATA("Count of Currency",Pivot!$A$3,"Clean Country",Table16[[#This Row],[Clean Range]]))</f>
        <v>57</v>
      </c>
    </row>
    <row r="37" spans="2:30" x14ac:dyDescent="0.2">
      <c r="B37" s="1">
        <v>33</v>
      </c>
      <c r="C37" s="1" t="str">
        <f>IF(Table11[[#This Row],[Sample]]&gt;0, Table11[[#This Row],[Clean Range]]&amp;" ("&amp;Table11[[#This Row],[Sample]]&amp;")", Table11[[#This Row],[Clean Range]])</f>
        <v>Europe (1)</v>
      </c>
      <c r="D37" s="1" t="s">
        <v>171</v>
      </c>
      <c r="E37" s="1" t="s">
        <v>171</v>
      </c>
      <c r="F37" s="102">
        <f>IFERROR(GETPIVOTDATA("Count of Currency",Pivot!$A$3,"Job Type",SelJobType,"Clean Country",Table11[[#This Row],[Clean Range]]), GETPIVOTDATA("Count of Currency",Pivot!$A$3,"Clean Country",Table11[[#This Row],[Clean Range]]))</f>
        <v>1</v>
      </c>
      <c r="AB37" s="1" t="str">
        <f>IF(Table16[[#This Row],[Sample]]&gt;0, Table16[[#This Row],[Clean Range]]&amp;" ("&amp;Table16[[#This Row],[Sample]]&amp;")", Table16[[#This Row],[Clean Range]])</f>
        <v>Ukraine (1)</v>
      </c>
      <c r="AC37" s="1" t="s">
        <v>169</v>
      </c>
      <c r="AD37" s="102">
        <f>IFERROR(GETPIVOTDATA("Count of Currency",Pivot!$A$3,"Job Type",SelJobType,"Clean Country",Table16[[#This Row],[Clean Range]]), GETPIVOTDATA("Count of Currency",Pivot!$A$3,"Clean Country",Table16[[#This Row],[Clean Range]]))</f>
        <v>1</v>
      </c>
    </row>
    <row r="38" spans="2:30" x14ac:dyDescent="0.2">
      <c r="B38" s="1">
        <v>34</v>
      </c>
      <c r="C38" s="1" t="str">
        <f>IF(Table11[[#This Row],[Sample]]&gt;0, Table11[[#This Row],[Clean Range]]&amp;" ("&amp;Table11[[#This Row],[Sample]]&amp;")", Table11[[#This Row],[Clean Range]])</f>
        <v>Finland (1)</v>
      </c>
      <c r="D38" s="1" t="s">
        <v>171</v>
      </c>
      <c r="E38" s="1" t="s">
        <v>172</v>
      </c>
      <c r="F38" s="102">
        <f>IFERROR(GETPIVOTDATA("Count of Currency",Pivot!$A$3,"Job Type",SelJobType,"Clean Country",Table11[[#This Row],[Clean Range]]), GETPIVOTDATA("Count of Currency",Pivot!$A$3,"Clean Country",Table11[[#This Row],[Clean Range]]))</f>
        <v>1</v>
      </c>
    </row>
    <row r="39" spans="2:30" ht="15" x14ac:dyDescent="0.25">
      <c r="B39" s="1">
        <v>35</v>
      </c>
      <c r="C39" s="1" t="str">
        <f>IF(Table11[[#This Row],[Sample]]&gt;0, Table11[[#This Row],[Clean Range]]&amp;" ("&amp;Table11[[#This Row],[Sample]]&amp;")", Table11[[#This Row],[Clean Range]])</f>
        <v>France (1)</v>
      </c>
      <c r="D39" s="1" t="s">
        <v>171</v>
      </c>
      <c r="E39" s="1" t="s">
        <v>160</v>
      </c>
      <c r="F39" s="102">
        <f>IFERROR(GETPIVOTDATA("Count of Currency",Pivot!$A$3,"Job Type",SelJobType,"Clean Country",Table11[[#This Row],[Clean Range]]), GETPIVOTDATA("Count of Currency",Pivot!$A$3,"Clean Country",Table11[[#This Row],[Clean Range]]))</f>
        <v>1</v>
      </c>
      <c r="I39"/>
      <c r="J39"/>
    </row>
    <row r="40" spans="2:30" ht="15" x14ac:dyDescent="0.25">
      <c r="B40" s="1">
        <v>36</v>
      </c>
      <c r="C40" s="1" t="str">
        <f>IF(Table11[[#This Row],[Sample]]&gt;0, Table11[[#This Row],[Clean Range]]&amp;" ("&amp;Table11[[#This Row],[Sample]]&amp;")", Table11[[#This Row],[Clean Range]])</f>
        <v>Germany (4)</v>
      </c>
      <c r="D40" s="1" t="s">
        <v>171</v>
      </c>
      <c r="E40" s="1" t="s">
        <v>139</v>
      </c>
      <c r="F40" s="102">
        <f>IFERROR(GETPIVOTDATA("Count of Currency",Pivot!$A$3,"Job Type",SelJobType,"Clean Country",Table11[[#This Row],[Clean Range]]), GETPIVOTDATA("Count of Currency",Pivot!$A$3,"Clean Country",Table11[[#This Row],[Clean Range]]))</f>
        <v>4</v>
      </c>
      <c r="I40"/>
      <c r="J40"/>
    </row>
    <row r="41" spans="2:30" ht="15" x14ac:dyDescent="0.25">
      <c r="B41" s="1">
        <v>37</v>
      </c>
      <c r="C41" s="1" t="str">
        <f>IF(Table11[[#This Row],[Sample]]&gt;0, Table11[[#This Row],[Clean Range]]&amp;" ("&amp;Table11[[#This Row],[Sample]]&amp;")", Table11[[#This Row],[Clean Range]])</f>
        <v>Ghana</v>
      </c>
      <c r="D41" s="1" t="s">
        <v>4122</v>
      </c>
      <c r="E41" s="1" t="s">
        <v>219</v>
      </c>
      <c r="F41" s="102">
        <f>IFERROR(GETPIVOTDATA("Count of Currency",Pivot!$A$3,"Job Type",SelJobType,"Clean Country",Table11[[#This Row],[Clean Range]]), GETPIVOTDATA("Count of Currency",Pivot!$A$3,"Clean Country",Table11[[#This Row],[Clean Range]]))</f>
        <v>0</v>
      </c>
      <c r="I41"/>
      <c r="J41"/>
    </row>
    <row r="42" spans="2:30" ht="15" x14ac:dyDescent="0.25">
      <c r="B42" s="1">
        <v>38</v>
      </c>
      <c r="C42" s="1" t="str">
        <f>IF(Table11[[#This Row],[Sample]]&gt;0, Table11[[#This Row],[Clean Range]]&amp;" ("&amp;Table11[[#This Row],[Sample]]&amp;")", Table11[[#This Row],[Clean Range]])</f>
        <v>Greece</v>
      </c>
      <c r="D42" s="1" t="s">
        <v>171</v>
      </c>
      <c r="E42" s="1" t="s">
        <v>173</v>
      </c>
      <c r="F42" s="102">
        <f>IFERROR(GETPIVOTDATA("Count of Currency",Pivot!$A$3,"Job Type",SelJobType,"Clean Country",Table11[[#This Row],[Clean Range]]), GETPIVOTDATA("Count of Currency",Pivot!$A$3,"Clean Country",Table11[[#This Row],[Clean Range]]))</f>
        <v>0</v>
      </c>
      <c r="I42"/>
      <c r="J42"/>
    </row>
    <row r="43" spans="2:30" ht="15" x14ac:dyDescent="0.25">
      <c r="B43" s="1">
        <v>39</v>
      </c>
      <c r="C43" s="1" t="str">
        <f>IF(Table11[[#This Row],[Sample]]&gt;0, Table11[[#This Row],[Clean Range]]&amp;" ("&amp;Table11[[#This Row],[Sample]]&amp;")", Table11[[#This Row],[Clean Range]])</f>
        <v>Guyana</v>
      </c>
      <c r="D43" s="1" t="s">
        <v>207</v>
      </c>
      <c r="E43" s="1" t="s">
        <v>220</v>
      </c>
      <c r="F43" s="102">
        <f>IFERROR(GETPIVOTDATA("Count of Currency",Pivot!$A$3,"Job Type",SelJobType,"Clean Country",Table11[[#This Row],[Clean Range]]), GETPIVOTDATA("Count of Currency",Pivot!$A$3,"Clean Country",Table11[[#This Row],[Clean Range]]))</f>
        <v>0</v>
      </c>
      <c r="I43"/>
      <c r="J43"/>
    </row>
    <row r="44" spans="2:30" ht="15" x14ac:dyDescent="0.25">
      <c r="B44" s="1">
        <v>40</v>
      </c>
      <c r="C44" s="1" t="str">
        <f>IF(Table11[[#This Row],[Sample]]&gt;0, Table11[[#This Row],[Clean Range]]&amp;" ("&amp;Table11[[#This Row],[Sample]]&amp;")", Table11[[#This Row],[Clean Range]])</f>
        <v>Hong Kong (1)</v>
      </c>
      <c r="D44" s="1" t="s">
        <v>194</v>
      </c>
      <c r="E44" s="1" t="s">
        <v>221</v>
      </c>
      <c r="F44" s="102">
        <f>IFERROR(GETPIVOTDATA("Count of Currency",Pivot!$A$3,"Job Type",SelJobType,"Clean Country",Table11[[#This Row],[Clean Range]]), GETPIVOTDATA("Count of Currency",Pivot!$A$3,"Clean Country",Table11[[#This Row],[Clean Range]]))</f>
        <v>1</v>
      </c>
      <c r="I44"/>
      <c r="J44"/>
    </row>
    <row r="45" spans="2:30" ht="15" x14ac:dyDescent="0.25">
      <c r="B45" s="1">
        <v>41</v>
      </c>
      <c r="C45" s="1" t="str">
        <f>IF(Table11[[#This Row],[Sample]]&gt;0, Table11[[#This Row],[Clean Range]]&amp;" ("&amp;Table11[[#This Row],[Sample]]&amp;")", Table11[[#This Row],[Clean Range]])</f>
        <v>Hungary (1)</v>
      </c>
      <c r="D45" s="1" t="s">
        <v>171</v>
      </c>
      <c r="E45" s="1" t="s">
        <v>161</v>
      </c>
      <c r="F45" s="102">
        <f>IFERROR(GETPIVOTDATA("Count of Currency",Pivot!$A$3,"Job Type",SelJobType,"Clean Country",Table11[[#This Row],[Clean Range]]), GETPIVOTDATA("Count of Currency",Pivot!$A$3,"Clean Country",Table11[[#This Row],[Clean Range]]))</f>
        <v>1</v>
      </c>
      <c r="I45"/>
      <c r="J45"/>
    </row>
    <row r="46" spans="2:30" ht="15" x14ac:dyDescent="0.25">
      <c r="B46" s="1">
        <v>42</v>
      </c>
      <c r="C46" s="1" t="str">
        <f>IF(Table11[[#This Row],[Sample]]&gt;0, Table11[[#This Row],[Clean Range]]&amp;" ("&amp;Table11[[#This Row],[Sample]]&amp;")", Table11[[#This Row],[Clean Range]])</f>
        <v>Iceland (1)</v>
      </c>
      <c r="D46" s="1" t="s">
        <v>171</v>
      </c>
      <c r="E46" s="1" t="s">
        <v>222</v>
      </c>
      <c r="F46" s="102">
        <f>IFERROR(GETPIVOTDATA("Count of Currency",Pivot!$A$3,"Job Type",SelJobType,"Clean Country",Table11[[#This Row],[Clean Range]]), GETPIVOTDATA("Count of Currency",Pivot!$A$3,"Clean Country",Table11[[#This Row],[Clean Range]]))</f>
        <v>1</v>
      </c>
      <c r="I46"/>
      <c r="J46"/>
    </row>
    <row r="47" spans="2:30" ht="15" x14ac:dyDescent="0.25">
      <c r="B47" s="1">
        <v>43</v>
      </c>
      <c r="C47" s="1" t="str">
        <f>IF(Table11[[#This Row],[Sample]]&gt;0, Table11[[#This Row],[Clean Range]]&amp;" ("&amp;Table11[[#This Row],[Sample]]&amp;")", Table11[[#This Row],[Clean Range]])</f>
        <v>India (188)</v>
      </c>
      <c r="D47" s="1" t="s">
        <v>194</v>
      </c>
      <c r="E47" s="1" t="s">
        <v>134</v>
      </c>
      <c r="F47" s="102">
        <f>IFERROR(GETPIVOTDATA("Count of Currency",Pivot!$A$3,"Job Type",SelJobType,"Clean Country",Table11[[#This Row],[Clean Range]]), GETPIVOTDATA("Count of Currency",Pivot!$A$3,"Clean Country",Table11[[#This Row],[Clean Range]]))</f>
        <v>188</v>
      </c>
      <c r="I47"/>
      <c r="J47"/>
    </row>
    <row r="48" spans="2:30" ht="15" x14ac:dyDescent="0.25">
      <c r="B48" s="1">
        <v>44</v>
      </c>
      <c r="C48" s="1" t="str">
        <f>IF(Table11[[#This Row],[Sample]]&gt;0, Table11[[#This Row],[Clean Range]]&amp;" ("&amp;Table11[[#This Row],[Sample]]&amp;")", Table11[[#This Row],[Clean Range]])</f>
        <v>Indonesia (4)</v>
      </c>
      <c r="D48" s="1" t="s">
        <v>4105</v>
      </c>
      <c r="E48" s="1" t="s">
        <v>152</v>
      </c>
      <c r="F48" s="102">
        <f>IFERROR(GETPIVOTDATA("Count of Currency",Pivot!$A$3,"Job Type",SelJobType,"Clean Country",Table11[[#This Row],[Clean Range]]), GETPIVOTDATA("Count of Currency",Pivot!$A$3,"Clean Country",Table11[[#This Row],[Clean Range]]))</f>
        <v>4</v>
      </c>
      <c r="I48"/>
      <c r="J48"/>
    </row>
    <row r="49" spans="2:10" ht="15" x14ac:dyDescent="0.25">
      <c r="B49" s="1">
        <v>45</v>
      </c>
      <c r="C49" s="1" t="str">
        <f>IF(Table11[[#This Row],[Sample]]&gt;0, Table11[[#This Row],[Clean Range]]&amp;" ("&amp;Table11[[#This Row],[Sample]]&amp;")", Table11[[#This Row],[Clean Range]])</f>
        <v>Iran (1)</v>
      </c>
      <c r="D49" s="1" t="s">
        <v>4103</v>
      </c>
      <c r="E49" s="1" t="s">
        <v>2761</v>
      </c>
      <c r="F49" s="102">
        <f>IFERROR(GETPIVOTDATA("Count of Currency",Pivot!$A$3,"Job Type",SelJobType,"Clean Country",Table11[[#This Row],[Clean Range]]), GETPIVOTDATA("Count of Currency",Pivot!$A$3,"Clean Country",Table11[[#This Row],[Clean Range]]))</f>
        <v>1</v>
      </c>
      <c r="I49"/>
      <c r="J49"/>
    </row>
    <row r="50" spans="2:10" ht="15" x14ac:dyDescent="0.25">
      <c r="B50" s="1">
        <v>46</v>
      </c>
      <c r="C50" s="1" t="str">
        <f>IF(Table11[[#This Row],[Sample]]&gt;0, Table11[[#This Row],[Clean Range]]&amp;" ("&amp;Table11[[#This Row],[Sample]]&amp;")", Table11[[#This Row],[Clean Range]])</f>
        <v>Ireland (3)</v>
      </c>
      <c r="D50" s="1" t="s">
        <v>171</v>
      </c>
      <c r="E50" s="1" t="s">
        <v>162</v>
      </c>
      <c r="F50" s="102">
        <f>IFERROR(GETPIVOTDATA("Count of Currency",Pivot!$A$3,"Job Type",SelJobType,"Clean Country",Table11[[#This Row],[Clean Range]]), GETPIVOTDATA("Count of Currency",Pivot!$A$3,"Clean Country",Table11[[#This Row],[Clean Range]]))</f>
        <v>3</v>
      </c>
      <c r="I50"/>
      <c r="J50"/>
    </row>
    <row r="51" spans="2:10" ht="15" x14ac:dyDescent="0.25">
      <c r="B51" s="1">
        <v>47</v>
      </c>
      <c r="C51" s="1" t="str">
        <f>IF(Table11[[#This Row],[Sample]]&gt;0, Table11[[#This Row],[Clean Range]]&amp;" ("&amp;Table11[[#This Row],[Sample]]&amp;")", Table11[[#This Row],[Clean Range]])</f>
        <v>Israel</v>
      </c>
      <c r="D51" s="1" t="s">
        <v>4103</v>
      </c>
      <c r="E51" s="1" t="s">
        <v>163</v>
      </c>
      <c r="F51" s="102">
        <f>IFERROR(GETPIVOTDATA("Count of Currency",Pivot!$A$3,"Job Type",SelJobType,"Clean Country",Table11[[#This Row],[Clean Range]]), GETPIVOTDATA("Count of Currency",Pivot!$A$3,"Clean Country",Table11[[#This Row],[Clean Range]]))</f>
        <v>0</v>
      </c>
      <c r="I51"/>
      <c r="J51"/>
    </row>
    <row r="52" spans="2:10" ht="15" x14ac:dyDescent="0.25">
      <c r="B52" s="1">
        <v>48</v>
      </c>
      <c r="C52" s="1" t="str">
        <f>IF(Table11[[#This Row],[Sample]]&gt;0, Table11[[#This Row],[Clean Range]]&amp;" ("&amp;Table11[[#This Row],[Sample]]&amp;")", Table11[[#This Row],[Clean Range]])</f>
        <v>Italy (2)</v>
      </c>
      <c r="D52" s="1" t="s">
        <v>171</v>
      </c>
      <c r="E52" s="1" t="s">
        <v>1235</v>
      </c>
      <c r="F52" s="102">
        <f>IFERROR(GETPIVOTDATA("Count of Currency",Pivot!$A$3,"Job Type",SelJobType,"Clean Country",Table11[[#This Row],[Clean Range]]), GETPIVOTDATA("Count of Currency",Pivot!$A$3,"Clean Country",Table11[[#This Row],[Clean Range]]))</f>
        <v>2</v>
      </c>
      <c r="I52"/>
      <c r="J52"/>
    </row>
    <row r="53" spans="2:10" ht="15" x14ac:dyDescent="0.25">
      <c r="B53" s="1">
        <v>49</v>
      </c>
      <c r="C53" s="1" t="str">
        <f>IF(Table11[[#This Row],[Sample]]&gt;0, Table11[[#This Row],[Clean Range]]&amp;" ("&amp;Table11[[#This Row],[Sample]]&amp;")", Table11[[#This Row],[Clean Range]])</f>
        <v>Japan (3)</v>
      </c>
      <c r="D53" s="1" t="s">
        <v>194</v>
      </c>
      <c r="E53" s="1" t="s">
        <v>175</v>
      </c>
      <c r="F53" s="102">
        <f>IFERROR(GETPIVOTDATA("Count of Currency",Pivot!$A$3,"Job Type",SelJobType,"Clean Country",Table11[[#This Row],[Clean Range]]), GETPIVOTDATA("Count of Currency",Pivot!$A$3,"Clean Country",Table11[[#This Row],[Clean Range]]))</f>
        <v>3</v>
      </c>
      <c r="I53"/>
      <c r="J53"/>
    </row>
    <row r="54" spans="2:10" ht="15" x14ac:dyDescent="0.25">
      <c r="B54" s="1">
        <v>50</v>
      </c>
      <c r="C54" s="1" t="str">
        <f>IF(Table11[[#This Row],[Sample]]&gt;0, Table11[[#This Row],[Clean Range]]&amp;" ("&amp;Table11[[#This Row],[Sample]]&amp;")", Table11[[#This Row],[Clean Range]])</f>
        <v>Kenya</v>
      </c>
      <c r="D54" s="1" t="s">
        <v>4122</v>
      </c>
      <c r="E54" s="1" t="s">
        <v>67</v>
      </c>
      <c r="F54" s="102">
        <f>IFERROR(GETPIVOTDATA("Count of Currency",Pivot!$A$3,"Job Type",SelJobType,"Clean Country",Table11[[#This Row],[Clean Range]]), GETPIVOTDATA("Count of Currency",Pivot!$A$3,"Clean Country",Table11[[#This Row],[Clean Range]]))</f>
        <v>0</v>
      </c>
      <c r="I54"/>
      <c r="J54"/>
    </row>
    <row r="55" spans="2:10" ht="15" x14ac:dyDescent="0.25">
      <c r="B55" s="1">
        <v>51</v>
      </c>
      <c r="C55" s="1" t="str">
        <f>IF(Table11[[#This Row],[Sample]]&gt;0, Table11[[#This Row],[Clean Range]]&amp;" ("&amp;Table11[[#This Row],[Sample]]&amp;")", Table11[[#This Row],[Clean Range]])</f>
        <v>Kuwait (2)</v>
      </c>
      <c r="D55" s="1" t="s">
        <v>4103</v>
      </c>
      <c r="E55" s="1" t="s">
        <v>176</v>
      </c>
      <c r="F55" s="102">
        <f>IFERROR(GETPIVOTDATA("Count of Currency",Pivot!$A$3,"Job Type",SelJobType,"Clean Country",Table11[[#This Row],[Clean Range]]), GETPIVOTDATA("Count of Currency",Pivot!$A$3,"Clean Country",Table11[[#This Row],[Clean Range]]))</f>
        <v>2</v>
      </c>
      <c r="I55"/>
      <c r="J55"/>
    </row>
    <row r="56" spans="2:10" ht="15" x14ac:dyDescent="0.25">
      <c r="B56" s="1">
        <v>52</v>
      </c>
      <c r="C56" s="1" t="str">
        <f>IF(Table11[[#This Row],[Sample]]&gt;0, Table11[[#This Row],[Clean Range]]&amp;" ("&amp;Table11[[#This Row],[Sample]]&amp;")", Table11[[#This Row],[Clean Range]])</f>
        <v>Latin America</v>
      </c>
      <c r="D56" s="1" t="s">
        <v>4104</v>
      </c>
      <c r="E56" s="1" t="s">
        <v>225</v>
      </c>
      <c r="F56" s="102">
        <f>IFERROR(GETPIVOTDATA("Count of Currency",Pivot!$A$3,"Job Type",SelJobType,"Clean Country",Table11[[#This Row],[Clean Range]]), GETPIVOTDATA("Count of Currency",Pivot!$A$3,"Clean Country",Table11[[#This Row],[Clean Range]]))</f>
        <v>0</v>
      </c>
      <c r="I56"/>
      <c r="J56"/>
    </row>
    <row r="57" spans="2:10" ht="15" x14ac:dyDescent="0.25">
      <c r="B57" s="1">
        <v>53</v>
      </c>
      <c r="C57" s="1" t="str">
        <f>IF(Table11[[#This Row],[Sample]]&gt;0, Table11[[#This Row],[Clean Range]]&amp;" ("&amp;Table11[[#This Row],[Sample]]&amp;")", Table11[[#This Row],[Clean Range]])</f>
        <v>Lesotho</v>
      </c>
      <c r="D57" s="1" t="s">
        <v>4122</v>
      </c>
      <c r="E57" s="1" t="s">
        <v>226</v>
      </c>
      <c r="F57" s="102">
        <f>IFERROR(GETPIVOTDATA("Count of Currency",Pivot!$A$3,"Job Type",SelJobType,"Clean Country",Table11[[#This Row],[Clean Range]]), GETPIVOTDATA("Count of Currency",Pivot!$A$3,"Clean Country",Table11[[#This Row],[Clean Range]]))</f>
        <v>0</v>
      </c>
      <c r="I57"/>
      <c r="J57"/>
    </row>
    <row r="58" spans="2:10" ht="15" x14ac:dyDescent="0.25">
      <c r="B58" s="1">
        <v>54</v>
      </c>
      <c r="C58" s="1" t="str">
        <f>IF(Table11[[#This Row],[Sample]]&gt;0, Table11[[#This Row],[Clean Range]]&amp;" ("&amp;Table11[[#This Row],[Sample]]&amp;")", Table11[[#This Row],[Clean Range]])</f>
        <v>Libya</v>
      </c>
      <c r="D58" s="1" t="s">
        <v>4103</v>
      </c>
      <c r="E58" s="1" t="s">
        <v>227</v>
      </c>
      <c r="F58" s="102">
        <f>IFERROR(GETPIVOTDATA("Count of Currency",Pivot!$A$3,"Job Type",SelJobType,"Clean Country",Table11[[#This Row],[Clean Range]]), GETPIVOTDATA("Count of Currency",Pivot!$A$3,"Clean Country",Table11[[#This Row],[Clean Range]]))</f>
        <v>0</v>
      </c>
      <c r="I58"/>
      <c r="J58"/>
    </row>
    <row r="59" spans="2:10" ht="15" x14ac:dyDescent="0.25">
      <c r="B59" s="1">
        <v>55</v>
      </c>
      <c r="C59" s="1" t="str">
        <f>IF(Table11[[#This Row],[Sample]]&gt;0, Table11[[#This Row],[Clean Range]]&amp;" ("&amp;Table11[[#This Row],[Sample]]&amp;")", Table11[[#This Row],[Clean Range]])</f>
        <v>Lithuania</v>
      </c>
      <c r="D59" s="1" t="s">
        <v>171</v>
      </c>
      <c r="E59" s="1" t="s">
        <v>228</v>
      </c>
      <c r="F59" s="102">
        <f>IFERROR(GETPIVOTDATA("Count of Currency",Pivot!$A$3,"Job Type",SelJobType,"Clean Country",Table11[[#This Row],[Clean Range]]), GETPIVOTDATA("Count of Currency",Pivot!$A$3,"Clean Country",Table11[[#This Row],[Clean Range]]))</f>
        <v>0</v>
      </c>
      <c r="I59"/>
      <c r="J59"/>
    </row>
    <row r="60" spans="2:10" ht="15" x14ac:dyDescent="0.25">
      <c r="B60" s="1">
        <v>56</v>
      </c>
      <c r="C60" s="1" t="str">
        <f>IF(Table11[[#This Row],[Sample]]&gt;0, Table11[[#This Row],[Clean Range]]&amp;" ("&amp;Table11[[#This Row],[Sample]]&amp;")", Table11[[#This Row],[Clean Range]])</f>
        <v>Malaysia (2)</v>
      </c>
      <c r="D60" s="1" t="s">
        <v>4105</v>
      </c>
      <c r="E60" s="1" t="s">
        <v>1929</v>
      </c>
      <c r="F60" s="102">
        <f>IFERROR(GETPIVOTDATA("Count of Currency",Pivot!$A$3,"Job Type",SelJobType,"Clean Country",Table11[[#This Row],[Clean Range]]), GETPIVOTDATA("Count of Currency",Pivot!$A$3,"Clean Country",Table11[[#This Row],[Clean Range]]))</f>
        <v>2</v>
      </c>
      <c r="I60"/>
      <c r="J60"/>
    </row>
    <row r="61" spans="2:10" ht="15" x14ac:dyDescent="0.25">
      <c r="B61" s="1">
        <v>57</v>
      </c>
      <c r="C61" s="1" t="str">
        <f>IF(Table11[[#This Row],[Sample]]&gt;0, Table11[[#This Row],[Clean Range]]&amp;" ("&amp;Table11[[#This Row],[Sample]]&amp;")", Table11[[#This Row],[Clean Range]])</f>
        <v>Mauritius</v>
      </c>
      <c r="D61" s="1" t="s">
        <v>4122</v>
      </c>
      <c r="E61" s="1" t="s">
        <v>229</v>
      </c>
      <c r="F61" s="102">
        <f>IFERROR(GETPIVOTDATA("Count of Currency",Pivot!$A$3,"Job Type",SelJobType,"Clean Country",Table11[[#This Row],[Clean Range]]), GETPIVOTDATA("Count of Currency",Pivot!$A$3,"Clean Country",Table11[[#This Row],[Clean Range]]))</f>
        <v>0</v>
      </c>
      <c r="I61"/>
      <c r="J61"/>
    </row>
    <row r="62" spans="2:10" ht="15" x14ac:dyDescent="0.25">
      <c r="B62" s="1">
        <v>58</v>
      </c>
      <c r="C62" s="1" t="str">
        <f>IF(Table11[[#This Row],[Sample]]&gt;0, Table11[[#This Row],[Clean Range]]&amp;" ("&amp;Table11[[#This Row],[Sample]]&amp;")", Table11[[#This Row],[Clean Range]])</f>
        <v>Mexico (4)</v>
      </c>
      <c r="D62" s="1" t="s">
        <v>207</v>
      </c>
      <c r="E62" s="1" t="s">
        <v>151</v>
      </c>
      <c r="F62" s="102">
        <f>IFERROR(GETPIVOTDATA("Count of Currency",Pivot!$A$3,"Job Type",SelJobType,"Clean Country",Table11[[#This Row],[Clean Range]]), GETPIVOTDATA("Count of Currency",Pivot!$A$3,"Clean Country",Table11[[#This Row],[Clean Range]]))</f>
        <v>4</v>
      </c>
      <c r="I62"/>
      <c r="J62"/>
    </row>
    <row r="63" spans="2:10" ht="15" x14ac:dyDescent="0.25">
      <c r="B63" s="1">
        <v>59</v>
      </c>
      <c r="C63" s="1" t="str">
        <f>IF(Table11[[#This Row],[Sample]]&gt;0, Table11[[#This Row],[Clean Range]]&amp;" ("&amp;Table11[[#This Row],[Sample]]&amp;")", Table11[[#This Row],[Clean Range]])</f>
        <v>Mongolia (1)</v>
      </c>
      <c r="D63" s="1" t="s">
        <v>194</v>
      </c>
      <c r="E63" s="1" t="s">
        <v>230</v>
      </c>
      <c r="F63" s="102">
        <f>IFERROR(GETPIVOTDATA("Count of Currency",Pivot!$A$3,"Job Type",SelJobType,"Clean Country",Table11[[#This Row],[Clean Range]]), GETPIVOTDATA("Count of Currency",Pivot!$A$3,"Clean Country",Table11[[#This Row],[Clean Range]]))</f>
        <v>1</v>
      </c>
      <c r="I63"/>
      <c r="J63"/>
    </row>
    <row r="64" spans="2:10" ht="15" x14ac:dyDescent="0.25">
      <c r="B64" s="1">
        <v>60</v>
      </c>
      <c r="C64" s="1" t="str">
        <f>IF(Table11[[#This Row],[Sample]]&gt;0, Table11[[#This Row],[Clean Range]]&amp;" ("&amp;Table11[[#This Row],[Sample]]&amp;")", Table11[[#This Row],[Clean Range]])</f>
        <v>Montenegro</v>
      </c>
      <c r="D64" s="1" t="s">
        <v>171</v>
      </c>
      <c r="E64" s="1" t="s">
        <v>231</v>
      </c>
      <c r="F64" s="102">
        <f>IFERROR(GETPIVOTDATA("Count of Currency",Pivot!$A$3,"Job Type",SelJobType,"Clean Country",Table11[[#This Row],[Clean Range]]), GETPIVOTDATA("Count of Currency",Pivot!$A$3,"Clean Country",Table11[[#This Row],[Clean Range]]))</f>
        <v>0</v>
      </c>
      <c r="I64"/>
      <c r="J64"/>
    </row>
    <row r="65" spans="2:10" ht="15" x14ac:dyDescent="0.25">
      <c r="B65" s="1">
        <v>61</v>
      </c>
      <c r="C65" s="1" t="str">
        <f>IF(Table11[[#This Row],[Sample]]&gt;0, Table11[[#This Row],[Clean Range]]&amp;" ("&amp;Table11[[#This Row],[Sample]]&amp;")", Table11[[#This Row],[Clean Range]])</f>
        <v>Morocco</v>
      </c>
      <c r="D65" s="1" t="s">
        <v>4122</v>
      </c>
      <c r="E65" s="1" t="s">
        <v>232</v>
      </c>
      <c r="F65" s="102">
        <f>IFERROR(GETPIVOTDATA("Count of Currency",Pivot!$A$3,"Job Type",SelJobType,"Clean Country",Table11[[#This Row],[Clean Range]]), GETPIVOTDATA("Count of Currency",Pivot!$A$3,"Clean Country",Table11[[#This Row],[Clean Range]]))</f>
        <v>0</v>
      </c>
      <c r="I65"/>
      <c r="J65"/>
    </row>
    <row r="66" spans="2:10" ht="15" x14ac:dyDescent="0.25">
      <c r="B66" s="1">
        <v>62</v>
      </c>
      <c r="C66" s="1" t="str">
        <f>IF(Table11[[#This Row],[Sample]]&gt;0, Table11[[#This Row],[Clean Range]]&amp;" ("&amp;Table11[[#This Row],[Sample]]&amp;")", Table11[[#This Row],[Clean Range]])</f>
        <v>Mozambique</v>
      </c>
      <c r="D66" s="1" t="s">
        <v>4122</v>
      </c>
      <c r="E66" s="1" t="s">
        <v>4100</v>
      </c>
      <c r="F66" s="102">
        <f>IFERROR(GETPIVOTDATA("Count of Currency",Pivot!$A$3,"Job Type",SelJobType,"Clean Country",Table11[[#This Row],[Clean Range]]), GETPIVOTDATA("Count of Currency",Pivot!$A$3,"Clean Country",Table11[[#This Row],[Clean Range]]))</f>
        <v>0</v>
      </c>
      <c r="I66"/>
      <c r="J66"/>
    </row>
    <row r="67" spans="2:10" ht="15" x14ac:dyDescent="0.25">
      <c r="B67" s="1">
        <v>63</v>
      </c>
      <c r="C67" s="1" t="str">
        <f>IF(Table11[[#This Row],[Sample]]&gt;0, Table11[[#This Row],[Clean Range]]&amp;" ("&amp;Table11[[#This Row],[Sample]]&amp;")", Table11[[#This Row],[Clean Range]])</f>
        <v>Myanmar</v>
      </c>
      <c r="D67" s="1" t="s">
        <v>194</v>
      </c>
      <c r="E67" s="1" t="s">
        <v>234</v>
      </c>
      <c r="F67" s="102">
        <f>IFERROR(GETPIVOTDATA("Count of Currency",Pivot!$A$3,"Job Type",SelJobType,"Clean Country",Table11[[#This Row],[Clean Range]]), GETPIVOTDATA("Count of Currency",Pivot!$A$3,"Clean Country",Table11[[#This Row],[Clean Range]]))</f>
        <v>0</v>
      </c>
      <c r="I67"/>
      <c r="J67"/>
    </row>
    <row r="68" spans="2:10" ht="15" x14ac:dyDescent="0.25">
      <c r="B68" s="1">
        <v>64</v>
      </c>
      <c r="C68" s="1" t="str">
        <f>IF(Table11[[#This Row],[Sample]]&gt;0, Table11[[#This Row],[Clean Range]]&amp;" ("&amp;Table11[[#This Row],[Sample]]&amp;")", Table11[[#This Row],[Clean Range]])</f>
        <v>Netherlands (12)</v>
      </c>
      <c r="D68" s="1" t="s">
        <v>171</v>
      </c>
      <c r="E68" s="1" t="s">
        <v>142</v>
      </c>
      <c r="F68" s="102">
        <f>IFERROR(GETPIVOTDATA("Count of Currency",Pivot!$A$3,"Job Type",SelJobType,"Clean Country",Table11[[#This Row],[Clean Range]]), GETPIVOTDATA("Count of Currency",Pivot!$A$3,"Clean Country",Table11[[#This Row],[Clean Range]]))</f>
        <v>12</v>
      </c>
      <c r="I68"/>
      <c r="J68"/>
    </row>
    <row r="69" spans="2:10" ht="15" x14ac:dyDescent="0.25">
      <c r="B69" s="1">
        <v>65</v>
      </c>
      <c r="C69" s="1" t="str">
        <f>IF(Table11[[#This Row],[Sample]]&gt;0, Table11[[#This Row],[Clean Range]]&amp;" ("&amp;Table11[[#This Row],[Sample]]&amp;")", Table11[[#This Row],[Clean Range]])</f>
        <v>New Zealand (6)</v>
      </c>
      <c r="D69" s="1" t="s">
        <v>4105</v>
      </c>
      <c r="E69" s="1" t="s">
        <v>146</v>
      </c>
      <c r="F69" s="102">
        <f>IFERROR(GETPIVOTDATA("Count of Currency",Pivot!$A$3,"Job Type",SelJobType,"Clean Country",Table11[[#This Row],[Clean Range]]), GETPIVOTDATA("Count of Currency",Pivot!$A$3,"Clean Country",Table11[[#This Row],[Clean Range]]))</f>
        <v>6</v>
      </c>
      <c r="I69"/>
      <c r="J69"/>
    </row>
    <row r="70" spans="2:10" ht="15" x14ac:dyDescent="0.25">
      <c r="B70" s="1">
        <v>66</v>
      </c>
      <c r="C70" s="1" t="str">
        <f>IF(Table11[[#This Row],[Sample]]&gt;0, Table11[[#This Row],[Clean Range]]&amp;" ("&amp;Table11[[#This Row],[Sample]]&amp;")", Table11[[#This Row],[Clean Range]])</f>
        <v>Nigeria (1)</v>
      </c>
      <c r="D70" s="1" t="s">
        <v>4122</v>
      </c>
      <c r="E70" s="1" t="s">
        <v>178</v>
      </c>
      <c r="F70" s="102">
        <f>IFERROR(GETPIVOTDATA("Count of Currency",Pivot!$A$3,"Job Type",SelJobType,"Clean Country",Table11[[#This Row],[Clean Range]]), GETPIVOTDATA("Count of Currency",Pivot!$A$3,"Clean Country",Table11[[#This Row],[Clean Range]]))</f>
        <v>1</v>
      </c>
      <c r="I70"/>
      <c r="J70"/>
    </row>
    <row r="71" spans="2:10" ht="15" x14ac:dyDescent="0.25">
      <c r="B71" s="1">
        <v>67</v>
      </c>
      <c r="C71" s="1" t="str">
        <f>IF(Table11[[#This Row],[Sample]]&gt;0, Table11[[#This Row],[Clean Range]]&amp;" ("&amp;Table11[[#This Row],[Sample]]&amp;")", Table11[[#This Row],[Clean Range]])</f>
        <v>Norway (1)</v>
      </c>
      <c r="D71" s="1" t="s">
        <v>171</v>
      </c>
      <c r="E71" s="1" t="s">
        <v>154</v>
      </c>
      <c r="F71" s="102">
        <f>IFERROR(GETPIVOTDATA("Count of Currency",Pivot!$A$3,"Job Type",SelJobType,"Clean Country",Table11[[#This Row],[Clean Range]]), GETPIVOTDATA("Count of Currency",Pivot!$A$3,"Clean Country",Table11[[#This Row],[Clean Range]]))</f>
        <v>1</v>
      </c>
      <c r="I71"/>
      <c r="J71"/>
    </row>
    <row r="72" spans="2:10" ht="15" x14ac:dyDescent="0.25">
      <c r="B72" s="1">
        <v>68</v>
      </c>
      <c r="C72" s="1" t="str">
        <f>IF(Table11[[#This Row],[Sample]]&gt;0, Table11[[#This Row],[Clean Range]]&amp;" ("&amp;Table11[[#This Row],[Sample]]&amp;")", Table11[[#This Row],[Clean Range]])</f>
        <v>Oman</v>
      </c>
      <c r="D72" s="1" t="s">
        <v>4103</v>
      </c>
      <c r="E72" s="1" t="s">
        <v>240</v>
      </c>
      <c r="F72" s="102">
        <f>IFERROR(GETPIVOTDATA("Count of Currency",Pivot!$A$3,"Job Type",SelJobType,"Clean Country",Table11[[#This Row],[Clean Range]]), GETPIVOTDATA("Count of Currency",Pivot!$A$3,"Clean Country",Table11[[#This Row],[Clean Range]]))</f>
        <v>0</v>
      </c>
      <c r="I72"/>
      <c r="J72"/>
    </row>
    <row r="73" spans="2:10" ht="15" x14ac:dyDescent="0.25">
      <c r="B73" s="1">
        <v>69</v>
      </c>
      <c r="C73" s="1" t="str">
        <f>IF(Table11[[#This Row],[Sample]]&gt;0, Table11[[#This Row],[Clean Range]]&amp;" ("&amp;Table11[[#This Row],[Sample]]&amp;")", Table11[[#This Row],[Clean Range]])</f>
        <v>Pakistan (6)</v>
      </c>
      <c r="D73" s="1" t="s">
        <v>194</v>
      </c>
      <c r="E73" s="1" t="s">
        <v>138</v>
      </c>
      <c r="F73" s="102">
        <f>IFERROR(GETPIVOTDATA("Count of Currency",Pivot!$A$3,"Job Type",SelJobType,"Clean Country",Table11[[#This Row],[Clean Range]]), GETPIVOTDATA("Count of Currency",Pivot!$A$3,"Clean Country",Table11[[#This Row],[Clean Range]]))</f>
        <v>6</v>
      </c>
      <c r="I73"/>
      <c r="J73"/>
    </row>
    <row r="74" spans="2:10" ht="15" x14ac:dyDescent="0.25">
      <c r="B74" s="1">
        <v>70</v>
      </c>
      <c r="C74" s="1" t="str">
        <f>IF(Table11[[#This Row],[Sample]]&gt;0, Table11[[#This Row],[Clean Range]]&amp;" ("&amp;Table11[[#This Row],[Sample]]&amp;")", Table11[[#This Row],[Clean Range]])</f>
        <v>Panama (1)</v>
      </c>
      <c r="D74" s="1" t="s">
        <v>207</v>
      </c>
      <c r="E74" s="1" t="s">
        <v>184</v>
      </c>
      <c r="F74" s="102">
        <f>IFERROR(GETPIVOTDATA("Count of Currency",Pivot!$A$3,"Job Type",SelJobType,"Clean Country",Table11[[#This Row],[Clean Range]]), GETPIVOTDATA("Count of Currency",Pivot!$A$3,"Clean Country",Table11[[#This Row],[Clean Range]]))</f>
        <v>1</v>
      </c>
      <c r="I74"/>
      <c r="J74"/>
    </row>
    <row r="75" spans="2:10" ht="15" x14ac:dyDescent="0.25">
      <c r="B75" s="1">
        <v>71</v>
      </c>
      <c r="C75" s="1" t="str">
        <f>IF(Table11[[#This Row],[Sample]]&gt;0, Table11[[#This Row],[Clean Range]]&amp;" ("&amp;Table11[[#This Row],[Sample]]&amp;")", Table11[[#This Row],[Clean Range]])</f>
        <v>Paraguay</v>
      </c>
      <c r="D75" s="1" t="s">
        <v>207</v>
      </c>
      <c r="E75" s="1" t="s">
        <v>242</v>
      </c>
      <c r="F75" s="102">
        <f>IFERROR(GETPIVOTDATA("Count of Currency",Pivot!$A$3,"Job Type",SelJobType,"Clean Country",Table11[[#This Row],[Clean Range]]), GETPIVOTDATA("Count of Currency",Pivot!$A$3,"Clean Country",Table11[[#This Row],[Clean Range]]))</f>
        <v>0</v>
      </c>
      <c r="I75"/>
      <c r="J75"/>
    </row>
    <row r="76" spans="2:10" ht="15" x14ac:dyDescent="0.25">
      <c r="B76" s="1">
        <v>72</v>
      </c>
      <c r="C76" s="1" t="str">
        <f>IF(Table11[[#This Row],[Sample]]&gt;0, Table11[[#This Row],[Clean Range]]&amp;" ("&amp;Table11[[#This Row],[Sample]]&amp;")", Table11[[#This Row],[Clean Range]])</f>
        <v>Peru (1)</v>
      </c>
      <c r="D76" s="1" t="s">
        <v>4104</v>
      </c>
      <c r="E76" s="1" t="s">
        <v>243</v>
      </c>
      <c r="F76" s="102">
        <f>IFERROR(GETPIVOTDATA("Count of Currency",Pivot!$A$3,"Job Type",SelJobType,"Clean Country",Table11[[#This Row],[Clean Range]]), GETPIVOTDATA("Count of Currency",Pivot!$A$3,"Clean Country",Table11[[#This Row],[Clean Range]]))</f>
        <v>1</v>
      </c>
      <c r="I76"/>
      <c r="J76"/>
    </row>
    <row r="77" spans="2:10" ht="15" x14ac:dyDescent="0.25">
      <c r="B77" s="1">
        <v>73</v>
      </c>
      <c r="C77" s="1" t="str">
        <f>IF(Table11[[#This Row],[Sample]]&gt;0, Table11[[#This Row],[Clean Range]]&amp;" ("&amp;Table11[[#This Row],[Sample]]&amp;")", Table11[[#This Row],[Clean Range]])</f>
        <v>Philippines (2)</v>
      </c>
      <c r="D77" s="1" t="s">
        <v>4105</v>
      </c>
      <c r="E77" s="1" t="s">
        <v>145</v>
      </c>
      <c r="F77" s="102">
        <f>IFERROR(GETPIVOTDATA("Count of Currency",Pivot!$A$3,"Job Type",SelJobType,"Clean Country",Table11[[#This Row],[Clean Range]]), GETPIVOTDATA("Count of Currency",Pivot!$A$3,"Clean Country",Table11[[#This Row],[Clean Range]]))</f>
        <v>2</v>
      </c>
      <c r="I77"/>
      <c r="J77"/>
    </row>
    <row r="78" spans="2:10" ht="15" x14ac:dyDescent="0.25">
      <c r="B78" s="1">
        <v>74</v>
      </c>
      <c r="C78" s="1" t="str">
        <f>IF(Table11[[#This Row],[Sample]]&gt;0, Table11[[#This Row],[Clean Range]]&amp;" ("&amp;Table11[[#This Row],[Sample]]&amp;")", Table11[[#This Row],[Clean Range]])</f>
        <v>Poland (3)</v>
      </c>
      <c r="D78" s="1" t="s">
        <v>171</v>
      </c>
      <c r="E78" s="1" t="s">
        <v>157</v>
      </c>
      <c r="F78" s="102">
        <f>IFERROR(GETPIVOTDATA("Count of Currency",Pivot!$A$3,"Job Type",SelJobType,"Clean Country",Table11[[#This Row],[Clean Range]]), GETPIVOTDATA("Count of Currency",Pivot!$A$3,"Clean Country",Table11[[#This Row],[Clean Range]]))</f>
        <v>3</v>
      </c>
      <c r="I78"/>
      <c r="J78"/>
    </row>
    <row r="79" spans="2:10" ht="15" x14ac:dyDescent="0.25">
      <c r="B79" s="1">
        <v>75</v>
      </c>
      <c r="C79" s="1" t="str">
        <f>IF(Table11[[#This Row],[Sample]]&gt;0, Table11[[#This Row],[Clean Range]]&amp;" ("&amp;Table11[[#This Row],[Sample]]&amp;")", Table11[[#This Row],[Clean Range]])</f>
        <v>Portugal (1)</v>
      </c>
      <c r="D79" s="1" t="s">
        <v>171</v>
      </c>
      <c r="E79" s="1" t="s">
        <v>147</v>
      </c>
      <c r="F79" s="102">
        <f>IFERROR(GETPIVOTDATA("Count of Currency",Pivot!$A$3,"Job Type",SelJobType,"Clean Country",Table11[[#This Row],[Clean Range]]), GETPIVOTDATA("Count of Currency",Pivot!$A$3,"Clean Country",Table11[[#This Row],[Clean Range]]))</f>
        <v>1</v>
      </c>
      <c r="I79"/>
      <c r="J79"/>
    </row>
    <row r="80" spans="2:10" ht="15" x14ac:dyDescent="0.25">
      <c r="B80" s="1">
        <v>76</v>
      </c>
      <c r="C80" s="1" t="str">
        <f>IF(Table11[[#This Row],[Sample]]&gt;0, Table11[[#This Row],[Clean Range]]&amp;" ("&amp;Table11[[#This Row],[Sample]]&amp;")", Table11[[#This Row],[Clean Range]])</f>
        <v>Qatar</v>
      </c>
      <c r="D80" s="1" t="s">
        <v>4103</v>
      </c>
      <c r="E80" s="1" t="s">
        <v>179</v>
      </c>
      <c r="F80" s="102">
        <f>IFERROR(GETPIVOTDATA("Count of Currency",Pivot!$A$3,"Job Type",SelJobType,"Clean Country",Table11[[#This Row],[Clean Range]]), GETPIVOTDATA("Count of Currency",Pivot!$A$3,"Clean Country",Table11[[#This Row],[Clean Range]]))</f>
        <v>0</v>
      </c>
      <c r="I80"/>
      <c r="J80"/>
    </row>
    <row r="81" spans="2:10" ht="15" x14ac:dyDescent="0.25">
      <c r="B81" s="1">
        <v>77</v>
      </c>
      <c r="C81" s="1" t="str">
        <f>IF(Table11[[#This Row],[Sample]]&gt;0, Table11[[#This Row],[Clean Range]]&amp;" ("&amp;Table11[[#This Row],[Sample]]&amp;")", Table11[[#This Row],[Clean Range]])</f>
        <v>Republic of Georgia</v>
      </c>
      <c r="D81" s="1" t="s">
        <v>194</v>
      </c>
      <c r="E81" s="1" t="s">
        <v>244</v>
      </c>
      <c r="F81" s="102">
        <f>IFERROR(GETPIVOTDATA("Count of Currency",Pivot!$A$3,"Job Type",SelJobType,"Clean Country",Table11[[#This Row],[Clean Range]]), GETPIVOTDATA("Count of Currency",Pivot!$A$3,"Clean Country",Table11[[#This Row],[Clean Range]]))</f>
        <v>0</v>
      </c>
      <c r="I81"/>
      <c r="J81"/>
    </row>
    <row r="82" spans="2:10" ht="15" x14ac:dyDescent="0.25">
      <c r="B82" s="1">
        <v>78</v>
      </c>
      <c r="C82" s="1" t="str">
        <f>IF(Table11[[#This Row],[Sample]]&gt;0, Table11[[#This Row],[Clean Range]]&amp;" ("&amp;Table11[[#This Row],[Sample]]&amp;")", Table11[[#This Row],[Clean Range]])</f>
        <v>Romania (1)</v>
      </c>
      <c r="D82" s="1" t="s">
        <v>171</v>
      </c>
      <c r="E82" s="1" t="s">
        <v>158</v>
      </c>
      <c r="F82" s="102">
        <f>IFERROR(GETPIVOTDATA("Count of Currency",Pivot!$A$3,"Job Type",SelJobType,"Clean Country",Table11[[#This Row],[Clean Range]]), GETPIVOTDATA("Count of Currency",Pivot!$A$3,"Clean Country",Table11[[#This Row],[Clean Range]]))</f>
        <v>1</v>
      </c>
      <c r="I82"/>
      <c r="J82"/>
    </row>
    <row r="83" spans="2:10" ht="15" x14ac:dyDescent="0.25">
      <c r="B83" s="1">
        <v>79</v>
      </c>
      <c r="C83" s="1" t="str">
        <f>IF(Table11[[#This Row],[Sample]]&gt;0, Table11[[#This Row],[Clean Range]]&amp;" ("&amp;Table11[[#This Row],[Sample]]&amp;")", Table11[[#This Row],[Clean Range]])</f>
        <v>Russia (3)</v>
      </c>
      <c r="D83" s="1" t="s">
        <v>194</v>
      </c>
      <c r="E83" s="1" t="s">
        <v>149</v>
      </c>
      <c r="F83" s="102">
        <f>IFERROR(GETPIVOTDATA("Count of Currency",Pivot!$A$3,"Job Type",SelJobType,"Clean Country",Table11[[#This Row],[Clean Range]]), GETPIVOTDATA("Count of Currency",Pivot!$A$3,"Clean Country",Table11[[#This Row],[Clean Range]]))</f>
        <v>3</v>
      </c>
      <c r="I83"/>
      <c r="J83"/>
    </row>
    <row r="84" spans="2:10" ht="15" x14ac:dyDescent="0.25">
      <c r="B84" s="1">
        <v>80</v>
      </c>
      <c r="C84" s="1" t="str">
        <f>IF(Table11[[#This Row],[Sample]]&gt;0, Table11[[#This Row],[Clean Range]]&amp;" ("&amp;Table11[[#This Row],[Sample]]&amp;")", Table11[[#This Row],[Clean Range]])</f>
        <v>Saudi Arabia (1)</v>
      </c>
      <c r="D84" s="1" t="s">
        <v>4103</v>
      </c>
      <c r="E84" s="1" t="s">
        <v>150</v>
      </c>
      <c r="F84" s="102">
        <f>IFERROR(GETPIVOTDATA("Count of Currency",Pivot!$A$3,"Job Type",SelJobType,"Clean Country",Table11[[#This Row],[Clean Range]]), GETPIVOTDATA("Count of Currency",Pivot!$A$3,"Clean Country",Table11[[#This Row],[Clean Range]]))</f>
        <v>1</v>
      </c>
      <c r="I84"/>
      <c r="J84"/>
    </row>
    <row r="85" spans="2:10" ht="15" x14ac:dyDescent="0.25">
      <c r="B85" s="1">
        <v>81</v>
      </c>
      <c r="C85" s="1" t="str">
        <f>IF(Table11[[#This Row],[Sample]]&gt;0, Table11[[#This Row],[Clean Range]]&amp;" ("&amp;Table11[[#This Row],[Sample]]&amp;")", Table11[[#This Row],[Clean Range]])</f>
        <v>Singapore (4)</v>
      </c>
      <c r="D85" s="1" t="s">
        <v>4105</v>
      </c>
      <c r="E85" s="1" t="s">
        <v>144</v>
      </c>
      <c r="F85" s="102">
        <f>IFERROR(GETPIVOTDATA("Count of Currency",Pivot!$A$3,"Job Type",SelJobType,"Clean Country",Table11[[#This Row],[Clean Range]]), GETPIVOTDATA("Count of Currency",Pivot!$A$3,"Clean Country",Table11[[#This Row],[Clean Range]]))</f>
        <v>4</v>
      </c>
      <c r="I85"/>
      <c r="J85"/>
    </row>
    <row r="86" spans="2:10" ht="15" x14ac:dyDescent="0.25">
      <c r="B86" s="1">
        <v>82</v>
      </c>
      <c r="C86" s="1" t="str">
        <f>IF(Table11[[#This Row],[Sample]]&gt;0, Table11[[#This Row],[Clean Range]]&amp;" ("&amp;Table11[[#This Row],[Sample]]&amp;")", Table11[[#This Row],[Clean Range]])</f>
        <v>Slovakia (1)</v>
      </c>
      <c r="D86" s="1" t="s">
        <v>171</v>
      </c>
      <c r="E86" s="1" t="s">
        <v>249</v>
      </c>
      <c r="F86" s="102">
        <f>IFERROR(GETPIVOTDATA("Count of Currency",Pivot!$A$3,"Job Type",SelJobType,"Clean Country",Table11[[#This Row],[Clean Range]]), GETPIVOTDATA("Count of Currency",Pivot!$A$3,"Clean Country",Table11[[#This Row],[Clean Range]]))</f>
        <v>1</v>
      </c>
      <c r="I86"/>
      <c r="J86"/>
    </row>
    <row r="87" spans="2:10" ht="15" x14ac:dyDescent="0.25">
      <c r="B87" s="1">
        <v>83</v>
      </c>
      <c r="C87" s="1" t="str">
        <f>IF(Table11[[#This Row],[Sample]]&gt;0, Table11[[#This Row],[Clean Range]]&amp;" ("&amp;Table11[[#This Row],[Sample]]&amp;")", Table11[[#This Row],[Clean Range]])</f>
        <v>Slovenia (1)</v>
      </c>
      <c r="D87" s="1" t="s">
        <v>171</v>
      </c>
      <c r="E87" s="1" t="s">
        <v>250</v>
      </c>
      <c r="F87" s="102">
        <f>IFERROR(GETPIVOTDATA("Count of Currency",Pivot!$A$3,"Job Type",SelJobType,"Clean Country",Table11[[#This Row],[Clean Range]]), GETPIVOTDATA("Count of Currency",Pivot!$A$3,"Clean Country",Table11[[#This Row],[Clean Range]]))</f>
        <v>1</v>
      </c>
      <c r="I87"/>
      <c r="J87"/>
    </row>
    <row r="88" spans="2:10" ht="15" x14ac:dyDescent="0.25">
      <c r="B88" s="1">
        <v>84</v>
      </c>
      <c r="C88" s="1" t="str">
        <f>IF(Table11[[#This Row],[Sample]]&gt;0, Table11[[#This Row],[Clean Range]]&amp;" ("&amp;Table11[[#This Row],[Sample]]&amp;")", Table11[[#This Row],[Clean Range]])</f>
        <v>Somalia</v>
      </c>
      <c r="D88" s="1" t="s">
        <v>4122</v>
      </c>
      <c r="E88" s="1" t="s">
        <v>251</v>
      </c>
      <c r="F88" s="102">
        <f>IFERROR(GETPIVOTDATA("Count of Currency",Pivot!$A$3,"Job Type",SelJobType,"Clean Country",Table11[[#This Row],[Clean Range]]), GETPIVOTDATA("Count of Currency",Pivot!$A$3,"Clean Country",Table11[[#This Row],[Clean Range]]))</f>
        <v>0</v>
      </c>
      <c r="I88"/>
      <c r="J88"/>
    </row>
    <row r="89" spans="2:10" ht="15" x14ac:dyDescent="0.25">
      <c r="B89" s="1">
        <v>85</v>
      </c>
      <c r="C89" s="1" t="str">
        <f>IF(Table11[[#This Row],[Sample]]&gt;0, Table11[[#This Row],[Clean Range]]&amp;" ("&amp;Table11[[#This Row],[Sample]]&amp;")", Table11[[#This Row],[Clean Range]])</f>
        <v>South Africa (5)</v>
      </c>
      <c r="D89" s="1" t="s">
        <v>4122</v>
      </c>
      <c r="E89" s="1" t="s">
        <v>140</v>
      </c>
      <c r="F89" s="102">
        <f>IFERROR(GETPIVOTDATA("Count of Currency",Pivot!$A$3,"Job Type",SelJobType,"Clean Country",Table11[[#This Row],[Clean Range]]), GETPIVOTDATA("Count of Currency",Pivot!$A$3,"Clean Country",Table11[[#This Row],[Clean Range]]))</f>
        <v>5</v>
      </c>
      <c r="I89"/>
      <c r="J89"/>
    </row>
    <row r="90" spans="2:10" ht="15" x14ac:dyDescent="0.25">
      <c r="B90" s="1">
        <v>86</v>
      </c>
      <c r="C90" s="1" t="str">
        <f>IF(Table11[[#This Row],[Sample]]&gt;0, Table11[[#This Row],[Clean Range]]&amp;" ("&amp;Table11[[#This Row],[Sample]]&amp;")", Table11[[#This Row],[Clean Range]])</f>
        <v>Spain (4)</v>
      </c>
      <c r="D90" s="1" t="s">
        <v>171</v>
      </c>
      <c r="E90" s="1" t="s">
        <v>148</v>
      </c>
      <c r="F90" s="102">
        <f>IFERROR(GETPIVOTDATA("Count of Currency",Pivot!$A$3,"Job Type",SelJobType,"Clean Country",Table11[[#This Row],[Clean Range]]), GETPIVOTDATA("Count of Currency",Pivot!$A$3,"Clean Country",Table11[[#This Row],[Clean Range]]))</f>
        <v>4</v>
      </c>
      <c r="I90"/>
      <c r="J90"/>
    </row>
    <row r="91" spans="2:10" ht="15" x14ac:dyDescent="0.25">
      <c r="B91" s="1">
        <v>87</v>
      </c>
      <c r="C91" s="1" t="str">
        <f>IF(Table11[[#This Row],[Sample]]&gt;0, Table11[[#This Row],[Clean Range]]&amp;" ("&amp;Table11[[#This Row],[Sample]]&amp;")", Table11[[#This Row],[Clean Range]])</f>
        <v>Sri Lanka</v>
      </c>
      <c r="D91" s="1" t="s">
        <v>194</v>
      </c>
      <c r="E91" s="1" t="s">
        <v>167</v>
      </c>
      <c r="F91" s="102">
        <f>IFERROR(GETPIVOTDATA("Count of Currency",Pivot!$A$3,"Job Type",SelJobType,"Clean Country",Table11[[#This Row],[Clean Range]]), GETPIVOTDATA("Count of Currency",Pivot!$A$3,"Clean Country",Table11[[#This Row],[Clean Range]]))</f>
        <v>0</v>
      </c>
      <c r="I91"/>
      <c r="J91"/>
    </row>
    <row r="92" spans="2:10" ht="15" x14ac:dyDescent="0.25">
      <c r="B92" s="1">
        <v>88</v>
      </c>
      <c r="C92" s="1" t="str">
        <f>IF(Table11[[#This Row],[Sample]]&gt;0, Table11[[#This Row],[Clean Range]]&amp;" ("&amp;Table11[[#This Row],[Sample]]&amp;")", Table11[[#This Row],[Clean Range]])</f>
        <v>Sweden</v>
      </c>
      <c r="D92" s="1" t="s">
        <v>171</v>
      </c>
      <c r="E92" s="1" t="s">
        <v>185</v>
      </c>
      <c r="F92" s="102">
        <f>IFERROR(GETPIVOTDATA("Count of Currency",Pivot!$A$3,"Job Type",SelJobType,"Clean Country",Table11[[#This Row],[Clean Range]]), GETPIVOTDATA("Count of Currency",Pivot!$A$3,"Clean Country",Table11[[#This Row],[Clean Range]]))</f>
        <v>0</v>
      </c>
      <c r="I92"/>
      <c r="J92"/>
    </row>
    <row r="93" spans="2:10" ht="15" x14ac:dyDescent="0.25">
      <c r="B93" s="1">
        <v>89</v>
      </c>
      <c r="C93" s="1" t="str">
        <f>IF(Table11[[#This Row],[Sample]]&gt;0, Table11[[#This Row],[Clean Range]]&amp;" ("&amp;Table11[[#This Row],[Sample]]&amp;")", Table11[[#This Row],[Clean Range]])</f>
        <v>Switzerland (1)</v>
      </c>
      <c r="D93" s="1" t="s">
        <v>171</v>
      </c>
      <c r="E93" s="1" t="s">
        <v>168</v>
      </c>
      <c r="F93" s="102">
        <f>IFERROR(GETPIVOTDATA("Count of Currency",Pivot!$A$3,"Job Type",SelJobType,"Clean Country",Table11[[#This Row],[Clean Range]]), GETPIVOTDATA("Count of Currency",Pivot!$A$3,"Clean Country",Table11[[#This Row],[Clean Range]]))</f>
        <v>1</v>
      </c>
      <c r="I93"/>
      <c r="J93"/>
    </row>
    <row r="94" spans="2:10" ht="15" x14ac:dyDescent="0.25">
      <c r="B94" s="1">
        <v>90</v>
      </c>
      <c r="C94" s="1" t="str">
        <f>IF(Table11[[#This Row],[Sample]]&gt;0, Table11[[#This Row],[Clean Range]]&amp;" ("&amp;Table11[[#This Row],[Sample]]&amp;")", Table11[[#This Row],[Clean Range]])</f>
        <v>Thailand</v>
      </c>
      <c r="D94" s="1" t="s">
        <v>194</v>
      </c>
      <c r="E94" s="1" t="s">
        <v>255</v>
      </c>
      <c r="F94" s="102">
        <f>IFERROR(GETPIVOTDATA("Count of Currency",Pivot!$A$3,"Job Type",SelJobType,"Clean Country",Table11[[#This Row],[Clean Range]]), GETPIVOTDATA("Count of Currency",Pivot!$A$3,"Clean Country",Table11[[#This Row],[Clean Range]]))</f>
        <v>0</v>
      </c>
      <c r="I94"/>
      <c r="J94"/>
    </row>
    <row r="95" spans="2:10" ht="15" x14ac:dyDescent="0.25">
      <c r="B95" s="1">
        <v>91</v>
      </c>
      <c r="C95" s="1" t="str">
        <f>IF(Table11[[#This Row],[Sample]]&gt;0, Table11[[#This Row],[Clean Range]]&amp;" ("&amp;Table11[[#This Row],[Sample]]&amp;")", Table11[[#This Row],[Clean Range]])</f>
        <v>Tunisia (1)</v>
      </c>
      <c r="D95" s="1" t="s">
        <v>4122</v>
      </c>
      <c r="E95" s="1" t="s">
        <v>257</v>
      </c>
      <c r="F95" s="102">
        <f>IFERROR(GETPIVOTDATA("Count of Currency",Pivot!$A$3,"Job Type",SelJobType,"Clean Country",Table11[[#This Row],[Clean Range]]), GETPIVOTDATA("Count of Currency",Pivot!$A$3,"Clean Country",Table11[[#This Row],[Clean Range]]))</f>
        <v>1</v>
      </c>
      <c r="I95"/>
      <c r="J95"/>
    </row>
    <row r="96" spans="2:10" ht="15" x14ac:dyDescent="0.25">
      <c r="B96" s="1">
        <v>92</v>
      </c>
      <c r="C96" s="1" t="str">
        <f>IF(Table11[[#This Row],[Sample]]&gt;0, Table11[[#This Row],[Clean Range]]&amp;" ("&amp;Table11[[#This Row],[Sample]]&amp;")", Table11[[#This Row],[Clean Range]])</f>
        <v>Turkey (1)</v>
      </c>
      <c r="D96" s="1" t="s">
        <v>4103</v>
      </c>
      <c r="E96" s="1" t="s">
        <v>186</v>
      </c>
      <c r="F96" s="102">
        <f>IFERROR(GETPIVOTDATA("Count of Currency",Pivot!$A$3,"Job Type",SelJobType,"Clean Country",Table11[[#This Row],[Clean Range]]), GETPIVOTDATA("Count of Currency",Pivot!$A$3,"Clean Country",Table11[[#This Row],[Clean Range]]))</f>
        <v>1</v>
      </c>
      <c r="I96"/>
      <c r="J96"/>
    </row>
    <row r="97" spans="2:10" ht="15" x14ac:dyDescent="0.25">
      <c r="B97" s="1">
        <v>93</v>
      </c>
      <c r="C97" s="1" t="str">
        <f>IF(Table11[[#This Row],[Sample]]&gt;0, Table11[[#This Row],[Clean Range]]&amp;" ("&amp;Table11[[#This Row],[Sample]]&amp;")", Table11[[#This Row],[Clean Range]])</f>
        <v>UAE (4)</v>
      </c>
      <c r="D97" s="1" t="s">
        <v>4103</v>
      </c>
      <c r="E97" s="1" t="s">
        <v>143</v>
      </c>
      <c r="F97" s="102">
        <f>IFERROR(GETPIVOTDATA("Count of Currency",Pivot!$A$3,"Job Type",SelJobType,"Clean Country",Table11[[#This Row],[Clean Range]]), GETPIVOTDATA("Count of Currency",Pivot!$A$3,"Clean Country",Table11[[#This Row],[Clean Range]]))</f>
        <v>4</v>
      </c>
      <c r="I97"/>
      <c r="J97"/>
    </row>
    <row r="98" spans="2:10" ht="15" x14ac:dyDescent="0.25">
      <c r="B98" s="1">
        <v>94</v>
      </c>
      <c r="C98" s="1" t="str">
        <f>IF(Table11[[#This Row],[Sample]]&gt;0, Table11[[#This Row],[Clean Range]]&amp;" ("&amp;Table11[[#This Row],[Sample]]&amp;")", Table11[[#This Row],[Clean Range]])</f>
        <v>Uganda (1)</v>
      </c>
      <c r="D98" s="1" t="s">
        <v>4122</v>
      </c>
      <c r="E98" s="1" t="s">
        <v>259</v>
      </c>
      <c r="F98" s="102">
        <f>IFERROR(GETPIVOTDATA("Count of Currency",Pivot!$A$3,"Job Type",SelJobType,"Clean Country",Table11[[#This Row],[Clean Range]]), GETPIVOTDATA("Count of Currency",Pivot!$A$3,"Clean Country",Table11[[#This Row],[Clean Range]]))</f>
        <v>1</v>
      </c>
      <c r="I98"/>
      <c r="J98"/>
    </row>
    <row r="99" spans="2:10" ht="15" x14ac:dyDescent="0.25">
      <c r="B99" s="1">
        <v>95</v>
      </c>
      <c r="C99" s="1" t="str">
        <f>IF(Table11[[#This Row],[Sample]]&gt;0, Table11[[#This Row],[Clean Range]]&amp;" ("&amp;Table11[[#This Row],[Sample]]&amp;")", Table11[[#This Row],[Clean Range]])</f>
        <v>UK (57)</v>
      </c>
      <c r="D99" s="1" t="s">
        <v>171</v>
      </c>
      <c r="E99" s="1" t="s">
        <v>135</v>
      </c>
      <c r="F99" s="102">
        <f>IFERROR(GETPIVOTDATA("Count of Currency",Pivot!$A$3,"Job Type",SelJobType,"Clean Country",Table11[[#This Row],[Clean Range]]), GETPIVOTDATA("Count of Currency",Pivot!$A$3,"Clean Country",Table11[[#This Row],[Clean Range]]))</f>
        <v>57</v>
      </c>
      <c r="I99"/>
      <c r="J99"/>
    </row>
    <row r="100" spans="2:10" ht="15" x14ac:dyDescent="0.25">
      <c r="B100" s="1">
        <v>96</v>
      </c>
      <c r="C100" s="1" t="str">
        <f>IF(Table11[[#This Row],[Sample]]&gt;0, Table11[[#This Row],[Clean Range]]&amp;" ("&amp;Table11[[#This Row],[Sample]]&amp;")", Table11[[#This Row],[Clean Range]])</f>
        <v>Ukraine (1)</v>
      </c>
      <c r="D100" s="1" t="s">
        <v>171</v>
      </c>
      <c r="E100" s="1" t="s">
        <v>169</v>
      </c>
      <c r="F100" s="102">
        <f>IFERROR(GETPIVOTDATA("Count of Currency",Pivot!$A$3,"Job Type",SelJobType,"Clean Country",Table11[[#This Row],[Clean Range]]), GETPIVOTDATA("Count of Currency",Pivot!$A$3,"Clean Country",Table11[[#This Row],[Clean Range]]))</f>
        <v>1</v>
      </c>
      <c r="I100"/>
      <c r="J100"/>
    </row>
    <row r="101" spans="2:10" ht="15" x14ac:dyDescent="0.25">
      <c r="B101" s="1">
        <v>97</v>
      </c>
      <c r="C101" s="1" t="str">
        <f>IF(Table11[[#This Row],[Sample]]&gt;0, Table11[[#This Row],[Clean Range]]&amp;" ("&amp;Table11[[#This Row],[Sample]]&amp;")", Table11[[#This Row],[Clean Range]])</f>
        <v>Uruguay</v>
      </c>
      <c r="D101" s="1" t="s">
        <v>4104</v>
      </c>
      <c r="E101" s="1" t="s">
        <v>260</v>
      </c>
      <c r="F101" s="102">
        <f>IFERROR(GETPIVOTDATA("Count of Currency",Pivot!$A$3,"Job Type",SelJobType,"Clean Country",Table11[[#This Row],[Clean Range]]), GETPIVOTDATA("Count of Currency",Pivot!$A$3,"Clean Country",Table11[[#This Row],[Clean Range]]))</f>
        <v>0</v>
      </c>
      <c r="I101"/>
      <c r="J101"/>
    </row>
    <row r="102" spans="2:10" ht="15" x14ac:dyDescent="0.25">
      <c r="B102" s="1">
        <v>98</v>
      </c>
      <c r="C102" s="1" t="str">
        <f>IF(Table11[[#This Row],[Sample]]&gt;0, Table11[[#This Row],[Clean Range]]&amp;" ("&amp;Table11[[#This Row],[Sample]]&amp;")", Table11[[#This Row],[Clean Range]])</f>
        <v>USA (295)</v>
      </c>
      <c r="D102" s="1" t="s">
        <v>4124</v>
      </c>
      <c r="E102" s="1" t="s">
        <v>133</v>
      </c>
      <c r="F102" s="102">
        <f>IFERROR(GETPIVOTDATA("Count of Currency",Pivot!$A$3,"Job Type",SelJobType,"Clean Country",Table11[[#This Row],[Clean Range]]), GETPIVOTDATA("Count of Currency",Pivot!$A$3,"Clean Country",Table11[[#This Row],[Clean Range]]))</f>
        <v>295</v>
      </c>
      <c r="I102"/>
      <c r="J102"/>
    </row>
    <row r="103" spans="2:10" ht="15" x14ac:dyDescent="0.25">
      <c r="B103" s="1">
        <v>99</v>
      </c>
      <c r="C103" s="1" t="str">
        <f>IF(Table11[[#This Row],[Sample]]&gt;0, Table11[[#This Row],[Clean Range]]&amp;" ("&amp;Table11[[#This Row],[Sample]]&amp;")", Table11[[#This Row],[Clean Range]])</f>
        <v>Viet Nam</v>
      </c>
      <c r="D103" s="1" t="s">
        <v>194</v>
      </c>
      <c r="E103" s="1" t="s">
        <v>262</v>
      </c>
      <c r="F103" s="102">
        <f>IFERROR(GETPIVOTDATA("Count of Currency",Pivot!$A$3,"Job Type",SelJobType,"Clean Country",Table11[[#This Row],[Clean Range]]), GETPIVOTDATA("Count of Currency",Pivot!$A$3,"Clean Country",Table11[[#This Row],[Clean Range]]))</f>
        <v>0</v>
      </c>
      <c r="I103"/>
      <c r="J103"/>
    </row>
    <row r="104" spans="2:10" ht="15" x14ac:dyDescent="0.25">
      <c r="B104" s="1">
        <v>100</v>
      </c>
      <c r="C104" s="1" t="str">
        <f>IF(Table11[[#This Row],[Sample]]&gt;0, Table11[[#This Row],[Clean Range]]&amp;" ("&amp;Table11[[#This Row],[Sample]]&amp;")", Table11[[#This Row],[Clean Range]])</f>
        <v>Vietnam</v>
      </c>
      <c r="D104" s="1" t="s">
        <v>194</v>
      </c>
      <c r="E104" s="1" t="s">
        <v>263</v>
      </c>
      <c r="F104" s="102">
        <f>IFERROR(GETPIVOTDATA("Count of Currency",Pivot!$A$3,"Job Type",SelJobType,"Clean Country",Table11[[#This Row],[Clean Range]]), GETPIVOTDATA("Count of Currency",Pivot!$A$3,"Clean Country",Table11[[#This Row],[Clean Range]]))</f>
        <v>0</v>
      </c>
      <c r="I104"/>
      <c r="J104"/>
    </row>
    <row r="105" spans="2:10" ht="15" x14ac:dyDescent="0.25">
      <c r="B105" s="1">
        <v>101</v>
      </c>
      <c r="C105" s="1" t="str">
        <f>IF(Table11[[#This Row],[Sample]]&gt;0, Table11[[#This Row],[Clean Range]]&amp;" ("&amp;Table11[[#This Row],[Sample]]&amp;")", Table11[[#This Row],[Clean Range]])</f>
        <v>Zambia</v>
      </c>
      <c r="D105" s="1" t="s">
        <v>4122</v>
      </c>
      <c r="E105" s="1" t="s">
        <v>188</v>
      </c>
      <c r="F105" s="102">
        <f>IFERROR(GETPIVOTDATA("Count of Currency",Pivot!$A$3,"Job Type",SelJobType,"Clean Country",Table11[[#This Row],[Clean Range]]), GETPIVOTDATA("Count of Currency",Pivot!$A$3,"Clean Country",Table11[[#This Row],[Clean Range]]))</f>
        <v>0</v>
      </c>
      <c r="I105"/>
      <c r="J105"/>
    </row>
    <row r="106" spans="2:10" ht="15" x14ac:dyDescent="0.25">
      <c r="B106" s="1">
        <v>102</v>
      </c>
      <c r="C106" s="1" t="str">
        <f>IF(Table11[[#This Row],[Sample]]&gt;0, Table11[[#This Row],[Clean Range]]&amp;" ("&amp;Table11[[#This Row],[Sample]]&amp;")", Table11[[#This Row],[Clean Range]])</f>
        <v>Zimbabwe (1)</v>
      </c>
      <c r="D106" s="1" t="s">
        <v>4122</v>
      </c>
      <c r="E106" s="1" t="s">
        <v>264</v>
      </c>
      <c r="F106" s="102">
        <f>IFERROR(GETPIVOTDATA("Count of Currency",Pivot!$A$3,"Job Type",SelJobType,"Clean Country",Table11[[#This Row],[Clean Range]]), GETPIVOTDATA("Count of Currency",Pivot!$A$3,"Clean Country",Table11[[#This Row],[Clean Range]]))</f>
        <v>1</v>
      </c>
      <c r="I106"/>
      <c r="J106"/>
    </row>
    <row r="107" spans="2:10" ht="15" x14ac:dyDescent="0.25">
      <c r="I107"/>
      <c r="J107"/>
    </row>
    <row r="108" spans="2:10" ht="15" x14ac:dyDescent="0.25">
      <c r="I108"/>
      <c r="J108"/>
    </row>
    <row r="109" spans="2:10" ht="15" x14ac:dyDescent="0.25">
      <c r="I109"/>
      <c r="J109"/>
    </row>
    <row r="110" spans="2:10" ht="15" x14ac:dyDescent="0.25">
      <c r="D110" s="1" t="s">
        <v>171</v>
      </c>
      <c r="E110" s="1" t="s">
        <v>189</v>
      </c>
      <c r="I110"/>
      <c r="J110"/>
    </row>
    <row r="111" spans="2:10" ht="15" x14ac:dyDescent="0.25">
      <c r="D111" s="1" t="s">
        <v>4103</v>
      </c>
      <c r="E111" s="1" t="s">
        <v>4101</v>
      </c>
      <c r="I111"/>
      <c r="J111"/>
    </row>
    <row r="112" spans="2:10" ht="15" x14ac:dyDescent="0.25">
      <c r="D112" s="1" t="s">
        <v>4104</v>
      </c>
      <c r="E112" s="1" t="s">
        <v>191</v>
      </c>
      <c r="I112"/>
      <c r="J112"/>
    </row>
    <row r="113" spans="4:10" ht="15" x14ac:dyDescent="0.25">
      <c r="D113" s="1" t="s">
        <v>194</v>
      </c>
      <c r="E113" s="1" t="s">
        <v>192</v>
      </c>
      <c r="I113"/>
      <c r="J113"/>
    </row>
    <row r="114" spans="4:10" ht="15" x14ac:dyDescent="0.25">
      <c r="D114" s="1" t="s">
        <v>207</v>
      </c>
      <c r="E114" s="1" t="s">
        <v>193</v>
      </c>
      <c r="I114"/>
      <c r="J114"/>
    </row>
    <row r="115" spans="4:10" ht="15" x14ac:dyDescent="0.25">
      <c r="D115" s="1" t="s">
        <v>194</v>
      </c>
      <c r="E115" s="1" t="s">
        <v>194</v>
      </c>
      <c r="I115"/>
      <c r="J115"/>
    </row>
    <row r="116" spans="4:10" ht="15" x14ac:dyDescent="0.25">
      <c r="D116" s="1" t="s">
        <v>4105</v>
      </c>
      <c r="E116" s="1" t="s">
        <v>136</v>
      </c>
      <c r="I116"/>
      <c r="J116"/>
    </row>
    <row r="117" spans="4:10" ht="15" x14ac:dyDescent="0.25">
      <c r="D117" s="1" t="s">
        <v>171</v>
      </c>
      <c r="E117" s="1" t="s">
        <v>195</v>
      </c>
      <c r="I117"/>
      <c r="J117"/>
    </row>
    <row r="118" spans="4:10" ht="15" x14ac:dyDescent="0.25">
      <c r="D118" s="1" t="s">
        <v>194</v>
      </c>
      <c r="E118" s="1" t="s">
        <v>196</v>
      </c>
      <c r="I118"/>
      <c r="J118"/>
    </row>
    <row r="119" spans="4:10" ht="15" x14ac:dyDescent="0.25">
      <c r="D119" s="1" t="s">
        <v>171</v>
      </c>
      <c r="E119" s="1" t="s">
        <v>197</v>
      </c>
      <c r="I119"/>
      <c r="J119"/>
    </row>
    <row r="120" spans="4:10" ht="15" x14ac:dyDescent="0.25">
      <c r="D120" s="1" t="s">
        <v>194</v>
      </c>
      <c r="E120" s="1" t="s">
        <v>180</v>
      </c>
      <c r="I120"/>
      <c r="J120"/>
    </row>
    <row r="121" spans="4:10" ht="15" x14ac:dyDescent="0.25">
      <c r="D121" s="1" t="s">
        <v>171</v>
      </c>
      <c r="E121" s="1" t="s">
        <v>164</v>
      </c>
      <c r="I121"/>
      <c r="J121"/>
    </row>
    <row r="122" spans="4:10" ht="15" x14ac:dyDescent="0.25">
      <c r="D122" s="1" t="s">
        <v>207</v>
      </c>
      <c r="E122" s="1" t="s">
        <v>198</v>
      </c>
      <c r="I122"/>
      <c r="J122"/>
    </row>
    <row r="123" spans="4:10" ht="15" x14ac:dyDescent="0.25">
      <c r="D123" s="1" t="s">
        <v>194</v>
      </c>
      <c r="E123" s="1" t="s">
        <v>199</v>
      </c>
      <c r="I123"/>
      <c r="J123"/>
    </row>
    <row r="124" spans="4:10" ht="15" x14ac:dyDescent="0.25">
      <c r="D124" s="1" t="s">
        <v>4104</v>
      </c>
      <c r="E124" s="1" t="s">
        <v>200</v>
      </c>
      <c r="I124"/>
      <c r="J124"/>
    </row>
    <row r="125" spans="4:10" ht="15" x14ac:dyDescent="0.25">
      <c r="D125" s="1" t="s">
        <v>4104</v>
      </c>
      <c r="E125" s="1" t="s">
        <v>141</v>
      </c>
      <c r="I125"/>
      <c r="J125"/>
    </row>
    <row r="126" spans="4:10" ht="15" x14ac:dyDescent="0.25">
      <c r="D126" s="1" t="s">
        <v>171</v>
      </c>
      <c r="E126" s="1" t="s">
        <v>202</v>
      </c>
      <c r="I126"/>
      <c r="J126"/>
    </row>
    <row r="127" spans="4:10" ht="15" x14ac:dyDescent="0.25">
      <c r="D127" s="1" t="s">
        <v>194</v>
      </c>
      <c r="E127" s="1" t="s">
        <v>203</v>
      </c>
      <c r="I127"/>
      <c r="J127"/>
    </row>
    <row r="128" spans="4:10" ht="15" x14ac:dyDescent="0.25">
      <c r="D128" s="1" t="s">
        <v>4124</v>
      </c>
      <c r="E128" s="1" t="s">
        <v>137</v>
      </c>
      <c r="I128"/>
      <c r="J128"/>
    </row>
    <row r="129" spans="4:10" ht="15" x14ac:dyDescent="0.25">
      <c r="D129" s="1" t="s">
        <v>207</v>
      </c>
      <c r="E129" s="1" t="s">
        <v>207</v>
      </c>
      <c r="I129"/>
      <c r="J129"/>
    </row>
    <row r="130" spans="4:10" ht="15" x14ac:dyDescent="0.25">
      <c r="D130" s="1" t="s">
        <v>194</v>
      </c>
      <c r="E130" s="1" t="s">
        <v>3205</v>
      </c>
      <c r="I130"/>
      <c r="J130"/>
    </row>
    <row r="131" spans="4:10" ht="15" x14ac:dyDescent="0.25">
      <c r="D131" s="1" t="s">
        <v>207</v>
      </c>
      <c r="E131" s="1" t="s">
        <v>165</v>
      </c>
      <c r="I131"/>
      <c r="J131"/>
    </row>
    <row r="132" spans="4:10" ht="15" x14ac:dyDescent="0.25">
      <c r="D132" s="1" t="s">
        <v>207</v>
      </c>
      <c r="E132" s="1" t="s">
        <v>209</v>
      </c>
      <c r="I132"/>
      <c r="J132"/>
    </row>
    <row r="133" spans="4:10" x14ac:dyDescent="0.2">
      <c r="D133" s="1" t="s">
        <v>171</v>
      </c>
      <c r="E133" s="1" t="s">
        <v>182</v>
      </c>
    </row>
    <row r="134" spans="4:10" x14ac:dyDescent="0.2">
      <c r="D134" s="1" t="s">
        <v>171</v>
      </c>
      <c r="E134" s="1" t="s">
        <v>211</v>
      </c>
    </row>
    <row r="135" spans="4:10" x14ac:dyDescent="0.2">
      <c r="D135" s="1" t="s">
        <v>171</v>
      </c>
      <c r="E135" s="1" t="s">
        <v>159</v>
      </c>
    </row>
    <row r="136" spans="4:10" x14ac:dyDescent="0.2">
      <c r="D136" s="1" t="s">
        <v>207</v>
      </c>
      <c r="E136" s="1" t="s">
        <v>213</v>
      </c>
    </row>
    <row r="137" spans="4:10" x14ac:dyDescent="0.2">
      <c r="D137" s="1" t="s">
        <v>4103</v>
      </c>
      <c r="E137" s="1" t="s">
        <v>166</v>
      </c>
    </row>
    <row r="138" spans="4:10" x14ac:dyDescent="0.2">
      <c r="D138" s="1" t="s">
        <v>4122</v>
      </c>
      <c r="E138" s="1" t="s">
        <v>59</v>
      </c>
    </row>
    <row r="139" spans="4:10" x14ac:dyDescent="0.2">
      <c r="D139" s="1" t="s">
        <v>171</v>
      </c>
      <c r="E139" s="1" t="s">
        <v>214</v>
      </c>
    </row>
    <row r="140" spans="4:10" x14ac:dyDescent="0.2">
      <c r="D140" s="1" t="s">
        <v>4122</v>
      </c>
      <c r="E140" s="1" t="s">
        <v>215</v>
      </c>
    </row>
    <row r="141" spans="4:10" x14ac:dyDescent="0.2">
      <c r="D141" s="1" t="s">
        <v>171</v>
      </c>
      <c r="E141" s="1" t="s">
        <v>171</v>
      </c>
    </row>
    <row r="142" spans="4:10" x14ac:dyDescent="0.2">
      <c r="D142" s="1" t="s">
        <v>171</v>
      </c>
      <c r="E142" s="1" t="s">
        <v>172</v>
      </c>
    </row>
    <row r="143" spans="4:10" x14ac:dyDescent="0.2">
      <c r="D143" s="1" t="s">
        <v>171</v>
      </c>
      <c r="E143" s="1" t="s">
        <v>160</v>
      </c>
    </row>
    <row r="144" spans="4:10" x14ac:dyDescent="0.2">
      <c r="D144" s="1" t="s">
        <v>171</v>
      </c>
      <c r="E144" s="1" t="s">
        <v>139</v>
      </c>
    </row>
    <row r="145" spans="4:5" x14ac:dyDescent="0.2">
      <c r="D145" s="1" t="s">
        <v>4122</v>
      </c>
      <c r="E145" s="1" t="s">
        <v>219</v>
      </c>
    </row>
    <row r="146" spans="4:5" x14ac:dyDescent="0.2">
      <c r="D146" s="1" t="s">
        <v>171</v>
      </c>
      <c r="E146" s="1" t="s">
        <v>173</v>
      </c>
    </row>
    <row r="147" spans="4:5" x14ac:dyDescent="0.2">
      <c r="D147" s="1" t="s">
        <v>207</v>
      </c>
      <c r="E147" s="1" t="s">
        <v>220</v>
      </c>
    </row>
    <row r="148" spans="4:5" x14ac:dyDescent="0.2">
      <c r="D148" s="1" t="s">
        <v>194</v>
      </c>
      <c r="E148" s="1" t="s">
        <v>221</v>
      </c>
    </row>
    <row r="149" spans="4:5" x14ac:dyDescent="0.2">
      <c r="D149" s="1" t="s">
        <v>171</v>
      </c>
      <c r="E149" s="1" t="s">
        <v>161</v>
      </c>
    </row>
    <row r="150" spans="4:5" x14ac:dyDescent="0.2">
      <c r="D150" s="1" t="s">
        <v>171</v>
      </c>
      <c r="E150" s="1" t="s">
        <v>222</v>
      </c>
    </row>
    <row r="151" spans="4:5" x14ac:dyDescent="0.2">
      <c r="D151" s="1" t="s">
        <v>194</v>
      </c>
      <c r="E151" s="1" t="s">
        <v>134</v>
      </c>
    </row>
    <row r="152" spans="4:5" x14ac:dyDescent="0.2">
      <c r="D152" s="1" t="s">
        <v>4105</v>
      </c>
      <c r="E152" s="1" t="s">
        <v>152</v>
      </c>
    </row>
    <row r="153" spans="4:5" x14ac:dyDescent="0.2">
      <c r="D153" s="1" t="s">
        <v>4103</v>
      </c>
      <c r="E153" s="1" t="s">
        <v>2761</v>
      </c>
    </row>
    <row r="154" spans="4:5" x14ac:dyDescent="0.2">
      <c r="D154" s="1" t="s">
        <v>171</v>
      </c>
      <c r="E154" s="1" t="s">
        <v>162</v>
      </c>
    </row>
    <row r="155" spans="4:5" x14ac:dyDescent="0.2">
      <c r="D155" s="1" t="s">
        <v>4103</v>
      </c>
      <c r="E155" s="1" t="s">
        <v>163</v>
      </c>
    </row>
    <row r="156" spans="4:5" x14ac:dyDescent="0.2">
      <c r="D156" s="1" t="s">
        <v>171</v>
      </c>
      <c r="E156" s="1" t="s">
        <v>1235</v>
      </c>
    </row>
    <row r="157" spans="4:5" x14ac:dyDescent="0.2">
      <c r="D157" s="1" t="s">
        <v>194</v>
      </c>
      <c r="E157" s="1" t="s">
        <v>175</v>
      </c>
    </row>
    <row r="158" spans="4:5" x14ac:dyDescent="0.2">
      <c r="D158" s="1" t="s">
        <v>4122</v>
      </c>
      <c r="E158" s="1" t="s">
        <v>67</v>
      </c>
    </row>
    <row r="159" spans="4:5" x14ac:dyDescent="0.2">
      <c r="D159" s="1" t="s">
        <v>4103</v>
      </c>
      <c r="E159" s="1" t="s">
        <v>176</v>
      </c>
    </row>
    <row r="160" spans="4:5" x14ac:dyDescent="0.2">
      <c r="D160" s="1" t="s">
        <v>4104</v>
      </c>
      <c r="E160" s="1" t="s">
        <v>225</v>
      </c>
    </row>
    <row r="161" spans="4:5" x14ac:dyDescent="0.2">
      <c r="D161" s="1" t="s">
        <v>4122</v>
      </c>
      <c r="E161" s="1" t="s">
        <v>226</v>
      </c>
    </row>
    <row r="162" spans="4:5" x14ac:dyDescent="0.2">
      <c r="D162" s="1" t="s">
        <v>4103</v>
      </c>
      <c r="E162" s="1" t="s">
        <v>227</v>
      </c>
    </row>
    <row r="163" spans="4:5" x14ac:dyDescent="0.2">
      <c r="D163" s="1" t="s">
        <v>171</v>
      </c>
      <c r="E163" s="1" t="s">
        <v>228</v>
      </c>
    </row>
    <row r="164" spans="4:5" x14ac:dyDescent="0.2">
      <c r="D164" s="1" t="s">
        <v>4105</v>
      </c>
      <c r="E164" s="1" t="s">
        <v>1929</v>
      </c>
    </row>
    <row r="165" spans="4:5" x14ac:dyDescent="0.2">
      <c r="D165" s="1" t="s">
        <v>4122</v>
      </c>
      <c r="E165" s="1" t="s">
        <v>229</v>
      </c>
    </row>
    <row r="166" spans="4:5" x14ac:dyDescent="0.2">
      <c r="D166" s="1" t="s">
        <v>207</v>
      </c>
      <c r="E166" s="1" t="s">
        <v>151</v>
      </c>
    </row>
    <row r="167" spans="4:5" x14ac:dyDescent="0.2">
      <c r="D167" s="1" t="s">
        <v>194</v>
      </c>
      <c r="E167" s="1" t="s">
        <v>230</v>
      </c>
    </row>
    <row r="168" spans="4:5" x14ac:dyDescent="0.2">
      <c r="D168" s="1" t="s">
        <v>171</v>
      </c>
      <c r="E168" s="1" t="s">
        <v>231</v>
      </c>
    </row>
    <row r="169" spans="4:5" x14ac:dyDescent="0.2">
      <c r="D169" s="1" t="s">
        <v>4122</v>
      </c>
      <c r="E169" s="1" t="s">
        <v>232</v>
      </c>
    </row>
    <row r="170" spans="4:5" x14ac:dyDescent="0.2">
      <c r="D170" s="1" t="s">
        <v>4122</v>
      </c>
      <c r="E170" s="1" t="s">
        <v>4100</v>
      </c>
    </row>
    <row r="171" spans="4:5" x14ac:dyDescent="0.2">
      <c r="D171" s="1" t="s">
        <v>194</v>
      </c>
      <c r="E171" s="1" t="s">
        <v>234</v>
      </c>
    </row>
    <row r="172" spans="4:5" x14ac:dyDescent="0.2">
      <c r="D172" s="1" t="s">
        <v>171</v>
      </c>
      <c r="E172" s="1" t="s">
        <v>142</v>
      </c>
    </row>
    <row r="173" spans="4:5" x14ac:dyDescent="0.2">
      <c r="D173" s="1" t="s">
        <v>4105</v>
      </c>
      <c r="E173" s="1" t="s">
        <v>146</v>
      </c>
    </row>
    <row r="174" spans="4:5" x14ac:dyDescent="0.2">
      <c r="D174" s="1" t="s">
        <v>4122</v>
      </c>
      <c r="E174" s="1" t="s">
        <v>178</v>
      </c>
    </row>
    <row r="175" spans="4:5" x14ac:dyDescent="0.2">
      <c r="D175" s="1" t="s">
        <v>171</v>
      </c>
      <c r="E175" s="1" t="s">
        <v>154</v>
      </c>
    </row>
    <row r="176" spans="4:5" x14ac:dyDescent="0.2">
      <c r="D176" s="1" t="s">
        <v>4103</v>
      </c>
      <c r="E176" s="1" t="s">
        <v>240</v>
      </c>
    </row>
    <row r="177" spans="4:5" x14ac:dyDescent="0.2">
      <c r="D177" s="1" t="s">
        <v>194</v>
      </c>
      <c r="E177" s="1" t="s">
        <v>138</v>
      </c>
    </row>
    <row r="178" spans="4:5" x14ac:dyDescent="0.2">
      <c r="D178" s="1" t="s">
        <v>207</v>
      </c>
      <c r="E178" s="1" t="s">
        <v>184</v>
      </c>
    </row>
    <row r="179" spans="4:5" x14ac:dyDescent="0.2">
      <c r="D179" s="1" t="s">
        <v>207</v>
      </c>
      <c r="E179" s="1" t="s">
        <v>242</v>
      </c>
    </row>
    <row r="180" spans="4:5" x14ac:dyDescent="0.2">
      <c r="D180" s="1" t="s">
        <v>4104</v>
      </c>
      <c r="E180" s="1" t="s">
        <v>243</v>
      </c>
    </row>
    <row r="181" spans="4:5" x14ac:dyDescent="0.2">
      <c r="D181" s="1" t="s">
        <v>4105</v>
      </c>
      <c r="E181" s="1" t="s">
        <v>145</v>
      </c>
    </row>
    <row r="182" spans="4:5" x14ac:dyDescent="0.2">
      <c r="D182" s="1" t="s">
        <v>171</v>
      </c>
      <c r="E182" s="1" t="s">
        <v>157</v>
      </c>
    </row>
    <row r="183" spans="4:5" x14ac:dyDescent="0.2">
      <c r="D183" s="1" t="s">
        <v>171</v>
      </c>
      <c r="E183" s="1" t="s">
        <v>147</v>
      </c>
    </row>
    <row r="184" spans="4:5" x14ac:dyDescent="0.2">
      <c r="D184" s="1" t="s">
        <v>4103</v>
      </c>
      <c r="E184" s="1" t="s">
        <v>179</v>
      </c>
    </row>
    <row r="185" spans="4:5" x14ac:dyDescent="0.2">
      <c r="D185" s="1" t="s">
        <v>194</v>
      </c>
      <c r="E185" s="1" t="s">
        <v>244</v>
      </c>
    </row>
    <row r="186" spans="4:5" x14ac:dyDescent="0.2">
      <c r="D186" s="1" t="s">
        <v>171</v>
      </c>
      <c r="E186" s="1" t="s">
        <v>158</v>
      </c>
    </row>
    <row r="187" spans="4:5" x14ac:dyDescent="0.2">
      <c r="D187" s="1" t="s">
        <v>194</v>
      </c>
      <c r="E187" s="1" t="s">
        <v>149</v>
      </c>
    </row>
    <row r="188" spans="4:5" x14ac:dyDescent="0.2">
      <c r="D188" s="1" t="s">
        <v>4103</v>
      </c>
      <c r="E188" s="1" t="s">
        <v>150</v>
      </c>
    </row>
    <row r="189" spans="4:5" x14ac:dyDescent="0.2">
      <c r="D189" s="1" t="s">
        <v>4105</v>
      </c>
      <c r="E189" s="1" t="s">
        <v>144</v>
      </c>
    </row>
    <row r="190" spans="4:5" x14ac:dyDescent="0.2">
      <c r="D190" s="1" t="s">
        <v>171</v>
      </c>
      <c r="E190" s="1" t="s">
        <v>249</v>
      </c>
    </row>
    <row r="191" spans="4:5" x14ac:dyDescent="0.2">
      <c r="D191" s="1" t="s">
        <v>171</v>
      </c>
      <c r="E191" s="1" t="s">
        <v>250</v>
      </c>
    </row>
    <row r="192" spans="4:5" x14ac:dyDescent="0.2">
      <c r="D192" s="1" t="s">
        <v>4122</v>
      </c>
      <c r="E192" s="1" t="s">
        <v>251</v>
      </c>
    </row>
    <row r="193" spans="4:5" x14ac:dyDescent="0.2">
      <c r="D193" s="1" t="s">
        <v>4122</v>
      </c>
      <c r="E193" s="1" t="s">
        <v>140</v>
      </c>
    </row>
    <row r="194" spans="4:5" x14ac:dyDescent="0.2">
      <c r="D194" s="1" t="s">
        <v>171</v>
      </c>
      <c r="E194" s="1" t="s">
        <v>148</v>
      </c>
    </row>
    <row r="195" spans="4:5" x14ac:dyDescent="0.2">
      <c r="D195" s="1" t="s">
        <v>194</v>
      </c>
      <c r="E195" s="1" t="s">
        <v>167</v>
      </c>
    </row>
    <row r="196" spans="4:5" x14ac:dyDescent="0.2">
      <c r="D196" s="1" t="s">
        <v>171</v>
      </c>
      <c r="E196" s="1" t="s">
        <v>185</v>
      </c>
    </row>
    <row r="197" spans="4:5" x14ac:dyDescent="0.2">
      <c r="D197" s="1" t="s">
        <v>171</v>
      </c>
      <c r="E197" s="1" t="s">
        <v>168</v>
      </c>
    </row>
    <row r="198" spans="4:5" x14ac:dyDescent="0.2">
      <c r="D198" s="1" t="s">
        <v>194</v>
      </c>
      <c r="E198" s="1" t="s">
        <v>255</v>
      </c>
    </row>
    <row r="199" spans="4:5" x14ac:dyDescent="0.2">
      <c r="D199" s="1" t="s">
        <v>4122</v>
      </c>
      <c r="E199" s="1" t="s">
        <v>257</v>
      </c>
    </row>
    <row r="200" spans="4:5" x14ac:dyDescent="0.2">
      <c r="D200" s="1" t="s">
        <v>4103</v>
      </c>
      <c r="E200" s="1" t="s">
        <v>186</v>
      </c>
    </row>
    <row r="201" spans="4:5" x14ac:dyDescent="0.2">
      <c r="D201" s="1" t="s">
        <v>4103</v>
      </c>
      <c r="E201" s="1" t="s">
        <v>143</v>
      </c>
    </row>
    <row r="202" spans="4:5" x14ac:dyDescent="0.2">
      <c r="D202" s="1" t="s">
        <v>4122</v>
      </c>
      <c r="E202" s="1" t="s">
        <v>259</v>
      </c>
    </row>
    <row r="203" spans="4:5" x14ac:dyDescent="0.2">
      <c r="D203" s="1" t="s">
        <v>171</v>
      </c>
      <c r="E203" s="1" t="s">
        <v>135</v>
      </c>
    </row>
    <row r="204" spans="4:5" x14ac:dyDescent="0.2">
      <c r="D204" s="1" t="s">
        <v>171</v>
      </c>
      <c r="E204" s="1" t="s">
        <v>169</v>
      </c>
    </row>
    <row r="205" spans="4:5" x14ac:dyDescent="0.2">
      <c r="D205" s="1" t="s">
        <v>4104</v>
      </c>
      <c r="E205" s="1" t="s">
        <v>260</v>
      </c>
    </row>
    <row r="206" spans="4:5" x14ac:dyDescent="0.2">
      <c r="D206" s="1" t="s">
        <v>4124</v>
      </c>
      <c r="E206" s="1" t="s">
        <v>133</v>
      </c>
    </row>
    <row r="207" spans="4:5" x14ac:dyDescent="0.2">
      <c r="D207" s="1" t="s">
        <v>194</v>
      </c>
      <c r="E207" s="1" t="s">
        <v>262</v>
      </c>
    </row>
    <row r="208" spans="4:5" x14ac:dyDescent="0.2">
      <c r="D208" s="1" t="s">
        <v>194</v>
      </c>
      <c r="E208" s="1" t="s">
        <v>263</v>
      </c>
    </row>
    <row r="209" spans="4:5" x14ac:dyDescent="0.2">
      <c r="D209" s="1" t="s">
        <v>4122</v>
      </c>
      <c r="E209" s="1" t="s">
        <v>188</v>
      </c>
    </row>
    <row r="210" spans="4:5" x14ac:dyDescent="0.2">
      <c r="D210" s="1" t="s">
        <v>4122</v>
      </c>
      <c r="E210" s="1" t="s">
        <v>264</v>
      </c>
    </row>
  </sheetData>
  <sortState ref="D110:E210">
    <sortCondition ref="E110:E210"/>
  </sortState>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2529" r:id="rId3" name="List Box 1">
              <controlPr defaultSize="0" autoLine="0" autoPict="0">
                <anchor moveWithCells="1">
                  <from>
                    <xdr:col>8</xdr:col>
                    <xdr:colOff>304800</xdr:colOff>
                    <xdr:row>31</xdr:row>
                    <xdr:rowOff>47625</xdr:rowOff>
                  </from>
                  <to>
                    <xdr:col>8</xdr:col>
                    <xdr:colOff>1657350</xdr:colOff>
                    <xdr:row>38</xdr:row>
                    <xdr:rowOff>9525</xdr:rowOff>
                  </to>
                </anchor>
              </controlPr>
            </control>
          </mc:Choice>
        </mc:AlternateContent>
        <mc:AlternateContent xmlns:mc="http://schemas.openxmlformats.org/markup-compatibility/2006">
          <mc:Choice Requires="x14">
            <control shapeId="22530" r:id="rId4" name="List Box 2">
              <controlPr defaultSize="0" autoLine="0" autoPict="0">
                <anchor moveWithCells="1">
                  <from>
                    <xdr:col>8</xdr:col>
                    <xdr:colOff>304800</xdr:colOff>
                    <xdr:row>38</xdr:row>
                    <xdr:rowOff>161925</xdr:rowOff>
                  </from>
                  <to>
                    <xdr:col>8</xdr:col>
                    <xdr:colOff>1657350</xdr:colOff>
                    <xdr:row>50</xdr:row>
                    <xdr:rowOff>95250</xdr:rowOff>
                  </to>
                </anchor>
              </controlPr>
            </control>
          </mc:Choice>
        </mc:AlternateContent>
        <mc:AlternateContent xmlns:mc="http://schemas.openxmlformats.org/markup-compatibility/2006">
          <mc:Choice Requires="x14">
            <control shapeId="22531" r:id="rId5" name="Drop Down 3">
              <controlPr defaultSize="0" autoLine="0" autoPict="0">
                <anchor moveWithCells="1">
                  <from>
                    <xdr:col>8</xdr:col>
                    <xdr:colOff>304800</xdr:colOff>
                    <xdr:row>29</xdr:row>
                    <xdr:rowOff>76200</xdr:rowOff>
                  </from>
                  <to>
                    <xdr:col>8</xdr:col>
                    <xdr:colOff>1657350</xdr:colOff>
                    <xdr:row>30</xdr:row>
                    <xdr:rowOff>85725</xdr:rowOff>
                  </to>
                </anchor>
              </controlPr>
            </control>
          </mc:Choice>
        </mc:AlternateContent>
      </controls>
    </mc:Choice>
  </mc:AlternateContent>
  <tableParts count="10">
    <tablePart r:id="rId6"/>
    <tablePart r:id="rId7"/>
    <tablePart r:id="rId8"/>
    <tablePart r:id="rId9"/>
    <tablePart r:id="rId10"/>
    <tablePart r:id="rId11"/>
    <tablePart r:id="rId12"/>
    <tablePart r:id="rId13"/>
    <tablePart r:id="rId14"/>
    <tablePart r:id="rId15"/>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sheetPr>
  <dimension ref="A3:BZ116"/>
  <sheetViews>
    <sheetView workbookViewId="0">
      <selection activeCell="E19" sqref="E19"/>
    </sheetView>
  </sheetViews>
  <sheetFormatPr defaultRowHeight="12.75" x14ac:dyDescent="0.2"/>
  <cols>
    <col min="1" max="1" width="22.5703125" style="1" bestFit="1" customWidth="1"/>
    <col min="2" max="3" width="14.85546875" style="13" customWidth="1"/>
    <col min="4" max="23" width="14.85546875" style="1" customWidth="1"/>
    <col min="24" max="16384" width="9.140625" style="1"/>
  </cols>
  <sheetData>
    <row r="3" spans="1:78" x14ac:dyDescent="0.2">
      <c r="B3" s="39" t="s">
        <v>4078</v>
      </c>
      <c r="C3" s="1"/>
    </row>
    <row r="4" spans="1:78" ht="63.75" x14ac:dyDescent="0.2">
      <c r="B4" s="1" t="s">
        <v>316</v>
      </c>
      <c r="C4" s="1"/>
      <c r="I4" s="1" t="s">
        <v>290</v>
      </c>
      <c r="P4" s="1" t="s">
        <v>342</v>
      </c>
      <c r="W4" s="1" t="s">
        <v>298</v>
      </c>
      <c r="AD4" s="1" t="s">
        <v>329</v>
      </c>
      <c r="AK4" s="1" t="s">
        <v>305</v>
      </c>
      <c r="AR4" s="1" t="s">
        <v>281</v>
      </c>
      <c r="AY4" s="1" t="s">
        <v>631</v>
      </c>
      <c r="BF4" s="1" t="s">
        <v>313</v>
      </c>
      <c r="BM4" s="1" t="s">
        <v>286</v>
      </c>
      <c r="BT4" s="1" t="s">
        <v>4204</v>
      </c>
      <c r="BU4" s="4" t="s">
        <v>4091</v>
      </c>
      <c r="BV4" s="4" t="s">
        <v>4146</v>
      </c>
      <c r="BW4" s="4" t="s">
        <v>4148</v>
      </c>
      <c r="BX4" s="4" t="s">
        <v>4093</v>
      </c>
      <c r="BY4" s="4" t="s">
        <v>4150</v>
      </c>
      <c r="BZ4" s="4" t="s">
        <v>4152</v>
      </c>
    </row>
    <row r="5" spans="1:78" s="4" customFormat="1" ht="51" x14ac:dyDescent="0.2">
      <c r="A5" s="42" t="s">
        <v>4080</v>
      </c>
      <c r="B5" s="1" t="s">
        <v>4209</v>
      </c>
      <c r="C5" s="12" t="s">
        <v>4092</v>
      </c>
      <c r="D5" s="4" t="s">
        <v>4147</v>
      </c>
      <c r="E5" s="4" t="s">
        <v>4149</v>
      </c>
      <c r="F5" s="12" t="s">
        <v>4084</v>
      </c>
      <c r="G5" s="4" t="s">
        <v>4151</v>
      </c>
      <c r="H5" s="4" t="s">
        <v>4153</v>
      </c>
      <c r="I5" s="1" t="s">
        <v>4209</v>
      </c>
      <c r="J5" s="12" t="s">
        <v>4092</v>
      </c>
      <c r="K5" s="4" t="s">
        <v>4147</v>
      </c>
      <c r="L5" s="4" t="s">
        <v>4149</v>
      </c>
      <c r="M5" s="12" t="s">
        <v>4084</v>
      </c>
      <c r="N5" s="4" t="s">
        <v>4151</v>
      </c>
      <c r="O5" s="4" t="s">
        <v>4153</v>
      </c>
      <c r="P5" s="1" t="s">
        <v>4209</v>
      </c>
      <c r="Q5" s="12" t="s">
        <v>4092</v>
      </c>
      <c r="R5" s="4" t="s">
        <v>4147</v>
      </c>
      <c r="S5" s="4" t="s">
        <v>4149</v>
      </c>
      <c r="T5" s="12" t="s">
        <v>4084</v>
      </c>
      <c r="U5" s="4" t="s">
        <v>4151</v>
      </c>
      <c r="V5" s="4" t="s">
        <v>4153</v>
      </c>
      <c r="W5" s="1" t="s">
        <v>4209</v>
      </c>
      <c r="X5" s="12" t="s">
        <v>4092</v>
      </c>
      <c r="Y5" s="4" t="s">
        <v>4147</v>
      </c>
      <c r="Z5" s="4" t="s">
        <v>4149</v>
      </c>
      <c r="AA5" s="12" t="s">
        <v>4084</v>
      </c>
      <c r="AB5" s="4" t="s">
        <v>4151</v>
      </c>
      <c r="AC5" s="4" t="s">
        <v>4153</v>
      </c>
      <c r="AD5" s="1" t="s">
        <v>4209</v>
      </c>
      <c r="AE5" s="12" t="s">
        <v>4092</v>
      </c>
      <c r="AF5" s="4" t="s">
        <v>4147</v>
      </c>
      <c r="AG5" s="4" t="s">
        <v>4149</v>
      </c>
      <c r="AH5" s="12" t="s">
        <v>4084</v>
      </c>
      <c r="AI5" s="4" t="s">
        <v>4151</v>
      </c>
      <c r="AJ5" s="4" t="s">
        <v>4153</v>
      </c>
      <c r="AK5" s="1" t="s">
        <v>4209</v>
      </c>
      <c r="AL5" s="12" t="s">
        <v>4092</v>
      </c>
      <c r="AM5" s="4" t="s">
        <v>4147</v>
      </c>
      <c r="AN5" s="4" t="s">
        <v>4149</v>
      </c>
      <c r="AO5" s="12" t="s">
        <v>4084</v>
      </c>
      <c r="AP5" s="4" t="s">
        <v>4151</v>
      </c>
      <c r="AQ5" s="4" t="s">
        <v>4153</v>
      </c>
      <c r="AR5" s="1" t="s">
        <v>4209</v>
      </c>
      <c r="AS5" s="12" t="s">
        <v>4092</v>
      </c>
      <c r="AT5" s="4" t="s">
        <v>4147</v>
      </c>
      <c r="AU5" s="4" t="s">
        <v>4149</v>
      </c>
      <c r="AV5" s="12" t="s">
        <v>4084</v>
      </c>
      <c r="AW5" s="4" t="s">
        <v>4151</v>
      </c>
      <c r="AX5" s="4" t="s">
        <v>4153</v>
      </c>
      <c r="AY5" s="1" t="s">
        <v>4209</v>
      </c>
      <c r="AZ5" s="12" t="s">
        <v>4092</v>
      </c>
      <c r="BA5" s="4" t="s">
        <v>4147</v>
      </c>
      <c r="BB5" s="4" t="s">
        <v>4149</v>
      </c>
      <c r="BC5" s="12" t="s">
        <v>4084</v>
      </c>
      <c r="BD5" s="4" t="s">
        <v>4151</v>
      </c>
      <c r="BE5" s="4" t="s">
        <v>4153</v>
      </c>
      <c r="BF5" s="1" t="s">
        <v>4209</v>
      </c>
      <c r="BG5" s="12" t="s">
        <v>4092</v>
      </c>
      <c r="BH5" s="4" t="s">
        <v>4147</v>
      </c>
      <c r="BI5" s="4" t="s">
        <v>4149</v>
      </c>
      <c r="BJ5" s="12" t="s">
        <v>4084</v>
      </c>
      <c r="BK5" s="4" t="s">
        <v>4151</v>
      </c>
      <c r="BL5" s="4" t="s">
        <v>4153</v>
      </c>
      <c r="BM5" s="1" t="s">
        <v>4209</v>
      </c>
      <c r="BN5" s="12" t="s">
        <v>4092</v>
      </c>
      <c r="BO5" s="4" t="s">
        <v>4147</v>
      </c>
      <c r="BP5" s="4" t="s">
        <v>4149</v>
      </c>
      <c r="BQ5" s="12" t="s">
        <v>4084</v>
      </c>
      <c r="BR5" s="4" t="s">
        <v>4151</v>
      </c>
      <c r="BS5" s="4" t="s">
        <v>4153</v>
      </c>
      <c r="BT5" s="1"/>
    </row>
    <row r="6" spans="1:78" x14ac:dyDescent="0.2">
      <c r="A6" s="10" t="s">
        <v>207</v>
      </c>
      <c r="B6" s="40">
        <v>2</v>
      </c>
      <c r="C6" s="40">
        <v>46750</v>
      </c>
      <c r="D6" s="40">
        <v>78000</v>
      </c>
      <c r="E6" s="40">
        <v>15500</v>
      </c>
      <c r="F6" s="40">
        <v>5740.74074074074</v>
      </c>
      <c r="G6" s="40">
        <v>5740.74074074074</v>
      </c>
      <c r="H6" s="40">
        <v>5740.74074074074</v>
      </c>
      <c r="I6" s="40">
        <v>10</v>
      </c>
      <c r="J6" s="40">
        <v>19800.897500258921</v>
      </c>
      <c r="K6" s="40">
        <v>50000</v>
      </c>
      <c r="L6" s="40">
        <v>6000</v>
      </c>
      <c r="M6" s="40">
        <v>8649.2284056854478</v>
      </c>
      <c r="N6" s="40">
        <v>18518.518518518518</v>
      </c>
      <c r="O6" s="40">
        <v>4058.141809330642</v>
      </c>
      <c r="P6" s="40">
        <v>1</v>
      </c>
      <c r="Q6" s="40">
        <v>5000</v>
      </c>
      <c r="R6" s="40">
        <v>5000</v>
      </c>
      <c r="S6" s="40">
        <v>5000</v>
      </c>
      <c r="T6" s="40" t="e">
        <v>#DIV/0!</v>
      </c>
      <c r="U6" s="40">
        <v>0</v>
      </c>
      <c r="V6" s="40">
        <v>0</v>
      </c>
      <c r="W6" s="40">
        <v>1</v>
      </c>
      <c r="X6" s="40">
        <v>7200</v>
      </c>
      <c r="Y6" s="40">
        <v>7200</v>
      </c>
      <c r="Z6" s="40">
        <v>7200</v>
      </c>
      <c r="AA6" s="40" t="e">
        <v>#DIV/0!</v>
      </c>
      <c r="AB6" s="40">
        <v>0</v>
      </c>
      <c r="AC6" s="40">
        <v>0</v>
      </c>
      <c r="AD6" s="40">
        <v>3</v>
      </c>
      <c r="AE6" s="40">
        <v>80000</v>
      </c>
      <c r="AF6" s="40">
        <v>100000</v>
      </c>
      <c r="AG6" s="40">
        <v>45000</v>
      </c>
      <c r="AH6" s="40">
        <v>26851.85185185185</v>
      </c>
      <c r="AI6" s="40">
        <v>37037.037037037036</v>
      </c>
      <c r="AJ6" s="40">
        <v>16666.666666666664</v>
      </c>
      <c r="AK6" s="40">
        <v>1</v>
      </c>
      <c r="AL6" s="40">
        <v>6629</v>
      </c>
      <c r="AM6" s="40">
        <v>6629</v>
      </c>
      <c r="AN6" s="40">
        <v>6629</v>
      </c>
      <c r="AO6" s="40" t="e">
        <v>#DIV/0!</v>
      </c>
      <c r="AP6" s="40">
        <v>0</v>
      </c>
      <c r="AQ6" s="40">
        <v>0</v>
      </c>
      <c r="AR6" s="40">
        <v>6</v>
      </c>
      <c r="AS6" s="40">
        <v>26086.661991596731</v>
      </c>
      <c r="AT6" s="40">
        <v>63519.971949580387</v>
      </c>
      <c r="AU6" s="40">
        <v>6000</v>
      </c>
      <c r="AV6" s="40">
        <v>7777.7777777777765</v>
      </c>
      <c r="AW6" s="40">
        <v>11111.111111111109</v>
      </c>
      <c r="AX6" s="40">
        <v>4074.0740740740739</v>
      </c>
      <c r="AY6" s="40"/>
      <c r="AZ6" s="40"/>
      <c r="BA6" s="40"/>
      <c r="BB6" s="40"/>
      <c r="BC6" s="40"/>
      <c r="BD6" s="40"/>
      <c r="BE6" s="40"/>
      <c r="BF6" s="40">
        <v>1</v>
      </c>
      <c r="BG6" s="40">
        <v>20000</v>
      </c>
      <c r="BH6" s="40">
        <v>20000</v>
      </c>
      <c r="BI6" s="40">
        <v>20000</v>
      </c>
      <c r="BJ6" s="40" t="e">
        <v>#DIV/0!</v>
      </c>
      <c r="BK6" s="40">
        <v>0</v>
      </c>
      <c r="BL6" s="40">
        <v>0</v>
      </c>
      <c r="BM6" s="40"/>
      <c r="BN6" s="40"/>
      <c r="BO6" s="40"/>
      <c r="BP6" s="40"/>
      <c r="BQ6" s="40"/>
      <c r="BR6" s="40"/>
      <c r="BS6" s="40"/>
      <c r="BT6" s="40"/>
      <c r="BU6" s="40">
        <v>29074.317878086782</v>
      </c>
      <c r="BV6" s="40">
        <v>100000</v>
      </c>
      <c r="BW6" s="40">
        <v>5000</v>
      </c>
      <c r="BX6" s="40">
        <v>11456.719982382274</v>
      </c>
      <c r="BY6" s="40">
        <v>37037.037037037036</v>
      </c>
      <c r="BZ6" s="40">
        <v>4058.141809330642</v>
      </c>
    </row>
    <row r="7" spans="1:78" x14ac:dyDescent="0.2">
      <c r="A7" s="41" t="s">
        <v>193</v>
      </c>
      <c r="B7" s="40"/>
      <c r="C7" s="40"/>
      <c r="D7" s="40"/>
      <c r="E7" s="40"/>
      <c r="F7" s="40"/>
      <c r="G7" s="40"/>
      <c r="H7" s="40"/>
      <c r="I7" s="40"/>
      <c r="J7" s="40"/>
      <c r="K7" s="40"/>
      <c r="L7" s="40"/>
      <c r="M7" s="40"/>
      <c r="N7" s="40"/>
      <c r="O7" s="40"/>
      <c r="P7" s="40">
        <v>1</v>
      </c>
      <c r="Q7" s="40">
        <v>5000</v>
      </c>
      <c r="R7" s="40">
        <v>5000</v>
      </c>
      <c r="S7" s="40">
        <v>5000</v>
      </c>
      <c r="T7" s="40" t="e">
        <v>#DIV/0!</v>
      </c>
      <c r="U7" s="40">
        <v>0</v>
      </c>
      <c r="V7" s="40">
        <v>0</v>
      </c>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c r="BM7" s="40"/>
      <c r="BN7" s="40"/>
      <c r="BO7" s="40"/>
      <c r="BP7" s="40"/>
      <c r="BQ7" s="40"/>
      <c r="BR7" s="40"/>
      <c r="BS7" s="40"/>
      <c r="BT7" s="40">
        <v>1</v>
      </c>
      <c r="BU7" s="40">
        <v>5000</v>
      </c>
      <c r="BV7" s="40">
        <v>5000</v>
      </c>
      <c r="BW7" s="40">
        <v>5000</v>
      </c>
      <c r="BX7" s="40" t="e">
        <v>#DIV/0!</v>
      </c>
      <c r="BY7" s="40">
        <v>0</v>
      </c>
      <c r="BZ7" s="40">
        <v>0</v>
      </c>
    </row>
    <row r="8" spans="1:78" x14ac:dyDescent="0.2">
      <c r="A8" s="41" t="s">
        <v>198</v>
      </c>
      <c r="B8" s="40">
        <v>1</v>
      </c>
      <c r="C8" s="40">
        <v>78000</v>
      </c>
      <c r="D8" s="40">
        <v>78000</v>
      </c>
      <c r="E8" s="40">
        <v>78000</v>
      </c>
      <c r="F8" s="40" t="e">
        <v>#DIV/0!</v>
      </c>
      <c r="G8" s="40">
        <v>0</v>
      </c>
      <c r="H8" s="40">
        <v>0</v>
      </c>
      <c r="I8" s="40"/>
      <c r="J8" s="40"/>
      <c r="K8" s="40"/>
      <c r="L8" s="40"/>
      <c r="M8" s="40"/>
      <c r="N8" s="40"/>
      <c r="O8" s="40"/>
      <c r="P8" s="40"/>
      <c r="Q8" s="40"/>
      <c r="R8" s="40"/>
      <c r="S8" s="40"/>
      <c r="T8" s="40"/>
      <c r="U8" s="40"/>
      <c r="V8" s="40"/>
      <c r="W8" s="40"/>
      <c r="X8" s="40"/>
      <c r="Y8" s="40"/>
      <c r="Z8" s="40"/>
      <c r="AA8" s="40"/>
      <c r="AB8" s="40"/>
      <c r="AC8" s="40"/>
      <c r="AD8" s="40"/>
      <c r="AE8" s="40"/>
      <c r="AF8" s="40"/>
      <c r="AG8" s="40"/>
      <c r="AH8" s="40"/>
      <c r="AI8" s="40"/>
      <c r="AJ8" s="40"/>
      <c r="AK8" s="40"/>
      <c r="AL8" s="40"/>
      <c r="AM8" s="40"/>
      <c r="AN8" s="40"/>
      <c r="AO8" s="40"/>
      <c r="AP8" s="40"/>
      <c r="AQ8" s="40"/>
      <c r="AR8" s="40"/>
      <c r="AS8" s="40"/>
      <c r="AT8" s="40"/>
      <c r="AU8" s="40"/>
      <c r="AV8" s="40"/>
      <c r="AW8" s="40"/>
      <c r="AX8" s="40"/>
      <c r="AY8" s="40"/>
      <c r="AZ8" s="40"/>
      <c r="BA8" s="40"/>
      <c r="BB8" s="40"/>
      <c r="BC8" s="40"/>
      <c r="BD8" s="40"/>
      <c r="BE8" s="40"/>
      <c r="BF8" s="40"/>
      <c r="BG8" s="40"/>
      <c r="BH8" s="40"/>
      <c r="BI8" s="40"/>
      <c r="BJ8" s="40"/>
      <c r="BK8" s="40"/>
      <c r="BL8" s="40"/>
      <c r="BM8" s="40"/>
      <c r="BN8" s="40"/>
      <c r="BO8" s="40"/>
      <c r="BP8" s="40"/>
      <c r="BQ8" s="40"/>
      <c r="BR8" s="40"/>
      <c r="BS8" s="40"/>
      <c r="BT8" s="40">
        <v>1</v>
      </c>
      <c r="BU8" s="40">
        <v>78000</v>
      </c>
      <c r="BV8" s="40">
        <v>78000</v>
      </c>
      <c r="BW8" s="40">
        <v>78000</v>
      </c>
      <c r="BX8" s="40" t="e">
        <v>#DIV/0!</v>
      </c>
      <c r="BY8" s="40">
        <v>0</v>
      </c>
      <c r="BZ8" s="40">
        <v>0</v>
      </c>
    </row>
    <row r="9" spans="1:78" x14ac:dyDescent="0.2">
      <c r="A9" s="41" t="s">
        <v>207</v>
      </c>
      <c r="B9" s="40"/>
      <c r="C9" s="40"/>
      <c r="D9" s="40"/>
      <c r="E9" s="40"/>
      <c r="F9" s="40"/>
      <c r="G9" s="40"/>
      <c r="H9" s="40"/>
      <c r="I9" s="40"/>
      <c r="J9" s="40"/>
      <c r="K9" s="40"/>
      <c r="L9" s="40"/>
      <c r="M9" s="40"/>
      <c r="N9" s="40"/>
      <c r="O9" s="40"/>
      <c r="P9" s="40"/>
      <c r="Q9" s="40"/>
      <c r="R9" s="40"/>
      <c r="S9" s="40"/>
      <c r="T9" s="40"/>
      <c r="U9" s="40"/>
      <c r="V9" s="40"/>
      <c r="W9" s="40"/>
      <c r="X9" s="40"/>
      <c r="Y9" s="40"/>
      <c r="Z9" s="40"/>
      <c r="AA9" s="40"/>
      <c r="AB9" s="40"/>
      <c r="AC9" s="40"/>
      <c r="AD9" s="40">
        <v>1</v>
      </c>
      <c r="AE9" s="40">
        <v>95000</v>
      </c>
      <c r="AF9" s="40">
        <v>95000</v>
      </c>
      <c r="AG9" s="40">
        <v>95000</v>
      </c>
      <c r="AH9" s="40" t="e">
        <v>#DIV/0!</v>
      </c>
      <c r="AI9" s="40">
        <v>0</v>
      </c>
      <c r="AJ9" s="40">
        <v>0</v>
      </c>
      <c r="AK9" s="40"/>
      <c r="AL9" s="40"/>
      <c r="AM9" s="40"/>
      <c r="AN9" s="40"/>
      <c r="AO9" s="40"/>
      <c r="AP9" s="40"/>
      <c r="AQ9" s="40"/>
      <c r="AR9" s="40"/>
      <c r="AS9" s="40"/>
      <c r="AT9" s="40"/>
      <c r="AU9" s="40"/>
      <c r="AV9" s="40"/>
      <c r="AW9" s="40"/>
      <c r="AX9" s="40"/>
      <c r="AY9" s="40"/>
      <c r="AZ9" s="40"/>
      <c r="BA9" s="40"/>
      <c r="BB9" s="40"/>
      <c r="BC9" s="40"/>
      <c r="BD9" s="40"/>
      <c r="BE9" s="40"/>
      <c r="BF9" s="40"/>
      <c r="BG9" s="40"/>
      <c r="BH9" s="40"/>
      <c r="BI9" s="40"/>
      <c r="BJ9" s="40"/>
      <c r="BK9" s="40"/>
      <c r="BL9" s="40"/>
      <c r="BM9" s="40"/>
      <c r="BN9" s="40"/>
      <c r="BO9" s="40"/>
      <c r="BP9" s="40"/>
      <c r="BQ9" s="40"/>
      <c r="BR9" s="40"/>
      <c r="BS9" s="40"/>
      <c r="BT9" s="40">
        <v>1</v>
      </c>
      <c r="BU9" s="40">
        <v>95000</v>
      </c>
      <c r="BV9" s="40">
        <v>95000</v>
      </c>
      <c r="BW9" s="40">
        <v>95000</v>
      </c>
      <c r="BX9" s="40" t="e">
        <v>#DIV/0!</v>
      </c>
      <c r="BY9" s="40">
        <v>0</v>
      </c>
      <c r="BZ9" s="40">
        <v>0</v>
      </c>
    </row>
    <row r="10" spans="1:78" x14ac:dyDescent="0.2">
      <c r="A10" s="41" t="s">
        <v>165</v>
      </c>
      <c r="B10" s="40"/>
      <c r="C10" s="40"/>
      <c r="D10" s="40"/>
      <c r="E10" s="40"/>
      <c r="F10" s="40"/>
      <c r="G10" s="40"/>
      <c r="H10" s="40"/>
      <c r="I10" s="40">
        <v>3</v>
      </c>
      <c r="J10" s="40">
        <v>10203.333333333334</v>
      </c>
      <c r="K10" s="40">
        <v>16110</v>
      </c>
      <c r="L10" s="40">
        <v>6000</v>
      </c>
      <c r="M10" s="40" t="e">
        <v>#DIV/0!</v>
      </c>
      <c r="N10" s="40">
        <v>0</v>
      </c>
      <c r="O10" s="40">
        <v>0</v>
      </c>
      <c r="P10" s="40"/>
      <c r="Q10" s="40"/>
      <c r="R10" s="40"/>
      <c r="S10" s="40"/>
      <c r="T10" s="40"/>
      <c r="U10" s="40"/>
      <c r="V10" s="40"/>
      <c r="W10" s="40">
        <v>1</v>
      </c>
      <c r="X10" s="40">
        <v>7200</v>
      </c>
      <c r="Y10" s="40">
        <v>7200</v>
      </c>
      <c r="Z10" s="40">
        <v>7200</v>
      </c>
      <c r="AA10" s="40" t="e">
        <v>#DIV/0!</v>
      </c>
      <c r="AB10" s="40">
        <v>0</v>
      </c>
      <c r="AC10" s="40">
        <v>0</v>
      </c>
      <c r="AD10" s="40"/>
      <c r="AE10" s="40"/>
      <c r="AF10" s="40"/>
      <c r="AG10" s="40"/>
      <c r="AH10" s="40"/>
      <c r="AI10" s="40"/>
      <c r="AJ10" s="40"/>
      <c r="AK10" s="40"/>
      <c r="AL10" s="40"/>
      <c r="AM10" s="40"/>
      <c r="AN10" s="40"/>
      <c r="AO10" s="40"/>
      <c r="AP10" s="40"/>
      <c r="AQ10" s="40"/>
      <c r="AR10" s="40">
        <v>1</v>
      </c>
      <c r="AS10" s="40">
        <v>24000</v>
      </c>
      <c r="AT10" s="40">
        <v>24000</v>
      </c>
      <c r="AU10" s="40">
        <v>24000</v>
      </c>
      <c r="AV10" s="40" t="e">
        <v>#DIV/0!</v>
      </c>
      <c r="AW10" s="40">
        <v>0</v>
      </c>
      <c r="AX10" s="40">
        <v>0</v>
      </c>
      <c r="AY10" s="40"/>
      <c r="AZ10" s="40"/>
      <c r="BA10" s="40"/>
      <c r="BB10" s="40"/>
      <c r="BC10" s="40"/>
      <c r="BD10" s="40"/>
      <c r="BE10" s="40"/>
      <c r="BF10" s="40"/>
      <c r="BG10" s="40"/>
      <c r="BH10" s="40"/>
      <c r="BI10" s="40"/>
      <c r="BJ10" s="40"/>
      <c r="BK10" s="40"/>
      <c r="BL10" s="40"/>
      <c r="BM10" s="40"/>
      <c r="BN10" s="40"/>
      <c r="BO10" s="40"/>
      <c r="BP10" s="40"/>
      <c r="BQ10" s="40"/>
      <c r="BR10" s="40"/>
      <c r="BS10" s="40"/>
      <c r="BT10" s="40">
        <v>5</v>
      </c>
      <c r="BU10" s="40">
        <v>12362</v>
      </c>
      <c r="BV10" s="40">
        <v>24000</v>
      </c>
      <c r="BW10" s="40">
        <v>6000</v>
      </c>
      <c r="BX10" s="40" t="e">
        <v>#DIV/0!</v>
      </c>
      <c r="BY10" s="40">
        <v>0</v>
      </c>
      <c r="BZ10" s="40">
        <v>0</v>
      </c>
    </row>
    <row r="11" spans="1:78" x14ac:dyDescent="0.2">
      <c r="A11" s="41" t="s">
        <v>209</v>
      </c>
      <c r="B11" s="40"/>
      <c r="C11" s="40"/>
      <c r="D11" s="40"/>
      <c r="E11" s="40"/>
      <c r="F11" s="40"/>
      <c r="G11" s="40"/>
      <c r="H11" s="40"/>
      <c r="I11" s="40">
        <v>1</v>
      </c>
      <c r="J11" s="40">
        <v>28109.627547434993</v>
      </c>
      <c r="K11" s="40">
        <v>28109.627547434993</v>
      </c>
      <c r="L11" s="40">
        <v>28109.627547434993</v>
      </c>
      <c r="M11" s="40">
        <v>6992.4446635410441</v>
      </c>
      <c r="N11" s="40">
        <v>6992.4446635410441</v>
      </c>
      <c r="O11" s="40">
        <v>6992.4446635410441</v>
      </c>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0"/>
      <c r="AZ11" s="40"/>
      <c r="BA11" s="40"/>
      <c r="BB11" s="40"/>
      <c r="BC11" s="40"/>
      <c r="BD11" s="40"/>
      <c r="BE11" s="40"/>
      <c r="BF11" s="40"/>
      <c r="BG11" s="40"/>
      <c r="BH11" s="40"/>
      <c r="BI11" s="40"/>
      <c r="BJ11" s="40"/>
      <c r="BK11" s="40"/>
      <c r="BL11" s="40"/>
      <c r="BM11" s="40"/>
      <c r="BN11" s="40"/>
      <c r="BO11" s="40"/>
      <c r="BP11" s="40"/>
      <c r="BQ11" s="40"/>
      <c r="BR11" s="40"/>
      <c r="BS11" s="40"/>
      <c r="BT11" s="40">
        <v>1</v>
      </c>
      <c r="BU11" s="40">
        <v>28109.627547434993</v>
      </c>
      <c r="BV11" s="40">
        <v>28109.627547434993</v>
      </c>
      <c r="BW11" s="40">
        <v>28109.627547434993</v>
      </c>
      <c r="BX11" s="40">
        <v>6992.4446635410441</v>
      </c>
      <c r="BY11" s="40">
        <v>6992.4446635410441</v>
      </c>
      <c r="BZ11" s="40">
        <v>6992.4446635410441</v>
      </c>
    </row>
    <row r="12" spans="1:78" x14ac:dyDescent="0.2">
      <c r="A12" s="41" t="s">
        <v>213</v>
      </c>
      <c r="B12" s="40"/>
      <c r="C12" s="40"/>
      <c r="D12" s="40"/>
      <c r="E12" s="40"/>
      <c r="F12" s="40"/>
      <c r="G12" s="40"/>
      <c r="H12" s="40"/>
      <c r="I12" s="40">
        <v>1</v>
      </c>
      <c r="J12" s="40">
        <v>15404.364569961488</v>
      </c>
      <c r="K12" s="40">
        <v>15404.364569961488</v>
      </c>
      <c r="L12" s="40">
        <v>15404.364569961488</v>
      </c>
      <c r="M12" s="40" t="e">
        <v>#DIV/0!</v>
      </c>
      <c r="N12" s="40">
        <v>0</v>
      </c>
      <c r="O12" s="40">
        <v>0</v>
      </c>
      <c r="P12" s="40"/>
      <c r="Q12" s="40"/>
      <c r="R12" s="40"/>
      <c r="S12" s="40"/>
      <c r="T12" s="40"/>
      <c r="U12" s="40"/>
      <c r="V12" s="40"/>
      <c r="W12" s="40"/>
      <c r="X12" s="40"/>
      <c r="Y12" s="40"/>
      <c r="Z12" s="40"/>
      <c r="AA12" s="40"/>
      <c r="AB12" s="40"/>
      <c r="AC12" s="40"/>
      <c r="AD12" s="40"/>
      <c r="AE12" s="40"/>
      <c r="AF12" s="40"/>
      <c r="AG12" s="40"/>
      <c r="AH12" s="40"/>
      <c r="AI12" s="40"/>
      <c r="AJ12" s="40"/>
      <c r="AK12" s="40">
        <v>1</v>
      </c>
      <c r="AL12" s="40">
        <v>6629</v>
      </c>
      <c r="AM12" s="40">
        <v>6629</v>
      </c>
      <c r="AN12" s="40">
        <v>6629</v>
      </c>
      <c r="AO12" s="40" t="e">
        <v>#DIV/0!</v>
      </c>
      <c r="AP12" s="40">
        <v>0</v>
      </c>
      <c r="AQ12" s="40">
        <v>0</v>
      </c>
      <c r="AR12" s="40"/>
      <c r="AS12" s="40"/>
      <c r="AT12" s="40"/>
      <c r="AU12" s="40"/>
      <c r="AV12" s="40"/>
      <c r="AW12" s="40"/>
      <c r="AX12" s="40"/>
      <c r="AY12" s="40"/>
      <c r="AZ12" s="40"/>
      <c r="BA12" s="40"/>
      <c r="BB12" s="40"/>
      <c r="BC12" s="40"/>
      <c r="BD12" s="40"/>
      <c r="BE12" s="40"/>
      <c r="BF12" s="40"/>
      <c r="BG12" s="40"/>
      <c r="BH12" s="40"/>
      <c r="BI12" s="40"/>
      <c r="BJ12" s="40"/>
      <c r="BK12" s="40"/>
      <c r="BL12" s="40"/>
      <c r="BM12" s="40"/>
      <c r="BN12" s="40"/>
      <c r="BO12" s="40"/>
      <c r="BP12" s="40"/>
      <c r="BQ12" s="40"/>
      <c r="BR12" s="40"/>
      <c r="BS12" s="40"/>
      <c r="BT12" s="40">
        <v>2</v>
      </c>
      <c r="BU12" s="40">
        <v>11016.682284980743</v>
      </c>
      <c r="BV12" s="40">
        <v>15404.364569961488</v>
      </c>
      <c r="BW12" s="40">
        <v>6629</v>
      </c>
      <c r="BX12" s="40" t="e">
        <v>#DIV/0!</v>
      </c>
      <c r="BY12" s="40">
        <v>0</v>
      </c>
      <c r="BZ12" s="40">
        <v>0</v>
      </c>
    </row>
    <row r="13" spans="1:78" x14ac:dyDescent="0.2">
      <c r="A13" s="41" t="s">
        <v>220</v>
      </c>
      <c r="B13" s="40"/>
      <c r="C13" s="40"/>
      <c r="D13" s="40"/>
      <c r="E13" s="40"/>
      <c r="F13" s="40"/>
      <c r="G13" s="40"/>
      <c r="H13" s="40"/>
      <c r="I13" s="40"/>
      <c r="J13" s="40"/>
      <c r="K13" s="40"/>
      <c r="L13" s="40"/>
      <c r="M13" s="40"/>
      <c r="N13" s="40"/>
      <c r="O13" s="40"/>
      <c r="P13" s="40"/>
      <c r="Q13" s="40"/>
      <c r="R13" s="40"/>
      <c r="S13" s="40"/>
      <c r="T13" s="40"/>
      <c r="U13" s="40"/>
      <c r="V13" s="40"/>
      <c r="W13" s="40"/>
      <c r="X13" s="40"/>
      <c r="Y13" s="40"/>
      <c r="Z13" s="40"/>
      <c r="AA13" s="40"/>
      <c r="AB13" s="40"/>
      <c r="AC13" s="40"/>
      <c r="AD13" s="40"/>
      <c r="AE13" s="40"/>
      <c r="AF13" s="40"/>
      <c r="AG13" s="40"/>
      <c r="AH13" s="40"/>
      <c r="AI13" s="40"/>
      <c r="AJ13" s="40"/>
      <c r="AK13" s="40"/>
      <c r="AL13" s="40"/>
      <c r="AM13" s="40"/>
      <c r="AN13" s="40"/>
      <c r="AO13" s="40"/>
      <c r="AP13" s="40"/>
      <c r="AQ13" s="40"/>
      <c r="AR13" s="40">
        <v>1</v>
      </c>
      <c r="AS13" s="40">
        <v>6000</v>
      </c>
      <c r="AT13" s="40">
        <v>6000</v>
      </c>
      <c r="AU13" s="40">
        <v>6000</v>
      </c>
      <c r="AV13" s="40" t="e">
        <v>#DIV/0!</v>
      </c>
      <c r="AW13" s="40">
        <v>0</v>
      </c>
      <c r="AX13" s="40">
        <v>0</v>
      </c>
      <c r="AY13" s="40"/>
      <c r="AZ13" s="40"/>
      <c r="BA13" s="40"/>
      <c r="BB13" s="40"/>
      <c r="BC13" s="40"/>
      <c r="BD13" s="40"/>
      <c r="BE13" s="40"/>
      <c r="BF13" s="40"/>
      <c r="BG13" s="40"/>
      <c r="BH13" s="40"/>
      <c r="BI13" s="40"/>
      <c r="BJ13" s="40"/>
      <c r="BK13" s="40"/>
      <c r="BL13" s="40"/>
      <c r="BM13" s="40"/>
      <c r="BN13" s="40"/>
      <c r="BO13" s="40"/>
      <c r="BP13" s="40"/>
      <c r="BQ13" s="40"/>
      <c r="BR13" s="40"/>
      <c r="BS13" s="40"/>
      <c r="BT13" s="40">
        <v>1</v>
      </c>
      <c r="BU13" s="40">
        <v>6000</v>
      </c>
      <c r="BV13" s="40">
        <v>6000</v>
      </c>
      <c r="BW13" s="40">
        <v>6000</v>
      </c>
      <c r="BX13" s="40" t="e">
        <v>#DIV/0!</v>
      </c>
      <c r="BY13" s="40">
        <v>0</v>
      </c>
      <c r="BZ13" s="40">
        <v>0</v>
      </c>
    </row>
    <row r="14" spans="1:78" x14ac:dyDescent="0.2">
      <c r="A14" s="41" t="s">
        <v>151</v>
      </c>
      <c r="B14" s="40">
        <v>1</v>
      </c>
      <c r="C14" s="40">
        <v>15500</v>
      </c>
      <c r="D14" s="40">
        <v>15500</v>
      </c>
      <c r="E14" s="40">
        <v>15500</v>
      </c>
      <c r="F14" s="40">
        <v>5740.74074074074</v>
      </c>
      <c r="G14" s="40">
        <v>5740.74074074074</v>
      </c>
      <c r="H14" s="40">
        <v>5740.74074074074</v>
      </c>
      <c r="I14" s="40">
        <v>4</v>
      </c>
      <c r="J14" s="40">
        <v>24471.245721298183</v>
      </c>
      <c r="K14" s="40">
        <v>50000</v>
      </c>
      <c r="L14" s="40">
        <v>10956.982885192734</v>
      </c>
      <c r="M14" s="40">
        <v>9063.4243412215492</v>
      </c>
      <c r="N14" s="40">
        <v>18518.518518518518</v>
      </c>
      <c r="O14" s="40">
        <v>4058.141809330642</v>
      </c>
      <c r="P14" s="40"/>
      <c r="Q14" s="40"/>
      <c r="R14" s="40"/>
      <c r="S14" s="40"/>
      <c r="T14" s="40"/>
      <c r="U14" s="40"/>
      <c r="V14" s="40"/>
      <c r="W14" s="40"/>
      <c r="X14" s="40"/>
      <c r="Y14" s="40"/>
      <c r="Z14" s="40"/>
      <c r="AA14" s="40"/>
      <c r="AB14" s="40"/>
      <c r="AC14" s="40"/>
      <c r="AD14" s="40">
        <v>2</v>
      </c>
      <c r="AE14" s="40">
        <v>72500</v>
      </c>
      <c r="AF14" s="40">
        <v>100000</v>
      </c>
      <c r="AG14" s="40">
        <v>45000</v>
      </c>
      <c r="AH14" s="40">
        <v>26851.85185185185</v>
      </c>
      <c r="AI14" s="40">
        <v>37037.037037037036</v>
      </c>
      <c r="AJ14" s="40">
        <v>16666.666666666664</v>
      </c>
      <c r="AK14" s="40"/>
      <c r="AL14" s="40"/>
      <c r="AM14" s="40"/>
      <c r="AN14" s="40"/>
      <c r="AO14" s="40"/>
      <c r="AP14" s="40"/>
      <c r="AQ14" s="40"/>
      <c r="AR14" s="40">
        <v>3</v>
      </c>
      <c r="AS14" s="40">
        <v>21000</v>
      </c>
      <c r="AT14" s="40">
        <v>30000</v>
      </c>
      <c r="AU14" s="40">
        <v>11000</v>
      </c>
      <c r="AV14" s="40">
        <v>7777.7777777777765</v>
      </c>
      <c r="AW14" s="40">
        <v>11111.111111111109</v>
      </c>
      <c r="AX14" s="40">
        <v>4074.0740740740739</v>
      </c>
      <c r="AY14" s="40"/>
      <c r="AZ14" s="40"/>
      <c r="BA14" s="40"/>
      <c r="BB14" s="40"/>
      <c r="BC14" s="40"/>
      <c r="BD14" s="40"/>
      <c r="BE14" s="40"/>
      <c r="BF14" s="40"/>
      <c r="BG14" s="40"/>
      <c r="BH14" s="40"/>
      <c r="BI14" s="40"/>
      <c r="BJ14" s="40"/>
      <c r="BK14" s="40"/>
      <c r="BL14" s="40"/>
      <c r="BM14" s="40"/>
      <c r="BN14" s="40"/>
      <c r="BO14" s="40"/>
      <c r="BP14" s="40"/>
      <c r="BQ14" s="40"/>
      <c r="BR14" s="40"/>
      <c r="BS14" s="40"/>
      <c r="BT14" s="40">
        <v>10</v>
      </c>
      <c r="BU14" s="40">
        <v>32138.498288519273</v>
      </c>
      <c r="BV14" s="40">
        <v>100000</v>
      </c>
      <c r="BW14" s="40">
        <v>10956.982885192734</v>
      </c>
      <c r="BX14" s="40">
        <v>11903.147514266397</v>
      </c>
      <c r="BY14" s="40">
        <v>37037.037037037036</v>
      </c>
      <c r="BZ14" s="40">
        <v>4058.141809330642</v>
      </c>
    </row>
    <row r="15" spans="1:78" x14ac:dyDescent="0.2">
      <c r="A15" s="41" t="s">
        <v>184</v>
      </c>
      <c r="B15" s="40"/>
      <c r="C15" s="40"/>
      <c r="D15" s="40"/>
      <c r="E15" s="40"/>
      <c r="F15" s="40"/>
      <c r="G15" s="40"/>
      <c r="H15" s="40"/>
      <c r="I15" s="40">
        <v>1</v>
      </c>
      <c r="J15" s="40">
        <v>26000</v>
      </c>
      <c r="K15" s="40">
        <v>26000</v>
      </c>
      <c r="L15" s="40">
        <v>26000</v>
      </c>
      <c r="M15" s="40" t="e">
        <v>#DIV/0!</v>
      </c>
      <c r="N15" s="40">
        <v>0</v>
      </c>
      <c r="O15" s="40">
        <v>0</v>
      </c>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v>1</v>
      </c>
      <c r="AS15" s="40">
        <v>63519.971949580387</v>
      </c>
      <c r="AT15" s="40">
        <v>63519.971949580387</v>
      </c>
      <c r="AU15" s="40">
        <v>63519.971949580387</v>
      </c>
      <c r="AV15" s="40" t="e">
        <v>#DIV/0!</v>
      </c>
      <c r="AW15" s="40">
        <v>0</v>
      </c>
      <c r="AX15" s="40">
        <v>0</v>
      </c>
      <c r="AY15" s="40"/>
      <c r="AZ15" s="40"/>
      <c r="BA15" s="40"/>
      <c r="BB15" s="40"/>
      <c r="BC15" s="40"/>
      <c r="BD15" s="40"/>
      <c r="BE15" s="40"/>
      <c r="BF15" s="40"/>
      <c r="BG15" s="40"/>
      <c r="BH15" s="40"/>
      <c r="BI15" s="40"/>
      <c r="BJ15" s="40"/>
      <c r="BK15" s="40"/>
      <c r="BL15" s="40"/>
      <c r="BM15" s="40"/>
      <c r="BN15" s="40"/>
      <c r="BO15" s="40"/>
      <c r="BP15" s="40"/>
      <c r="BQ15" s="40"/>
      <c r="BR15" s="40"/>
      <c r="BS15" s="40"/>
      <c r="BT15" s="40">
        <v>2</v>
      </c>
      <c r="BU15" s="40">
        <v>44759.985974790194</v>
      </c>
      <c r="BV15" s="40">
        <v>63519.971949580387</v>
      </c>
      <c r="BW15" s="40">
        <v>26000</v>
      </c>
      <c r="BX15" s="40" t="e">
        <v>#DIV/0!</v>
      </c>
      <c r="BY15" s="40">
        <v>0</v>
      </c>
      <c r="BZ15" s="40">
        <v>0</v>
      </c>
    </row>
    <row r="16" spans="1:78" x14ac:dyDescent="0.2">
      <c r="A16" s="41" t="s">
        <v>242</v>
      </c>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v>1</v>
      </c>
      <c r="BG16" s="40">
        <v>20000</v>
      </c>
      <c r="BH16" s="40">
        <v>20000</v>
      </c>
      <c r="BI16" s="40">
        <v>20000</v>
      </c>
      <c r="BJ16" s="40" t="e">
        <v>#DIV/0!</v>
      </c>
      <c r="BK16" s="40">
        <v>0</v>
      </c>
      <c r="BL16" s="40">
        <v>0</v>
      </c>
      <c r="BM16" s="40"/>
      <c r="BN16" s="40"/>
      <c r="BO16" s="40"/>
      <c r="BP16" s="40"/>
      <c r="BQ16" s="40"/>
      <c r="BR16" s="40"/>
      <c r="BS16" s="40"/>
      <c r="BT16" s="40">
        <v>1</v>
      </c>
      <c r="BU16" s="40">
        <v>20000</v>
      </c>
      <c r="BV16" s="40">
        <v>20000</v>
      </c>
      <c r="BW16" s="40">
        <v>20000</v>
      </c>
      <c r="BX16" s="40" t="e">
        <v>#DIV/0!</v>
      </c>
      <c r="BY16" s="40">
        <v>0</v>
      </c>
      <c r="BZ16" s="40">
        <v>0</v>
      </c>
    </row>
    <row r="17" spans="1:78" x14ac:dyDescent="0.2">
      <c r="A17" s="10" t="s">
        <v>4103</v>
      </c>
      <c r="B17" s="40">
        <v>12</v>
      </c>
      <c r="C17" s="40">
        <v>29380.707234588539</v>
      </c>
      <c r="D17" s="40">
        <v>49200</v>
      </c>
      <c r="E17" s="40">
        <v>9146.5655463031271</v>
      </c>
      <c r="F17" s="40">
        <v>8519.8529844348068</v>
      </c>
      <c r="G17" s="40">
        <v>13670.411985018727</v>
      </c>
      <c r="H17" s="40">
        <v>2797.1148459642591</v>
      </c>
      <c r="I17" s="40">
        <v>11</v>
      </c>
      <c r="J17" s="40">
        <v>34773.649823639076</v>
      </c>
      <c r="K17" s="40">
        <v>60000</v>
      </c>
      <c r="L17" s="40">
        <v>12000</v>
      </c>
      <c r="M17" s="40">
        <v>10578.750860359556</v>
      </c>
      <c r="N17" s="40">
        <v>18348.623853211007</v>
      </c>
      <c r="O17" s="40">
        <v>3669.7247706422017</v>
      </c>
      <c r="P17" s="40"/>
      <c r="Q17" s="40"/>
      <c r="R17" s="40"/>
      <c r="S17" s="40"/>
      <c r="T17" s="40"/>
      <c r="U17" s="40"/>
      <c r="V17" s="40"/>
      <c r="W17" s="40">
        <v>7</v>
      </c>
      <c r="X17" s="40">
        <v>39008.571428571428</v>
      </c>
      <c r="Y17" s="40">
        <v>85000</v>
      </c>
      <c r="Z17" s="40">
        <v>12000</v>
      </c>
      <c r="AA17" s="40">
        <v>16074.923547400611</v>
      </c>
      <c r="AB17" s="40">
        <v>25993.883792048928</v>
      </c>
      <c r="AC17" s="40">
        <v>5602.9962546816478</v>
      </c>
      <c r="AD17" s="40">
        <v>1</v>
      </c>
      <c r="AE17" s="40">
        <v>100800</v>
      </c>
      <c r="AF17" s="40">
        <v>100800</v>
      </c>
      <c r="AG17" s="40">
        <v>100800</v>
      </c>
      <c r="AH17" s="40" t="e">
        <v>#DIV/0!</v>
      </c>
      <c r="AI17" s="40">
        <v>0</v>
      </c>
      <c r="AJ17" s="40">
        <v>0</v>
      </c>
      <c r="AK17" s="40">
        <v>2</v>
      </c>
      <c r="AL17" s="40">
        <v>46800</v>
      </c>
      <c r="AM17" s="40">
        <v>57600</v>
      </c>
      <c r="AN17" s="40">
        <v>36000</v>
      </c>
      <c r="AO17" s="40">
        <v>16291.104009895887</v>
      </c>
      <c r="AP17" s="40">
        <v>21573.033707865168</v>
      </c>
      <c r="AQ17" s="40">
        <v>11009.174311926605</v>
      </c>
      <c r="AR17" s="40">
        <v>19</v>
      </c>
      <c r="AS17" s="40">
        <v>51843.665202939177</v>
      </c>
      <c r="AT17" s="40">
        <v>150000</v>
      </c>
      <c r="AU17" s="40">
        <v>12000</v>
      </c>
      <c r="AV17" s="40">
        <v>16244.996647103941</v>
      </c>
      <c r="AW17" s="40">
        <v>36319.612590799035</v>
      </c>
      <c r="AX17" s="40">
        <v>3669.7247706422017</v>
      </c>
      <c r="AY17" s="40"/>
      <c r="AZ17" s="40"/>
      <c r="BA17" s="40"/>
      <c r="BB17" s="40"/>
      <c r="BC17" s="40"/>
      <c r="BD17" s="40"/>
      <c r="BE17" s="40"/>
      <c r="BF17" s="40">
        <v>2</v>
      </c>
      <c r="BG17" s="40">
        <v>43100</v>
      </c>
      <c r="BH17" s="40">
        <v>55000</v>
      </c>
      <c r="BI17" s="40">
        <v>31200</v>
      </c>
      <c r="BJ17" s="40">
        <v>10435.835351089589</v>
      </c>
      <c r="BK17" s="40">
        <v>13317.191283292979</v>
      </c>
      <c r="BL17" s="40">
        <v>7554.4794188861988</v>
      </c>
      <c r="BM17" s="40"/>
      <c r="BN17" s="40"/>
      <c r="BO17" s="40"/>
      <c r="BP17" s="40"/>
      <c r="BQ17" s="40"/>
      <c r="BR17" s="40"/>
      <c r="BS17" s="40"/>
      <c r="BT17" s="40"/>
      <c r="BU17" s="40">
        <v>42106.819883906232</v>
      </c>
      <c r="BV17" s="40">
        <v>150000</v>
      </c>
      <c r="BW17" s="40">
        <v>9146.5655463031271</v>
      </c>
      <c r="BX17" s="40">
        <v>13277.556443264284</v>
      </c>
      <c r="BY17" s="40">
        <v>36319.612590799035</v>
      </c>
      <c r="BZ17" s="40">
        <v>2797.1148459642591</v>
      </c>
    </row>
    <row r="18" spans="1:78" x14ac:dyDescent="0.2">
      <c r="A18" s="41" t="s">
        <v>4101</v>
      </c>
      <c r="B18" s="40"/>
      <c r="C18" s="40"/>
      <c r="D18" s="40"/>
      <c r="E18" s="40"/>
      <c r="F18" s="40"/>
      <c r="G18" s="40"/>
      <c r="H18" s="40"/>
      <c r="I18" s="40">
        <v>1</v>
      </c>
      <c r="J18" s="40">
        <v>21000</v>
      </c>
      <c r="K18" s="40">
        <v>21000</v>
      </c>
      <c r="L18" s="40">
        <v>21000</v>
      </c>
      <c r="M18" s="40" t="e">
        <v>#DIV/0!</v>
      </c>
      <c r="N18" s="40">
        <v>0</v>
      </c>
      <c r="O18" s="40">
        <v>0</v>
      </c>
      <c r="P18" s="40"/>
      <c r="Q18" s="40"/>
      <c r="R18" s="40"/>
      <c r="S18" s="40"/>
      <c r="T18" s="40"/>
      <c r="U18" s="40"/>
      <c r="V18" s="40"/>
      <c r="W18" s="40"/>
      <c r="X18" s="40"/>
      <c r="Y18" s="40"/>
      <c r="Z18" s="40"/>
      <c r="AA18" s="40"/>
      <c r="AB18" s="40"/>
      <c r="AC18" s="40"/>
      <c r="AD18" s="40"/>
      <c r="AE18" s="40"/>
      <c r="AF18" s="40"/>
      <c r="AG18" s="40"/>
      <c r="AH18" s="40"/>
      <c r="AI18" s="40"/>
      <c r="AJ18" s="40"/>
      <c r="AK18" s="40"/>
      <c r="AL18" s="40"/>
      <c r="AM18" s="40"/>
      <c r="AN18" s="40"/>
      <c r="AO18" s="40"/>
      <c r="AP18" s="40"/>
      <c r="AQ18" s="40"/>
      <c r="AR18" s="40"/>
      <c r="AS18" s="40"/>
      <c r="AT18" s="40"/>
      <c r="AU18" s="40"/>
      <c r="AV18" s="40"/>
      <c r="AW18" s="40"/>
      <c r="AX18" s="40"/>
      <c r="AY18" s="40"/>
      <c r="AZ18" s="40"/>
      <c r="BA18" s="40"/>
      <c r="BB18" s="40"/>
      <c r="BC18" s="40"/>
      <c r="BD18" s="40"/>
      <c r="BE18" s="40"/>
      <c r="BF18" s="40"/>
      <c r="BG18" s="40"/>
      <c r="BH18" s="40"/>
      <c r="BI18" s="40"/>
      <c r="BJ18" s="40"/>
      <c r="BK18" s="40"/>
      <c r="BL18" s="40"/>
      <c r="BM18" s="40"/>
      <c r="BN18" s="40"/>
      <c r="BO18" s="40"/>
      <c r="BP18" s="40"/>
      <c r="BQ18" s="40"/>
      <c r="BR18" s="40"/>
      <c r="BS18" s="40"/>
      <c r="BT18" s="40">
        <v>1</v>
      </c>
      <c r="BU18" s="40">
        <v>21000</v>
      </c>
      <c r="BV18" s="40">
        <v>21000</v>
      </c>
      <c r="BW18" s="40">
        <v>21000</v>
      </c>
      <c r="BX18" s="40" t="e">
        <v>#DIV/0!</v>
      </c>
      <c r="BY18" s="40">
        <v>0</v>
      </c>
      <c r="BZ18" s="40">
        <v>0</v>
      </c>
    </row>
    <row r="19" spans="1:78" x14ac:dyDescent="0.2">
      <c r="A19" s="41" t="s">
        <v>166</v>
      </c>
      <c r="B19" s="40">
        <v>3</v>
      </c>
      <c r="C19" s="40">
        <v>23289.495605020813</v>
      </c>
      <c r="D19" s="40">
        <v>33500</v>
      </c>
      <c r="E19" s="40">
        <v>9146.5655463031271</v>
      </c>
      <c r="F19" s="40">
        <v>7122.1699097922974</v>
      </c>
      <c r="G19" s="40">
        <v>10244.648318042813</v>
      </c>
      <c r="H19" s="40">
        <v>2797.1148459642591</v>
      </c>
      <c r="I19" s="40">
        <v>1</v>
      </c>
      <c r="J19" s="40">
        <v>58799.349940520107</v>
      </c>
      <c r="K19" s="40">
        <v>58799.349940520107</v>
      </c>
      <c r="L19" s="40">
        <v>58799.349940520107</v>
      </c>
      <c r="M19" s="40">
        <v>17981.45258119881</v>
      </c>
      <c r="N19" s="40">
        <v>17981.45258119881</v>
      </c>
      <c r="O19" s="40">
        <v>17981.45258119881</v>
      </c>
      <c r="P19" s="40"/>
      <c r="Q19" s="40"/>
      <c r="R19" s="40"/>
      <c r="S19" s="40"/>
      <c r="T19" s="40"/>
      <c r="U19" s="40"/>
      <c r="V19" s="40"/>
      <c r="W19" s="40"/>
      <c r="X19" s="40"/>
      <c r="Y19" s="40"/>
      <c r="Z19" s="40"/>
      <c r="AA19" s="40"/>
      <c r="AB19" s="40"/>
      <c r="AC19" s="40"/>
      <c r="AD19" s="40"/>
      <c r="AE19" s="40"/>
      <c r="AF19" s="40"/>
      <c r="AG19" s="40"/>
      <c r="AH19" s="40"/>
      <c r="AI19" s="40"/>
      <c r="AJ19" s="40"/>
      <c r="AK19" s="40"/>
      <c r="AL19" s="40"/>
      <c r="AM19" s="40"/>
      <c r="AN19" s="40"/>
      <c r="AO19" s="40"/>
      <c r="AP19" s="40"/>
      <c r="AQ19" s="40"/>
      <c r="AR19" s="40"/>
      <c r="AS19" s="40"/>
      <c r="AT19" s="40"/>
      <c r="AU19" s="40"/>
      <c r="AV19" s="40"/>
      <c r="AW19" s="40"/>
      <c r="AX19" s="40"/>
      <c r="AY19" s="40"/>
      <c r="AZ19" s="40"/>
      <c r="BA19" s="40"/>
      <c r="BB19" s="40"/>
      <c r="BC19" s="40"/>
      <c r="BD19" s="40"/>
      <c r="BE19" s="40"/>
      <c r="BF19" s="40"/>
      <c r="BG19" s="40"/>
      <c r="BH19" s="40"/>
      <c r="BI19" s="40"/>
      <c r="BJ19" s="40"/>
      <c r="BK19" s="40"/>
      <c r="BL19" s="40"/>
      <c r="BM19" s="40"/>
      <c r="BN19" s="40"/>
      <c r="BO19" s="40"/>
      <c r="BP19" s="40"/>
      <c r="BQ19" s="40"/>
      <c r="BR19" s="40"/>
      <c r="BS19" s="40"/>
      <c r="BT19" s="40">
        <v>4</v>
      </c>
      <c r="BU19" s="40">
        <v>32166.959188895635</v>
      </c>
      <c r="BV19" s="40">
        <v>58799.349940520107</v>
      </c>
      <c r="BW19" s="40">
        <v>9146.5655463031271</v>
      </c>
      <c r="BX19" s="40">
        <v>9836.9905776439264</v>
      </c>
      <c r="BY19" s="40">
        <v>17981.45258119881</v>
      </c>
      <c r="BZ19" s="40">
        <v>2797.1148459642591</v>
      </c>
    </row>
    <row r="20" spans="1:78" x14ac:dyDescent="0.2">
      <c r="A20" s="41" t="s">
        <v>2761</v>
      </c>
      <c r="B20" s="40">
        <v>1</v>
      </c>
      <c r="C20" s="40">
        <v>30000</v>
      </c>
      <c r="D20" s="40">
        <v>30000</v>
      </c>
      <c r="E20" s="40">
        <v>30000</v>
      </c>
      <c r="F20" s="40" t="e">
        <v>#DIV/0!</v>
      </c>
      <c r="G20" s="40">
        <v>0</v>
      </c>
      <c r="H20" s="40">
        <v>0</v>
      </c>
      <c r="I20" s="40">
        <v>1</v>
      </c>
      <c r="J20" s="40">
        <v>12000</v>
      </c>
      <c r="K20" s="40">
        <v>12000</v>
      </c>
      <c r="L20" s="40">
        <v>12000</v>
      </c>
      <c r="M20" s="40" t="e">
        <v>#DIV/0!</v>
      </c>
      <c r="N20" s="40">
        <v>0</v>
      </c>
      <c r="O20" s="40">
        <v>0</v>
      </c>
      <c r="P20" s="40"/>
      <c r="Q20" s="40"/>
      <c r="R20" s="40"/>
      <c r="S20" s="40"/>
      <c r="T20" s="40"/>
      <c r="U20" s="40"/>
      <c r="V20" s="40"/>
      <c r="W20" s="40">
        <v>1</v>
      </c>
      <c r="X20" s="40">
        <v>12000</v>
      </c>
      <c r="Y20" s="40">
        <v>12000</v>
      </c>
      <c r="Z20" s="40">
        <v>12000</v>
      </c>
      <c r="AA20" s="40" t="e">
        <v>#DIV/0!</v>
      </c>
      <c r="AB20" s="40">
        <v>0</v>
      </c>
      <c r="AC20" s="40">
        <v>0</v>
      </c>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c r="BM20" s="40"/>
      <c r="BN20" s="40"/>
      <c r="BO20" s="40"/>
      <c r="BP20" s="40"/>
      <c r="BQ20" s="40"/>
      <c r="BR20" s="40"/>
      <c r="BS20" s="40"/>
      <c r="BT20" s="40">
        <v>3</v>
      </c>
      <c r="BU20" s="40">
        <v>18000</v>
      </c>
      <c r="BV20" s="40">
        <v>30000</v>
      </c>
      <c r="BW20" s="40">
        <v>12000</v>
      </c>
      <c r="BX20" s="40" t="e">
        <v>#DIV/0!</v>
      </c>
      <c r="BY20" s="40">
        <v>0</v>
      </c>
      <c r="BZ20" s="40">
        <v>0</v>
      </c>
    </row>
    <row r="21" spans="1:78" x14ac:dyDescent="0.2">
      <c r="A21" s="41" t="s">
        <v>163</v>
      </c>
      <c r="B21" s="40"/>
      <c r="C21" s="40"/>
      <c r="D21" s="40"/>
      <c r="E21" s="40"/>
      <c r="F21" s="40"/>
      <c r="G21" s="40"/>
      <c r="H21" s="40"/>
      <c r="I21" s="40"/>
      <c r="J21" s="40"/>
      <c r="K21" s="40"/>
      <c r="L21" s="40"/>
      <c r="M21" s="40"/>
      <c r="N21" s="40"/>
      <c r="O21" s="40"/>
      <c r="P21" s="40"/>
      <c r="Q21" s="40"/>
      <c r="R21" s="40"/>
      <c r="S21" s="40"/>
      <c r="T21" s="40"/>
      <c r="U21" s="40"/>
      <c r="V21" s="40"/>
      <c r="W21" s="40"/>
      <c r="X21" s="40"/>
      <c r="Y21" s="40"/>
      <c r="Z21" s="40"/>
      <c r="AA21" s="40"/>
      <c r="AB21" s="40"/>
      <c r="AC21" s="40"/>
      <c r="AD21" s="40"/>
      <c r="AE21" s="40"/>
      <c r="AF21" s="40"/>
      <c r="AG21" s="40"/>
      <c r="AH21" s="40"/>
      <c r="AI21" s="40"/>
      <c r="AJ21" s="40"/>
      <c r="AK21" s="40"/>
      <c r="AL21" s="40"/>
      <c r="AM21" s="40"/>
      <c r="AN21" s="40"/>
      <c r="AO21" s="40"/>
      <c r="AP21" s="40"/>
      <c r="AQ21" s="40"/>
      <c r="AR21" s="40">
        <v>3</v>
      </c>
      <c r="AS21" s="40">
        <v>82666.666666666672</v>
      </c>
      <c r="AT21" s="40">
        <v>150000</v>
      </c>
      <c r="AU21" s="40">
        <v>41000</v>
      </c>
      <c r="AV21" s="40">
        <v>20016.142050040358</v>
      </c>
      <c r="AW21" s="40">
        <v>36319.612590799035</v>
      </c>
      <c r="AX21" s="40">
        <v>9927.3607748184022</v>
      </c>
      <c r="AY21" s="40"/>
      <c r="AZ21" s="40"/>
      <c r="BA21" s="40"/>
      <c r="BB21" s="40"/>
      <c r="BC21" s="40"/>
      <c r="BD21" s="40"/>
      <c r="BE21" s="40"/>
      <c r="BF21" s="40">
        <v>2</v>
      </c>
      <c r="BG21" s="40">
        <v>43100</v>
      </c>
      <c r="BH21" s="40">
        <v>55000</v>
      </c>
      <c r="BI21" s="40">
        <v>31200</v>
      </c>
      <c r="BJ21" s="40">
        <v>10435.835351089589</v>
      </c>
      <c r="BK21" s="40">
        <v>13317.191283292979</v>
      </c>
      <c r="BL21" s="40">
        <v>7554.4794188861988</v>
      </c>
      <c r="BM21" s="40"/>
      <c r="BN21" s="40"/>
      <c r="BO21" s="40"/>
      <c r="BP21" s="40"/>
      <c r="BQ21" s="40"/>
      <c r="BR21" s="40"/>
      <c r="BS21" s="40"/>
      <c r="BT21" s="40">
        <v>5</v>
      </c>
      <c r="BU21" s="40">
        <v>66840</v>
      </c>
      <c r="BV21" s="40">
        <v>150000</v>
      </c>
      <c r="BW21" s="40">
        <v>31200</v>
      </c>
      <c r="BX21" s="40">
        <v>16184.01937046005</v>
      </c>
      <c r="BY21" s="40">
        <v>36319.612590799035</v>
      </c>
      <c r="BZ21" s="40">
        <v>7554.4794188861988</v>
      </c>
    </row>
    <row r="22" spans="1:78" x14ac:dyDescent="0.2">
      <c r="A22" s="41" t="s">
        <v>176</v>
      </c>
      <c r="B22" s="40"/>
      <c r="C22" s="40"/>
      <c r="D22" s="40"/>
      <c r="E22" s="40"/>
      <c r="F22" s="40"/>
      <c r="G22" s="40"/>
      <c r="H22" s="40"/>
      <c r="I22" s="40">
        <v>2</v>
      </c>
      <c r="J22" s="40">
        <v>43000</v>
      </c>
      <c r="K22" s="40">
        <v>50000</v>
      </c>
      <c r="L22" s="40">
        <v>36000</v>
      </c>
      <c r="M22" s="40" t="e">
        <v>#DIV/0!</v>
      </c>
      <c r="N22" s="40">
        <v>0</v>
      </c>
      <c r="O22" s="40">
        <v>0</v>
      </c>
      <c r="P22" s="40"/>
      <c r="Q22" s="40"/>
      <c r="R22" s="40"/>
      <c r="S22" s="40"/>
      <c r="T22" s="40"/>
      <c r="U22" s="40"/>
      <c r="V22" s="40"/>
      <c r="W22" s="40">
        <v>1</v>
      </c>
      <c r="X22" s="40">
        <v>15600</v>
      </c>
      <c r="Y22" s="40">
        <v>15600</v>
      </c>
      <c r="Z22" s="40">
        <v>15600</v>
      </c>
      <c r="AA22" s="40" t="e">
        <v>#DIV/0!</v>
      </c>
      <c r="AB22" s="40">
        <v>0</v>
      </c>
      <c r="AC22" s="40">
        <v>0</v>
      </c>
      <c r="AD22" s="40"/>
      <c r="AE22" s="40"/>
      <c r="AF22" s="40"/>
      <c r="AG22" s="40"/>
      <c r="AH22" s="40"/>
      <c r="AI22" s="40"/>
      <c r="AJ22" s="40"/>
      <c r="AK22" s="40"/>
      <c r="AL22" s="40"/>
      <c r="AM22" s="40"/>
      <c r="AN22" s="40"/>
      <c r="AO22" s="40"/>
      <c r="AP22" s="40"/>
      <c r="AQ22" s="40"/>
      <c r="AR22" s="40">
        <v>1</v>
      </c>
      <c r="AS22" s="40">
        <v>42000</v>
      </c>
      <c r="AT22" s="40">
        <v>42000</v>
      </c>
      <c r="AU22" s="40">
        <v>42000</v>
      </c>
      <c r="AV22" s="40" t="e">
        <v>#DIV/0!</v>
      </c>
      <c r="AW22" s="40">
        <v>0</v>
      </c>
      <c r="AX22" s="40">
        <v>0</v>
      </c>
      <c r="AY22" s="40"/>
      <c r="AZ22" s="40"/>
      <c r="BA22" s="40"/>
      <c r="BB22" s="40"/>
      <c r="BC22" s="40"/>
      <c r="BD22" s="40"/>
      <c r="BE22" s="40"/>
      <c r="BF22" s="40"/>
      <c r="BG22" s="40"/>
      <c r="BH22" s="40"/>
      <c r="BI22" s="40"/>
      <c r="BJ22" s="40"/>
      <c r="BK22" s="40"/>
      <c r="BL22" s="40"/>
      <c r="BM22" s="40"/>
      <c r="BN22" s="40"/>
      <c r="BO22" s="40"/>
      <c r="BP22" s="40"/>
      <c r="BQ22" s="40"/>
      <c r="BR22" s="40"/>
      <c r="BS22" s="40"/>
      <c r="BT22" s="40">
        <v>4</v>
      </c>
      <c r="BU22" s="40">
        <v>35900</v>
      </c>
      <c r="BV22" s="40">
        <v>50000</v>
      </c>
      <c r="BW22" s="40">
        <v>15600</v>
      </c>
      <c r="BX22" s="40" t="e">
        <v>#DIV/0!</v>
      </c>
      <c r="BY22" s="40">
        <v>0</v>
      </c>
      <c r="BZ22" s="40">
        <v>0</v>
      </c>
    </row>
    <row r="23" spans="1:78" x14ac:dyDescent="0.2">
      <c r="A23" s="41" t="s">
        <v>227</v>
      </c>
      <c r="B23" s="40"/>
      <c r="C23" s="40"/>
      <c r="D23" s="40"/>
      <c r="E23" s="40"/>
      <c r="F23" s="40"/>
      <c r="G23" s="40"/>
      <c r="H23" s="40"/>
      <c r="I23" s="40"/>
      <c r="J23" s="40"/>
      <c r="K23" s="40"/>
      <c r="L23" s="40"/>
      <c r="M23" s="40"/>
      <c r="N23" s="40"/>
      <c r="O23" s="40"/>
      <c r="P23" s="40"/>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0"/>
      <c r="AR23" s="40">
        <v>1</v>
      </c>
      <c r="AS23" s="40">
        <v>24864</v>
      </c>
      <c r="AT23" s="40">
        <v>24864</v>
      </c>
      <c r="AU23" s="40">
        <v>24864</v>
      </c>
      <c r="AV23" s="40" t="e">
        <v>#DIV/0!</v>
      </c>
      <c r="AW23" s="40">
        <v>0</v>
      </c>
      <c r="AX23" s="40">
        <v>0</v>
      </c>
      <c r="AY23" s="40"/>
      <c r="AZ23" s="40"/>
      <c r="BA23" s="40"/>
      <c r="BB23" s="40"/>
      <c r="BC23" s="40"/>
      <c r="BD23" s="40"/>
      <c r="BE23" s="40"/>
      <c r="BF23" s="40"/>
      <c r="BG23" s="40"/>
      <c r="BH23" s="40"/>
      <c r="BI23" s="40"/>
      <c r="BJ23" s="40"/>
      <c r="BK23" s="40"/>
      <c r="BL23" s="40"/>
      <c r="BM23" s="40"/>
      <c r="BN23" s="40"/>
      <c r="BO23" s="40"/>
      <c r="BP23" s="40"/>
      <c r="BQ23" s="40"/>
      <c r="BR23" s="40"/>
      <c r="BS23" s="40"/>
      <c r="BT23" s="40">
        <v>1</v>
      </c>
      <c r="BU23" s="40">
        <v>24864</v>
      </c>
      <c r="BV23" s="40">
        <v>24864</v>
      </c>
      <c r="BW23" s="40">
        <v>24864</v>
      </c>
      <c r="BX23" s="40" t="e">
        <v>#DIV/0!</v>
      </c>
      <c r="BY23" s="40">
        <v>0</v>
      </c>
      <c r="BZ23" s="40">
        <v>0</v>
      </c>
    </row>
    <row r="24" spans="1:78" x14ac:dyDescent="0.2">
      <c r="A24" s="41" t="s">
        <v>240</v>
      </c>
      <c r="B24" s="40"/>
      <c r="C24" s="40"/>
      <c r="D24" s="40"/>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v>1</v>
      </c>
      <c r="AE24" s="40">
        <v>100800</v>
      </c>
      <c r="AF24" s="40">
        <v>100800</v>
      </c>
      <c r="AG24" s="40">
        <v>100800</v>
      </c>
      <c r="AH24" s="40" t="e">
        <v>#DIV/0!</v>
      </c>
      <c r="AI24" s="40">
        <v>0</v>
      </c>
      <c r="AJ24" s="40">
        <v>0</v>
      </c>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c r="BM24" s="40"/>
      <c r="BN24" s="40"/>
      <c r="BO24" s="40"/>
      <c r="BP24" s="40"/>
      <c r="BQ24" s="40"/>
      <c r="BR24" s="40"/>
      <c r="BS24" s="40"/>
      <c r="BT24" s="40">
        <v>1</v>
      </c>
      <c r="BU24" s="40">
        <v>100800</v>
      </c>
      <c r="BV24" s="40">
        <v>100800</v>
      </c>
      <c r="BW24" s="40">
        <v>100800</v>
      </c>
      <c r="BX24" s="40" t="e">
        <v>#DIV/0!</v>
      </c>
      <c r="BY24" s="40">
        <v>0</v>
      </c>
      <c r="BZ24" s="40">
        <v>0</v>
      </c>
    </row>
    <row r="25" spans="1:78" x14ac:dyDescent="0.2">
      <c r="A25" s="41" t="s">
        <v>179</v>
      </c>
      <c r="B25" s="40">
        <v>1</v>
      </c>
      <c r="C25" s="40">
        <v>49200</v>
      </c>
      <c r="D25" s="40">
        <v>49200</v>
      </c>
      <c r="E25" s="40">
        <v>49200</v>
      </c>
      <c r="F25" s="40" t="e">
        <v>#DIV/0!</v>
      </c>
      <c r="G25" s="40">
        <v>0</v>
      </c>
      <c r="H25" s="40">
        <v>0</v>
      </c>
      <c r="I25" s="40"/>
      <c r="J25" s="40"/>
      <c r="K25" s="40"/>
      <c r="L25" s="40"/>
      <c r="M25" s="40"/>
      <c r="N25" s="40"/>
      <c r="O25" s="40"/>
      <c r="P25" s="40"/>
      <c r="Q25" s="40"/>
      <c r="R25" s="40"/>
      <c r="S25" s="40"/>
      <c r="T25" s="40"/>
      <c r="U25" s="40"/>
      <c r="V25" s="40"/>
      <c r="W25" s="40">
        <v>1</v>
      </c>
      <c r="X25" s="40">
        <v>48000</v>
      </c>
      <c r="Y25" s="40">
        <v>48000</v>
      </c>
      <c r="Z25" s="40">
        <v>48000</v>
      </c>
      <c r="AA25" s="40" t="e">
        <v>#DIV/0!</v>
      </c>
      <c r="AB25" s="40">
        <v>0</v>
      </c>
      <c r="AC25" s="40">
        <v>0</v>
      </c>
      <c r="AD25" s="40"/>
      <c r="AE25" s="40"/>
      <c r="AF25" s="40"/>
      <c r="AG25" s="40"/>
      <c r="AH25" s="40"/>
      <c r="AI25" s="40"/>
      <c r="AJ25" s="40"/>
      <c r="AK25" s="40"/>
      <c r="AL25" s="40"/>
      <c r="AM25" s="40"/>
      <c r="AN25" s="40"/>
      <c r="AO25" s="40"/>
      <c r="AP25" s="40"/>
      <c r="AQ25" s="40"/>
      <c r="AR25" s="40">
        <v>1</v>
      </c>
      <c r="AS25" s="40">
        <v>62000</v>
      </c>
      <c r="AT25" s="40">
        <v>62000</v>
      </c>
      <c r="AU25" s="40">
        <v>62000</v>
      </c>
      <c r="AV25" s="40" t="e">
        <v>#DIV/0!</v>
      </c>
      <c r="AW25" s="40">
        <v>0</v>
      </c>
      <c r="AX25" s="40">
        <v>0</v>
      </c>
      <c r="AY25" s="40"/>
      <c r="AZ25" s="40"/>
      <c r="BA25" s="40"/>
      <c r="BB25" s="40"/>
      <c r="BC25" s="40"/>
      <c r="BD25" s="40"/>
      <c r="BE25" s="40"/>
      <c r="BF25" s="40"/>
      <c r="BG25" s="40"/>
      <c r="BH25" s="40"/>
      <c r="BI25" s="40"/>
      <c r="BJ25" s="40"/>
      <c r="BK25" s="40"/>
      <c r="BL25" s="40"/>
      <c r="BM25" s="40"/>
      <c r="BN25" s="40"/>
      <c r="BO25" s="40"/>
      <c r="BP25" s="40"/>
      <c r="BQ25" s="40"/>
      <c r="BR25" s="40"/>
      <c r="BS25" s="40"/>
      <c r="BT25" s="40">
        <v>3</v>
      </c>
      <c r="BU25" s="40">
        <v>53066.666666666664</v>
      </c>
      <c r="BV25" s="40">
        <v>62000</v>
      </c>
      <c r="BW25" s="40">
        <v>48000</v>
      </c>
      <c r="BX25" s="40" t="e">
        <v>#DIV/0!</v>
      </c>
      <c r="BY25" s="40">
        <v>0</v>
      </c>
      <c r="BZ25" s="40">
        <v>0</v>
      </c>
    </row>
    <row r="26" spans="1:78" x14ac:dyDescent="0.2">
      <c r="A26" s="41" t="s">
        <v>150</v>
      </c>
      <c r="B26" s="40">
        <v>2</v>
      </c>
      <c r="C26" s="40">
        <v>29750</v>
      </c>
      <c r="D26" s="40">
        <v>36500</v>
      </c>
      <c r="E26" s="40">
        <v>23000</v>
      </c>
      <c r="F26" s="40">
        <v>11142.322097378277</v>
      </c>
      <c r="G26" s="40">
        <v>13670.411985018727</v>
      </c>
      <c r="H26" s="40">
        <v>8614.2322097378274</v>
      </c>
      <c r="I26" s="40">
        <v>1</v>
      </c>
      <c r="J26" s="40">
        <v>18000</v>
      </c>
      <c r="K26" s="40">
        <v>18000</v>
      </c>
      <c r="L26" s="40">
        <v>18000</v>
      </c>
      <c r="M26" s="40">
        <v>6741.5730337078658</v>
      </c>
      <c r="N26" s="40">
        <v>6741.5730337078658</v>
      </c>
      <c r="O26" s="40">
        <v>6741.5730337078658</v>
      </c>
      <c r="P26" s="40"/>
      <c r="Q26" s="40"/>
      <c r="R26" s="40"/>
      <c r="S26" s="40"/>
      <c r="T26" s="40"/>
      <c r="U26" s="40"/>
      <c r="V26" s="40"/>
      <c r="W26" s="40">
        <v>2</v>
      </c>
      <c r="X26" s="40">
        <v>28480</v>
      </c>
      <c r="Y26" s="40">
        <v>42000</v>
      </c>
      <c r="Z26" s="40">
        <v>14960</v>
      </c>
      <c r="AA26" s="40">
        <v>10666.666666666668</v>
      </c>
      <c r="AB26" s="40">
        <v>15730.337078651686</v>
      </c>
      <c r="AC26" s="40">
        <v>5602.9962546816478</v>
      </c>
      <c r="AD26" s="40"/>
      <c r="AE26" s="40"/>
      <c r="AF26" s="40"/>
      <c r="AG26" s="40"/>
      <c r="AH26" s="40"/>
      <c r="AI26" s="40"/>
      <c r="AJ26" s="40"/>
      <c r="AK26" s="40">
        <v>1</v>
      </c>
      <c r="AL26" s="40">
        <v>57600</v>
      </c>
      <c r="AM26" s="40">
        <v>57600</v>
      </c>
      <c r="AN26" s="40">
        <v>57600</v>
      </c>
      <c r="AO26" s="40">
        <v>21573.033707865168</v>
      </c>
      <c r="AP26" s="40">
        <v>21573.033707865168</v>
      </c>
      <c r="AQ26" s="40">
        <v>21573.033707865168</v>
      </c>
      <c r="AR26" s="40">
        <v>5</v>
      </c>
      <c r="AS26" s="40">
        <v>40418.666666666664</v>
      </c>
      <c r="AT26" s="40">
        <v>85333.333333333328</v>
      </c>
      <c r="AU26" s="40">
        <v>24000</v>
      </c>
      <c r="AV26" s="40">
        <v>15138.077403245941</v>
      </c>
      <c r="AW26" s="40">
        <v>31960.049937578027</v>
      </c>
      <c r="AX26" s="40">
        <v>8988.7640449438204</v>
      </c>
      <c r="AY26" s="40"/>
      <c r="AZ26" s="40"/>
      <c r="BA26" s="40"/>
      <c r="BB26" s="40"/>
      <c r="BC26" s="40"/>
      <c r="BD26" s="40"/>
      <c r="BE26" s="40"/>
      <c r="BF26" s="40"/>
      <c r="BG26" s="40"/>
      <c r="BH26" s="40"/>
      <c r="BI26" s="40"/>
      <c r="BJ26" s="40"/>
      <c r="BK26" s="40"/>
      <c r="BL26" s="40"/>
      <c r="BM26" s="40"/>
      <c r="BN26" s="40"/>
      <c r="BO26" s="40"/>
      <c r="BP26" s="40"/>
      <c r="BQ26" s="40"/>
      <c r="BR26" s="40"/>
      <c r="BS26" s="40"/>
      <c r="BT26" s="40">
        <v>11</v>
      </c>
      <c r="BU26" s="40">
        <v>35832.121212121208</v>
      </c>
      <c r="BV26" s="40">
        <v>85333.333333333328</v>
      </c>
      <c r="BW26" s="40">
        <v>14960</v>
      </c>
      <c r="BX26" s="40">
        <v>13420.27011689933</v>
      </c>
      <c r="BY26" s="40">
        <v>31960.049937578027</v>
      </c>
      <c r="BZ26" s="40">
        <v>5602.9962546816478</v>
      </c>
    </row>
    <row r="27" spans="1:78" x14ac:dyDescent="0.2">
      <c r="A27" s="41" t="s">
        <v>186</v>
      </c>
      <c r="B27" s="40">
        <v>1</v>
      </c>
      <c r="C27" s="40">
        <v>36000</v>
      </c>
      <c r="D27" s="40">
        <v>36000</v>
      </c>
      <c r="E27" s="40">
        <v>36000</v>
      </c>
      <c r="F27" s="40" t="e">
        <v>#DIV/0!</v>
      </c>
      <c r="G27" s="40">
        <v>0</v>
      </c>
      <c r="H27" s="40">
        <v>0</v>
      </c>
      <c r="I27" s="40">
        <v>1</v>
      </c>
      <c r="J27" s="40">
        <v>60000</v>
      </c>
      <c r="K27" s="40">
        <v>60000</v>
      </c>
      <c r="L27" s="40">
        <v>60000</v>
      </c>
      <c r="M27" s="40" t="e">
        <v>#DIV/0!</v>
      </c>
      <c r="N27" s="40">
        <v>0</v>
      </c>
      <c r="O27" s="40">
        <v>0</v>
      </c>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v>2</v>
      </c>
      <c r="BU27" s="40">
        <v>48000</v>
      </c>
      <c r="BV27" s="40">
        <v>60000</v>
      </c>
      <c r="BW27" s="40">
        <v>36000</v>
      </c>
      <c r="BX27" s="40" t="e">
        <v>#DIV/0!</v>
      </c>
      <c r="BY27" s="40">
        <v>0</v>
      </c>
      <c r="BZ27" s="40">
        <v>0</v>
      </c>
    </row>
    <row r="28" spans="1:78" x14ac:dyDescent="0.2">
      <c r="A28" s="41" t="s">
        <v>143</v>
      </c>
      <c r="B28" s="40">
        <v>4</v>
      </c>
      <c r="C28" s="40">
        <v>27000</v>
      </c>
      <c r="D28" s="40">
        <v>36000</v>
      </c>
      <c r="E28" s="40">
        <v>18000</v>
      </c>
      <c r="F28" s="40">
        <v>8256.880733944954</v>
      </c>
      <c r="G28" s="40">
        <v>11009.174311926605</v>
      </c>
      <c r="H28" s="40">
        <v>5504.5871559633024</v>
      </c>
      <c r="I28" s="40">
        <v>4</v>
      </c>
      <c r="J28" s="40">
        <v>31677.69952987742</v>
      </c>
      <c r="K28" s="40">
        <v>60000</v>
      </c>
      <c r="L28" s="40">
        <v>12000</v>
      </c>
      <c r="M28" s="40">
        <v>9687.3698868126648</v>
      </c>
      <c r="N28" s="40">
        <v>18348.623853211007</v>
      </c>
      <c r="O28" s="40">
        <v>3669.7247706422017</v>
      </c>
      <c r="P28" s="40"/>
      <c r="Q28" s="40"/>
      <c r="R28" s="40"/>
      <c r="S28" s="40"/>
      <c r="T28" s="40"/>
      <c r="U28" s="40"/>
      <c r="V28" s="40"/>
      <c r="W28" s="40">
        <v>2</v>
      </c>
      <c r="X28" s="40">
        <v>70250</v>
      </c>
      <c r="Y28" s="40">
        <v>85000</v>
      </c>
      <c r="Z28" s="40">
        <v>55500</v>
      </c>
      <c r="AA28" s="40">
        <v>21483.180428134554</v>
      </c>
      <c r="AB28" s="40">
        <v>25993.883792048928</v>
      </c>
      <c r="AC28" s="40">
        <v>16972.477064220184</v>
      </c>
      <c r="AD28" s="40"/>
      <c r="AE28" s="40"/>
      <c r="AF28" s="40"/>
      <c r="AG28" s="40"/>
      <c r="AH28" s="40"/>
      <c r="AI28" s="40"/>
      <c r="AJ28" s="40"/>
      <c r="AK28" s="40">
        <v>1</v>
      </c>
      <c r="AL28" s="40">
        <v>36000</v>
      </c>
      <c r="AM28" s="40">
        <v>36000</v>
      </c>
      <c r="AN28" s="40">
        <v>36000</v>
      </c>
      <c r="AO28" s="40">
        <v>11009.174311926605</v>
      </c>
      <c r="AP28" s="40">
        <v>11009.174311926605</v>
      </c>
      <c r="AQ28" s="40">
        <v>11009.174311926605</v>
      </c>
      <c r="AR28" s="40">
        <v>8</v>
      </c>
      <c r="AS28" s="40">
        <v>50759.038190313891</v>
      </c>
      <c r="AT28" s="40">
        <v>100000</v>
      </c>
      <c r="AU28" s="40">
        <v>12000</v>
      </c>
      <c r="AV28" s="40">
        <v>15522.641648414035</v>
      </c>
      <c r="AW28" s="40">
        <v>30581.039755351681</v>
      </c>
      <c r="AX28" s="40">
        <v>3669.7247706422017</v>
      </c>
      <c r="AY28" s="40"/>
      <c r="AZ28" s="40"/>
      <c r="BA28" s="40"/>
      <c r="BB28" s="40"/>
      <c r="BC28" s="40"/>
      <c r="BD28" s="40"/>
      <c r="BE28" s="40"/>
      <c r="BF28" s="40"/>
      <c r="BG28" s="40"/>
      <c r="BH28" s="40"/>
      <c r="BI28" s="40"/>
      <c r="BJ28" s="40"/>
      <c r="BK28" s="40"/>
      <c r="BL28" s="40"/>
      <c r="BM28" s="40"/>
      <c r="BN28" s="40"/>
      <c r="BO28" s="40"/>
      <c r="BP28" s="40"/>
      <c r="BQ28" s="40"/>
      <c r="BR28" s="40"/>
      <c r="BS28" s="40"/>
      <c r="BT28" s="40">
        <v>19</v>
      </c>
      <c r="BU28" s="40">
        <v>43014.900191685309</v>
      </c>
      <c r="BV28" s="40">
        <v>100000</v>
      </c>
      <c r="BW28" s="40">
        <v>12000</v>
      </c>
      <c r="BX28" s="40">
        <v>13154.403728344132</v>
      </c>
      <c r="BY28" s="40">
        <v>30581.039755351681</v>
      </c>
      <c r="BZ28" s="40">
        <v>3669.7247706422017</v>
      </c>
    </row>
    <row r="29" spans="1:78" x14ac:dyDescent="0.2">
      <c r="A29" s="10" t="s">
        <v>4104</v>
      </c>
      <c r="B29" s="40"/>
      <c r="C29" s="40"/>
      <c r="D29" s="40"/>
      <c r="E29" s="40"/>
      <c r="F29" s="40"/>
      <c r="G29" s="40"/>
      <c r="H29" s="40"/>
      <c r="I29" s="40">
        <v>15</v>
      </c>
      <c r="J29" s="40">
        <v>29699.303231610269</v>
      </c>
      <c r="K29" s="40">
        <v>148284.35006969364</v>
      </c>
      <c r="L29" s="40">
        <v>4545</v>
      </c>
      <c r="M29" s="40">
        <v>5688.6450226727256</v>
      </c>
      <c r="N29" s="40">
        <v>26106.399660157331</v>
      </c>
      <c r="O29" s="40">
        <v>800.17605633802816</v>
      </c>
      <c r="P29" s="40">
        <v>2</v>
      </c>
      <c r="Q29" s="40">
        <v>116050</v>
      </c>
      <c r="R29" s="40">
        <v>220700</v>
      </c>
      <c r="S29" s="40">
        <v>11400</v>
      </c>
      <c r="T29" s="40">
        <v>20431.338028169015</v>
      </c>
      <c r="U29" s="40">
        <v>38855.633802816905</v>
      </c>
      <c r="V29" s="40">
        <v>2007.0422535211269</v>
      </c>
      <c r="W29" s="40">
        <v>1</v>
      </c>
      <c r="X29" s="40">
        <v>15600</v>
      </c>
      <c r="Y29" s="40">
        <v>15600</v>
      </c>
      <c r="Z29" s="40">
        <v>15600</v>
      </c>
      <c r="AA29" s="40">
        <v>2746.4788732394368</v>
      </c>
      <c r="AB29" s="40">
        <v>2746.4788732394368</v>
      </c>
      <c r="AC29" s="40">
        <v>2746.4788732394368</v>
      </c>
      <c r="AD29" s="40"/>
      <c r="AE29" s="40"/>
      <c r="AF29" s="40"/>
      <c r="AG29" s="40"/>
      <c r="AH29" s="40"/>
      <c r="AI29" s="40"/>
      <c r="AJ29" s="40"/>
      <c r="AK29" s="40">
        <v>2</v>
      </c>
      <c r="AL29" s="40">
        <v>49000</v>
      </c>
      <c r="AM29" s="40">
        <v>80000</v>
      </c>
      <c r="AN29" s="40">
        <v>18000</v>
      </c>
      <c r="AO29" s="40">
        <v>8626.7605633802814</v>
      </c>
      <c r="AP29" s="40">
        <v>14084.507042253521</v>
      </c>
      <c r="AQ29" s="40">
        <v>3169.0140845070423</v>
      </c>
      <c r="AR29" s="40">
        <v>5</v>
      </c>
      <c r="AS29" s="40">
        <v>30218.236602508969</v>
      </c>
      <c r="AT29" s="40">
        <v>61000</v>
      </c>
      <c r="AU29" s="40">
        <v>4400</v>
      </c>
      <c r="AV29" s="40">
        <v>6870.334117216692</v>
      </c>
      <c r="AW29" s="40">
        <v>10739.43661971831</v>
      </c>
      <c r="AX29" s="40">
        <v>4699.1519388283195</v>
      </c>
      <c r="AY29" s="40"/>
      <c r="AZ29" s="40"/>
      <c r="BA29" s="40"/>
      <c r="BB29" s="40"/>
      <c r="BC29" s="40"/>
      <c r="BD29" s="40"/>
      <c r="BE29" s="40"/>
      <c r="BF29" s="40"/>
      <c r="BG29" s="40"/>
      <c r="BH29" s="40"/>
      <c r="BI29" s="40"/>
      <c r="BJ29" s="40"/>
      <c r="BK29" s="40"/>
      <c r="BL29" s="40"/>
      <c r="BM29" s="40"/>
      <c r="BN29" s="40"/>
      <c r="BO29" s="40"/>
      <c r="BP29" s="40"/>
      <c r="BQ29" s="40"/>
      <c r="BR29" s="40"/>
      <c r="BS29" s="40"/>
      <c r="BT29" s="40"/>
      <c r="BU29" s="40">
        <v>37691.229259467953</v>
      </c>
      <c r="BV29" s="40">
        <v>220700</v>
      </c>
      <c r="BW29" s="40">
        <v>4400</v>
      </c>
      <c r="BX29" s="40">
        <v>7401.2411287015957</v>
      </c>
      <c r="BY29" s="40">
        <v>38855.633802816905</v>
      </c>
      <c r="BZ29" s="40">
        <v>800.17605633802816</v>
      </c>
    </row>
    <row r="30" spans="1:78" x14ac:dyDescent="0.2">
      <c r="A30" s="41" t="s">
        <v>191</v>
      </c>
      <c r="B30" s="40"/>
      <c r="C30" s="40"/>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v>1</v>
      </c>
      <c r="AS30" s="40">
        <v>24000</v>
      </c>
      <c r="AT30" s="40">
        <v>24000</v>
      </c>
      <c r="AU30" s="40">
        <v>24000</v>
      </c>
      <c r="AV30" s="40">
        <v>5172.4137931034484</v>
      </c>
      <c r="AW30" s="40">
        <v>5172.4137931034484</v>
      </c>
      <c r="AX30" s="40">
        <v>5172.4137931034484</v>
      </c>
      <c r="AY30" s="40"/>
      <c r="AZ30" s="40"/>
      <c r="BA30" s="40"/>
      <c r="BB30" s="40"/>
      <c r="BC30" s="40"/>
      <c r="BD30" s="40"/>
      <c r="BE30" s="40"/>
      <c r="BF30" s="40"/>
      <c r="BG30" s="40"/>
      <c r="BH30" s="40"/>
      <c r="BI30" s="40"/>
      <c r="BJ30" s="40"/>
      <c r="BK30" s="40"/>
      <c r="BL30" s="40"/>
      <c r="BM30" s="40"/>
      <c r="BN30" s="40"/>
      <c r="BO30" s="40"/>
      <c r="BP30" s="40"/>
      <c r="BQ30" s="40"/>
      <c r="BR30" s="40"/>
      <c r="BS30" s="40"/>
      <c r="BT30" s="40">
        <v>1</v>
      </c>
      <c r="BU30" s="40">
        <v>24000</v>
      </c>
      <c r="BV30" s="40">
        <v>24000</v>
      </c>
      <c r="BW30" s="40">
        <v>24000</v>
      </c>
      <c r="BX30" s="40">
        <v>5172.4137931034484</v>
      </c>
      <c r="BY30" s="40">
        <v>5172.4137931034484</v>
      </c>
      <c r="BZ30" s="40">
        <v>5172.4137931034484</v>
      </c>
    </row>
    <row r="31" spans="1:78" x14ac:dyDescent="0.2">
      <c r="A31" s="41" t="s">
        <v>200</v>
      </c>
      <c r="B31" s="40"/>
      <c r="C31" s="40"/>
      <c r="D31" s="40"/>
      <c r="E31" s="40"/>
      <c r="F31" s="40"/>
      <c r="G31" s="40"/>
      <c r="H31" s="40"/>
      <c r="I31" s="40">
        <v>1</v>
      </c>
      <c r="J31" s="40">
        <v>9600</v>
      </c>
      <c r="K31" s="40">
        <v>9600</v>
      </c>
      <c r="L31" s="40">
        <v>9600</v>
      </c>
      <c r="M31" s="40" t="e">
        <v>#DIV/0!</v>
      </c>
      <c r="N31" s="40">
        <v>0</v>
      </c>
      <c r="O31" s="40">
        <v>0</v>
      </c>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v>1</v>
      </c>
      <c r="BU31" s="40">
        <v>9600</v>
      </c>
      <c r="BV31" s="40">
        <v>9600</v>
      </c>
      <c r="BW31" s="40">
        <v>9600</v>
      </c>
      <c r="BX31" s="40" t="e">
        <v>#DIV/0!</v>
      </c>
      <c r="BY31" s="40">
        <v>0</v>
      </c>
      <c r="BZ31" s="40">
        <v>0</v>
      </c>
    </row>
    <row r="32" spans="1:78" x14ac:dyDescent="0.2">
      <c r="A32" s="41" t="s">
        <v>141</v>
      </c>
      <c r="B32" s="40"/>
      <c r="C32" s="40"/>
      <c r="D32" s="40"/>
      <c r="E32" s="40"/>
      <c r="F32" s="40"/>
      <c r="G32" s="40"/>
      <c r="H32" s="40"/>
      <c r="I32" s="40">
        <v>13</v>
      </c>
      <c r="J32" s="40">
        <v>32311.503728781077</v>
      </c>
      <c r="K32" s="40">
        <v>148284.35006969364</v>
      </c>
      <c r="L32" s="40">
        <v>4545</v>
      </c>
      <c r="M32" s="40">
        <v>5688.6450226727256</v>
      </c>
      <c r="N32" s="40">
        <v>26106.399660157331</v>
      </c>
      <c r="O32" s="40">
        <v>800.17605633802816</v>
      </c>
      <c r="P32" s="40">
        <v>2</v>
      </c>
      <c r="Q32" s="40">
        <v>116050</v>
      </c>
      <c r="R32" s="40">
        <v>220700</v>
      </c>
      <c r="S32" s="40">
        <v>11400</v>
      </c>
      <c r="T32" s="40">
        <v>20431.338028169015</v>
      </c>
      <c r="U32" s="40">
        <v>38855.633802816905</v>
      </c>
      <c r="V32" s="40">
        <v>2007.0422535211269</v>
      </c>
      <c r="W32" s="40">
        <v>1</v>
      </c>
      <c r="X32" s="40">
        <v>15600</v>
      </c>
      <c r="Y32" s="40">
        <v>15600</v>
      </c>
      <c r="Z32" s="40">
        <v>15600</v>
      </c>
      <c r="AA32" s="40">
        <v>2746.4788732394368</v>
      </c>
      <c r="AB32" s="40">
        <v>2746.4788732394368</v>
      </c>
      <c r="AC32" s="40">
        <v>2746.4788732394368</v>
      </c>
      <c r="AD32" s="40"/>
      <c r="AE32" s="40"/>
      <c r="AF32" s="40"/>
      <c r="AG32" s="40"/>
      <c r="AH32" s="40"/>
      <c r="AI32" s="40"/>
      <c r="AJ32" s="40"/>
      <c r="AK32" s="40">
        <v>2</v>
      </c>
      <c r="AL32" s="40">
        <v>49000</v>
      </c>
      <c r="AM32" s="40">
        <v>80000</v>
      </c>
      <c r="AN32" s="40">
        <v>18000</v>
      </c>
      <c r="AO32" s="40">
        <v>8626.7605633802814</v>
      </c>
      <c r="AP32" s="40">
        <v>14084.507042253521</v>
      </c>
      <c r="AQ32" s="40">
        <v>3169.0140845070423</v>
      </c>
      <c r="AR32" s="40">
        <v>2</v>
      </c>
      <c r="AS32" s="40">
        <v>43845.591506272423</v>
      </c>
      <c r="AT32" s="40">
        <v>61000</v>
      </c>
      <c r="AU32" s="40">
        <v>26691.183012544854</v>
      </c>
      <c r="AV32" s="40">
        <v>7719.2942792733147</v>
      </c>
      <c r="AW32" s="40">
        <v>10739.43661971831</v>
      </c>
      <c r="AX32" s="40">
        <v>4699.1519388283195</v>
      </c>
      <c r="AY32" s="40"/>
      <c r="AZ32" s="40"/>
      <c r="BA32" s="40"/>
      <c r="BB32" s="40"/>
      <c r="BC32" s="40"/>
      <c r="BD32" s="40"/>
      <c r="BE32" s="40"/>
      <c r="BF32" s="40"/>
      <c r="BG32" s="40"/>
      <c r="BH32" s="40"/>
      <c r="BI32" s="40"/>
      <c r="BJ32" s="40"/>
      <c r="BK32" s="40"/>
      <c r="BL32" s="40"/>
      <c r="BM32" s="40"/>
      <c r="BN32" s="40"/>
      <c r="BO32" s="40"/>
      <c r="BP32" s="40"/>
      <c r="BQ32" s="40"/>
      <c r="BR32" s="40"/>
      <c r="BS32" s="40"/>
      <c r="BT32" s="40">
        <v>20</v>
      </c>
      <c r="BU32" s="40">
        <v>42672.036574334939</v>
      </c>
      <c r="BV32" s="40">
        <v>220700</v>
      </c>
      <c r="BW32" s="40">
        <v>4545</v>
      </c>
      <c r="BX32" s="40">
        <v>7512.6824954815038</v>
      </c>
      <c r="BY32" s="40">
        <v>38855.633802816905</v>
      </c>
      <c r="BZ32" s="40">
        <v>800.17605633802816</v>
      </c>
    </row>
    <row r="33" spans="1:78" x14ac:dyDescent="0.2">
      <c r="A33" s="41" t="s">
        <v>225</v>
      </c>
      <c r="B33" s="40"/>
      <c r="C33" s="40"/>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v>1</v>
      </c>
      <c r="AS33" s="40">
        <v>4400</v>
      </c>
      <c r="AT33" s="40">
        <v>4400</v>
      </c>
      <c r="AU33" s="40">
        <v>4400</v>
      </c>
      <c r="AV33" s="40" t="e">
        <v>#DIV/0!</v>
      </c>
      <c r="AW33" s="40">
        <v>0</v>
      </c>
      <c r="AX33" s="40">
        <v>0</v>
      </c>
      <c r="AY33" s="40"/>
      <c r="AZ33" s="40"/>
      <c r="BA33" s="40"/>
      <c r="BB33" s="40"/>
      <c r="BC33" s="40"/>
      <c r="BD33" s="40"/>
      <c r="BE33" s="40"/>
      <c r="BF33" s="40"/>
      <c r="BG33" s="40"/>
      <c r="BH33" s="40"/>
      <c r="BI33" s="40"/>
      <c r="BJ33" s="40"/>
      <c r="BK33" s="40"/>
      <c r="BL33" s="40"/>
      <c r="BM33" s="40"/>
      <c r="BN33" s="40"/>
      <c r="BO33" s="40"/>
      <c r="BP33" s="40"/>
      <c r="BQ33" s="40"/>
      <c r="BR33" s="40"/>
      <c r="BS33" s="40"/>
      <c r="BT33" s="40">
        <v>1</v>
      </c>
      <c r="BU33" s="40">
        <v>4400</v>
      </c>
      <c r="BV33" s="40">
        <v>4400</v>
      </c>
      <c r="BW33" s="40">
        <v>4400</v>
      </c>
      <c r="BX33" s="40" t="e">
        <v>#DIV/0!</v>
      </c>
      <c r="BY33" s="40">
        <v>0</v>
      </c>
      <c r="BZ33" s="40">
        <v>0</v>
      </c>
    </row>
    <row r="34" spans="1:78" x14ac:dyDescent="0.2">
      <c r="A34" s="41" t="s">
        <v>243</v>
      </c>
      <c r="B34" s="40"/>
      <c r="C34" s="40"/>
      <c r="D34" s="40"/>
      <c r="E34" s="40"/>
      <c r="F34" s="40"/>
      <c r="G34" s="40"/>
      <c r="H34" s="40"/>
      <c r="I34" s="40">
        <v>1</v>
      </c>
      <c r="J34" s="40">
        <v>15840</v>
      </c>
      <c r="K34" s="40">
        <v>15840</v>
      </c>
      <c r="L34" s="40">
        <v>15840</v>
      </c>
      <c r="M34" s="40" t="e">
        <v>#DIV/0!</v>
      </c>
      <c r="N34" s="40">
        <v>0</v>
      </c>
      <c r="O34" s="40">
        <v>0</v>
      </c>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v>1</v>
      </c>
      <c r="BU34" s="40">
        <v>15840</v>
      </c>
      <c r="BV34" s="40">
        <v>15840</v>
      </c>
      <c r="BW34" s="40">
        <v>15840</v>
      </c>
      <c r="BX34" s="40" t="e">
        <v>#DIV/0!</v>
      </c>
      <c r="BY34" s="40">
        <v>0</v>
      </c>
      <c r="BZ34" s="40">
        <v>0</v>
      </c>
    </row>
    <row r="35" spans="1:78" x14ac:dyDescent="0.2">
      <c r="A35" s="41" t="s">
        <v>260</v>
      </c>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v>1</v>
      </c>
      <c r="AS35" s="40">
        <v>35000</v>
      </c>
      <c r="AT35" s="40">
        <v>35000</v>
      </c>
      <c r="AU35" s="40">
        <v>35000</v>
      </c>
      <c r="AV35" s="40" t="e">
        <v>#DIV/0!</v>
      </c>
      <c r="AW35" s="40">
        <v>0</v>
      </c>
      <c r="AX35" s="40">
        <v>0</v>
      </c>
      <c r="AY35" s="40"/>
      <c r="AZ35" s="40"/>
      <c r="BA35" s="40"/>
      <c r="BB35" s="40"/>
      <c r="BC35" s="40"/>
      <c r="BD35" s="40"/>
      <c r="BE35" s="40"/>
      <c r="BF35" s="40"/>
      <c r="BG35" s="40"/>
      <c r="BH35" s="40"/>
      <c r="BI35" s="40"/>
      <c r="BJ35" s="40"/>
      <c r="BK35" s="40"/>
      <c r="BL35" s="40"/>
      <c r="BM35" s="40"/>
      <c r="BN35" s="40"/>
      <c r="BO35" s="40"/>
      <c r="BP35" s="40"/>
      <c r="BQ35" s="40"/>
      <c r="BR35" s="40"/>
      <c r="BS35" s="40"/>
      <c r="BT35" s="40">
        <v>1</v>
      </c>
      <c r="BU35" s="40">
        <v>35000</v>
      </c>
      <c r="BV35" s="40">
        <v>35000</v>
      </c>
      <c r="BW35" s="40">
        <v>35000</v>
      </c>
      <c r="BX35" s="40" t="e">
        <v>#DIV/0!</v>
      </c>
      <c r="BY35" s="40">
        <v>0</v>
      </c>
      <c r="BZ35" s="40">
        <v>0</v>
      </c>
    </row>
    <row r="36" spans="1:78" x14ac:dyDescent="0.2">
      <c r="A36" s="10" t="s">
        <v>171</v>
      </c>
      <c r="B36" s="40">
        <v>25</v>
      </c>
      <c r="C36" s="40">
        <v>52752.018213808311</v>
      </c>
      <c r="D36" s="40">
        <v>126094.26176538273</v>
      </c>
      <c r="E36" s="40">
        <v>8500</v>
      </c>
      <c r="F36" s="40">
        <v>13824.721671665338</v>
      </c>
      <c r="G36" s="40">
        <v>33008.969048529514</v>
      </c>
      <c r="H36" s="40">
        <v>4817.7676241668205</v>
      </c>
      <c r="I36" s="40">
        <v>104</v>
      </c>
      <c r="J36" s="40">
        <v>53237.579795562706</v>
      </c>
      <c r="K36" s="40">
        <v>157617.8272067284</v>
      </c>
      <c r="L36" s="40">
        <v>7500</v>
      </c>
      <c r="M36" s="40">
        <v>13459.394294016611</v>
      </c>
      <c r="N36" s="40">
        <v>41261.211310661885</v>
      </c>
      <c r="O36" s="40">
        <v>2600.1606576381287</v>
      </c>
      <c r="P36" s="40">
        <v>26</v>
      </c>
      <c r="Q36" s="40">
        <v>69873.467090866383</v>
      </c>
      <c r="R36" s="40">
        <v>126094.26176538273</v>
      </c>
      <c r="S36" s="40">
        <v>12000</v>
      </c>
      <c r="T36" s="40">
        <v>17585.998946665597</v>
      </c>
      <c r="U36" s="40">
        <v>37209.302325581397</v>
      </c>
      <c r="V36" s="40">
        <v>2708.8036117381494</v>
      </c>
      <c r="W36" s="40">
        <v>23</v>
      </c>
      <c r="X36" s="40">
        <v>84048.506435566378</v>
      </c>
      <c r="Y36" s="40">
        <v>228671.89901848941</v>
      </c>
      <c r="Z36" s="40">
        <v>15000</v>
      </c>
      <c r="AA36" s="40">
        <v>19122.158566313257</v>
      </c>
      <c r="AB36" s="40">
        <v>51618.938830358784</v>
      </c>
      <c r="AC36" s="40">
        <v>3386.0045146726866</v>
      </c>
      <c r="AD36" s="40">
        <v>12</v>
      </c>
      <c r="AE36" s="40">
        <v>93668.947345492241</v>
      </c>
      <c r="AF36" s="40">
        <v>299473.87169278396</v>
      </c>
      <c r="AG36" s="40">
        <v>20571</v>
      </c>
      <c r="AH36" s="40">
        <v>24818.977500698704</v>
      </c>
      <c r="AI36" s="40">
        <v>78396.301490257581</v>
      </c>
      <c r="AJ36" s="40">
        <v>9932.2799097065472</v>
      </c>
      <c r="AK36" s="40">
        <v>11</v>
      </c>
      <c r="AL36" s="40">
        <v>69872.114542379699</v>
      </c>
      <c r="AM36" s="40">
        <v>231119.74856804207</v>
      </c>
      <c r="AN36" s="40">
        <v>14000</v>
      </c>
      <c r="AO36" s="40">
        <v>16737.408388615608</v>
      </c>
      <c r="AP36" s="40">
        <v>60502.551981162847</v>
      </c>
      <c r="AQ36" s="40">
        <v>3160.270880361174</v>
      </c>
      <c r="AR36" s="40">
        <v>83</v>
      </c>
      <c r="AS36" s="40">
        <v>64910.851322128692</v>
      </c>
      <c r="AT36" s="40">
        <v>184207.91865378313</v>
      </c>
      <c r="AU36" s="40">
        <v>12000</v>
      </c>
      <c r="AV36" s="40">
        <v>16037.033540587503</v>
      </c>
      <c r="AW36" s="40">
        <v>41581.922946677907</v>
      </c>
      <c r="AX36" s="40">
        <v>4588.3501182541149</v>
      </c>
      <c r="AY36" s="40"/>
      <c r="AZ36" s="40"/>
      <c r="BA36" s="40"/>
      <c r="BB36" s="40"/>
      <c r="BC36" s="40"/>
      <c r="BD36" s="40"/>
      <c r="BE36" s="40"/>
      <c r="BF36" s="40">
        <v>7</v>
      </c>
      <c r="BG36" s="40">
        <v>60976.598367280596</v>
      </c>
      <c r="BH36" s="40">
        <v>254079.88779832155</v>
      </c>
      <c r="BI36" s="40">
        <v>15000</v>
      </c>
      <c r="BJ36" s="40">
        <v>18159.686854412386</v>
      </c>
      <c r="BK36" s="40">
        <v>57354.376478176426</v>
      </c>
      <c r="BL36" s="40">
        <v>4973.8219895287957</v>
      </c>
      <c r="BM36" s="40">
        <v>10</v>
      </c>
      <c r="BN36" s="40">
        <v>66401.369236472456</v>
      </c>
      <c r="BO36" s="40">
        <v>220664.95808941979</v>
      </c>
      <c r="BP36" s="40">
        <v>7600</v>
      </c>
      <c r="BQ36" s="40">
        <v>20109.107459275903</v>
      </c>
      <c r="BR36" s="40">
        <v>57765.69583492665</v>
      </c>
      <c r="BS36" s="40">
        <v>3441.2625886905857</v>
      </c>
      <c r="BT36" s="40"/>
      <c r="BU36" s="40">
        <v>63044.53725996257</v>
      </c>
      <c r="BV36" s="40">
        <v>299473.87169278396</v>
      </c>
      <c r="BW36" s="40">
        <v>7500</v>
      </c>
      <c r="BX36" s="40">
        <v>15827.810267005603</v>
      </c>
      <c r="BY36" s="40">
        <v>78396.301490257581</v>
      </c>
      <c r="BZ36" s="40">
        <v>2600.1606576381287</v>
      </c>
    </row>
    <row r="37" spans="1:78" x14ac:dyDescent="0.2">
      <c r="A37" s="41" t="s">
        <v>189</v>
      </c>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v>1</v>
      </c>
      <c r="AE37" s="40">
        <v>20571</v>
      </c>
      <c r="AF37" s="40">
        <v>20571</v>
      </c>
      <c r="AG37" s="40">
        <v>20571</v>
      </c>
      <c r="AH37" s="40" t="e">
        <v>#DIV/0!</v>
      </c>
      <c r="AI37" s="40">
        <v>0</v>
      </c>
      <c r="AJ37" s="40">
        <v>0</v>
      </c>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v>1</v>
      </c>
      <c r="BU37" s="40">
        <v>20571</v>
      </c>
      <c r="BV37" s="40">
        <v>20571</v>
      </c>
      <c r="BW37" s="40">
        <v>20571</v>
      </c>
      <c r="BX37" s="40" t="e">
        <v>#DIV/0!</v>
      </c>
      <c r="BY37" s="40">
        <v>0</v>
      </c>
      <c r="BZ37" s="40">
        <v>0</v>
      </c>
    </row>
    <row r="38" spans="1:78" x14ac:dyDescent="0.2">
      <c r="A38" s="41" t="s">
        <v>195</v>
      </c>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v>1</v>
      </c>
      <c r="AS38" s="40">
        <v>50815.977559664309</v>
      </c>
      <c r="AT38" s="40">
        <v>50815.977559664309</v>
      </c>
      <c r="AU38" s="40">
        <v>50815.977559664309</v>
      </c>
      <c r="AV38" s="40">
        <v>11470.875295635286</v>
      </c>
      <c r="AW38" s="40">
        <v>11470.875295635286</v>
      </c>
      <c r="AX38" s="40">
        <v>11470.875295635286</v>
      </c>
      <c r="AY38" s="40"/>
      <c r="AZ38" s="40"/>
      <c r="BA38" s="40"/>
      <c r="BB38" s="40"/>
      <c r="BC38" s="40"/>
      <c r="BD38" s="40"/>
      <c r="BE38" s="40"/>
      <c r="BF38" s="40"/>
      <c r="BG38" s="40"/>
      <c r="BH38" s="40"/>
      <c r="BI38" s="40"/>
      <c r="BJ38" s="40"/>
      <c r="BK38" s="40"/>
      <c r="BL38" s="40"/>
      <c r="BM38" s="40"/>
      <c r="BN38" s="40"/>
      <c r="BO38" s="40"/>
      <c r="BP38" s="40"/>
      <c r="BQ38" s="40"/>
      <c r="BR38" s="40"/>
      <c r="BS38" s="40"/>
      <c r="BT38" s="40">
        <v>1</v>
      </c>
      <c r="BU38" s="40">
        <v>50815.977559664309</v>
      </c>
      <c r="BV38" s="40">
        <v>50815.977559664309</v>
      </c>
      <c r="BW38" s="40">
        <v>50815.977559664309</v>
      </c>
      <c r="BX38" s="40">
        <v>11470.875295635286</v>
      </c>
      <c r="BY38" s="40">
        <v>11470.875295635286</v>
      </c>
      <c r="BZ38" s="40">
        <v>11470.875295635286</v>
      </c>
    </row>
    <row r="39" spans="1:78" x14ac:dyDescent="0.2">
      <c r="A39" s="41" t="s">
        <v>197</v>
      </c>
      <c r="B39" s="40"/>
      <c r="C39" s="40"/>
      <c r="D39" s="40"/>
      <c r="E39" s="40"/>
      <c r="F39" s="40"/>
      <c r="G39" s="40"/>
      <c r="H39" s="40"/>
      <c r="I39" s="40">
        <v>1</v>
      </c>
      <c r="J39" s="40">
        <v>8400</v>
      </c>
      <c r="K39" s="40">
        <v>8400</v>
      </c>
      <c r="L39" s="40">
        <v>8400</v>
      </c>
      <c r="M39" s="40" t="e">
        <v>#DIV/0!</v>
      </c>
      <c r="N39" s="40">
        <v>0</v>
      </c>
      <c r="O39" s="40">
        <v>0</v>
      </c>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v>1</v>
      </c>
      <c r="BU39" s="40">
        <v>8400</v>
      </c>
      <c r="BV39" s="40">
        <v>8400</v>
      </c>
      <c r="BW39" s="40">
        <v>8400</v>
      </c>
      <c r="BX39" s="40" t="e">
        <v>#DIV/0!</v>
      </c>
      <c r="BY39" s="40">
        <v>0</v>
      </c>
      <c r="BZ39" s="40">
        <v>0</v>
      </c>
    </row>
    <row r="40" spans="1:78" x14ac:dyDescent="0.2">
      <c r="A40" s="41" t="s">
        <v>164</v>
      </c>
      <c r="B40" s="40"/>
      <c r="C40" s="40"/>
      <c r="D40" s="40"/>
      <c r="E40" s="40"/>
      <c r="F40" s="40"/>
      <c r="G40" s="40"/>
      <c r="H40" s="40"/>
      <c r="I40" s="40">
        <v>3</v>
      </c>
      <c r="J40" s="40">
        <v>41889.304168349947</v>
      </c>
      <c r="K40" s="40">
        <v>49443.946165553374</v>
      </c>
      <c r="L40" s="40">
        <v>38111.983169748237</v>
      </c>
      <c r="M40" s="40">
        <v>9455.8248687020186</v>
      </c>
      <c r="N40" s="40">
        <v>11161.161662653132</v>
      </c>
      <c r="O40" s="40">
        <v>8603.1564717264646</v>
      </c>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v>1</v>
      </c>
      <c r="AS40" s="40">
        <v>41160.941823328096</v>
      </c>
      <c r="AT40" s="40">
        <v>41160.941823328096</v>
      </c>
      <c r="AU40" s="40">
        <v>41160.941823328096</v>
      </c>
      <c r="AV40" s="40">
        <v>9291.4089894645822</v>
      </c>
      <c r="AW40" s="40">
        <v>9291.4089894645822</v>
      </c>
      <c r="AX40" s="40">
        <v>9291.4089894645822</v>
      </c>
      <c r="AY40" s="40"/>
      <c r="AZ40" s="40"/>
      <c r="BA40" s="40"/>
      <c r="BB40" s="40"/>
      <c r="BC40" s="40"/>
      <c r="BD40" s="40"/>
      <c r="BE40" s="40"/>
      <c r="BF40" s="40"/>
      <c r="BG40" s="40"/>
      <c r="BH40" s="40"/>
      <c r="BI40" s="40"/>
      <c r="BJ40" s="40"/>
      <c r="BK40" s="40"/>
      <c r="BL40" s="40"/>
      <c r="BM40" s="40"/>
      <c r="BN40" s="40"/>
      <c r="BO40" s="40"/>
      <c r="BP40" s="40"/>
      <c r="BQ40" s="40"/>
      <c r="BR40" s="40"/>
      <c r="BS40" s="40"/>
      <c r="BT40" s="40">
        <v>4</v>
      </c>
      <c r="BU40" s="40">
        <v>41707.213582094482</v>
      </c>
      <c r="BV40" s="40">
        <v>49443.946165553374</v>
      </c>
      <c r="BW40" s="40">
        <v>38111.983169748237</v>
      </c>
      <c r="BX40" s="40">
        <v>9414.7208988926595</v>
      </c>
      <c r="BY40" s="40">
        <v>11161.161662653132</v>
      </c>
      <c r="BZ40" s="40">
        <v>8603.1564717264646</v>
      </c>
    </row>
    <row r="41" spans="1:78" x14ac:dyDescent="0.2">
      <c r="A41" s="41" t="s">
        <v>202</v>
      </c>
      <c r="B41" s="40"/>
      <c r="C41" s="40"/>
      <c r="D41" s="40"/>
      <c r="E41" s="40"/>
      <c r="F41" s="40"/>
      <c r="G41" s="40"/>
      <c r="H41" s="40"/>
      <c r="I41" s="40">
        <v>1</v>
      </c>
      <c r="J41" s="40">
        <v>14400</v>
      </c>
      <c r="K41" s="40">
        <v>14400</v>
      </c>
      <c r="L41" s="40">
        <v>14400</v>
      </c>
      <c r="M41" s="40" t="e">
        <v>#DIV/0!</v>
      </c>
      <c r="N41" s="40">
        <v>0</v>
      </c>
      <c r="O41" s="40">
        <v>0</v>
      </c>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v>1</v>
      </c>
      <c r="BU41" s="40">
        <v>14400</v>
      </c>
      <c r="BV41" s="40">
        <v>14400</v>
      </c>
      <c r="BW41" s="40">
        <v>14400</v>
      </c>
      <c r="BX41" s="40" t="e">
        <v>#DIV/0!</v>
      </c>
      <c r="BY41" s="40">
        <v>0</v>
      </c>
      <c r="BZ41" s="40">
        <v>0</v>
      </c>
    </row>
    <row r="42" spans="1:78" x14ac:dyDescent="0.2">
      <c r="A42" s="41" t="s">
        <v>182</v>
      </c>
      <c r="B42" s="40"/>
      <c r="C42" s="40"/>
      <c r="D42" s="40"/>
      <c r="E42" s="40"/>
      <c r="F42" s="40"/>
      <c r="G42" s="40"/>
      <c r="H42" s="40"/>
      <c r="I42" s="40"/>
      <c r="J42" s="40"/>
      <c r="K42" s="40"/>
      <c r="L42" s="40"/>
      <c r="M42" s="40"/>
      <c r="N42" s="40"/>
      <c r="O42" s="40"/>
      <c r="P42" s="40"/>
      <c r="Q42" s="40"/>
      <c r="R42" s="40"/>
      <c r="S42" s="40"/>
      <c r="T42" s="40"/>
      <c r="U42" s="40"/>
      <c r="V42" s="40"/>
      <c r="W42" s="40">
        <v>1</v>
      </c>
      <c r="X42" s="40">
        <v>15000</v>
      </c>
      <c r="Y42" s="40">
        <v>15000</v>
      </c>
      <c r="Z42" s="40">
        <v>15000</v>
      </c>
      <c r="AA42" s="40">
        <v>3386.0045146726866</v>
      </c>
      <c r="AB42" s="40">
        <v>3386.0045146726866</v>
      </c>
      <c r="AC42" s="40">
        <v>3386.0045146726866</v>
      </c>
      <c r="AD42" s="40"/>
      <c r="AE42" s="40"/>
      <c r="AF42" s="40"/>
      <c r="AG42" s="40"/>
      <c r="AH42" s="40"/>
      <c r="AI42" s="40"/>
      <c r="AJ42" s="40"/>
      <c r="AK42" s="40"/>
      <c r="AL42" s="40"/>
      <c r="AM42" s="40"/>
      <c r="AN42" s="40"/>
      <c r="AO42" s="40"/>
      <c r="AP42" s="40"/>
      <c r="AQ42" s="40"/>
      <c r="AR42" s="40">
        <v>2</v>
      </c>
      <c r="AS42" s="40">
        <v>57734.379803697877</v>
      </c>
      <c r="AT42" s="40">
        <v>91468.759607395754</v>
      </c>
      <c r="AU42" s="40">
        <v>24000</v>
      </c>
      <c r="AV42" s="40">
        <v>13032.591377809906</v>
      </c>
      <c r="AW42" s="40">
        <v>20647.575532143514</v>
      </c>
      <c r="AX42" s="40">
        <v>5417.6072234762987</v>
      </c>
      <c r="AY42" s="40"/>
      <c r="AZ42" s="40"/>
      <c r="BA42" s="40"/>
      <c r="BB42" s="40"/>
      <c r="BC42" s="40"/>
      <c r="BD42" s="40"/>
      <c r="BE42" s="40"/>
      <c r="BF42" s="40"/>
      <c r="BG42" s="40"/>
      <c r="BH42" s="40"/>
      <c r="BI42" s="40"/>
      <c r="BJ42" s="40"/>
      <c r="BK42" s="40"/>
      <c r="BL42" s="40"/>
      <c r="BM42" s="40"/>
      <c r="BN42" s="40"/>
      <c r="BO42" s="40"/>
      <c r="BP42" s="40"/>
      <c r="BQ42" s="40"/>
      <c r="BR42" s="40"/>
      <c r="BS42" s="40"/>
      <c r="BT42" s="40">
        <v>3</v>
      </c>
      <c r="BU42" s="40">
        <v>43489.586535798582</v>
      </c>
      <c r="BV42" s="40">
        <v>91468.759607395754</v>
      </c>
      <c r="BW42" s="40">
        <v>15000</v>
      </c>
      <c r="BX42" s="40">
        <v>9817.0624234308325</v>
      </c>
      <c r="BY42" s="40">
        <v>20647.575532143514</v>
      </c>
      <c r="BZ42" s="40">
        <v>3386.0045146726866</v>
      </c>
    </row>
    <row r="43" spans="1:78" x14ac:dyDescent="0.2">
      <c r="A43" s="41" t="s">
        <v>211</v>
      </c>
      <c r="B43" s="40"/>
      <c r="C43" s="40"/>
      <c r="D43" s="40"/>
      <c r="E43" s="40"/>
      <c r="F43" s="40"/>
      <c r="G43" s="40"/>
      <c r="H43" s="40"/>
      <c r="I43" s="40"/>
      <c r="J43" s="40"/>
      <c r="K43" s="40"/>
      <c r="L43" s="40"/>
      <c r="M43" s="40"/>
      <c r="N43" s="40"/>
      <c r="O43" s="40"/>
      <c r="P43" s="40"/>
      <c r="Q43" s="40"/>
      <c r="R43" s="40"/>
      <c r="S43" s="40"/>
      <c r="T43" s="40"/>
      <c r="U43" s="40"/>
      <c r="V43" s="40"/>
      <c r="W43" s="40">
        <v>1</v>
      </c>
      <c r="X43" s="40">
        <v>36000</v>
      </c>
      <c r="Y43" s="40">
        <v>36000</v>
      </c>
      <c r="Z43" s="40">
        <v>36000</v>
      </c>
      <c r="AA43" s="40" t="e">
        <v>#DIV/0!</v>
      </c>
      <c r="AB43" s="40">
        <v>0</v>
      </c>
      <c r="AC43" s="40">
        <v>0</v>
      </c>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v>1</v>
      </c>
      <c r="BU43" s="40">
        <v>36000</v>
      </c>
      <c r="BV43" s="40">
        <v>36000</v>
      </c>
      <c r="BW43" s="40">
        <v>36000</v>
      </c>
      <c r="BX43" s="40" t="e">
        <v>#DIV/0!</v>
      </c>
      <c r="BY43" s="40">
        <v>0</v>
      </c>
      <c r="BZ43" s="40">
        <v>0</v>
      </c>
    </row>
    <row r="44" spans="1:78" x14ac:dyDescent="0.2">
      <c r="A44" s="41" t="s">
        <v>159</v>
      </c>
      <c r="B44" s="40"/>
      <c r="C44" s="40"/>
      <c r="D44" s="40"/>
      <c r="E44" s="40"/>
      <c r="F44" s="40"/>
      <c r="G44" s="40"/>
      <c r="H44" s="40"/>
      <c r="I44" s="40">
        <v>1</v>
      </c>
      <c r="J44" s="40">
        <v>106000</v>
      </c>
      <c r="K44" s="40">
        <v>106000</v>
      </c>
      <c r="L44" s="40">
        <v>106000</v>
      </c>
      <c r="M44" s="40">
        <v>19739.292364990688</v>
      </c>
      <c r="N44" s="40">
        <v>19739.292364990688</v>
      </c>
      <c r="O44" s="40">
        <v>19739.292364990688</v>
      </c>
      <c r="P44" s="40">
        <v>1</v>
      </c>
      <c r="Q44" s="40">
        <v>20000</v>
      </c>
      <c r="R44" s="40">
        <v>20000</v>
      </c>
      <c r="S44" s="40">
        <v>20000</v>
      </c>
      <c r="T44" s="40">
        <v>3724.3947858472998</v>
      </c>
      <c r="U44" s="40">
        <v>3724.3947858472998</v>
      </c>
      <c r="V44" s="40">
        <v>3724.3947858472998</v>
      </c>
      <c r="W44" s="40">
        <v>1</v>
      </c>
      <c r="X44" s="40">
        <v>82888.5550559455</v>
      </c>
      <c r="Y44" s="40">
        <v>82888.5550559455</v>
      </c>
      <c r="Z44" s="40">
        <v>82888.5550559455</v>
      </c>
      <c r="AA44" s="40">
        <v>15435.485112839013</v>
      </c>
      <c r="AB44" s="40">
        <v>15435.485112839013</v>
      </c>
      <c r="AC44" s="40">
        <v>15435.485112839013</v>
      </c>
      <c r="AD44" s="40">
        <v>1</v>
      </c>
      <c r="AE44" s="40">
        <v>76906.906752939132</v>
      </c>
      <c r="AF44" s="40">
        <v>76906.906752939132</v>
      </c>
      <c r="AG44" s="40">
        <v>76906.906752939132</v>
      </c>
      <c r="AH44" s="40">
        <v>14321.58412531455</v>
      </c>
      <c r="AI44" s="40">
        <v>14321.58412531455</v>
      </c>
      <c r="AJ44" s="40">
        <v>14321.58412531455</v>
      </c>
      <c r="AK44" s="40">
        <v>1</v>
      </c>
      <c r="AL44" s="40">
        <v>102542.54233725216</v>
      </c>
      <c r="AM44" s="40">
        <v>102542.54233725216</v>
      </c>
      <c r="AN44" s="40">
        <v>102542.54233725216</v>
      </c>
      <c r="AO44" s="40">
        <v>19095.445500419395</v>
      </c>
      <c r="AP44" s="40">
        <v>19095.445500419395</v>
      </c>
      <c r="AQ44" s="40">
        <v>19095.445500419395</v>
      </c>
      <c r="AR44" s="40">
        <v>1</v>
      </c>
      <c r="AS44" s="40">
        <v>106815.148267971</v>
      </c>
      <c r="AT44" s="40">
        <v>106815.148267971</v>
      </c>
      <c r="AU44" s="40">
        <v>106815.148267971</v>
      </c>
      <c r="AV44" s="40">
        <v>19891.089062936873</v>
      </c>
      <c r="AW44" s="40">
        <v>19891.089062936873</v>
      </c>
      <c r="AX44" s="40">
        <v>19891.089062936873</v>
      </c>
      <c r="AY44" s="40"/>
      <c r="AZ44" s="40"/>
      <c r="BA44" s="40"/>
      <c r="BB44" s="40"/>
      <c r="BC44" s="40"/>
      <c r="BD44" s="40"/>
      <c r="BE44" s="40"/>
      <c r="BF44" s="40"/>
      <c r="BG44" s="40"/>
      <c r="BH44" s="40"/>
      <c r="BI44" s="40"/>
      <c r="BJ44" s="40"/>
      <c r="BK44" s="40"/>
      <c r="BL44" s="40"/>
      <c r="BM44" s="40"/>
      <c r="BN44" s="40"/>
      <c r="BO44" s="40"/>
      <c r="BP44" s="40"/>
      <c r="BQ44" s="40"/>
      <c r="BR44" s="40"/>
      <c r="BS44" s="40"/>
      <c r="BT44" s="40">
        <v>6</v>
      </c>
      <c r="BU44" s="40">
        <v>82525.525402351297</v>
      </c>
      <c r="BV44" s="40">
        <v>106815.148267971</v>
      </c>
      <c r="BW44" s="40">
        <v>20000</v>
      </c>
      <c r="BX44" s="40">
        <v>15367.8818253913</v>
      </c>
      <c r="BY44" s="40">
        <v>19891.089062936873</v>
      </c>
      <c r="BZ44" s="40">
        <v>3724.3947858472998</v>
      </c>
    </row>
    <row r="45" spans="1:78" x14ac:dyDescent="0.2">
      <c r="A45" s="41" t="s">
        <v>214</v>
      </c>
      <c r="B45" s="40"/>
      <c r="C45" s="40"/>
      <c r="D45" s="40"/>
      <c r="E45" s="40"/>
      <c r="F45" s="40"/>
      <c r="G45" s="40"/>
      <c r="H45" s="40"/>
      <c r="I45" s="40">
        <v>1</v>
      </c>
      <c r="J45" s="40">
        <v>12000</v>
      </c>
      <c r="K45" s="40">
        <v>12000</v>
      </c>
      <c r="L45" s="40">
        <v>12000</v>
      </c>
      <c r="M45" s="40">
        <v>2708.8036117381494</v>
      </c>
      <c r="N45" s="40">
        <v>2708.8036117381494</v>
      </c>
      <c r="O45" s="40">
        <v>2708.8036117381494</v>
      </c>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v>1</v>
      </c>
      <c r="BU45" s="40">
        <v>12000</v>
      </c>
      <c r="BV45" s="40">
        <v>12000</v>
      </c>
      <c r="BW45" s="40">
        <v>12000</v>
      </c>
      <c r="BX45" s="40">
        <v>2708.8036117381494</v>
      </c>
      <c r="BY45" s="40">
        <v>2708.8036117381494</v>
      </c>
      <c r="BZ45" s="40">
        <v>2708.8036117381494</v>
      </c>
    </row>
    <row r="46" spans="1:78" x14ac:dyDescent="0.2">
      <c r="A46" s="41" t="s">
        <v>171</v>
      </c>
      <c r="B46" s="40"/>
      <c r="C46" s="40"/>
      <c r="D46" s="40"/>
      <c r="E46" s="40"/>
      <c r="F46" s="40"/>
      <c r="G46" s="40"/>
      <c r="H46" s="40"/>
      <c r="I46" s="40">
        <v>1</v>
      </c>
      <c r="J46" s="40">
        <v>149907.13380100971</v>
      </c>
      <c r="K46" s="40">
        <v>149907.13380100971</v>
      </c>
      <c r="L46" s="40">
        <v>149907.13380100971</v>
      </c>
      <c r="M46" s="40">
        <v>33839.082122124091</v>
      </c>
      <c r="N46" s="40">
        <v>33839.082122124091</v>
      </c>
      <c r="O46" s="40">
        <v>33839.082122124091</v>
      </c>
      <c r="P46" s="40"/>
      <c r="Q46" s="40"/>
      <c r="R46" s="40"/>
      <c r="S46" s="40"/>
      <c r="T46" s="40"/>
      <c r="U46" s="40"/>
      <c r="V46" s="40"/>
      <c r="W46" s="40">
        <v>2</v>
      </c>
      <c r="X46" s="40">
        <v>171503.92426386705</v>
      </c>
      <c r="Y46" s="40">
        <v>228671.89901848941</v>
      </c>
      <c r="Z46" s="40">
        <v>114335.9495092447</v>
      </c>
      <c r="AA46" s="40">
        <v>38714.204122769086</v>
      </c>
      <c r="AB46" s="40">
        <v>51618.938830358784</v>
      </c>
      <c r="AC46" s="40">
        <v>25809.469415179392</v>
      </c>
      <c r="AD46" s="40"/>
      <c r="AE46" s="40"/>
      <c r="AF46" s="40"/>
      <c r="AG46" s="40"/>
      <c r="AH46" s="40"/>
      <c r="AI46" s="40"/>
      <c r="AJ46" s="40"/>
      <c r="AK46" s="40"/>
      <c r="AL46" s="40"/>
      <c r="AM46" s="40"/>
      <c r="AN46" s="40"/>
      <c r="AO46" s="40"/>
      <c r="AP46" s="40"/>
      <c r="AQ46" s="40"/>
      <c r="AR46" s="40">
        <v>4</v>
      </c>
      <c r="AS46" s="40">
        <v>75216.933408202211</v>
      </c>
      <c r="AT46" s="40">
        <v>114335.9495092447</v>
      </c>
      <c r="AU46" s="40">
        <v>50307.817784067665</v>
      </c>
      <c r="AV46" s="40">
        <v>16978.9917400005</v>
      </c>
      <c r="AW46" s="40">
        <v>25809.469415179392</v>
      </c>
      <c r="AX46" s="40">
        <v>11356.166542678931</v>
      </c>
      <c r="AY46" s="40"/>
      <c r="AZ46" s="40"/>
      <c r="BA46" s="40"/>
      <c r="BB46" s="40"/>
      <c r="BC46" s="40"/>
      <c r="BD46" s="40"/>
      <c r="BE46" s="40"/>
      <c r="BF46" s="40"/>
      <c r="BG46" s="40"/>
      <c r="BH46" s="40"/>
      <c r="BI46" s="40"/>
      <c r="BJ46" s="40"/>
      <c r="BK46" s="40"/>
      <c r="BL46" s="40"/>
      <c r="BM46" s="40"/>
      <c r="BN46" s="40"/>
      <c r="BO46" s="40"/>
      <c r="BP46" s="40"/>
      <c r="BQ46" s="40"/>
      <c r="BR46" s="40"/>
      <c r="BS46" s="40"/>
      <c r="BT46" s="40">
        <v>7</v>
      </c>
      <c r="BU46" s="40">
        <v>113397.53085165039</v>
      </c>
      <c r="BV46" s="40">
        <v>228671.89901848941</v>
      </c>
      <c r="BW46" s="40">
        <v>50307.817784067665</v>
      </c>
      <c r="BX46" s="40">
        <v>25597.636761094898</v>
      </c>
      <c r="BY46" s="40">
        <v>51618.938830358784</v>
      </c>
      <c r="BZ46" s="40">
        <v>11356.166542678931</v>
      </c>
    </row>
    <row r="47" spans="1:78" x14ac:dyDescent="0.2">
      <c r="A47" s="41" t="s">
        <v>172</v>
      </c>
      <c r="B47" s="40"/>
      <c r="C47" s="40"/>
      <c r="D47" s="40"/>
      <c r="E47" s="40"/>
      <c r="F47" s="40"/>
      <c r="G47" s="40"/>
      <c r="H47" s="40"/>
      <c r="I47" s="40">
        <v>1</v>
      </c>
      <c r="J47" s="40">
        <v>89944.280280605832</v>
      </c>
      <c r="K47" s="40">
        <v>89944.280280605832</v>
      </c>
      <c r="L47" s="40">
        <v>89944.280280605832</v>
      </c>
      <c r="M47" s="40">
        <v>20303.449273274455</v>
      </c>
      <c r="N47" s="40">
        <v>20303.449273274455</v>
      </c>
      <c r="O47" s="40">
        <v>20303.449273274455</v>
      </c>
      <c r="P47" s="40">
        <v>1</v>
      </c>
      <c r="Q47" s="40">
        <v>60000</v>
      </c>
      <c r="R47" s="40">
        <v>60000</v>
      </c>
      <c r="S47" s="40">
        <v>60000</v>
      </c>
      <c r="T47" s="40">
        <v>13544.018058690746</v>
      </c>
      <c r="U47" s="40">
        <v>13544.018058690746</v>
      </c>
      <c r="V47" s="40">
        <v>13544.018058690746</v>
      </c>
      <c r="W47" s="40"/>
      <c r="X47" s="40"/>
      <c r="Y47" s="40"/>
      <c r="Z47" s="40"/>
      <c r="AA47" s="40"/>
      <c r="AB47" s="40"/>
      <c r="AC47" s="40"/>
      <c r="AD47" s="40"/>
      <c r="AE47" s="40"/>
      <c r="AF47" s="40"/>
      <c r="AG47" s="40"/>
      <c r="AH47" s="40"/>
      <c r="AI47" s="40"/>
      <c r="AJ47" s="40"/>
      <c r="AK47" s="40"/>
      <c r="AL47" s="40"/>
      <c r="AM47" s="40"/>
      <c r="AN47" s="40"/>
      <c r="AO47" s="40"/>
      <c r="AP47" s="40"/>
      <c r="AQ47" s="40"/>
      <c r="AR47" s="40">
        <v>1</v>
      </c>
      <c r="AS47" s="40">
        <v>76223.966339496474</v>
      </c>
      <c r="AT47" s="40">
        <v>76223.966339496474</v>
      </c>
      <c r="AU47" s="40">
        <v>76223.966339496474</v>
      </c>
      <c r="AV47" s="40">
        <v>17206.312943452929</v>
      </c>
      <c r="AW47" s="40">
        <v>17206.312943452929</v>
      </c>
      <c r="AX47" s="40">
        <v>17206.312943452929</v>
      </c>
      <c r="AY47" s="40"/>
      <c r="AZ47" s="40"/>
      <c r="BA47" s="40"/>
      <c r="BB47" s="40"/>
      <c r="BC47" s="40"/>
      <c r="BD47" s="40"/>
      <c r="BE47" s="40"/>
      <c r="BF47" s="40"/>
      <c r="BG47" s="40"/>
      <c r="BH47" s="40"/>
      <c r="BI47" s="40"/>
      <c r="BJ47" s="40"/>
      <c r="BK47" s="40"/>
      <c r="BL47" s="40"/>
      <c r="BM47" s="40"/>
      <c r="BN47" s="40"/>
      <c r="BO47" s="40"/>
      <c r="BP47" s="40"/>
      <c r="BQ47" s="40"/>
      <c r="BR47" s="40"/>
      <c r="BS47" s="40"/>
      <c r="BT47" s="40">
        <v>3</v>
      </c>
      <c r="BU47" s="40">
        <v>75389.415540034111</v>
      </c>
      <c r="BV47" s="40">
        <v>89944.280280605832</v>
      </c>
      <c r="BW47" s="40">
        <v>60000</v>
      </c>
      <c r="BX47" s="40">
        <v>17017.926758472709</v>
      </c>
      <c r="BY47" s="40">
        <v>20303.449273274455</v>
      </c>
      <c r="BZ47" s="40">
        <v>13544.018058690746</v>
      </c>
    </row>
    <row r="48" spans="1:78" x14ac:dyDescent="0.2">
      <c r="A48" s="41" t="s">
        <v>160</v>
      </c>
      <c r="B48" s="40"/>
      <c r="C48" s="40"/>
      <c r="D48" s="40"/>
      <c r="E48" s="40"/>
      <c r="F48" s="40"/>
      <c r="G48" s="40"/>
      <c r="H48" s="40"/>
      <c r="I48" s="40">
        <v>1</v>
      </c>
      <c r="J48" s="40">
        <v>41923.181486723057</v>
      </c>
      <c r="K48" s="40">
        <v>41923.181486723057</v>
      </c>
      <c r="L48" s="40">
        <v>41923.181486723057</v>
      </c>
      <c r="M48" s="40">
        <v>9463.4721188991098</v>
      </c>
      <c r="N48" s="40">
        <v>9463.4721188991098</v>
      </c>
      <c r="O48" s="40">
        <v>9463.4721188991098</v>
      </c>
      <c r="P48" s="40">
        <v>2</v>
      </c>
      <c r="Q48" s="40">
        <v>67458.210210454374</v>
      </c>
      <c r="R48" s="40">
        <v>80289.244544269619</v>
      </c>
      <c r="S48" s="40">
        <v>54627.175876639136</v>
      </c>
      <c r="T48" s="40">
        <v>15227.586954955841</v>
      </c>
      <c r="U48" s="40">
        <v>18123.982967103751</v>
      </c>
      <c r="V48" s="40">
        <v>12331.190942807933</v>
      </c>
      <c r="W48" s="40"/>
      <c r="X48" s="40"/>
      <c r="Y48" s="40"/>
      <c r="Z48" s="40"/>
      <c r="AA48" s="40"/>
      <c r="AB48" s="40"/>
      <c r="AC48" s="40"/>
      <c r="AD48" s="40"/>
      <c r="AE48" s="40"/>
      <c r="AF48" s="40"/>
      <c r="AG48" s="40"/>
      <c r="AH48" s="40"/>
      <c r="AI48" s="40"/>
      <c r="AJ48" s="40"/>
      <c r="AK48" s="40"/>
      <c r="AL48" s="40"/>
      <c r="AM48" s="40"/>
      <c r="AN48" s="40"/>
      <c r="AO48" s="40"/>
      <c r="AP48" s="40"/>
      <c r="AQ48" s="40"/>
      <c r="AR48" s="40">
        <v>3</v>
      </c>
      <c r="AS48" s="40">
        <v>54958.916129075973</v>
      </c>
      <c r="AT48" s="40">
        <v>62249.572510588783</v>
      </c>
      <c r="AU48" s="40">
        <v>48000</v>
      </c>
      <c r="AV48" s="40">
        <v>12406.075875637916</v>
      </c>
      <c r="AW48" s="40">
        <v>14051.822237153225</v>
      </c>
      <c r="AX48" s="40">
        <v>10835.214446952597</v>
      </c>
      <c r="AY48" s="40"/>
      <c r="AZ48" s="40"/>
      <c r="BA48" s="40"/>
      <c r="BB48" s="40"/>
      <c r="BC48" s="40"/>
      <c r="BD48" s="40"/>
      <c r="BE48" s="40"/>
      <c r="BF48" s="40"/>
      <c r="BG48" s="40"/>
      <c r="BH48" s="40"/>
      <c r="BI48" s="40"/>
      <c r="BJ48" s="40"/>
      <c r="BK48" s="40"/>
      <c r="BL48" s="40"/>
      <c r="BM48" s="40"/>
      <c r="BN48" s="40"/>
      <c r="BO48" s="40"/>
      <c r="BP48" s="40"/>
      <c r="BQ48" s="40"/>
      <c r="BR48" s="40"/>
      <c r="BS48" s="40"/>
      <c r="BT48" s="40">
        <v>6</v>
      </c>
      <c r="BU48" s="40">
        <v>56952.725049143286</v>
      </c>
      <c r="BV48" s="40">
        <v>80289.244544269619</v>
      </c>
      <c r="BW48" s="40">
        <v>41923.181486723057</v>
      </c>
      <c r="BX48" s="40">
        <v>12856.145609287423</v>
      </c>
      <c r="BY48" s="40">
        <v>18123.982967103751</v>
      </c>
      <c r="BZ48" s="40">
        <v>9463.4721188991098</v>
      </c>
    </row>
    <row r="49" spans="1:78" x14ac:dyDescent="0.2">
      <c r="A49" s="41" t="s">
        <v>139</v>
      </c>
      <c r="B49" s="40"/>
      <c r="C49" s="40"/>
      <c r="D49" s="40"/>
      <c r="E49" s="40"/>
      <c r="F49" s="40"/>
      <c r="G49" s="40"/>
      <c r="H49" s="40"/>
      <c r="I49" s="40">
        <v>4</v>
      </c>
      <c r="J49" s="40">
        <v>74545.578120672697</v>
      </c>
      <c r="K49" s="40">
        <v>100000</v>
      </c>
      <c r="L49" s="40">
        <v>50815.977559664309</v>
      </c>
      <c r="M49" s="40">
        <v>16827.444271032215</v>
      </c>
      <c r="N49" s="40">
        <v>22573.363431151243</v>
      </c>
      <c r="O49" s="40">
        <v>11470.875295635286</v>
      </c>
      <c r="P49" s="40">
        <v>4</v>
      </c>
      <c r="Q49" s="40">
        <v>67977.978260924807</v>
      </c>
      <c r="R49" s="40">
        <v>90198.36016840415</v>
      </c>
      <c r="S49" s="40">
        <v>53356.776437647524</v>
      </c>
      <c r="T49" s="40">
        <v>15344.916085987541</v>
      </c>
      <c r="U49" s="40">
        <v>20360.80364975263</v>
      </c>
      <c r="V49" s="40">
        <v>12044.419060417049</v>
      </c>
      <c r="W49" s="40">
        <v>3</v>
      </c>
      <c r="X49" s="40">
        <v>60767.439831765245</v>
      </c>
      <c r="Y49" s="40">
        <v>82575.963534454509</v>
      </c>
      <c r="Z49" s="40">
        <v>42558.381206218859</v>
      </c>
      <c r="AA49" s="40">
        <v>13717.255041030528</v>
      </c>
      <c r="AB49" s="40">
        <v>18640.17235540734</v>
      </c>
      <c r="AC49" s="40">
        <v>9606.8580600945515</v>
      </c>
      <c r="AD49" s="40"/>
      <c r="AE49" s="40"/>
      <c r="AF49" s="40"/>
      <c r="AG49" s="40"/>
      <c r="AH49" s="40"/>
      <c r="AI49" s="40"/>
      <c r="AJ49" s="40"/>
      <c r="AK49" s="40"/>
      <c r="AL49" s="40"/>
      <c r="AM49" s="40"/>
      <c r="AN49" s="40"/>
      <c r="AO49" s="40"/>
      <c r="AP49" s="40"/>
      <c r="AQ49" s="40"/>
      <c r="AR49" s="40">
        <v>5</v>
      </c>
      <c r="AS49" s="40">
        <v>102501.39870978233</v>
      </c>
      <c r="AT49" s="40">
        <v>184207.91865378313</v>
      </c>
      <c r="AU49" s="40">
        <v>30489.586535798586</v>
      </c>
      <c r="AV49" s="40">
        <v>23138.013252772536</v>
      </c>
      <c r="AW49" s="40">
        <v>41581.922946677907</v>
      </c>
      <c r="AX49" s="40">
        <v>6882.5251773811715</v>
      </c>
      <c r="AY49" s="40"/>
      <c r="AZ49" s="40"/>
      <c r="BA49" s="40"/>
      <c r="BB49" s="40"/>
      <c r="BC49" s="40"/>
      <c r="BD49" s="40"/>
      <c r="BE49" s="40"/>
      <c r="BF49" s="40"/>
      <c r="BG49" s="40"/>
      <c r="BH49" s="40"/>
      <c r="BI49" s="40"/>
      <c r="BJ49" s="40"/>
      <c r="BK49" s="40"/>
      <c r="BL49" s="40"/>
      <c r="BM49" s="40">
        <v>1</v>
      </c>
      <c r="BN49" s="40">
        <v>88927.960729412545</v>
      </c>
      <c r="BO49" s="40">
        <v>88927.960729412545</v>
      </c>
      <c r="BP49" s="40">
        <v>88927.960729412545</v>
      </c>
      <c r="BQ49" s="40">
        <v>20074.03176736175</v>
      </c>
      <c r="BR49" s="40">
        <v>20074.03176736175</v>
      </c>
      <c r="BS49" s="40">
        <v>20074.03176736175</v>
      </c>
      <c r="BT49" s="40">
        <v>17</v>
      </c>
      <c r="BU49" s="40">
        <v>79637.147017647629</v>
      </c>
      <c r="BV49" s="40">
        <v>184207.91865378313</v>
      </c>
      <c r="BW49" s="40">
        <v>30489.586535798586</v>
      </c>
      <c r="BX49" s="40">
        <v>17976.782622493829</v>
      </c>
      <c r="BY49" s="40">
        <v>41581.922946677907</v>
      </c>
      <c r="BZ49" s="40">
        <v>6882.5251773811715</v>
      </c>
    </row>
    <row r="50" spans="1:78" x14ac:dyDescent="0.2">
      <c r="A50" s="41" t="s">
        <v>173</v>
      </c>
      <c r="B50" s="40"/>
      <c r="C50" s="40"/>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v>3</v>
      </c>
      <c r="AS50" s="40">
        <v>30066.120056134718</v>
      </c>
      <c r="AT50" s="40">
        <v>44463.980364706273</v>
      </c>
      <c r="AU50" s="40">
        <v>20326.391023865726</v>
      </c>
      <c r="AV50" s="40">
        <v>6786.9345499175442</v>
      </c>
      <c r="AW50" s="40">
        <v>10037.015883680875</v>
      </c>
      <c r="AX50" s="40">
        <v>4588.3501182541149</v>
      </c>
      <c r="AY50" s="40"/>
      <c r="AZ50" s="40"/>
      <c r="BA50" s="40"/>
      <c r="BB50" s="40"/>
      <c r="BC50" s="40"/>
      <c r="BD50" s="40"/>
      <c r="BE50" s="40"/>
      <c r="BF50" s="40"/>
      <c r="BG50" s="40"/>
      <c r="BH50" s="40"/>
      <c r="BI50" s="40"/>
      <c r="BJ50" s="40"/>
      <c r="BK50" s="40"/>
      <c r="BL50" s="40"/>
      <c r="BM50" s="40"/>
      <c r="BN50" s="40"/>
      <c r="BO50" s="40"/>
      <c r="BP50" s="40"/>
      <c r="BQ50" s="40"/>
      <c r="BR50" s="40"/>
      <c r="BS50" s="40"/>
      <c r="BT50" s="40">
        <v>3</v>
      </c>
      <c r="BU50" s="40">
        <v>30066.120056134718</v>
      </c>
      <c r="BV50" s="40">
        <v>44463.980364706273</v>
      </c>
      <c r="BW50" s="40">
        <v>20326.391023865726</v>
      </c>
      <c r="BX50" s="40">
        <v>6786.9345499175442</v>
      </c>
      <c r="BY50" s="40">
        <v>10037.015883680875</v>
      </c>
      <c r="BZ50" s="40">
        <v>4588.3501182541149</v>
      </c>
    </row>
    <row r="51" spans="1:78" x14ac:dyDescent="0.2">
      <c r="A51" s="41" t="s">
        <v>161</v>
      </c>
      <c r="B51" s="40"/>
      <c r="C51" s="40"/>
      <c r="D51" s="40"/>
      <c r="E51" s="40"/>
      <c r="F51" s="40"/>
      <c r="G51" s="40"/>
      <c r="H51" s="40"/>
      <c r="I51" s="40">
        <v>1</v>
      </c>
      <c r="J51" s="40">
        <v>11518.711713336908</v>
      </c>
      <c r="K51" s="40">
        <v>11518.711713336908</v>
      </c>
      <c r="L51" s="40">
        <v>11518.711713336908</v>
      </c>
      <c r="M51" s="40">
        <v>2600.1606576381287</v>
      </c>
      <c r="N51" s="40">
        <v>2600.1606576381287</v>
      </c>
      <c r="O51" s="40">
        <v>2600.1606576381287</v>
      </c>
      <c r="P51" s="40"/>
      <c r="Q51" s="40"/>
      <c r="R51" s="40"/>
      <c r="S51" s="40"/>
      <c r="T51" s="40"/>
      <c r="U51" s="40"/>
      <c r="V51" s="40"/>
      <c r="W51" s="40">
        <v>1</v>
      </c>
      <c r="X51" s="40">
        <v>35063.024516168378</v>
      </c>
      <c r="Y51" s="40">
        <v>35063.024516168378</v>
      </c>
      <c r="Z51" s="40">
        <v>35063.024516168378</v>
      </c>
      <c r="AA51" s="40">
        <v>7914.9039539883479</v>
      </c>
      <c r="AB51" s="40">
        <v>7914.9039539883479</v>
      </c>
      <c r="AC51" s="40">
        <v>7914.9039539883479</v>
      </c>
      <c r="AD51" s="40"/>
      <c r="AE51" s="40"/>
      <c r="AF51" s="40"/>
      <c r="AG51" s="40"/>
      <c r="AH51" s="40"/>
      <c r="AI51" s="40"/>
      <c r="AJ51" s="40"/>
      <c r="AK51" s="40">
        <v>1</v>
      </c>
      <c r="AL51" s="40">
        <v>14000</v>
      </c>
      <c r="AM51" s="40">
        <v>14000</v>
      </c>
      <c r="AN51" s="40">
        <v>14000</v>
      </c>
      <c r="AO51" s="40">
        <v>3160.270880361174</v>
      </c>
      <c r="AP51" s="40">
        <v>3160.270880361174</v>
      </c>
      <c r="AQ51" s="40">
        <v>3160.270880361174</v>
      </c>
      <c r="AR51" s="40">
        <v>2</v>
      </c>
      <c r="AS51" s="40">
        <v>31500</v>
      </c>
      <c r="AT51" s="40">
        <v>40000</v>
      </c>
      <c r="AU51" s="40">
        <v>23000</v>
      </c>
      <c r="AV51" s="40">
        <v>7110.6094808126418</v>
      </c>
      <c r="AW51" s="40">
        <v>9029.3453724604969</v>
      </c>
      <c r="AX51" s="40">
        <v>5191.8735891647857</v>
      </c>
      <c r="AY51" s="40"/>
      <c r="AZ51" s="40"/>
      <c r="BA51" s="40"/>
      <c r="BB51" s="40"/>
      <c r="BC51" s="40"/>
      <c r="BD51" s="40"/>
      <c r="BE51" s="40"/>
      <c r="BF51" s="40"/>
      <c r="BG51" s="40"/>
      <c r="BH51" s="40"/>
      <c r="BI51" s="40"/>
      <c r="BJ51" s="40"/>
      <c r="BK51" s="40"/>
      <c r="BL51" s="40"/>
      <c r="BM51" s="40"/>
      <c r="BN51" s="40"/>
      <c r="BO51" s="40"/>
      <c r="BP51" s="40"/>
      <c r="BQ51" s="40"/>
      <c r="BR51" s="40"/>
      <c r="BS51" s="40"/>
      <c r="BT51" s="40">
        <v>5</v>
      </c>
      <c r="BU51" s="40">
        <v>24716.347245901059</v>
      </c>
      <c r="BV51" s="40">
        <v>40000</v>
      </c>
      <c r="BW51" s="40">
        <v>11518.711713336908</v>
      </c>
      <c r="BX51" s="40">
        <v>5579.3108907225869</v>
      </c>
      <c r="BY51" s="40">
        <v>9029.3453724604969</v>
      </c>
      <c r="BZ51" s="40">
        <v>2600.1606576381287</v>
      </c>
    </row>
    <row r="52" spans="1:78" x14ac:dyDescent="0.2">
      <c r="A52" s="41" t="s">
        <v>222</v>
      </c>
      <c r="B52" s="40"/>
      <c r="C52" s="40"/>
      <c r="D52" s="40"/>
      <c r="E52" s="40"/>
      <c r="F52" s="40"/>
      <c r="G52" s="40"/>
      <c r="H52" s="40"/>
      <c r="I52" s="40">
        <v>1</v>
      </c>
      <c r="J52" s="40">
        <v>41731</v>
      </c>
      <c r="K52" s="40">
        <v>41731</v>
      </c>
      <c r="L52" s="40">
        <v>41731</v>
      </c>
      <c r="M52" s="40" t="e">
        <v>#DIV/0!</v>
      </c>
      <c r="N52" s="40">
        <v>0</v>
      </c>
      <c r="O52" s="40">
        <v>0</v>
      </c>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v>1</v>
      </c>
      <c r="BU52" s="40">
        <v>41731</v>
      </c>
      <c r="BV52" s="40">
        <v>41731</v>
      </c>
      <c r="BW52" s="40">
        <v>41731</v>
      </c>
      <c r="BX52" s="40" t="e">
        <v>#DIV/0!</v>
      </c>
      <c r="BY52" s="40">
        <v>0</v>
      </c>
      <c r="BZ52" s="40">
        <v>0</v>
      </c>
    </row>
    <row r="53" spans="1:78" x14ac:dyDescent="0.2">
      <c r="A53" s="41" t="s">
        <v>162</v>
      </c>
      <c r="B53" s="40"/>
      <c r="C53" s="40"/>
      <c r="D53" s="40"/>
      <c r="E53" s="40"/>
      <c r="F53" s="40"/>
      <c r="G53" s="40"/>
      <c r="H53" s="40"/>
      <c r="I53" s="40">
        <v>3</v>
      </c>
      <c r="J53" s="40">
        <v>51239.444039328177</v>
      </c>
      <c r="K53" s="40">
        <v>63519.971949580387</v>
      </c>
      <c r="L53" s="40">
        <v>44463.980364706273</v>
      </c>
      <c r="M53" s="40">
        <v>11566.465923098913</v>
      </c>
      <c r="N53" s="40">
        <v>14338.594119544106</v>
      </c>
      <c r="O53" s="40">
        <v>10037.015883680875</v>
      </c>
      <c r="P53" s="40">
        <v>1</v>
      </c>
      <c r="Q53" s="40">
        <v>88927.960729412545</v>
      </c>
      <c r="R53" s="40">
        <v>88927.960729412545</v>
      </c>
      <c r="S53" s="40">
        <v>88927.960729412545</v>
      </c>
      <c r="T53" s="40">
        <v>20074.03176736175</v>
      </c>
      <c r="U53" s="40">
        <v>20074.03176736175</v>
      </c>
      <c r="V53" s="40">
        <v>20074.03176736175</v>
      </c>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v>1</v>
      </c>
      <c r="BN53" s="40">
        <v>65616.131023916547</v>
      </c>
      <c r="BO53" s="40">
        <v>65616.131023916547</v>
      </c>
      <c r="BP53" s="40">
        <v>65616.131023916547</v>
      </c>
      <c r="BQ53" s="40">
        <v>14811.767725489064</v>
      </c>
      <c r="BR53" s="40">
        <v>14811.767725489064</v>
      </c>
      <c r="BS53" s="40">
        <v>14811.767725489064</v>
      </c>
      <c r="BT53" s="40">
        <v>5</v>
      </c>
      <c r="BU53" s="40">
        <v>61652.484774262724</v>
      </c>
      <c r="BV53" s="40">
        <v>88927.960729412545</v>
      </c>
      <c r="BW53" s="40">
        <v>44463.980364706273</v>
      </c>
      <c r="BX53" s="40">
        <v>13917.039452429508</v>
      </c>
      <c r="BY53" s="40">
        <v>20074.03176736175</v>
      </c>
      <c r="BZ53" s="40">
        <v>10037.015883680875</v>
      </c>
    </row>
    <row r="54" spans="1:78" x14ac:dyDescent="0.2">
      <c r="A54" s="41" t="s">
        <v>1235</v>
      </c>
      <c r="B54" s="40">
        <v>1</v>
      </c>
      <c r="C54" s="40">
        <v>63519.971949580387</v>
      </c>
      <c r="D54" s="40">
        <v>63519.971949580387</v>
      </c>
      <c r="E54" s="40">
        <v>63519.971949580387</v>
      </c>
      <c r="F54" s="40">
        <v>14338.594119544106</v>
      </c>
      <c r="G54" s="40">
        <v>14338.594119544106</v>
      </c>
      <c r="H54" s="40">
        <v>14338.594119544106</v>
      </c>
      <c r="I54" s="40">
        <v>2</v>
      </c>
      <c r="J54" s="40">
        <v>50307.817784067673</v>
      </c>
      <c r="K54" s="40">
        <v>76223.966339496474</v>
      </c>
      <c r="L54" s="40">
        <v>24391.669228638868</v>
      </c>
      <c r="M54" s="40">
        <v>11356.166542678933</v>
      </c>
      <c r="N54" s="40">
        <v>17206.312943452929</v>
      </c>
      <c r="O54" s="40">
        <v>5506.0201419049363</v>
      </c>
      <c r="P54" s="40">
        <v>1</v>
      </c>
      <c r="Q54" s="40">
        <v>19055.991584874118</v>
      </c>
      <c r="R54" s="40">
        <v>19055.991584874118</v>
      </c>
      <c r="S54" s="40">
        <v>19055.991584874118</v>
      </c>
      <c r="T54" s="40">
        <v>4301.5782358632323</v>
      </c>
      <c r="U54" s="40">
        <v>4301.5782358632323</v>
      </c>
      <c r="V54" s="40">
        <v>4301.5782358632323</v>
      </c>
      <c r="W54" s="40">
        <v>1</v>
      </c>
      <c r="X54" s="40">
        <v>30489.586535798586</v>
      </c>
      <c r="Y54" s="40">
        <v>30489.586535798586</v>
      </c>
      <c r="Z54" s="40">
        <v>30489.586535798586</v>
      </c>
      <c r="AA54" s="40">
        <v>6882.5251773811715</v>
      </c>
      <c r="AB54" s="40">
        <v>6882.5251773811715</v>
      </c>
      <c r="AC54" s="40">
        <v>6882.5251773811715</v>
      </c>
      <c r="AD54" s="40">
        <v>1</v>
      </c>
      <c r="AE54" s="40">
        <v>69871.969144538423</v>
      </c>
      <c r="AF54" s="40">
        <v>69871.969144538423</v>
      </c>
      <c r="AG54" s="40">
        <v>69871.969144538423</v>
      </c>
      <c r="AH54" s="40">
        <v>15772.453531498517</v>
      </c>
      <c r="AI54" s="40">
        <v>15772.453531498517</v>
      </c>
      <c r="AJ54" s="40">
        <v>15772.453531498517</v>
      </c>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v>6</v>
      </c>
      <c r="BU54" s="40">
        <v>47258.859130487806</v>
      </c>
      <c r="BV54" s="40">
        <v>76223.966339496474</v>
      </c>
      <c r="BW54" s="40">
        <v>19055.991584874118</v>
      </c>
      <c r="BX54" s="40">
        <v>10667.914024940816</v>
      </c>
      <c r="BY54" s="40">
        <v>17206.312943452929</v>
      </c>
      <c r="BZ54" s="40">
        <v>4301.5782358632323</v>
      </c>
    </row>
    <row r="55" spans="1:78" x14ac:dyDescent="0.2">
      <c r="A55" s="41" t="s">
        <v>228</v>
      </c>
      <c r="B55" s="40">
        <v>1</v>
      </c>
      <c r="C55" s="40">
        <v>15000</v>
      </c>
      <c r="D55" s="40">
        <v>15000</v>
      </c>
      <c r="E55" s="40">
        <v>15000</v>
      </c>
      <c r="F55" s="40" t="e">
        <v>#DIV/0!</v>
      </c>
      <c r="G55" s="40">
        <v>0</v>
      </c>
      <c r="H55" s="40">
        <v>0</v>
      </c>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v>1</v>
      </c>
      <c r="BU55" s="40">
        <v>15000</v>
      </c>
      <c r="BV55" s="40">
        <v>15000</v>
      </c>
      <c r="BW55" s="40">
        <v>15000</v>
      </c>
      <c r="BX55" s="40" t="e">
        <v>#DIV/0!</v>
      </c>
      <c r="BY55" s="40">
        <v>0</v>
      </c>
      <c r="BZ55" s="40">
        <v>0</v>
      </c>
    </row>
    <row r="56" spans="1:78" x14ac:dyDescent="0.2">
      <c r="A56" s="41" t="s">
        <v>231</v>
      </c>
      <c r="B56" s="40"/>
      <c r="C56" s="40"/>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v>1</v>
      </c>
      <c r="AS56" s="40">
        <v>13500</v>
      </c>
      <c r="AT56" s="40">
        <v>13500</v>
      </c>
      <c r="AU56" s="40">
        <v>13500</v>
      </c>
      <c r="AV56" s="40" t="e">
        <v>#DIV/0!</v>
      </c>
      <c r="AW56" s="40">
        <v>0</v>
      </c>
      <c r="AX56" s="40">
        <v>0</v>
      </c>
      <c r="AY56" s="40"/>
      <c r="AZ56" s="40"/>
      <c r="BA56" s="40"/>
      <c r="BB56" s="40"/>
      <c r="BC56" s="40"/>
      <c r="BD56" s="40"/>
      <c r="BE56" s="40"/>
      <c r="BF56" s="40"/>
      <c r="BG56" s="40"/>
      <c r="BH56" s="40"/>
      <c r="BI56" s="40"/>
      <c r="BJ56" s="40"/>
      <c r="BK56" s="40"/>
      <c r="BL56" s="40"/>
      <c r="BM56" s="40"/>
      <c r="BN56" s="40"/>
      <c r="BO56" s="40"/>
      <c r="BP56" s="40"/>
      <c r="BQ56" s="40"/>
      <c r="BR56" s="40"/>
      <c r="BS56" s="40"/>
      <c r="BT56" s="40">
        <v>1</v>
      </c>
      <c r="BU56" s="40">
        <v>13500</v>
      </c>
      <c r="BV56" s="40">
        <v>13500</v>
      </c>
      <c r="BW56" s="40">
        <v>13500</v>
      </c>
      <c r="BX56" s="40" t="e">
        <v>#DIV/0!</v>
      </c>
      <c r="BY56" s="40">
        <v>0</v>
      </c>
      <c r="BZ56" s="40">
        <v>0</v>
      </c>
    </row>
    <row r="57" spans="1:78" x14ac:dyDescent="0.2">
      <c r="A57" s="41" t="s">
        <v>142</v>
      </c>
      <c r="B57" s="40">
        <v>1</v>
      </c>
      <c r="C57" s="40">
        <v>62564.631571458704</v>
      </c>
      <c r="D57" s="40">
        <v>62564.631571458704</v>
      </c>
      <c r="E57" s="40">
        <v>62564.631571458704</v>
      </c>
      <c r="F57" s="40">
        <v>14122.941663986165</v>
      </c>
      <c r="G57" s="40">
        <v>14122.941663986165</v>
      </c>
      <c r="H57" s="40">
        <v>14122.941663986165</v>
      </c>
      <c r="I57" s="40">
        <v>12</v>
      </c>
      <c r="J57" s="40">
        <v>62090.772580714816</v>
      </c>
      <c r="K57" s="40">
        <v>95279.957924370581</v>
      </c>
      <c r="L57" s="40">
        <v>36206.384011260823</v>
      </c>
      <c r="M57" s="40">
        <v>14015.975751854365</v>
      </c>
      <c r="N57" s="40">
        <v>21507.891179316161</v>
      </c>
      <c r="O57" s="40">
        <v>8172.9986481401411</v>
      </c>
      <c r="P57" s="40">
        <v>1</v>
      </c>
      <c r="Q57" s="40">
        <v>38111.983169748237</v>
      </c>
      <c r="R57" s="40">
        <v>38111.983169748237</v>
      </c>
      <c r="S57" s="40">
        <v>38111.983169748237</v>
      </c>
      <c r="T57" s="40">
        <v>8603.1564717264646</v>
      </c>
      <c r="U57" s="40">
        <v>8603.1564717264646</v>
      </c>
      <c r="V57" s="40">
        <v>8603.1564717264646</v>
      </c>
      <c r="W57" s="40">
        <v>2</v>
      </c>
      <c r="X57" s="40">
        <v>71142.368583530042</v>
      </c>
      <c r="Y57" s="40">
        <v>78764.765217479682</v>
      </c>
      <c r="Z57" s="40">
        <v>63519.971949580387</v>
      </c>
      <c r="AA57" s="40">
        <v>16059.225413889399</v>
      </c>
      <c r="AB57" s="40">
        <v>17779.856708234693</v>
      </c>
      <c r="AC57" s="40">
        <v>14338.594119544106</v>
      </c>
      <c r="AD57" s="40"/>
      <c r="AE57" s="40"/>
      <c r="AF57" s="40"/>
      <c r="AG57" s="40"/>
      <c r="AH57" s="40"/>
      <c r="AI57" s="40"/>
      <c r="AJ57" s="40"/>
      <c r="AK57" s="40">
        <v>2</v>
      </c>
      <c r="AL57" s="40">
        <v>64790.371388571999</v>
      </c>
      <c r="AM57" s="40">
        <v>76223.966339496474</v>
      </c>
      <c r="AN57" s="40">
        <v>53356.776437647524</v>
      </c>
      <c r="AO57" s="40">
        <v>14625.366001934988</v>
      </c>
      <c r="AP57" s="40">
        <v>17206.312943452929</v>
      </c>
      <c r="AQ57" s="40">
        <v>12044.419060417049</v>
      </c>
      <c r="AR57" s="40">
        <v>4</v>
      </c>
      <c r="AS57" s="40">
        <v>76859.166058992269</v>
      </c>
      <c r="AT57" s="40">
        <v>104172.75399731184</v>
      </c>
      <c r="AU57" s="40">
        <v>57167.974754622352</v>
      </c>
      <c r="AV57" s="40">
        <v>17349.698884648369</v>
      </c>
      <c r="AW57" s="40">
        <v>23515.294356052334</v>
      </c>
      <c r="AX57" s="40">
        <v>12904.734707589696</v>
      </c>
      <c r="AY57" s="40"/>
      <c r="AZ57" s="40"/>
      <c r="BA57" s="40"/>
      <c r="BB57" s="40"/>
      <c r="BC57" s="40"/>
      <c r="BD57" s="40"/>
      <c r="BE57" s="40"/>
      <c r="BF57" s="40">
        <v>1</v>
      </c>
      <c r="BG57" s="40">
        <v>254079.88779832155</v>
      </c>
      <c r="BH57" s="40">
        <v>254079.88779832155</v>
      </c>
      <c r="BI57" s="40">
        <v>254079.88779832155</v>
      </c>
      <c r="BJ57" s="40">
        <v>57354.376478176426</v>
      </c>
      <c r="BK57" s="40">
        <v>57354.376478176426</v>
      </c>
      <c r="BL57" s="40">
        <v>57354.376478176426</v>
      </c>
      <c r="BM57" s="40"/>
      <c r="BN57" s="40"/>
      <c r="BO57" s="40"/>
      <c r="BP57" s="40"/>
      <c r="BQ57" s="40"/>
      <c r="BR57" s="40"/>
      <c r="BS57" s="40"/>
      <c r="BT57" s="40">
        <v>23</v>
      </c>
      <c r="BU57" s="40">
        <v>73006.431203838249</v>
      </c>
      <c r="BV57" s="40">
        <v>254079.88779832155</v>
      </c>
      <c r="BW57" s="40">
        <v>36206.384011260823</v>
      </c>
      <c r="BX57" s="40">
        <v>16480.00704375581</v>
      </c>
      <c r="BY57" s="40">
        <v>57354.376478176426</v>
      </c>
      <c r="BZ57" s="40">
        <v>8172.9986481401411</v>
      </c>
    </row>
    <row r="58" spans="1:78" x14ac:dyDescent="0.2">
      <c r="A58" s="41" t="s">
        <v>154</v>
      </c>
      <c r="B58" s="40">
        <v>1</v>
      </c>
      <c r="C58" s="40">
        <v>110000</v>
      </c>
      <c r="D58" s="40">
        <v>110000</v>
      </c>
      <c r="E58" s="40">
        <v>110000</v>
      </c>
      <c r="F58" s="40">
        <v>16200.294550810015</v>
      </c>
      <c r="G58" s="40">
        <v>16200.294550810015</v>
      </c>
      <c r="H58" s="40">
        <v>16200.294550810015</v>
      </c>
      <c r="I58" s="40">
        <v>1</v>
      </c>
      <c r="J58" s="40">
        <v>67700.452577525488</v>
      </c>
      <c r="K58" s="40">
        <v>67700.452577525488</v>
      </c>
      <c r="L58" s="40">
        <v>67700.452577525488</v>
      </c>
      <c r="M58" s="40">
        <v>9970.6115725368909</v>
      </c>
      <c r="N58" s="40">
        <v>9970.6115725368909</v>
      </c>
      <c r="O58" s="40">
        <v>9970.6115725368909</v>
      </c>
      <c r="P58" s="40"/>
      <c r="Q58" s="40"/>
      <c r="R58" s="40"/>
      <c r="S58" s="40"/>
      <c r="T58" s="40"/>
      <c r="U58" s="40"/>
      <c r="V58" s="40"/>
      <c r="W58" s="40">
        <v>2</v>
      </c>
      <c r="X58" s="40">
        <v>105000</v>
      </c>
      <c r="Y58" s="40">
        <v>110000</v>
      </c>
      <c r="Z58" s="40">
        <v>100000</v>
      </c>
      <c r="AA58" s="40">
        <v>15463.917525773195</v>
      </c>
      <c r="AB58" s="40">
        <v>16200.294550810015</v>
      </c>
      <c r="AC58" s="40">
        <v>14727.540500736377</v>
      </c>
      <c r="AD58" s="40"/>
      <c r="AE58" s="40"/>
      <c r="AF58" s="40"/>
      <c r="AG58" s="40"/>
      <c r="AH58" s="40"/>
      <c r="AI58" s="40"/>
      <c r="AJ58" s="40"/>
      <c r="AK58" s="40"/>
      <c r="AL58" s="40"/>
      <c r="AM58" s="40"/>
      <c r="AN58" s="40"/>
      <c r="AO58" s="40"/>
      <c r="AP58" s="40"/>
      <c r="AQ58" s="40"/>
      <c r="AR58" s="40">
        <v>3</v>
      </c>
      <c r="AS58" s="40">
        <v>101804.25600750721</v>
      </c>
      <c r="AT58" s="40">
        <v>125000</v>
      </c>
      <c r="AU58" s="40">
        <v>72412.768022521646</v>
      </c>
      <c r="AV58" s="40">
        <v>16887.055554332012</v>
      </c>
      <c r="AW58" s="40">
        <v>18409.42562592047</v>
      </c>
      <c r="AX58" s="40">
        <v>15905.743740795288</v>
      </c>
      <c r="AY58" s="40"/>
      <c r="AZ58" s="40"/>
      <c r="BA58" s="40"/>
      <c r="BB58" s="40"/>
      <c r="BC58" s="40"/>
      <c r="BD58" s="40"/>
      <c r="BE58" s="40"/>
      <c r="BF58" s="40"/>
      <c r="BG58" s="40"/>
      <c r="BH58" s="40"/>
      <c r="BI58" s="40"/>
      <c r="BJ58" s="40"/>
      <c r="BK58" s="40"/>
      <c r="BL58" s="40"/>
      <c r="BM58" s="40"/>
      <c r="BN58" s="40"/>
      <c r="BO58" s="40"/>
      <c r="BP58" s="40"/>
      <c r="BQ58" s="40"/>
      <c r="BR58" s="40"/>
      <c r="BS58" s="40"/>
      <c r="BT58" s="40">
        <v>7</v>
      </c>
      <c r="BU58" s="40">
        <v>99016.174371435307</v>
      </c>
      <c r="BV58" s="40">
        <v>125000</v>
      </c>
      <c r="BW58" s="40">
        <v>67700.452577525488</v>
      </c>
      <c r="BX58" s="40">
        <v>15394.272548269904</v>
      </c>
      <c r="BY58" s="40">
        <v>18409.42562592047</v>
      </c>
      <c r="BZ58" s="40">
        <v>9970.6115725368909</v>
      </c>
    </row>
    <row r="59" spans="1:78" x14ac:dyDescent="0.2">
      <c r="A59" s="41" t="s">
        <v>157</v>
      </c>
      <c r="B59" s="40"/>
      <c r="C59" s="40"/>
      <c r="D59" s="40"/>
      <c r="E59" s="40"/>
      <c r="F59" s="40"/>
      <c r="G59" s="40"/>
      <c r="H59" s="40"/>
      <c r="I59" s="40">
        <v>3</v>
      </c>
      <c r="J59" s="40">
        <v>18406.294596737382</v>
      </c>
      <c r="K59" s="40">
        <v>19200</v>
      </c>
      <c r="L59" s="40">
        <v>18000</v>
      </c>
      <c r="M59" s="40">
        <v>7134.2227119137133</v>
      </c>
      <c r="N59" s="40">
        <v>7441.8604651162786</v>
      </c>
      <c r="O59" s="40">
        <v>6976.7441860465115</v>
      </c>
      <c r="P59" s="40">
        <v>1</v>
      </c>
      <c r="Q59" s="40">
        <v>96000</v>
      </c>
      <c r="R59" s="40">
        <v>96000</v>
      </c>
      <c r="S59" s="40">
        <v>96000</v>
      </c>
      <c r="T59" s="40">
        <v>37209.302325581397</v>
      </c>
      <c r="U59" s="40">
        <v>37209.302325581397</v>
      </c>
      <c r="V59" s="40">
        <v>37209.302325581397</v>
      </c>
      <c r="W59" s="40"/>
      <c r="X59" s="40"/>
      <c r="Y59" s="40"/>
      <c r="Z59" s="40"/>
      <c r="AA59" s="40"/>
      <c r="AB59" s="40"/>
      <c r="AC59" s="40"/>
      <c r="AD59" s="40"/>
      <c r="AE59" s="40"/>
      <c r="AF59" s="40"/>
      <c r="AG59" s="40"/>
      <c r="AH59" s="40"/>
      <c r="AI59" s="40"/>
      <c r="AJ59" s="40"/>
      <c r="AK59" s="40"/>
      <c r="AL59" s="40"/>
      <c r="AM59" s="40"/>
      <c r="AN59" s="40"/>
      <c r="AO59" s="40"/>
      <c r="AP59" s="40"/>
      <c r="AQ59" s="40"/>
      <c r="AR59" s="40">
        <v>2</v>
      </c>
      <c r="AS59" s="40">
        <v>27021.59424966398</v>
      </c>
      <c r="AT59" s="40">
        <v>28000</v>
      </c>
      <c r="AU59" s="40">
        <v>26043.18849932796</v>
      </c>
      <c r="AV59" s="40">
        <v>10473.486143280612</v>
      </c>
      <c r="AW59" s="40">
        <v>10852.713178294573</v>
      </c>
      <c r="AX59" s="40">
        <v>10094.259108266651</v>
      </c>
      <c r="AY59" s="40"/>
      <c r="AZ59" s="40"/>
      <c r="BA59" s="40"/>
      <c r="BB59" s="40"/>
      <c r="BC59" s="40"/>
      <c r="BD59" s="40"/>
      <c r="BE59" s="40"/>
      <c r="BF59" s="40"/>
      <c r="BG59" s="40"/>
      <c r="BH59" s="40"/>
      <c r="BI59" s="40"/>
      <c r="BJ59" s="40"/>
      <c r="BK59" s="40"/>
      <c r="BL59" s="40"/>
      <c r="BM59" s="40"/>
      <c r="BN59" s="40"/>
      <c r="BO59" s="40"/>
      <c r="BP59" s="40"/>
      <c r="BQ59" s="40"/>
      <c r="BR59" s="40"/>
      <c r="BS59" s="40"/>
      <c r="BT59" s="40">
        <v>6</v>
      </c>
      <c r="BU59" s="40">
        <v>34210.345381590021</v>
      </c>
      <c r="BV59" s="40">
        <v>96000</v>
      </c>
      <c r="BW59" s="40">
        <v>18000</v>
      </c>
      <c r="BX59" s="40">
        <v>13259.82379131396</v>
      </c>
      <c r="BY59" s="40">
        <v>37209.302325581397</v>
      </c>
      <c r="BZ59" s="40">
        <v>6976.7441860465115</v>
      </c>
    </row>
    <row r="60" spans="1:78" x14ac:dyDescent="0.2">
      <c r="A60" s="41" t="s">
        <v>147</v>
      </c>
      <c r="B60" s="40">
        <v>3</v>
      </c>
      <c r="C60" s="40">
        <v>36756.89043482385</v>
      </c>
      <c r="D60" s="40">
        <v>50815.977559664309</v>
      </c>
      <c r="E60" s="40">
        <v>21342.710575059013</v>
      </c>
      <c r="F60" s="40">
        <v>8297.266463842856</v>
      </c>
      <c r="G60" s="40">
        <v>11470.875295635286</v>
      </c>
      <c r="H60" s="40">
        <v>4817.7676241668205</v>
      </c>
      <c r="I60" s="40">
        <v>1</v>
      </c>
      <c r="J60" s="40">
        <v>26678.388218823762</v>
      </c>
      <c r="K60" s="40">
        <v>26678.388218823762</v>
      </c>
      <c r="L60" s="40">
        <v>26678.388218823762</v>
      </c>
      <c r="M60" s="40">
        <v>6022.2095302085245</v>
      </c>
      <c r="N60" s="40">
        <v>6022.2095302085245</v>
      </c>
      <c r="O60" s="40">
        <v>6022.2095302085245</v>
      </c>
      <c r="P60" s="40"/>
      <c r="Q60" s="40"/>
      <c r="R60" s="40"/>
      <c r="S60" s="40"/>
      <c r="T60" s="40"/>
      <c r="U60" s="40"/>
      <c r="V60" s="40"/>
      <c r="W60" s="40">
        <v>1</v>
      </c>
      <c r="X60" s="40">
        <v>19818.231248269083</v>
      </c>
      <c r="Y60" s="40">
        <v>19818.231248269083</v>
      </c>
      <c r="Z60" s="40">
        <v>19818.231248269083</v>
      </c>
      <c r="AA60" s="40">
        <v>4473.6413652977617</v>
      </c>
      <c r="AB60" s="40">
        <v>4473.6413652977617</v>
      </c>
      <c r="AC60" s="40">
        <v>4473.6413652977617</v>
      </c>
      <c r="AD60" s="40">
        <v>1</v>
      </c>
      <c r="AE60" s="40">
        <v>44000</v>
      </c>
      <c r="AF60" s="40">
        <v>44000</v>
      </c>
      <c r="AG60" s="40">
        <v>44000</v>
      </c>
      <c r="AH60" s="40">
        <v>9932.2799097065472</v>
      </c>
      <c r="AI60" s="40">
        <v>9932.2799097065472</v>
      </c>
      <c r="AJ60" s="40">
        <v>9932.2799097065472</v>
      </c>
      <c r="AK60" s="40">
        <v>1</v>
      </c>
      <c r="AL60" s="40">
        <v>63519.971949580387</v>
      </c>
      <c r="AM60" s="40">
        <v>63519.971949580387</v>
      </c>
      <c r="AN60" s="40">
        <v>63519.971949580387</v>
      </c>
      <c r="AO60" s="40">
        <v>14338.594119544106</v>
      </c>
      <c r="AP60" s="40">
        <v>14338.594119544106</v>
      </c>
      <c r="AQ60" s="40">
        <v>14338.594119544106</v>
      </c>
      <c r="AR60" s="40">
        <v>2</v>
      </c>
      <c r="AS60" s="40">
        <v>24772.789060336348</v>
      </c>
      <c r="AT60" s="40">
        <v>26678.388218823762</v>
      </c>
      <c r="AU60" s="40">
        <v>22867.189901848938</v>
      </c>
      <c r="AV60" s="40">
        <v>5592.0517066222019</v>
      </c>
      <c r="AW60" s="40">
        <v>6022.2095302085245</v>
      </c>
      <c r="AX60" s="40">
        <v>5161.8938830358784</v>
      </c>
      <c r="AY60" s="40"/>
      <c r="AZ60" s="40"/>
      <c r="BA60" s="40"/>
      <c r="BB60" s="40"/>
      <c r="BC60" s="40"/>
      <c r="BD60" s="40"/>
      <c r="BE60" s="40"/>
      <c r="BF60" s="40"/>
      <c r="BG60" s="40"/>
      <c r="BH60" s="40"/>
      <c r="BI60" s="40"/>
      <c r="BJ60" s="40"/>
      <c r="BK60" s="40"/>
      <c r="BL60" s="40"/>
      <c r="BM60" s="40">
        <v>1</v>
      </c>
      <c r="BN60" s="40">
        <v>15244.793267899293</v>
      </c>
      <c r="BO60" s="40">
        <v>15244.793267899293</v>
      </c>
      <c r="BP60" s="40">
        <v>15244.793267899293</v>
      </c>
      <c r="BQ60" s="40">
        <v>3441.2625886905857</v>
      </c>
      <c r="BR60" s="40">
        <v>3441.2625886905857</v>
      </c>
      <c r="BS60" s="40">
        <v>3441.2625886905857</v>
      </c>
      <c r="BT60" s="40">
        <v>10</v>
      </c>
      <c r="BU60" s="40">
        <v>32907.763410971689</v>
      </c>
      <c r="BV60" s="40">
        <v>63519.971949580387</v>
      </c>
      <c r="BW60" s="40">
        <v>15244.793267899293</v>
      </c>
      <c r="BX60" s="40">
        <v>7428.389031822051</v>
      </c>
      <c r="BY60" s="40">
        <v>14338.594119544106</v>
      </c>
      <c r="BZ60" s="40">
        <v>3441.2625886905857</v>
      </c>
    </row>
    <row r="61" spans="1:78" x14ac:dyDescent="0.2">
      <c r="A61" s="41" t="s">
        <v>158</v>
      </c>
      <c r="B61" s="40">
        <v>1</v>
      </c>
      <c r="C61" s="40">
        <v>8500</v>
      </c>
      <c r="D61" s="40">
        <v>8500</v>
      </c>
      <c r="E61" s="40">
        <v>8500</v>
      </c>
      <c r="F61" s="40" t="e">
        <v>#DIV/0!</v>
      </c>
      <c r="G61" s="40">
        <v>0</v>
      </c>
      <c r="H61" s="40">
        <v>0</v>
      </c>
      <c r="I61" s="40">
        <v>1</v>
      </c>
      <c r="J61" s="40">
        <v>7500</v>
      </c>
      <c r="K61" s="40">
        <v>7500</v>
      </c>
      <c r="L61" s="40">
        <v>7500</v>
      </c>
      <c r="M61" s="40" t="e">
        <v>#DIV/0!</v>
      </c>
      <c r="N61" s="40">
        <v>0</v>
      </c>
      <c r="O61" s="40">
        <v>0</v>
      </c>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v>2</v>
      </c>
      <c r="AS61" s="40">
        <v>17100</v>
      </c>
      <c r="AT61" s="40">
        <v>19200</v>
      </c>
      <c r="AU61" s="40">
        <v>15000</v>
      </c>
      <c r="AV61" s="40" t="e">
        <v>#DIV/0!</v>
      </c>
      <c r="AW61" s="40">
        <v>0</v>
      </c>
      <c r="AX61" s="40">
        <v>0</v>
      </c>
      <c r="AY61" s="40"/>
      <c r="AZ61" s="40"/>
      <c r="BA61" s="40"/>
      <c r="BB61" s="40"/>
      <c r="BC61" s="40"/>
      <c r="BD61" s="40"/>
      <c r="BE61" s="40"/>
      <c r="BF61" s="40">
        <v>1</v>
      </c>
      <c r="BG61" s="40">
        <v>30000</v>
      </c>
      <c r="BH61" s="40">
        <v>30000</v>
      </c>
      <c r="BI61" s="40">
        <v>30000</v>
      </c>
      <c r="BJ61" s="40" t="e">
        <v>#DIV/0!</v>
      </c>
      <c r="BK61" s="40">
        <v>0</v>
      </c>
      <c r="BL61" s="40">
        <v>0</v>
      </c>
      <c r="BM61" s="40">
        <v>1</v>
      </c>
      <c r="BN61" s="40">
        <v>18499.860539512854</v>
      </c>
      <c r="BO61" s="40">
        <v>18499.860539512854</v>
      </c>
      <c r="BP61" s="40">
        <v>18499.860539512854</v>
      </c>
      <c r="BQ61" s="40" t="e">
        <v>#DIV/0!</v>
      </c>
      <c r="BR61" s="40">
        <v>0</v>
      </c>
      <c r="BS61" s="40">
        <v>0</v>
      </c>
      <c r="BT61" s="40">
        <v>6</v>
      </c>
      <c r="BU61" s="40">
        <v>16449.976756585475</v>
      </c>
      <c r="BV61" s="40">
        <v>30000</v>
      </c>
      <c r="BW61" s="40">
        <v>7500</v>
      </c>
      <c r="BX61" s="40" t="e">
        <v>#DIV/0!</v>
      </c>
      <c r="BY61" s="40">
        <v>0</v>
      </c>
      <c r="BZ61" s="40">
        <v>0</v>
      </c>
    </row>
    <row r="62" spans="1:78" x14ac:dyDescent="0.2">
      <c r="A62" s="41" t="s">
        <v>249</v>
      </c>
      <c r="B62" s="40"/>
      <c r="C62" s="40"/>
      <c r="D62" s="40"/>
      <c r="E62" s="40"/>
      <c r="F62" s="40"/>
      <c r="G62" s="40"/>
      <c r="H62" s="40"/>
      <c r="I62" s="40">
        <v>1</v>
      </c>
      <c r="J62" s="40">
        <v>13000</v>
      </c>
      <c r="K62" s="40">
        <v>13000</v>
      </c>
      <c r="L62" s="40">
        <v>13000</v>
      </c>
      <c r="M62" s="40">
        <v>2934.5372460496615</v>
      </c>
      <c r="N62" s="40">
        <v>2934.5372460496615</v>
      </c>
      <c r="O62" s="40">
        <v>2934.5372460496615</v>
      </c>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v>1</v>
      </c>
      <c r="BU62" s="40">
        <v>13000</v>
      </c>
      <c r="BV62" s="40">
        <v>13000</v>
      </c>
      <c r="BW62" s="40">
        <v>13000</v>
      </c>
      <c r="BX62" s="40">
        <v>2934.5372460496615</v>
      </c>
      <c r="BY62" s="40">
        <v>2934.5372460496615</v>
      </c>
      <c r="BZ62" s="40">
        <v>2934.5372460496615</v>
      </c>
    </row>
    <row r="63" spans="1:78" x14ac:dyDescent="0.2">
      <c r="A63" s="41" t="s">
        <v>250</v>
      </c>
      <c r="B63" s="40"/>
      <c r="C63" s="40"/>
      <c r="D63" s="40"/>
      <c r="E63" s="40"/>
      <c r="F63" s="40"/>
      <c r="G63" s="40"/>
      <c r="H63" s="40"/>
      <c r="I63" s="40">
        <v>1</v>
      </c>
      <c r="J63" s="40">
        <v>19055.991584874118</v>
      </c>
      <c r="K63" s="40">
        <v>19055.991584874118</v>
      </c>
      <c r="L63" s="40">
        <v>19055.991584874118</v>
      </c>
      <c r="M63" s="40">
        <v>4301.5782358632323</v>
      </c>
      <c r="N63" s="40">
        <v>4301.5782358632323</v>
      </c>
      <c r="O63" s="40">
        <v>4301.5782358632323</v>
      </c>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v>1</v>
      </c>
      <c r="BU63" s="40">
        <v>19055.991584874118</v>
      </c>
      <c r="BV63" s="40">
        <v>19055.991584874118</v>
      </c>
      <c r="BW63" s="40">
        <v>19055.991584874118</v>
      </c>
      <c r="BX63" s="40">
        <v>4301.5782358632323</v>
      </c>
      <c r="BY63" s="40">
        <v>4301.5782358632323</v>
      </c>
      <c r="BZ63" s="40">
        <v>4301.5782358632323</v>
      </c>
    </row>
    <row r="64" spans="1:78" x14ac:dyDescent="0.2">
      <c r="A64" s="41" t="s">
        <v>148</v>
      </c>
      <c r="B64" s="40"/>
      <c r="C64" s="40"/>
      <c r="D64" s="40"/>
      <c r="E64" s="40"/>
      <c r="F64" s="40"/>
      <c r="G64" s="40"/>
      <c r="H64" s="40"/>
      <c r="I64" s="40">
        <v>4</v>
      </c>
      <c r="J64" s="40">
        <v>30807.186395546491</v>
      </c>
      <c r="K64" s="40">
        <v>47004.779242689488</v>
      </c>
      <c r="L64" s="40">
        <v>19055.991584874118</v>
      </c>
      <c r="M64" s="40">
        <v>6954.2181479788915</v>
      </c>
      <c r="N64" s="40">
        <v>10610.559648462639</v>
      </c>
      <c r="O64" s="40">
        <v>4301.5782358632323</v>
      </c>
      <c r="P64" s="40">
        <v>1</v>
      </c>
      <c r="Q64" s="40">
        <v>12000</v>
      </c>
      <c r="R64" s="40">
        <v>12000</v>
      </c>
      <c r="S64" s="40">
        <v>12000</v>
      </c>
      <c r="T64" s="40">
        <v>2708.8036117381494</v>
      </c>
      <c r="U64" s="40">
        <v>2708.8036117381494</v>
      </c>
      <c r="V64" s="40">
        <v>2708.8036117381494</v>
      </c>
      <c r="W64" s="40">
        <v>1</v>
      </c>
      <c r="X64" s="40">
        <v>35571.184291765021</v>
      </c>
      <c r="Y64" s="40">
        <v>35571.184291765021</v>
      </c>
      <c r="Z64" s="40">
        <v>35571.184291765021</v>
      </c>
      <c r="AA64" s="40">
        <v>8029.6127069447002</v>
      </c>
      <c r="AB64" s="40">
        <v>8029.6127069447002</v>
      </c>
      <c r="AC64" s="40">
        <v>8029.6127069447002</v>
      </c>
      <c r="AD64" s="40">
        <v>1</v>
      </c>
      <c r="AE64" s="40">
        <v>127039.94389916077</v>
      </c>
      <c r="AF64" s="40">
        <v>127039.94389916077</v>
      </c>
      <c r="AG64" s="40">
        <v>127039.94389916077</v>
      </c>
      <c r="AH64" s="40">
        <v>28677.188239088213</v>
      </c>
      <c r="AI64" s="40">
        <v>28677.188239088213</v>
      </c>
      <c r="AJ64" s="40">
        <v>28677.188239088213</v>
      </c>
      <c r="AK64" s="40">
        <v>1</v>
      </c>
      <c r="AL64" s="40">
        <v>52086.37699865592</v>
      </c>
      <c r="AM64" s="40">
        <v>52086.37699865592</v>
      </c>
      <c r="AN64" s="40">
        <v>52086.37699865592</v>
      </c>
      <c r="AO64" s="40">
        <v>11757.647178026167</v>
      </c>
      <c r="AP64" s="40">
        <v>11757.647178026167</v>
      </c>
      <c r="AQ64" s="40">
        <v>11757.647178026167</v>
      </c>
      <c r="AR64" s="40">
        <v>2</v>
      </c>
      <c r="AS64" s="40">
        <v>56215.175175378645</v>
      </c>
      <c r="AT64" s="40">
        <v>57167.974754622352</v>
      </c>
      <c r="AU64" s="40">
        <v>55262.375596134938</v>
      </c>
      <c r="AV64" s="40">
        <v>12689.655795796534</v>
      </c>
      <c r="AW64" s="40">
        <v>12904.734707589696</v>
      </c>
      <c r="AX64" s="40">
        <v>12474.576884003372</v>
      </c>
      <c r="AY64" s="40"/>
      <c r="AZ64" s="40"/>
      <c r="BA64" s="40"/>
      <c r="BB64" s="40"/>
      <c r="BC64" s="40"/>
      <c r="BD64" s="40"/>
      <c r="BE64" s="40"/>
      <c r="BF64" s="40"/>
      <c r="BG64" s="40"/>
      <c r="BH64" s="40"/>
      <c r="BI64" s="40"/>
      <c r="BJ64" s="40"/>
      <c r="BK64" s="40"/>
      <c r="BL64" s="40"/>
      <c r="BM64" s="40"/>
      <c r="BN64" s="40"/>
      <c r="BO64" s="40"/>
      <c r="BP64" s="40"/>
      <c r="BQ64" s="40"/>
      <c r="BR64" s="40"/>
      <c r="BS64" s="40"/>
      <c r="BT64" s="40">
        <v>10</v>
      </c>
      <c r="BU64" s="40">
        <v>46235.660112252495</v>
      </c>
      <c r="BV64" s="40">
        <v>127039.94389916077</v>
      </c>
      <c r="BW64" s="40">
        <v>12000</v>
      </c>
      <c r="BX64" s="40">
        <v>10436.943591930587</v>
      </c>
      <c r="BY64" s="40">
        <v>28677.188239088213</v>
      </c>
      <c r="BZ64" s="40">
        <v>2708.8036117381494</v>
      </c>
    </row>
    <row r="65" spans="1:78" x14ac:dyDescent="0.2">
      <c r="A65" s="41" t="s">
        <v>185</v>
      </c>
      <c r="B65" s="40"/>
      <c r="C65" s="40"/>
      <c r="D65" s="40"/>
      <c r="E65" s="40"/>
      <c r="F65" s="40"/>
      <c r="G65" s="40"/>
      <c r="H65" s="40"/>
      <c r="I65" s="40"/>
      <c r="J65" s="40"/>
      <c r="K65" s="40"/>
      <c r="L65" s="40"/>
      <c r="M65" s="40"/>
      <c r="N65" s="40"/>
      <c r="O65" s="40"/>
      <c r="P65" s="40">
        <v>1</v>
      </c>
      <c r="Q65" s="40">
        <v>68954.520184280962</v>
      </c>
      <c r="R65" s="40">
        <v>68954.520184280962</v>
      </c>
      <c r="S65" s="40">
        <v>68954.520184280962</v>
      </c>
      <c r="T65" s="40">
        <v>11667.431503262429</v>
      </c>
      <c r="U65" s="40">
        <v>11667.431503262429</v>
      </c>
      <c r="V65" s="40">
        <v>11667.431503262429</v>
      </c>
      <c r="W65" s="40"/>
      <c r="X65" s="40"/>
      <c r="Y65" s="40"/>
      <c r="Z65" s="40"/>
      <c r="AA65" s="40"/>
      <c r="AB65" s="40"/>
      <c r="AC65" s="40"/>
      <c r="AD65" s="40">
        <v>1</v>
      </c>
      <c r="AE65" s="40">
        <v>100000</v>
      </c>
      <c r="AF65" s="40">
        <v>100000</v>
      </c>
      <c r="AG65" s="40">
        <v>100000</v>
      </c>
      <c r="AH65" s="40" t="e">
        <v>#DIV/0!</v>
      </c>
      <c r="AI65" s="40">
        <v>0</v>
      </c>
      <c r="AJ65" s="40">
        <v>0</v>
      </c>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v>2</v>
      </c>
      <c r="BU65" s="40">
        <v>84477.260092140481</v>
      </c>
      <c r="BV65" s="40">
        <v>100000</v>
      </c>
      <c r="BW65" s="40">
        <v>68954.520184280962</v>
      </c>
      <c r="BX65" s="40">
        <v>11667.431503262429</v>
      </c>
      <c r="BY65" s="40">
        <v>11667.431503262429</v>
      </c>
      <c r="BZ65" s="40">
        <v>11667.431503262429</v>
      </c>
    </row>
    <row r="66" spans="1:78" x14ac:dyDescent="0.2">
      <c r="A66" s="41" t="s">
        <v>168</v>
      </c>
      <c r="B66" s="40"/>
      <c r="C66" s="40"/>
      <c r="D66" s="40"/>
      <c r="E66" s="40"/>
      <c r="F66" s="40"/>
      <c r="G66" s="40"/>
      <c r="H66" s="40"/>
      <c r="I66" s="40">
        <v>1</v>
      </c>
      <c r="J66" s="40">
        <v>150000</v>
      </c>
      <c r="K66" s="40">
        <v>150000</v>
      </c>
      <c r="L66" s="40">
        <v>150000</v>
      </c>
      <c r="M66" s="40">
        <v>22026.431718061674</v>
      </c>
      <c r="N66" s="40">
        <v>22026.431718061674</v>
      </c>
      <c r="O66" s="40">
        <v>22026.431718061674</v>
      </c>
      <c r="P66" s="40"/>
      <c r="Q66" s="40"/>
      <c r="R66" s="40"/>
      <c r="S66" s="40"/>
      <c r="T66" s="40"/>
      <c r="U66" s="40"/>
      <c r="V66" s="40"/>
      <c r="W66" s="40">
        <v>1</v>
      </c>
      <c r="X66" s="40">
        <v>145000</v>
      </c>
      <c r="Y66" s="40">
        <v>145000</v>
      </c>
      <c r="Z66" s="40">
        <v>145000</v>
      </c>
      <c r="AA66" s="40">
        <v>21292.217327459621</v>
      </c>
      <c r="AB66" s="40">
        <v>21292.217327459621</v>
      </c>
      <c r="AC66" s="40">
        <v>21292.217327459621</v>
      </c>
      <c r="AD66" s="40"/>
      <c r="AE66" s="40"/>
      <c r="AF66" s="40"/>
      <c r="AG66" s="40"/>
      <c r="AH66" s="40"/>
      <c r="AI66" s="40"/>
      <c r="AJ66" s="40"/>
      <c r="AK66" s="40"/>
      <c r="AL66" s="40"/>
      <c r="AM66" s="40"/>
      <c r="AN66" s="40"/>
      <c r="AO66" s="40"/>
      <c r="AP66" s="40"/>
      <c r="AQ66" s="40"/>
      <c r="AR66" s="40">
        <v>2</v>
      </c>
      <c r="AS66" s="40">
        <v>127551.11431058942</v>
      </c>
      <c r="AT66" s="40">
        <v>148102.22862117883</v>
      </c>
      <c r="AU66" s="40">
        <v>107000</v>
      </c>
      <c r="AV66" s="40">
        <v>18729.972732832513</v>
      </c>
      <c r="AW66" s="40">
        <v>21747.757506781032</v>
      </c>
      <c r="AX66" s="40">
        <v>15712.187958883995</v>
      </c>
      <c r="AY66" s="40"/>
      <c r="AZ66" s="40"/>
      <c r="BA66" s="40"/>
      <c r="BB66" s="40"/>
      <c r="BC66" s="40"/>
      <c r="BD66" s="40"/>
      <c r="BE66" s="40"/>
      <c r="BF66" s="40"/>
      <c r="BG66" s="40"/>
      <c r="BH66" s="40"/>
      <c r="BI66" s="40"/>
      <c r="BJ66" s="40"/>
      <c r="BK66" s="40"/>
      <c r="BL66" s="40"/>
      <c r="BM66" s="40"/>
      <c r="BN66" s="40"/>
      <c r="BO66" s="40"/>
      <c r="BP66" s="40"/>
      <c r="BQ66" s="40"/>
      <c r="BR66" s="40"/>
      <c r="BS66" s="40"/>
      <c r="BT66" s="40">
        <v>4</v>
      </c>
      <c r="BU66" s="40">
        <v>137525.55715529469</v>
      </c>
      <c r="BV66" s="40">
        <v>150000</v>
      </c>
      <c r="BW66" s="40">
        <v>107000</v>
      </c>
      <c r="BX66" s="40">
        <v>20194.648627796581</v>
      </c>
      <c r="BY66" s="40">
        <v>22026.431718061674</v>
      </c>
      <c r="BZ66" s="40">
        <v>15712.187958883995</v>
      </c>
    </row>
    <row r="67" spans="1:78" x14ac:dyDescent="0.2">
      <c r="A67" s="41" t="s">
        <v>135</v>
      </c>
      <c r="B67" s="40">
        <v>17</v>
      </c>
      <c r="C67" s="40">
        <v>55820.30473645281</v>
      </c>
      <c r="D67" s="40">
        <v>126094.26176538273</v>
      </c>
      <c r="E67" s="40">
        <v>19000</v>
      </c>
      <c r="F67" s="40">
        <v>14612.645218966707</v>
      </c>
      <c r="G67" s="40">
        <v>33008.969048529514</v>
      </c>
      <c r="H67" s="40">
        <v>4973.8219895287957</v>
      </c>
      <c r="I67" s="40">
        <v>57</v>
      </c>
      <c r="J67" s="40">
        <v>55495.229229136581</v>
      </c>
      <c r="K67" s="40">
        <v>157617.8272067284</v>
      </c>
      <c r="L67" s="40">
        <v>15761.782720672842</v>
      </c>
      <c r="M67" s="40">
        <v>14527.54691862214</v>
      </c>
      <c r="N67" s="40">
        <v>41261.211310661885</v>
      </c>
      <c r="O67" s="40">
        <v>4126.1211310661893</v>
      </c>
      <c r="P67" s="40">
        <v>12</v>
      </c>
      <c r="Q67" s="40">
        <v>83902.612935800178</v>
      </c>
      <c r="R67" s="40">
        <v>126094.26176538273</v>
      </c>
      <c r="S67" s="40">
        <v>31523.565441345683</v>
      </c>
      <c r="T67" s="40">
        <v>21964.034799947691</v>
      </c>
      <c r="U67" s="40">
        <v>33008.969048529514</v>
      </c>
      <c r="V67" s="40">
        <v>8252.2422621323785</v>
      </c>
      <c r="W67" s="40">
        <v>6</v>
      </c>
      <c r="X67" s="40">
        <v>109281.69352999836</v>
      </c>
      <c r="Y67" s="40">
        <v>157617.8272067284</v>
      </c>
      <c r="Z67" s="40">
        <v>67775.665698893223</v>
      </c>
      <c r="AA67" s="40">
        <v>28607.773175392242</v>
      </c>
      <c r="AB67" s="40">
        <v>41261.211310661885</v>
      </c>
      <c r="AC67" s="40">
        <v>17742.320863584613</v>
      </c>
      <c r="AD67" s="40">
        <v>6</v>
      </c>
      <c r="AE67" s="40">
        <v>114272.92472487809</v>
      </c>
      <c r="AF67" s="40">
        <v>299473.87169278396</v>
      </c>
      <c r="AG67" s="40">
        <v>55166.239522354947</v>
      </c>
      <c r="AH67" s="40">
        <v>29914.378200229869</v>
      </c>
      <c r="AI67" s="40">
        <v>78396.301490257581</v>
      </c>
      <c r="AJ67" s="40">
        <v>14441.423958731662</v>
      </c>
      <c r="AK67" s="40">
        <v>5</v>
      </c>
      <c r="AL67" s="40">
        <v>81372.725180708847</v>
      </c>
      <c r="AM67" s="40">
        <v>231119.74856804207</v>
      </c>
      <c r="AN67" s="40">
        <v>31523.565441345683</v>
      </c>
      <c r="AO67" s="40">
        <v>21301.760518510171</v>
      </c>
      <c r="AP67" s="40">
        <v>60502.551981162847</v>
      </c>
      <c r="AQ67" s="40">
        <v>8252.2422621323785</v>
      </c>
      <c r="AR67" s="40">
        <v>41</v>
      </c>
      <c r="AS67" s="40">
        <v>66390.128111001119</v>
      </c>
      <c r="AT67" s="40">
        <v>118213.37040504631</v>
      </c>
      <c r="AU67" s="40">
        <v>28371.208897211112</v>
      </c>
      <c r="AV67" s="40">
        <v>17379.614688743739</v>
      </c>
      <c r="AW67" s="40">
        <v>30945.908482996419</v>
      </c>
      <c r="AX67" s="40">
        <v>7427.0180359191399</v>
      </c>
      <c r="AY67" s="40"/>
      <c r="AZ67" s="40"/>
      <c r="BA67" s="40"/>
      <c r="BB67" s="40"/>
      <c r="BC67" s="40"/>
      <c r="BD67" s="40"/>
      <c r="BE67" s="40"/>
      <c r="BF67" s="40">
        <v>4</v>
      </c>
      <c r="BG67" s="40">
        <v>31939.07519316065</v>
      </c>
      <c r="BH67" s="40">
        <v>45709.169889951241</v>
      </c>
      <c r="BI67" s="40">
        <v>19000</v>
      </c>
      <c r="BJ67" s="40">
        <v>8361.0144484713746</v>
      </c>
      <c r="BK67" s="40">
        <v>11965.751280091949</v>
      </c>
      <c r="BL67" s="40">
        <v>4973.8219895287957</v>
      </c>
      <c r="BM67" s="40">
        <v>5</v>
      </c>
      <c r="BN67" s="40">
        <v>93624.989360796681</v>
      </c>
      <c r="BO67" s="40">
        <v>220664.95808941979</v>
      </c>
      <c r="BP67" s="40">
        <v>37828.278529614821</v>
      </c>
      <c r="BQ67" s="40">
        <v>24509.159518533164</v>
      </c>
      <c r="BR67" s="40">
        <v>57765.69583492665</v>
      </c>
      <c r="BS67" s="40">
        <v>9902.6907145588539</v>
      </c>
      <c r="BT67" s="40">
        <v>153</v>
      </c>
      <c r="BU67" s="40">
        <v>66569.100897846802</v>
      </c>
      <c r="BV67" s="40">
        <v>299473.87169278396</v>
      </c>
      <c r="BW67" s="40">
        <v>15761.782720672842</v>
      </c>
      <c r="BX67" s="40">
        <v>17426.466203624819</v>
      </c>
      <c r="BY67" s="40">
        <v>78396.301490257581</v>
      </c>
      <c r="BZ67" s="40">
        <v>4126.1211310661893</v>
      </c>
    </row>
    <row r="68" spans="1:78" x14ac:dyDescent="0.2">
      <c r="A68" s="41" t="s">
        <v>169</v>
      </c>
      <c r="B68" s="40"/>
      <c r="C68" s="40"/>
      <c r="D68" s="40"/>
      <c r="E68" s="40"/>
      <c r="F68" s="40"/>
      <c r="G68" s="40"/>
      <c r="H68" s="40"/>
      <c r="I68" s="40">
        <v>1</v>
      </c>
      <c r="J68" s="40">
        <v>12000</v>
      </c>
      <c r="K68" s="40">
        <v>12000</v>
      </c>
      <c r="L68" s="40">
        <v>12000</v>
      </c>
      <c r="M68" s="40" t="e">
        <v>#DIV/0!</v>
      </c>
      <c r="N68" s="40">
        <v>0</v>
      </c>
      <c r="O68" s="40">
        <v>0</v>
      </c>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v>1</v>
      </c>
      <c r="AS68" s="40">
        <v>12000</v>
      </c>
      <c r="AT68" s="40">
        <v>12000</v>
      </c>
      <c r="AU68" s="40">
        <v>12000</v>
      </c>
      <c r="AV68" s="40" t="e">
        <v>#DIV/0!</v>
      </c>
      <c r="AW68" s="40">
        <v>0</v>
      </c>
      <c r="AX68" s="40">
        <v>0</v>
      </c>
      <c r="AY68" s="40"/>
      <c r="AZ68" s="40"/>
      <c r="BA68" s="40"/>
      <c r="BB68" s="40"/>
      <c r="BC68" s="40"/>
      <c r="BD68" s="40"/>
      <c r="BE68" s="40"/>
      <c r="BF68" s="40">
        <v>1</v>
      </c>
      <c r="BG68" s="40">
        <v>15000</v>
      </c>
      <c r="BH68" s="40">
        <v>15000</v>
      </c>
      <c r="BI68" s="40">
        <v>15000</v>
      </c>
      <c r="BJ68" s="40" t="e">
        <v>#DIV/0!</v>
      </c>
      <c r="BK68" s="40">
        <v>0</v>
      </c>
      <c r="BL68" s="40">
        <v>0</v>
      </c>
      <c r="BM68" s="40">
        <v>1</v>
      </c>
      <c r="BN68" s="40">
        <v>7600</v>
      </c>
      <c r="BO68" s="40">
        <v>7600</v>
      </c>
      <c r="BP68" s="40">
        <v>7600</v>
      </c>
      <c r="BQ68" s="40" t="e">
        <v>#DIV/0!</v>
      </c>
      <c r="BR68" s="40">
        <v>0</v>
      </c>
      <c r="BS68" s="40">
        <v>0</v>
      </c>
      <c r="BT68" s="40">
        <v>4</v>
      </c>
      <c r="BU68" s="40">
        <v>11650</v>
      </c>
      <c r="BV68" s="40">
        <v>15000</v>
      </c>
      <c r="BW68" s="40">
        <v>7600</v>
      </c>
      <c r="BX68" s="40" t="e">
        <v>#DIV/0!</v>
      </c>
      <c r="BY68" s="40">
        <v>0</v>
      </c>
      <c r="BZ68" s="40">
        <v>0</v>
      </c>
    </row>
    <row r="69" spans="1:78" x14ac:dyDescent="0.2">
      <c r="A69" s="10" t="s">
        <v>194</v>
      </c>
      <c r="B69" s="40">
        <v>36</v>
      </c>
      <c r="C69" s="40">
        <v>9968.476938983451</v>
      </c>
      <c r="D69" s="40">
        <v>71231.666749770273</v>
      </c>
      <c r="E69" s="40">
        <v>1783.166904422254</v>
      </c>
      <c r="F69" s="40">
        <v>5900.4347113927233</v>
      </c>
      <c r="G69" s="40">
        <v>43970.16466035202</v>
      </c>
      <c r="H69" s="40">
        <v>617.01276969628168</v>
      </c>
      <c r="I69" s="40">
        <v>206</v>
      </c>
      <c r="J69" s="40">
        <v>13083.764363088598</v>
      </c>
      <c r="K69" s="40">
        <v>160271.25018698312</v>
      </c>
      <c r="L69" s="40">
        <v>2136.9500024931081</v>
      </c>
      <c r="M69" s="40">
        <v>7363.5023936048219</v>
      </c>
      <c r="N69" s="40">
        <v>98932.870485792038</v>
      </c>
      <c r="O69" s="40">
        <v>1038.0622837370242</v>
      </c>
      <c r="P69" s="40">
        <v>27</v>
      </c>
      <c r="Q69" s="40">
        <v>15006.094446589765</v>
      </c>
      <c r="R69" s="40">
        <v>37500</v>
      </c>
      <c r="S69" s="40">
        <v>2564.3400029917298</v>
      </c>
      <c r="T69" s="40">
        <v>8157.0663311079352</v>
      </c>
      <c r="U69" s="40">
        <v>23148.148148148146</v>
      </c>
      <c r="V69" s="40">
        <v>1582.9259277726726</v>
      </c>
      <c r="W69" s="40">
        <v>10</v>
      </c>
      <c r="X69" s="40">
        <v>15907.724005784014</v>
      </c>
      <c r="Y69" s="40">
        <v>48000</v>
      </c>
      <c r="Z69" s="40">
        <v>2564.3400029917298</v>
      </c>
      <c r="AA69" s="40">
        <v>7666.5390184791731</v>
      </c>
      <c r="AB69" s="40">
        <v>16608.996539792388</v>
      </c>
      <c r="AC69" s="40">
        <v>1582.9259277726726</v>
      </c>
      <c r="AD69" s="40">
        <v>13</v>
      </c>
      <c r="AE69" s="40">
        <v>28659.371813410293</v>
      </c>
      <c r="AF69" s="40">
        <v>80135.625093491559</v>
      </c>
      <c r="AG69" s="40">
        <v>2671.1875031163854</v>
      </c>
      <c r="AH69" s="40">
        <v>17690.970255191532</v>
      </c>
      <c r="AI69" s="40">
        <v>49466.435242896019</v>
      </c>
      <c r="AJ69" s="40">
        <v>1648.8811747632008</v>
      </c>
      <c r="AK69" s="40">
        <v>23</v>
      </c>
      <c r="AL69" s="40">
        <v>17858.789679522539</v>
      </c>
      <c r="AM69" s="40">
        <v>138000</v>
      </c>
      <c r="AN69" s="40">
        <v>2671.1875031163854</v>
      </c>
      <c r="AO69" s="40">
        <v>9759.2649331590492</v>
      </c>
      <c r="AP69" s="40">
        <v>56097.560975609755</v>
      </c>
      <c r="AQ69" s="40">
        <v>1648.8811747632008</v>
      </c>
      <c r="AR69" s="40">
        <v>237</v>
      </c>
      <c r="AS69" s="40">
        <v>15790.395408295468</v>
      </c>
      <c r="AT69" s="40">
        <v>186983.12521814698</v>
      </c>
      <c r="AU69" s="40">
        <v>1805.7739622442759</v>
      </c>
      <c r="AV69" s="40">
        <v>9411.6832790457611</v>
      </c>
      <c r="AW69" s="40">
        <v>115421.68223342406</v>
      </c>
      <c r="AX69" s="40">
        <v>708.14665186050047</v>
      </c>
      <c r="AY69" s="40">
        <v>4</v>
      </c>
      <c r="AZ69" s="40">
        <v>17551.33488143489</v>
      </c>
      <c r="BA69" s="40">
        <v>41712.231189497601</v>
      </c>
      <c r="BB69" s="40">
        <v>2493.1083362419595</v>
      </c>
      <c r="BC69" s="40">
        <v>10834.157334219066</v>
      </c>
      <c r="BD69" s="40">
        <v>25748.290857714568</v>
      </c>
      <c r="BE69" s="40">
        <v>1538.9557631123205</v>
      </c>
      <c r="BF69" s="40">
        <v>62</v>
      </c>
      <c r="BG69" s="40">
        <v>10109.606768235744</v>
      </c>
      <c r="BH69" s="40">
        <v>100614.72928405051</v>
      </c>
      <c r="BI69" s="40">
        <v>1910.5359690238436</v>
      </c>
      <c r="BJ69" s="40">
        <v>6273.5887628053279</v>
      </c>
      <c r="BK69" s="40">
        <v>62107.857582747223</v>
      </c>
      <c r="BL69" s="40">
        <v>661.0851103888732</v>
      </c>
      <c r="BM69" s="40">
        <v>9</v>
      </c>
      <c r="BN69" s="40">
        <v>32649.714827188018</v>
      </c>
      <c r="BO69" s="40">
        <v>99147</v>
      </c>
      <c r="BP69" s="40">
        <v>5250</v>
      </c>
      <c r="BQ69" s="40">
        <v>18465.164163760743</v>
      </c>
      <c r="BR69" s="40">
        <v>43970.16466035202</v>
      </c>
      <c r="BS69" s="40">
        <v>3957.3148194316818</v>
      </c>
      <c r="BT69" s="40"/>
      <c r="BU69" s="40">
        <v>14569.152343358619</v>
      </c>
      <c r="BV69" s="40">
        <v>186983.12521814698</v>
      </c>
      <c r="BW69" s="40">
        <v>1783.166904422254</v>
      </c>
      <c r="BX69" s="40">
        <v>8463.7618473926559</v>
      </c>
      <c r="BY69" s="40">
        <v>115421.68223342406</v>
      </c>
      <c r="BZ69" s="40">
        <v>617.01276969628168</v>
      </c>
    </row>
    <row r="70" spans="1:78" x14ac:dyDescent="0.2">
      <c r="A70" s="41" t="s">
        <v>192</v>
      </c>
      <c r="B70" s="40"/>
      <c r="C70" s="40"/>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v>1</v>
      </c>
      <c r="BG70" s="40">
        <v>6000</v>
      </c>
      <c r="BH70" s="40">
        <v>6000</v>
      </c>
      <c r="BI70" s="40">
        <v>6000</v>
      </c>
      <c r="BJ70" s="40" t="e">
        <v>#DIV/0!</v>
      </c>
      <c r="BK70" s="40">
        <v>0</v>
      </c>
      <c r="BL70" s="40">
        <v>0</v>
      </c>
      <c r="BM70" s="40"/>
      <c r="BN70" s="40"/>
      <c r="BO70" s="40"/>
      <c r="BP70" s="40"/>
      <c r="BQ70" s="40"/>
      <c r="BR70" s="40"/>
      <c r="BS70" s="40"/>
      <c r="BT70" s="40">
        <v>1</v>
      </c>
      <c r="BU70" s="40">
        <v>6000</v>
      </c>
      <c r="BV70" s="40">
        <v>6000</v>
      </c>
      <c r="BW70" s="40">
        <v>6000</v>
      </c>
      <c r="BX70" s="40" t="e">
        <v>#DIV/0!</v>
      </c>
      <c r="BY70" s="40">
        <v>0</v>
      </c>
      <c r="BZ70" s="40">
        <v>0</v>
      </c>
    </row>
    <row r="71" spans="1:78" x14ac:dyDescent="0.2">
      <c r="A71" s="41" t="s">
        <v>194</v>
      </c>
      <c r="B71" s="40"/>
      <c r="C71" s="40"/>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v>1</v>
      </c>
      <c r="AS71" s="40">
        <v>12000</v>
      </c>
      <c r="AT71" s="40">
        <v>12000</v>
      </c>
      <c r="AU71" s="40">
        <v>12000</v>
      </c>
      <c r="AV71" s="40" t="e">
        <v>#DIV/0!</v>
      </c>
      <c r="AW71" s="40">
        <v>0</v>
      </c>
      <c r="AX71" s="40">
        <v>0</v>
      </c>
      <c r="AY71" s="40"/>
      <c r="AZ71" s="40"/>
      <c r="BA71" s="40"/>
      <c r="BB71" s="40"/>
      <c r="BC71" s="40"/>
      <c r="BD71" s="40"/>
      <c r="BE71" s="40"/>
      <c r="BF71" s="40"/>
      <c r="BG71" s="40"/>
      <c r="BH71" s="40"/>
      <c r="BI71" s="40"/>
      <c r="BJ71" s="40"/>
      <c r="BK71" s="40"/>
      <c r="BL71" s="40"/>
      <c r="BM71" s="40"/>
      <c r="BN71" s="40"/>
      <c r="BO71" s="40"/>
      <c r="BP71" s="40"/>
      <c r="BQ71" s="40"/>
      <c r="BR71" s="40"/>
      <c r="BS71" s="40"/>
      <c r="BT71" s="40">
        <v>1</v>
      </c>
      <c r="BU71" s="40">
        <v>12000</v>
      </c>
      <c r="BV71" s="40">
        <v>12000</v>
      </c>
      <c r="BW71" s="40">
        <v>12000</v>
      </c>
      <c r="BX71" s="40" t="e">
        <v>#DIV/0!</v>
      </c>
      <c r="BY71" s="40">
        <v>0</v>
      </c>
      <c r="BZ71" s="40">
        <v>0</v>
      </c>
    </row>
    <row r="72" spans="1:78" x14ac:dyDescent="0.2">
      <c r="A72" s="41" t="s">
        <v>196</v>
      </c>
      <c r="B72" s="40"/>
      <c r="C72" s="40"/>
      <c r="D72" s="40"/>
      <c r="E72" s="40"/>
      <c r="F72" s="40"/>
      <c r="G72" s="40"/>
      <c r="H72" s="40"/>
      <c r="I72" s="40"/>
      <c r="J72" s="40"/>
      <c r="K72" s="40"/>
      <c r="L72" s="40"/>
      <c r="M72" s="40"/>
      <c r="N72" s="40"/>
      <c r="O72" s="40"/>
      <c r="P72" s="40">
        <v>1</v>
      </c>
      <c r="Q72" s="40">
        <v>36000</v>
      </c>
      <c r="R72" s="40">
        <v>36000</v>
      </c>
      <c r="S72" s="40">
        <v>36000</v>
      </c>
      <c r="T72" s="40" t="e">
        <v>#DIV/0!</v>
      </c>
      <c r="U72" s="40">
        <v>0</v>
      </c>
      <c r="V72" s="40">
        <v>0</v>
      </c>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v>1</v>
      </c>
      <c r="BU72" s="40">
        <v>36000</v>
      </c>
      <c r="BV72" s="40">
        <v>36000</v>
      </c>
      <c r="BW72" s="40">
        <v>36000</v>
      </c>
      <c r="BX72" s="40" t="e">
        <v>#DIV/0!</v>
      </c>
      <c r="BY72" s="40">
        <v>0</v>
      </c>
      <c r="BZ72" s="40">
        <v>0</v>
      </c>
    </row>
    <row r="73" spans="1:78" x14ac:dyDescent="0.2">
      <c r="A73" s="41" t="s">
        <v>180</v>
      </c>
      <c r="B73" s="40"/>
      <c r="C73" s="40"/>
      <c r="D73" s="40"/>
      <c r="E73" s="40"/>
      <c r="F73" s="40"/>
      <c r="G73" s="40"/>
      <c r="H73" s="40"/>
      <c r="I73" s="40">
        <v>2</v>
      </c>
      <c r="J73" s="40">
        <v>10299.008645025993</v>
      </c>
      <c r="K73" s="40">
        <v>17598.017290051986</v>
      </c>
      <c r="L73" s="40">
        <v>3000</v>
      </c>
      <c r="M73" s="40" t="e">
        <v>#DIV/0!</v>
      </c>
      <c r="N73" s="40">
        <v>0</v>
      </c>
      <c r="O73" s="40">
        <v>0</v>
      </c>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v>2</v>
      </c>
      <c r="BU73" s="40">
        <v>10299.008645025993</v>
      </c>
      <c r="BV73" s="40">
        <v>17598.017290051986</v>
      </c>
      <c r="BW73" s="40">
        <v>3000</v>
      </c>
      <c r="BX73" s="40" t="e">
        <v>#DIV/0!</v>
      </c>
      <c r="BY73" s="40">
        <v>0</v>
      </c>
      <c r="BZ73" s="40">
        <v>0</v>
      </c>
    </row>
    <row r="74" spans="1:78" x14ac:dyDescent="0.2">
      <c r="A74" s="41" t="s">
        <v>199</v>
      </c>
      <c r="B74" s="40"/>
      <c r="C74" s="40"/>
      <c r="D74" s="40"/>
      <c r="E74" s="40"/>
      <c r="F74" s="40"/>
      <c r="G74" s="40"/>
      <c r="H74" s="40"/>
      <c r="I74" s="40">
        <v>1</v>
      </c>
      <c r="J74" s="40">
        <v>4800</v>
      </c>
      <c r="K74" s="40">
        <v>4800</v>
      </c>
      <c r="L74" s="40">
        <v>4800</v>
      </c>
      <c r="M74" s="40" t="e">
        <v>#DIV/0!</v>
      </c>
      <c r="N74" s="40">
        <v>0</v>
      </c>
      <c r="O74" s="40">
        <v>0</v>
      </c>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v>1</v>
      </c>
      <c r="BU74" s="40">
        <v>4800</v>
      </c>
      <c r="BV74" s="40">
        <v>4800</v>
      </c>
      <c r="BW74" s="40">
        <v>4800</v>
      </c>
      <c r="BX74" s="40" t="e">
        <v>#DIV/0!</v>
      </c>
      <c r="BY74" s="40">
        <v>0</v>
      </c>
      <c r="BZ74" s="40">
        <v>0</v>
      </c>
    </row>
    <row r="75" spans="1:78" x14ac:dyDescent="0.2">
      <c r="A75" s="41" t="s">
        <v>203</v>
      </c>
      <c r="B75" s="40"/>
      <c r="C75" s="40"/>
      <c r="D75" s="40"/>
      <c r="E75" s="40"/>
      <c r="F75" s="40"/>
      <c r="G75" s="40"/>
      <c r="H75" s="40"/>
      <c r="I75" s="40"/>
      <c r="J75" s="40"/>
      <c r="K75" s="40"/>
      <c r="L75" s="40"/>
      <c r="M75" s="40"/>
      <c r="N75" s="40"/>
      <c r="O75" s="40"/>
      <c r="P75" s="40">
        <v>1</v>
      </c>
      <c r="Q75" s="40">
        <v>3000</v>
      </c>
      <c r="R75" s="40">
        <v>3000</v>
      </c>
      <c r="S75" s="40">
        <v>3000</v>
      </c>
      <c r="T75" s="40" t="e">
        <v>#DIV/0!</v>
      </c>
      <c r="U75" s="40">
        <v>0</v>
      </c>
      <c r="V75" s="40">
        <v>0</v>
      </c>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v>1</v>
      </c>
      <c r="BU75" s="40">
        <v>3000</v>
      </c>
      <c r="BV75" s="40">
        <v>3000</v>
      </c>
      <c r="BW75" s="40">
        <v>3000</v>
      </c>
      <c r="BX75" s="40" t="e">
        <v>#DIV/0!</v>
      </c>
      <c r="BY75" s="40">
        <v>0</v>
      </c>
      <c r="BZ75" s="40">
        <v>0</v>
      </c>
    </row>
    <row r="76" spans="1:78" x14ac:dyDescent="0.2">
      <c r="A76" s="41" t="s">
        <v>3205</v>
      </c>
      <c r="B76" s="40">
        <v>1</v>
      </c>
      <c r="C76" s="40">
        <v>15092.18020692008</v>
      </c>
      <c r="D76" s="40">
        <v>15092.18020692008</v>
      </c>
      <c r="E76" s="40">
        <v>15092.18020692008</v>
      </c>
      <c r="F76" s="40">
        <v>6185.3197569344593</v>
      </c>
      <c r="G76" s="40">
        <v>6185.3197569344593</v>
      </c>
      <c r="H76" s="40">
        <v>6185.3197569344593</v>
      </c>
      <c r="I76" s="40">
        <v>1</v>
      </c>
      <c r="J76" s="40">
        <v>19000</v>
      </c>
      <c r="K76" s="40">
        <v>19000</v>
      </c>
      <c r="L76" s="40">
        <v>19000</v>
      </c>
      <c r="M76" s="40">
        <v>7786.8852459016398</v>
      </c>
      <c r="N76" s="40">
        <v>7786.8852459016398</v>
      </c>
      <c r="O76" s="40">
        <v>7786.8852459016398</v>
      </c>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v>2</v>
      </c>
      <c r="BU76" s="40">
        <v>17046.090103460039</v>
      </c>
      <c r="BV76" s="40">
        <v>19000</v>
      </c>
      <c r="BW76" s="40">
        <v>15092.18020692008</v>
      </c>
      <c r="BX76" s="40">
        <v>6986.1025014180495</v>
      </c>
      <c r="BY76" s="40">
        <v>7786.8852459016398</v>
      </c>
      <c r="BZ76" s="40">
        <v>6185.3197569344593</v>
      </c>
    </row>
    <row r="77" spans="1:78" x14ac:dyDescent="0.2">
      <c r="A77" s="41" t="s">
        <v>221</v>
      </c>
      <c r="B77" s="40"/>
      <c r="C77" s="40"/>
      <c r="D77" s="40"/>
      <c r="E77" s="40"/>
      <c r="F77" s="40"/>
      <c r="G77" s="40"/>
      <c r="H77" s="40"/>
      <c r="I77" s="40">
        <v>1</v>
      </c>
      <c r="J77" s="40">
        <v>20000</v>
      </c>
      <c r="K77" s="40">
        <v>20000</v>
      </c>
      <c r="L77" s="40">
        <v>20000</v>
      </c>
      <c r="M77" s="40" t="e">
        <v>#DIV/0!</v>
      </c>
      <c r="N77" s="40">
        <v>0</v>
      </c>
      <c r="O77" s="40">
        <v>0</v>
      </c>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v>1</v>
      </c>
      <c r="BU77" s="40">
        <v>20000</v>
      </c>
      <c r="BV77" s="40">
        <v>20000</v>
      </c>
      <c r="BW77" s="40">
        <v>20000</v>
      </c>
      <c r="BX77" s="40" t="e">
        <v>#DIV/0!</v>
      </c>
      <c r="BY77" s="40">
        <v>0</v>
      </c>
      <c r="BZ77" s="40">
        <v>0</v>
      </c>
    </row>
    <row r="78" spans="1:78" x14ac:dyDescent="0.2">
      <c r="A78" s="41" t="s">
        <v>134</v>
      </c>
      <c r="B78" s="40">
        <v>29</v>
      </c>
      <c r="C78" s="40">
        <v>10766.881887825844</v>
      </c>
      <c r="D78" s="40">
        <v>71231.666749770273</v>
      </c>
      <c r="E78" s="40">
        <v>2136.9500024931081</v>
      </c>
      <c r="F78" s="40">
        <v>6646.2233875468173</v>
      </c>
      <c r="G78" s="40">
        <v>43970.16466035202</v>
      </c>
      <c r="H78" s="40">
        <v>1319.1049398105604</v>
      </c>
      <c r="I78" s="40">
        <v>188</v>
      </c>
      <c r="J78" s="40">
        <v>11300.954227326614</v>
      </c>
      <c r="K78" s="40">
        <v>160271.25018698312</v>
      </c>
      <c r="L78" s="40">
        <v>2136.9500024931081</v>
      </c>
      <c r="M78" s="40">
        <v>6975.8976711892747</v>
      </c>
      <c r="N78" s="40">
        <v>98932.870485792038</v>
      </c>
      <c r="O78" s="40">
        <v>1319.1049398105604</v>
      </c>
      <c r="P78" s="40">
        <v>20</v>
      </c>
      <c r="Q78" s="40">
        <v>13928.395969712295</v>
      </c>
      <c r="R78" s="40">
        <v>37500</v>
      </c>
      <c r="S78" s="40">
        <v>2564.3400029917298</v>
      </c>
      <c r="T78" s="40">
        <v>8597.7752899458592</v>
      </c>
      <c r="U78" s="40">
        <v>23148.148148148146</v>
      </c>
      <c r="V78" s="40">
        <v>1582.9259277726726</v>
      </c>
      <c r="W78" s="40">
        <v>7</v>
      </c>
      <c r="X78" s="40">
        <v>10468.177151120017</v>
      </c>
      <c r="Y78" s="40">
        <v>21369.500024931083</v>
      </c>
      <c r="Z78" s="40">
        <v>2564.3400029917298</v>
      </c>
      <c r="AA78" s="40">
        <v>6461.8377476049482</v>
      </c>
      <c r="AB78" s="40">
        <v>13191.049398105606</v>
      </c>
      <c r="AC78" s="40">
        <v>1582.9259277726726</v>
      </c>
      <c r="AD78" s="40">
        <v>13</v>
      </c>
      <c r="AE78" s="40">
        <v>28659.371813410293</v>
      </c>
      <c r="AF78" s="40">
        <v>80135.625093491559</v>
      </c>
      <c r="AG78" s="40">
        <v>2671.1875031163854</v>
      </c>
      <c r="AH78" s="40">
        <v>17690.970255191532</v>
      </c>
      <c r="AI78" s="40">
        <v>49466.435242896019</v>
      </c>
      <c r="AJ78" s="40">
        <v>1648.8811747632008</v>
      </c>
      <c r="AK78" s="40">
        <v>22</v>
      </c>
      <c r="AL78" s="40">
        <v>12397.82557404629</v>
      </c>
      <c r="AM78" s="40">
        <v>40000</v>
      </c>
      <c r="AN78" s="40">
        <v>2671.1875031163854</v>
      </c>
      <c r="AO78" s="40">
        <v>7652.9787494112888</v>
      </c>
      <c r="AP78" s="40">
        <v>24691.358024691355</v>
      </c>
      <c r="AQ78" s="40">
        <v>1648.8811747632008</v>
      </c>
      <c r="AR78" s="40">
        <v>214</v>
      </c>
      <c r="AS78" s="40">
        <v>15622.184552660819</v>
      </c>
      <c r="AT78" s="40">
        <v>186983.12521814698</v>
      </c>
      <c r="AU78" s="40">
        <v>2136.9500024931081</v>
      </c>
      <c r="AV78" s="40">
        <v>9643.3237979387632</v>
      </c>
      <c r="AW78" s="40">
        <v>115421.68223342406</v>
      </c>
      <c r="AX78" s="40">
        <v>1319.1049398105604</v>
      </c>
      <c r="AY78" s="40">
        <v>4</v>
      </c>
      <c r="AZ78" s="40">
        <v>17551.33488143489</v>
      </c>
      <c r="BA78" s="40">
        <v>41712.231189497601</v>
      </c>
      <c r="BB78" s="40">
        <v>2493.1083362419595</v>
      </c>
      <c r="BC78" s="40">
        <v>10834.157334219066</v>
      </c>
      <c r="BD78" s="40">
        <v>25748.290857714568</v>
      </c>
      <c r="BE78" s="40">
        <v>1538.9557631123205</v>
      </c>
      <c r="BF78" s="40">
        <v>60</v>
      </c>
      <c r="BG78" s="40">
        <v>10314.751394359871</v>
      </c>
      <c r="BH78" s="40">
        <v>100614.72928405051</v>
      </c>
      <c r="BI78" s="40">
        <v>2671.1875031163854</v>
      </c>
      <c r="BJ78" s="40">
        <v>6367.1304903456021</v>
      </c>
      <c r="BK78" s="40">
        <v>62107.857582747223</v>
      </c>
      <c r="BL78" s="40">
        <v>1648.8811747632008</v>
      </c>
      <c r="BM78" s="40">
        <v>6</v>
      </c>
      <c r="BN78" s="40">
        <v>25575.072240782029</v>
      </c>
      <c r="BO78" s="40">
        <v>71231.666749770273</v>
      </c>
      <c r="BP78" s="40">
        <v>6410.8500074793246</v>
      </c>
      <c r="BQ78" s="40">
        <v>15787.081630112361</v>
      </c>
      <c r="BR78" s="40">
        <v>43970.16466035202</v>
      </c>
      <c r="BS78" s="40">
        <v>3957.3148194316818</v>
      </c>
      <c r="BT78" s="40">
        <v>563</v>
      </c>
      <c r="BU78" s="40">
        <v>13534.061236307709</v>
      </c>
      <c r="BV78" s="40">
        <v>186983.12521814698</v>
      </c>
      <c r="BW78" s="40">
        <v>2136.9500024931081</v>
      </c>
      <c r="BX78" s="40">
        <v>8354.3587878442431</v>
      </c>
      <c r="BY78" s="40">
        <v>115421.68223342406</v>
      </c>
      <c r="BZ78" s="40">
        <v>1319.1049398105604</v>
      </c>
    </row>
    <row r="79" spans="1:78" x14ac:dyDescent="0.2">
      <c r="A79" s="41" t="s">
        <v>175</v>
      </c>
      <c r="B79" s="40"/>
      <c r="C79" s="40"/>
      <c r="D79" s="40"/>
      <c r="E79" s="40"/>
      <c r="F79" s="40"/>
      <c r="G79" s="40"/>
      <c r="H79" s="40"/>
      <c r="I79" s="40">
        <v>3</v>
      </c>
      <c r="J79" s="40">
        <v>67564.774036395989</v>
      </c>
      <c r="K79" s="40">
        <v>111000</v>
      </c>
      <c r="L79" s="40">
        <v>41000</v>
      </c>
      <c r="M79" s="40">
        <v>16241.532220287498</v>
      </c>
      <c r="N79" s="40">
        <v>26682.692307692309</v>
      </c>
      <c r="O79" s="40">
        <v>9855.7692307692305</v>
      </c>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v>3</v>
      </c>
      <c r="BU79" s="40">
        <v>67564.774036395989</v>
      </c>
      <c r="BV79" s="40">
        <v>111000</v>
      </c>
      <c r="BW79" s="40">
        <v>41000</v>
      </c>
      <c r="BX79" s="40">
        <v>16241.532220287498</v>
      </c>
      <c r="BY79" s="40">
        <v>26682.692307692309</v>
      </c>
      <c r="BZ79" s="40">
        <v>9855.7692307692305</v>
      </c>
    </row>
    <row r="80" spans="1:78" x14ac:dyDescent="0.2">
      <c r="A80" s="41" t="s">
        <v>230</v>
      </c>
      <c r="B80" s="40"/>
      <c r="C80" s="40"/>
      <c r="D80" s="40"/>
      <c r="E80" s="40"/>
      <c r="F80" s="40"/>
      <c r="G80" s="40"/>
      <c r="H80" s="40"/>
      <c r="I80" s="40">
        <v>1</v>
      </c>
      <c r="J80" s="40">
        <v>7261.724659606657</v>
      </c>
      <c r="K80" s="40">
        <v>7261.724659606657</v>
      </c>
      <c r="L80" s="40">
        <v>7261.724659606657</v>
      </c>
      <c r="M80" s="40" t="e">
        <v>#DIV/0!</v>
      </c>
      <c r="N80" s="40">
        <v>0</v>
      </c>
      <c r="O80" s="40">
        <v>0</v>
      </c>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v>1</v>
      </c>
      <c r="BU80" s="40">
        <v>7261.724659606657</v>
      </c>
      <c r="BV80" s="40">
        <v>7261.724659606657</v>
      </c>
      <c r="BW80" s="40">
        <v>7261.724659606657</v>
      </c>
      <c r="BX80" s="40" t="e">
        <v>#DIV/0!</v>
      </c>
      <c r="BY80" s="40">
        <v>0</v>
      </c>
      <c r="BZ80" s="40">
        <v>0</v>
      </c>
    </row>
    <row r="81" spans="1:78" x14ac:dyDescent="0.2">
      <c r="A81" s="41" t="s">
        <v>234</v>
      </c>
      <c r="B81" s="40"/>
      <c r="C81" s="40"/>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v>2</v>
      </c>
      <c r="AS81" s="40">
        <v>17700</v>
      </c>
      <c r="AT81" s="40">
        <v>20400</v>
      </c>
      <c r="AU81" s="40">
        <v>15000</v>
      </c>
      <c r="AV81" s="40" t="e">
        <v>#DIV/0!</v>
      </c>
      <c r="AW81" s="40">
        <v>0</v>
      </c>
      <c r="AX81" s="40">
        <v>0</v>
      </c>
      <c r="AY81" s="40"/>
      <c r="AZ81" s="40"/>
      <c r="BA81" s="40"/>
      <c r="BB81" s="40"/>
      <c r="BC81" s="40"/>
      <c r="BD81" s="40"/>
      <c r="BE81" s="40"/>
      <c r="BF81" s="40"/>
      <c r="BG81" s="40"/>
      <c r="BH81" s="40"/>
      <c r="BI81" s="40"/>
      <c r="BJ81" s="40"/>
      <c r="BK81" s="40"/>
      <c r="BL81" s="40"/>
      <c r="BM81" s="40"/>
      <c r="BN81" s="40"/>
      <c r="BO81" s="40"/>
      <c r="BP81" s="40"/>
      <c r="BQ81" s="40"/>
      <c r="BR81" s="40"/>
      <c r="BS81" s="40"/>
      <c r="BT81" s="40">
        <v>2</v>
      </c>
      <c r="BU81" s="40">
        <v>17700</v>
      </c>
      <c r="BV81" s="40">
        <v>20400</v>
      </c>
      <c r="BW81" s="40">
        <v>15000</v>
      </c>
      <c r="BX81" s="40" t="e">
        <v>#DIV/0!</v>
      </c>
      <c r="BY81" s="40">
        <v>0</v>
      </c>
      <c r="BZ81" s="40">
        <v>0</v>
      </c>
    </row>
    <row r="82" spans="1:78" x14ac:dyDescent="0.2">
      <c r="A82" s="41" t="s">
        <v>138</v>
      </c>
      <c r="B82" s="40">
        <v>4</v>
      </c>
      <c r="C82" s="40">
        <v>4633.3537123836695</v>
      </c>
      <c r="D82" s="40">
        <v>12227.430201752599</v>
      </c>
      <c r="E82" s="40">
        <v>1783.166904422254</v>
      </c>
      <c r="F82" s="40">
        <v>1603.2365786794703</v>
      </c>
      <c r="G82" s="40">
        <v>4230.9447064887881</v>
      </c>
      <c r="H82" s="40">
        <v>617.01276969628168</v>
      </c>
      <c r="I82" s="40">
        <v>6</v>
      </c>
      <c r="J82" s="40">
        <v>14887</v>
      </c>
      <c r="K82" s="40">
        <v>45000</v>
      </c>
      <c r="L82" s="40">
        <v>3000</v>
      </c>
      <c r="M82" s="40">
        <v>5151.2110726643596</v>
      </c>
      <c r="N82" s="40">
        <v>15570.934256055363</v>
      </c>
      <c r="O82" s="40">
        <v>1038.0622837370242</v>
      </c>
      <c r="P82" s="40">
        <v>4</v>
      </c>
      <c r="Q82" s="40">
        <v>12899.157665919436</v>
      </c>
      <c r="R82" s="40">
        <v>21228.177433598263</v>
      </c>
      <c r="S82" s="40">
        <v>6368.453230079479</v>
      </c>
      <c r="T82" s="40">
        <v>4463.3763549894238</v>
      </c>
      <c r="U82" s="40">
        <v>7345.3901154319246</v>
      </c>
      <c r="V82" s="40">
        <v>2203.6170346295776</v>
      </c>
      <c r="W82" s="40">
        <v>1</v>
      </c>
      <c r="X82" s="40">
        <v>48000</v>
      </c>
      <c r="Y82" s="40">
        <v>48000</v>
      </c>
      <c r="Z82" s="40">
        <v>48000</v>
      </c>
      <c r="AA82" s="40">
        <v>16608.996539792388</v>
      </c>
      <c r="AB82" s="40">
        <v>16608.996539792388</v>
      </c>
      <c r="AC82" s="40">
        <v>16608.996539792388</v>
      </c>
      <c r="AD82" s="40"/>
      <c r="AE82" s="40"/>
      <c r="AF82" s="40"/>
      <c r="AG82" s="40"/>
      <c r="AH82" s="40"/>
      <c r="AI82" s="40"/>
      <c r="AJ82" s="40"/>
      <c r="AK82" s="40"/>
      <c r="AL82" s="40"/>
      <c r="AM82" s="40"/>
      <c r="AN82" s="40"/>
      <c r="AO82" s="40"/>
      <c r="AP82" s="40"/>
      <c r="AQ82" s="40"/>
      <c r="AR82" s="40">
        <v>13</v>
      </c>
      <c r="AS82" s="40">
        <v>10382.341810335902</v>
      </c>
      <c r="AT82" s="40">
        <v>40000</v>
      </c>
      <c r="AU82" s="40">
        <v>2165.2740982270229</v>
      </c>
      <c r="AV82" s="40">
        <v>3695.0638558305391</v>
      </c>
      <c r="AW82" s="40">
        <v>13840.830449826988</v>
      </c>
      <c r="AX82" s="40">
        <v>749.22979177405637</v>
      </c>
      <c r="AY82" s="40"/>
      <c r="AZ82" s="40"/>
      <c r="BA82" s="40"/>
      <c r="BB82" s="40"/>
      <c r="BC82" s="40"/>
      <c r="BD82" s="40"/>
      <c r="BE82" s="40"/>
      <c r="BF82" s="40">
        <v>1</v>
      </c>
      <c r="BG82" s="40">
        <v>1910.5359690238436</v>
      </c>
      <c r="BH82" s="40">
        <v>1910.5359690238436</v>
      </c>
      <c r="BI82" s="40">
        <v>1910.5359690238436</v>
      </c>
      <c r="BJ82" s="40">
        <v>661.0851103888732</v>
      </c>
      <c r="BK82" s="40">
        <v>661.0851103888732</v>
      </c>
      <c r="BL82" s="40">
        <v>661.0851103888732</v>
      </c>
      <c r="BM82" s="40"/>
      <c r="BN82" s="40"/>
      <c r="BO82" s="40"/>
      <c r="BP82" s="40"/>
      <c r="BQ82" s="40"/>
      <c r="BR82" s="40"/>
      <c r="BS82" s="40"/>
      <c r="BT82" s="40">
        <v>29</v>
      </c>
      <c r="BU82" s="40">
        <v>11873.552586779413</v>
      </c>
      <c r="BV82" s="40">
        <v>48000</v>
      </c>
      <c r="BW82" s="40">
        <v>1783.166904422254</v>
      </c>
      <c r="BX82" s="40">
        <v>4154.4699981599997</v>
      </c>
      <c r="BY82" s="40">
        <v>16608.996539792388</v>
      </c>
      <c r="BZ82" s="40">
        <v>617.01276969628168</v>
      </c>
    </row>
    <row r="83" spans="1:78" x14ac:dyDescent="0.2">
      <c r="A83" s="41" t="s">
        <v>244</v>
      </c>
      <c r="B83" s="40"/>
      <c r="C83" s="40"/>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v>1</v>
      </c>
      <c r="BN83" s="40">
        <v>5250</v>
      </c>
      <c r="BO83" s="40">
        <v>5250</v>
      </c>
      <c r="BP83" s="40">
        <v>5250</v>
      </c>
      <c r="BQ83" s="40" t="e">
        <v>#DIV/0!</v>
      </c>
      <c r="BR83" s="40">
        <v>0</v>
      </c>
      <c r="BS83" s="40">
        <v>0</v>
      </c>
      <c r="BT83" s="40">
        <v>1</v>
      </c>
      <c r="BU83" s="40">
        <v>5250</v>
      </c>
      <c r="BV83" s="40">
        <v>5250</v>
      </c>
      <c r="BW83" s="40">
        <v>5250</v>
      </c>
      <c r="BX83" s="40" t="e">
        <v>#DIV/0!</v>
      </c>
      <c r="BY83" s="40">
        <v>0</v>
      </c>
      <c r="BZ83" s="40">
        <v>0</v>
      </c>
    </row>
    <row r="84" spans="1:78" x14ac:dyDescent="0.2">
      <c r="A84" s="41" t="s">
        <v>149</v>
      </c>
      <c r="B84" s="40"/>
      <c r="C84" s="40"/>
      <c r="D84" s="40"/>
      <c r="E84" s="40"/>
      <c r="F84" s="40"/>
      <c r="G84" s="40"/>
      <c r="H84" s="40"/>
      <c r="I84" s="40">
        <v>3</v>
      </c>
      <c r="J84" s="40">
        <v>69000</v>
      </c>
      <c r="K84" s="40">
        <v>100000</v>
      </c>
      <c r="L84" s="40">
        <v>35000</v>
      </c>
      <c r="M84" s="40">
        <v>27058.823529411766</v>
      </c>
      <c r="N84" s="40">
        <v>39215.686274509804</v>
      </c>
      <c r="O84" s="40">
        <v>13725.490196078432</v>
      </c>
      <c r="P84" s="40">
        <v>1</v>
      </c>
      <c r="Q84" s="40">
        <v>36000</v>
      </c>
      <c r="R84" s="40">
        <v>36000</v>
      </c>
      <c r="S84" s="40">
        <v>36000</v>
      </c>
      <c r="T84" s="40">
        <v>14117.64705882353</v>
      </c>
      <c r="U84" s="40">
        <v>14117.64705882353</v>
      </c>
      <c r="V84" s="40">
        <v>14117.64705882353</v>
      </c>
      <c r="W84" s="40">
        <v>1</v>
      </c>
      <c r="X84" s="40">
        <v>24000</v>
      </c>
      <c r="Y84" s="40">
        <v>24000</v>
      </c>
      <c r="Z84" s="40">
        <v>24000</v>
      </c>
      <c r="AA84" s="40">
        <v>9411.7647058823532</v>
      </c>
      <c r="AB84" s="40">
        <v>9411.7647058823532</v>
      </c>
      <c r="AC84" s="40">
        <v>9411.7647058823532</v>
      </c>
      <c r="AD84" s="40"/>
      <c r="AE84" s="40"/>
      <c r="AF84" s="40"/>
      <c r="AG84" s="40"/>
      <c r="AH84" s="40"/>
      <c r="AI84" s="40"/>
      <c r="AJ84" s="40"/>
      <c r="AK84" s="40"/>
      <c r="AL84" s="40"/>
      <c r="AM84" s="40"/>
      <c r="AN84" s="40"/>
      <c r="AO84" s="40"/>
      <c r="AP84" s="40"/>
      <c r="AQ84" s="40"/>
      <c r="AR84" s="40">
        <v>2</v>
      </c>
      <c r="AS84" s="40">
        <v>50500</v>
      </c>
      <c r="AT84" s="40">
        <v>60000</v>
      </c>
      <c r="AU84" s="40">
        <v>41000</v>
      </c>
      <c r="AV84" s="40">
        <v>19803.921568627455</v>
      </c>
      <c r="AW84" s="40">
        <v>23529.411764705885</v>
      </c>
      <c r="AX84" s="40">
        <v>16078.431372549021</v>
      </c>
      <c r="AY84" s="40"/>
      <c r="AZ84" s="40"/>
      <c r="BA84" s="40"/>
      <c r="BB84" s="40"/>
      <c r="BC84" s="40"/>
      <c r="BD84" s="40"/>
      <c r="BE84" s="40"/>
      <c r="BF84" s="40"/>
      <c r="BG84" s="40"/>
      <c r="BH84" s="40"/>
      <c r="BI84" s="40"/>
      <c r="BJ84" s="40"/>
      <c r="BK84" s="40"/>
      <c r="BL84" s="40"/>
      <c r="BM84" s="40">
        <v>2</v>
      </c>
      <c r="BN84" s="40">
        <v>67573.5</v>
      </c>
      <c r="BO84" s="40">
        <v>99147</v>
      </c>
      <c r="BP84" s="40">
        <v>36000</v>
      </c>
      <c r="BQ84" s="40">
        <v>26499.411764705885</v>
      </c>
      <c r="BR84" s="40">
        <v>38881.176470588238</v>
      </c>
      <c r="BS84" s="40">
        <v>14117.64705882353</v>
      </c>
      <c r="BT84" s="40">
        <v>9</v>
      </c>
      <c r="BU84" s="40">
        <v>55905.222222222219</v>
      </c>
      <c r="BV84" s="40">
        <v>100000</v>
      </c>
      <c r="BW84" s="40">
        <v>24000</v>
      </c>
      <c r="BX84" s="40">
        <v>21923.616557734207</v>
      </c>
      <c r="BY84" s="40">
        <v>39215.686274509804</v>
      </c>
      <c r="BZ84" s="40">
        <v>9411.7647058823532</v>
      </c>
    </row>
    <row r="85" spans="1:78" x14ac:dyDescent="0.2">
      <c r="A85" s="41" t="s">
        <v>167</v>
      </c>
      <c r="B85" s="40">
        <v>1</v>
      </c>
      <c r="C85" s="40">
        <v>3000</v>
      </c>
      <c r="D85" s="40">
        <v>3000</v>
      </c>
      <c r="E85" s="40">
        <v>3000</v>
      </c>
      <c r="F85" s="40">
        <v>1176.4705882352941</v>
      </c>
      <c r="G85" s="40">
        <v>1176.4705882352941</v>
      </c>
      <c r="H85" s="40">
        <v>1176.4705882352941</v>
      </c>
      <c r="I85" s="40"/>
      <c r="J85" s="40"/>
      <c r="K85" s="40"/>
      <c r="L85" s="40"/>
      <c r="M85" s="40"/>
      <c r="N85" s="40"/>
      <c r="O85" s="40"/>
      <c r="P85" s="40"/>
      <c r="Q85" s="40"/>
      <c r="R85" s="40"/>
      <c r="S85" s="40"/>
      <c r="T85" s="40"/>
      <c r="U85" s="40"/>
      <c r="V85" s="40"/>
      <c r="W85" s="40">
        <v>1</v>
      </c>
      <c r="X85" s="40">
        <v>13800</v>
      </c>
      <c r="Y85" s="40">
        <v>13800</v>
      </c>
      <c r="Z85" s="40">
        <v>13800</v>
      </c>
      <c r="AA85" s="40">
        <v>5411.7647058823532</v>
      </c>
      <c r="AB85" s="40">
        <v>5411.7647058823532</v>
      </c>
      <c r="AC85" s="40">
        <v>5411.7647058823532</v>
      </c>
      <c r="AD85" s="40"/>
      <c r="AE85" s="40"/>
      <c r="AF85" s="40"/>
      <c r="AG85" s="40"/>
      <c r="AH85" s="40"/>
      <c r="AI85" s="40"/>
      <c r="AJ85" s="40"/>
      <c r="AK85" s="40"/>
      <c r="AL85" s="40"/>
      <c r="AM85" s="40"/>
      <c r="AN85" s="40"/>
      <c r="AO85" s="40"/>
      <c r="AP85" s="40"/>
      <c r="AQ85" s="40"/>
      <c r="AR85" s="40">
        <v>3</v>
      </c>
      <c r="AS85" s="40">
        <v>32601.924654081424</v>
      </c>
      <c r="AT85" s="40">
        <v>85000</v>
      </c>
      <c r="AU85" s="40">
        <v>1805.7739622442759</v>
      </c>
      <c r="AV85" s="40">
        <v>12785.068491796637</v>
      </c>
      <c r="AW85" s="40">
        <v>33333.333333333336</v>
      </c>
      <c r="AX85" s="40">
        <v>708.14665186050047</v>
      </c>
      <c r="AY85" s="40"/>
      <c r="AZ85" s="40"/>
      <c r="BA85" s="40"/>
      <c r="BB85" s="40"/>
      <c r="BC85" s="40"/>
      <c r="BD85" s="40"/>
      <c r="BE85" s="40"/>
      <c r="BF85" s="40"/>
      <c r="BG85" s="40"/>
      <c r="BH85" s="40"/>
      <c r="BI85" s="40"/>
      <c r="BJ85" s="40"/>
      <c r="BK85" s="40"/>
      <c r="BL85" s="40"/>
      <c r="BM85" s="40"/>
      <c r="BN85" s="40"/>
      <c r="BO85" s="40"/>
      <c r="BP85" s="40"/>
      <c r="BQ85" s="40"/>
      <c r="BR85" s="40"/>
      <c r="BS85" s="40"/>
      <c r="BT85" s="40">
        <v>5</v>
      </c>
      <c r="BU85" s="40">
        <v>22921.154792448855</v>
      </c>
      <c r="BV85" s="40">
        <v>85000</v>
      </c>
      <c r="BW85" s="40">
        <v>1805.7739622442759</v>
      </c>
      <c r="BX85" s="40">
        <v>8988.6881539015121</v>
      </c>
      <c r="BY85" s="40">
        <v>33333.333333333336</v>
      </c>
      <c r="BZ85" s="40">
        <v>708.14665186050047</v>
      </c>
    </row>
    <row r="86" spans="1:78" x14ac:dyDescent="0.2">
      <c r="A86" s="41" t="s">
        <v>255</v>
      </c>
      <c r="B86" s="40"/>
      <c r="C86" s="40"/>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v>1</v>
      </c>
      <c r="AL86" s="40">
        <v>138000</v>
      </c>
      <c r="AM86" s="40">
        <v>138000</v>
      </c>
      <c r="AN86" s="40">
        <v>138000</v>
      </c>
      <c r="AO86" s="40">
        <v>56097.560975609755</v>
      </c>
      <c r="AP86" s="40">
        <v>56097.560975609755</v>
      </c>
      <c r="AQ86" s="40">
        <v>56097.560975609755</v>
      </c>
      <c r="AR86" s="40">
        <v>1</v>
      </c>
      <c r="AS86" s="40">
        <v>8000</v>
      </c>
      <c r="AT86" s="40">
        <v>8000</v>
      </c>
      <c r="AU86" s="40">
        <v>8000</v>
      </c>
      <c r="AV86" s="40">
        <v>3252.0325203252032</v>
      </c>
      <c r="AW86" s="40">
        <v>3252.0325203252032</v>
      </c>
      <c r="AX86" s="40">
        <v>3252.0325203252032</v>
      </c>
      <c r="AY86" s="40"/>
      <c r="AZ86" s="40"/>
      <c r="BA86" s="40"/>
      <c r="BB86" s="40"/>
      <c r="BC86" s="40"/>
      <c r="BD86" s="40"/>
      <c r="BE86" s="40"/>
      <c r="BF86" s="40"/>
      <c r="BG86" s="40"/>
      <c r="BH86" s="40"/>
      <c r="BI86" s="40"/>
      <c r="BJ86" s="40"/>
      <c r="BK86" s="40"/>
      <c r="BL86" s="40"/>
      <c r="BM86" s="40"/>
      <c r="BN86" s="40"/>
      <c r="BO86" s="40"/>
      <c r="BP86" s="40"/>
      <c r="BQ86" s="40"/>
      <c r="BR86" s="40"/>
      <c r="BS86" s="40"/>
      <c r="BT86" s="40">
        <v>2</v>
      </c>
      <c r="BU86" s="40">
        <v>73000</v>
      </c>
      <c r="BV86" s="40">
        <v>138000</v>
      </c>
      <c r="BW86" s="40">
        <v>8000</v>
      </c>
      <c r="BX86" s="40">
        <v>29674.796747967477</v>
      </c>
      <c r="BY86" s="40">
        <v>56097.560975609755</v>
      </c>
      <c r="BZ86" s="40">
        <v>3252.0325203252032</v>
      </c>
    </row>
    <row r="87" spans="1:78" x14ac:dyDescent="0.2">
      <c r="A87" s="41" t="s">
        <v>262</v>
      </c>
      <c r="B87" s="40">
        <v>1</v>
      </c>
      <c r="C87" s="40">
        <v>10000</v>
      </c>
      <c r="D87" s="40">
        <v>10000</v>
      </c>
      <c r="E87" s="40">
        <v>10000</v>
      </c>
      <c r="F87" s="40" t="e">
        <v>#DIV/0!</v>
      </c>
      <c r="G87" s="40">
        <v>0</v>
      </c>
      <c r="H87" s="40">
        <v>0</v>
      </c>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v>1</v>
      </c>
      <c r="BU87" s="40">
        <v>10000</v>
      </c>
      <c r="BV87" s="40">
        <v>10000</v>
      </c>
      <c r="BW87" s="40">
        <v>10000</v>
      </c>
      <c r="BX87" s="40" t="e">
        <v>#DIV/0!</v>
      </c>
      <c r="BY87" s="40">
        <v>0</v>
      </c>
      <c r="BZ87" s="40">
        <v>0</v>
      </c>
    </row>
    <row r="88" spans="1:78" x14ac:dyDescent="0.2">
      <c r="A88" s="41" t="s">
        <v>263</v>
      </c>
      <c r="B88" s="40"/>
      <c r="C88" s="40"/>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v>1</v>
      </c>
      <c r="AS88" s="40">
        <v>10000</v>
      </c>
      <c r="AT88" s="40">
        <v>10000</v>
      </c>
      <c r="AU88" s="40">
        <v>10000</v>
      </c>
      <c r="AV88" s="40" t="e">
        <v>#DIV/0!</v>
      </c>
      <c r="AW88" s="40">
        <v>0</v>
      </c>
      <c r="AX88" s="40">
        <v>0</v>
      </c>
      <c r="AY88" s="40"/>
      <c r="AZ88" s="40"/>
      <c r="BA88" s="40"/>
      <c r="BB88" s="40"/>
      <c r="BC88" s="40"/>
      <c r="BD88" s="40"/>
      <c r="BE88" s="40"/>
      <c r="BF88" s="40"/>
      <c r="BG88" s="40"/>
      <c r="BH88" s="40"/>
      <c r="BI88" s="40"/>
      <c r="BJ88" s="40"/>
      <c r="BK88" s="40"/>
      <c r="BL88" s="40"/>
      <c r="BM88" s="40"/>
      <c r="BN88" s="40"/>
      <c r="BO88" s="40"/>
      <c r="BP88" s="40"/>
      <c r="BQ88" s="40"/>
      <c r="BR88" s="40"/>
      <c r="BS88" s="40"/>
      <c r="BT88" s="40">
        <v>1</v>
      </c>
      <c r="BU88" s="40">
        <v>10000</v>
      </c>
      <c r="BV88" s="40">
        <v>10000</v>
      </c>
      <c r="BW88" s="40">
        <v>10000</v>
      </c>
      <c r="BX88" s="40" t="e">
        <v>#DIV/0!</v>
      </c>
      <c r="BY88" s="40">
        <v>0</v>
      </c>
      <c r="BZ88" s="40">
        <v>0</v>
      </c>
    </row>
    <row r="89" spans="1:78" x14ac:dyDescent="0.2">
      <c r="A89" s="10" t="s">
        <v>4105</v>
      </c>
      <c r="B89" s="40">
        <v>11</v>
      </c>
      <c r="C89" s="40">
        <v>75939.608708824904</v>
      </c>
      <c r="D89" s="40">
        <v>132588.25533234264</v>
      </c>
      <c r="E89" s="40">
        <v>19068</v>
      </c>
      <c r="F89" s="40">
        <v>16825.055915636553</v>
      </c>
      <c r="G89" s="40">
        <v>26839.727800069359</v>
      </c>
      <c r="H89" s="40">
        <v>7114.9253731343279</v>
      </c>
      <c r="I89" s="40">
        <v>56</v>
      </c>
      <c r="J89" s="40">
        <v>70554.847926941307</v>
      </c>
      <c r="K89" s="40">
        <v>173384.64158844808</v>
      </c>
      <c r="L89" s="40">
        <v>3982.448779308334</v>
      </c>
      <c r="M89" s="40">
        <v>15487.681140875255</v>
      </c>
      <c r="N89" s="40">
        <v>35098.105584706085</v>
      </c>
      <c r="O89" s="40">
        <v>1485.9883504881843</v>
      </c>
      <c r="P89" s="40">
        <v>12</v>
      </c>
      <c r="Q89" s="40">
        <v>87559.662199122409</v>
      </c>
      <c r="R89" s="40">
        <v>173384.64158844808</v>
      </c>
      <c r="S89" s="40">
        <v>27600</v>
      </c>
      <c r="T89" s="40">
        <v>19359.793667538648</v>
      </c>
      <c r="U89" s="40">
        <v>35098.105584706085</v>
      </c>
      <c r="V89" s="40">
        <v>7360</v>
      </c>
      <c r="W89" s="40">
        <v>4</v>
      </c>
      <c r="X89" s="40">
        <v>69714.489040560788</v>
      </c>
      <c r="Y89" s="40">
        <v>147886.90017838217</v>
      </c>
      <c r="Z89" s="40">
        <v>30000</v>
      </c>
      <c r="AA89" s="40">
        <v>15642.806609375886</v>
      </c>
      <c r="AB89" s="40">
        <v>29936.619469308131</v>
      </c>
      <c r="AC89" s="40">
        <v>10116.51278617999</v>
      </c>
      <c r="AD89" s="40">
        <v>4</v>
      </c>
      <c r="AE89" s="40">
        <v>80143.675948184507</v>
      </c>
      <c r="AF89" s="40">
        <v>127488.70705032947</v>
      </c>
      <c r="AG89" s="40">
        <v>35000</v>
      </c>
      <c r="AH89" s="40">
        <v>18191.477362430509</v>
      </c>
      <c r="AI89" s="40">
        <v>25807.430576989769</v>
      </c>
      <c r="AJ89" s="40">
        <v>14452.161123114272</v>
      </c>
      <c r="AK89" s="40">
        <v>6</v>
      </c>
      <c r="AL89" s="40">
        <v>78945.870803821876</v>
      </c>
      <c r="AM89" s="40">
        <v>168285.09330643489</v>
      </c>
      <c r="AN89" s="40">
        <v>11404.820437438224</v>
      </c>
      <c r="AO89" s="40">
        <v>17721.239421758739</v>
      </c>
      <c r="AP89" s="40">
        <v>34065.808361626492</v>
      </c>
      <c r="AQ89" s="40">
        <v>4873.854887794113</v>
      </c>
      <c r="AR89" s="40">
        <v>36</v>
      </c>
      <c r="AS89" s="40">
        <v>73158.285489196918</v>
      </c>
      <c r="AT89" s="40">
        <v>203981.93128052715</v>
      </c>
      <c r="AU89" s="40">
        <v>5120.2912876821438</v>
      </c>
      <c r="AV89" s="40">
        <v>17241.144709484008</v>
      </c>
      <c r="AW89" s="40">
        <v>41291.888923183629</v>
      </c>
      <c r="AX89" s="40">
        <v>1910.5564506276655</v>
      </c>
      <c r="AY89" s="40"/>
      <c r="AZ89" s="40"/>
      <c r="BA89" s="40"/>
      <c r="BB89" s="40"/>
      <c r="BC89" s="40"/>
      <c r="BD89" s="40"/>
      <c r="BE89" s="40"/>
      <c r="BF89" s="40">
        <v>3</v>
      </c>
      <c r="BG89" s="40">
        <v>37956.501276517061</v>
      </c>
      <c r="BH89" s="40">
        <v>85000</v>
      </c>
      <c r="BI89" s="40">
        <v>10809.503829551191</v>
      </c>
      <c r="BJ89" s="40">
        <v>9326.226884755948</v>
      </c>
      <c r="BK89" s="40">
        <v>17206.477732793523</v>
      </c>
      <c r="BL89" s="40">
        <v>4033.3969513250713</v>
      </c>
      <c r="BM89" s="40">
        <v>4</v>
      </c>
      <c r="BN89" s="40">
        <v>51555.549022722567</v>
      </c>
      <c r="BO89" s="40">
        <v>108110.42357867939</v>
      </c>
      <c r="BP89" s="40">
        <v>4019</v>
      </c>
      <c r="BQ89" s="40">
        <v>11141.315667177509</v>
      </c>
      <c r="BR89" s="40">
        <v>21884.701129287325</v>
      </c>
      <c r="BS89" s="40">
        <v>1499.6268656716418</v>
      </c>
      <c r="BT89" s="40"/>
      <c r="BU89" s="40">
        <v>72529.566091211032</v>
      </c>
      <c r="BV89" s="40">
        <v>203981.93128052715</v>
      </c>
      <c r="BW89" s="40">
        <v>3982.448779308334</v>
      </c>
      <c r="BX89" s="40">
        <v>16326.706126761368</v>
      </c>
      <c r="BY89" s="40">
        <v>41291.888923183629</v>
      </c>
      <c r="BZ89" s="40">
        <v>1485.9883504881843</v>
      </c>
    </row>
    <row r="90" spans="1:78" x14ac:dyDescent="0.2">
      <c r="A90" s="41" t="s">
        <v>136</v>
      </c>
      <c r="B90" s="40">
        <v>6</v>
      </c>
      <c r="C90" s="40">
        <v>92811.778732639854</v>
      </c>
      <c r="D90" s="40">
        <v>132588.25533234264</v>
      </c>
      <c r="E90" s="40">
        <v>64254.308353366054</v>
      </c>
      <c r="F90" s="40">
        <v>18787.809460048549</v>
      </c>
      <c r="G90" s="40">
        <v>26839.727800069359</v>
      </c>
      <c r="H90" s="40">
        <v>13006.945010802843</v>
      </c>
      <c r="I90" s="40">
        <v>38</v>
      </c>
      <c r="J90" s="40">
        <v>86525.394195457935</v>
      </c>
      <c r="K90" s="40">
        <v>173384.64158844808</v>
      </c>
      <c r="L90" s="40">
        <v>20000</v>
      </c>
      <c r="M90" s="40">
        <v>17515.261982886219</v>
      </c>
      <c r="N90" s="40">
        <v>35098.105584706085</v>
      </c>
      <c r="O90" s="40">
        <v>4048.5829959514167</v>
      </c>
      <c r="P90" s="40">
        <v>7</v>
      </c>
      <c r="Q90" s="40">
        <v>103302.27805563841</v>
      </c>
      <c r="R90" s="40">
        <v>173384.64158844808</v>
      </c>
      <c r="S90" s="40">
        <v>71393.675948184507</v>
      </c>
      <c r="T90" s="40">
        <v>20911.392318955139</v>
      </c>
      <c r="U90" s="40">
        <v>35098.105584706085</v>
      </c>
      <c r="V90" s="40">
        <v>14452.161123114272</v>
      </c>
      <c r="W90" s="40">
        <v>3</v>
      </c>
      <c r="X90" s="40">
        <v>82952.652054081045</v>
      </c>
      <c r="Y90" s="40">
        <v>147886.90017838217</v>
      </c>
      <c r="Z90" s="40">
        <v>49975.573163729154</v>
      </c>
      <c r="AA90" s="40">
        <v>16792.034828761341</v>
      </c>
      <c r="AB90" s="40">
        <v>29936.619469308131</v>
      </c>
      <c r="AC90" s="40">
        <v>10116.51278617999</v>
      </c>
      <c r="AD90" s="40">
        <v>3</v>
      </c>
      <c r="AE90" s="40">
        <v>95191.567930912672</v>
      </c>
      <c r="AF90" s="40">
        <v>127488.70705032947</v>
      </c>
      <c r="AG90" s="40">
        <v>71393.675948184507</v>
      </c>
      <c r="AH90" s="40">
        <v>19269.548164152362</v>
      </c>
      <c r="AI90" s="40">
        <v>25807.430576989769</v>
      </c>
      <c r="AJ90" s="40">
        <v>14452.161123114272</v>
      </c>
      <c r="AK90" s="40">
        <v>2</v>
      </c>
      <c r="AL90" s="40">
        <v>163695.49985262303</v>
      </c>
      <c r="AM90" s="40">
        <v>168285.09330643489</v>
      </c>
      <c r="AN90" s="40">
        <v>159105.90639881117</v>
      </c>
      <c r="AO90" s="40">
        <v>33136.740860854858</v>
      </c>
      <c r="AP90" s="40">
        <v>34065.808361626492</v>
      </c>
      <c r="AQ90" s="40">
        <v>32207.67336008323</v>
      </c>
      <c r="AR90" s="40">
        <v>19</v>
      </c>
      <c r="AS90" s="40">
        <v>95631.029699178718</v>
      </c>
      <c r="AT90" s="40">
        <v>203981.93128052715</v>
      </c>
      <c r="AU90" s="40">
        <v>36000</v>
      </c>
      <c r="AV90" s="40">
        <v>19358.508036270996</v>
      </c>
      <c r="AW90" s="40">
        <v>41291.888923183629</v>
      </c>
      <c r="AX90" s="40">
        <v>7287.4493927125504</v>
      </c>
      <c r="AY90" s="40"/>
      <c r="AZ90" s="40"/>
      <c r="BA90" s="40"/>
      <c r="BB90" s="40"/>
      <c r="BC90" s="40"/>
      <c r="BD90" s="40"/>
      <c r="BE90" s="40"/>
      <c r="BF90" s="40">
        <v>1</v>
      </c>
      <c r="BG90" s="40">
        <v>85000</v>
      </c>
      <c r="BH90" s="40">
        <v>85000</v>
      </c>
      <c r="BI90" s="40">
        <v>85000</v>
      </c>
      <c r="BJ90" s="40">
        <v>17206.477732793523</v>
      </c>
      <c r="BK90" s="40">
        <v>17206.477732793523</v>
      </c>
      <c r="BL90" s="40">
        <v>17206.477732793523</v>
      </c>
      <c r="BM90" s="40">
        <v>2</v>
      </c>
      <c r="BN90" s="40">
        <v>94851.598045445135</v>
      </c>
      <c r="BO90" s="40">
        <v>108110.42357867939</v>
      </c>
      <c r="BP90" s="40">
        <v>81592.772512210868</v>
      </c>
      <c r="BQ90" s="40">
        <v>19200.728349280391</v>
      </c>
      <c r="BR90" s="40">
        <v>21884.701129287325</v>
      </c>
      <c r="BS90" s="40">
        <v>16516.755569273453</v>
      </c>
      <c r="BT90" s="40">
        <v>81</v>
      </c>
      <c r="BU90" s="40">
        <v>92857.629854916348</v>
      </c>
      <c r="BV90" s="40">
        <v>203981.93128052715</v>
      </c>
      <c r="BW90" s="40">
        <v>20000</v>
      </c>
      <c r="BX90" s="40">
        <v>18797.091063748234</v>
      </c>
      <c r="BY90" s="40">
        <v>41291.888923183629</v>
      </c>
      <c r="BZ90" s="40">
        <v>4048.5829959514167</v>
      </c>
    </row>
    <row r="91" spans="1:78" x14ac:dyDescent="0.2">
      <c r="A91" s="41" t="s">
        <v>152</v>
      </c>
      <c r="B91" s="40"/>
      <c r="C91" s="40"/>
      <c r="D91" s="40"/>
      <c r="E91" s="40"/>
      <c r="F91" s="40"/>
      <c r="G91" s="40"/>
      <c r="H91" s="40"/>
      <c r="I91" s="40">
        <v>4</v>
      </c>
      <c r="J91" s="40">
        <v>8245.6735946614772</v>
      </c>
      <c r="K91" s="40">
        <v>15000</v>
      </c>
      <c r="L91" s="40">
        <v>4500</v>
      </c>
      <c r="M91" s="40">
        <v>3351.8998352282424</v>
      </c>
      <c r="N91" s="40">
        <v>6097.5609756097565</v>
      </c>
      <c r="O91" s="40">
        <v>1829.2682926829268</v>
      </c>
      <c r="P91" s="40"/>
      <c r="Q91" s="40"/>
      <c r="R91" s="40"/>
      <c r="S91" s="40"/>
      <c r="T91" s="40"/>
      <c r="U91" s="40"/>
      <c r="V91" s="40"/>
      <c r="W91" s="40">
        <v>1</v>
      </c>
      <c r="X91" s="40">
        <v>30000</v>
      </c>
      <c r="Y91" s="40">
        <v>30000</v>
      </c>
      <c r="Z91" s="40">
        <v>30000</v>
      </c>
      <c r="AA91" s="40">
        <v>12195.121951219513</v>
      </c>
      <c r="AB91" s="40">
        <v>12195.121951219513</v>
      </c>
      <c r="AC91" s="40">
        <v>12195.121951219513</v>
      </c>
      <c r="AD91" s="40"/>
      <c r="AE91" s="40"/>
      <c r="AF91" s="40"/>
      <c r="AG91" s="40"/>
      <c r="AH91" s="40"/>
      <c r="AI91" s="40"/>
      <c r="AJ91" s="40"/>
      <c r="AK91" s="40"/>
      <c r="AL91" s="40"/>
      <c r="AM91" s="40"/>
      <c r="AN91" s="40"/>
      <c r="AO91" s="40"/>
      <c r="AP91" s="40"/>
      <c r="AQ91" s="40"/>
      <c r="AR91" s="40">
        <v>3</v>
      </c>
      <c r="AS91" s="40">
        <v>56000</v>
      </c>
      <c r="AT91" s="40">
        <v>98000</v>
      </c>
      <c r="AU91" s="40">
        <v>10000</v>
      </c>
      <c r="AV91" s="40">
        <v>22764.227642276423</v>
      </c>
      <c r="AW91" s="40">
        <v>39837.398373983742</v>
      </c>
      <c r="AX91" s="40">
        <v>4065.040650406504</v>
      </c>
      <c r="AY91" s="40"/>
      <c r="AZ91" s="40"/>
      <c r="BA91" s="40"/>
      <c r="BB91" s="40"/>
      <c r="BC91" s="40"/>
      <c r="BD91" s="40"/>
      <c r="BE91" s="40"/>
      <c r="BF91" s="40"/>
      <c r="BG91" s="40"/>
      <c r="BH91" s="40"/>
      <c r="BI91" s="40"/>
      <c r="BJ91" s="40"/>
      <c r="BK91" s="40"/>
      <c r="BL91" s="40"/>
      <c r="BM91" s="40"/>
      <c r="BN91" s="40"/>
      <c r="BO91" s="40"/>
      <c r="BP91" s="40"/>
      <c r="BQ91" s="40"/>
      <c r="BR91" s="40"/>
      <c r="BS91" s="40"/>
      <c r="BT91" s="40">
        <v>8</v>
      </c>
      <c r="BU91" s="40">
        <v>28872.83679733074</v>
      </c>
      <c r="BV91" s="40">
        <v>98000</v>
      </c>
      <c r="BW91" s="40">
        <v>4500</v>
      </c>
      <c r="BX91" s="40">
        <v>11736.925527370218</v>
      </c>
      <c r="BY91" s="40">
        <v>39837.398373983742</v>
      </c>
      <c r="BZ91" s="40">
        <v>1829.2682926829268</v>
      </c>
    </row>
    <row r="92" spans="1:78" x14ac:dyDescent="0.2">
      <c r="A92" s="41" t="s">
        <v>1929</v>
      </c>
      <c r="B92" s="40"/>
      <c r="C92" s="40"/>
      <c r="D92" s="40"/>
      <c r="E92" s="40"/>
      <c r="F92" s="40"/>
      <c r="G92" s="40"/>
      <c r="H92" s="40"/>
      <c r="I92" s="40">
        <v>2</v>
      </c>
      <c r="J92" s="40">
        <v>21000</v>
      </c>
      <c r="K92" s="40">
        <v>30000</v>
      </c>
      <c r="L92" s="40">
        <v>12000</v>
      </c>
      <c r="M92" s="40">
        <v>12820.512820512822</v>
      </c>
      <c r="N92" s="40">
        <v>12820.512820512822</v>
      </c>
      <c r="O92" s="40">
        <v>12820.512820512822</v>
      </c>
      <c r="P92" s="40"/>
      <c r="Q92" s="40"/>
      <c r="R92" s="40"/>
      <c r="S92" s="40"/>
      <c r="T92" s="40"/>
      <c r="U92" s="40"/>
      <c r="V92" s="40"/>
      <c r="W92" s="40"/>
      <c r="X92" s="40"/>
      <c r="Y92" s="40"/>
      <c r="Z92" s="40"/>
      <c r="AA92" s="40"/>
      <c r="AB92" s="40"/>
      <c r="AC92" s="40"/>
      <c r="AD92" s="40">
        <v>1</v>
      </c>
      <c r="AE92" s="40">
        <v>35000</v>
      </c>
      <c r="AF92" s="40">
        <v>35000</v>
      </c>
      <c r="AG92" s="40">
        <v>35000</v>
      </c>
      <c r="AH92" s="40">
        <v>14957.264957264959</v>
      </c>
      <c r="AI92" s="40">
        <v>14957.264957264959</v>
      </c>
      <c r="AJ92" s="40">
        <v>14957.264957264959</v>
      </c>
      <c r="AK92" s="40">
        <v>1</v>
      </c>
      <c r="AL92" s="40">
        <v>11404.820437438224</v>
      </c>
      <c r="AM92" s="40">
        <v>11404.820437438224</v>
      </c>
      <c r="AN92" s="40">
        <v>11404.820437438224</v>
      </c>
      <c r="AO92" s="40">
        <v>4873.854887794113</v>
      </c>
      <c r="AP92" s="40">
        <v>4873.854887794113</v>
      </c>
      <c r="AQ92" s="40">
        <v>4873.854887794113</v>
      </c>
      <c r="AR92" s="40">
        <v>4</v>
      </c>
      <c r="AS92" s="40">
        <v>24642.02803051423</v>
      </c>
      <c r="AT92" s="40">
        <v>36000</v>
      </c>
      <c r="AU92" s="40">
        <v>15206.427249917633</v>
      </c>
      <c r="AV92" s="40">
        <v>10530.781209621466</v>
      </c>
      <c r="AW92" s="40">
        <v>15384.615384615385</v>
      </c>
      <c r="AX92" s="40">
        <v>6498.4731837254849</v>
      </c>
      <c r="AY92" s="40"/>
      <c r="AZ92" s="40"/>
      <c r="BA92" s="40"/>
      <c r="BB92" s="40"/>
      <c r="BC92" s="40"/>
      <c r="BD92" s="40"/>
      <c r="BE92" s="40"/>
      <c r="BF92" s="40"/>
      <c r="BG92" s="40"/>
      <c r="BH92" s="40"/>
      <c r="BI92" s="40"/>
      <c r="BJ92" s="40"/>
      <c r="BK92" s="40"/>
      <c r="BL92" s="40"/>
      <c r="BM92" s="40"/>
      <c r="BN92" s="40"/>
      <c r="BO92" s="40"/>
      <c r="BP92" s="40"/>
      <c r="BQ92" s="40"/>
      <c r="BR92" s="40"/>
      <c r="BS92" s="40"/>
      <c r="BT92" s="40">
        <v>8</v>
      </c>
      <c r="BU92" s="40">
        <v>23371.616569936894</v>
      </c>
      <c r="BV92" s="40">
        <v>36000</v>
      </c>
      <c r="BW92" s="40">
        <v>11404.820437438224</v>
      </c>
      <c r="BX92" s="40">
        <v>10682.108214865395</v>
      </c>
      <c r="BY92" s="40">
        <v>15384.615384615385</v>
      </c>
      <c r="BZ92" s="40">
        <v>4873.854887794113</v>
      </c>
    </row>
    <row r="93" spans="1:78" x14ac:dyDescent="0.2">
      <c r="A93" s="41" t="s">
        <v>146</v>
      </c>
      <c r="B93" s="40">
        <v>3</v>
      </c>
      <c r="C93" s="40">
        <v>66465.674467078235</v>
      </c>
      <c r="D93" s="40">
        <v>75770.868892469181</v>
      </c>
      <c r="E93" s="40">
        <v>59819.107020370408</v>
      </c>
      <c r="F93" s="40">
        <v>16411.277646192157</v>
      </c>
      <c r="G93" s="40">
        <v>18708.85651665906</v>
      </c>
      <c r="H93" s="40">
        <v>14770.149881572941</v>
      </c>
      <c r="I93" s="40">
        <v>6</v>
      </c>
      <c r="J93" s="40">
        <v>53990.226887226374</v>
      </c>
      <c r="K93" s="40">
        <v>63807.047488395103</v>
      </c>
      <c r="L93" s="40">
        <v>40000</v>
      </c>
      <c r="M93" s="40">
        <v>13330.920219068239</v>
      </c>
      <c r="N93" s="40">
        <v>15754.826540344471</v>
      </c>
      <c r="O93" s="40">
        <v>9876.5432098765432</v>
      </c>
      <c r="P93" s="40">
        <v>1</v>
      </c>
      <c r="Q93" s="40">
        <v>72000</v>
      </c>
      <c r="R93" s="40">
        <v>72000</v>
      </c>
      <c r="S93" s="40">
        <v>72000</v>
      </c>
      <c r="T93" s="40">
        <v>17777.777777777777</v>
      </c>
      <c r="U93" s="40">
        <v>17777.777777777777</v>
      </c>
      <c r="V93" s="40">
        <v>17777.777777777777</v>
      </c>
      <c r="W93" s="40"/>
      <c r="X93" s="40"/>
      <c r="Y93" s="40"/>
      <c r="Z93" s="40"/>
      <c r="AA93" s="40"/>
      <c r="AB93" s="40"/>
      <c r="AC93" s="40"/>
      <c r="AD93" s="40"/>
      <c r="AE93" s="40"/>
      <c r="AF93" s="40"/>
      <c r="AG93" s="40"/>
      <c r="AH93" s="40"/>
      <c r="AI93" s="40"/>
      <c r="AJ93" s="40"/>
      <c r="AK93" s="40">
        <v>1</v>
      </c>
      <c r="AL93" s="40">
        <v>39879.404680246938</v>
      </c>
      <c r="AM93" s="40">
        <v>39879.404680246938</v>
      </c>
      <c r="AN93" s="40">
        <v>39879.404680246938</v>
      </c>
      <c r="AO93" s="40">
        <v>9846.766587715294</v>
      </c>
      <c r="AP93" s="40">
        <v>9846.766587715294</v>
      </c>
      <c r="AQ93" s="40">
        <v>9846.766587715294</v>
      </c>
      <c r="AR93" s="40">
        <v>4</v>
      </c>
      <c r="AS93" s="40">
        <v>104773.88377546301</v>
      </c>
      <c r="AT93" s="40">
        <v>143565.85684888897</v>
      </c>
      <c r="AU93" s="40">
        <v>67794.987956419791</v>
      </c>
      <c r="AV93" s="40">
        <v>25870.094759373584</v>
      </c>
      <c r="AW93" s="40">
        <v>35448.359715775056</v>
      </c>
      <c r="AX93" s="40">
        <v>16739.503199115999</v>
      </c>
      <c r="AY93" s="40"/>
      <c r="AZ93" s="40"/>
      <c r="BA93" s="40"/>
      <c r="BB93" s="40"/>
      <c r="BC93" s="40"/>
      <c r="BD93" s="40"/>
      <c r="BE93" s="40"/>
      <c r="BF93" s="40"/>
      <c r="BG93" s="40"/>
      <c r="BH93" s="40"/>
      <c r="BI93" s="40"/>
      <c r="BJ93" s="40"/>
      <c r="BK93" s="40"/>
      <c r="BL93" s="40"/>
      <c r="BM93" s="40"/>
      <c r="BN93" s="40"/>
      <c r="BO93" s="40"/>
      <c r="BP93" s="40"/>
      <c r="BQ93" s="40"/>
      <c r="BR93" s="40"/>
      <c r="BS93" s="40"/>
      <c r="BT93" s="40">
        <v>15</v>
      </c>
      <c r="BU93" s="40">
        <v>70287.554967112796</v>
      </c>
      <c r="BV93" s="40">
        <v>143565.85684888897</v>
      </c>
      <c r="BW93" s="40">
        <v>39879.404680246938</v>
      </c>
      <c r="BX93" s="40">
        <v>17354.951843731556</v>
      </c>
      <c r="BY93" s="40">
        <v>35448.359715775056</v>
      </c>
      <c r="BZ93" s="40">
        <v>9846.766587715294</v>
      </c>
    </row>
    <row r="94" spans="1:78" x14ac:dyDescent="0.2">
      <c r="A94" s="41" t="s">
        <v>145</v>
      </c>
      <c r="B94" s="40">
        <v>1</v>
      </c>
      <c r="C94" s="40">
        <v>19068</v>
      </c>
      <c r="D94" s="40">
        <v>19068</v>
      </c>
      <c r="E94" s="40">
        <v>19068</v>
      </c>
      <c r="F94" s="40">
        <v>7114.9253731343279</v>
      </c>
      <c r="G94" s="40">
        <v>7114.9253731343279</v>
      </c>
      <c r="H94" s="40">
        <v>7114.9253731343279</v>
      </c>
      <c r="I94" s="40">
        <v>2</v>
      </c>
      <c r="J94" s="40">
        <v>44991.224389654169</v>
      </c>
      <c r="K94" s="40">
        <v>86000</v>
      </c>
      <c r="L94" s="40">
        <v>3982.448779308334</v>
      </c>
      <c r="M94" s="40">
        <v>16787.770294647078</v>
      </c>
      <c r="N94" s="40">
        <v>32089.552238805969</v>
      </c>
      <c r="O94" s="40">
        <v>1485.9883504881843</v>
      </c>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v>4</v>
      </c>
      <c r="AS94" s="40">
        <v>9458.3158508572924</v>
      </c>
      <c r="AT94" s="40">
        <v>17067.637625607145</v>
      </c>
      <c r="AU94" s="40">
        <v>5120.2912876821438</v>
      </c>
      <c r="AV94" s="40">
        <v>3529.2223324094375</v>
      </c>
      <c r="AW94" s="40">
        <v>6368.5215020922178</v>
      </c>
      <c r="AX94" s="40">
        <v>1910.5564506276655</v>
      </c>
      <c r="AY94" s="40"/>
      <c r="AZ94" s="40"/>
      <c r="BA94" s="40"/>
      <c r="BB94" s="40"/>
      <c r="BC94" s="40"/>
      <c r="BD94" s="40"/>
      <c r="BE94" s="40"/>
      <c r="BF94" s="40">
        <v>2</v>
      </c>
      <c r="BG94" s="40">
        <v>14434.751914775596</v>
      </c>
      <c r="BH94" s="40">
        <v>18060</v>
      </c>
      <c r="BI94" s="40">
        <v>10809.503829551191</v>
      </c>
      <c r="BJ94" s="40">
        <v>5386.1014607371617</v>
      </c>
      <c r="BK94" s="40">
        <v>6738.805970149253</v>
      </c>
      <c r="BL94" s="40">
        <v>4033.3969513250713</v>
      </c>
      <c r="BM94" s="40">
        <v>2</v>
      </c>
      <c r="BN94" s="40">
        <v>8259.5</v>
      </c>
      <c r="BO94" s="40">
        <v>12500</v>
      </c>
      <c r="BP94" s="40">
        <v>4019</v>
      </c>
      <c r="BQ94" s="40">
        <v>3081.9029850746269</v>
      </c>
      <c r="BR94" s="40">
        <v>4664.1791044776119</v>
      </c>
      <c r="BS94" s="40">
        <v>1499.6268656716418</v>
      </c>
      <c r="BT94" s="40">
        <v>11</v>
      </c>
      <c r="BU94" s="40">
        <v>17479.292364753521</v>
      </c>
      <c r="BV94" s="40">
        <v>86000</v>
      </c>
      <c r="BW94" s="40">
        <v>3982.448779308334</v>
      </c>
      <c r="BX94" s="40">
        <v>6522.1240166990747</v>
      </c>
      <c r="BY94" s="40">
        <v>32089.552238805969</v>
      </c>
      <c r="BZ94" s="40">
        <v>1485.9883504881843</v>
      </c>
    </row>
    <row r="95" spans="1:78" x14ac:dyDescent="0.2">
      <c r="A95" s="41" t="s">
        <v>144</v>
      </c>
      <c r="B95" s="40">
        <v>1</v>
      </c>
      <c r="C95" s="40">
        <v>60000</v>
      </c>
      <c r="D95" s="40">
        <v>60000</v>
      </c>
      <c r="E95" s="40">
        <v>60000</v>
      </c>
      <c r="F95" s="40">
        <v>16000</v>
      </c>
      <c r="G95" s="40">
        <v>16000</v>
      </c>
      <c r="H95" s="40">
        <v>16000</v>
      </c>
      <c r="I95" s="40">
        <v>4</v>
      </c>
      <c r="J95" s="40">
        <v>43550</v>
      </c>
      <c r="K95" s="40">
        <v>80000</v>
      </c>
      <c r="L95" s="40">
        <v>27000</v>
      </c>
      <c r="M95" s="40">
        <v>11613.333333333332</v>
      </c>
      <c r="N95" s="40">
        <v>21333.333333333332</v>
      </c>
      <c r="O95" s="40">
        <v>7200</v>
      </c>
      <c r="P95" s="40">
        <v>4</v>
      </c>
      <c r="Q95" s="40">
        <v>63900</v>
      </c>
      <c r="R95" s="40">
        <v>120000</v>
      </c>
      <c r="S95" s="40">
        <v>27600</v>
      </c>
      <c r="T95" s="40">
        <v>17040</v>
      </c>
      <c r="U95" s="40">
        <v>32000</v>
      </c>
      <c r="V95" s="40">
        <v>7360</v>
      </c>
      <c r="W95" s="40"/>
      <c r="X95" s="40"/>
      <c r="Y95" s="40"/>
      <c r="Z95" s="40"/>
      <c r="AA95" s="40"/>
      <c r="AB95" s="40"/>
      <c r="AC95" s="40"/>
      <c r="AD95" s="40"/>
      <c r="AE95" s="40"/>
      <c r="AF95" s="40"/>
      <c r="AG95" s="40"/>
      <c r="AH95" s="40"/>
      <c r="AI95" s="40"/>
      <c r="AJ95" s="40"/>
      <c r="AK95" s="40">
        <v>2</v>
      </c>
      <c r="AL95" s="40">
        <v>47500</v>
      </c>
      <c r="AM95" s="40">
        <v>50000</v>
      </c>
      <c r="AN95" s="40">
        <v>45000</v>
      </c>
      <c r="AO95" s="40">
        <v>12666.666666666668</v>
      </c>
      <c r="AP95" s="40">
        <v>13333.333333333334</v>
      </c>
      <c r="AQ95" s="40">
        <v>12000</v>
      </c>
      <c r="AR95" s="40">
        <v>2</v>
      </c>
      <c r="AS95" s="40">
        <v>46605.90134967777</v>
      </c>
      <c r="AT95" s="40">
        <v>72571.80269935554</v>
      </c>
      <c r="AU95" s="40">
        <v>20640</v>
      </c>
      <c r="AV95" s="40">
        <v>12428.240359914073</v>
      </c>
      <c r="AW95" s="40">
        <v>19352.480719828145</v>
      </c>
      <c r="AX95" s="40">
        <v>5504</v>
      </c>
      <c r="AY95" s="40"/>
      <c r="AZ95" s="40"/>
      <c r="BA95" s="40"/>
      <c r="BB95" s="40"/>
      <c r="BC95" s="40"/>
      <c r="BD95" s="40"/>
      <c r="BE95" s="40"/>
      <c r="BF95" s="40"/>
      <c r="BG95" s="40"/>
      <c r="BH95" s="40"/>
      <c r="BI95" s="40"/>
      <c r="BJ95" s="40"/>
      <c r="BK95" s="40"/>
      <c r="BL95" s="40"/>
      <c r="BM95" s="40"/>
      <c r="BN95" s="40"/>
      <c r="BO95" s="40"/>
      <c r="BP95" s="40"/>
      <c r="BQ95" s="40"/>
      <c r="BR95" s="40"/>
      <c r="BS95" s="40"/>
      <c r="BT95" s="40">
        <v>13</v>
      </c>
      <c r="BU95" s="40">
        <v>52154.754053796576</v>
      </c>
      <c r="BV95" s="40">
        <v>120000</v>
      </c>
      <c r="BW95" s="40">
        <v>20640</v>
      </c>
      <c r="BX95" s="40">
        <v>13907.934414345753</v>
      </c>
      <c r="BY95" s="40">
        <v>32000</v>
      </c>
      <c r="BZ95" s="40">
        <v>5504</v>
      </c>
    </row>
    <row r="96" spans="1:78" x14ac:dyDescent="0.2">
      <c r="A96" s="10" t="s">
        <v>4124</v>
      </c>
      <c r="B96" s="40">
        <v>43</v>
      </c>
      <c r="C96" s="40">
        <v>66296.10335083869</v>
      </c>
      <c r="D96" s="40">
        <v>150000</v>
      </c>
      <c r="E96" s="40">
        <v>22880</v>
      </c>
      <c r="F96" s="40">
        <v>15717.024276124777</v>
      </c>
      <c r="G96" s="40">
        <v>35714.28571428571</v>
      </c>
      <c r="H96" s="40">
        <v>5447.6190476190477</v>
      </c>
      <c r="I96" s="40">
        <v>325</v>
      </c>
      <c r="J96" s="40">
        <v>62820.572893079196</v>
      </c>
      <c r="K96" s="40">
        <v>245840.3807575817</v>
      </c>
      <c r="L96" s="40">
        <v>10000</v>
      </c>
      <c r="M96" s="40">
        <v>14834.343579321712</v>
      </c>
      <c r="N96" s="40">
        <v>53097.274461680718</v>
      </c>
      <c r="O96" s="40">
        <v>2380.9523809523807</v>
      </c>
      <c r="P96" s="40">
        <v>21</v>
      </c>
      <c r="Q96" s="40">
        <v>98755.969004444807</v>
      </c>
      <c r="R96" s="40">
        <v>250000</v>
      </c>
      <c r="S96" s="40">
        <v>12000</v>
      </c>
      <c r="T96" s="40">
        <v>23194.405181117014</v>
      </c>
      <c r="U96" s="40">
        <v>59523.809523809519</v>
      </c>
      <c r="V96" s="40">
        <v>2857.1428571428569</v>
      </c>
      <c r="W96" s="40">
        <v>19</v>
      </c>
      <c r="X96" s="40">
        <v>87989.30511534313</v>
      </c>
      <c r="Y96" s="40">
        <v>214000</v>
      </c>
      <c r="Z96" s="40">
        <v>24000</v>
      </c>
      <c r="AA96" s="40">
        <v>20741.544190401437</v>
      </c>
      <c r="AB96" s="40">
        <v>50952.380952380947</v>
      </c>
      <c r="AC96" s="40">
        <v>5714.2857142857138</v>
      </c>
      <c r="AD96" s="40">
        <v>40</v>
      </c>
      <c r="AE96" s="40">
        <v>124933.40380757581</v>
      </c>
      <c r="AF96" s="40">
        <v>300000</v>
      </c>
      <c r="AG96" s="40">
        <v>16000</v>
      </c>
      <c r="AH96" s="40">
        <v>29691.687030331079</v>
      </c>
      <c r="AI96" s="40">
        <v>71428.57142857142</v>
      </c>
      <c r="AJ96" s="40">
        <v>3809.5238095238092</v>
      </c>
      <c r="AK96" s="40">
        <v>27</v>
      </c>
      <c r="AL96" s="40">
        <v>71936.863207856397</v>
      </c>
      <c r="AM96" s="40">
        <v>130000</v>
      </c>
      <c r="AN96" s="40">
        <v>24000</v>
      </c>
      <c r="AO96" s="40">
        <v>17071.449689302786</v>
      </c>
      <c r="AP96" s="40">
        <v>30952.38095238095</v>
      </c>
      <c r="AQ96" s="40">
        <v>5714.2857142857138</v>
      </c>
      <c r="AR96" s="40">
        <v>160</v>
      </c>
      <c r="AS96" s="40">
        <v>76923.122567163591</v>
      </c>
      <c r="AT96" s="40">
        <v>400000</v>
      </c>
      <c r="AU96" s="40">
        <v>15000</v>
      </c>
      <c r="AV96" s="40">
        <v>18159.50195577944</v>
      </c>
      <c r="AW96" s="40">
        <v>95238.095238095237</v>
      </c>
      <c r="AX96" s="40">
        <v>3571.4285714285711</v>
      </c>
      <c r="AY96" s="40">
        <v>3</v>
      </c>
      <c r="AZ96" s="40">
        <v>83820.333333333328</v>
      </c>
      <c r="BA96" s="40">
        <v>90000</v>
      </c>
      <c r="BB96" s="40">
        <v>74461</v>
      </c>
      <c r="BC96" s="40">
        <v>19957.222222222223</v>
      </c>
      <c r="BD96" s="40">
        <v>21428.571428571428</v>
      </c>
      <c r="BE96" s="40">
        <v>17728.809523809523</v>
      </c>
      <c r="BF96" s="40">
        <v>5</v>
      </c>
      <c r="BG96" s="40">
        <v>58200</v>
      </c>
      <c r="BH96" s="40">
        <v>92000</v>
      </c>
      <c r="BI96" s="40">
        <v>32000</v>
      </c>
      <c r="BJ96" s="40">
        <v>13857.142857142859</v>
      </c>
      <c r="BK96" s="40">
        <v>21904.761904761905</v>
      </c>
      <c r="BL96" s="40">
        <v>7619.0476190476184</v>
      </c>
      <c r="BM96" s="40">
        <v>27</v>
      </c>
      <c r="BN96" s="40">
        <v>68433.781891871025</v>
      </c>
      <c r="BO96" s="40">
        <v>400000</v>
      </c>
      <c r="BP96" s="40">
        <v>31000</v>
      </c>
      <c r="BQ96" s="40">
        <v>16209.638212825206</v>
      </c>
      <c r="BR96" s="40">
        <v>95238.095238095237</v>
      </c>
      <c r="BS96" s="40">
        <v>7380.9523809523807</v>
      </c>
      <c r="BT96" s="40"/>
      <c r="BU96" s="40">
        <v>72612.828300542547</v>
      </c>
      <c r="BV96" s="40">
        <v>400000</v>
      </c>
      <c r="BW96" s="40">
        <v>10000</v>
      </c>
      <c r="BX96" s="40">
        <v>17162.83597615192</v>
      </c>
      <c r="BY96" s="40">
        <v>95238.095238095237</v>
      </c>
      <c r="BZ96" s="40">
        <v>2380.9523809523807</v>
      </c>
    </row>
    <row r="97" spans="1:78" x14ac:dyDescent="0.2">
      <c r="A97" s="41" t="s">
        <v>137</v>
      </c>
      <c r="B97" s="40">
        <v>1</v>
      </c>
      <c r="C97" s="40">
        <v>131770.4440860638</v>
      </c>
      <c r="D97" s="40">
        <v>131770.4440860638</v>
      </c>
      <c r="E97" s="40">
        <v>131770.4440860638</v>
      </c>
      <c r="F97" s="40">
        <v>28460.139111460863</v>
      </c>
      <c r="G97" s="40">
        <v>28460.139111460863</v>
      </c>
      <c r="H97" s="40">
        <v>28460.139111460863</v>
      </c>
      <c r="I97" s="40">
        <v>30</v>
      </c>
      <c r="J97" s="40">
        <v>63710.5396750246</v>
      </c>
      <c r="K97" s="40">
        <v>245840.3807575817</v>
      </c>
      <c r="L97" s="40">
        <v>20000</v>
      </c>
      <c r="M97" s="40">
        <v>13837.372902969493</v>
      </c>
      <c r="N97" s="40">
        <v>53097.274461680718</v>
      </c>
      <c r="O97" s="40">
        <v>4319.654427645788</v>
      </c>
      <c r="P97" s="40">
        <v>3</v>
      </c>
      <c r="Q97" s="40">
        <v>100958.44969778023</v>
      </c>
      <c r="R97" s="40">
        <v>157337.8436848523</v>
      </c>
      <c r="S97" s="40">
        <v>55068.245289698301</v>
      </c>
      <c r="T97" s="40">
        <v>21805.280712263546</v>
      </c>
      <c r="U97" s="40">
        <v>33982.255655475659</v>
      </c>
      <c r="V97" s="40">
        <v>11893.78947941648</v>
      </c>
      <c r="W97" s="40">
        <v>2</v>
      </c>
      <c r="X97" s="40">
        <v>89485.898595759732</v>
      </c>
      <c r="Y97" s="40">
        <v>108169.76753333595</v>
      </c>
      <c r="Z97" s="40">
        <v>70802.029658183528</v>
      </c>
      <c r="AA97" s="40">
        <v>19327.407904051783</v>
      </c>
      <c r="AB97" s="40">
        <v>23362.800763139516</v>
      </c>
      <c r="AC97" s="40">
        <v>15292.015044964046</v>
      </c>
      <c r="AD97" s="40">
        <v>1</v>
      </c>
      <c r="AE97" s="40">
        <v>98336.152303032693</v>
      </c>
      <c r="AF97" s="40">
        <v>98336.152303032693</v>
      </c>
      <c r="AG97" s="40">
        <v>98336.152303032693</v>
      </c>
      <c r="AH97" s="40">
        <v>21238.909784672287</v>
      </c>
      <c r="AI97" s="40">
        <v>21238.909784672287</v>
      </c>
      <c r="AJ97" s="40">
        <v>21238.909784672287</v>
      </c>
      <c r="AK97" s="40">
        <v>1</v>
      </c>
      <c r="AL97" s="40">
        <v>68835.306612122877</v>
      </c>
      <c r="AM97" s="40">
        <v>68835.306612122877</v>
      </c>
      <c r="AN97" s="40">
        <v>68835.306612122877</v>
      </c>
      <c r="AO97" s="40">
        <v>14867.236849270601</v>
      </c>
      <c r="AP97" s="40">
        <v>14867.236849270601</v>
      </c>
      <c r="AQ97" s="40">
        <v>14867.236849270601</v>
      </c>
      <c r="AR97" s="40">
        <v>16</v>
      </c>
      <c r="AS97" s="40">
        <v>70334.475671635926</v>
      </c>
      <c r="AT97" s="40">
        <v>105219.68296424497</v>
      </c>
      <c r="AU97" s="40">
        <v>49168.076151516347</v>
      </c>
      <c r="AV97" s="40">
        <v>15191.031462556353</v>
      </c>
      <c r="AW97" s="40">
        <v>22725.633469599346</v>
      </c>
      <c r="AX97" s="40">
        <v>10619.454892336144</v>
      </c>
      <c r="AY97" s="40"/>
      <c r="AZ97" s="40"/>
      <c r="BA97" s="40"/>
      <c r="BB97" s="40"/>
      <c r="BC97" s="40"/>
      <c r="BD97" s="40"/>
      <c r="BE97" s="40"/>
      <c r="BF97" s="40"/>
      <c r="BG97" s="40"/>
      <c r="BH97" s="40"/>
      <c r="BI97" s="40"/>
      <c r="BJ97" s="40"/>
      <c r="BK97" s="40"/>
      <c r="BL97" s="40"/>
      <c r="BM97" s="40">
        <v>2</v>
      </c>
      <c r="BN97" s="40">
        <v>51356.055540258822</v>
      </c>
      <c r="BO97" s="40">
        <v>58460.842544152933</v>
      </c>
      <c r="BP97" s="40">
        <v>44251.268536364711</v>
      </c>
      <c r="BQ97" s="40">
        <v>11092.020635045101</v>
      </c>
      <c r="BR97" s="40">
        <v>12626.531866987674</v>
      </c>
      <c r="BS97" s="40">
        <v>9557.5094031025292</v>
      </c>
      <c r="BT97" s="40">
        <v>56</v>
      </c>
      <c r="BU97" s="40">
        <v>70003.0171672055</v>
      </c>
      <c r="BV97" s="40">
        <v>245840.3807575817</v>
      </c>
      <c r="BW97" s="40">
        <v>20000</v>
      </c>
      <c r="BX97" s="40">
        <v>15160.690633042404</v>
      </c>
      <c r="BY97" s="40">
        <v>53097.274461680718</v>
      </c>
      <c r="BZ97" s="40">
        <v>4319.654427645788</v>
      </c>
    </row>
    <row r="98" spans="1:78" x14ac:dyDescent="0.2">
      <c r="A98" s="41" t="s">
        <v>133</v>
      </c>
      <c r="B98" s="40">
        <v>42</v>
      </c>
      <c r="C98" s="40">
        <v>64737.190476190473</v>
      </c>
      <c r="D98" s="40">
        <v>150000</v>
      </c>
      <c r="E98" s="40">
        <v>22880</v>
      </c>
      <c r="F98" s="40">
        <v>15413.616780045348</v>
      </c>
      <c r="G98" s="40">
        <v>35714.28571428571</v>
      </c>
      <c r="H98" s="40">
        <v>5447.6190476190477</v>
      </c>
      <c r="I98" s="40">
        <v>295</v>
      </c>
      <c r="J98" s="40">
        <v>62730.067796610172</v>
      </c>
      <c r="K98" s="40">
        <v>160000</v>
      </c>
      <c r="L98" s="40">
        <v>10000</v>
      </c>
      <c r="M98" s="40">
        <v>14935.730427764318</v>
      </c>
      <c r="N98" s="40">
        <v>38095.238095238092</v>
      </c>
      <c r="O98" s="40">
        <v>2380.9523809523807</v>
      </c>
      <c r="P98" s="40">
        <v>18</v>
      </c>
      <c r="Q98" s="40">
        <v>98388.888888888891</v>
      </c>
      <c r="R98" s="40">
        <v>250000</v>
      </c>
      <c r="S98" s="40">
        <v>12000</v>
      </c>
      <c r="T98" s="40">
        <v>23425.925925925927</v>
      </c>
      <c r="U98" s="40">
        <v>59523.809523809519</v>
      </c>
      <c r="V98" s="40">
        <v>2857.1428571428569</v>
      </c>
      <c r="W98" s="40">
        <v>17</v>
      </c>
      <c r="X98" s="40">
        <v>87813.23529411765</v>
      </c>
      <c r="Y98" s="40">
        <v>214000</v>
      </c>
      <c r="Z98" s="40">
        <v>24000</v>
      </c>
      <c r="AA98" s="40">
        <v>20907.913165266105</v>
      </c>
      <c r="AB98" s="40">
        <v>50952.380952380947</v>
      </c>
      <c r="AC98" s="40">
        <v>5714.2857142857138</v>
      </c>
      <c r="AD98" s="40">
        <v>39</v>
      </c>
      <c r="AE98" s="40">
        <v>125615.38461538461</v>
      </c>
      <c r="AF98" s="40">
        <v>300000</v>
      </c>
      <c r="AG98" s="40">
        <v>16000</v>
      </c>
      <c r="AH98" s="40">
        <v>29908.424908424902</v>
      </c>
      <c r="AI98" s="40">
        <v>71428.57142857142</v>
      </c>
      <c r="AJ98" s="40">
        <v>3809.5238095238092</v>
      </c>
      <c r="AK98" s="40">
        <v>26</v>
      </c>
      <c r="AL98" s="40">
        <v>72056.153846153844</v>
      </c>
      <c r="AM98" s="40">
        <v>130000</v>
      </c>
      <c r="AN98" s="40">
        <v>24000</v>
      </c>
      <c r="AO98" s="40">
        <v>17156.227106227099</v>
      </c>
      <c r="AP98" s="40">
        <v>30952.38095238095</v>
      </c>
      <c r="AQ98" s="40">
        <v>5714.2857142857138</v>
      </c>
      <c r="AR98" s="40">
        <v>144</v>
      </c>
      <c r="AS98" s="40">
        <v>77655.194444444438</v>
      </c>
      <c r="AT98" s="40">
        <v>400000</v>
      </c>
      <c r="AU98" s="40">
        <v>15000</v>
      </c>
      <c r="AV98" s="40">
        <v>18489.332010582013</v>
      </c>
      <c r="AW98" s="40">
        <v>95238.095238095237</v>
      </c>
      <c r="AX98" s="40">
        <v>3571.4285714285711</v>
      </c>
      <c r="AY98" s="40">
        <v>3</v>
      </c>
      <c r="AZ98" s="40">
        <v>83820.333333333328</v>
      </c>
      <c r="BA98" s="40">
        <v>90000</v>
      </c>
      <c r="BB98" s="40">
        <v>74461</v>
      </c>
      <c r="BC98" s="40">
        <v>19957.222222222223</v>
      </c>
      <c r="BD98" s="40">
        <v>21428.571428571428</v>
      </c>
      <c r="BE98" s="40">
        <v>17728.809523809523</v>
      </c>
      <c r="BF98" s="40">
        <v>5</v>
      </c>
      <c r="BG98" s="40">
        <v>58200</v>
      </c>
      <c r="BH98" s="40">
        <v>92000</v>
      </c>
      <c r="BI98" s="40">
        <v>32000</v>
      </c>
      <c r="BJ98" s="40">
        <v>13857.142857142859</v>
      </c>
      <c r="BK98" s="40">
        <v>21904.761904761905</v>
      </c>
      <c r="BL98" s="40">
        <v>7619.0476190476184</v>
      </c>
      <c r="BM98" s="40">
        <v>25</v>
      </c>
      <c r="BN98" s="40">
        <v>69800</v>
      </c>
      <c r="BO98" s="40">
        <v>400000</v>
      </c>
      <c r="BP98" s="40">
        <v>31000</v>
      </c>
      <c r="BQ98" s="40">
        <v>16619.047619047618</v>
      </c>
      <c r="BR98" s="40">
        <v>95238.095238095237</v>
      </c>
      <c r="BS98" s="40">
        <v>7380.9523809523807</v>
      </c>
      <c r="BT98" s="40">
        <v>614</v>
      </c>
      <c r="BU98" s="40">
        <v>72850.856677524425</v>
      </c>
      <c r="BV98" s="40">
        <v>400000</v>
      </c>
      <c r="BW98" s="40">
        <v>10000</v>
      </c>
      <c r="BX98" s="40">
        <v>17345.442066077219</v>
      </c>
      <c r="BY98" s="40">
        <v>95238.095238095237</v>
      </c>
      <c r="BZ98" s="40">
        <v>2380.9523809523807</v>
      </c>
    </row>
    <row r="99" spans="1:78" x14ac:dyDescent="0.2">
      <c r="A99" s="10" t="s">
        <v>4122</v>
      </c>
      <c r="B99" s="40">
        <v>5</v>
      </c>
      <c r="C99" s="40">
        <v>55503.064577089928</v>
      </c>
      <c r="D99" s="40">
        <v>177600</v>
      </c>
      <c r="E99" s="40">
        <v>6000</v>
      </c>
      <c r="F99" s="40">
        <v>15084.759772540736</v>
      </c>
      <c r="G99" s="40">
        <v>18226.161517694258</v>
      </c>
      <c r="H99" s="40">
        <v>11943.358027387212</v>
      </c>
      <c r="I99" s="40">
        <v>10</v>
      </c>
      <c r="J99" s="40">
        <v>40657.290308307995</v>
      </c>
      <c r="K99" s="40">
        <v>109729.60187662003</v>
      </c>
      <c r="L99" s="40">
        <v>9600</v>
      </c>
      <c r="M99" s="40">
        <v>16276.185155377141</v>
      </c>
      <c r="N99" s="40">
        <v>44787.592602702047</v>
      </c>
      <c r="O99" s="40">
        <v>3918.3673469387754</v>
      </c>
      <c r="P99" s="40">
        <v>1</v>
      </c>
      <c r="Q99" s="40">
        <v>82000</v>
      </c>
      <c r="R99" s="40">
        <v>82000</v>
      </c>
      <c r="S99" s="40">
        <v>82000</v>
      </c>
      <c r="T99" s="40">
        <v>33469.387755102041</v>
      </c>
      <c r="U99" s="40">
        <v>33469.387755102041</v>
      </c>
      <c r="V99" s="40">
        <v>33469.387755102041</v>
      </c>
      <c r="W99" s="40">
        <v>2</v>
      </c>
      <c r="X99" s="40">
        <v>11627.801648330511</v>
      </c>
      <c r="Y99" s="40">
        <v>13745.704467353951</v>
      </c>
      <c r="Z99" s="40">
        <v>9509.8988293070688</v>
      </c>
      <c r="AA99" s="40">
        <v>3881.5913589008442</v>
      </c>
      <c r="AB99" s="40">
        <v>3881.5913589008442</v>
      </c>
      <c r="AC99" s="40">
        <v>3881.5913589008442</v>
      </c>
      <c r="AD99" s="40">
        <v>2</v>
      </c>
      <c r="AE99" s="40">
        <v>69815.306791774667</v>
      </c>
      <c r="AF99" s="40">
        <v>125000</v>
      </c>
      <c r="AG99" s="40">
        <v>14630.613583549337</v>
      </c>
      <c r="AH99" s="40">
        <v>28496.043588479453</v>
      </c>
      <c r="AI99" s="40">
        <v>51020.408163265303</v>
      </c>
      <c r="AJ99" s="40">
        <v>5971.6790136936061</v>
      </c>
      <c r="AK99" s="40">
        <v>2</v>
      </c>
      <c r="AL99" s="40">
        <v>16688.125693858881</v>
      </c>
      <c r="AM99" s="40">
        <v>24000</v>
      </c>
      <c r="AN99" s="40">
        <v>9376.2513877177607</v>
      </c>
      <c r="AO99" s="40" t="e">
        <v>#DIV/0!</v>
      </c>
      <c r="AP99" s="40">
        <v>0</v>
      </c>
      <c r="AQ99" s="40">
        <v>0</v>
      </c>
      <c r="AR99" s="40">
        <v>10</v>
      </c>
      <c r="AS99" s="40">
        <v>48947.526406589328</v>
      </c>
      <c r="AT99" s="40">
        <v>131675.52225194403</v>
      </c>
      <c r="AU99" s="40">
        <v>9171.0323574730355</v>
      </c>
      <c r="AV99" s="40">
        <v>26161.679128648426</v>
      </c>
      <c r="AW99" s="40">
        <v>53745.111123242459</v>
      </c>
      <c r="AX99" s="40">
        <v>4976.3991780780052</v>
      </c>
      <c r="AY99" s="40"/>
      <c r="AZ99" s="40"/>
      <c r="BA99" s="40"/>
      <c r="BB99" s="40"/>
      <c r="BC99" s="40"/>
      <c r="BD99" s="40"/>
      <c r="BE99" s="40"/>
      <c r="BF99" s="40">
        <v>3</v>
      </c>
      <c r="BG99" s="40">
        <v>19984.615384615387</v>
      </c>
      <c r="BH99" s="40">
        <v>45000</v>
      </c>
      <c r="BI99" s="40">
        <v>2953.8461538461538</v>
      </c>
      <c r="BJ99" s="40">
        <v>11632.65306122449</v>
      </c>
      <c r="BK99" s="40">
        <v>18367.34693877551</v>
      </c>
      <c r="BL99" s="40">
        <v>4897.9591836734689</v>
      </c>
      <c r="BM99" s="40">
        <v>1</v>
      </c>
      <c r="BN99" s="40">
        <v>38666</v>
      </c>
      <c r="BO99" s="40">
        <v>38666</v>
      </c>
      <c r="BP99" s="40">
        <v>38666</v>
      </c>
      <c r="BQ99" s="40">
        <v>15782.040816326529</v>
      </c>
      <c r="BR99" s="40">
        <v>15782.040816326529</v>
      </c>
      <c r="BS99" s="40">
        <v>15782.040816326529</v>
      </c>
      <c r="BT99" s="40"/>
      <c r="BU99" s="40">
        <v>43067.939012672141</v>
      </c>
      <c r="BV99" s="40">
        <v>177600</v>
      </c>
      <c r="BW99" s="40">
        <v>2953.8461538461538</v>
      </c>
      <c r="BX99" s="40">
        <v>19601.271967516186</v>
      </c>
      <c r="BY99" s="40">
        <v>53745.111123242459</v>
      </c>
      <c r="BZ99" s="40">
        <v>3881.5913589008442</v>
      </c>
    </row>
    <row r="100" spans="1:78" x14ac:dyDescent="0.2">
      <c r="A100" s="41" t="s">
        <v>59</v>
      </c>
      <c r="B100" s="40"/>
      <c r="C100" s="40"/>
      <c r="D100" s="40"/>
      <c r="E100" s="40"/>
      <c r="F100" s="40"/>
      <c r="G100" s="40"/>
      <c r="H100" s="40"/>
      <c r="I100" s="40">
        <v>1</v>
      </c>
      <c r="J100" s="40">
        <v>19831.432821021317</v>
      </c>
      <c r="K100" s="40">
        <v>19831.432821021317</v>
      </c>
      <c r="L100" s="40">
        <v>19831.432821021317</v>
      </c>
      <c r="M100" s="40">
        <v>7716.5108253001235</v>
      </c>
      <c r="N100" s="40">
        <v>7716.5108253001235</v>
      </c>
      <c r="O100" s="40">
        <v>7716.5108253001235</v>
      </c>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v>1</v>
      </c>
      <c r="BU100" s="40">
        <v>19831.432821021317</v>
      </c>
      <c r="BV100" s="40">
        <v>19831.432821021317</v>
      </c>
      <c r="BW100" s="40">
        <v>19831.432821021317</v>
      </c>
      <c r="BX100" s="40">
        <v>7716.5108253001235</v>
      </c>
      <c r="BY100" s="40">
        <v>7716.5108253001235</v>
      </c>
      <c r="BZ100" s="40">
        <v>7716.5108253001235</v>
      </c>
    </row>
    <row r="101" spans="1:78" x14ac:dyDescent="0.2">
      <c r="A101" s="41" t="s">
        <v>215</v>
      </c>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v>1</v>
      </c>
      <c r="BG101" s="40">
        <v>2953.8461538461538</v>
      </c>
      <c r="BH101" s="40">
        <v>2953.8461538461538</v>
      </c>
      <c r="BI101" s="40">
        <v>2953.8461538461538</v>
      </c>
      <c r="BJ101" s="40" t="e">
        <v>#DIV/0!</v>
      </c>
      <c r="BK101" s="40">
        <v>0</v>
      </c>
      <c r="BL101" s="40">
        <v>0</v>
      </c>
      <c r="BM101" s="40"/>
      <c r="BN101" s="40"/>
      <c r="BO101" s="40"/>
      <c r="BP101" s="40"/>
      <c r="BQ101" s="40"/>
      <c r="BR101" s="40"/>
      <c r="BS101" s="40"/>
      <c r="BT101" s="40">
        <v>1</v>
      </c>
      <c r="BU101" s="40">
        <v>2953.8461538461538</v>
      </c>
      <c r="BV101" s="40">
        <v>2953.8461538461538</v>
      </c>
      <c r="BW101" s="40">
        <v>2953.8461538461538</v>
      </c>
      <c r="BX101" s="40" t="e">
        <v>#DIV/0!</v>
      </c>
      <c r="BY101" s="40">
        <v>0</v>
      </c>
      <c r="BZ101" s="40">
        <v>0</v>
      </c>
    </row>
    <row r="102" spans="1:78" x14ac:dyDescent="0.2">
      <c r="A102" s="41" t="s">
        <v>219</v>
      </c>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v>1</v>
      </c>
      <c r="AS102" s="40">
        <v>18000</v>
      </c>
      <c r="AT102" s="40">
        <v>18000</v>
      </c>
      <c r="AU102" s="40">
        <v>18000</v>
      </c>
      <c r="AV102" s="40" t="e">
        <v>#DIV/0!</v>
      </c>
      <c r="AW102" s="40">
        <v>0</v>
      </c>
      <c r="AX102" s="40">
        <v>0</v>
      </c>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v>1</v>
      </c>
      <c r="BU102" s="40">
        <v>18000</v>
      </c>
      <c r="BV102" s="40">
        <v>18000</v>
      </c>
      <c r="BW102" s="40">
        <v>18000</v>
      </c>
      <c r="BX102" s="40" t="e">
        <v>#DIV/0!</v>
      </c>
      <c r="BY102" s="40">
        <v>0</v>
      </c>
      <c r="BZ102" s="40">
        <v>0</v>
      </c>
    </row>
    <row r="103" spans="1:78" x14ac:dyDescent="0.2">
      <c r="A103" s="41" t="s">
        <v>67</v>
      </c>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v>1</v>
      </c>
      <c r="AS103" s="40">
        <v>51497.005988023957</v>
      </c>
      <c r="AT103" s="40">
        <v>51497.005988023957</v>
      </c>
      <c r="AU103" s="40">
        <v>51497.005988023957</v>
      </c>
      <c r="AV103" s="40" t="e">
        <v>#DIV/0!</v>
      </c>
      <c r="AW103" s="40">
        <v>0</v>
      </c>
      <c r="AX103" s="40">
        <v>0</v>
      </c>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v>1</v>
      </c>
      <c r="BU103" s="40">
        <v>51497.005988023957</v>
      </c>
      <c r="BV103" s="40">
        <v>51497.005988023957</v>
      </c>
      <c r="BW103" s="40">
        <v>51497.005988023957</v>
      </c>
      <c r="BX103" s="40" t="e">
        <v>#DIV/0!</v>
      </c>
      <c r="BY103" s="40">
        <v>0</v>
      </c>
      <c r="BZ103" s="40">
        <v>0</v>
      </c>
    </row>
    <row r="104" spans="1:78" x14ac:dyDescent="0.2">
      <c r="A104" s="41" t="s">
        <v>226</v>
      </c>
      <c r="B104" s="40">
        <v>1</v>
      </c>
      <c r="C104" s="40">
        <v>177600</v>
      </c>
      <c r="D104" s="40">
        <v>177600</v>
      </c>
      <c r="E104" s="40">
        <v>177600</v>
      </c>
      <c r="F104" s="40" t="e">
        <v>#DIV/0!</v>
      </c>
      <c r="G104" s="40">
        <v>0</v>
      </c>
      <c r="H104" s="40">
        <v>0</v>
      </c>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v>1</v>
      </c>
      <c r="BU104" s="40">
        <v>177600</v>
      </c>
      <c r="BV104" s="40">
        <v>177600</v>
      </c>
      <c r="BW104" s="40">
        <v>177600</v>
      </c>
      <c r="BX104" s="40" t="e">
        <v>#DIV/0!</v>
      </c>
      <c r="BY104" s="40">
        <v>0</v>
      </c>
      <c r="BZ104" s="40">
        <v>0</v>
      </c>
    </row>
    <row r="105" spans="1:78" x14ac:dyDescent="0.2">
      <c r="A105" s="41" t="s">
        <v>229</v>
      </c>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v>1</v>
      </c>
      <c r="AL105" s="40">
        <v>9376.2513877177607</v>
      </c>
      <c r="AM105" s="40">
        <v>9376.2513877177607</v>
      </c>
      <c r="AN105" s="40">
        <v>9376.2513877177607</v>
      </c>
      <c r="AO105" s="40" t="e">
        <v>#DIV/0!</v>
      </c>
      <c r="AP105" s="40">
        <v>0</v>
      </c>
      <c r="AQ105" s="40">
        <v>0</v>
      </c>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v>1</v>
      </c>
      <c r="BU105" s="40">
        <v>9376.2513877177607</v>
      </c>
      <c r="BV105" s="40">
        <v>9376.2513877177607</v>
      </c>
      <c r="BW105" s="40">
        <v>9376.2513877177607</v>
      </c>
      <c r="BX105" s="40" t="e">
        <v>#DIV/0!</v>
      </c>
      <c r="BY105" s="40">
        <v>0</v>
      </c>
      <c r="BZ105" s="40">
        <v>0</v>
      </c>
    </row>
    <row r="106" spans="1:78" x14ac:dyDescent="0.2">
      <c r="A106" s="41" t="s">
        <v>232</v>
      </c>
      <c r="B106" s="40"/>
      <c r="C106" s="40"/>
      <c r="D106" s="40"/>
      <c r="E106" s="40"/>
      <c r="F106" s="40"/>
      <c r="G106" s="40"/>
      <c r="H106" s="40"/>
      <c r="I106" s="40"/>
      <c r="J106" s="40"/>
      <c r="K106" s="40"/>
      <c r="L106" s="40"/>
      <c r="M106" s="40"/>
      <c r="N106" s="40"/>
      <c r="O106" s="40"/>
      <c r="P106" s="40"/>
      <c r="Q106" s="40"/>
      <c r="R106" s="40"/>
      <c r="S106" s="40"/>
      <c r="T106" s="40"/>
      <c r="U106" s="40"/>
      <c r="V106" s="40"/>
      <c r="W106" s="40">
        <v>1</v>
      </c>
      <c r="X106" s="40">
        <v>13745.704467353951</v>
      </c>
      <c r="Y106" s="40">
        <v>13745.704467353951</v>
      </c>
      <c r="Z106" s="40">
        <v>13745.704467353951</v>
      </c>
      <c r="AA106" s="40" t="e">
        <v>#DIV/0!</v>
      </c>
      <c r="AB106" s="40">
        <v>0</v>
      </c>
      <c r="AC106" s="40">
        <v>0</v>
      </c>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v>1</v>
      </c>
      <c r="BU106" s="40">
        <v>13745.704467353951</v>
      </c>
      <c r="BV106" s="40">
        <v>13745.704467353951</v>
      </c>
      <c r="BW106" s="40">
        <v>13745.704467353951</v>
      </c>
      <c r="BX106" s="40" t="e">
        <v>#DIV/0!</v>
      </c>
      <c r="BY106" s="40">
        <v>0</v>
      </c>
      <c r="BZ106" s="40">
        <v>0</v>
      </c>
    </row>
    <row r="107" spans="1:78" x14ac:dyDescent="0.2">
      <c r="A107" s="41" t="s">
        <v>4100</v>
      </c>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v>1</v>
      </c>
      <c r="AL107" s="40">
        <v>24000</v>
      </c>
      <c r="AM107" s="40">
        <v>24000</v>
      </c>
      <c r="AN107" s="40">
        <v>24000</v>
      </c>
      <c r="AO107" s="40" t="e">
        <v>#DIV/0!</v>
      </c>
      <c r="AP107" s="40">
        <v>0</v>
      </c>
      <c r="AQ107" s="40">
        <v>0</v>
      </c>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v>1</v>
      </c>
      <c r="BU107" s="40">
        <v>24000</v>
      </c>
      <c r="BV107" s="40">
        <v>24000</v>
      </c>
      <c r="BW107" s="40">
        <v>24000</v>
      </c>
      <c r="BX107" s="40" t="e">
        <v>#DIV/0!</v>
      </c>
      <c r="BY107" s="40">
        <v>0</v>
      </c>
      <c r="BZ107" s="40">
        <v>0</v>
      </c>
    </row>
    <row r="108" spans="1:78" x14ac:dyDescent="0.2">
      <c r="A108" s="41" t="s">
        <v>178</v>
      </c>
      <c r="B108" s="40"/>
      <c r="C108" s="40"/>
      <c r="D108" s="40"/>
      <c r="E108" s="40"/>
      <c r="F108" s="40"/>
      <c r="G108" s="40"/>
      <c r="H108" s="40"/>
      <c r="I108" s="40">
        <v>1</v>
      </c>
      <c r="J108" s="40">
        <v>18987</v>
      </c>
      <c r="K108" s="40">
        <v>18987</v>
      </c>
      <c r="L108" s="40">
        <v>18987</v>
      </c>
      <c r="M108" s="40" t="e">
        <v>#DIV/0!</v>
      </c>
      <c r="N108" s="40">
        <v>0</v>
      </c>
      <c r="O108" s="40">
        <v>0</v>
      </c>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v>2</v>
      </c>
      <c r="AS108" s="40">
        <v>10748.844375963021</v>
      </c>
      <c r="AT108" s="40">
        <v>12326.656394453004</v>
      </c>
      <c r="AU108" s="40">
        <v>9171.0323574730355</v>
      </c>
      <c r="AV108" s="40" t="e">
        <v>#DIV/0!</v>
      </c>
      <c r="AW108" s="40">
        <v>0</v>
      </c>
      <c r="AX108" s="40">
        <v>0</v>
      </c>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v>3</v>
      </c>
      <c r="BU108" s="40">
        <v>13494.896250642014</v>
      </c>
      <c r="BV108" s="40">
        <v>18987</v>
      </c>
      <c r="BW108" s="40">
        <v>9171.0323574730355</v>
      </c>
      <c r="BX108" s="40" t="e">
        <v>#DIV/0!</v>
      </c>
      <c r="BY108" s="40">
        <v>0</v>
      </c>
      <c r="BZ108" s="40">
        <v>0</v>
      </c>
    </row>
    <row r="109" spans="1:78" x14ac:dyDescent="0.2">
      <c r="A109" s="41" t="s">
        <v>251</v>
      </c>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v>1</v>
      </c>
      <c r="AS109" s="40">
        <v>78000</v>
      </c>
      <c r="AT109" s="40">
        <v>78000</v>
      </c>
      <c r="AU109" s="40">
        <v>78000</v>
      </c>
      <c r="AV109" s="40" t="e">
        <v>#DIV/0!</v>
      </c>
      <c r="AW109" s="40">
        <v>0</v>
      </c>
      <c r="AX109" s="40">
        <v>0</v>
      </c>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v>1</v>
      </c>
      <c r="BU109" s="40">
        <v>78000</v>
      </c>
      <c r="BV109" s="40">
        <v>78000</v>
      </c>
      <c r="BW109" s="40">
        <v>78000</v>
      </c>
      <c r="BX109" s="40" t="e">
        <v>#DIV/0!</v>
      </c>
      <c r="BY109" s="40">
        <v>0</v>
      </c>
      <c r="BZ109" s="40">
        <v>0</v>
      </c>
    </row>
    <row r="110" spans="1:78" x14ac:dyDescent="0.2">
      <c r="A110" s="41" t="s">
        <v>140</v>
      </c>
      <c r="B110" s="40">
        <v>2</v>
      </c>
      <c r="C110" s="40">
        <v>36957.661442724799</v>
      </c>
      <c r="D110" s="40">
        <v>44654.095718350931</v>
      </c>
      <c r="E110" s="40">
        <v>29261.227167098674</v>
      </c>
      <c r="F110" s="40">
        <v>15084.759772540736</v>
      </c>
      <c r="G110" s="40">
        <v>18226.161517694258</v>
      </c>
      <c r="H110" s="40">
        <v>11943.358027387212</v>
      </c>
      <c r="I110" s="40">
        <v>5</v>
      </c>
      <c r="J110" s="40">
        <v>44070.894052411735</v>
      </c>
      <c r="K110" s="40">
        <v>109729.60187662003</v>
      </c>
      <c r="L110" s="40">
        <v>9600</v>
      </c>
      <c r="M110" s="40">
        <v>17988.120021392544</v>
      </c>
      <c r="N110" s="40">
        <v>44787.592602702047</v>
      </c>
      <c r="O110" s="40">
        <v>3918.3673469387754</v>
      </c>
      <c r="P110" s="40">
        <v>1</v>
      </c>
      <c r="Q110" s="40">
        <v>82000</v>
      </c>
      <c r="R110" s="40">
        <v>82000</v>
      </c>
      <c r="S110" s="40">
        <v>82000</v>
      </c>
      <c r="T110" s="40">
        <v>33469.387755102041</v>
      </c>
      <c r="U110" s="40">
        <v>33469.387755102041</v>
      </c>
      <c r="V110" s="40">
        <v>33469.387755102041</v>
      </c>
      <c r="W110" s="40">
        <v>1</v>
      </c>
      <c r="X110" s="40">
        <v>9509.8988293070688</v>
      </c>
      <c r="Y110" s="40">
        <v>9509.8988293070688</v>
      </c>
      <c r="Z110" s="40">
        <v>9509.8988293070688</v>
      </c>
      <c r="AA110" s="40">
        <v>3881.5913589008442</v>
      </c>
      <c r="AB110" s="40">
        <v>3881.5913589008442</v>
      </c>
      <c r="AC110" s="40">
        <v>3881.5913589008442</v>
      </c>
      <c r="AD110" s="40">
        <v>2</v>
      </c>
      <c r="AE110" s="40">
        <v>69815.306791774667</v>
      </c>
      <c r="AF110" s="40">
        <v>125000</v>
      </c>
      <c r="AG110" s="40">
        <v>14630.613583549337</v>
      </c>
      <c r="AH110" s="40">
        <v>28496.043588479453</v>
      </c>
      <c r="AI110" s="40">
        <v>51020.408163265303</v>
      </c>
      <c r="AJ110" s="40">
        <v>5971.6790136936061</v>
      </c>
      <c r="AK110" s="40"/>
      <c r="AL110" s="40"/>
      <c r="AM110" s="40"/>
      <c r="AN110" s="40"/>
      <c r="AO110" s="40"/>
      <c r="AP110" s="40"/>
      <c r="AQ110" s="40"/>
      <c r="AR110" s="40">
        <v>5</v>
      </c>
      <c r="AS110" s="40">
        <v>64096.11386518865</v>
      </c>
      <c r="AT110" s="40">
        <v>131675.52225194403</v>
      </c>
      <c r="AU110" s="40">
        <v>12192.177986291113</v>
      </c>
      <c r="AV110" s="40">
        <v>26161.679128648426</v>
      </c>
      <c r="AW110" s="40">
        <v>53745.111123242459</v>
      </c>
      <c r="AX110" s="40">
        <v>4976.3991780780052</v>
      </c>
      <c r="AY110" s="40"/>
      <c r="AZ110" s="40"/>
      <c r="BA110" s="40"/>
      <c r="BB110" s="40"/>
      <c r="BC110" s="40"/>
      <c r="BD110" s="40"/>
      <c r="BE110" s="40"/>
      <c r="BF110" s="40">
        <v>2</v>
      </c>
      <c r="BG110" s="40">
        <v>28500</v>
      </c>
      <c r="BH110" s="40">
        <v>45000</v>
      </c>
      <c r="BI110" s="40">
        <v>12000</v>
      </c>
      <c r="BJ110" s="40">
        <v>11632.65306122449</v>
      </c>
      <c r="BK110" s="40">
        <v>18367.34693877551</v>
      </c>
      <c r="BL110" s="40">
        <v>4897.9591836734689</v>
      </c>
      <c r="BM110" s="40">
        <v>1</v>
      </c>
      <c r="BN110" s="40">
        <v>38666</v>
      </c>
      <c r="BO110" s="40">
        <v>38666</v>
      </c>
      <c r="BP110" s="40">
        <v>38666</v>
      </c>
      <c r="BQ110" s="40">
        <v>15782.040816326529</v>
      </c>
      <c r="BR110" s="40">
        <v>15782.040816326529</v>
      </c>
      <c r="BS110" s="40">
        <v>15782.040816326529</v>
      </c>
      <c r="BT110" s="40">
        <v>19</v>
      </c>
      <c r="BU110" s="40">
        <v>49555.624994016202</v>
      </c>
      <c r="BV110" s="40">
        <v>131675.52225194403</v>
      </c>
      <c r="BW110" s="40">
        <v>9509.8988293070688</v>
      </c>
      <c r="BX110" s="40">
        <v>20226.785711843346</v>
      </c>
      <c r="BY110" s="40">
        <v>53745.111123242459</v>
      </c>
      <c r="BZ110" s="40">
        <v>3881.5913589008442</v>
      </c>
    </row>
    <row r="111" spans="1:78" x14ac:dyDescent="0.2">
      <c r="A111" s="41" t="s">
        <v>257</v>
      </c>
      <c r="B111" s="40"/>
      <c r="C111" s="40"/>
      <c r="D111" s="40"/>
      <c r="E111" s="40"/>
      <c r="F111" s="40"/>
      <c r="G111" s="40"/>
      <c r="H111" s="40"/>
      <c r="I111" s="40">
        <v>1</v>
      </c>
      <c r="J111" s="40">
        <v>11000</v>
      </c>
      <c r="K111" s="40">
        <v>11000</v>
      </c>
      <c r="L111" s="40">
        <v>11000</v>
      </c>
      <c r="M111" s="40" t="e">
        <v>#DIV/0!</v>
      </c>
      <c r="N111" s="40">
        <v>0</v>
      </c>
      <c r="O111" s="40">
        <v>0</v>
      </c>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v>1</v>
      </c>
      <c r="BU111" s="40">
        <v>11000</v>
      </c>
      <c r="BV111" s="40">
        <v>11000</v>
      </c>
      <c r="BW111" s="40">
        <v>11000</v>
      </c>
      <c r="BX111" s="40" t="e">
        <v>#DIV/0!</v>
      </c>
      <c r="BY111" s="40">
        <v>0</v>
      </c>
      <c r="BZ111" s="40">
        <v>0</v>
      </c>
    </row>
    <row r="112" spans="1:78" x14ac:dyDescent="0.2">
      <c r="A112" s="41" t="s">
        <v>259</v>
      </c>
      <c r="B112" s="40"/>
      <c r="C112" s="40"/>
      <c r="D112" s="40"/>
      <c r="E112" s="40"/>
      <c r="F112" s="40"/>
      <c r="G112" s="40"/>
      <c r="H112" s="40"/>
      <c r="I112" s="40">
        <v>1</v>
      </c>
      <c r="J112" s="40">
        <v>100000</v>
      </c>
      <c r="K112" s="40">
        <v>100000</v>
      </c>
      <c r="L112" s="40">
        <v>100000</v>
      </c>
      <c r="M112" s="40" t="e">
        <v>#DIV/0!</v>
      </c>
      <c r="N112" s="40">
        <v>0</v>
      </c>
      <c r="O112" s="40">
        <v>0</v>
      </c>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v>1</v>
      </c>
      <c r="BU112" s="40">
        <v>100000</v>
      </c>
      <c r="BV112" s="40">
        <v>100000</v>
      </c>
      <c r="BW112" s="40">
        <v>100000</v>
      </c>
      <c r="BX112" s="40" t="e">
        <v>#DIV/0!</v>
      </c>
      <c r="BY112" s="40">
        <v>0</v>
      </c>
      <c r="BZ112" s="40">
        <v>0</v>
      </c>
    </row>
    <row r="113" spans="1:78" x14ac:dyDescent="0.2">
      <c r="A113" s="41" t="s">
        <v>188</v>
      </c>
      <c r="B113" s="40">
        <v>2</v>
      </c>
      <c r="C113" s="40">
        <v>13000</v>
      </c>
      <c r="D113" s="40">
        <v>20000</v>
      </c>
      <c r="E113" s="40">
        <v>6000</v>
      </c>
      <c r="F113" s="40" t="e">
        <v>#DIV/0!</v>
      </c>
      <c r="G113" s="40">
        <v>0</v>
      </c>
      <c r="H113" s="40">
        <v>0</v>
      </c>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v>2</v>
      </c>
      <c r="BU113" s="40">
        <v>13000</v>
      </c>
      <c r="BV113" s="40">
        <v>20000</v>
      </c>
      <c r="BW113" s="40">
        <v>6000</v>
      </c>
      <c r="BX113" s="40" t="e">
        <v>#DIV/0!</v>
      </c>
      <c r="BY113" s="40">
        <v>0</v>
      </c>
      <c r="BZ113" s="40">
        <v>0</v>
      </c>
    </row>
    <row r="114" spans="1:78" x14ac:dyDescent="0.2">
      <c r="A114" s="41" t="s">
        <v>264</v>
      </c>
      <c r="B114" s="40"/>
      <c r="C114" s="40"/>
      <c r="D114" s="40"/>
      <c r="E114" s="40"/>
      <c r="F114" s="40"/>
      <c r="G114" s="40"/>
      <c r="H114" s="40"/>
      <c r="I114" s="40">
        <v>1</v>
      </c>
      <c r="J114" s="40">
        <v>36400</v>
      </c>
      <c r="K114" s="40">
        <v>36400</v>
      </c>
      <c r="L114" s="40">
        <v>36400</v>
      </c>
      <c r="M114" s="40" t="e">
        <v>#DIV/0!</v>
      </c>
      <c r="N114" s="40">
        <v>0</v>
      </c>
      <c r="O114" s="40">
        <v>0</v>
      </c>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v>1</v>
      </c>
      <c r="BU114" s="40">
        <v>36400</v>
      </c>
      <c r="BV114" s="40">
        <v>36400</v>
      </c>
      <c r="BW114" s="40">
        <v>36400</v>
      </c>
      <c r="BX114" s="40" t="e">
        <v>#DIV/0!</v>
      </c>
      <c r="BY114" s="40">
        <v>0</v>
      </c>
      <c r="BZ114" s="40">
        <v>0</v>
      </c>
    </row>
    <row r="115" spans="1:78" x14ac:dyDescent="0.2">
      <c r="A115" s="10" t="s">
        <v>4079</v>
      </c>
      <c r="B115" s="40">
        <v>134</v>
      </c>
      <c r="C115" s="40">
        <v>45427.743095016878</v>
      </c>
      <c r="D115" s="40">
        <v>177600</v>
      </c>
      <c r="E115" s="40">
        <v>1783.166904422254</v>
      </c>
      <c r="F115" s="40">
        <v>12080.487172888319</v>
      </c>
      <c r="G115" s="40">
        <v>43970.16466035202</v>
      </c>
      <c r="H115" s="40">
        <v>617.01276969628168</v>
      </c>
      <c r="I115" s="40">
        <v>737</v>
      </c>
      <c r="J115" s="40">
        <v>46176.801908160211</v>
      </c>
      <c r="K115" s="40">
        <v>245840.3807575817</v>
      </c>
      <c r="L115" s="40">
        <v>2136.9500024931081</v>
      </c>
      <c r="M115" s="40">
        <v>12343.459557278182</v>
      </c>
      <c r="N115" s="40">
        <v>98932.870485792038</v>
      </c>
      <c r="O115" s="40">
        <v>800.17605633802816</v>
      </c>
      <c r="P115" s="40">
        <v>90</v>
      </c>
      <c r="Q115" s="40">
        <v>62950.733221147333</v>
      </c>
      <c r="R115" s="40">
        <v>250000</v>
      </c>
      <c r="S115" s="40">
        <v>2564.3400029917298</v>
      </c>
      <c r="T115" s="40">
        <v>16722.927902486954</v>
      </c>
      <c r="U115" s="40">
        <v>59523.809523809519</v>
      </c>
      <c r="V115" s="40">
        <v>1582.9259277726726</v>
      </c>
      <c r="W115" s="40">
        <v>67</v>
      </c>
      <c r="X115" s="40">
        <v>65103.929025765538</v>
      </c>
      <c r="Y115" s="40">
        <v>228671.89901848941</v>
      </c>
      <c r="Z115" s="40">
        <v>2564.3400029917298</v>
      </c>
      <c r="AA115" s="40">
        <v>16802.314903615694</v>
      </c>
      <c r="AB115" s="40">
        <v>51618.938830358784</v>
      </c>
      <c r="AC115" s="40">
        <v>1582.9259277726726</v>
      </c>
      <c r="AD115" s="40">
        <v>75</v>
      </c>
      <c r="AE115" s="40">
        <v>97265.875618660808</v>
      </c>
      <c r="AF115" s="40">
        <v>300000</v>
      </c>
      <c r="AG115" s="40">
        <v>2671.1875031163854</v>
      </c>
      <c r="AH115" s="40">
        <v>26046.500984057831</v>
      </c>
      <c r="AI115" s="40">
        <v>78396.301490257581</v>
      </c>
      <c r="AJ115" s="40">
        <v>1648.8811747632008</v>
      </c>
      <c r="AK115" s="40">
        <v>74</v>
      </c>
      <c r="AL115" s="40">
        <v>51715.151424567121</v>
      </c>
      <c r="AM115" s="40">
        <v>231119.74856804207</v>
      </c>
      <c r="AN115" s="40">
        <v>2671.1875031163854</v>
      </c>
      <c r="AO115" s="40">
        <v>14446.012577826898</v>
      </c>
      <c r="AP115" s="40">
        <v>60502.551981162847</v>
      </c>
      <c r="AQ115" s="40">
        <v>1648.8811747632008</v>
      </c>
      <c r="AR115" s="40">
        <v>556</v>
      </c>
      <c r="AS115" s="40">
        <v>46498.989780114811</v>
      </c>
      <c r="AT115" s="40">
        <v>400000</v>
      </c>
      <c r="AU115" s="40">
        <v>1805.7739622442759</v>
      </c>
      <c r="AV115" s="40">
        <v>13870.508511910484</v>
      </c>
      <c r="AW115" s="40">
        <v>115421.68223342406</v>
      </c>
      <c r="AX115" s="40">
        <v>708.14665186050047</v>
      </c>
      <c r="AY115" s="40">
        <v>7</v>
      </c>
      <c r="AZ115" s="40">
        <v>45952.334217962794</v>
      </c>
      <c r="BA115" s="40">
        <v>90000</v>
      </c>
      <c r="BB115" s="40">
        <v>2493.1083362419595</v>
      </c>
      <c r="BC115" s="40">
        <v>14744.042286220418</v>
      </c>
      <c r="BD115" s="40">
        <v>25748.290857714568</v>
      </c>
      <c r="BE115" s="40">
        <v>1538.9557631123205</v>
      </c>
      <c r="BF115" s="40">
        <v>83</v>
      </c>
      <c r="BG115" s="40">
        <v>19574.158532349131</v>
      </c>
      <c r="BH115" s="40">
        <v>254079.88779832155</v>
      </c>
      <c r="BI115" s="40">
        <v>1910.5359690238436</v>
      </c>
      <c r="BJ115" s="40">
        <v>7883.1887252281704</v>
      </c>
      <c r="BK115" s="40">
        <v>62107.857582747223</v>
      </c>
      <c r="BL115" s="40">
        <v>661.0851103888732</v>
      </c>
      <c r="BM115" s="40">
        <v>51</v>
      </c>
      <c r="BN115" s="40">
        <v>59812.969274133808</v>
      </c>
      <c r="BO115" s="40">
        <v>400000</v>
      </c>
      <c r="BP115" s="40">
        <v>4019</v>
      </c>
      <c r="BQ115" s="40">
        <v>16804.202254491884</v>
      </c>
      <c r="BR115" s="40">
        <v>95238.095238095237</v>
      </c>
      <c r="BS115" s="40">
        <v>1499.6268656716418</v>
      </c>
      <c r="BT115" s="40"/>
      <c r="BU115" s="40">
        <v>49156.474354817925</v>
      </c>
      <c r="BV115" s="40">
        <v>400000</v>
      </c>
      <c r="BW115" s="40">
        <v>1783.166904422254</v>
      </c>
      <c r="BX115" s="40">
        <v>13706.507741794323</v>
      </c>
      <c r="BY115" s="40">
        <v>115421.68223342406</v>
      </c>
      <c r="BZ115" s="40">
        <v>617.01276969628168</v>
      </c>
    </row>
    <row r="116" spans="1:78" ht="15" x14ac:dyDescent="0.25">
      <c r="A11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3:AWA118"/>
  <sheetViews>
    <sheetView workbookViewId="0">
      <pane xSplit="1" ySplit="7" topLeftCell="B8" activePane="bottomRight" state="frozen"/>
      <selection pane="topRight" activeCell="B1" sqref="B1"/>
      <selection pane="bottomLeft" activeCell="A8" sqref="A8"/>
      <selection pane="bottomRight" activeCell="AL71" sqref="AL71"/>
    </sheetView>
  </sheetViews>
  <sheetFormatPr defaultRowHeight="12.75" x14ac:dyDescent="0.2"/>
  <cols>
    <col min="1" max="1" width="22.5703125" style="1" bestFit="1" customWidth="1"/>
    <col min="2" max="3" width="14.85546875" style="52" customWidth="1"/>
    <col min="4" max="23" width="14.85546875" style="1" customWidth="1"/>
    <col min="24" max="16384" width="9.140625" style="1"/>
  </cols>
  <sheetData>
    <row r="3" spans="1:1275" ht="15" x14ac:dyDescent="0.25">
      <c r="B3" s="39" t="s">
        <v>4078</v>
      </c>
      <c r="C3" s="1"/>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c r="AMK3"/>
      <c r="AML3"/>
      <c r="AMM3"/>
      <c r="AMN3"/>
      <c r="AMO3"/>
      <c r="AMP3"/>
      <c r="AMQ3"/>
      <c r="AMR3"/>
      <c r="AMS3"/>
      <c r="AMT3"/>
      <c r="AMU3"/>
      <c r="AMV3"/>
      <c r="AMW3"/>
      <c r="AMX3"/>
      <c r="AMY3"/>
      <c r="AMZ3"/>
      <c r="ANA3"/>
      <c r="ANB3"/>
      <c r="ANC3"/>
      <c r="AND3"/>
      <c r="ANE3"/>
      <c r="ANF3"/>
      <c r="ANG3"/>
      <c r="ANH3"/>
      <c r="ANI3"/>
      <c r="ANJ3"/>
      <c r="ANK3"/>
      <c r="ANL3"/>
      <c r="ANM3"/>
      <c r="ANN3"/>
      <c r="ANO3"/>
      <c r="ANP3"/>
      <c r="ANQ3"/>
      <c r="ANR3"/>
      <c r="ANS3"/>
      <c r="ANT3"/>
      <c r="ANU3"/>
      <c r="ANV3"/>
      <c r="ANW3"/>
      <c r="ANX3"/>
      <c r="ANY3"/>
      <c r="ANZ3"/>
      <c r="AOA3"/>
      <c r="AOB3"/>
      <c r="AOC3"/>
      <c r="AOD3"/>
      <c r="AOE3"/>
      <c r="AOF3"/>
      <c r="AOG3"/>
      <c r="AOH3"/>
      <c r="AOI3"/>
      <c r="AOJ3"/>
      <c r="AOK3"/>
      <c r="AOL3"/>
      <c r="AOM3"/>
      <c r="AON3"/>
      <c r="AOO3"/>
      <c r="AOP3"/>
      <c r="AOQ3"/>
      <c r="AOR3"/>
      <c r="AOS3"/>
      <c r="AOT3"/>
      <c r="AOU3"/>
      <c r="AOV3"/>
      <c r="AOW3"/>
      <c r="AOX3"/>
      <c r="AOY3"/>
      <c r="AOZ3"/>
      <c r="APA3"/>
      <c r="APB3"/>
      <c r="APC3"/>
      <c r="APD3"/>
      <c r="APE3"/>
      <c r="APF3"/>
      <c r="APG3"/>
      <c r="APH3"/>
      <c r="API3"/>
      <c r="APJ3"/>
      <c r="APK3"/>
      <c r="APL3"/>
      <c r="APM3"/>
      <c r="APN3"/>
      <c r="APO3"/>
      <c r="APP3"/>
      <c r="APQ3"/>
      <c r="APR3"/>
      <c r="APS3"/>
      <c r="APT3"/>
      <c r="APU3"/>
      <c r="APV3"/>
      <c r="APW3"/>
      <c r="APX3"/>
      <c r="APY3"/>
      <c r="APZ3"/>
      <c r="AQA3"/>
      <c r="AQB3"/>
      <c r="AQC3"/>
      <c r="AQD3"/>
      <c r="AQE3"/>
      <c r="AQF3"/>
      <c r="AQG3"/>
      <c r="AQH3"/>
      <c r="AQI3"/>
      <c r="AQJ3"/>
      <c r="AQK3"/>
      <c r="AQL3"/>
      <c r="AQM3"/>
      <c r="AQN3"/>
      <c r="AQO3"/>
      <c r="AQP3"/>
      <c r="AQQ3"/>
      <c r="AQR3"/>
      <c r="AQS3"/>
      <c r="AQT3"/>
      <c r="AQU3"/>
      <c r="AQV3"/>
      <c r="AQW3"/>
      <c r="AQX3"/>
      <c r="AQY3"/>
      <c r="AQZ3"/>
      <c r="ARA3"/>
      <c r="ARB3"/>
      <c r="ARC3"/>
      <c r="ARD3"/>
      <c r="ARE3"/>
      <c r="ARF3"/>
      <c r="ARG3"/>
      <c r="ARH3"/>
      <c r="ARI3"/>
      <c r="ARJ3"/>
      <c r="ARK3"/>
      <c r="ARL3"/>
      <c r="ARM3"/>
      <c r="ARN3"/>
      <c r="ARO3"/>
      <c r="ARP3"/>
      <c r="ARQ3"/>
      <c r="ARR3"/>
      <c r="ARS3"/>
      <c r="ART3"/>
      <c r="ARU3"/>
      <c r="ARV3"/>
      <c r="ARW3"/>
      <c r="ARX3"/>
      <c r="ARY3"/>
      <c r="ARZ3"/>
      <c r="ASA3"/>
      <c r="ASB3"/>
      <c r="ASC3"/>
      <c r="ASD3"/>
      <c r="ASE3"/>
      <c r="ASF3"/>
      <c r="ASG3"/>
      <c r="ASH3"/>
      <c r="ASI3"/>
      <c r="ASJ3"/>
      <c r="ASK3"/>
      <c r="ASL3"/>
      <c r="ASM3"/>
      <c r="ASN3"/>
      <c r="ASO3"/>
      <c r="ASP3"/>
      <c r="ASQ3"/>
      <c r="ASR3"/>
      <c r="ASS3"/>
      <c r="AST3"/>
      <c r="ASU3"/>
      <c r="ASV3"/>
      <c r="ASW3"/>
      <c r="ASX3"/>
      <c r="ASY3"/>
      <c r="ASZ3"/>
      <c r="ATA3"/>
      <c r="ATB3"/>
      <c r="ATC3"/>
      <c r="ATD3"/>
      <c r="ATE3"/>
      <c r="ATF3"/>
      <c r="ATG3"/>
      <c r="ATH3"/>
      <c r="ATI3"/>
      <c r="ATJ3"/>
      <c r="ATK3"/>
      <c r="ATL3"/>
      <c r="ATM3"/>
      <c r="ATN3"/>
      <c r="ATO3"/>
      <c r="ATP3"/>
      <c r="ATQ3"/>
      <c r="ATR3"/>
      <c r="ATS3"/>
      <c r="ATT3"/>
      <c r="ATU3"/>
      <c r="ATV3"/>
      <c r="ATW3"/>
      <c r="ATX3"/>
      <c r="ATY3"/>
      <c r="ATZ3"/>
      <c r="AUA3"/>
      <c r="AUB3"/>
      <c r="AUC3"/>
      <c r="AUD3"/>
      <c r="AUE3"/>
      <c r="AUF3"/>
      <c r="AUG3"/>
      <c r="AUH3"/>
      <c r="AUI3"/>
      <c r="AUJ3"/>
      <c r="AUK3"/>
      <c r="AUL3"/>
      <c r="AUM3"/>
      <c r="AUN3"/>
      <c r="AUO3"/>
      <c r="AUP3"/>
      <c r="AUQ3"/>
      <c r="AUR3"/>
      <c r="AUS3"/>
      <c r="AUT3"/>
      <c r="AUU3"/>
      <c r="AUV3"/>
      <c r="AUW3"/>
      <c r="AUX3"/>
      <c r="AUY3"/>
      <c r="AUZ3"/>
      <c r="AVA3"/>
      <c r="AVB3"/>
      <c r="AVC3"/>
      <c r="AVD3"/>
      <c r="AVE3"/>
      <c r="AVF3"/>
      <c r="AVG3"/>
      <c r="AVH3"/>
      <c r="AVI3"/>
      <c r="AVJ3"/>
      <c r="AVK3"/>
      <c r="AVL3"/>
      <c r="AVM3"/>
      <c r="AVN3"/>
      <c r="AVO3"/>
      <c r="AVP3"/>
      <c r="AVQ3"/>
      <c r="AVR3"/>
      <c r="AVS3"/>
      <c r="AVT3"/>
      <c r="AVU3"/>
      <c r="AVV3"/>
      <c r="AVW3"/>
      <c r="AVX3"/>
      <c r="AVY3"/>
      <c r="AVZ3"/>
      <c r="AWA3"/>
    </row>
    <row r="4" spans="1:1275" ht="51.75" x14ac:dyDescent="0.25">
      <c r="B4" s="1" t="s">
        <v>316</v>
      </c>
      <c r="C4" s="1"/>
      <c r="AL4" s="1" t="s">
        <v>4194</v>
      </c>
      <c r="AM4" s="1" t="s">
        <v>4180</v>
      </c>
      <c r="AN4" s="1" t="s">
        <v>290</v>
      </c>
      <c r="CB4" s="1" t="s">
        <v>4195</v>
      </c>
      <c r="CC4" s="1" t="s">
        <v>4181</v>
      </c>
      <c r="CD4" s="1" t="s">
        <v>342</v>
      </c>
      <c r="DP4" s="1" t="s">
        <v>4196</v>
      </c>
      <c r="DQ4" s="1" t="s">
        <v>4182</v>
      </c>
      <c r="DR4" s="1" t="s">
        <v>298</v>
      </c>
      <c r="FB4" s="1" t="s">
        <v>4197</v>
      </c>
      <c r="FC4" s="1" t="s">
        <v>4183</v>
      </c>
      <c r="FD4" s="1" t="s">
        <v>329</v>
      </c>
      <c r="GN4" s="1" t="s">
        <v>4198</v>
      </c>
      <c r="GO4" s="1" t="s">
        <v>4184</v>
      </c>
      <c r="GP4" s="1" t="s">
        <v>305</v>
      </c>
      <c r="HV4" s="1" t="s">
        <v>4199</v>
      </c>
      <c r="HW4" s="1" t="s">
        <v>4185</v>
      </c>
      <c r="HX4" s="1" t="s">
        <v>281</v>
      </c>
      <c r="JL4" s="1" t="s">
        <v>4200</v>
      </c>
      <c r="JM4" s="1" t="s">
        <v>4186</v>
      </c>
      <c r="JN4" s="1" t="s">
        <v>631</v>
      </c>
      <c r="KF4" s="1" t="s">
        <v>4201</v>
      </c>
      <c r="KG4" s="1" t="s">
        <v>4187</v>
      </c>
      <c r="KH4" s="1" t="s">
        <v>313</v>
      </c>
      <c r="LL4" s="1" t="s">
        <v>4202</v>
      </c>
      <c r="LM4" s="1" t="s">
        <v>4188</v>
      </c>
      <c r="LN4" s="1" t="s">
        <v>286</v>
      </c>
      <c r="MX4" s="1" t="s">
        <v>4203</v>
      </c>
      <c r="MY4" s="1" t="s">
        <v>4189</v>
      </c>
      <c r="MZ4" s="1" t="s">
        <v>4204</v>
      </c>
      <c r="NA4" s="4" t="s">
        <v>4091</v>
      </c>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row>
    <row r="5" spans="1:1275" s="4" customFormat="1" ht="15" x14ac:dyDescent="0.25">
      <c r="A5" s="1"/>
      <c r="B5" s="1" t="s">
        <v>4115</v>
      </c>
      <c r="C5" s="1"/>
      <c r="D5" s="1"/>
      <c r="E5" s="1"/>
      <c r="F5" s="1"/>
      <c r="G5" s="1"/>
      <c r="H5" s="1" t="s">
        <v>4205</v>
      </c>
      <c r="I5" s="1" t="s">
        <v>4190</v>
      </c>
      <c r="J5" s="1" t="s">
        <v>4117</v>
      </c>
      <c r="K5" s="1"/>
      <c r="L5" s="1"/>
      <c r="M5" s="1"/>
      <c r="N5" s="1"/>
      <c r="O5" s="1"/>
      <c r="P5" s="1"/>
      <c r="Q5" s="1"/>
      <c r="R5" s="1" t="s">
        <v>4206</v>
      </c>
      <c r="S5" s="1" t="s">
        <v>4191</v>
      </c>
      <c r="T5" s="1" t="s">
        <v>4118</v>
      </c>
      <c r="U5" s="1"/>
      <c r="V5" s="1"/>
      <c r="W5" s="1"/>
      <c r="X5" s="1"/>
      <c r="Y5" s="1"/>
      <c r="Z5" s="1" t="s">
        <v>4207</v>
      </c>
      <c r="AA5" s="1" t="s">
        <v>4192</v>
      </c>
      <c r="AB5" s="1" t="s">
        <v>4116</v>
      </c>
      <c r="AC5" s="1"/>
      <c r="AD5" s="1"/>
      <c r="AE5" s="1"/>
      <c r="AF5" s="1"/>
      <c r="AG5" s="1"/>
      <c r="AH5" s="1"/>
      <c r="AI5" s="1"/>
      <c r="AJ5" s="1" t="s">
        <v>4208</v>
      </c>
      <c r="AK5" s="1" t="s">
        <v>4193</v>
      </c>
      <c r="AL5" s="1"/>
      <c r="AM5" s="1"/>
      <c r="AN5" s="1" t="s">
        <v>4115</v>
      </c>
      <c r="AO5" s="1"/>
      <c r="AP5" s="1"/>
      <c r="AQ5" s="1"/>
      <c r="AR5" s="1"/>
      <c r="AS5" s="1"/>
      <c r="AT5" s="1"/>
      <c r="AU5" s="1"/>
      <c r="AV5" s="1" t="s">
        <v>4205</v>
      </c>
      <c r="AW5" s="1" t="s">
        <v>4190</v>
      </c>
      <c r="AX5" s="1" t="s">
        <v>4117</v>
      </c>
      <c r="AY5" s="1"/>
      <c r="AZ5" s="1"/>
      <c r="BA5" s="1"/>
      <c r="BB5" s="1"/>
      <c r="BC5" s="1"/>
      <c r="BD5" s="1"/>
      <c r="BE5" s="1"/>
      <c r="BF5" s="1" t="s">
        <v>4206</v>
      </c>
      <c r="BG5" s="1" t="s">
        <v>4191</v>
      </c>
      <c r="BH5" s="1" t="s">
        <v>4118</v>
      </c>
      <c r="BI5" s="1"/>
      <c r="BJ5" s="1"/>
      <c r="BK5" s="1"/>
      <c r="BL5" s="1"/>
      <c r="BM5" s="1"/>
      <c r="BN5" s="1"/>
      <c r="BO5" s="1"/>
      <c r="BP5" s="1" t="s">
        <v>4207</v>
      </c>
      <c r="BQ5" s="1" t="s">
        <v>4192</v>
      </c>
      <c r="BR5" s="1" t="s">
        <v>4116</v>
      </c>
      <c r="BS5" s="1"/>
      <c r="BT5" s="1"/>
      <c r="BU5" s="1"/>
      <c r="BV5" s="1"/>
      <c r="BW5" s="1"/>
      <c r="BX5" s="1"/>
      <c r="BY5" s="1"/>
      <c r="BZ5" s="1" t="s">
        <v>4208</v>
      </c>
      <c r="CA5" s="1" t="s">
        <v>4193</v>
      </c>
      <c r="CB5" s="1"/>
      <c r="CC5" s="1"/>
      <c r="CD5" s="1" t="s">
        <v>4115</v>
      </c>
      <c r="CE5" s="1"/>
      <c r="CF5" s="1"/>
      <c r="CG5" s="1"/>
      <c r="CH5" s="1"/>
      <c r="CI5" s="1"/>
      <c r="CJ5" s="1"/>
      <c r="CK5" s="1"/>
      <c r="CL5" s="1" t="s">
        <v>4205</v>
      </c>
      <c r="CM5" s="1" t="s">
        <v>4190</v>
      </c>
      <c r="CN5" s="1" t="s">
        <v>4117</v>
      </c>
      <c r="CO5" s="1"/>
      <c r="CP5" s="1"/>
      <c r="CQ5" s="1"/>
      <c r="CR5" s="1"/>
      <c r="CS5" s="1"/>
      <c r="CT5" s="1"/>
      <c r="CU5" s="1"/>
      <c r="CV5" s="1" t="s">
        <v>4206</v>
      </c>
      <c r="CW5" s="1" t="s">
        <v>4191</v>
      </c>
      <c r="CX5" s="1" t="s">
        <v>4118</v>
      </c>
      <c r="CY5" s="1"/>
      <c r="CZ5" s="1"/>
      <c r="DA5" s="1"/>
      <c r="DB5" s="1"/>
      <c r="DC5" s="1"/>
      <c r="DD5" s="1" t="s">
        <v>4207</v>
      </c>
      <c r="DE5" s="1" t="s">
        <v>4192</v>
      </c>
      <c r="DF5" s="1" t="s">
        <v>4116</v>
      </c>
      <c r="DG5" s="1"/>
      <c r="DH5" s="1"/>
      <c r="DI5" s="1"/>
      <c r="DJ5" s="1"/>
      <c r="DK5" s="1"/>
      <c r="DL5" s="1"/>
      <c r="DM5" s="1"/>
      <c r="DN5" s="1" t="s">
        <v>4208</v>
      </c>
      <c r="DO5" s="1" t="s">
        <v>4193</v>
      </c>
      <c r="DP5" s="1"/>
      <c r="DQ5" s="1"/>
      <c r="DR5" s="1" t="s">
        <v>4115</v>
      </c>
      <c r="DS5" s="1"/>
      <c r="DT5" s="1"/>
      <c r="DU5" s="1"/>
      <c r="DV5" s="1"/>
      <c r="DW5" s="1"/>
      <c r="DX5" s="1"/>
      <c r="DY5" s="1"/>
      <c r="DZ5" s="1" t="s">
        <v>4205</v>
      </c>
      <c r="EA5" s="1" t="s">
        <v>4190</v>
      </c>
      <c r="EB5" s="1" t="s">
        <v>4117</v>
      </c>
      <c r="EC5" s="1"/>
      <c r="ED5" s="1"/>
      <c r="EE5" s="1"/>
      <c r="EF5" s="1"/>
      <c r="EG5" s="1"/>
      <c r="EH5" s="1" t="s">
        <v>4206</v>
      </c>
      <c r="EI5" s="1" t="s">
        <v>4191</v>
      </c>
      <c r="EJ5" s="1" t="s">
        <v>4118</v>
      </c>
      <c r="EK5" s="1"/>
      <c r="EL5" s="1"/>
      <c r="EM5" s="1"/>
      <c r="EN5" s="1"/>
      <c r="EO5" s="1"/>
      <c r="EP5" s="1" t="s">
        <v>4207</v>
      </c>
      <c r="EQ5" s="1" t="s">
        <v>4192</v>
      </c>
      <c r="ER5" s="1" t="s">
        <v>4116</v>
      </c>
      <c r="ES5" s="1"/>
      <c r="ET5" s="1"/>
      <c r="EU5" s="1"/>
      <c r="EV5" s="1"/>
      <c r="EW5" s="1"/>
      <c r="EX5" s="1"/>
      <c r="EY5" s="1"/>
      <c r="EZ5" s="1" t="s">
        <v>4208</v>
      </c>
      <c r="FA5" s="1" t="s">
        <v>4193</v>
      </c>
      <c r="FB5" s="1"/>
      <c r="FC5" s="1"/>
      <c r="FD5" s="1" t="s">
        <v>4115</v>
      </c>
      <c r="FE5" s="1"/>
      <c r="FF5" s="1"/>
      <c r="FG5" s="1"/>
      <c r="FH5" s="1"/>
      <c r="FI5" s="1"/>
      <c r="FJ5" s="1"/>
      <c r="FK5" s="1"/>
      <c r="FL5" s="1" t="s">
        <v>4205</v>
      </c>
      <c r="FM5" s="1" t="s">
        <v>4190</v>
      </c>
      <c r="FN5" s="1" t="s">
        <v>4117</v>
      </c>
      <c r="FO5" s="1"/>
      <c r="FP5" s="1"/>
      <c r="FQ5" s="1"/>
      <c r="FR5" s="1"/>
      <c r="FS5" s="1"/>
      <c r="FT5" s="1"/>
      <c r="FU5" s="1"/>
      <c r="FV5" s="1" t="s">
        <v>4206</v>
      </c>
      <c r="FW5" s="1" t="s">
        <v>4191</v>
      </c>
      <c r="FX5" s="1" t="s">
        <v>4118</v>
      </c>
      <c r="FY5" s="1"/>
      <c r="FZ5" s="1"/>
      <c r="GA5" s="1"/>
      <c r="GB5" s="1"/>
      <c r="GC5" s="1"/>
      <c r="GD5" s="1"/>
      <c r="GE5" s="1"/>
      <c r="GF5" s="1" t="s">
        <v>4207</v>
      </c>
      <c r="GG5" s="1" t="s">
        <v>4192</v>
      </c>
      <c r="GH5" s="1" t="s">
        <v>4116</v>
      </c>
      <c r="GI5" s="1"/>
      <c r="GJ5" s="1"/>
      <c r="GK5" s="1"/>
      <c r="GL5" s="1" t="s">
        <v>4208</v>
      </c>
      <c r="GM5" s="1" t="s">
        <v>4193</v>
      </c>
      <c r="GN5" s="1"/>
      <c r="GO5" s="1"/>
      <c r="GP5" s="1" t="s">
        <v>4115</v>
      </c>
      <c r="GQ5" s="1"/>
      <c r="GR5" s="1"/>
      <c r="GS5" s="1"/>
      <c r="GT5" s="1"/>
      <c r="GU5" s="1"/>
      <c r="GV5" s="1"/>
      <c r="GW5" s="1"/>
      <c r="GX5" s="1" t="s">
        <v>4205</v>
      </c>
      <c r="GY5" s="1" t="s">
        <v>4190</v>
      </c>
      <c r="GZ5" s="1" t="s">
        <v>4117</v>
      </c>
      <c r="HA5" s="1"/>
      <c r="HB5" s="1"/>
      <c r="HC5" s="1"/>
      <c r="HD5" s="1" t="s">
        <v>4206</v>
      </c>
      <c r="HE5" s="1" t="s">
        <v>4191</v>
      </c>
      <c r="HF5" s="1" t="s">
        <v>4118</v>
      </c>
      <c r="HG5" s="1"/>
      <c r="HH5" s="1"/>
      <c r="HI5" s="1"/>
      <c r="HJ5" s="1" t="s">
        <v>4207</v>
      </c>
      <c r="HK5" s="1" t="s">
        <v>4192</v>
      </c>
      <c r="HL5" s="1" t="s">
        <v>4116</v>
      </c>
      <c r="HM5" s="1"/>
      <c r="HN5" s="1"/>
      <c r="HO5" s="1"/>
      <c r="HP5" s="1"/>
      <c r="HQ5" s="1"/>
      <c r="HR5" s="1"/>
      <c r="HS5" s="1"/>
      <c r="HT5" s="1" t="s">
        <v>4208</v>
      </c>
      <c r="HU5" s="1" t="s">
        <v>4193</v>
      </c>
      <c r="HV5" s="1"/>
      <c r="HW5" s="1"/>
      <c r="HX5" s="1" t="s">
        <v>4115</v>
      </c>
      <c r="HY5" s="1"/>
      <c r="HZ5" s="1"/>
      <c r="IA5" s="1"/>
      <c r="IB5" s="1"/>
      <c r="IC5" s="1"/>
      <c r="ID5" s="1"/>
      <c r="IE5" s="1"/>
      <c r="IF5" s="1" t="s">
        <v>4205</v>
      </c>
      <c r="IG5" s="1" t="s">
        <v>4190</v>
      </c>
      <c r="IH5" s="1" t="s">
        <v>4117</v>
      </c>
      <c r="II5" s="1"/>
      <c r="IJ5" s="1"/>
      <c r="IK5" s="1"/>
      <c r="IL5" s="1"/>
      <c r="IM5" s="1"/>
      <c r="IN5" s="1"/>
      <c r="IO5" s="1"/>
      <c r="IP5" s="1" t="s">
        <v>4206</v>
      </c>
      <c r="IQ5" s="1" t="s">
        <v>4191</v>
      </c>
      <c r="IR5" s="1" t="s">
        <v>4118</v>
      </c>
      <c r="IS5" s="1"/>
      <c r="IT5" s="1"/>
      <c r="IU5" s="1"/>
      <c r="IV5" s="1"/>
      <c r="IW5" s="1"/>
      <c r="IX5" s="1"/>
      <c r="IY5" s="1"/>
      <c r="IZ5" s="1" t="s">
        <v>4207</v>
      </c>
      <c r="JA5" s="1" t="s">
        <v>4192</v>
      </c>
      <c r="JB5" s="1" t="s">
        <v>4116</v>
      </c>
      <c r="JC5" s="1"/>
      <c r="JD5" s="1"/>
      <c r="JE5" s="1"/>
      <c r="JF5" s="1"/>
      <c r="JG5" s="1"/>
      <c r="JH5" s="1"/>
      <c r="JI5" s="1"/>
      <c r="JJ5" s="1" t="s">
        <v>4208</v>
      </c>
      <c r="JK5" s="1" t="s">
        <v>4193</v>
      </c>
      <c r="JL5" s="1"/>
      <c r="JM5" s="1"/>
      <c r="JN5" s="1" t="s">
        <v>4115</v>
      </c>
      <c r="JO5" s="1"/>
      <c r="JP5" s="1"/>
      <c r="JQ5" s="1"/>
      <c r="JR5" s="1" t="s">
        <v>4205</v>
      </c>
      <c r="JS5" s="1" t="s">
        <v>4190</v>
      </c>
      <c r="JT5" s="1" t="s">
        <v>4117</v>
      </c>
      <c r="JU5" s="1"/>
      <c r="JV5" s="1" t="s">
        <v>4206</v>
      </c>
      <c r="JW5" s="1" t="s">
        <v>4191</v>
      </c>
      <c r="JX5" s="1" t="s">
        <v>4116</v>
      </c>
      <c r="JY5" s="1"/>
      <c r="JZ5" s="1"/>
      <c r="KA5" s="1"/>
      <c r="KB5" s="1"/>
      <c r="KC5" s="1"/>
      <c r="KD5" s="1" t="s">
        <v>4208</v>
      </c>
      <c r="KE5" s="1" t="s">
        <v>4193</v>
      </c>
      <c r="KF5" s="1"/>
      <c r="KG5" s="1"/>
      <c r="KH5" s="1" t="s">
        <v>4115</v>
      </c>
      <c r="KI5" s="1"/>
      <c r="KJ5" s="1"/>
      <c r="KK5" s="1"/>
      <c r="KL5" s="1"/>
      <c r="KM5" s="1"/>
      <c r="KN5" s="1"/>
      <c r="KO5" s="1"/>
      <c r="KP5" s="1" t="s">
        <v>4205</v>
      </c>
      <c r="KQ5" s="1" t="s">
        <v>4190</v>
      </c>
      <c r="KR5" s="1" t="s">
        <v>4117</v>
      </c>
      <c r="KS5" s="1"/>
      <c r="KT5" s="1"/>
      <c r="KU5" s="1"/>
      <c r="KV5" s="1"/>
      <c r="KW5" s="1"/>
      <c r="KX5" s="1" t="s">
        <v>4206</v>
      </c>
      <c r="KY5" s="1" t="s">
        <v>4191</v>
      </c>
      <c r="KZ5" s="1" t="s">
        <v>4118</v>
      </c>
      <c r="LA5" s="1"/>
      <c r="LB5" s="1" t="s">
        <v>4207</v>
      </c>
      <c r="LC5" s="1" t="s">
        <v>4192</v>
      </c>
      <c r="LD5" s="1" t="s">
        <v>4116</v>
      </c>
      <c r="LE5" s="1"/>
      <c r="LF5" s="1"/>
      <c r="LG5" s="1"/>
      <c r="LH5" s="1"/>
      <c r="LI5" s="1"/>
      <c r="LJ5" s="1" t="s">
        <v>4208</v>
      </c>
      <c r="LK5" s="1" t="s">
        <v>4193</v>
      </c>
      <c r="LL5" s="1"/>
      <c r="LM5" s="1"/>
      <c r="LN5" s="1" t="s">
        <v>4115</v>
      </c>
      <c r="LO5" s="1"/>
      <c r="LP5" s="1"/>
      <c r="LQ5" s="1"/>
      <c r="LR5" s="1"/>
      <c r="LS5" s="1"/>
      <c r="LT5" s="1"/>
      <c r="LU5" s="1"/>
      <c r="LV5" s="1" t="s">
        <v>4205</v>
      </c>
      <c r="LW5" s="1" t="s">
        <v>4190</v>
      </c>
      <c r="LX5" s="1" t="s">
        <v>4117</v>
      </c>
      <c r="LY5" s="1"/>
      <c r="LZ5" s="1"/>
      <c r="MA5" s="1"/>
      <c r="MB5" s="1"/>
      <c r="MC5" s="1"/>
      <c r="MD5" s="1" t="s">
        <v>4206</v>
      </c>
      <c r="ME5" s="1" t="s">
        <v>4191</v>
      </c>
      <c r="MF5" s="1" t="s">
        <v>4118</v>
      </c>
      <c r="MG5" s="1"/>
      <c r="MH5" s="1"/>
      <c r="MI5" s="1"/>
      <c r="MJ5" s="1"/>
      <c r="MK5" s="1"/>
      <c r="ML5" s="1" t="s">
        <v>4207</v>
      </c>
      <c r="MM5" s="1" t="s">
        <v>4192</v>
      </c>
      <c r="MN5" s="1" t="s">
        <v>4116</v>
      </c>
      <c r="MO5" s="1"/>
      <c r="MP5" s="1"/>
      <c r="MQ5" s="1"/>
      <c r="MR5" s="1"/>
      <c r="MS5" s="1"/>
      <c r="MT5" s="1"/>
      <c r="MU5" s="1"/>
      <c r="MV5" s="1" t="s">
        <v>4208</v>
      </c>
      <c r="MW5" s="1" t="s">
        <v>4193</v>
      </c>
      <c r="MX5" s="1"/>
      <c r="MY5" s="1"/>
      <c r="MZ5" s="1"/>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c r="AMK5"/>
      <c r="AML5"/>
      <c r="AMM5"/>
      <c r="AMN5"/>
      <c r="AMO5"/>
      <c r="AMP5"/>
      <c r="AMQ5"/>
      <c r="AMR5"/>
      <c r="AMS5"/>
      <c r="AMT5"/>
      <c r="AMU5"/>
      <c r="AMV5"/>
      <c r="AMW5"/>
      <c r="AMX5"/>
      <c r="AMY5"/>
      <c r="AMZ5"/>
      <c r="ANA5"/>
      <c r="ANB5"/>
      <c r="ANC5"/>
      <c r="AND5"/>
      <c r="ANE5"/>
      <c r="ANF5"/>
      <c r="ANG5"/>
      <c r="ANH5"/>
      <c r="ANI5"/>
      <c r="ANJ5"/>
      <c r="ANK5"/>
      <c r="ANL5"/>
      <c r="ANM5"/>
      <c r="ANN5"/>
      <c r="ANO5"/>
      <c r="ANP5"/>
      <c r="ANQ5"/>
      <c r="ANR5"/>
      <c r="ANS5"/>
      <c r="ANT5"/>
      <c r="ANU5"/>
      <c r="ANV5"/>
      <c r="ANW5"/>
      <c r="ANX5"/>
      <c r="ANY5"/>
      <c r="ANZ5"/>
      <c r="AOA5"/>
      <c r="AOB5"/>
      <c r="AOC5"/>
      <c r="AOD5"/>
      <c r="AOE5"/>
      <c r="AOF5"/>
      <c r="AOG5"/>
      <c r="AOH5"/>
      <c r="AOI5"/>
      <c r="AOJ5"/>
      <c r="AOK5"/>
      <c r="AOL5"/>
      <c r="AOM5"/>
      <c r="AON5"/>
      <c r="AOO5"/>
      <c r="AOP5"/>
      <c r="AOQ5"/>
      <c r="AOR5"/>
      <c r="AOS5"/>
      <c r="AOT5"/>
      <c r="AOU5"/>
      <c r="AOV5"/>
      <c r="AOW5"/>
      <c r="AOX5"/>
      <c r="AOY5"/>
      <c r="AOZ5"/>
      <c r="APA5"/>
      <c r="APB5"/>
      <c r="APC5"/>
      <c r="APD5"/>
      <c r="APE5"/>
      <c r="APF5"/>
      <c r="APG5"/>
      <c r="APH5"/>
      <c r="API5"/>
      <c r="APJ5"/>
      <c r="APK5"/>
      <c r="APL5"/>
      <c r="APM5"/>
      <c r="APN5"/>
      <c r="APO5"/>
      <c r="APP5"/>
      <c r="APQ5"/>
      <c r="APR5"/>
      <c r="APS5"/>
      <c r="APT5"/>
      <c r="APU5"/>
      <c r="APV5"/>
      <c r="APW5"/>
      <c r="APX5"/>
      <c r="APY5"/>
      <c r="APZ5"/>
      <c r="AQA5"/>
      <c r="AQB5"/>
      <c r="AQC5"/>
      <c r="AQD5"/>
      <c r="AQE5"/>
      <c r="AQF5"/>
      <c r="AQG5"/>
      <c r="AQH5"/>
      <c r="AQI5"/>
      <c r="AQJ5"/>
      <c r="AQK5"/>
      <c r="AQL5"/>
      <c r="AQM5"/>
      <c r="AQN5"/>
      <c r="AQO5"/>
      <c r="AQP5"/>
      <c r="AQQ5"/>
      <c r="AQR5"/>
      <c r="AQS5"/>
      <c r="AQT5"/>
      <c r="AQU5"/>
      <c r="AQV5"/>
      <c r="AQW5"/>
      <c r="AQX5"/>
      <c r="AQY5"/>
      <c r="AQZ5"/>
      <c r="ARA5"/>
      <c r="ARB5"/>
      <c r="ARC5"/>
      <c r="ARD5"/>
      <c r="ARE5"/>
      <c r="ARF5"/>
      <c r="ARG5"/>
      <c r="ARH5"/>
      <c r="ARI5"/>
      <c r="ARJ5"/>
      <c r="ARK5"/>
      <c r="ARL5"/>
      <c r="ARM5"/>
      <c r="ARN5"/>
      <c r="ARO5"/>
      <c r="ARP5"/>
      <c r="ARQ5"/>
      <c r="ARR5"/>
      <c r="ARS5"/>
      <c r="ART5"/>
      <c r="ARU5"/>
      <c r="ARV5"/>
      <c r="ARW5"/>
      <c r="ARX5"/>
      <c r="ARY5"/>
      <c r="ARZ5"/>
      <c r="ASA5"/>
      <c r="ASB5"/>
      <c r="ASC5"/>
      <c r="ASD5"/>
      <c r="ASE5"/>
      <c r="ASF5"/>
      <c r="ASG5"/>
      <c r="ASH5"/>
      <c r="ASI5"/>
      <c r="ASJ5"/>
      <c r="ASK5"/>
      <c r="ASL5"/>
      <c r="ASM5"/>
      <c r="ASN5"/>
      <c r="ASO5"/>
      <c r="ASP5"/>
      <c r="ASQ5"/>
      <c r="ASR5"/>
      <c r="ASS5"/>
      <c r="AST5"/>
      <c r="ASU5"/>
      <c r="ASV5"/>
      <c r="ASW5"/>
      <c r="ASX5"/>
      <c r="ASY5"/>
      <c r="ASZ5"/>
      <c r="ATA5"/>
      <c r="ATB5"/>
      <c r="ATC5"/>
      <c r="ATD5"/>
      <c r="ATE5"/>
      <c r="ATF5"/>
      <c r="ATG5"/>
      <c r="ATH5"/>
      <c r="ATI5"/>
      <c r="ATJ5"/>
      <c r="ATK5"/>
      <c r="ATL5"/>
      <c r="ATM5"/>
      <c r="ATN5"/>
      <c r="ATO5"/>
      <c r="ATP5"/>
      <c r="ATQ5"/>
      <c r="ATR5"/>
      <c r="ATS5"/>
      <c r="ATT5"/>
      <c r="ATU5"/>
      <c r="ATV5"/>
      <c r="ATW5"/>
      <c r="ATX5"/>
      <c r="ATY5"/>
      <c r="ATZ5"/>
      <c r="AUA5"/>
      <c r="AUB5"/>
      <c r="AUC5"/>
      <c r="AUD5"/>
      <c r="AUE5"/>
      <c r="AUF5"/>
      <c r="AUG5"/>
      <c r="AUH5"/>
      <c r="AUI5"/>
      <c r="AUJ5"/>
      <c r="AUK5"/>
      <c r="AUL5"/>
      <c r="AUM5"/>
      <c r="AUN5"/>
      <c r="AUO5"/>
      <c r="AUP5"/>
      <c r="AUQ5"/>
      <c r="AUR5"/>
      <c r="AUS5"/>
      <c r="AUT5"/>
      <c r="AUU5"/>
      <c r="AUV5"/>
      <c r="AUW5"/>
      <c r="AUX5"/>
      <c r="AUY5"/>
      <c r="AUZ5"/>
      <c r="AVA5"/>
      <c r="AVB5"/>
      <c r="AVC5"/>
      <c r="AVD5"/>
      <c r="AVE5"/>
      <c r="AVF5"/>
      <c r="AVG5"/>
      <c r="AVH5"/>
      <c r="AVI5"/>
      <c r="AVJ5"/>
      <c r="AVK5"/>
      <c r="AVL5"/>
      <c r="AVM5"/>
      <c r="AVN5"/>
      <c r="AVO5"/>
      <c r="AVP5"/>
      <c r="AVQ5"/>
      <c r="AVR5"/>
      <c r="AVS5"/>
      <c r="AVT5"/>
      <c r="AVU5"/>
      <c r="AVV5"/>
      <c r="AVW5"/>
      <c r="AVX5"/>
      <c r="AVY5"/>
      <c r="AVZ5"/>
      <c r="AWA5"/>
    </row>
    <row r="6" spans="1:1275" ht="15" x14ac:dyDescent="0.25">
      <c r="B6" s="1" t="s">
        <v>4076</v>
      </c>
      <c r="C6" s="1"/>
      <c r="D6" s="1" t="s">
        <v>4077</v>
      </c>
      <c r="F6" s="1" t="s">
        <v>4082</v>
      </c>
      <c r="J6" s="1" t="s">
        <v>4075</v>
      </c>
      <c r="L6" s="1" t="s">
        <v>4076</v>
      </c>
      <c r="N6" s="1" t="s">
        <v>4077</v>
      </c>
      <c r="P6" s="1" t="s">
        <v>4082</v>
      </c>
      <c r="T6" s="1" t="s">
        <v>4076</v>
      </c>
      <c r="V6" s="1" t="s">
        <v>4077</v>
      </c>
      <c r="X6" s="1" t="s">
        <v>4082</v>
      </c>
      <c r="AB6" s="1" t="s">
        <v>4075</v>
      </c>
      <c r="AD6" s="1" t="s">
        <v>4076</v>
      </c>
      <c r="AF6" s="1" t="s">
        <v>4077</v>
      </c>
      <c r="AH6" s="1" t="s">
        <v>4082</v>
      </c>
      <c r="AN6" s="1" t="s">
        <v>4075</v>
      </c>
      <c r="AP6" s="1" t="s">
        <v>4076</v>
      </c>
      <c r="AR6" s="1" t="s">
        <v>4077</v>
      </c>
      <c r="AT6" s="1" t="s">
        <v>4082</v>
      </c>
      <c r="AX6" s="1" t="s">
        <v>4075</v>
      </c>
      <c r="AZ6" s="1" t="s">
        <v>4076</v>
      </c>
      <c r="BB6" s="1" t="s">
        <v>4077</v>
      </c>
      <c r="BD6" s="1" t="s">
        <v>4082</v>
      </c>
      <c r="BH6" s="1" t="s">
        <v>4075</v>
      </c>
      <c r="BJ6" s="1" t="s">
        <v>4076</v>
      </c>
      <c r="BL6" s="1" t="s">
        <v>4077</v>
      </c>
      <c r="BN6" s="1" t="s">
        <v>4082</v>
      </c>
      <c r="BR6" s="1" t="s">
        <v>4075</v>
      </c>
      <c r="BT6" s="1" t="s">
        <v>4076</v>
      </c>
      <c r="BV6" s="1" t="s">
        <v>4077</v>
      </c>
      <c r="BX6" s="1" t="s">
        <v>4082</v>
      </c>
      <c r="CD6" s="1" t="s">
        <v>4075</v>
      </c>
      <c r="CF6" s="1" t="s">
        <v>4076</v>
      </c>
      <c r="CH6" s="1" t="s">
        <v>4077</v>
      </c>
      <c r="CJ6" s="1" t="s">
        <v>4082</v>
      </c>
      <c r="CN6" s="1" t="s">
        <v>4075</v>
      </c>
      <c r="CP6" s="1" t="s">
        <v>4076</v>
      </c>
      <c r="CR6" s="1" t="s">
        <v>4077</v>
      </c>
      <c r="CT6" s="1" t="s">
        <v>4082</v>
      </c>
      <c r="CX6" s="1" t="s">
        <v>4075</v>
      </c>
      <c r="CZ6" s="1" t="s">
        <v>4076</v>
      </c>
      <c r="DB6" s="1" t="s">
        <v>4082</v>
      </c>
      <c r="DF6" s="1" t="s">
        <v>4075</v>
      </c>
      <c r="DH6" s="1" t="s">
        <v>4076</v>
      </c>
      <c r="DJ6" s="1" t="s">
        <v>4077</v>
      </c>
      <c r="DL6" s="1" t="s">
        <v>4082</v>
      </c>
      <c r="DR6" s="1" t="s">
        <v>4075</v>
      </c>
      <c r="DT6" s="1" t="s">
        <v>4076</v>
      </c>
      <c r="DV6" s="1" t="s">
        <v>4077</v>
      </c>
      <c r="DX6" s="1" t="s">
        <v>4082</v>
      </c>
      <c r="EB6" s="1" t="s">
        <v>4076</v>
      </c>
      <c r="ED6" s="1" t="s">
        <v>4077</v>
      </c>
      <c r="EF6" s="1" t="s">
        <v>4082</v>
      </c>
      <c r="EJ6" s="1" t="s">
        <v>4076</v>
      </c>
      <c r="EL6" s="1" t="s">
        <v>4077</v>
      </c>
      <c r="EN6" s="1" t="s">
        <v>4082</v>
      </c>
      <c r="ER6" s="1" t="s">
        <v>4075</v>
      </c>
      <c r="ET6" s="1" t="s">
        <v>4076</v>
      </c>
      <c r="EV6" s="1" t="s">
        <v>4077</v>
      </c>
      <c r="EX6" s="1" t="s">
        <v>4082</v>
      </c>
      <c r="FD6" s="1" t="s">
        <v>4075</v>
      </c>
      <c r="FF6" s="1" t="s">
        <v>4076</v>
      </c>
      <c r="FH6" s="1" t="s">
        <v>4077</v>
      </c>
      <c r="FJ6" s="1" t="s">
        <v>4082</v>
      </c>
      <c r="FN6" s="1" t="s">
        <v>4075</v>
      </c>
      <c r="FP6" s="1" t="s">
        <v>4076</v>
      </c>
      <c r="FR6" s="1" t="s">
        <v>4077</v>
      </c>
      <c r="FT6" s="1" t="s">
        <v>4082</v>
      </c>
      <c r="FX6" s="1" t="s">
        <v>4075</v>
      </c>
      <c r="FZ6" s="1" t="s">
        <v>4076</v>
      </c>
      <c r="GB6" s="1" t="s">
        <v>4077</v>
      </c>
      <c r="GD6" s="1" t="s">
        <v>4082</v>
      </c>
      <c r="GH6" s="1" t="s">
        <v>4075</v>
      </c>
      <c r="GJ6" s="1" t="s">
        <v>4077</v>
      </c>
      <c r="GP6" s="1" t="s">
        <v>4075</v>
      </c>
      <c r="GR6" s="1" t="s">
        <v>4076</v>
      </c>
      <c r="GT6" s="1" t="s">
        <v>4077</v>
      </c>
      <c r="GV6" s="1" t="s">
        <v>4082</v>
      </c>
      <c r="GZ6" s="1" t="s">
        <v>4076</v>
      </c>
      <c r="HB6" s="1" t="s">
        <v>4077</v>
      </c>
      <c r="HF6" s="1" t="s">
        <v>4076</v>
      </c>
      <c r="HH6" s="1" t="s">
        <v>4077</v>
      </c>
      <c r="HL6" s="1" t="s">
        <v>4075</v>
      </c>
      <c r="HN6" s="1" t="s">
        <v>4076</v>
      </c>
      <c r="HP6" s="1" t="s">
        <v>4077</v>
      </c>
      <c r="HR6" s="1" t="s">
        <v>4082</v>
      </c>
      <c r="HX6" s="1" t="s">
        <v>4075</v>
      </c>
      <c r="HZ6" s="1" t="s">
        <v>4076</v>
      </c>
      <c r="IB6" s="1" t="s">
        <v>4077</v>
      </c>
      <c r="ID6" s="1" t="s">
        <v>4082</v>
      </c>
      <c r="IH6" s="1" t="s">
        <v>4075</v>
      </c>
      <c r="IJ6" s="1" t="s">
        <v>4076</v>
      </c>
      <c r="IL6" s="1" t="s">
        <v>4077</v>
      </c>
      <c r="IN6" s="1" t="s">
        <v>4082</v>
      </c>
      <c r="IR6" s="1" t="s">
        <v>4075</v>
      </c>
      <c r="IT6" s="1" t="s">
        <v>4076</v>
      </c>
      <c r="IV6" s="1" t="s">
        <v>4077</v>
      </c>
      <c r="IX6" s="1" t="s">
        <v>4082</v>
      </c>
      <c r="JB6" s="1" t="s">
        <v>4075</v>
      </c>
      <c r="JD6" s="1" t="s">
        <v>4076</v>
      </c>
      <c r="JF6" s="1" t="s">
        <v>4077</v>
      </c>
      <c r="JH6" s="1" t="s">
        <v>4082</v>
      </c>
      <c r="JN6" s="1" t="s">
        <v>4075</v>
      </c>
      <c r="JP6" s="1" t="s">
        <v>4077</v>
      </c>
      <c r="JT6" s="1" t="s">
        <v>4076</v>
      </c>
      <c r="JX6" s="1" t="s">
        <v>4075</v>
      </c>
      <c r="JZ6" s="1" t="s">
        <v>4077</v>
      </c>
      <c r="KB6" s="1" t="s">
        <v>4082</v>
      </c>
      <c r="KH6" s="1" t="s">
        <v>4075</v>
      </c>
      <c r="KJ6" s="1" t="s">
        <v>4076</v>
      </c>
      <c r="KL6" s="1" t="s">
        <v>4077</v>
      </c>
      <c r="KN6" s="1" t="s">
        <v>4082</v>
      </c>
      <c r="KR6" s="1" t="s">
        <v>4076</v>
      </c>
      <c r="KT6" s="1" t="s">
        <v>4077</v>
      </c>
      <c r="KV6" s="1" t="s">
        <v>4082</v>
      </c>
      <c r="KZ6" s="1" t="s">
        <v>4076</v>
      </c>
      <c r="LD6" s="1" t="s">
        <v>4076</v>
      </c>
      <c r="LF6" s="1" t="s">
        <v>4077</v>
      </c>
      <c r="LH6" s="1" t="s">
        <v>4082</v>
      </c>
      <c r="LN6" s="1" t="s">
        <v>4075</v>
      </c>
      <c r="LP6" s="1" t="s">
        <v>4076</v>
      </c>
      <c r="LR6" s="1" t="s">
        <v>4077</v>
      </c>
      <c r="LT6" s="1" t="s">
        <v>4082</v>
      </c>
      <c r="LX6" s="1" t="s">
        <v>4076</v>
      </c>
      <c r="LZ6" s="1" t="s">
        <v>4077</v>
      </c>
      <c r="MB6" s="1" t="s">
        <v>4082</v>
      </c>
      <c r="MF6" s="1" t="s">
        <v>4076</v>
      </c>
      <c r="MH6" s="1" t="s">
        <v>4077</v>
      </c>
      <c r="MJ6" s="1" t="s">
        <v>4082</v>
      </c>
      <c r="MN6" s="1" t="s">
        <v>4075</v>
      </c>
      <c r="MP6" s="1" t="s">
        <v>4076</v>
      </c>
      <c r="MR6" s="1" t="s">
        <v>4077</v>
      </c>
      <c r="MT6" s="1" t="s">
        <v>4082</v>
      </c>
      <c r="NA6" s="4"/>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row>
    <row r="7" spans="1:1275" ht="39" x14ac:dyDescent="0.25">
      <c r="A7" s="42" t="s">
        <v>4080</v>
      </c>
      <c r="B7" s="1" t="s">
        <v>4209</v>
      </c>
      <c r="C7" s="12" t="s">
        <v>4092</v>
      </c>
      <c r="D7" s="1" t="s">
        <v>4209</v>
      </c>
      <c r="E7" s="12" t="s">
        <v>4092</v>
      </c>
      <c r="F7" s="1" t="s">
        <v>4209</v>
      </c>
      <c r="G7" s="12" t="s">
        <v>4092</v>
      </c>
      <c r="J7" s="1" t="s">
        <v>4209</v>
      </c>
      <c r="K7" s="12" t="s">
        <v>4092</v>
      </c>
      <c r="L7" s="1" t="s">
        <v>4209</v>
      </c>
      <c r="M7" s="12" t="s">
        <v>4092</v>
      </c>
      <c r="N7" s="1" t="s">
        <v>4209</v>
      </c>
      <c r="O7" s="12" t="s">
        <v>4092</v>
      </c>
      <c r="P7" s="1" t="s">
        <v>4209</v>
      </c>
      <c r="Q7" s="12" t="s">
        <v>4092</v>
      </c>
      <c r="T7" s="1" t="s">
        <v>4209</v>
      </c>
      <c r="U7" s="12" t="s">
        <v>4092</v>
      </c>
      <c r="V7" s="1" t="s">
        <v>4209</v>
      </c>
      <c r="W7" s="12" t="s">
        <v>4092</v>
      </c>
      <c r="X7" s="1" t="s">
        <v>4209</v>
      </c>
      <c r="Y7" s="12" t="s">
        <v>4092</v>
      </c>
      <c r="AB7" s="1" t="s">
        <v>4209</v>
      </c>
      <c r="AC7" s="12" t="s">
        <v>4092</v>
      </c>
      <c r="AD7" s="1" t="s">
        <v>4209</v>
      </c>
      <c r="AE7" s="12" t="s">
        <v>4092</v>
      </c>
      <c r="AF7" s="1" t="s">
        <v>4209</v>
      </c>
      <c r="AG7" s="12" t="s">
        <v>4092</v>
      </c>
      <c r="AH7" s="1" t="s">
        <v>4209</v>
      </c>
      <c r="AI7" s="12" t="s">
        <v>4092</v>
      </c>
      <c r="AN7" s="1" t="s">
        <v>4209</v>
      </c>
      <c r="AO7" s="12" t="s">
        <v>4092</v>
      </c>
      <c r="AP7" s="1" t="s">
        <v>4209</v>
      </c>
      <c r="AQ7" s="12" t="s">
        <v>4092</v>
      </c>
      <c r="AR7" s="1" t="s">
        <v>4209</v>
      </c>
      <c r="AS7" s="12" t="s">
        <v>4092</v>
      </c>
      <c r="AT7" s="1" t="s">
        <v>4209</v>
      </c>
      <c r="AU7" s="12" t="s">
        <v>4092</v>
      </c>
      <c r="AX7" s="1" t="s">
        <v>4209</v>
      </c>
      <c r="AY7" s="12" t="s">
        <v>4092</v>
      </c>
      <c r="AZ7" s="1" t="s">
        <v>4209</v>
      </c>
      <c r="BA7" s="12" t="s">
        <v>4092</v>
      </c>
      <c r="BB7" s="1" t="s">
        <v>4209</v>
      </c>
      <c r="BC7" s="12" t="s">
        <v>4092</v>
      </c>
      <c r="BD7" s="1" t="s">
        <v>4209</v>
      </c>
      <c r="BE7" s="12" t="s">
        <v>4092</v>
      </c>
      <c r="BH7" s="1" t="s">
        <v>4209</v>
      </c>
      <c r="BI7" s="12" t="s">
        <v>4092</v>
      </c>
      <c r="BJ7" s="1" t="s">
        <v>4209</v>
      </c>
      <c r="BK7" s="12" t="s">
        <v>4092</v>
      </c>
      <c r="BL7" s="1" t="s">
        <v>4209</v>
      </c>
      <c r="BM7" s="12" t="s">
        <v>4092</v>
      </c>
      <c r="BN7" s="1" t="s">
        <v>4209</v>
      </c>
      <c r="BO7" s="12" t="s">
        <v>4092</v>
      </c>
      <c r="BR7" s="1" t="s">
        <v>4209</v>
      </c>
      <c r="BS7" s="12" t="s">
        <v>4092</v>
      </c>
      <c r="BT7" s="1" t="s">
        <v>4209</v>
      </c>
      <c r="BU7" s="12" t="s">
        <v>4092</v>
      </c>
      <c r="BV7" s="1" t="s">
        <v>4209</v>
      </c>
      <c r="BW7" s="12" t="s">
        <v>4092</v>
      </c>
      <c r="BX7" s="1" t="s">
        <v>4209</v>
      </c>
      <c r="BY7" s="12" t="s">
        <v>4092</v>
      </c>
      <c r="CD7" s="1" t="s">
        <v>4209</v>
      </c>
      <c r="CE7" s="12" t="s">
        <v>4092</v>
      </c>
      <c r="CF7" s="1" t="s">
        <v>4209</v>
      </c>
      <c r="CG7" s="12" t="s">
        <v>4092</v>
      </c>
      <c r="CH7" s="1" t="s">
        <v>4209</v>
      </c>
      <c r="CI7" s="12" t="s">
        <v>4092</v>
      </c>
      <c r="CJ7" s="1" t="s">
        <v>4209</v>
      </c>
      <c r="CK7" s="12" t="s">
        <v>4092</v>
      </c>
      <c r="CN7" s="1" t="s">
        <v>4209</v>
      </c>
      <c r="CO7" s="12" t="s">
        <v>4092</v>
      </c>
      <c r="CP7" s="1" t="s">
        <v>4209</v>
      </c>
      <c r="CQ7" s="12" t="s">
        <v>4092</v>
      </c>
      <c r="CR7" s="1" t="s">
        <v>4209</v>
      </c>
      <c r="CS7" s="12" t="s">
        <v>4092</v>
      </c>
      <c r="CT7" s="1" t="s">
        <v>4209</v>
      </c>
      <c r="CU7" s="12" t="s">
        <v>4092</v>
      </c>
      <c r="CX7" s="1" t="s">
        <v>4209</v>
      </c>
      <c r="CY7" s="12" t="s">
        <v>4092</v>
      </c>
      <c r="CZ7" s="1" t="s">
        <v>4209</v>
      </c>
      <c r="DA7" s="12" t="s">
        <v>4092</v>
      </c>
      <c r="DB7" s="1" t="s">
        <v>4209</v>
      </c>
      <c r="DC7" s="12" t="s">
        <v>4092</v>
      </c>
      <c r="DF7" s="1" t="s">
        <v>4209</v>
      </c>
      <c r="DG7" s="12" t="s">
        <v>4092</v>
      </c>
      <c r="DH7" s="1" t="s">
        <v>4209</v>
      </c>
      <c r="DI7" s="12" t="s">
        <v>4092</v>
      </c>
      <c r="DJ7" s="1" t="s">
        <v>4209</v>
      </c>
      <c r="DK7" s="12" t="s">
        <v>4092</v>
      </c>
      <c r="DL7" s="1" t="s">
        <v>4209</v>
      </c>
      <c r="DM7" s="12" t="s">
        <v>4092</v>
      </c>
      <c r="DR7" s="1" t="s">
        <v>4209</v>
      </c>
      <c r="DS7" s="12" t="s">
        <v>4092</v>
      </c>
      <c r="DT7" s="1" t="s">
        <v>4209</v>
      </c>
      <c r="DU7" s="12" t="s">
        <v>4092</v>
      </c>
      <c r="DV7" s="1" t="s">
        <v>4209</v>
      </c>
      <c r="DW7" s="12" t="s">
        <v>4092</v>
      </c>
      <c r="DX7" s="1" t="s">
        <v>4209</v>
      </c>
      <c r="DY7" s="12" t="s">
        <v>4092</v>
      </c>
      <c r="EB7" s="1" t="s">
        <v>4209</v>
      </c>
      <c r="EC7" s="12" t="s">
        <v>4092</v>
      </c>
      <c r="ED7" s="1" t="s">
        <v>4209</v>
      </c>
      <c r="EE7" s="12" t="s">
        <v>4092</v>
      </c>
      <c r="EF7" s="1" t="s">
        <v>4209</v>
      </c>
      <c r="EG7" s="12" t="s">
        <v>4092</v>
      </c>
      <c r="EJ7" s="1" t="s">
        <v>4209</v>
      </c>
      <c r="EK7" s="12" t="s">
        <v>4092</v>
      </c>
      <c r="EL7" s="1" t="s">
        <v>4209</v>
      </c>
      <c r="EM7" s="12" t="s">
        <v>4092</v>
      </c>
      <c r="EN7" s="1" t="s">
        <v>4209</v>
      </c>
      <c r="EO7" s="12" t="s">
        <v>4092</v>
      </c>
      <c r="ER7" s="1" t="s">
        <v>4209</v>
      </c>
      <c r="ES7" s="12" t="s">
        <v>4092</v>
      </c>
      <c r="ET7" s="1" t="s">
        <v>4209</v>
      </c>
      <c r="EU7" s="12" t="s">
        <v>4092</v>
      </c>
      <c r="EV7" s="1" t="s">
        <v>4209</v>
      </c>
      <c r="EW7" s="12" t="s">
        <v>4092</v>
      </c>
      <c r="EX7" s="1" t="s">
        <v>4209</v>
      </c>
      <c r="EY7" s="12" t="s">
        <v>4092</v>
      </c>
      <c r="FD7" s="1" t="s">
        <v>4209</v>
      </c>
      <c r="FE7" s="12" t="s">
        <v>4092</v>
      </c>
      <c r="FF7" s="1" t="s">
        <v>4209</v>
      </c>
      <c r="FG7" s="12" t="s">
        <v>4092</v>
      </c>
      <c r="FH7" s="1" t="s">
        <v>4209</v>
      </c>
      <c r="FI7" s="12" t="s">
        <v>4092</v>
      </c>
      <c r="FJ7" s="1" t="s">
        <v>4209</v>
      </c>
      <c r="FK7" s="12" t="s">
        <v>4092</v>
      </c>
      <c r="FN7" s="1" t="s">
        <v>4209</v>
      </c>
      <c r="FO7" s="12" t="s">
        <v>4092</v>
      </c>
      <c r="FP7" s="1" t="s">
        <v>4209</v>
      </c>
      <c r="FQ7" s="12" t="s">
        <v>4092</v>
      </c>
      <c r="FR7" s="1" t="s">
        <v>4209</v>
      </c>
      <c r="FS7" s="12" t="s">
        <v>4092</v>
      </c>
      <c r="FT7" s="1" t="s">
        <v>4209</v>
      </c>
      <c r="FU7" s="12" t="s">
        <v>4092</v>
      </c>
      <c r="FX7" s="1" t="s">
        <v>4209</v>
      </c>
      <c r="FY7" s="12" t="s">
        <v>4092</v>
      </c>
      <c r="FZ7" s="1" t="s">
        <v>4209</v>
      </c>
      <c r="GA7" s="12" t="s">
        <v>4092</v>
      </c>
      <c r="GB7" s="1" t="s">
        <v>4209</v>
      </c>
      <c r="GC7" s="12" t="s">
        <v>4092</v>
      </c>
      <c r="GD7" s="1" t="s">
        <v>4209</v>
      </c>
      <c r="GE7" s="12" t="s">
        <v>4092</v>
      </c>
      <c r="GH7" s="1" t="s">
        <v>4209</v>
      </c>
      <c r="GI7" s="12" t="s">
        <v>4092</v>
      </c>
      <c r="GJ7" s="1" t="s">
        <v>4209</v>
      </c>
      <c r="GK7" s="12" t="s">
        <v>4092</v>
      </c>
      <c r="GP7" s="1" t="s">
        <v>4209</v>
      </c>
      <c r="GQ7" s="12" t="s">
        <v>4092</v>
      </c>
      <c r="GR7" s="1" t="s">
        <v>4209</v>
      </c>
      <c r="GS7" s="12" t="s">
        <v>4092</v>
      </c>
      <c r="GT7" s="1" t="s">
        <v>4209</v>
      </c>
      <c r="GU7" s="12" t="s">
        <v>4092</v>
      </c>
      <c r="GV7" s="1" t="s">
        <v>4209</v>
      </c>
      <c r="GW7" s="12" t="s">
        <v>4092</v>
      </c>
      <c r="GZ7" s="1" t="s">
        <v>4209</v>
      </c>
      <c r="HA7" s="12" t="s">
        <v>4092</v>
      </c>
      <c r="HB7" s="1" t="s">
        <v>4209</v>
      </c>
      <c r="HC7" s="12" t="s">
        <v>4092</v>
      </c>
      <c r="HF7" s="1" t="s">
        <v>4209</v>
      </c>
      <c r="HG7" s="12" t="s">
        <v>4092</v>
      </c>
      <c r="HH7" s="1" t="s">
        <v>4209</v>
      </c>
      <c r="HI7" s="12" t="s">
        <v>4092</v>
      </c>
      <c r="HL7" s="1" t="s">
        <v>4209</v>
      </c>
      <c r="HM7" s="12" t="s">
        <v>4092</v>
      </c>
      <c r="HN7" s="1" t="s">
        <v>4209</v>
      </c>
      <c r="HO7" s="12" t="s">
        <v>4092</v>
      </c>
      <c r="HP7" s="1" t="s">
        <v>4209</v>
      </c>
      <c r="HQ7" s="12" t="s">
        <v>4092</v>
      </c>
      <c r="HR7" s="1" t="s">
        <v>4209</v>
      </c>
      <c r="HS7" s="12" t="s">
        <v>4092</v>
      </c>
      <c r="HX7" s="1" t="s">
        <v>4209</v>
      </c>
      <c r="HY7" s="12" t="s">
        <v>4092</v>
      </c>
      <c r="HZ7" s="1" t="s">
        <v>4209</v>
      </c>
      <c r="IA7" s="12" t="s">
        <v>4092</v>
      </c>
      <c r="IB7" s="1" t="s">
        <v>4209</v>
      </c>
      <c r="IC7" s="12" t="s">
        <v>4092</v>
      </c>
      <c r="ID7" s="1" t="s">
        <v>4209</v>
      </c>
      <c r="IE7" s="12" t="s">
        <v>4092</v>
      </c>
      <c r="IH7" s="1" t="s">
        <v>4209</v>
      </c>
      <c r="II7" s="12" t="s">
        <v>4092</v>
      </c>
      <c r="IJ7" s="1" t="s">
        <v>4209</v>
      </c>
      <c r="IK7" s="12" t="s">
        <v>4092</v>
      </c>
      <c r="IL7" s="1" t="s">
        <v>4209</v>
      </c>
      <c r="IM7" s="12" t="s">
        <v>4092</v>
      </c>
      <c r="IN7" s="1" t="s">
        <v>4209</v>
      </c>
      <c r="IO7" s="12" t="s">
        <v>4092</v>
      </c>
      <c r="IR7" s="1" t="s">
        <v>4209</v>
      </c>
      <c r="IS7" s="12" t="s">
        <v>4092</v>
      </c>
      <c r="IT7" s="1" t="s">
        <v>4209</v>
      </c>
      <c r="IU7" s="12" t="s">
        <v>4092</v>
      </c>
      <c r="IV7" s="1" t="s">
        <v>4209</v>
      </c>
      <c r="IW7" s="12" t="s">
        <v>4092</v>
      </c>
      <c r="IX7" s="1" t="s">
        <v>4209</v>
      </c>
      <c r="IY7" s="12" t="s">
        <v>4092</v>
      </c>
      <c r="JB7" s="1" t="s">
        <v>4209</v>
      </c>
      <c r="JC7" s="12" t="s">
        <v>4092</v>
      </c>
      <c r="JD7" s="1" t="s">
        <v>4209</v>
      </c>
      <c r="JE7" s="12" t="s">
        <v>4092</v>
      </c>
      <c r="JF7" s="1" t="s">
        <v>4209</v>
      </c>
      <c r="JG7" s="12" t="s">
        <v>4092</v>
      </c>
      <c r="JH7" s="1" t="s">
        <v>4209</v>
      </c>
      <c r="JI7" s="12" t="s">
        <v>4092</v>
      </c>
      <c r="JN7" s="1" t="s">
        <v>4209</v>
      </c>
      <c r="JO7" s="12" t="s">
        <v>4092</v>
      </c>
      <c r="JP7" s="1" t="s">
        <v>4209</v>
      </c>
      <c r="JQ7" s="12" t="s">
        <v>4092</v>
      </c>
      <c r="JT7" s="1" t="s">
        <v>4209</v>
      </c>
      <c r="JU7" s="12" t="s">
        <v>4092</v>
      </c>
      <c r="JX7" s="1" t="s">
        <v>4209</v>
      </c>
      <c r="JY7" s="12" t="s">
        <v>4092</v>
      </c>
      <c r="JZ7" s="1" t="s">
        <v>4209</v>
      </c>
      <c r="KA7" s="12" t="s">
        <v>4092</v>
      </c>
      <c r="KB7" s="1" t="s">
        <v>4209</v>
      </c>
      <c r="KC7" s="12" t="s">
        <v>4092</v>
      </c>
      <c r="KH7" s="1" t="s">
        <v>4209</v>
      </c>
      <c r="KI7" s="12" t="s">
        <v>4092</v>
      </c>
      <c r="KJ7" s="1" t="s">
        <v>4209</v>
      </c>
      <c r="KK7" s="12" t="s">
        <v>4092</v>
      </c>
      <c r="KL7" s="1" t="s">
        <v>4209</v>
      </c>
      <c r="KM7" s="12" t="s">
        <v>4092</v>
      </c>
      <c r="KN7" s="1" t="s">
        <v>4209</v>
      </c>
      <c r="KO7" s="12" t="s">
        <v>4092</v>
      </c>
      <c r="KR7" s="1" t="s">
        <v>4209</v>
      </c>
      <c r="KS7" s="12" t="s">
        <v>4092</v>
      </c>
      <c r="KT7" s="1" t="s">
        <v>4209</v>
      </c>
      <c r="KU7" s="12" t="s">
        <v>4092</v>
      </c>
      <c r="KV7" s="1" t="s">
        <v>4209</v>
      </c>
      <c r="KW7" s="12" t="s">
        <v>4092</v>
      </c>
      <c r="KZ7" s="1" t="s">
        <v>4209</v>
      </c>
      <c r="LA7" s="12" t="s">
        <v>4092</v>
      </c>
      <c r="LD7" s="1" t="s">
        <v>4209</v>
      </c>
      <c r="LE7" s="12" t="s">
        <v>4092</v>
      </c>
      <c r="LF7" s="1" t="s">
        <v>4209</v>
      </c>
      <c r="LG7" s="12" t="s">
        <v>4092</v>
      </c>
      <c r="LH7" s="1" t="s">
        <v>4209</v>
      </c>
      <c r="LI7" s="12" t="s">
        <v>4092</v>
      </c>
      <c r="LN7" s="1" t="s">
        <v>4209</v>
      </c>
      <c r="LO7" s="12" t="s">
        <v>4092</v>
      </c>
      <c r="LP7" s="1" t="s">
        <v>4209</v>
      </c>
      <c r="LQ7" s="12" t="s">
        <v>4092</v>
      </c>
      <c r="LR7" s="1" t="s">
        <v>4209</v>
      </c>
      <c r="LS7" s="12" t="s">
        <v>4092</v>
      </c>
      <c r="LT7" s="1" t="s">
        <v>4209</v>
      </c>
      <c r="LU7" s="12" t="s">
        <v>4092</v>
      </c>
      <c r="LX7" s="1" t="s">
        <v>4209</v>
      </c>
      <c r="LY7" s="12" t="s">
        <v>4092</v>
      </c>
      <c r="LZ7" s="1" t="s">
        <v>4209</v>
      </c>
      <c r="MA7" s="12" t="s">
        <v>4092</v>
      </c>
      <c r="MB7" s="1" t="s">
        <v>4209</v>
      </c>
      <c r="MC7" s="12" t="s">
        <v>4092</v>
      </c>
      <c r="MF7" s="1" t="s">
        <v>4209</v>
      </c>
      <c r="MG7" s="12" t="s">
        <v>4092</v>
      </c>
      <c r="MH7" s="1" t="s">
        <v>4209</v>
      </c>
      <c r="MI7" s="12" t="s">
        <v>4092</v>
      </c>
      <c r="MJ7" s="1" t="s">
        <v>4209</v>
      </c>
      <c r="MK7" s="12" t="s">
        <v>4092</v>
      </c>
      <c r="MN7" s="1" t="s">
        <v>4209</v>
      </c>
      <c r="MO7" s="12" t="s">
        <v>4092</v>
      </c>
      <c r="MP7" s="1" t="s">
        <v>4209</v>
      </c>
      <c r="MQ7" s="12" t="s">
        <v>4092</v>
      </c>
      <c r="MR7" s="1" t="s">
        <v>4209</v>
      </c>
      <c r="MS7" s="12" t="s">
        <v>4092</v>
      </c>
      <c r="MT7" s="1" t="s">
        <v>4209</v>
      </c>
      <c r="MU7" s="12" t="s">
        <v>4092</v>
      </c>
      <c r="NA7" s="4"/>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c r="APV7"/>
      <c r="APW7"/>
      <c r="APX7"/>
      <c r="APY7"/>
      <c r="APZ7"/>
      <c r="AQA7"/>
      <c r="AQB7"/>
      <c r="AQC7"/>
      <c r="AQD7"/>
      <c r="AQE7"/>
      <c r="AQF7"/>
      <c r="AQG7"/>
      <c r="AQH7"/>
      <c r="AQI7"/>
      <c r="AQJ7"/>
      <c r="AQK7"/>
      <c r="AQL7"/>
      <c r="AQM7"/>
      <c r="AQN7"/>
      <c r="AQO7"/>
      <c r="AQP7"/>
      <c r="AQQ7"/>
      <c r="AQR7"/>
      <c r="AQS7"/>
      <c r="AQT7"/>
      <c r="AQU7"/>
      <c r="AQV7"/>
      <c r="AQW7"/>
      <c r="AQX7"/>
      <c r="AQY7"/>
      <c r="AQZ7"/>
      <c r="ARA7"/>
      <c r="ARB7"/>
      <c r="ARC7"/>
      <c r="ARD7"/>
      <c r="ARE7"/>
      <c r="ARF7"/>
      <c r="ARG7"/>
      <c r="ARH7"/>
      <c r="ARI7"/>
      <c r="ARJ7"/>
      <c r="ARK7"/>
      <c r="ARL7"/>
      <c r="ARM7"/>
      <c r="ARN7"/>
      <c r="ARO7"/>
      <c r="ARP7"/>
      <c r="ARQ7"/>
      <c r="ARR7"/>
      <c r="ARS7"/>
      <c r="ART7"/>
      <c r="ARU7"/>
      <c r="ARV7"/>
      <c r="ARW7"/>
      <c r="ARX7"/>
      <c r="ARY7"/>
      <c r="ARZ7"/>
      <c r="ASA7"/>
      <c r="ASB7"/>
      <c r="ASC7"/>
      <c r="ASD7"/>
      <c r="ASE7"/>
      <c r="ASF7"/>
      <c r="ASG7"/>
      <c r="ASH7"/>
      <c r="ASI7"/>
      <c r="ASJ7"/>
      <c r="ASK7"/>
      <c r="ASL7"/>
      <c r="ASM7"/>
      <c r="ASN7"/>
      <c r="ASO7"/>
      <c r="ASP7"/>
      <c r="ASQ7"/>
      <c r="ASR7"/>
      <c r="ASS7"/>
      <c r="AST7"/>
      <c r="ASU7"/>
      <c r="ASV7"/>
      <c r="ASW7"/>
      <c r="ASX7"/>
      <c r="ASY7"/>
      <c r="ASZ7"/>
      <c r="ATA7"/>
      <c r="ATB7"/>
      <c r="ATC7"/>
      <c r="ATD7"/>
      <c r="ATE7"/>
      <c r="ATF7"/>
      <c r="ATG7"/>
      <c r="ATH7"/>
      <c r="ATI7"/>
      <c r="ATJ7"/>
      <c r="ATK7"/>
      <c r="ATL7"/>
      <c r="ATM7"/>
      <c r="ATN7"/>
      <c r="ATO7"/>
      <c r="ATP7"/>
      <c r="ATQ7"/>
      <c r="ATR7"/>
      <c r="ATS7"/>
      <c r="ATT7"/>
      <c r="ATU7"/>
      <c r="ATV7"/>
      <c r="ATW7"/>
      <c r="ATX7"/>
      <c r="ATY7"/>
      <c r="ATZ7"/>
      <c r="AUA7"/>
      <c r="AUB7"/>
      <c r="AUC7"/>
      <c r="AUD7"/>
      <c r="AUE7"/>
      <c r="AUF7"/>
      <c r="AUG7"/>
      <c r="AUH7"/>
      <c r="AUI7"/>
      <c r="AUJ7"/>
      <c r="AUK7"/>
      <c r="AUL7"/>
      <c r="AUM7"/>
      <c r="AUN7"/>
      <c r="AUO7"/>
      <c r="AUP7"/>
      <c r="AUQ7"/>
      <c r="AUR7"/>
      <c r="AUS7"/>
      <c r="AUT7"/>
      <c r="AUU7"/>
      <c r="AUV7"/>
      <c r="AUW7"/>
      <c r="AUX7"/>
      <c r="AUY7"/>
      <c r="AUZ7"/>
      <c r="AVA7"/>
      <c r="AVB7"/>
      <c r="AVC7"/>
      <c r="AVD7"/>
      <c r="AVE7"/>
      <c r="AVF7"/>
      <c r="AVG7"/>
      <c r="AVH7"/>
      <c r="AVI7"/>
      <c r="AVJ7"/>
      <c r="AVK7"/>
      <c r="AVL7"/>
      <c r="AVM7"/>
      <c r="AVN7"/>
      <c r="AVO7"/>
      <c r="AVP7"/>
      <c r="AVQ7"/>
      <c r="AVR7"/>
      <c r="AVS7"/>
      <c r="AVT7"/>
      <c r="AVU7"/>
      <c r="AVV7"/>
      <c r="AVW7"/>
      <c r="AVX7"/>
      <c r="AVY7"/>
      <c r="AVZ7"/>
      <c r="AWA7"/>
    </row>
    <row r="8" spans="1:1275" ht="15" x14ac:dyDescent="0.25">
      <c r="A8" s="10" t="s">
        <v>207</v>
      </c>
      <c r="B8" s="40"/>
      <c r="C8" s="40"/>
      <c r="D8" s="40">
        <v>1</v>
      </c>
      <c r="E8" s="40">
        <v>78000</v>
      </c>
      <c r="F8" s="40">
        <v>1</v>
      </c>
      <c r="G8" s="40">
        <v>15500</v>
      </c>
      <c r="H8" s="40">
        <v>2</v>
      </c>
      <c r="I8" s="40">
        <v>46750</v>
      </c>
      <c r="J8" s="40"/>
      <c r="K8" s="40"/>
      <c r="L8" s="40"/>
      <c r="M8" s="40"/>
      <c r="N8" s="40"/>
      <c r="O8" s="40"/>
      <c r="P8" s="40"/>
      <c r="Q8" s="40"/>
      <c r="R8" s="40"/>
      <c r="S8" s="40"/>
      <c r="T8" s="40"/>
      <c r="U8" s="40"/>
      <c r="V8" s="40"/>
      <c r="W8" s="40"/>
      <c r="X8" s="40"/>
      <c r="Y8" s="40"/>
      <c r="Z8" s="40"/>
      <c r="AA8" s="40"/>
      <c r="AB8" s="40"/>
      <c r="AC8" s="40"/>
      <c r="AD8" s="40"/>
      <c r="AE8" s="40"/>
      <c r="AF8" s="40"/>
      <c r="AG8" s="40"/>
      <c r="AH8" s="40"/>
      <c r="AI8" s="40"/>
      <c r="AJ8" s="40"/>
      <c r="AK8" s="40"/>
      <c r="AL8" s="40">
        <v>2</v>
      </c>
      <c r="AM8" s="40">
        <v>46750</v>
      </c>
      <c r="AN8" s="40">
        <v>1</v>
      </c>
      <c r="AO8" s="40">
        <v>8500</v>
      </c>
      <c r="AP8" s="40"/>
      <c r="AQ8" s="40"/>
      <c r="AR8" s="40">
        <v>2</v>
      </c>
      <c r="AS8" s="40">
        <v>18464</v>
      </c>
      <c r="AT8" s="40">
        <v>5</v>
      </c>
      <c r="AU8" s="40">
        <v>26094.195000517844</v>
      </c>
      <c r="AV8" s="40">
        <v>8</v>
      </c>
      <c r="AW8" s="40">
        <v>21987.371875323654</v>
      </c>
      <c r="AX8" s="40">
        <v>1</v>
      </c>
      <c r="AY8" s="40">
        <v>6000</v>
      </c>
      <c r="AZ8" s="40"/>
      <c r="BA8" s="40"/>
      <c r="BB8" s="40"/>
      <c r="BC8" s="40"/>
      <c r="BD8" s="40">
        <v>1</v>
      </c>
      <c r="BE8" s="40">
        <v>16110</v>
      </c>
      <c r="BF8" s="40">
        <v>2</v>
      </c>
      <c r="BG8" s="40">
        <v>11055</v>
      </c>
      <c r="BH8" s="40"/>
      <c r="BI8" s="40"/>
      <c r="BJ8" s="40"/>
      <c r="BK8" s="40"/>
      <c r="BL8" s="40"/>
      <c r="BM8" s="40"/>
      <c r="BN8" s="40"/>
      <c r="BO8" s="40"/>
      <c r="BP8" s="40"/>
      <c r="BQ8" s="40"/>
      <c r="BR8" s="40"/>
      <c r="BS8" s="40"/>
      <c r="BT8" s="40"/>
      <c r="BU8" s="40"/>
      <c r="BV8" s="40"/>
      <c r="BW8" s="40"/>
      <c r="BX8" s="40"/>
      <c r="BY8" s="40"/>
      <c r="BZ8" s="40"/>
      <c r="CA8" s="40"/>
      <c r="CB8" s="40">
        <v>10</v>
      </c>
      <c r="CC8" s="40">
        <v>19800.897500258921</v>
      </c>
      <c r="CD8" s="40"/>
      <c r="CE8" s="40"/>
      <c r="CF8" s="40"/>
      <c r="CG8" s="40"/>
      <c r="CH8" s="40"/>
      <c r="CI8" s="40"/>
      <c r="CJ8" s="40"/>
      <c r="CK8" s="40"/>
      <c r="CL8" s="40"/>
      <c r="CM8" s="40"/>
      <c r="CN8" s="40">
        <v>1</v>
      </c>
      <c r="CO8" s="40">
        <v>5000</v>
      </c>
      <c r="CP8" s="40"/>
      <c r="CQ8" s="40"/>
      <c r="CR8" s="40"/>
      <c r="CS8" s="40"/>
      <c r="CT8" s="40"/>
      <c r="CU8" s="40"/>
      <c r="CV8" s="40">
        <v>1</v>
      </c>
      <c r="CW8" s="40">
        <v>5000</v>
      </c>
      <c r="CX8" s="40"/>
      <c r="CY8" s="40"/>
      <c r="CZ8" s="40"/>
      <c r="DA8" s="40"/>
      <c r="DB8" s="40"/>
      <c r="DC8" s="40"/>
      <c r="DD8" s="40"/>
      <c r="DE8" s="40"/>
      <c r="DF8" s="40"/>
      <c r="DG8" s="40"/>
      <c r="DH8" s="40"/>
      <c r="DI8" s="40"/>
      <c r="DJ8" s="40"/>
      <c r="DK8" s="40"/>
      <c r="DL8" s="40"/>
      <c r="DM8" s="40"/>
      <c r="DN8" s="40"/>
      <c r="DO8" s="40"/>
      <c r="DP8" s="40">
        <v>1</v>
      </c>
      <c r="DQ8" s="40">
        <v>5000</v>
      </c>
      <c r="DR8" s="40"/>
      <c r="DS8" s="40"/>
      <c r="DT8" s="40"/>
      <c r="DU8" s="40"/>
      <c r="DV8" s="40"/>
      <c r="DW8" s="40"/>
      <c r="DX8" s="40"/>
      <c r="DY8" s="40"/>
      <c r="DZ8" s="40"/>
      <c r="EA8" s="40"/>
      <c r="EB8" s="40"/>
      <c r="EC8" s="40"/>
      <c r="ED8" s="40"/>
      <c r="EE8" s="40"/>
      <c r="EF8" s="40"/>
      <c r="EG8" s="40"/>
      <c r="EH8" s="40"/>
      <c r="EI8" s="40"/>
      <c r="EJ8" s="40"/>
      <c r="EK8" s="40"/>
      <c r="EL8" s="40"/>
      <c r="EM8" s="40"/>
      <c r="EN8" s="40"/>
      <c r="EO8" s="40"/>
      <c r="EP8" s="40"/>
      <c r="EQ8" s="40"/>
      <c r="ER8" s="40"/>
      <c r="ES8" s="40"/>
      <c r="ET8" s="40"/>
      <c r="EU8" s="40"/>
      <c r="EV8" s="40">
        <v>1</v>
      </c>
      <c r="EW8" s="40">
        <v>7200</v>
      </c>
      <c r="EX8" s="40"/>
      <c r="EY8" s="40"/>
      <c r="EZ8" s="40">
        <v>1</v>
      </c>
      <c r="FA8" s="40">
        <v>7200</v>
      </c>
      <c r="FB8" s="40">
        <v>1</v>
      </c>
      <c r="FC8" s="40">
        <v>7200</v>
      </c>
      <c r="FD8" s="40"/>
      <c r="FE8" s="40"/>
      <c r="FF8" s="40">
        <v>1</v>
      </c>
      <c r="FG8" s="40">
        <v>95000</v>
      </c>
      <c r="FH8" s="40"/>
      <c r="FI8" s="40"/>
      <c r="FJ8" s="40"/>
      <c r="FK8" s="40"/>
      <c r="FL8" s="40">
        <v>1</v>
      </c>
      <c r="FM8" s="40">
        <v>95000</v>
      </c>
      <c r="FN8" s="40"/>
      <c r="FO8" s="40"/>
      <c r="FP8" s="40"/>
      <c r="FQ8" s="40"/>
      <c r="FR8" s="40"/>
      <c r="FS8" s="40"/>
      <c r="FT8" s="40">
        <v>1</v>
      </c>
      <c r="FU8" s="40">
        <v>100000</v>
      </c>
      <c r="FV8" s="40">
        <v>1</v>
      </c>
      <c r="FW8" s="40">
        <v>100000</v>
      </c>
      <c r="FX8" s="40"/>
      <c r="FY8" s="40"/>
      <c r="FZ8" s="40"/>
      <c r="GA8" s="40"/>
      <c r="GB8" s="40"/>
      <c r="GC8" s="40"/>
      <c r="GD8" s="40"/>
      <c r="GE8" s="40"/>
      <c r="GF8" s="40"/>
      <c r="GG8" s="40"/>
      <c r="GH8" s="40"/>
      <c r="GI8" s="40"/>
      <c r="GJ8" s="40">
        <v>1</v>
      </c>
      <c r="GK8" s="40">
        <v>45000</v>
      </c>
      <c r="GL8" s="40">
        <v>1</v>
      </c>
      <c r="GM8" s="40">
        <v>45000</v>
      </c>
      <c r="GN8" s="40">
        <v>3</v>
      </c>
      <c r="GO8" s="40">
        <v>80000</v>
      </c>
      <c r="GP8" s="40"/>
      <c r="GQ8" s="40"/>
      <c r="GR8" s="40"/>
      <c r="GS8" s="40"/>
      <c r="GT8" s="40"/>
      <c r="GU8" s="40"/>
      <c r="GV8" s="40">
        <v>1</v>
      </c>
      <c r="GW8" s="40">
        <v>6629</v>
      </c>
      <c r="GX8" s="40">
        <v>1</v>
      </c>
      <c r="GY8" s="40">
        <v>6629</v>
      </c>
      <c r="GZ8" s="40"/>
      <c r="HA8" s="40"/>
      <c r="HB8" s="40"/>
      <c r="HC8" s="40"/>
      <c r="HD8" s="40"/>
      <c r="HE8" s="40"/>
      <c r="HF8" s="40"/>
      <c r="HG8" s="40"/>
      <c r="HH8" s="40"/>
      <c r="HI8" s="40"/>
      <c r="HJ8" s="40"/>
      <c r="HK8" s="40"/>
      <c r="HL8" s="40"/>
      <c r="HM8" s="40"/>
      <c r="HN8" s="40"/>
      <c r="HO8" s="40"/>
      <c r="HP8" s="40"/>
      <c r="HQ8" s="40"/>
      <c r="HR8" s="40"/>
      <c r="HS8" s="40"/>
      <c r="HT8" s="40"/>
      <c r="HU8" s="40"/>
      <c r="HV8" s="40">
        <v>1</v>
      </c>
      <c r="HW8" s="40">
        <v>6629</v>
      </c>
      <c r="HX8" s="40"/>
      <c r="HY8" s="40"/>
      <c r="HZ8" s="40">
        <v>1</v>
      </c>
      <c r="IA8" s="40">
        <v>63519.971949580387</v>
      </c>
      <c r="IB8" s="40">
        <v>2</v>
      </c>
      <c r="IC8" s="40">
        <v>16500</v>
      </c>
      <c r="ID8" s="40">
        <v>1</v>
      </c>
      <c r="IE8" s="40">
        <v>24000</v>
      </c>
      <c r="IF8" s="40">
        <v>4</v>
      </c>
      <c r="IG8" s="40">
        <v>30129.992987395097</v>
      </c>
      <c r="IH8" s="40"/>
      <c r="II8" s="40"/>
      <c r="IJ8" s="40"/>
      <c r="IK8" s="40"/>
      <c r="IL8" s="40"/>
      <c r="IM8" s="40"/>
      <c r="IN8" s="40">
        <v>1</v>
      </c>
      <c r="IO8" s="40">
        <v>30000</v>
      </c>
      <c r="IP8" s="40">
        <v>1</v>
      </c>
      <c r="IQ8" s="40">
        <v>30000</v>
      </c>
      <c r="IR8" s="40">
        <v>1</v>
      </c>
      <c r="IS8" s="40">
        <v>6000</v>
      </c>
      <c r="IT8" s="40"/>
      <c r="IU8" s="40"/>
      <c r="IV8" s="40"/>
      <c r="IW8" s="40"/>
      <c r="IX8" s="40"/>
      <c r="IY8" s="40"/>
      <c r="IZ8" s="40">
        <v>1</v>
      </c>
      <c r="JA8" s="40">
        <v>6000</v>
      </c>
      <c r="JB8" s="40"/>
      <c r="JC8" s="40"/>
      <c r="JD8" s="40"/>
      <c r="JE8" s="40"/>
      <c r="JF8" s="40"/>
      <c r="JG8" s="40"/>
      <c r="JH8" s="40"/>
      <c r="JI8" s="40"/>
      <c r="JJ8" s="40"/>
      <c r="JK8" s="40"/>
      <c r="JL8" s="40">
        <v>6</v>
      </c>
      <c r="JM8" s="40">
        <v>26086.661991596731</v>
      </c>
      <c r="JN8" s="40"/>
      <c r="JO8" s="40"/>
      <c r="JP8" s="40"/>
      <c r="JQ8" s="40"/>
      <c r="JR8" s="40"/>
      <c r="JS8" s="40"/>
      <c r="JT8" s="40"/>
      <c r="JU8" s="40"/>
      <c r="JV8" s="40"/>
      <c r="JW8" s="40"/>
      <c r="JX8" s="40"/>
      <c r="JY8" s="40"/>
      <c r="JZ8" s="40"/>
      <c r="KA8" s="40"/>
      <c r="KB8" s="40"/>
      <c r="KC8" s="40"/>
      <c r="KD8" s="40"/>
      <c r="KE8" s="40"/>
      <c r="KF8" s="40"/>
      <c r="KG8" s="40"/>
      <c r="KH8" s="40"/>
      <c r="KI8" s="40"/>
      <c r="KJ8" s="40"/>
      <c r="KK8" s="40"/>
      <c r="KL8" s="40"/>
      <c r="KM8" s="40"/>
      <c r="KN8" s="40"/>
      <c r="KO8" s="40"/>
      <c r="KP8" s="40"/>
      <c r="KQ8" s="40"/>
      <c r="KR8" s="40"/>
      <c r="KS8" s="40"/>
      <c r="KT8" s="40"/>
      <c r="KU8" s="40"/>
      <c r="KV8" s="40"/>
      <c r="KW8" s="40"/>
      <c r="KX8" s="40"/>
      <c r="KY8" s="40"/>
      <c r="KZ8" s="40"/>
      <c r="LA8" s="40"/>
      <c r="LB8" s="40"/>
      <c r="LC8" s="40"/>
      <c r="LD8" s="40"/>
      <c r="LE8" s="40"/>
      <c r="LF8" s="40"/>
      <c r="LG8" s="40"/>
      <c r="LH8" s="40">
        <v>1</v>
      </c>
      <c r="LI8" s="40">
        <v>20000</v>
      </c>
      <c r="LJ8" s="40">
        <v>1</v>
      </c>
      <c r="LK8" s="40">
        <v>20000</v>
      </c>
      <c r="LL8" s="40">
        <v>1</v>
      </c>
      <c r="LM8" s="40">
        <v>20000</v>
      </c>
      <c r="LN8" s="40"/>
      <c r="LO8" s="40"/>
      <c r="LP8" s="40"/>
      <c r="LQ8" s="40"/>
      <c r="LR8" s="40"/>
      <c r="LS8" s="40"/>
      <c r="LT8" s="40"/>
      <c r="LU8" s="40"/>
      <c r="LV8" s="40"/>
      <c r="LW8" s="40"/>
      <c r="LX8" s="40"/>
      <c r="LY8" s="40"/>
      <c r="LZ8" s="40"/>
      <c r="MA8" s="40"/>
      <c r="MB8" s="40"/>
      <c r="MC8" s="40"/>
      <c r="MD8" s="40"/>
      <c r="ME8" s="40"/>
      <c r="MF8" s="40"/>
      <c r="MG8" s="40"/>
      <c r="MH8" s="40"/>
      <c r="MI8" s="40"/>
      <c r="MJ8" s="40"/>
      <c r="MK8" s="40"/>
      <c r="ML8" s="40"/>
      <c r="MM8" s="40"/>
      <c r="MN8" s="40"/>
      <c r="MO8" s="40"/>
      <c r="MP8" s="40"/>
      <c r="MQ8" s="40"/>
      <c r="MR8" s="40"/>
      <c r="MS8" s="40"/>
      <c r="MT8" s="40"/>
      <c r="MU8" s="40"/>
      <c r="MV8" s="40"/>
      <c r="MW8" s="40"/>
      <c r="MX8" s="40"/>
      <c r="MY8" s="40"/>
      <c r="MZ8" s="40">
        <v>25</v>
      </c>
      <c r="NA8" s="40">
        <v>29074.317878086782</v>
      </c>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row>
    <row r="9" spans="1:1275" ht="15" x14ac:dyDescent="0.25">
      <c r="A9" s="41" t="s">
        <v>193</v>
      </c>
      <c r="B9" s="40"/>
      <c r="C9" s="40"/>
      <c r="D9" s="40"/>
      <c r="E9" s="40"/>
      <c r="F9" s="40"/>
      <c r="G9" s="40"/>
      <c r="H9" s="40"/>
      <c r="I9" s="40"/>
      <c r="J9" s="40"/>
      <c r="K9" s="40"/>
      <c r="L9" s="40"/>
      <c r="M9" s="40"/>
      <c r="N9" s="40"/>
      <c r="O9" s="40"/>
      <c r="P9" s="40"/>
      <c r="Q9" s="40"/>
      <c r="R9" s="40"/>
      <c r="S9" s="40"/>
      <c r="T9" s="40"/>
      <c r="U9" s="40"/>
      <c r="V9" s="40"/>
      <c r="W9" s="40"/>
      <c r="X9" s="40"/>
      <c r="Y9" s="40"/>
      <c r="Z9" s="40"/>
      <c r="AA9" s="40"/>
      <c r="AB9" s="40"/>
      <c r="AC9" s="40"/>
      <c r="AD9" s="40"/>
      <c r="AE9" s="40"/>
      <c r="AF9" s="40"/>
      <c r="AG9" s="40"/>
      <c r="AH9" s="40"/>
      <c r="AI9" s="40"/>
      <c r="AJ9" s="40"/>
      <c r="AK9" s="40"/>
      <c r="AL9" s="40"/>
      <c r="AM9" s="40"/>
      <c r="AN9" s="40"/>
      <c r="AO9" s="40"/>
      <c r="AP9" s="40"/>
      <c r="AQ9" s="40"/>
      <c r="AR9" s="40"/>
      <c r="AS9" s="40"/>
      <c r="AT9" s="40"/>
      <c r="AU9" s="40"/>
      <c r="AV9" s="40"/>
      <c r="AW9" s="40"/>
      <c r="AX9" s="40"/>
      <c r="AY9" s="40"/>
      <c r="AZ9" s="40"/>
      <c r="BA9" s="40"/>
      <c r="BB9" s="40"/>
      <c r="BC9" s="40"/>
      <c r="BD9" s="40"/>
      <c r="BE9" s="40"/>
      <c r="BF9" s="40"/>
      <c r="BG9" s="40"/>
      <c r="BH9" s="40"/>
      <c r="BI9" s="40"/>
      <c r="BJ9" s="40"/>
      <c r="BK9" s="40"/>
      <c r="BL9" s="40"/>
      <c r="BM9" s="40"/>
      <c r="BN9" s="40"/>
      <c r="BO9" s="40"/>
      <c r="BP9" s="40"/>
      <c r="BQ9" s="40"/>
      <c r="BR9" s="40"/>
      <c r="BS9" s="40"/>
      <c r="BT9" s="40"/>
      <c r="BU9" s="40"/>
      <c r="BV9" s="40"/>
      <c r="BW9" s="40"/>
      <c r="BX9" s="40"/>
      <c r="BY9" s="40"/>
      <c r="BZ9" s="40"/>
      <c r="CA9" s="40"/>
      <c r="CB9" s="40"/>
      <c r="CC9" s="40"/>
      <c r="CD9" s="40"/>
      <c r="CE9" s="40"/>
      <c r="CF9" s="40"/>
      <c r="CG9" s="40"/>
      <c r="CH9" s="40"/>
      <c r="CI9" s="40"/>
      <c r="CJ9" s="40"/>
      <c r="CK9" s="40"/>
      <c r="CL9" s="40"/>
      <c r="CM9" s="40"/>
      <c r="CN9" s="40">
        <v>1</v>
      </c>
      <c r="CO9" s="40">
        <v>5000</v>
      </c>
      <c r="CP9" s="40"/>
      <c r="CQ9" s="40"/>
      <c r="CR9" s="40"/>
      <c r="CS9" s="40"/>
      <c r="CT9" s="40"/>
      <c r="CU9" s="40"/>
      <c r="CV9" s="40">
        <v>1</v>
      </c>
      <c r="CW9" s="40">
        <v>5000</v>
      </c>
      <c r="CX9" s="40"/>
      <c r="CY9" s="40"/>
      <c r="CZ9" s="40"/>
      <c r="DA9" s="40"/>
      <c r="DB9" s="40"/>
      <c r="DC9" s="40"/>
      <c r="DD9" s="40"/>
      <c r="DE9" s="40"/>
      <c r="DF9" s="40"/>
      <c r="DG9" s="40"/>
      <c r="DH9" s="40"/>
      <c r="DI9" s="40"/>
      <c r="DJ9" s="40"/>
      <c r="DK9" s="40"/>
      <c r="DL9" s="40"/>
      <c r="DM9" s="40"/>
      <c r="DN9" s="40"/>
      <c r="DO9" s="40"/>
      <c r="DP9" s="40">
        <v>1</v>
      </c>
      <c r="DQ9" s="40">
        <v>5000</v>
      </c>
      <c r="DR9" s="40"/>
      <c r="DS9" s="40"/>
      <c r="DT9" s="40"/>
      <c r="DU9" s="40"/>
      <c r="DV9" s="40"/>
      <c r="DW9" s="40"/>
      <c r="DX9" s="40"/>
      <c r="DY9" s="40"/>
      <c r="DZ9" s="40"/>
      <c r="EA9" s="40"/>
      <c r="EB9" s="40"/>
      <c r="EC9" s="40"/>
      <c r="ED9" s="40"/>
      <c r="EE9" s="40"/>
      <c r="EF9" s="40"/>
      <c r="EG9" s="40"/>
      <c r="EH9" s="40"/>
      <c r="EI9" s="40"/>
      <c r="EJ9" s="40"/>
      <c r="EK9" s="40"/>
      <c r="EL9" s="40"/>
      <c r="EM9" s="40"/>
      <c r="EN9" s="40"/>
      <c r="EO9" s="40"/>
      <c r="EP9" s="40"/>
      <c r="EQ9" s="40"/>
      <c r="ER9" s="40"/>
      <c r="ES9" s="40"/>
      <c r="ET9" s="40"/>
      <c r="EU9" s="40"/>
      <c r="EV9" s="40"/>
      <c r="EW9" s="40"/>
      <c r="EX9" s="40"/>
      <c r="EY9" s="40"/>
      <c r="EZ9" s="40"/>
      <c r="FA9" s="40"/>
      <c r="FB9" s="40"/>
      <c r="FC9" s="40"/>
      <c r="FD9" s="40"/>
      <c r="FE9" s="40"/>
      <c r="FF9" s="40"/>
      <c r="FG9" s="40"/>
      <c r="FH9" s="40"/>
      <c r="FI9" s="40"/>
      <c r="FJ9" s="40"/>
      <c r="FK9" s="40"/>
      <c r="FL9" s="40"/>
      <c r="FM9" s="40"/>
      <c r="FN9" s="40"/>
      <c r="FO9" s="40"/>
      <c r="FP9" s="40"/>
      <c r="FQ9" s="40"/>
      <c r="FR9" s="40"/>
      <c r="FS9" s="40"/>
      <c r="FT9" s="40"/>
      <c r="FU9" s="40"/>
      <c r="FV9" s="40"/>
      <c r="FW9" s="40"/>
      <c r="FX9" s="40"/>
      <c r="FY9" s="40"/>
      <c r="FZ9" s="40"/>
      <c r="GA9" s="40"/>
      <c r="GB9" s="40"/>
      <c r="GC9" s="40"/>
      <c r="GD9" s="40"/>
      <c r="GE9" s="40"/>
      <c r="GF9" s="40"/>
      <c r="GG9" s="40"/>
      <c r="GH9" s="40"/>
      <c r="GI9" s="40"/>
      <c r="GJ9" s="40"/>
      <c r="GK9" s="40"/>
      <c r="GL9" s="40"/>
      <c r="GM9" s="40"/>
      <c r="GN9" s="40"/>
      <c r="GO9" s="40"/>
      <c r="GP9" s="40"/>
      <c r="GQ9" s="40"/>
      <c r="GR9" s="40"/>
      <c r="GS9" s="40"/>
      <c r="GT9" s="40"/>
      <c r="GU9" s="40"/>
      <c r="GV9" s="40"/>
      <c r="GW9" s="40"/>
      <c r="GX9" s="40"/>
      <c r="GY9" s="40"/>
      <c r="GZ9" s="40"/>
      <c r="HA9" s="40"/>
      <c r="HB9" s="40"/>
      <c r="HC9" s="40"/>
      <c r="HD9" s="40"/>
      <c r="HE9" s="40"/>
      <c r="HF9" s="40"/>
      <c r="HG9" s="40"/>
      <c r="HH9" s="40"/>
      <c r="HI9" s="40"/>
      <c r="HJ9" s="40"/>
      <c r="HK9" s="40"/>
      <c r="HL9" s="40"/>
      <c r="HM9" s="40"/>
      <c r="HN9" s="40"/>
      <c r="HO9" s="40"/>
      <c r="HP9" s="40"/>
      <c r="HQ9" s="40"/>
      <c r="HR9" s="40"/>
      <c r="HS9" s="40"/>
      <c r="HT9" s="40"/>
      <c r="HU9" s="40"/>
      <c r="HV9" s="40"/>
      <c r="HW9" s="40"/>
      <c r="HX9" s="40"/>
      <c r="HY9" s="40"/>
      <c r="HZ9" s="40"/>
      <c r="IA9" s="40"/>
      <c r="IB9" s="40"/>
      <c r="IC9" s="40"/>
      <c r="ID9" s="40"/>
      <c r="IE9" s="40"/>
      <c r="IF9" s="40"/>
      <c r="IG9" s="40"/>
      <c r="IH9" s="40"/>
      <c r="II9" s="40"/>
      <c r="IJ9" s="40"/>
      <c r="IK9" s="40"/>
      <c r="IL9" s="40"/>
      <c r="IM9" s="40"/>
      <c r="IN9" s="40"/>
      <c r="IO9" s="40"/>
      <c r="IP9" s="40"/>
      <c r="IQ9" s="40"/>
      <c r="IR9" s="40"/>
      <c r="IS9" s="40"/>
      <c r="IT9" s="40"/>
      <c r="IU9" s="40"/>
      <c r="IV9" s="40"/>
      <c r="IW9" s="40"/>
      <c r="IX9" s="40"/>
      <c r="IY9" s="40"/>
      <c r="IZ9" s="40"/>
      <c r="JA9" s="40"/>
      <c r="JB9" s="40"/>
      <c r="JC9" s="40"/>
      <c r="JD9" s="40"/>
      <c r="JE9" s="40"/>
      <c r="JF9" s="40"/>
      <c r="JG9" s="40"/>
      <c r="JH9" s="40"/>
      <c r="JI9" s="40"/>
      <c r="JJ9" s="40"/>
      <c r="JK9" s="40"/>
      <c r="JL9" s="40"/>
      <c r="JM9" s="40"/>
      <c r="JN9" s="40"/>
      <c r="JO9" s="40"/>
      <c r="JP9" s="40"/>
      <c r="JQ9" s="40"/>
      <c r="JR9" s="40"/>
      <c r="JS9" s="40"/>
      <c r="JT9" s="40"/>
      <c r="JU9" s="40"/>
      <c r="JV9" s="40"/>
      <c r="JW9" s="40"/>
      <c r="JX9" s="40"/>
      <c r="JY9" s="40"/>
      <c r="JZ9" s="40"/>
      <c r="KA9" s="40"/>
      <c r="KB9" s="40"/>
      <c r="KC9" s="40"/>
      <c r="KD9" s="40"/>
      <c r="KE9" s="40"/>
      <c r="KF9" s="40"/>
      <c r="KG9" s="40"/>
      <c r="KH9" s="40"/>
      <c r="KI9" s="40"/>
      <c r="KJ9" s="40"/>
      <c r="KK9" s="40"/>
      <c r="KL9" s="40"/>
      <c r="KM9" s="40"/>
      <c r="KN9" s="40"/>
      <c r="KO9" s="40"/>
      <c r="KP9" s="40"/>
      <c r="KQ9" s="40"/>
      <c r="KR9" s="40"/>
      <c r="KS9" s="40"/>
      <c r="KT9" s="40"/>
      <c r="KU9" s="40"/>
      <c r="KV9" s="40"/>
      <c r="KW9" s="40"/>
      <c r="KX9" s="40"/>
      <c r="KY9" s="40"/>
      <c r="KZ9" s="40"/>
      <c r="LA9" s="40"/>
      <c r="LB9" s="40"/>
      <c r="LC9" s="40"/>
      <c r="LD9" s="40"/>
      <c r="LE9" s="40"/>
      <c r="LF9" s="40"/>
      <c r="LG9" s="40"/>
      <c r="LH9" s="40"/>
      <c r="LI9" s="40"/>
      <c r="LJ9" s="40"/>
      <c r="LK9" s="40"/>
      <c r="LL9" s="40"/>
      <c r="LM9" s="40"/>
      <c r="LN9" s="40"/>
      <c r="LO9" s="40"/>
      <c r="LP9" s="40"/>
      <c r="LQ9" s="40"/>
      <c r="LR9" s="40"/>
      <c r="LS9" s="40"/>
      <c r="LT9" s="40"/>
      <c r="LU9" s="40"/>
      <c r="LV9" s="40"/>
      <c r="LW9" s="40"/>
      <c r="LX9" s="40"/>
      <c r="LY9" s="40"/>
      <c r="LZ9" s="40"/>
      <c r="MA9" s="40"/>
      <c r="MB9" s="40"/>
      <c r="MC9" s="40"/>
      <c r="MD9" s="40"/>
      <c r="ME9" s="40"/>
      <c r="MF9" s="40"/>
      <c r="MG9" s="40"/>
      <c r="MH9" s="40"/>
      <c r="MI9" s="40"/>
      <c r="MJ9" s="40"/>
      <c r="MK9" s="40"/>
      <c r="ML9" s="40"/>
      <c r="MM9" s="40"/>
      <c r="MN9" s="40"/>
      <c r="MO9" s="40"/>
      <c r="MP9" s="40"/>
      <c r="MQ9" s="40"/>
      <c r="MR9" s="40"/>
      <c r="MS9" s="40"/>
      <c r="MT9" s="40"/>
      <c r="MU9" s="40"/>
      <c r="MV9" s="40"/>
      <c r="MW9" s="40"/>
      <c r="MX9" s="40"/>
      <c r="MY9" s="40"/>
      <c r="MZ9" s="40">
        <v>1</v>
      </c>
      <c r="NA9" s="40">
        <v>5000</v>
      </c>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row>
    <row r="10" spans="1:1275" ht="15" x14ac:dyDescent="0.25">
      <c r="A10" s="41" t="s">
        <v>198</v>
      </c>
      <c r="B10" s="40"/>
      <c r="C10" s="40"/>
      <c r="D10" s="40">
        <v>1</v>
      </c>
      <c r="E10" s="40">
        <v>78000</v>
      </c>
      <c r="F10" s="40"/>
      <c r="G10" s="40"/>
      <c r="H10" s="40">
        <v>1</v>
      </c>
      <c r="I10" s="40">
        <v>78000</v>
      </c>
      <c r="J10" s="40"/>
      <c r="K10" s="40"/>
      <c r="L10" s="40"/>
      <c r="M10" s="40"/>
      <c r="N10" s="40"/>
      <c r="O10" s="40"/>
      <c r="P10" s="40"/>
      <c r="Q10" s="40"/>
      <c r="R10" s="40"/>
      <c r="S10" s="40"/>
      <c r="T10" s="40"/>
      <c r="U10" s="40"/>
      <c r="V10" s="40"/>
      <c r="W10" s="40"/>
      <c r="X10" s="40"/>
      <c r="Y10" s="40"/>
      <c r="Z10" s="40"/>
      <c r="AA10" s="40"/>
      <c r="AB10" s="40"/>
      <c r="AC10" s="40"/>
      <c r="AD10" s="40"/>
      <c r="AE10" s="40"/>
      <c r="AF10" s="40"/>
      <c r="AG10" s="40"/>
      <c r="AH10" s="40"/>
      <c r="AI10" s="40"/>
      <c r="AJ10" s="40"/>
      <c r="AK10" s="40"/>
      <c r="AL10" s="40">
        <v>1</v>
      </c>
      <c r="AM10" s="40">
        <v>78000</v>
      </c>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c r="CF10" s="40"/>
      <c r="CG10" s="40"/>
      <c r="CH10" s="40"/>
      <c r="CI10" s="40"/>
      <c r="CJ10" s="40"/>
      <c r="CK10" s="40"/>
      <c r="CL10" s="40"/>
      <c r="CM10" s="40"/>
      <c r="CN10" s="40"/>
      <c r="CO10" s="40"/>
      <c r="CP10" s="40"/>
      <c r="CQ10" s="40"/>
      <c r="CR10" s="40"/>
      <c r="CS10" s="40"/>
      <c r="CT10" s="40"/>
      <c r="CU10" s="40"/>
      <c r="CV10" s="40"/>
      <c r="CW10" s="40"/>
      <c r="CX10" s="40"/>
      <c r="CY10" s="40"/>
      <c r="CZ10" s="40"/>
      <c r="DA10" s="40"/>
      <c r="DB10" s="40"/>
      <c r="DC10" s="40"/>
      <c r="DD10" s="40"/>
      <c r="DE10" s="40"/>
      <c r="DF10" s="40"/>
      <c r="DG10" s="40"/>
      <c r="DH10" s="40"/>
      <c r="DI10" s="40"/>
      <c r="DJ10" s="40"/>
      <c r="DK10" s="40"/>
      <c r="DL10" s="40"/>
      <c r="DM10" s="40"/>
      <c r="DN10" s="40"/>
      <c r="DO10" s="40"/>
      <c r="DP10" s="40"/>
      <c r="DQ10" s="40"/>
      <c r="DR10" s="40"/>
      <c r="DS10" s="40"/>
      <c r="DT10" s="40"/>
      <c r="DU10" s="40"/>
      <c r="DV10" s="40"/>
      <c r="DW10" s="40"/>
      <c r="DX10" s="40"/>
      <c r="DY10" s="40"/>
      <c r="DZ10" s="40"/>
      <c r="EA10" s="40"/>
      <c r="EB10" s="40"/>
      <c r="EC10" s="40"/>
      <c r="ED10" s="40"/>
      <c r="EE10" s="40"/>
      <c r="EF10" s="40"/>
      <c r="EG10" s="40"/>
      <c r="EH10" s="40"/>
      <c r="EI10" s="40"/>
      <c r="EJ10" s="40"/>
      <c r="EK10" s="40"/>
      <c r="EL10" s="40"/>
      <c r="EM10" s="40"/>
      <c r="EN10" s="40"/>
      <c r="EO10" s="40"/>
      <c r="EP10" s="40"/>
      <c r="EQ10" s="40"/>
      <c r="ER10" s="40"/>
      <c r="ES10" s="40"/>
      <c r="ET10" s="40"/>
      <c r="EU10" s="40"/>
      <c r="EV10" s="40"/>
      <c r="EW10" s="40"/>
      <c r="EX10" s="40"/>
      <c r="EY10" s="40"/>
      <c r="EZ10" s="40"/>
      <c r="FA10" s="40"/>
      <c r="FB10" s="40"/>
      <c r="FC10" s="40"/>
      <c r="FD10" s="40"/>
      <c r="FE10" s="40"/>
      <c r="FF10" s="40"/>
      <c r="FG10" s="40"/>
      <c r="FH10" s="40"/>
      <c r="FI10" s="40"/>
      <c r="FJ10" s="40"/>
      <c r="FK10" s="40"/>
      <c r="FL10" s="40"/>
      <c r="FM10" s="40"/>
      <c r="FN10" s="40"/>
      <c r="FO10" s="40"/>
      <c r="FP10" s="40"/>
      <c r="FQ10" s="40"/>
      <c r="FR10" s="40"/>
      <c r="FS10" s="40"/>
      <c r="FT10" s="40"/>
      <c r="FU10" s="40"/>
      <c r="FV10" s="40"/>
      <c r="FW10" s="40"/>
      <c r="FX10" s="40"/>
      <c r="FY10" s="40"/>
      <c r="FZ10" s="40"/>
      <c r="GA10" s="40"/>
      <c r="GB10" s="40"/>
      <c r="GC10" s="40"/>
      <c r="GD10" s="40"/>
      <c r="GE10" s="40"/>
      <c r="GF10" s="40"/>
      <c r="GG10" s="40"/>
      <c r="GH10" s="40"/>
      <c r="GI10" s="40"/>
      <c r="GJ10" s="40"/>
      <c r="GK10" s="40"/>
      <c r="GL10" s="40"/>
      <c r="GM10" s="40"/>
      <c r="GN10" s="40"/>
      <c r="GO10" s="40"/>
      <c r="GP10" s="40"/>
      <c r="GQ10" s="40"/>
      <c r="GR10" s="40"/>
      <c r="GS10" s="40"/>
      <c r="GT10" s="40"/>
      <c r="GU10" s="40"/>
      <c r="GV10" s="40"/>
      <c r="GW10" s="40"/>
      <c r="GX10" s="40"/>
      <c r="GY10" s="40"/>
      <c r="GZ10" s="40"/>
      <c r="HA10" s="40"/>
      <c r="HB10" s="40"/>
      <c r="HC10" s="40"/>
      <c r="HD10" s="40"/>
      <c r="HE10" s="40"/>
      <c r="HF10" s="40"/>
      <c r="HG10" s="40"/>
      <c r="HH10" s="40"/>
      <c r="HI10" s="40"/>
      <c r="HJ10" s="40"/>
      <c r="HK10" s="40"/>
      <c r="HL10" s="40"/>
      <c r="HM10" s="40"/>
      <c r="HN10" s="40"/>
      <c r="HO10" s="40"/>
      <c r="HP10" s="40"/>
      <c r="HQ10" s="40"/>
      <c r="HR10" s="40"/>
      <c r="HS10" s="40"/>
      <c r="HT10" s="40"/>
      <c r="HU10" s="40"/>
      <c r="HV10" s="40"/>
      <c r="HW10" s="40"/>
      <c r="HX10" s="40"/>
      <c r="HY10" s="40"/>
      <c r="HZ10" s="40"/>
      <c r="IA10" s="40"/>
      <c r="IB10" s="40"/>
      <c r="IC10" s="40"/>
      <c r="ID10" s="40"/>
      <c r="IE10" s="40"/>
      <c r="IF10" s="40"/>
      <c r="IG10" s="40"/>
      <c r="IH10" s="40"/>
      <c r="II10" s="40"/>
      <c r="IJ10" s="40"/>
      <c r="IK10" s="40"/>
      <c r="IL10" s="40"/>
      <c r="IM10" s="40"/>
      <c r="IN10" s="40"/>
      <c r="IO10" s="40"/>
      <c r="IP10" s="40"/>
      <c r="IQ10" s="40"/>
      <c r="IR10" s="40"/>
      <c r="IS10" s="40"/>
      <c r="IT10" s="40"/>
      <c r="IU10" s="40"/>
      <c r="IV10" s="40"/>
      <c r="IW10" s="40"/>
      <c r="IX10" s="40"/>
      <c r="IY10" s="40"/>
      <c r="IZ10" s="40"/>
      <c r="JA10" s="40"/>
      <c r="JB10" s="40"/>
      <c r="JC10" s="40"/>
      <c r="JD10" s="40"/>
      <c r="JE10" s="40"/>
      <c r="JF10" s="40"/>
      <c r="JG10" s="40"/>
      <c r="JH10" s="40"/>
      <c r="JI10" s="40"/>
      <c r="JJ10" s="40"/>
      <c r="JK10" s="40"/>
      <c r="JL10" s="40"/>
      <c r="JM10" s="40"/>
      <c r="JN10" s="40"/>
      <c r="JO10" s="40"/>
      <c r="JP10" s="40"/>
      <c r="JQ10" s="40"/>
      <c r="JR10" s="40"/>
      <c r="JS10" s="40"/>
      <c r="JT10" s="40"/>
      <c r="JU10" s="40"/>
      <c r="JV10" s="40"/>
      <c r="JW10" s="40"/>
      <c r="JX10" s="40"/>
      <c r="JY10" s="40"/>
      <c r="JZ10" s="40"/>
      <c r="KA10" s="40"/>
      <c r="KB10" s="40"/>
      <c r="KC10" s="40"/>
      <c r="KD10" s="40"/>
      <c r="KE10" s="40"/>
      <c r="KF10" s="40"/>
      <c r="KG10" s="40"/>
      <c r="KH10" s="40"/>
      <c r="KI10" s="40"/>
      <c r="KJ10" s="40"/>
      <c r="KK10" s="40"/>
      <c r="KL10" s="40"/>
      <c r="KM10" s="40"/>
      <c r="KN10" s="40"/>
      <c r="KO10" s="40"/>
      <c r="KP10" s="40"/>
      <c r="KQ10" s="40"/>
      <c r="KR10" s="40"/>
      <c r="KS10" s="40"/>
      <c r="KT10" s="40"/>
      <c r="KU10" s="40"/>
      <c r="KV10" s="40"/>
      <c r="KW10" s="40"/>
      <c r="KX10" s="40"/>
      <c r="KY10" s="40"/>
      <c r="KZ10" s="40"/>
      <c r="LA10" s="40"/>
      <c r="LB10" s="40"/>
      <c r="LC10" s="40"/>
      <c r="LD10" s="40"/>
      <c r="LE10" s="40"/>
      <c r="LF10" s="40"/>
      <c r="LG10" s="40"/>
      <c r="LH10" s="40"/>
      <c r="LI10" s="40"/>
      <c r="LJ10" s="40"/>
      <c r="LK10" s="40"/>
      <c r="LL10" s="40"/>
      <c r="LM10" s="40"/>
      <c r="LN10" s="40"/>
      <c r="LO10" s="40"/>
      <c r="LP10" s="40"/>
      <c r="LQ10" s="40"/>
      <c r="LR10" s="40"/>
      <c r="LS10" s="40"/>
      <c r="LT10" s="40"/>
      <c r="LU10" s="40"/>
      <c r="LV10" s="40"/>
      <c r="LW10" s="40"/>
      <c r="LX10" s="40"/>
      <c r="LY10" s="40"/>
      <c r="LZ10" s="40"/>
      <c r="MA10" s="40"/>
      <c r="MB10" s="40"/>
      <c r="MC10" s="40"/>
      <c r="MD10" s="40"/>
      <c r="ME10" s="40"/>
      <c r="MF10" s="40"/>
      <c r="MG10" s="40"/>
      <c r="MH10" s="40"/>
      <c r="MI10" s="40"/>
      <c r="MJ10" s="40"/>
      <c r="MK10" s="40"/>
      <c r="ML10" s="40"/>
      <c r="MM10" s="40"/>
      <c r="MN10" s="40"/>
      <c r="MO10" s="40"/>
      <c r="MP10" s="40"/>
      <c r="MQ10" s="40"/>
      <c r="MR10" s="40"/>
      <c r="MS10" s="40"/>
      <c r="MT10" s="40"/>
      <c r="MU10" s="40"/>
      <c r="MV10" s="40"/>
      <c r="MW10" s="40"/>
      <c r="MX10" s="40"/>
      <c r="MY10" s="40"/>
      <c r="MZ10" s="40">
        <v>1</v>
      </c>
      <c r="NA10" s="40">
        <v>78000</v>
      </c>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row>
    <row r="11" spans="1:1275" ht="15" x14ac:dyDescent="0.25">
      <c r="A11" s="41" t="s">
        <v>207</v>
      </c>
      <c r="B11" s="40"/>
      <c r="C11" s="40"/>
      <c r="D11" s="40"/>
      <c r="E11" s="40"/>
      <c r="F11" s="40"/>
      <c r="G11" s="40"/>
      <c r="H11" s="40"/>
      <c r="I11" s="40"/>
      <c r="J11" s="40"/>
      <c r="K11" s="40"/>
      <c r="L11" s="40"/>
      <c r="M11" s="40"/>
      <c r="N11" s="40"/>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0"/>
      <c r="AZ11" s="40"/>
      <c r="BA11" s="40"/>
      <c r="BB11" s="40"/>
      <c r="BC11" s="40"/>
      <c r="BD11" s="40"/>
      <c r="BE11" s="40"/>
      <c r="BF11" s="40"/>
      <c r="BG11" s="40"/>
      <c r="BH11" s="40"/>
      <c r="BI11" s="40"/>
      <c r="BJ11" s="40"/>
      <c r="BK11" s="40"/>
      <c r="BL11" s="40"/>
      <c r="BM11" s="40"/>
      <c r="BN11" s="40"/>
      <c r="BO11" s="40"/>
      <c r="BP11" s="40"/>
      <c r="BQ11" s="40"/>
      <c r="BR11" s="40"/>
      <c r="BS11" s="40"/>
      <c r="BT11" s="40"/>
      <c r="BU11" s="40"/>
      <c r="BV11" s="40"/>
      <c r="BW11" s="40"/>
      <c r="BX11" s="40"/>
      <c r="BY11" s="40"/>
      <c r="BZ11" s="40"/>
      <c r="CA11" s="40"/>
      <c r="CB11" s="40"/>
      <c r="CC11" s="40"/>
      <c r="CD11" s="40"/>
      <c r="CE11" s="40"/>
      <c r="CF11" s="40"/>
      <c r="CG11" s="40"/>
      <c r="CH11" s="40"/>
      <c r="CI11" s="40"/>
      <c r="CJ11" s="40"/>
      <c r="CK11" s="40"/>
      <c r="CL11" s="40"/>
      <c r="CM11" s="40"/>
      <c r="CN11" s="40"/>
      <c r="CO11" s="40"/>
      <c r="CP11" s="40"/>
      <c r="CQ11" s="40"/>
      <c r="CR11" s="40"/>
      <c r="CS11" s="40"/>
      <c r="CT11" s="40"/>
      <c r="CU11" s="40"/>
      <c r="CV11" s="40"/>
      <c r="CW11" s="40"/>
      <c r="CX11" s="40"/>
      <c r="CY11" s="40"/>
      <c r="CZ11" s="40"/>
      <c r="DA11" s="40"/>
      <c r="DB11" s="40"/>
      <c r="DC11" s="40"/>
      <c r="DD11" s="40"/>
      <c r="DE11" s="40"/>
      <c r="DF11" s="40"/>
      <c r="DG11" s="40"/>
      <c r="DH11" s="40"/>
      <c r="DI11" s="40"/>
      <c r="DJ11" s="40"/>
      <c r="DK11" s="40"/>
      <c r="DL11" s="40"/>
      <c r="DM11" s="40"/>
      <c r="DN11" s="40"/>
      <c r="DO11" s="40"/>
      <c r="DP11" s="40"/>
      <c r="DQ11" s="40"/>
      <c r="DR11" s="40"/>
      <c r="DS11" s="40"/>
      <c r="DT11" s="40"/>
      <c r="DU11" s="40"/>
      <c r="DV11" s="40"/>
      <c r="DW11" s="40"/>
      <c r="DX11" s="40"/>
      <c r="DY11" s="40"/>
      <c r="DZ11" s="40"/>
      <c r="EA11" s="40"/>
      <c r="EB11" s="40"/>
      <c r="EC11" s="40"/>
      <c r="ED11" s="40"/>
      <c r="EE11" s="40"/>
      <c r="EF11" s="40"/>
      <c r="EG11" s="40"/>
      <c r="EH11" s="40"/>
      <c r="EI11" s="40"/>
      <c r="EJ11" s="40"/>
      <c r="EK11" s="40"/>
      <c r="EL11" s="40"/>
      <c r="EM11" s="40"/>
      <c r="EN11" s="40"/>
      <c r="EO11" s="40"/>
      <c r="EP11" s="40"/>
      <c r="EQ11" s="40"/>
      <c r="ER11" s="40"/>
      <c r="ES11" s="40"/>
      <c r="ET11" s="40"/>
      <c r="EU11" s="40"/>
      <c r="EV11" s="40"/>
      <c r="EW11" s="40"/>
      <c r="EX11" s="40"/>
      <c r="EY11" s="40"/>
      <c r="EZ11" s="40"/>
      <c r="FA11" s="40"/>
      <c r="FB11" s="40"/>
      <c r="FC11" s="40"/>
      <c r="FD11" s="40"/>
      <c r="FE11" s="40"/>
      <c r="FF11" s="40">
        <v>1</v>
      </c>
      <c r="FG11" s="40">
        <v>95000</v>
      </c>
      <c r="FH11" s="40"/>
      <c r="FI11" s="40"/>
      <c r="FJ11" s="40"/>
      <c r="FK11" s="40"/>
      <c r="FL11" s="40">
        <v>1</v>
      </c>
      <c r="FM11" s="40">
        <v>95000</v>
      </c>
      <c r="FN11" s="40"/>
      <c r="FO11" s="40"/>
      <c r="FP11" s="40"/>
      <c r="FQ11" s="40"/>
      <c r="FR11" s="40"/>
      <c r="FS11" s="40"/>
      <c r="FT11" s="40"/>
      <c r="FU11" s="40"/>
      <c r="FV11" s="40"/>
      <c r="FW11" s="40"/>
      <c r="FX11" s="40"/>
      <c r="FY11" s="40"/>
      <c r="FZ11" s="40"/>
      <c r="GA11" s="40"/>
      <c r="GB11" s="40"/>
      <c r="GC11" s="40"/>
      <c r="GD11" s="40"/>
      <c r="GE11" s="40"/>
      <c r="GF11" s="40"/>
      <c r="GG11" s="40"/>
      <c r="GH11" s="40"/>
      <c r="GI11" s="40"/>
      <c r="GJ11" s="40"/>
      <c r="GK11" s="40"/>
      <c r="GL11" s="40"/>
      <c r="GM11" s="40"/>
      <c r="GN11" s="40">
        <v>1</v>
      </c>
      <c r="GO11" s="40">
        <v>95000</v>
      </c>
      <c r="GP11" s="40"/>
      <c r="GQ11" s="40"/>
      <c r="GR11" s="40"/>
      <c r="GS11" s="40"/>
      <c r="GT11" s="40"/>
      <c r="GU11" s="40"/>
      <c r="GV11" s="40"/>
      <c r="GW11" s="40"/>
      <c r="GX11" s="40"/>
      <c r="GY11" s="40"/>
      <c r="GZ11" s="40"/>
      <c r="HA11" s="40"/>
      <c r="HB11" s="40"/>
      <c r="HC11" s="40"/>
      <c r="HD11" s="40"/>
      <c r="HE11" s="40"/>
      <c r="HF11" s="40"/>
      <c r="HG11" s="40"/>
      <c r="HH11" s="40"/>
      <c r="HI11" s="40"/>
      <c r="HJ11" s="40"/>
      <c r="HK11" s="40"/>
      <c r="HL11" s="40"/>
      <c r="HM11" s="40"/>
      <c r="HN11" s="40"/>
      <c r="HO11" s="40"/>
      <c r="HP11" s="40"/>
      <c r="HQ11" s="40"/>
      <c r="HR11" s="40"/>
      <c r="HS11" s="40"/>
      <c r="HT11" s="40"/>
      <c r="HU11" s="40"/>
      <c r="HV11" s="40"/>
      <c r="HW11" s="40"/>
      <c r="HX11" s="40"/>
      <c r="HY11" s="40"/>
      <c r="HZ11" s="40"/>
      <c r="IA11" s="40"/>
      <c r="IB11" s="40"/>
      <c r="IC11" s="40"/>
      <c r="ID11" s="40"/>
      <c r="IE11" s="40"/>
      <c r="IF11" s="40"/>
      <c r="IG11" s="40"/>
      <c r="IH11" s="40"/>
      <c r="II11" s="40"/>
      <c r="IJ11" s="40"/>
      <c r="IK11" s="40"/>
      <c r="IL11" s="40"/>
      <c r="IM11" s="40"/>
      <c r="IN11" s="40"/>
      <c r="IO11" s="40"/>
      <c r="IP11" s="40"/>
      <c r="IQ11" s="40"/>
      <c r="IR11" s="40"/>
      <c r="IS11" s="40"/>
      <c r="IT11" s="40"/>
      <c r="IU11" s="40"/>
      <c r="IV11" s="40"/>
      <c r="IW11" s="40"/>
      <c r="IX11" s="40"/>
      <c r="IY11" s="40"/>
      <c r="IZ11" s="40"/>
      <c r="JA11" s="40"/>
      <c r="JB11" s="40"/>
      <c r="JC11" s="40"/>
      <c r="JD11" s="40"/>
      <c r="JE11" s="40"/>
      <c r="JF11" s="40"/>
      <c r="JG11" s="40"/>
      <c r="JH11" s="40"/>
      <c r="JI11" s="40"/>
      <c r="JJ11" s="40"/>
      <c r="JK11" s="40"/>
      <c r="JL11" s="40"/>
      <c r="JM11" s="40"/>
      <c r="JN11" s="40"/>
      <c r="JO11" s="40"/>
      <c r="JP11" s="40"/>
      <c r="JQ11" s="40"/>
      <c r="JR11" s="40"/>
      <c r="JS11" s="40"/>
      <c r="JT11" s="40"/>
      <c r="JU11" s="40"/>
      <c r="JV11" s="40"/>
      <c r="JW11" s="40"/>
      <c r="JX11" s="40"/>
      <c r="JY11" s="40"/>
      <c r="JZ11" s="40"/>
      <c r="KA11" s="40"/>
      <c r="KB11" s="40"/>
      <c r="KC11" s="40"/>
      <c r="KD11" s="40"/>
      <c r="KE11" s="40"/>
      <c r="KF11" s="40"/>
      <c r="KG11" s="40"/>
      <c r="KH11" s="40"/>
      <c r="KI11" s="40"/>
      <c r="KJ11" s="40"/>
      <c r="KK11" s="40"/>
      <c r="KL11" s="40"/>
      <c r="KM11" s="40"/>
      <c r="KN11" s="40"/>
      <c r="KO11" s="40"/>
      <c r="KP11" s="40"/>
      <c r="KQ11" s="40"/>
      <c r="KR11" s="40"/>
      <c r="KS11" s="40"/>
      <c r="KT11" s="40"/>
      <c r="KU11" s="40"/>
      <c r="KV11" s="40"/>
      <c r="KW11" s="40"/>
      <c r="KX11" s="40"/>
      <c r="KY11" s="40"/>
      <c r="KZ11" s="40"/>
      <c r="LA11" s="40"/>
      <c r="LB11" s="40"/>
      <c r="LC11" s="40"/>
      <c r="LD11" s="40"/>
      <c r="LE11" s="40"/>
      <c r="LF11" s="40"/>
      <c r="LG11" s="40"/>
      <c r="LH11" s="40"/>
      <c r="LI11" s="40"/>
      <c r="LJ11" s="40"/>
      <c r="LK11" s="40"/>
      <c r="LL11" s="40"/>
      <c r="LM11" s="40"/>
      <c r="LN11" s="40"/>
      <c r="LO11" s="40"/>
      <c r="LP11" s="40"/>
      <c r="LQ11" s="40"/>
      <c r="LR11" s="40"/>
      <c r="LS11" s="40"/>
      <c r="LT11" s="40"/>
      <c r="LU11" s="40"/>
      <c r="LV11" s="40"/>
      <c r="LW11" s="40"/>
      <c r="LX11" s="40"/>
      <c r="LY11" s="40"/>
      <c r="LZ11" s="40"/>
      <c r="MA11" s="40"/>
      <c r="MB11" s="40"/>
      <c r="MC11" s="40"/>
      <c r="MD11" s="40"/>
      <c r="ME11" s="40"/>
      <c r="MF11" s="40"/>
      <c r="MG11" s="40"/>
      <c r="MH11" s="40"/>
      <c r="MI11" s="40"/>
      <c r="MJ11" s="40"/>
      <c r="MK11" s="40"/>
      <c r="ML11" s="40"/>
      <c r="MM11" s="40"/>
      <c r="MN11" s="40"/>
      <c r="MO11" s="40"/>
      <c r="MP11" s="40"/>
      <c r="MQ11" s="40"/>
      <c r="MR11" s="40"/>
      <c r="MS11" s="40"/>
      <c r="MT11" s="40"/>
      <c r="MU11" s="40"/>
      <c r="MV11" s="40"/>
      <c r="MW11" s="40"/>
      <c r="MX11" s="40"/>
      <c r="MY11" s="40"/>
      <c r="MZ11" s="40">
        <v>1</v>
      </c>
      <c r="NA11" s="40">
        <v>95000</v>
      </c>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row>
    <row r="12" spans="1:1275" ht="15" x14ac:dyDescent="0.25">
      <c r="A12" s="41" t="s">
        <v>165</v>
      </c>
      <c r="B12" s="40"/>
      <c r="C12" s="40"/>
      <c r="D12" s="40"/>
      <c r="E12" s="40"/>
      <c r="F12" s="40"/>
      <c r="G12" s="40"/>
      <c r="H12" s="40"/>
      <c r="I12" s="40"/>
      <c r="J12" s="40"/>
      <c r="K12" s="40"/>
      <c r="L12" s="40"/>
      <c r="M12" s="40"/>
      <c r="N12" s="40"/>
      <c r="O12" s="40"/>
      <c r="P12" s="40"/>
      <c r="Q12" s="40"/>
      <c r="R12" s="40"/>
      <c r="S12" s="40"/>
      <c r="T12" s="40"/>
      <c r="U12" s="40"/>
      <c r="V12" s="40"/>
      <c r="W12" s="40"/>
      <c r="X12" s="40"/>
      <c r="Y12" s="40"/>
      <c r="Z12" s="40"/>
      <c r="AA12" s="40"/>
      <c r="AB12" s="40"/>
      <c r="AC12" s="40"/>
      <c r="AD12" s="40"/>
      <c r="AE12" s="40"/>
      <c r="AF12" s="40"/>
      <c r="AG12" s="40"/>
      <c r="AH12" s="40"/>
      <c r="AI12" s="40"/>
      <c r="AJ12" s="40"/>
      <c r="AK12" s="40"/>
      <c r="AL12" s="40"/>
      <c r="AM12" s="40"/>
      <c r="AN12" s="40">
        <v>1</v>
      </c>
      <c r="AO12" s="40">
        <v>8500</v>
      </c>
      <c r="AP12" s="40"/>
      <c r="AQ12" s="40"/>
      <c r="AR12" s="40"/>
      <c r="AS12" s="40"/>
      <c r="AT12" s="40"/>
      <c r="AU12" s="40"/>
      <c r="AV12" s="40">
        <v>1</v>
      </c>
      <c r="AW12" s="40">
        <v>8500</v>
      </c>
      <c r="AX12" s="40">
        <v>1</v>
      </c>
      <c r="AY12" s="40">
        <v>6000</v>
      </c>
      <c r="AZ12" s="40"/>
      <c r="BA12" s="40"/>
      <c r="BB12" s="40"/>
      <c r="BC12" s="40"/>
      <c r="BD12" s="40">
        <v>1</v>
      </c>
      <c r="BE12" s="40">
        <v>16110</v>
      </c>
      <c r="BF12" s="40">
        <v>2</v>
      </c>
      <c r="BG12" s="40">
        <v>11055</v>
      </c>
      <c r="BH12" s="40"/>
      <c r="BI12" s="40"/>
      <c r="BJ12" s="40"/>
      <c r="BK12" s="40"/>
      <c r="BL12" s="40"/>
      <c r="BM12" s="40"/>
      <c r="BN12" s="40"/>
      <c r="BO12" s="40"/>
      <c r="BP12" s="40"/>
      <c r="BQ12" s="40"/>
      <c r="BR12" s="40"/>
      <c r="BS12" s="40"/>
      <c r="BT12" s="40"/>
      <c r="BU12" s="40"/>
      <c r="BV12" s="40"/>
      <c r="BW12" s="40"/>
      <c r="BX12" s="40"/>
      <c r="BY12" s="40"/>
      <c r="BZ12" s="40"/>
      <c r="CA12" s="40"/>
      <c r="CB12" s="40">
        <v>3</v>
      </c>
      <c r="CC12" s="40">
        <v>10203.333333333334</v>
      </c>
      <c r="CD12" s="40"/>
      <c r="CE12" s="40"/>
      <c r="CF12" s="40"/>
      <c r="CG12" s="40"/>
      <c r="CH12" s="40"/>
      <c r="CI12" s="40"/>
      <c r="CJ12" s="40"/>
      <c r="CK12" s="40"/>
      <c r="CL12" s="40"/>
      <c r="CM12" s="40"/>
      <c r="CN12" s="40"/>
      <c r="CO12" s="40"/>
      <c r="CP12" s="40"/>
      <c r="CQ12" s="40"/>
      <c r="CR12" s="40"/>
      <c r="CS12" s="40"/>
      <c r="CT12" s="40"/>
      <c r="CU12" s="40"/>
      <c r="CV12" s="40"/>
      <c r="CW12" s="40"/>
      <c r="CX12" s="40"/>
      <c r="CY12" s="40"/>
      <c r="CZ12" s="40"/>
      <c r="DA12" s="40"/>
      <c r="DB12" s="40"/>
      <c r="DC12" s="40"/>
      <c r="DD12" s="40"/>
      <c r="DE12" s="40"/>
      <c r="DF12" s="40"/>
      <c r="DG12" s="40"/>
      <c r="DH12" s="40"/>
      <c r="DI12" s="40"/>
      <c r="DJ12" s="40"/>
      <c r="DK12" s="40"/>
      <c r="DL12" s="40"/>
      <c r="DM12" s="40"/>
      <c r="DN12" s="40"/>
      <c r="DO12" s="40"/>
      <c r="DP12" s="40"/>
      <c r="DQ12" s="40"/>
      <c r="DR12" s="40"/>
      <c r="DS12" s="40"/>
      <c r="DT12" s="40"/>
      <c r="DU12" s="40"/>
      <c r="DV12" s="40"/>
      <c r="DW12" s="40"/>
      <c r="DX12" s="40"/>
      <c r="DY12" s="40"/>
      <c r="DZ12" s="40"/>
      <c r="EA12" s="40"/>
      <c r="EB12" s="40"/>
      <c r="EC12" s="40"/>
      <c r="ED12" s="40"/>
      <c r="EE12" s="40"/>
      <c r="EF12" s="40"/>
      <c r="EG12" s="40"/>
      <c r="EH12" s="40"/>
      <c r="EI12" s="40"/>
      <c r="EJ12" s="40"/>
      <c r="EK12" s="40"/>
      <c r="EL12" s="40"/>
      <c r="EM12" s="40"/>
      <c r="EN12" s="40"/>
      <c r="EO12" s="40"/>
      <c r="EP12" s="40"/>
      <c r="EQ12" s="40"/>
      <c r="ER12" s="40"/>
      <c r="ES12" s="40"/>
      <c r="ET12" s="40"/>
      <c r="EU12" s="40"/>
      <c r="EV12" s="40">
        <v>1</v>
      </c>
      <c r="EW12" s="40">
        <v>7200</v>
      </c>
      <c r="EX12" s="40"/>
      <c r="EY12" s="40"/>
      <c r="EZ12" s="40">
        <v>1</v>
      </c>
      <c r="FA12" s="40">
        <v>7200</v>
      </c>
      <c r="FB12" s="40">
        <v>1</v>
      </c>
      <c r="FC12" s="40">
        <v>7200</v>
      </c>
      <c r="FD12" s="40"/>
      <c r="FE12" s="40"/>
      <c r="FF12" s="40"/>
      <c r="FG12" s="40"/>
      <c r="FH12" s="40"/>
      <c r="FI12" s="40"/>
      <c r="FJ12" s="40"/>
      <c r="FK12" s="40"/>
      <c r="FL12" s="40"/>
      <c r="FM12" s="40"/>
      <c r="FN12" s="40"/>
      <c r="FO12" s="40"/>
      <c r="FP12" s="40"/>
      <c r="FQ12" s="40"/>
      <c r="FR12" s="40"/>
      <c r="FS12" s="40"/>
      <c r="FT12" s="40"/>
      <c r="FU12" s="40"/>
      <c r="FV12" s="40"/>
      <c r="FW12" s="40"/>
      <c r="FX12" s="40"/>
      <c r="FY12" s="40"/>
      <c r="FZ12" s="40"/>
      <c r="GA12" s="40"/>
      <c r="GB12" s="40"/>
      <c r="GC12" s="40"/>
      <c r="GD12" s="40"/>
      <c r="GE12" s="40"/>
      <c r="GF12" s="40"/>
      <c r="GG12" s="40"/>
      <c r="GH12" s="40"/>
      <c r="GI12" s="40"/>
      <c r="GJ12" s="40"/>
      <c r="GK12" s="40"/>
      <c r="GL12" s="40"/>
      <c r="GM12" s="40"/>
      <c r="GN12" s="40"/>
      <c r="GO12" s="40"/>
      <c r="GP12" s="40"/>
      <c r="GQ12" s="40"/>
      <c r="GR12" s="40"/>
      <c r="GS12" s="40"/>
      <c r="GT12" s="40"/>
      <c r="GU12" s="40"/>
      <c r="GV12" s="40"/>
      <c r="GW12" s="40"/>
      <c r="GX12" s="40"/>
      <c r="GY12" s="40"/>
      <c r="GZ12" s="40"/>
      <c r="HA12" s="40"/>
      <c r="HB12" s="40"/>
      <c r="HC12" s="40"/>
      <c r="HD12" s="40"/>
      <c r="HE12" s="40"/>
      <c r="HF12" s="40"/>
      <c r="HG12" s="40"/>
      <c r="HH12" s="40"/>
      <c r="HI12" s="40"/>
      <c r="HJ12" s="40"/>
      <c r="HK12" s="40"/>
      <c r="HL12" s="40"/>
      <c r="HM12" s="40"/>
      <c r="HN12" s="40"/>
      <c r="HO12" s="40"/>
      <c r="HP12" s="40"/>
      <c r="HQ12" s="40"/>
      <c r="HR12" s="40"/>
      <c r="HS12" s="40"/>
      <c r="HT12" s="40"/>
      <c r="HU12" s="40"/>
      <c r="HV12" s="40"/>
      <c r="HW12" s="40"/>
      <c r="HX12" s="40"/>
      <c r="HY12" s="40"/>
      <c r="HZ12" s="40"/>
      <c r="IA12" s="40"/>
      <c r="IB12" s="40"/>
      <c r="IC12" s="40"/>
      <c r="ID12" s="40">
        <v>1</v>
      </c>
      <c r="IE12" s="40">
        <v>24000</v>
      </c>
      <c r="IF12" s="40">
        <v>1</v>
      </c>
      <c r="IG12" s="40">
        <v>24000</v>
      </c>
      <c r="IH12" s="40"/>
      <c r="II12" s="40"/>
      <c r="IJ12" s="40"/>
      <c r="IK12" s="40"/>
      <c r="IL12" s="40"/>
      <c r="IM12" s="40"/>
      <c r="IN12" s="40"/>
      <c r="IO12" s="40"/>
      <c r="IP12" s="40"/>
      <c r="IQ12" s="40"/>
      <c r="IR12" s="40"/>
      <c r="IS12" s="40"/>
      <c r="IT12" s="40"/>
      <c r="IU12" s="40"/>
      <c r="IV12" s="40"/>
      <c r="IW12" s="40"/>
      <c r="IX12" s="40"/>
      <c r="IY12" s="40"/>
      <c r="IZ12" s="40"/>
      <c r="JA12" s="40"/>
      <c r="JB12" s="40"/>
      <c r="JC12" s="40"/>
      <c r="JD12" s="40"/>
      <c r="JE12" s="40"/>
      <c r="JF12" s="40"/>
      <c r="JG12" s="40"/>
      <c r="JH12" s="40"/>
      <c r="JI12" s="40"/>
      <c r="JJ12" s="40"/>
      <c r="JK12" s="40"/>
      <c r="JL12" s="40">
        <v>1</v>
      </c>
      <c r="JM12" s="40">
        <v>24000</v>
      </c>
      <c r="JN12" s="40"/>
      <c r="JO12" s="40"/>
      <c r="JP12" s="40"/>
      <c r="JQ12" s="40"/>
      <c r="JR12" s="40"/>
      <c r="JS12" s="40"/>
      <c r="JT12" s="40"/>
      <c r="JU12" s="40"/>
      <c r="JV12" s="40"/>
      <c r="JW12" s="40"/>
      <c r="JX12" s="40"/>
      <c r="JY12" s="40"/>
      <c r="JZ12" s="40"/>
      <c r="KA12" s="40"/>
      <c r="KB12" s="40"/>
      <c r="KC12" s="40"/>
      <c r="KD12" s="40"/>
      <c r="KE12" s="40"/>
      <c r="KF12" s="40"/>
      <c r="KG12" s="40"/>
      <c r="KH12" s="40"/>
      <c r="KI12" s="40"/>
      <c r="KJ12" s="40"/>
      <c r="KK12" s="40"/>
      <c r="KL12" s="40"/>
      <c r="KM12" s="40"/>
      <c r="KN12" s="40"/>
      <c r="KO12" s="40"/>
      <c r="KP12" s="40"/>
      <c r="KQ12" s="40"/>
      <c r="KR12" s="40"/>
      <c r="KS12" s="40"/>
      <c r="KT12" s="40"/>
      <c r="KU12" s="40"/>
      <c r="KV12" s="40"/>
      <c r="KW12" s="40"/>
      <c r="KX12" s="40"/>
      <c r="KY12" s="40"/>
      <c r="KZ12" s="40"/>
      <c r="LA12" s="40"/>
      <c r="LB12" s="40"/>
      <c r="LC12" s="40"/>
      <c r="LD12" s="40"/>
      <c r="LE12" s="40"/>
      <c r="LF12" s="40"/>
      <c r="LG12" s="40"/>
      <c r="LH12" s="40"/>
      <c r="LI12" s="40"/>
      <c r="LJ12" s="40"/>
      <c r="LK12" s="40"/>
      <c r="LL12" s="40"/>
      <c r="LM12" s="40"/>
      <c r="LN12" s="40"/>
      <c r="LO12" s="40"/>
      <c r="LP12" s="40"/>
      <c r="LQ12" s="40"/>
      <c r="LR12" s="40"/>
      <c r="LS12" s="40"/>
      <c r="LT12" s="40"/>
      <c r="LU12" s="40"/>
      <c r="LV12" s="40"/>
      <c r="LW12" s="40"/>
      <c r="LX12" s="40"/>
      <c r="LY12" s="40"/>
      <c r="LZ12" s="40"/>
      <c r="MA12" s="40"/>
      <c r="MB12" s="40"/>
      <c r="MC12" s="40"/>
      <c r="MD12" s="40"/>
      <c r="ME12" s="40"/>
      <c r="MF12" s="40"/>
      <c r="MG12" s="40"/>
      <c r="MH12" s="40"/>
      <c r="MI12" s="40"/>
      <c r="MJ12" s="40"/>
      <c r="MK12" s="40"/>
      <c r="ML12" s="40"/>
      <c r="MM12" s="40"/>
      <c r="MN12" s="40"/>
      <c r="MO12" s="40"/>
      <c r="MP12" s="40"/>
      <c r="MQ12" s="40"/>
      <c r="MR12" s="40"/>
      <c r="MS12" s="40"/>
      <c r="MT12" s="40"/>
      <c r="MU12" s="40"/>
      <c r="MV12" s="40"/>
      <c r="MW12" s="40"/>
      <c r="MX12" s="40"/>
      <c r="MY12" s="40"/>
      <c r="MZ12" s="40">
        <v>5</v>
      </c>
      <c r="NA12" s="40">
        <v>12362</v>
      </c>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row>
    <row r="13" spans="1:1275" ht="15" x14ac:dyDescent="0.25">
      <c r="A13" s="41" t="s">
        <v>209</v>
      </c>
      <c r="B13" s="40"/>
      <c r="C13" s="40"/>
      <c r="D13" s="40"/>
      <c r="E13" s="40"/>
      <c r="F13" s="40"/>
      <c r="G13" s="40"/>
      <c r="H13" s="40"/>
      <c r="I13" s="40"/>
      <c r="J13" s="40"/>
      <c r="K13" s="40"/>
      <c r="L13" s="40"/>
      <c r="M13" s="40"/>
      <c r="N13" s="40"/>
      <c r="O13" s="40"/>
      <c r="P13" s="40"/>
      <c r="Q13" s="40"/>
      <c r="R13" s="40"/>
      <c r="S13" s="40"/>
      <c r="T13" s="40"/>
      <c r="U13" s="40"/>
      <c r="V13" s="40"/>
      <c r="W13" s="40"/>
      <c r="X13" s="40"/>
      <c r="Y13" s="40"/>
      <c r="Z13" s="40"/>
      <c r="AA13" s="40"/>
      <c r="AB13" s="40"/>
      <c r="AC13" s="40"/>
      <c r="AD13" s="40"/>
      <c r="AE13" s="40"/>
      <c r="AF13" s="40"/>
      <c r="AG13" s="40"/>
      <c r="AH13" s="40"/>
      <c r="AI13" s="40"/>
      <c r="AJ13" s="40"/>
      <c r="AK13" s="40"/>
      <c r="AL13" s="40"/>
      <c r="AM13" s="40"/>
      <c r="AN13" s="40"/>
      <c r="AO13" s="40"/>
      <c r="AP13" s="40"/>
      <c r="AQ13" s="40"/>
      <c r="AR13" s="40"/>
      <c r="AS13" s="40"/>
      <c r="AT13" s="40">
        <v>1</v>
      </c>
      <c r="AU13" s="40">
        <v>28109.627547434993</v>
      </c>
      <c r="AV13" s="40">
        <v>1</v>
      </c>
      <c r="AW13" s="40">
        <v>28109.627547434993</v>
      </c>
      <c r="AX13" s="40"/>
      <c r="AY13" s="40"/>
      <c r="AZ13" s="40"/>
      <c r="BA13" s="40"/>
      <c r="BB13" s="40"/>
      <c r="BC13" s="40"/>
      <c r="BD13" s="40"/>
      <c r="BE13" s="40"/>
      <c r="BF13" s="40"/>
      <c r="BG13" s="40"/>
      <c r="BH13" s="40"/>
      <c r="BI13" s="40"/>
      <c r="BJ13" s="40"/>
      <c r="BK13" s="40"/>
      <c r="BL13" s="40"/>
      <c r="BM13" s="40"/>
      <c r="BN13" s="40"/>
      <c r="BO13" s="40"/>
      <c r="BP13" s="40"/>
      <c r="BQ13" s="40"/>
      <c r="BR13" s="40"/>
      <c r="BS13" s="40"/>
      <c r="BT13" s="40"/>
      <c r="BU13" s="40"/>
      <c r="BV13" s="40"/>
      <c r="BW13" s="40"/>
      <c r="BX13" s="40"/>
      <c r="BY13" s="40"/>
      <c r="BZ13" s="40"/>
      <c r="CA13" s="40"/>
      <c r="CB13" s="40">
        <v>1</v>
      </c>
      <c r="CC13" s="40">
        <v>28109.627547434993</v>
      </c>
      <c r="CD13" s="40"/>
      <c r="CE13" s="40"/>
      <c r="CF13" s="40"/>
      <c r="CG13" s="40"/>
      <c r="CH13" s="40"/>
      <c r="CI13" s="40"/>
      <c r="CJ13" s="40"/>
      <c r="CK13" s="40"/>
      <c r="CL13" s="40"/>
      <c r="CM13" s="40"/>
      <c r="CN13" s="40"/>
      <c r="CO13" s="40"/>
      <c r="CP13" s="40"/>
      <c r="CQ13" s="40"/>
      <c r="CR13" s="40"/>
      <c r="CS13" s="40"/>
      <c r="CT13" s="40"/>
      <c r="CU13" s="40"/>
      <c r="CV13" s="40"/>
      <c r="CW13" s="40"/>
      <c r="CX13" s="40"/>
      <c r="CY13" s="40"/>
      <c r="CZ13" s="40"/>
      <c r="DA13" s="40"/>
      <c r="DB13" s="40"/>
      <c r="DC13" s="40"/>
      <c r="DD13" s="40"/>
      <c r="DE13" s="40"/>
      <c r="DF13" s="40"/>
      <c r="DG13" s="40"/>
      <c r="DH13" s="40"/>
      <c r="DI13" s="40"/>
      <c r="DJ13" s="40"/>
      <c r="DK13" s="40"/>
      <c r="DL13" s="40"/>
      <c r="DM13" s="40"/>
      <c r="DN13" s="40"/>
      <c r="DO13" s="40"/>
      <c r="DP13" s="40"/>
      <c r="DQ13" s="40"/>
      <c r="DR13" s="40"/>
      <c r="DS13" s="40"/>
      <c r="DT13" s="40"/>
      <c r="DU13" s="40"/>
      <c r="DV13" s="40"/>
      <c r="DW13" s="40"/>
      <c r="DX13" s="40"/>
      <c r="DY13" s="40"/>
      <c r="DZ13" s="40"/>
      <c r="EA13" s="40"/>
      <c r="EB13" s="40"/>
      <c r="EC13" s="40"/>
      <c r="ED13" s="40"/>
      <c r="EE13" s="40"/>
      <c r="EF13" s="40"/>
      <c r="EG13" s="40"/>
      <c r="EH13" s="40"/>
      <c r="EI13" s="40"/>
      <c r="EJ13" s="40"/>
      <c r="EK13" s="40"/>
      <c r="EL13" s="40"/>
      <c r="EM13" s="40"/>
      <c r="EN13" s="40"/>
      <c r="EO13" s="40"/>
      <c r="EP13" s="40"/>
      <c r="EQ13" s="40"/>
      <c r="ER13" s="40"/>
      <c r="ES13" s="40"/>
      <c r="ET13" s="40"/>
      <c r="EU13" s="40"/>
      <c r="EV13" s="40"/>
      <c r="EW13" s="40"/>
      <c r="EX13" s="40"/>
      <c r="EY13" s="40"/>
      <c r="EZ13" s="40"/>
      <c r="FA13" s="40"/>
      <c r="FB13" s="40"/>
      <c r="FC13" s="40"/>
      <c r="FD13" s="40"/>
      <c r="FE13" s="40"/>
      <c r="FF13" s="40"/>
      <c r="FG13" s="40"/>
      <c r="FH13" s="40"/>
      <c r="FI13" s="40"/>
      <c r="FJ13" s="40"/>
      <c r="FK13" s="40"/>
      <c r="FL13" s="40"/>
      <c r="FM13" s="40"/>
      <c r="FN13" s="40"/>
      <c r="FO13" s="40"/>
      <c r="FP13" s="40"/>
      <c r="FQ13" s="40"/>
      <c r="FR13" s="40"/>
      <c r="FS13" s="40"/>
      <c r="FT13" s="40"/>
      <c r="FU13" s="40"/>
      <c r="FV13" s="40"/>
      <c r="FW13" s="40"/>
      <c r="FX13" s="40"/>
      <c r="FY13" s="40"/>
      <c r="FZ13" s="40"/>
      <c r="GA13" s="40"/>
      <c r="GB13" s="40"/>
      <c r="GC13" s="40"/>
      <c r="GD13" s="40"/>
      <c r="GE13" s="40"/>
      <c r="GF13" s="40"/>
      <c r="GG13" s="40"/>
      <c r="GH13" s="40"/>
      <c r="GI13" s="40"/>
      <c r="GJ13" s="40"/>
      <c r="GK13" s="40"/>
      <c r="GL13" s="40"/>
      <c r="GM13" s="40"/>
      <c r="GN13" s="40"/>
      <c r="GO13" s="40"/>
      <c r="GP13" s="40"/>
      <c r="GQ13" s="40"/>
      <c r="GR13" s="40"/>
      <c r="GS13" s="40"/>
      <c r="GT13" s="40"/>
      <c r="GU13" s="40"/>
      <c r="GV13" s="40"/>
      <c r="GW13" s="40"/>
      <c r="GX13" s="40"/>
      <c r="GY13" s="40"/>
      <c r="GZ13" s="40"/>
      <c r="HA13" s="40"/>
      <c r="HB13" s="40"/>
      <c r="HC13" s="40"/>
      <c r="HD13" s="40"/>
      <c r="HE13" s="40"/>
      <c r="HF13" s="40"/>
      <c r="HG13" s="40"/>
      <c r="HH13" s="40"/>
      <c r="HI13" s="40"/>
      <c r="HJ13" s="40"/>
      <c r="HK13" s="40"/>
      <c r="HL13" s="40"/>
      <c r="HM13" s="40"/>
      <c r="HN13" s="40"/>
      <c r="HO13" s="40"/>
      <c r="HP13" s="40"/>
      <c r="HQ13" s="40"/>
      <c r="HR13" s="40"/>
      <c r="HS13" s="40"/>
      <c r="HT13" s="40"/>
      <c r="HU13" s="40"/>
      <c r="HV13" s="40"/>
      <c r="HW13" s="40"/>
      <c r="HX13" s="40"/>
      <c r="HY13" s="40"/>
      <c r="HZ13" s="40"/>
      <c r="IA13" s="40"/>
      <c r="IB13" s="40"/>
      <c r="IC13" s="40"/>
      <c r="ID13" s="40"/>
      <c r="IE13" s="40"/>
      <c r="IF13" s="40"/>
      <c r="IG13" s="40"/>
      <c r="IH13" s="40"/>
      <c r="II13" s="40"/>
      <c r="IJ13" s="40"/>
      <c r="IK13" s="40"/>
      <c r="IL13" s="40"/>
      <c r="IM13" s="40"/>
      <c r="IN13" s="40"/>
      <c r="IO13" s="40"/>
      <c r="IP13" s="40"/>
      <c r="IQ13" s="40"/>
      <c r="IR13" s="40"/>
      <c r="IS13" s="40"/>
      <c r="IT13" s="40"/>
      <c r="IU13" s="40"/>
      <c r="IV13" s="40"/>
      <c r="IW13" s="40"/>
      <c r="IX13" s="40"/>
      <c r="IY13" s="40"/>
      <c r="IZ13" s="40"/>
      <c r="JA13" s="40"/>
      <c r="JB13" s="40"/>
      <c r="JC13" s="40"/>
      <c r="JD13" s="40"/>
      <c r="JE13" s="40"/>
      <c r="JF13" s="40"/>
      <c r="JG13" s="40"/>
      <c r="JH13" s="40"/>
      <c r="JI13" s="40"/>
      <c r="JJ13" s="40"/>
      <c r="JK13" s="40"/>
      <c r="JL13" s="40"/>
      <c r="JM13" s="40"/>
      <c r="JN13" s="40"/>
      <c r="JO13" s="40"/>
      <c r="JP13" s="40"/>
      <c r="JQ13" s="40"/>
      <c r="JR13" s="40"/>
      <c r="JS13" s="40"/>
      <c r="JT13" s="40"/>
      <c r="JU13" s="40"/>
      <c r="JV13" s="40"/>
      <c r="JW13" s="40"/>
      <c r="JX13" s="40"/>
      <c r="JY13" s="40"/>
      <c r="JZ13" s="40"/>
      <c r="KA13" s="40"/>
      <c r="KB13" s="40"/>
      <c r="KC13" s="40"/>
      <c r="KD13" s="40"/>
      <c r="KE13" s="40"/>
      <c r="KF13" s="40"/>
      <c r="KG13" s="40"/>
      <c r="KH13" s="40"/>
      <c r="KI13" s="40"/>
      <c r="KJ13" s="40"/>
      <c r="KK13" s="40"/>
      <c r="KL13" s="40"/>
      <c r="KM13" s="40"/>
      <c r="KN13" s="40"/>
      <c r="KO13" s="40"/>
      <c r="KP13" s="40"/>
      <c r="KQ13" s="40"/>
      <c r="KR13" s="40"/>
      <c r="KS13" s="40"/>
      <c r="KT13" s="40"/>
      <c r="KU13" s="40"/>
      <c r="KV13" s="40"/>
      <c r="KW13" s="40"/>
      <c r="KX13" s="40"/>
      <c r="KY13" s="40"/>
      <c r="KZ13" s="40"/>
      <c r="LA13" s="40"/>
      <c r="LB13" s="40"/>
      <c r="LC13" s="40"/>
      <c r="LD13" s="40"/>
      <c r="LE13" s="40"/>
      <c r="LF13" s="40"/>
      <c r="LG13" s="40"/>
      <c r="LH13" s="40"/>
      <c r="LI13" s="40"/>
      <c r="LJ13" s="40"/>
      <c r="LK13" s="40"/>
      <c r="LL13" s="40"/>
      <c r="LM13" s="40"/>
      <c r="LN13" s="40"/>
      <c r="LO13" s="40"/>
      <c r="LP13" s="40"/>
      <c r="LQ13" s="40"/>
      <c r="LR13" s="40"/>
      <c r="LS13" s="40"/>
      <c r="LT13" s="40"/>
      <c r="LU13" s="40"/>
      <c r="LV13" s="40"/>
      <c r="LW13" s="40"/>
      <c r="LX13" s="40"/>
      <c r="LY13" s="40"/>
      <c r="LZ13" s="40"/>
      <c r="MA13" s="40"/>
      <c r="MB13" s="40"/>
      <c r="MC13" s="40"/>
      <c r="MD13" s="40"/>
      <c r="ME13" s="40"/>
      <c r="MF13" s="40"/>
      <c r="MG13" s="40"/>
      <c r="MH13" s="40"/>
      <c r="MI13" s="40"/>
      <c r="MJ13" s="40"/>
      <c r="MK13" s="40"/>
      <c r="ML13" s="40"/>
      <c r="MM13" s="40"/>
      <c r="MN13" s="40"/>
      <c r="MO13" s="40"/>
      <c r="MP13" s="40"/>
      <c r="MQ13" s="40"/>
      <c r="MR13" s="40"/>
      <c r="MS13" s="40"/>
      <c r="MT13" s="40"/>
      <c r="MU13" s="40"/>
      <c r="MV13" s="40"/>
      <c r="MW13" s="40"/>
      <c r="MX13" s="40"/>
      <c r="MY13" s="40"/>
      <c r="MZ13" s="40">
        <v>1</v>
      </c>
      <c r="NA13" s="40">
        <v>28109.627547434993</v>
      </c>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row>
    <row r="14" spans="1:1275" ht="15" x14ac:dyDescent="0.25">
      <c r="A14" s="41" t="s">
        <v>213</v>
      </c>
      <c r="B14" s="40"/>
      <c r="C14" s="40"/>
      <c r="D14" s="40"/>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v>1</v>
      </c>
      <c r="AU14" s="40">
        <v>15404.364569961488</v>
      </c>
      <c r="AV14" s="40">
        <v>1</v>
      </c>
      <c r="AW14" s="40">
        <v>15404.364569961488</v>
      </c>
      <c r="AX14" s="40"/>
      <c r="AY14" s="40"/>
      <c r="AZ14" s="40"/>
      <c r="BA14" s="40"/>
      <c r="BB14" s="40"/>
      <c r="BC14" s="40"/>
      <c r="BD14" s="40"/>
      <c r="BE14" s="40"/>
      <c r="BF14" s="40"/>
      <c r="BG14" s="40"/>
      <c r="BH14" s="40"/>
      <c r="BI14" s="40"/>
      <c r="BJ14" s="40"/>
      <c r="BK14" s="40"/>
      <c r="BL14" s="40"/>
      <c r="BM14" s="40"/>
      <c r="BN14" s="40"/>
      <c r="BO14" s="40"/>
      <c r="BP14" s="40"/>
      <c r="BQ14" s="40"/>
      <c r="BR14" s="40"/>
      <c r="BS14" s="40"/>
      <c r="BT14" s="40"/>
      <c r="BU14" s="40"/>
      <c r="BV14" s="40"/>
      <c r="BW14" s="40"/>
      <c r="BX14" s="40"/>
      <c r="BY14" s="40"/>
      <c r="BZ14" s="40"/>
      <c r="CA14" s="40"/>
      <c r="CB14" s="40">
        <v>1</v>
      </c>
      <c r="CC14" s="40">
        <v>15404.364569961488</v>
      </c>
      <c r="CD14" s="40"/>
      <c r="CE14" s="40"/>
      <c r="CF14" s="40"/>
      <c r="CG14" s="40"/>
      <c r="CH14" s="40"/>
      <c r="CI14" s="40"/>
      <c r="CJ14" s="40"/>
      <c r="CK14" s="40"/>
      <c r="CL14" s="40"/>
      <c r="CM14" s="40"/>
      <c r="CN14" s="40"/>
      <c r="CO14" s="40"/>
      <c r="CP14" s="40"/>
      <c r="CQ14" s="40"/>
      <c r="CR14" s="40"/>
      <c r="CS14" s="40"/>
      <c r="CT14" s="40"/>
      <c r="CU14" s="40"/>
      <c r="CV14" s="40"/>
      <c r="CW14" s="40"/>
      <c r="CX14" s="40"/>
      <c r="CY14" s="40"/>
      <c r="CZ14" s="40"/>
      <c r="DA14" s="40"/>
      <c r="DB14" s="40"/>
      <c r="DC14" s="40"/>
      <c r="DD14" s="40"/>
      <c r="DE14" s="40"/>
      <c r="DF14" s="40"/>
      <c r="DG14" s="40"/>
      <c r="DH14" s="40"/>
      <c r="DI14" s="40"/>
      <c r="DJ14" s="40"/>
      <c r="DK14" s="40"/>
      <c r="DL14" s="40"/>
      <c r="DM14" s="40"/>
      <c r="DN14" s="40"/>
      <c r="DO14" s="40"/>
      <c r="DP14" s="40"/>
      <c r="DQ14" s="40"/>
      <c r="DR14" s="40"/>
      <c r="DS14" s="40"/>
      <c r="DT14" s="40"/>
      <c r="DU14" s="40"/>
      <c r="DV14" s="40"/>
      <c r="DW14" s="40"/>
      <c r="DX14" s="40"/>
      <c r="DY14" s="40"/>
      <c r="DZ14" s="40"/>
      <c r="EA14" s="40"/>
      <c r="EB14" s="40"/>
      <c r="EC14" s="40"/>
      <c r="ED14" s="40"/>
      <c r="EE14" s="40"/>
      <c r="EF14" s="40"/>
      <c r="EG14" s="40"/>
      <c r="EH14" s="40"/>
      <c r="EI14" s="40"/>
      <c r="EJ14" s="40"/>
      <c r="EK14" s="40"/>
      <c r="EL14" s="40"/>
      <c r="EM14" s="40"/>
      <c r="EN14" s="40"/>
      <c r="EO14" s="40"/>
      <c r="EP14" s="40"/>
      <c r="EQ14" s="40"/>
      <c r="ER14" s="40"/>
      <c r="ES14" s="40"/>
      <c r="ET14" s="40"/>
      <c r="EU14" s="40"/>
      <c r="EV14" s="40"/>
      <c r="EW14" s="40"/>
      <c r="EX14" s="40"/>
      <c r="EY14" s="40"/>
      <c r="EZ14" s="40"/>
      <c r="FA14" s="40"/>
      <c r="FB14" s="40"/>
      <c r="FC14" s="40"/>
      <c r="FD14" s="40"/>
      <c r="FE14" s="40"/>
      <c r="FF14" s="40"/>
      <c r="FG14" s="40"/>
      <c r="FH14" s="40"/>
      <c r="FI14" s="40"/>
      <c r="FJ14" s="40"/>
      <c r="FK14" s="40"/>
      <c r="FL14" s="40"/>
      <c r="FM14" s="40"/>
      <c r="FN14" s="40"/>
      <c r="FO14" s="40"/>
      <c r="FP14" s="40"/>
      <c r="FQ14" s="40"/>
      <c r="FR14" s="40"/>
      <c r="FS14" s="40"/>
      <c r="FT14" s="40"/>
      <c r="FU14" s="40"/>
      <c r="FV14" s="40"/>
      <c r="FW14" s="40"/>
      <c r="FX14" s="40"/>
      <c r="FY14" s="40"/>
      <c r="FZ14" s="40"/>
      <c r="GA14" s="40"/>
      <c r="GB14" s="40"/>
      <c r="GC14" s="40"/>
      <c r="GD14" s="40"/>
      <c r="GE14" s="40"/>
      <c r="GF14" s="40"/>
      <c r="GG14" s="40"/>
      <c r="GH14" s="40"/>
      <c r="GI14" s="40"/>
      <c r="GJ14" s="40"/>
      <c r="GK14" s="40"/>
      <c r="GL14" s="40"/>
      <c r="GM14" s="40"/>
      <c r="GN14" s="40"/>
      <c r="GO14" s="40"/>
      <c r="GP14" s="40"/>
      <c r="GQ14" s="40"/>
      <c r="GR14" s="40"/>
      <c r="GS14" s="40"/>
      <c r="GT14" s="40"/>
      <c r="GU14" s="40"/>
      <c r="GV14" s="40">
        <v>1</v>
      </c>
      <c r="GW14" s="40">
        <v>6629</v>
      </c>
      <c r="GX14" s="40">
        <v>1</v>
      </c>
      <c r="GY14" s="40">
        <v>6629</v>
      </c>
      <c r="GZ14" s="40"/>
      <c r="HA14" s="40"/>
      <c r="HB14" s="40"/>
      <c r="HC14" s="40"/>
      <c r="HD14" s="40"/>
      <c r="HE14" s="40"/>
      <c r="HF14" s="40"/>
      <c r="HG14" s="40"/>
      <c r="HH14" s="40"/>
      <c r="HI14" s="40"/>
      <c r="HJ14" s="40"/>
      <c r="HK14" s="40"/>
      <c r="HL14" s="40"/>
      <c r="HM14" s="40"/>
      <c r="HN14" s="40"/>
      <c r="HO14" s="40"/>
      <c r="HP14" s="40"/>
      <c r="HQ14" s="40"/>
      <c r="HR14" s="40"/>
      <c r="HS14" s="40"/>
      <c r="HT14" s="40"/>
      <c r="HU14" s="40"/>
      <c r="HV14" s="40">
        <v>1</v>
      </c>
      <c r="HW14" s="40">
        <v>6629</v>
      </c>
      <c r="HX14" s="40"/>
      <c r="HY14" s="40"/>
      <c r="HZ14" s="40"/>
      <c r="IA14" s="40"/>
      <c r="IB14" s="40"/>
      <c r="IC14" s="40"/>
      <c r="ID14" s="40"/>
      <c r="IE14" s="40"/>
      <c r="IF14" s="40"/>
      <c r="IG14" s="40"/>
      <c r="IH14" s="40"/>
      <c r="II14" s="40"/>
      <c r="IJ14" s="40"/>
      <c r="IK14" s="40"/>
      <c r="IL14" s="40"/>
      <c r="IM14" s="40"/>
      <c r="IN14" s="40"/>
      <c r="IO14" s="40"/>
      <c r="IP14" s="40"/>
      <c r="IQ14" s="40"/>
      <c r="IR14" s="40"/>
      <c r="IS14" s="40"/>
      <c r="IT14" s="40"/>
      <c r="IU14" s="40"/>
      <c r="IV14" s="40"/>
      <c r="IW14" s="40"/>
      <c r="IX14" s="40"/>
      <c r="IY14" s="40"/>
      <c r="IZ14" s="40"/>
      <c r="JA14" s="40"/>
      <c r="JB14" s="40"/>
      <c r="JC14" s="40"/>
      <c r="JD14" s="40"/>
      <c r="JE14" s="40"/>
      <c r="JF14" s="40"/>
      <c r="JG14" s="40"/>
      <c r="JH14" s="40"/>
      <c r="JI14" s="40"/>
      <c r="JJ14" s="40"/>
      <c r="JK14" s="40"/>
      <c r="JL14" s="40"/>
      <c r="JM14" s="40"/>
      <c r="JN14" s="40"/>
      <c r="JO14" s="40"/>
      <c r="JP14" s="40"/>
      <c r="JQ14" s="40"/>
      <c r="JR14" s="40"/>
      <c r="JS14" s="40"/>
      <c r="JT14" s="40"/>
      <c r="JU14" s="40"/>
      <c r="JV14" s="40"/>
      <c r="JW14" s="40"/>
      <c r="JX14" s="40"/>
      <c r="JY14" s="40"/>
      <c r="JZ14" s="40"/>
      <c r="KA14" s="40"/>
      <c r="KB14" s="40"/>
      <c r="KC14" s="40"/>
      <c r="KD14" s="40"/>
      <c r="KE14" s="40"/>
      <c r="KF14" s="40"/>
      <c r="KG14" s="40"/>
      <c r="KH14" s="40"/>
      <c r="KI14" s="40"/>
      <c r="KJ14" s="40"/>
      <c r="KK14" s="40"/>
      <c r="KL14" s="40"/>
      <c r="KM14" s="40"/>
      <c r="KN14" s="40"/>
      <c r="KO14" s="40"/>
      <c r="KP14" s="40"/>
      <c r="KQ14" s="40"/>
      <c r="KR14" s="40"/>
      <c r="KS14" s="40"/>
      <c r="KT14" s="40"/>
      <c r="KU14" s="40"/>
      <c r="KV14" s="40"/>
      <c r="KW14" s="40"/>
      <c r="KX14" s="40"/>
      <c r="KY14" s="40"/>
      <c r="KZ14" s="40"/>
      <c r="LA14" s="40"/>
      <c r="LB14" s="40"/>
      <c r="LC14" s="40"/>
      <c r="LD14" s="40"/>
      <c r="LE14" s="40"/>
      <c r="LF14" s="40"/>
      <c r="LG14" s="40"/>
      <c r="LH14" s="40"/>
      <c r="LI14" s="40"/>
      <c r="LJ14" s="40"/>
      <c r="LK14" s="40"/>
      <c r="LL14" s="40"/>
      <c r="LM14" s="40"/>
      <c r="LN14" s="40"/>
      <c r="LO14" s="40"/>
      <c r="LP14" s="40"/>
      <c r="LQ14" s="40"/>
      <c r="LR14" s="40"/>
      <c r="LS14" s="40"/>
      <c r="LT14" s="40"/>
      <c r="LU14" s="40"/>
      <c r="LV14" s="40"/>
      <c r="LW14" s="40"/>
      <c r="LX14" s="40"/>
      <c r="LY14" s="40"/>
      <c r="LZ14" s="40"/>
      <c r="MA14" s="40"/>
      <c r="MB14" s="40"/>
      <c r="MC14" s="40"/>
      <c r="MD14" s="40"/>
      <c r="ME14" s="40"/>
      <c r="MF14" s="40"/>
      <c r="MG14" s="40"/>
      <c r="MH14" s="40"/>
      <c r="MI14" s="40"/>
      <c r="MJ14" s="40"/>
      <c r="MK14" s="40"/>
      <c r="ML14" s="40"/>
      <c r="MM14" s="40"/>
      <c r="MN14" s="40"/>
      <c r="MO14" s="40"/>
      <c r="MP14" s="40"/>
      <c r="MQ14" s="40"/>
      <c r="MR14" s="40"/>
      <c r="MS14" s="40"/>
      <c r="MT14" s="40"/>
      <c r="MU14" s="40"/>
      <c r="MV14" s="40"/>
      <c r="MW14" s="40"/>
      <c r="MX14" s="40"/>
      <c r="MY14" s="40"/>
      <c r="MZ14" s="40">
        <v>2</v>
      </c>
      <c r="NA14" s="40">
        <v>11016.682284980743</v>
      </c>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row>
    <row r="15" spans="1:1275" ht="15" x14ac:dyDescent="0.25">
      <c r="A15" s="41" t="s">
        <v>220</v>
      </c>
      <c r="B15" s="40"/>
      <c r="C15" s="40"/>
      <c r="D15" s="40"/>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c r="BM15" s="40"/>
      <c r="BN15" s="40"/>
      <c r="BO15" s="40"/>
      <c r="BP15" s="40"/>
      <c r="BQ15" s="40"/>
      <c r="BR15" s="40"/>
      <c r="BS15" s="40"/>
      <c r="BT15" s="40"/>
      <c r="BU15" s="40"/>
      <c r="BV15" s="40"/>
      <c r="BW15" s="40"/>
      <c r="BX15" s="40"/>
      <c r="BY15" s="40"/>
      <c r="BZ15" s="40"/>
      <c r="CA15" s="40"/>
      <c r="CB15" s="40"/>
      <c r="CC15" s="40"/>
      <c r="CD15" s="40"/>
      <c r="CE15" s="40"/>
      <c r="CF15" s="40"/>
      <c r="CG15" s="40"/>
      <c r="CH15" s="40"/>
      <c r="CI15" s="40"/>
      <c r="CJ15" s="40"/>
      <c r="CK15" s="40"/>
      <c r="CL15" s="40"/>
      <c r="CM15" s="40"/>
      <c r="CN15" s="40"/>
      <c r="CO15" s="40"/>
      <c r="CP15" s="40"/>
      <c r="CQ15" s="40"/>
      <c r="CR15" s="40"/>
      <c r="CS15" s="40"/>
      <c r="CT15" s="40"/>
      <c r="CU15" s="40"/>
      <c r="CV15" s="40"/>
      <c r="CW15" s="40"/>
      <c r="CX15" s="40"/>
      <c r="CY15" s="40"/>
      <c r="CZ15" s="40"/>
      <c r="DA15" s="40"/>
      <c r="DB15" s="40"/>
      <c r="DC15" s="40"/>
      <c r="DD15" s="40"/>
      <c r="DE15" s="40"/>
      <c r="DF15" s="40"/>
      <c r="DG15" s="40"/>
      <c r="DH15" s="40"/>
      <c r="DI15" s="40"/>
      <c r="DJ15" s="40"/>
      <c r="DK15" s="40"/>
      <c r="DL15" s="40"/>
      <c r="DM15" s="40"/>
      <c r="DN15" s="40"/>
      <c r="DO15" s="40"/>
      <c r="DP15" s="40"/>
      <c r="DQ15" s="40"/>
      <c r="DR15" s="40"/>
      <c r="DS15" s="40"/>
      <c r="DT15" s="40"/>
      <c r="DU15" s="40"/>
      <c r="DV15" s="40"/>
      <c r="DW15" s="40"/>
      <c r="DX15" s="40"/>
      <c r="DY15" s="40"/>
      <c r="DZ15" s="40"/>
      <c r="EA15" s="40"/>
      <c r="EB15" s="40"/>
      <c r="EC15" s="40"/>
      <c r="ED15" s="40"/>
      <c r="EE15" s="40"/>
      <c r="EF15" s="40"/>
      <c r="EG15" s="40"/>
      <c r="EH15" s="40"/>
      <c r="EI15" s="40"/>
      <c r="EJ15" s="40"/>
      <c r="EK15" s="40"/>
      <c r="EL15" s="40"/>
      <c r="EM15" s="40"/>
      <c r="EN15" s="40"/>
      <c r="EO15" s="40"/>
      <c r="EP15" s="40"/>
      <c r="EQ15" s="40"/>
      <c r="ER15" s="40"/>
      <c r="ES15" s="40"/>
      <c r="ET15" s="40"/>
      <c r="EU15" s="40"/>
      <c r="EV15" s="40"/>
      <c r="EW15" s="40"/>
      <c r="EX15" s="40"/>
      <c r="EY15" s="40"/>
      <c r="EZ15" s="40"/>
      <c r="FA15" s="40"/>
      <c r="FB15" s="40"/>
      <c r="FC15" s="40"/>
      <c r="FD15" s="40"/>
      <c r="FE15" s="40"/>
      <c r="FF15" s="40"/>
      <c r="FG15" s="40"/>
      <c r="FH15" s="40"/>
      <c r="FI15" s="40"/>
      <c r="FJ15" s="40"/>
      <c r="FK15" s="40"/>
      <c r="FL15" s="40"/>
      <c r="FM15" s="40"/>
      <c r="FN15" s="40"/>
      <c r="FO15" s="40"/>
      <c r="FP15" s="40"/>
      <c r="FQ15" s="40"/>
      <c r="FR15" s="40"/>
      <c r="FS15" s="40"/>
      <c r="FT15" s="40"/>
      <c r="FU15" s="40"/>
      <c r="FV15" s="40"/>
      <c r="FW15" s="40"/>
      <c r="FX15" s="40"/>
      <c r="FY15" s="40"/>
      <c r="FZ15" s="40"/>
      <c r="GA15" s="40"/>
      <c r="GB15" s="40"/>
      <c r="GC15" s="40"/>
      <c r="GD15" s="40"/>
      <c r="GE15" s="40"/>
      <c r="GF15" s="40"/>
      <c r="GG15" s="40"/>
      <c r="GH15" s="40"/>
      <c r="GI15" s="40"/>
      <c r="GJ15" s="40"/>
      <c r="GK15" s="40"/>
      <c r="GL15" s="40"/>
      <c r="GM15" s="40"/>
      <c r="GN15" s="40"/>
      <c r="GO15" s="40"/>
      <c r="GP15" s="40"/>
      <c r="GQ15" s="40"/>
      <c r="GR15" s="40"/>
      <c r="GS15" s="40"/>
      <c r="GT15" s="40"/>
      <c r="GU15" s="40"/>
      <c r="GV15" s="40"/>
      <c r="GW15" s="40"/>
      <c r="GX15" s="40"/>
      <c r="GY15" s="40"/>
      <c r="GZ15" s="40"/>
      <c r="HA15" s="40"/>
      <c r="HB15" s="40"/>
      <c r="HC15" s="40"/>
      <c r="HD15" s="40"/>
      <c r="HE15" s="40"/>
      <c r="HF15" s="40"/>
      <c r="HG15" s="40"/>
      <c r="HH15" s="40"/>
      <c r="HI15" s="40"/>
      <c r="HJ15" s="40"/>
      <c r="HK15" s="40"/>
      <c r="HL15" s="40"/>
      <c r="HM15" s="40"/>
      <c r="HN15" s="40"/>
      <c r="HO15" s="40"/>
      <c r="HP15" s="40"/>
      <c r="HQ15" s="40"/>
      <c r="HR15" s="40"/>
      <c r="HS15" s="40"/>
      <c r="HT15" s="40"/>
      <c r="HU15" s="40"/>
      <c r="HV15" s="40"/>
      <c r="HW15" s="40"/>
      <c r="HX15" s="40"/>
      <c r="HY15" s="40"/>
      <c r="HZ15" s="40"/>
      <c r="IA15" s="40"/>
      <c r="IB15" s="40"/>
      <c r="IC15" s="40"/>
      <c r="ID15" s="40"/>
      <c r="IE15" s="40"/>
      <c r="IF15" s="40"/>
      <c r="IG15" s="40"/>
      <c r="IH15" s="40"/>
      <c r="II15" s="40"/>
      <c r="IJ15" s="40"/>
      <c r="IK15" s="40"/>
      <c r="IL15" s="40"/>
      <c r="IM15" s="40"/>
      <c r="IN15" s="40"/>
      <c r="IO15" s="40"/>
      <c r="IP15" s="40"/>
      <c r="IQ15" s="40"/>
      <c r="IR15" s="40">
        <v>1</v>
      </c>
      <c r="IS15" s="40">
        <v>6000</v>
      </c>
      <c r="IT15" s="40"/>
      <c r="IU15" s="40"/>
      <c r="IV15" s="40"/>
      <c r="IW15" s="40"/>
      <c r="IX15" s="40"/>
      <c r="IY15" s="40"/>
      <c r="IZ15" s="40">
        <v>1</v>
      </c>
      <c r="JA15" s="40">
        <v>6000</v>
      </c>
      <c r="JB15" s="40"/>
      <c r="JC15" s="40"/>
      <c r="JD15" s="40"/>
      <c r="JE15" s="40"/>
      <c r="JF15" s="40"/>
      <c r="JG15" s="40"/>
      <c r="JH15" s="40"/>
      <c r="JI15" s="40"/>
      <c r="JJ15" s="40"/>
      <c r="JK15" s="40"/>
      <c r="JL15" s="40">
        <v>1</v>
      </c>
      <c r="JM15" s="40">
        <v>6000</v>
      </c>
      <c r="JN15" s="40"/>
      <c r="JO15" s="40"/>
      <c r="JP15" s="40"/>
      <c r="JQ15" s="40"/>
      <c r="JR15" s="40"/>
      <c r="JS15" s="40"/>
      <c r="JT15" s="40"/>
      <c r="JU15" s="40"/>
      <c r="JV15" s="40"/>
      <c r="JW15" s="40"/>
      <c r="JX15" s="40"/>
      <c r="JY15" s="40"/>
      <c r="JZ15" s="40"/>
      <c r="KA15" s="40"/>
      <c r="KB15" s="40"/>
      <c r="KC15" s="40"/>
      <c r="KD15" s="40"/>
      <c r="KE15" s="40"/>
      <c r="KF15" s="40"/>
      <c r="KG15" s="40"/>
      <c r="KH15" s="40"/>
      <c r="KI15" s="40"/>
      <c r="KJ15" s="40"/>
      <c r="KK15" s="40"/>
      <c r="KL15" s="40"/>
      <c r="KM15" s="40"/>
      <c r="KN15" s="40"/>
      <c r="KO15" s="40"/>
      <c r="KP15" s="40"/>
      <c r="KQ15" s="40"/>
      <c r="KR15" s="40"/>
      <c r="KS15" s="40"/>
      <c r="KT15" s="40"/>
      <c r="KU15" s="40"/>
      <c r="KV15" s="40"/>
      <c r="KW15" s="40"/>
      <c r="KX15" s="40"/>
      <c r="KY15" s="40"/>
      <c r="KZ15" s="40"/>
      <c r="LA15" s="40"/>
      <c r="LB15" s="40"/>
      <c r="LC15" s="40"/>
      <c r="LD15" s="40"/>
      <c r="LE15" s="40"/>
      <c r="LF15" s="40"/>
      <c r="LG15" s="40"/>
      <c r="LH15" s="40"/>
      <c r="LI15" s="40"/>
      <c r="LJ15" s="40"/>
      <c r="LK15" s="40"/>
      <c r="LL15" s="40"/>
      <c r="LM15" s="40"/>
      <c r="LN15" s="40"/>
      <c r="LO15" s="40"/>
      <c r="LP15" s="40"/>
      <c r="LQ15" s="40"/>
      <c r="LR15" s="40"/>
      <c r="LS15" s="40"/>
      <c r="LT15" s="40"/>
      <c r="LU15" s="40"/>
      <c r="LV15" s="40"/>
      <c r="LW15" s="40"/>
      <c r="LX15" s="40"/>
      <c r="LY15" s="40"/>
      <c r="LZ15" s="40"/>
      <c r="MA15" s="40"/>
      <c r="MB15" s="40"/>
      <c r="MC15" s="40"/>
      <c r="MD15" s="40"/>
      <c r="ME15" s="40"/>
      <c r="MF15" s="40"/>
      <c r="MG15" s="40"/>
      <c r="MH15" s="40"/>
      <c r="MI15" s="40"/>
      <c r="MJ15" s="40"/>
      <c r="MK15" s="40"/>
      <c r="ML15" s="40"/>
      <c r="MM15" s="40"/>
      <c r="MN15" s="40"/>
      <c r="MO15" s="40"/>
      <c r="MP15" s="40"/>
      <c r="MQ15" s="40"/>
      <c r="MR15" s="40"/>
      <c r="MS15" s="40"/>
      <c r="MT15" s="40"/>
      <c r="MU15" s="40"/>
      <c r="MV15" s="40"/>
      <c r="MW15" s="40"/>
      <c r="MX15" s="40"/>
      <c r="MY15" s="40"/>
      <c r="MZ15" s="40">
        <v>1</v>
      </c>
      <c r="NA15" s="40">
        <v>6000</v>
      </c>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row>
    <row r="16" spans="1:1275" ht="15" x14ac:dyDescent="0.25">
      <c r="A16" s="41" t="s">
        <v>151</v>
      </c>
      <c r="B16" s="40"/>
      <c r="C16" s="40"/>
      <c r="D16" s="40"/>
      <c r="E16" s="40"/>
      <c r="F16" s="40">
        <v>1</v>
      </c>
      <c r="G16" s="40">
        <v>15500</v>
      </c>
      <c r="H16" s="40">
        <v>1</v>
      </c>
      <c r="I16" s="40">
        <v>15500</v>
      </c>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v>1</v>
      </c>
      <c r="AM16" s="40">
        <v>15500</v>
      </c>
      <c r="AN16" s="40"/>
      <c r="AO16" s="40"/>
      <c r="AP16" s="40"/>
      <c r="AQ16" s="40"/>
      <c r="AR16" s="40">
        <v>2</v>
      </c>
      <c r="AS16" s="40">
        <v>18464</v>
      </c>
      <c r="AT16" s="40">
        <v>2</v>
      </c>
      <c r="AU16" s="40">
        <v>30478.491442596365</v>
      </c>
      <c r="AV16" s="40">
        <v>4</v>
      </c>
      <c r="AW16" s="40">
        <v>24471.245721298183</v>
      </c>
      <c r="AX16" s="40"/>
      <c r="AY16" s="40"/>
      <c r="AZ16" s="40"/>
      <c r="BA16" s="40"/>
      <c r="BB16" s="40"/>
      <c r="BC16" s="40"/>
      <c r="BD16" s="40"/>
      <c r="BE16" s="40"/>
      <c r="BF16" s="40"/>
      <c r="BG16" s="40"/>
      <c r="BH16" s="40"/>
      <c r="BI16" s="40"/>
      <c r="BJ16" s="40"/>
      <c r="BK16" s="40"/>
      <c r="BL16" s="40"/>
      <c r="BM16" s="40"/>
      <c r="BN16" s="40"/>
      <c r="BO16" s="40"/>
      <c r="BP16" s="40"/>
      <c r="BQ16" s="40"/>
      <c r="BR16" s="40"/>
      <c r="BS16" s="40"/>
      <c r="BT16" s="40"/>
      <c r="BU16" s="40"/>
      <c r="BV16" s="40"/>
      <c r="BW16" s="40"/>
      <c r="BX16" s="40"/>
      <c r="BY16" s="40"/>
      <c r="BZ16" s="40"/>
      <c r="CA16" s="40"/>
      <c r="CB16" s="40">
        <v>4</v>
      </c>
      <c r="CC16" s="40">
        <v>24471.245721298183</v>
      </c>
      <c r="CD16" s="40"/>
      <c r="CE16" s="40"/>
      <c r="CF16" s="40"/>
      <c r="CG16" s="40"/>
      <c r="CH16" s="40"/>
      <c r="CI16" s="40"/>
      <c r="CJ16" s="40"/>
      <c r="CK16" s="40"/>
      <c r="CL16" s="40"/>
      <c r="CM16" s="40"/>
      <c r="CN16" s="40"/>
      <c r="CO16" s="40"/>
      <c r="CP16" s="40"/>
      <c r="CQ16" s="40"/>
      <c r="CR16" s="40"/>
      <c r="CS16" s="40"/>
      <c r="CT16" s="40"/>
      <c r="CU16" s="40"/>
      <c r="CV16" s="40"/>
      <c r="CW16" s="40"/>
      <c r="CX16" s="40"/>
      <c r="CY16" s="40"/>
      <c r="CZ16" s="40"/>
      <c r="DA16" s="40"/>
      <c r="DB16" s="40"/>
      <c r="DC16" s="40"/>
      <c r="DD16" s="40"/>
      <c r="DE16" s="40"/>
      <c r="DF16" s="40"/>
      <c r="DG16" s="40"/>
      <c r="DH16" s="40"/>
      <c r="DI16" s="40"/>
      <c r="DJ16" s="40"/>
      <c r="DK16" s="40"/>
      <c r="DL16" s="40"/>
      <c r="DM16" s="40"/>
      <c r="DN16" s="40"/>
      <c r="DO16" s="40"/>
      <c r="DP16" s="40"/>
      <c r="DQ16" s="40"/>
      <c r="DR16" s="40"/>
      <c r="DS16" s="40"/>
      <c r="DT16" s="40"/>
      <c r="DU16" s="40"/>
      <c r="DV16" s="40"/>
      <c r="DW16" s="40"/>
      <c r="DX16" s="40"/>
      <c r="DY16" s="40"/>
      <c r="DZ16" s="40"/>
      <c r="EA16" s="40"/>
      <c r="EB16" s="40"/>
      <c r="EC16" s="40"/>
      <c r="ED16" s="40"/>
      <c r="EE16" s="40"/>
      <c r="EF16" s="40"/>
      <c r="EG16" s="40"/>
      <c r="EH16" s="40"/>
      <c r="EI16" s="40"/>
      <c r="EJ16" s="40"/>
      <c r="EK16" s="40"/>
      <c r="EL16" s="40"/>
      <c r="EM16" s="40"/>
      <c r="EN16" s="40"/>
      <c r="EO16" s="40"/>
      <c r="EP16" s="40"/>
      <c r="EQ16" s="40"/>
      <c r="ER16" s="40"/>
      <c r="ES16" s="40"/>
      <c r="ET16" s="40"/>
      <c r="EU16" s="40"/>
      <c r="EV16" s="40"/>
      <c r="EW16" s="40"/>
      <c r="EX16" s="40"/>
      <c r="EY16" s="40"/>
      <c r="EZ16" s="40"/>
      <c r="FA16" s="40"/>
      <c r="FB16" s="40"/>
      <c r="FC16" s="40"/>
      <c r="FD16" s="40"/>
      <c r="FE16" s="40"/>
      <c r="FF16" s="40"/>
      <c r="FG16" s="40"/>
      <c r="FH16" s="40"/>
      <c r="FI16" s="40"/>
      <c r="FJ16" s="40"/>
      <c r="FK16" s="40"/>
      <c r="FL16" s="40"/>
      <c r="FM16" s="40"/>
      <c r="FN16" s="40"/>
      <c r="FO16" s="40"/>
      <c r="FP16" s="40"/>
      <c r="FQ16" s="40"/>
      <c r="FR16" s="40"/>
      <c r="FS16" s="40"/>
      <c r="FT16" s="40">
        <v>1</v>
      </c>
      <c r="FU16" s="40">
        <v>100000</v>
      </c>
      <c r="FV16" s="40">
        <v>1</v>
      </c>
      <c r="FW16" s="40">
        <v>100000</v>
      </c>
      <c r="FX16" s="40"/>
      <c r="FY16" s="40"/>
      <c r="FZ16" s="40"/>
      <c r="GA16" s="40"/>
      <c r="GB16" s="40"/>
      <c r="GC16" s="40"/>
      <c r="GD16" s="40"/>
      <c r="GE16" s="40"/>
      <c r="GF16" s="40"/>
      <c r="GG16" s="40"/>
      <c r="GH16" s="40"/>
      <c r="GI16" s="40"/>
      <c r="GJ16" s="40">
        <v>1</v>
      </c>
      <c r="GK16" s="40">
        <v>45000</v>
      </c>
      <c r="GL16" s="40">
        <v>1</v>
      </c>
      <c r="GM16" s="40">
        <v>45000</v>
      </c>
      <c r="GN16" s="40">
        <v>2</v>
      </c>
      <c r="GO16" s="40">
        <v>72500</v>
      </c>
      <c r="GP16" s="40"/>
      <c r="GQ16" s="40"/>
      <c r="GR16" s="40"/>
      <c r="GS16" s="40"/>
      <c r="GT16" s="40"/>
      <c r="GU16" s="40"/>
      <c r="GV16" s="40"/>
      <c r="GW16" s="40"/>
      <c r="GX16" s="40"/>
      <c r="GY16" s="40"/>
      <c r="GZ16" s="40"/>
      <c r="HA16" s="40"/>
      <c r="HB16" s="40"/>
      <c r="HC16" s="40"/>
      <c r="HD16" s="40"/>
      <c r="HE16" s="40"/>
      <c r="HF16" s="40"/>
      <c r="HG16" s="40"/>
      <c r="HH16" s="40"/>
      <c r="HI16" s="40"/>
      <c r="HJ16" s="40"/>
      <c r="HK16" s="40"/>
      <c r="HL16" s="40"/>
      <c r="HM16" s="40"/>
      <c r="HN16" s="40"/>
      <c r="HO16" s="40"/>
      <c r="HP16" s="40"/>
      <c r="HQ16" s="40"/>
      <c r="HR16" s="40"/>
      <c r="HS16" s="40"/>
      <c r="HT16" s="40"/>
      <c r="HU16" s="40"/>
      <c r="HV16" s="40"/>
      <c r="HW16" s="40"/>
      <c r="HX16" s="40"/>
      <c r="HY16" s="40"/>
      <c r="HZ16" s="40"/>
      <c r="IA16" s="40"/>
      <c r="IB16" s="40">
        <v>2</v>
      </c>
      <c r="IC16" s="40">
        <v>16500</v>
      </c>
      <c r="ID16" s="40"/>
      <c r="IE16" s="40"/>
      <c r="IF16" s="40">
        <v>2</v>
      </c>
      <c r="IG16" s="40">
        <v>16500</v>
      </c>
      <c r="IH16" s="40"/>
      <c r="II16" s="40"/>
      <c r="IJ16" s="40"/>
      <c r="IK16" s="40"/>
      <c r="IL16" s="40"/>
      <c r="IM16" s="40"/>
      <c r="IN16" s="40">
        <v>1</v>
      </c>
      <c r="IO16" s="40">
        <v>30000</v>
      </c>
      <c r="IP16" s="40">
        <v>1</v>
      </c>
      <c r="IQ16" s="40">
        <v>30000</v>
      </c>
      <c r="IR16" s="40"/>
      <c r="IS16" s="40"/>
      <c r="IT16" s="40"/>
      <c r="IU16" s="40"/>
      <c r="IV16" s="40"/>
      <c r="IW16" s="40"/>
      <c r="IX16" s="40"/>
      <c r="IY16" s="40"/>
      <c r="IZ16" s="40"/>
      <c r="JA16" s="40"/>
      <c r="JB16" s="40"/>
      <c r="JC16" s="40"/>
      <c r="JD16" s="40"/>
      <c r="JE16" s="40"/>
      <c r="JF16" s="40"/>
      <c r="JG16" s="40"/>
      <c r="JH16" s="40"/>
      <c r="JI16" s="40"/>
      <c r="JJ16" s="40"/>
      <c r="JK16" s="40"/>
      <c r="JL16" s="40">
        <v>3</v>
      </c>
      <c r="JM16" s="40">
        <v>21000</v>
      </c>
      <c r="JN16" s="40"/>
      <c r="JO16" s="40"/>
      <c r="JP16" s="40"/>
      <c r="JQ16" s="40"/>
      <c r="JR16" s="40"/>
      <c r="JS16" s="40"/>
      <c r="JT16" s="40"/>
      <c r="JU16" s="40"/>
      <c r="JV16" s="40"/>
      <c r="JW16" s="40"/>
      <c r="JX16" s="40"/>
      <c r="JY16" s="40"/>
      <c r="JZ16" s="40"/>
      <c r="KA16" s="40"/>
      <c r="KB16" s="40"/>
      <c r="KC16" s="40"/>
      <c r="KD16" s="40"/>
      <c r="KE16" s="40"/>
      <c r="KF16" s="40"/>
      <c r="KG16" s="40"/>
      <c r="KH16" s="40"/>
      <c r="KI16" s="40"/>
      <c r="KJ16" s="40"/>
      <c r="KK16" s="40"/>
      <c r="KL16" s="40"/>
      <c r="KM16" s="40"/>
      <c r="KN16" s="40"/>
      <c r="KO16" s="40"/>
      <c r="KP16" s="40"/>
      <c r="KQ16" s="40"/>
      <c r="KR16" s="40"/>
      <c r="KS16" s="40"/>
      <c r="KT16" s="40"/>
      <c r="KU16" s="40"/>
      <c r="KV16" s="40"/>
      <c r="KW16" s="40"/>
      <c r="KX16" s="40"/>
      <c r="KY16" s="40"/>
      <c r="KZ16" s="40"/>
      <c r="LA16" s="40"/>
      <c r="LB16" s="40"/>
      <c r="LC16" s="40"/>
      <c r="LD16" s="40"/>
      <c r="LE16" s="40"/>
      <c r="LF16" s="40"/>
      <c r="LG16" s="40"/>
      <c r="LH16" s="40"/>
      <c r="LI16" s="40"/>
      <c r="LJ16" s="40"/>
      <c r="LK16" s="40"/>
      <c r="LL16" s="40"/>
      <c r="LM16" s="40"/>
      <c r="LN16" s="40"/>
      <c r="LO16" s="40"/>
      <c r="LP16" s="40"/>
      <c r="LQ16" s="40"/>
      <c r="LR16" s="40"/>
      <c r="LS16" s="40"/>
      <c r="LT16" s="40"/>
      <c r="LU16" s="40"/>
      <c r="LV16" s="40"/>
      <c r="LW16" s="40"/>
      <c r="LX16" s="40"/>
      <c r="LY16" s="40"/>
      <c r="LZ16" s="40"/>
      <c r="MA16" s="40"/>
      <c r="MB16" s="40"/>
      <c r="MC16" s="40"/>
      <c r="MD16" s="40"/>
      <c r="ME16" s="40"/>
      <c r="MF16" s="40"/>
      <c r="MG16" s="40"/>
      <c r="MH16" s="40"/>
      <c r="MI16" s="40"/>
      <c r="MJ16" s="40"/>
      <c r="MK16" s="40"/>
      <c r="ML16" s="40"/>
      <c r="MM16" s="40"/>
      <c r="MN16" s="40"/>
      <c r="MO16" s="40"/>
      <c r="MP16" s="40"/>
      <c r="MQ16" s="40"/>
      <c r="MR16" s="40"/>
      <c r="MS16" s="40"/>
      <c r="MT16" s="40"/>
      <c r="MU16" s="40"/>
      <c r="MV16" s="40"/>
      <c r="MW16" s="40"/>
      <c r="MX16" s="40"/>
      <c r="MY16" s="40"/>
      <c r="MZ16" s="40">
        <v>10</v>
      </c>
      <c r="NA16" s="40">
        <v>32138.498288519273</v>
      </c>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row>
    <row r="17" spans="1:1275" ht="15" x14ac:dyDescent="0.25">
      <c r="A17" s="41" t="s">
        <v>184</v>
      </c>
      <c r="B17" s="40"/>
      <c r="C17" s="40"/>
      <c r="D17" s="40"/>
      <c r="E17" s="40"/>
      <c r="F17" s="40"/>
      <c r="G17" s="40"/>
      <c r="H17" s="40"/>
      <c r="I17" s="40"/>
      <c r="J17" s="40"/>
      <c r="K17" s="40"/>
      <c r="L17" s="40"/>
      <c r="M17" s="40"/>
      <c r="N17" s="40"/>
      <c r="O17" s="40"/>
      <c r="P17" s="40"/>
      <c r="Q17" s="40"/>
      <c r="R17" s="40"/>
      <c r="S17" s="40"/>
      <c r="T17" s="40"/>
      <c r="U17" s="40"/>
      <c r="V17" s="40"/>
      <c r="W17" s="40"/>
      <c r="X17" s="40"/>
      <c r="Y17" s="40"/>
      <c r="Z17" s="40"/>
      <c r="AA17" s="40"/>
      <c r="AB17" s="40"/>
      <c r="AC17" s="40"/>
      <c r="AD17" s="40"/>
      <c r="AE17" s="40"/>
      <c r="AF17" s="40"/>
      <c r="AG17" s="40"/>
      <c r="AH17" s="40"/>
      <c r="AI17" s="40"/>
      <c r="AJ17" s="40"/>
      <c r="AK17" s="40"/>
      <c r="AL17" s="40"/>
      <c r="AM17" s="40"/>
      <c r="AN17" s="40"/>
      <c r="AO17" s="40"/>
      <c r="AP17" s="40"/>
      <c r="AQ17" s="40"/>
      <c r="AR17" s="40"/>
      <c r="AS17" s="40"/>
      <c r="AT17" s="40">
        <v>1</v>
      </c>
      <c r="AU17" s="40">
        <v>26000</v>
      </c>
      <c r="AV17" s="40">
        <v>1</v>
      </c>
      <c r="AW17" s="40">
        <v>26000</v>
      </c>
      <c r="AX17" s="40"/>
      <c r="AY17" s="40"/>
      <c r="AZ17" s="40"/>
      <c r="BA17" s="40"/>
      <c r="BB17" s="40"/>
      <c r="BC17" s="40"/>
      <c r="BD17" s="40"/>
      <c r="BE17" s="40"/>
      <c r="BF17" s="40"/>
      <c r="BG17" s="40"/>
      <c r="BH17" s="40"/>
      <c r="BI17" s="40"/>
      <c r="BJ17" s="40"/>
      <c r="BK17" s="40"/>
      <c r="BL17" s="40"/>
      <c r="BM17" s="40"/>
      <c r="BN17" s="40"/>
      <c r="BO17" s="40"/>
      <c r="BP17" s="40"/>
      <c r="BQ17" s="40"/>
      <c r="BR17" s="40"/>
      <c r="BS17" s="40"/>
      <c r="BT17" s="40"/>
      <c r="BU17" s="40"/>
      <c r="BV17" s="40"/>
      <c r="BW17" s="40"/>
      <c r="BX17" s="40"/>
      <c r="BY17" s="40"/>
      <c r="BZ17" s="40"/>
      <c r="CA17" s="40"/>
      <c r="CB17" s="40">
        <v>1</v>
      </c>
      <c r="CC17" s="40">
        <v>26000</v>
      </c>
      <c r="CD17" s="40"/>
      <c r="CE17" s="40"/>
      <c r="CF17" s="40"/>
      <c r="CG17" s="40"/>
      <c r="CH17" s="40"/>
      <c r="CI17" s="40"/>
      <c r="CJ17" s="40"/>
      <c r="CK17" s="40"/>
      <c r="CL17" s="40"/>
      <c r="CM17" s="40"/>
      <c r="CN17" s="40"/>
      <c r="CO17" s="40"/>
      <c r="CP17" s="40"/>
      <c r="CQ17" s="40"/>
      <c r="CR17" s="40"/>
      <c r="CS17" s="40"/>
      <c r="CT17" s="40"/>
      <c r="CU17" s="40"/>
      <c r="CV17" s="40"/>
      <c r="CW17" s="40"/>
      <c r="CX17" s="40"/>
      <c r="CY17" s="40"/>
      <c r="CZ17" s="40"/>
      <c r="DA17" s="40"/>
      <c r="DB17" s="40"/>
      <c r="DC17" s="40"/>
      <c r="DD17" s="40"/>
      <c r="DE17" s="40"/>
      <c r="DF17" s="40"/>
      <c r="DG17" s="40"/>
      <c r="DH17" s="40"/>
      <c r="DI17" s="40"/>
      <c r="DJ17" s="40"/>
      <c r="DK17" s="40"/>
      <c r="DL17" s="40"/>
      <c r="DM17" s="40"/>
      <c r="DN17" s="40"/>
      <c r="DO17" s="40"/>
      <c r="DP17" s="40"/>
      <c r="DQ17" s="40"/>
      <c r="DR17" s="40"/>
      <c r="DS17" s="40"/>
      <c r="DT17" s="40"/>
      <c r="DU17" s="40"/>
      <c r="DV17" s="40"/>
      <c r="DW17" s="40"/>
      <c r="DX17" s="40"/>
      <c r="DY17" s="40"/>
      <c r="DZ17" s="40"/>
      <c r="EA17" s="40"/>
      <c r="EB17" s="40"/>
      <c r="EC17" s="40"/>
      <c r="ED17" s="40"/>
      <c r="EE17" s="40"/>
      <c r="EF17" s="40"/>
      <c r="EG17" s="40"/>
      <c r="EH17" s="40"/>
      <c r="EI17" s="40"/>
      <c r="EJ17" s="40"/>
      <c r="EK17" s="40"/>
      <c r="EL17" s="40"/>
      <c r="EM17" s="40"/>
      <c r="EN17" s="40"/>
      <c r="EO17" s="40"/>
      <c r="EP17" s="40"/>
      <c r="EQ17" s="40"/>
      <c r="ER17" s="40"/>
      <c r="ES17" s="40"/>
      <c r="ET17" s="40"/>
      <c r="EU17" s="40"/>
      <c r="EV17" s="40"/>
      <c r="EW17" s="40"/>
      <c r="EX17" s="40"/>
      <c r="EY17" s="40"/>
      <c r="EZ17" s="40"/>
      <c r="FA17" s="40"/>
      <c r="FB17" s="40"/>
      <c r="FC17" s="40"/>
      <c r="FD17" s="40"/>
      <c r="FE17" s="40"/>
      <c r="FF17" s="40"/>
      <c r="FG17" s="40"/>
      <c r="FH17" s="40"/>
      <c r="FI17" s="40"/>
      <c r="FJ17" s="40"/>
      <c r="FK17" s="40"/>
      <c r="FL17" s="40"/>
      <c r="FM17" s="40"/>
      <c r="FN17" s="40"/>
      <c r="FO17" s="40"/>
      <c r="FP17" s="40"/>
      <c r="FQ17" s="40"/>
      <c r="FR17" s="40"/>
      <c r="FS17" s="40"/>
      <c r="FT17" s="40"/>
      <c r="FU17" s="40"/>
      <c r="FV17" s="40"/>
      <c r="FW17" s="40"/>
      <c r="FX17" s="40"/>
      <c r="FY17" s="40"/>
      <c r="FZ17" s="40"/>
      <c r="GA17" s="40"/>
      <c r="GB17" s="40"/>
      <c r="GC17" s="40"/>
      <c r="GD17" s="40"/>
      <c r="GE17" s="40"/>
      <c r="GF17" s="40"/>
      <c r="GG17" s="40"/>
      <c r="GH17" s="40"/>
      <c r="GI17" s="40"/>
      <c r="GJ17" s="40"/>
      <c r="GK17" s="40"/>
      <c r="GL17" s="40"/>
      <c r="GM17" s="40"/>
      <c r="GN17" s="40"/>
      <c r="GO17" s="40"/>
      <c r="GP17" s="40"/>
      <c r="GQ17" s="40"/>
      <c r="GR17" s="40"/>
      <c r="GS17" s="40"/>
      <c r="GT17" s="40"/>
      <c r="GU17" s="40"/>
      <c r="GV17" s="40"/>
      <c r="GW17" s="40"/>
      <c r="GX17" s="40"/>
      <c r="GY17" s="40"/>
      <c r="GZ17" s="40"/>
      <c r="HA17" s="40"/>
      <c r="HB17" s="40"/>
      <c r="HC17" s="40"/>
      <c r="HD17" s="40"/>
      <c r="HE17" s="40"/>
      <c r="HF17" s="40"/>
      <c r="HG17" s="40"/>
      <c r="HH17" s="40"/>
      <c r="HI17" s="40"/>
      <c r="HJ17" s="40"/>
      <c r="HK17" s="40"/>
      <c r="HL17" s="40"/>
      <c r="HM17" s="40"/>
      <c r="HN17" s="40"/>
      <c r="HO17" s="40"/>
      <c r="HP17" s="40"/>
      <c r="HQ17" s="40"/>
      <c r="HR17" s="40"/>
      <c r="HS17" s="40"/>
      <c r="HT17" s="40"/>
      <c r="HU17" s="40"/>
      <c r="HV17" s="40"/>
      <c r="HW17" s="40"/>
      <c r="HX17" s="40"/>
      <c r="HY17" s="40"/>
      <c r="HZ17" s="40">
        <v>1</v>
      </c>
      <c r="IA17" s="40">
        <v>63519.971949580387</v>
      </c>
      <c r="IB17" s="40"/>
      <c r="IC17" s="40"/>
      <c r="ID17" s="40"/>
      <c r="IE17" s="40"/>
      <c r="IF17" s="40">
        <v>1</v>
      </c>
      <c r="IG17" s="40">
        <v>63519.971949580387</v>
      </c>
      <c r="IH17" s="40"/>
      <c r="II17" s="40"/>
      <c r="IJ17" s="40"/>
      <c r="IK17" s="40"/>
      <c r="IL17" s="40"/>
      <c r="IM17" s="40"/>
      <c r="IN17" s="40"/>
      <c r="IO17" s="40"/>
      <c r="IP17" s="40"/>
      <c r="IQ17" s="40"/>
      <c r="IR17" s="40"/>
      <c r="IS17" s="40"/>
      <c r="IT17" s="40"/>
      <c r="IU17" s="40"/>
      <c r="IV17" s="40"/>
      <c r="IW17" s="40"/>
      <c r="IX17" s="40"/>
      <c r="IY17" s="40"/>
      <c r="IZ17" s="40"/>
      <c r="JA17" s="40"/>
      <c r="JB17" s="40"/>
      <c r="JC17" s="40"/>
      <c r="JD17" s="40"/>
      <c r="JE17" s="40"/>
      <c r="JF17" s="40"/>
      <c r="JG17" s="40"/>
      <c r="JH17" s="40"/>
      <c r="JI17" s="40"/>
      <c r="JJ17" s="40"/>
      <c r="JK17" s="40"/>
      <c r="JL17" s="40">
        <v>1</v>
      </c>
      <c r="JM17" s="40">
        <v>63519.971949580387</v>
      </c>
      <c r="JN17" s="40"/>
      <c r="JO17" s="40"/>
      <c r="JP17" s="40"/>
      <c r="JQ17" s="40"/>
      <c r="JR17" s="40"/>
      <c r="JS17" s="40"/>
      <c r="JT17" s="40"/>
      <c r="JU17" s="40"/>
      <c r="JV17" s="40"/>
      <c r="JW17" s="40"/>
      <c r="JX17" s="40"/>
      <c r="JY17" s="40"/>
      <c r="JZ17" s="40"/>
      <c r="KA17" s="40"/>
      <c r="KB17" s="40"/>
      <c r="KC17" s="40"/>
      <c r="KD17" s="40"/>
      <c r="KE17" s="40"/>
      <c r="KF17" s="40"/>
      <c r="KG17" s="40"/>
      <c r="KH17" s="40"/>
      <c r="KI17" s="40"/>
      <c r="KJ17" s="40"/>
      <c r="KK17" s="40"/>
      <c r="KL17" s="40"/>
      <c r="KM17" s="40"/>
      <c r="KN17" s="40"/>
      <c r="KO17" s="40"/>
      <c r="KP17" s="40"/>
      <c r="KQ17" s="40"/>
      <c r="KR17" s="40"/>
      <c r="KS17" s="40"/>
      <c r="KT17" s="40"/>
      <c r="KU17" s="40"/>
      <c r="KV17" s="40"/>
      <c r="KW17" s="40"/>
      <c r="KX17" s="40"/>
      <c r="KY17" s="40"/>
      <c r="KZ17" s="40"/>
      <c r="LA17" s="40"/>
      <c r="LB17" s="40"/>
      <c r="LC17" s="40"/>
      <c r="LD17" s="40"/>
      <c r="LE17" s="40"/>
      <c r="LF17" s="40"/>
      <c r="LG17" s="40"/>
      <c r="LH17" s="40"/>
      <c r="LI17" s="40"/>
      <c r="LJ17" s="40"/>
      <c r="LK17" s="40"/>
      <c r="LL17" s="40"/>
      <c r="LM17" s="40"/>
      <c r="LN17" s="40"/>
      <c r="LO17" s="40"/>
      <c r="LP17" s="40"/>
      <c r="LQ17" s="40"/>
      <c r="LR17" s="40"/>
      <c r="LS17" s="40"/>
      <c r="LT17" s="40"/>
      <c r="LU17" s="40"/>
      <c r="LV17" s="40"/>
      <c r="LW17" s="40"/>
      <c r="LX17" s="40"/>
      <c r="LY17" s="40"/>
      <c r="LZ17" s="40"/>
      <c r="MA17" s="40"/>
      <c r="MB17" s="40"/>
      <c r="MC17" s="40"/>
      <c r="MD17" s="40"/>
      <c r="ME17" s="40"/>
      <c r="MF17" s="40"/>
      <c r="MG17" s="40"/>
      <c r="MH17" s="40"/>
      <c r="MI17" s="40"/>
      <c r="MJ17" s="40"/>
      <c r="MK17" s="40"/>
      <c r="ML17" s="40"/>
      <c r="MM17" s="40"/>
      <c r="MN17" s="40"/>
      <c r="MO17" s="40"/>
      <c r="MP17" s="40"/>
      <c r="MQ17" s="40"/>
      <c r="MR17" s="40"/>
      <c r="MS17" s="40"/>
      <c r="MT17" s="40"/>
      <c r="MU17" s="40"/>
      <c r="MV17" s="40"/>
      <c r="MW17" s="40"/>
      <c r="MX17" s="40"/>
      <c r="MY17" s="40"/>
      <c r="MZ17" s="40">
        <v>2</v>
      </c>
      <c r="NA17" s="40">
        <v>44759.985974790194</v>
      </c>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row>
    <row r="18" spans="1:1275" ht="15" x14ac:dyDescent="0.25">
      <c r="A18" s="41" t="s">
        <v>242</v>
      </c>
      <c r="B18" s="40"/>
      <c r="C18" s="40"/>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40"/>
      <c r="AE18" s="40"/>
      <c r="AF18" s="40"/>
      <c r="AG18" s="40"/>
      <c r="AH18" s="40"/>
      <c r="AI18" s="40"/>
      <c r="AJ18" s="40"/>
      <c r="AK18" s="40"/>
      <c r="AL18" s="40"/>
      <c r="AM18" s="40"/>
      <c r="AN18" s="40"/>
      <c r="AO18" s="40"/>
      <c r="AP18" s="40"/>
      <c r="AQ18" s="40"/>
      <c r="AR18" s="40"/>
      <c r="AS18" s="40"/>
      <c r="AT18" s="40"/>
      <c r="AU18" s="40"/>
      <c r="AV18" s="40"/>
      <c r="AW18" s="40"/>
      <c r="AX18" s="40"/>
      <c r="AY18" s="40"/>
      <c r="AZ18" s="40"/>
      <c r="BA18" s="40"/>
      <c r="BB18" s="40"/>
      <c r="BC18" s="40"/>
      <c r="BD18" s="40"/>
      <c r="BE18" s="40"/>
      <c r="BF18" s="40"/>
      <c r="BG18" s="40"/>
      <c r="BH18" s="40"/>
      <c r="BI18" s="40"/>
      <c r="BJ18" s="40"/>
      <c r="BK18" s="40"/>
      <c r="BL18" s="40"/>
      <c r="BM18" s="40"/>
      <c r="BN18" s="40"/>
      <c r="BO18" s="40"/>
      <c r="BP18" s="40"/>
      <c r="BQ18" s="40"/>
      <c r="BR18" s="40"/>
      <c r="BS18" s="40"/>
      <c r="BT18" s="40"/>
      <c r="BU18" s="40"/>
      <c r="BV18" s="40"/>
      <c r="BW18" s="40"/>
      <c r="BX18" s="40"/>
      <c r="BY18" s="40"/>
      <c r="BZ18" s="40"/>
      <c r="CA18" s="40"/>
      <c r="CB18" s="40"/>
      <c r="CC18" s="40"/>
      <c r="CD18" s="40"/>
      <c r="CE18" s="40"/>
      <c r="CF18" s="40"/>
      <c r="CG18" s="40"/>
      <c r="CH18" s="40"/>
      <c r="CI18" s="40"/>
      <c r="CJ18" s="40"/>
      <c r="CK18" s="40"/>
      <c r="CL18" s="40"/>
      <c r="CM18" s="40"/>
      <c r="CN18" s="40"/>
      <c r="CO18" s="40"/>
      <c r="CP18" s="40"/>
      <c r="CQ18" s="40"/>
      <c r="CR18" s="40"/>
      <c r="CS18" s="40"/>
      <c r="CT18" s="40"/>
      <c r="CU18" s="40"/>
      <c r="CV18" s="40"/>
      <c r="CW18" s="40"/>
      <c r="CX18" s="40"/>
      <c r="CY18" s="40"/>
      <c r="CZ18" s="40"/>
      <c r="DA18" s="40"/>
      <c r="DB18" s="40"/>
      <c r="DC18" s="40"/>
      <c r="DD18" s="40"/>
      <c r="DE18" s="40"/>
      <c r="DF18" s="40"/>
      <c r="DG18" s="40"/>
      <c r="DH18" s="40"/>
      <c r="DI18" s="40"/>
      <c r="DJ18" s="40"/>
      <c r="DK18" s="40"/>
      <c r="DL18" s="40"/>
      <c r="DM18" s="40"/>
      <c r="DN18" s="40"/>
      <c r="DO18" s="40"/>
      <c r="DP18" s="40"/>
      <c r="DQ18" s="40"/>
      <c r="DR18" s="40"/>
      <c r="DS18" s="40"/>
      <c r="DT18" s="40"/>
      <c r="DU18" s="40"/>
      <c r="DV18" s="40"/>
      <c r="DW18" s="40"/>
      <c r="DX18" s="40"/>
      <c r="DY18" s="40"/>
      <c r="DZ18" s="40"/>
      <c r="EA18" s="40"/>
      <c r="EB18" s="40"/>
      <c r="EC18" s="40"/>
      <c r="ED18" s="40"/>
      <c r="EE18" s="40"/>
      <c r="EF18" s="40"/>
      <c r="EG18" s="40"/>
      <c r="EH18" s="40"/>
      <c r="EI18" s="40"/>
      <c r="EJ18" s="40"/>
      <c r="EK18" s="40"/>
      <c r="EL18" s="40"/>
      <c r="EM18" s="40"/>
      <c r="EN18" s="40"/>
      <c r="EO18" s="40"/>
      <c r="EP18" s="40"/>
      <c r="EQ18" s="40"/>
      <c r="ER18" s="40"/>
      <c r="ES18" s="40"/>
      <c r="ET18" s="40"/>
      <c r="EU18" s="40"/>
      <c r="EV18" s="40"/>
      <c r="EW18" s="40"/>
      <c r="EX18" s="40"/>
      <c r="EY18" s="40"/>
      <c r="EZ18" s="40"/>
      <c r="FA18" s="40"/>
      <c r="FB18" s="40"/>
      <c r="FC18" s="40"/>
      <c r="FD18" s="40"/>
      <c r="FE18" s="40"/>
      <c r="FF18" s="40"/>
      <c r="FG18" s="40"/>
      <c r="FH18" s="40"/>
      <c r="FI18" s="40"/>
      <c r="FJ18" s="40"/>
      <c r="FK18" s="40"/>
      <c r="FL18" s="40"/>
      <c r="FM18" s="40"/>
      <c r="FN18" s="40"/>
      <c r="FO18" s="40"/>
      <c r="FP18" s="40"/>
      <c r="FQ18" s="40"/>
      <c r="FR18" s="40"/>
      <c r="FS18" s="40"/>
      <c r="FT18" s="40"/>
      <c r="FU18" s="40"/>
      <c r="FV18" s="40"/>
      <c r="FW18" s="40"/>
      <c r="FX18" s="40"/>
      <c r="FY18" s="40"/>
      <c r="FZ18" s="40"/>
      <c r="GA18" s="40"/>
      <c r="GB18" s="40"/>
      <c r="GC18" s="40"/>
      <c r="GD18" s="40"/>
      <c r="GE18" s="40"/>
      <c r="GF18" s="40"/>
      <c r="GG18" s="40"/>
      <c r="GH18" s="40"/>
      <c r="GI18" s="40"/>
      <c r="GJ18" s="40"/>
      <c r="GK18" s="40"/>
      <c r="GL18" s="40"/>
      <c r="GM18" s="40"/>
      <c r="GN18" s="40"/>
      <c r="GO18" s="40"/>
      <c r="GP18" s="40"/>
      <c r="GQ18" s="40"/>
      <c r="GR18" s="40"/>
      <c r="GS18" s="40"/>
      <c r="GT18" s="40"/>
      <c r="GU18" s="40"/>
      <c r="GV18" s="40"/>
      <c r="GW18" s="40"/>
      <c r="GX18" s="40"/>
      <c r="GY18" s="40"/>
      <c r="GZ18" s="40"/>
      <c r="HA18" s="40"/>
      <c r="HB18" s="40"/>
      <c r="HC18" s="40"/>
      <c r="HD18" s="40"/>
      <c r="HE18" s="40"/>
      <c r="HF18" s="40"/>
      <c r="HG18" s="40"/>
      <c r="HH18" s="40"/>
      <c r="HI18" s="40"/>
      <c r="HJ18" s="40"/>
      <c r="HK18" s="40"/>
      <c r="HL18" s="40"/>
      <c r="HM18" s="40"/>
      <c r="HN18" s="40"/>
      <c r="HO18" s="40"/>
      <c r="HP18" s="40"/>
      <c r="HQ18" s="40"/>
      <c r="HR18" s="40"/>
      <c r="HS18" s="40"/>
      <c r="HT18" s="40"/>
      <c r="HU18" s="40"/>
      <c r="HV18" s="40"/>
      <c r="HW18" s="40"/>
      <c r="HX18" s="40"/>
      <c r="HY18" s="40"/>
      <c r="HZ18" s="40"/>
      <c r="IA18" s="40"/>
      <c r="IB18" s="40"/>
      <c r="IC18" s="40"/>
      <c r="ID18" s="40"/>
      <c r="IE18" s="40"/>
      <c r="IF18" s="40"/>
      <c r="IG18" s="40"/>
      <c r="IH18" s="40"/>
      <c r="II18" s="40"/>
      <c r="IJ18" s="40"/>
      <c r="IK18" s="40"/>
      <c r="IL18" s="40"/>
      <c r="IM18" s="40"/>
      <c r="IN18" s="40"/>
      <c r="IO18" s="40"/>
      <c r="IP18" s="40"/>
      <c r="IQ18" s="40"/>
      <c r="IR18" s="40"/>
      <c r="IS18" s="40"/>
      <c r="IT18" s="40"/>
      <c r="IU18" s="40"/>
      <c r="IV18" s="40"/>
      <c r="IW18" s="40"/>
      <c r="IX18" s="40"/>
      <c r="IY18" s="40"/>
      <c r="IZ18" s="40"/>
      <c r="JA18" s="40"/>
      <c r="JB18" s="40"/>
      <c r="JC18" s="40"/>
      <c r="JD18" s="40"/>
      <c r="JE18" s="40"/>
      <c r="JF18" s="40"/>
      <c r="JG18" s="40"/>
      <c r="JH18" s="40"/>
      <c r="JI18" s="40"/>
      <c r="JJ18" s="40"/>
      <c r="JK18" s="40"/>
      <c r="JL18" s="40"/>
      <c r="JM18" s="40"/>
      <c r="JN18" s="40"/>
      <c r="JO18" s="40"/>
      <c r="JP18" s="40"/>
      <c r="JQ18" s="40"/>
      <c r="JR18" s="40"/>
      <c r="JS18" s="40"/>
      <c r="JT18" s="40"/>
      <c r="JU18" s="40"/>
      <c r="JV18" s="40"/>
      <c r="JW18" s="40"/>
      <c r="JX18" s="40"/>
      <c r="JY18" s="40"/>
      <c r="JZ18" s="40"/>
      <c r="KA18" s="40"/>
      <c r="KB18" s="40"/>
      <c r="KC18" s="40"/>
      <c r="KD18" s="40"/>
      <c r="KE18" s="40"/>
      <c r="KF18" s="40"/>
      <c r="KG18" s="40"/>
      <c r="KH18" s="40"/>
      <c r="KI18" s="40"/>
      <c r="KJ18" s="40"/>
      <c r="KK18" s="40"/>
      <c r="KL18" s="40"/>
      <c r="KM18" s="40"/>
      <c r="KN18" s="40"/>
      <c r="KO18" s="40"/>
      <c r="KP18" s="40"/>
      <c r="KQ18" s="40"/>
      <c r="KR18" s="40"/>
      <c r="KS18" s="40"/>
      <c r="KT18" s="40"/>
      <c r="KU18" s="40"/>
      <c r="KV18" s="40"/>
      <c r="KW18" s="40"/>
      <c r="KX18" s="40"/>
      <c r="KY18" s="40"/>
      <c r="KZ18" s="40"/>
      <c r="LA18" s="40"/>
      <c r="LB18" s="40"/>
      <c r="LC18" s="40"/>
      <c r="LD18" s="40"/>
      <c r="LE18" s="40"/>
      <c r="LF18" s="40"/>
      <c r="LG18" s="40"/>
      <c r="LH18" s="40">
        <v>1</v>
      </c>
      <c r="LI18" s="40">
        <v>20000</v>
      </c>
      <c r="LJ18" s="40">
        <v>1</v>
      </c>
      <c r="LK18" s="40">
        <v>20000</v>
      </c>
      <c r="LL18" s="40">
        <v>1</v>
      </c>
      <c r="LM18" s="40">
        <v>20000</v>
      </c>
      <c r="LN18" s="40"/>
      <c r="LO18" s="40"/>
      <c r="LP18" s="40"/>
      <c r="LQ18" s="40"/>
      <c r="LR18" s="40"/>
      <c r="LS18" s="40"/>
      <c r="LT18" s="40"/>
      <c r="LU18" s="40"/>
      <c r="LV18" s="40"/>
      <c r="LW18" s="40"/>
      <c r="LX18" s="40"/>
      <c r="LY18" s="40"/>
      <c r="LZ18" s="40"/>
      <c r="MA18" s="40"/>
      <c r="MB18" s="40"/>
      <c r="MC18" s="40"/>
      <c r="MD18" s="40"/>
      <c r="ME18" s="40"/>
      <c r="MF18" s="40"/>
      <c r="MG18" s="40"/>
      <c r="MH18" s="40"/>
      <c r="MI18" s="40"/>
      <c r="MJ18" s="40"/>
      <c r="MK18" s="40"/>
      <c r="ML18" s="40"/>
      <c r="MM18" s="40"/>
      <c r="MN18" s="40"/>
      <c r="MO18" s="40"/>
      <c r="MP18" s="40"/>
      <c r="MQ18" s="40"/>
      <c r="MR18" s="40"/>
      <c r="MS18" s="40"/>
      <c r="MT18" s="40"/>
      <c r="MU18" s="40"/>
      <c r="MV18" s="40"/>
      <c r="MW18" s="40"/>
      <c r="MX18" s="40"/>
      <c r="MY18" s="40"/>
      <c r="MZ18" s="40">
        <v>1</v>
      </c>
      <c r="NA18" s="40">
        <v>20000</v>
      </c>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row>
    <row r="19" spans="1:1275" ht="15" x14ac:dyDescent="0.25">
      <c r="A19" s="10" t="s">
        <v>4103</v>
      </c>
      <c r="B19" s="40"/>
      <c r="C19" s="40"/>
      <c r="D19" s="40">
        <v>3</v>
      </c>
      <c r="E19" s="40">
        <v>33073.973756253101</v>
      </c>
      <c r="F19" s="40">
        <v>1</v>
      </c>
      <c r="G19" s="40">
        <v>18000</v>
      </c>
      <c r="H19" s="40">
        <v>4</v>
      </c>
      <c r="I19" s="40">
        <v>29305.480317189827</v>
      </c>
      <c r="J19" s="40">
        <v>1</v>
      </c>
      <c r="K19" s="40">
        <v>33500</v>
      </c>
      <c r="L19" s="40">
        <v>1</v>
      </c>
      <c r="M19" s="40">
        <v>24000</v>
      </c>
      <c r="N19" s="40">
        <v>1</v>
      </c>
      <c r="O19" s="40">
        <v>36500</v>
      </c>
      <c r="P19" s="40">
        <v>1</v>
      </c>
      <c r="Q19" s="40">
        <v>23000</v>
      </c>
      <c r="R19" s="40">
        <v>4</v>
      </c>
      <c r="S19" s="40">
        <v>29250</v>
      </c>
      <c r="T19" s="40">
        <v>2</v>
      </c>
      <c r="U19" s="40">
        <v>39600</v>
      </c>
      <c r="V19" s="40"/>
      <c r="W19" s="40"/>
      <c r="X19" s="40"/>
      <c r="Y19" s="40"/>
      <c r="Z19" s="40">
        <v>2</v>
      </c>
      <c r="AA19" s="40">
        <v>39600</v>
      </c>
      <c r="AB19" s="40">
        <v>1</v>
      </c>
      <c r="AC19" s="40">
        <v>9146.5655463031271</v>
      </c>
      <c r="AD19" s="40"/>
      <c r="AE19" s="40"/>
      <c r="AF19" s="40">
        <v>1</v>
      </c>
      <c r="AG19" s="40">
        <v>30000</v>
      </c>
      <c r="AH19" s="40"/>
      <c r="AI19" s="40"/>
      <c r="AJ19" s="40">
        <v>2</v>
      </c>
      <c r="AK19" s="40">
        <v>19573.282773151564</v>
      </c>
      <c r="AL19" s="40">
        <v>12</v>
      </c>
      <c r="AM19" s="40">
        <v>29380.707234588539</v>
      </c>
      <c r="AN19" s="40">
        <v>1</v>
      </c>
      <c r="AO19" s="40">
        <v>21000</v>
      </c>
      <c r="AP19" s="40">
        <v>1</v>
      </c>
      <c r="AQ19" s="40">
        <v>12000</v>
      </c>
      <c r="AR19" s="40">
        <v>1</v>
      </c>
      <c r="AS19" s="40">
        <v>58799.349940520107</v>
      </c>
      <c r="AT19" s="40">
        <v>1</v>
      </c>
      <c r="AU19" s="40">
        <v>18000</v>
      </c>
      <c r="AV19" s="40">
        <v>4</v>
      </c>
      <c r="AW19" s="40">
        <v>27449.837485130025</v>
      </c>
      <c r="AX19" s="40"/>
      <c r="AY19" s="40"/>
      <c r="AZ19" s="40">
        <v>2</v>
      </c>
      <c r="BA19" s="40">
        <v>48000</v>
      </c>
      <c r="BB19" s="40">
        <v>3</v>
      </c>
      <c r="BC19" s="40">
        <v>30103.599373169895</v>
      </c>
      <c r="BD19" s="40"/>
      <c r="BE19" s="40"/>
      <c r="BF19" s="40">
        <v>5</v>
      </c>
      <c r="BG19" s="40">
        <v>37262.159623901935</v>
      </c>
      <c r="BH19" s="40"/>
      <c r="BI19" s="40"/>
      <c r="BJ19" s="40"/>
      <c r="BK19" s="40"/>
      <c r="BL19" s="40"/>
      <c r="BM19" s="40"/>
      <c r="BN19" s="40"/>
      <c r="BO19" s="40"/>
      <c r="BP19" s="40"/>
      <c r="BQ19" s="40"/>
      <c r="BR19" s="40"/>
      <c r="BS19" s="40"/>
      <c r="BT19" s="40"/>
      <c r="BU19" s="40"/>
      <c r="BV19" s="40">
        <v>1</v>
      </c>
      <c r="BW19" s="40">
        <v>60000</v>
      </c>
      <c r="BX19" s="40">
        <v>1</v>
      </c>
      <c r="BY19" s="40">
        <v>26400</v>
      </c>
      <c r="BZ19" s="40">
        <v>2</v>
      </c>
      <c r="CA19" s="40">
        <v>43200</v>
      </c>
      <c r="CB19" s="40">
        <v>11</v>
      </c>
      <c r="CC19" s="40">
        <v>34773.649823639069</v>
      </c>
      <c r="CD19" s="40"/>
      <c r="CE19" s="40"/>
      <c r="CF19" s="40"/>
      <c r="CG19" s="40"/>
      <c r="CH19" s="40"/>
      <c r="CI19" s="40"/>
      <c r="CJ19" s="40"/>
      <c r="CK19" s="40"/>
      <c r="CL19" s="40"/>
      <c r="CM19" s="40"/>
      <c r="CN19" s="40"/>
      <c r="CO19" s="40"/>
      <c r="CP19" s="40"/>
      <c r="CQ19" s="40"/>
      <c r="CR19" s="40"/>
      <c r="CS19" s="40"/>
      <c r="CT19" s="40"/>
      <c r="CU19" s="40"/>
      <c r="CV19" s="40"/>
      <c r="CW19" s="40"/>
      <c r="CX19" s="40"/>
      <c r="CY19" s="40"/>
      <c r="CZ19" s="40"/>
      <c r="DA19" s="40"/>
      <c r="DB19" s="40"/>
      <c r="DC19" s="40"/>
      <c r="DD19" s="40"/>
      <c r="DE19" s="40"/>
      <c r="DF19" s="40"/>
      <c r="DG19" s="40"/>
      <c r="DH19" s="40"/>
      <c r="DI19" s="40"/>
      <c r="DJ19" s="40"/>
      <c r="DK19" s="40"/>
      <c r="DL19" s="40"/>
      <c r="DM19" s="40"/>
      <c r="DN19" s="40"/>
      <c r="DO19" s="40"/>
      <c r="DP19" s="40"/>
      <c r="DQ19" s="40"/>
      <c r="DR19" s="40"/>
      <c r="DS19" s="40"/>
      <c r="DT19" s="40"/>
      <c r="DU19" s="40"/>
      <c r="DV19" s="40">
        <v>3</v>
      </c>
      <c r="DW19" s="40">
        <v>50833.333333333336</v>
      </c>
      <c r="DX19" s="40">
        <v>1</v>
      </c>
      <c r="DY19" s="40">
        <v>14960</v>
      </c>
      <c r="DZ19" s="40">
        <v>4</v>
      </c>
      <c r="EA19" s="40">
        <v>41865</v>
      </c>
      <c r="EB19" s="40">
        <v>1</v>
      </c>
      <c r="EC19" s="40">
        <v>48000</v>
      </c>
      <c r="ED19" s="40">
        <v>1</v>
      </c>
      <c r="EE19" s="40">
        <v>15600</v>
      </c>
      <c r="EF19" s="40">
        <v>1</v>
      </c>
      <c r="EG19" s="40">
        <v>42000</v>
      </c>
      <c r="EH19" s="40">
        <v>3</v>
      </c>
      <c r="EI19" s="40">
        <v>35200</v>
      </c>
      <c r="EJ19" s="40"/>
      <c r="EK19" s="40"/>
      <c r="EL19" s="40"/>
      <c r="EM19" s="40"/>
      <c r="EN19" s="40"/>
      <c r="EO19" s="40"/>
      <c r="EP19" s="40"/>
      <c r="EQ19" s="40"/>
      <c r="ER19" s="40"/>
      <c r="ES19" s="40"/>
      <c r="ET19" s="40"/>
      <c r="EU19" s="40"/>
      <c r="EV19" s="40"/>
      <c r="EW19" s="40"/>
      <c r="EX19" s="40"/>
      <c r="EY19" s="40"/>
      <c r="EZ19" s="40"/>
      <c r="FA19" s="40"/>
      <c r="FB19" s="40">
        <v>7</v>
      </c>
      <c r="FC19" s="40">
        <v>39008.571428571428</v>
      </c>
      <c r="FD19" s="40"/>
      <c r="FE19" s="40"/>
      <c r="FF19" s="40"/>
      <c r="FG19" s="40"/>
      <c r="FH19" s="40">
        <v>1</v>
      </c>
      <c r="FI19" s="40">
        <v>100800</v>
      </c>
      <c r="FJ19" s="40"/>
      <c r="FK19" s="40"/>
      <c r="FL19" s="40">
        <v>1</v>
      </c>
      <c r="FM19" s="40">
        <v>100800</v>
      </c>
      <c r="FN19" s="40"/>
      <c r="FO19" s="40"/>
      <c r="FP19" s="40"/>
      <c r="FQ19" s="40"/>
      <c r="FR19" s="40"/>
      <c r="FS19" s="40"/>
      <c r="FT19" s="40"/>
      <c r="FU19" s="40"/>
      <c r="FV19" s="40"/>
      <c r="FW19" s="40"/>
      <c r="FX19" s="40"/>
      <c r="FY19" s="40"/>
      <c r="FZ19" s="40"/>
      <c r="GA19" s="40"/>
      <c r="GB19" s="40"/>
      <c r="GC19" s="40"/>
      <c r="GD19" s="40"/>
      <c r="GE19" s="40"/>
      <c r="GF19" s="40"/>
      <c r="GG19" s="40"/>
      <c r="GH19" s="40"/>
      <c r="GI19" s="40"/>
      <c r="GJ19" s="40"/>
      <c r="GK19" s="40"/>
      <c r="GL19" s="40"/>
      <c r="GM19" s="40"/>
      <c r="GN19" s="40">
        <v>1</v>
      </c>
      <c r="GO19" s="40">
        <v>100800</v>
      </c>
      <c r="GP19" s="40"/>
      <c r="GQ19" s="40"/>
      <c r="GR19" s="40"/>
      <c r="GS19" s="40"/>
      <c r="GT19" s="40"/>
      <c r="GU19" s="40"/>
      <c r="GV19" s="40"/>
      <c r="GW19" s="40"/>
      <c r="GX19" s="40"/>
      <c r="GY19" s="40"/>
      <c r="GZ19" s="40"/>
      <c r="HA19" s="40"/>
      <c r="HB19" s="40"/>
      <c r="HC19" s="40"/>
      <c r="HD19" s="40"/>
      <c r="HE19" s="40"/>
      <c r="HF19" s="40"/>
      <c r="HG19" s="40"/>
      <c r="HH19" s="40">
        <v>1</v>
      </c>
      <c r="HI19" s="40">
        <v>57600</v>
      </c>
      <c r="HJ19" s="40">
        <v>1</v>
      </c>
      <c r="HK19" s="40">
        <v>57600</v>
      </c>
      <c r="HL19" s="40">
        <v>1</v>
      </c>
      <c r="HM19" s="40">
        <v>36000</v>
      </c>
      <c r="HN19" s="40"/>
      <c r="HO19" s="40"/>
      <c r="HP19" s="40"/>
      <c r="HQ19" s="40"/>
      <c r="HR19" s="40"/>
      <c r="HS19" s="40"/>
      <c r="HT19" s="40">
        <v>1</v>
      </c>
      <c r="HU19" s="40">
        <v>36000</v>
      </c>
      <c r="HV19" s="40">
        <v>2</v>
      </c>
      <c r="HW19" s="40">
        <v>46800</v>
      </c>
      <c r="HX19" s="40"/>
      <c r="HY19" s="40"/>
      <c r="HZ19" s="40">
        <v>3</v>
      </c>
      <c r="IA19" s="40">
        <v>50862</v>
      </c>
      <c r="IB19" s="40">
        <v>4</v>
      </c>
      <c r="IC19" s="40">
        <v>68940</v>
      </c>
      <c r="ID19" s="40">
        <v>1</v>
      </c>
      <c r="IE19" s="40">
        <v>33420</v>
      </c>
      <c r="IF19" s="40">
        <v>8</v>
      </c>
      <c r="IG19" s="40">
        <v>57720.75</v>
      </c>
      <c r="IH19" s="40"/>
      <c r="II19" s="40"/>
      <c r="IJ19" s="40">
        <v>3</v>
      </c>
      <c r="IK19" s="40">
        <v>59333.21295194816</v>
      </c>
      <c r="IL19" s="40">
        <v>1</v>
      </c>
      <c r="IM19" s="40">
        <v>24000</v>
      </c>
      <c r="IN19" s="40">
        <v>3</v>
      </c>
      <c r="IO19" s="40">
        <v>58000</v>
      </c>
      <c r="IP19" s="40">
        <v>7</v>
      </c>
      <c r="IQ19" s="40">
        <v>53714.2341222635</v>
      </c>
      <c r="IR19" s="40"/>
      <c r="IS19" s="40"/>
      <c r="IT19" s="40"/>
      <c r="IU19" s="40"/>
      <c r="IV19" s="40"/>
      <c r="IW19" s="40"/>
      <c r="IX19" s="40"/>
      <c r="IY19" s="40"/>
      <c r="IZ19" s="40"/>
      <c r="JA19" s="40"/>
      <c r="JB19" s="40"/>
      <c r="JC19" s="40"/>
      <c r="JD19" s="40">
        <v>1</v>
      </c>
      <c r="JE19" s="40">
        <v>56400</v>
      </c>
      <c r="JF19" s="40">
        <v>1</v>
      </c>
      <c r="JG19" s="40">
        <v>24000</v>
      </c>
      <c r="JH19" s="40">
        <v>2</v>
      </c>
      <c r="JI19" s="40">
        <v>33432</v>
      </c>
      <c r="JJ19" s="40">
        <v>4</v>
      </c>
      <c r="JK19" s="40">
        <v>36816</v>
      </c>
      <c r="JL19" s="40">
        <v>19</v>
      </c>
      <c r="JM19" s="40">
        <v>51843.665202939177</v>
      </c>
      <c r="JN19" s="40"/>
      <c r="JO19" s="40"/>
      <c r="JP19" s="40"/>
      <c r="JQ19" s="40"/>
      <c r="JR19" s="40"/>
      <c r="JS19" s="40"/>
      <c r="JT19" s="40"/>
      <c r="JU19" s="40"/>
      <c r="JV19" s="40"/>
      <c r="JW19" s="40"/>
      <c r="JX19" s="40"/>
      <c r="JY19" s="40"/>
      <c r="JZ19" s="40"/>
      <c r="KA19" s="40"/>
      <c r="KB19" s="40"/>
      <c r="KC19" s="40"/>
      <c r="KD19" s="40"/>
      <c r="KE19" s="40"/>
      <c r="KF19" s="40"/>
      <c r="KG19" s="40"/>
      <c r="KH19" s="40"/>
      <c r="KI19" s="40"/>
      <c r="KJ19" s="40"/>
      <c r="KK19" s="40"/>
      <c r="KL19" s="40"/>
      <c r="KM19" s="40"/>
      <c r="KN19" s="40"/>
      <c r="KO19" s="40"/>
      <c r="KP19" s="40"/>
      <c r="KQ19" s="40"/>
      <c r="KR19" s="40"/>
      <c r="KS19" s="40"/>
      <c r="KT19" s="40"/>
      <c r="KU19" s="40"/>
      <c r="KV19" s="40">
        <v>1</v>
      </c>
      <c r="KW19" s="40">
        <v>31200</v>
      </c>
      <c r="KX19" s="40">
        <v>1</v>
      </c>
      <c r="KY19" s="40">
        <v>31200</v>
      </c>
      <c r="KZ19" s="40"/>
      <c r="LA19" s="40"/>
      <c r="LB19" s="40"/>
      <c r="LC19" s="40"/>
      <c r="LD19" s="40"/>
      <c r="LE19" s="40"/>
      <c r="LF19" s="40">
        <v>1</v>
      </c>
      <c r="LG19" s="40">
        <v>55000</v>
      </c>
      <c r="LH19" s="40"/>
      <c r="LI19" s="40"/>
      <c r="LJ19" s="40">
        <v>1</v>
      </c>
      <c r="LK19" s="40">
        <v>55000</v>
      </c>
      <c r="LL19" s="40">
        <v>2</v>
      </c>
      <c r="LM19" s="40">
        <v>43100</v>
      </c>
      <c r="LN19" s="40"/>
      <c r="LO19" s="40"/>
      <c r="LP19" s="40"/>
      <c r="LQ19" s="40"/>
      <c r="LR19" s="40"/>
      <c r="LS19" s="40"/>
      <c r="LT19" s="40"/>
      <c r="LU19" s="40"/>
      <c r="LV19" s="40"/>
      <c r="LW19" s="40"/>
      <c r="LX19" s="40"/>
      <c r="LY19" s="40"/>
      <c r="LZ19" s="40"/>
      <c r="MA19" s="40"/>
      <c r="MB19" s="40"/>
      <c r="MC19" s="40"/>
      <c r="MD19" s="40"/>
      <c r="ME19" s="40"/>
      <c r="MF19" s="40"/>
      <c r="MG19" s="40"/>
      <c r="MH19" s="40"/>
      <c r="MI19" s="40"/>
      <c r="MJ19" s="40"/>
      <c r="MK19" s="40"/>
      <c r="ML19" s="40"/>
      <c r="MM19" s="40"/>
      <c r="MN19" s="40"/>
      <c r="MO19" s="40"/>
      <c r="MP19" s="40"/>
      <c r="MQ19" s="40"/>
      <c r="MR19" s="40"/>
      <c r="MS19" s="40"/>
      <c r="MT19" s="40"/>
      <c r="MU19" s="40"/>
      <c r="MV19" s="40"/>
      <c r="MW19" s="40"/>
      <c r="MX19" s="40"/>
      <c r="MY19" s="40"/>
      <c r="MZ19" s="40">
        <v>54</v>
      </c>
      <c r="NA19" s="40">
        <v>42106.819883906232</v>
      </c>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row>
    <row r="20" spans="1:1275" ht="15" x14ac:dyDescent="0.25">
      <c r="A20" s="41" t="s">
        <v>4101</v>
      </c>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v>1</v>
      </c>
      <c r="AO20" s="40">
        <v>21000</v>
      </c>
      <c r="AP20" s="40"/>
      <c r="AQ20" s="40"/>
      <c r="AR20" s="40"/>
      <c r="AS20" s="40"/>
      <c r="AT20" s="40"/>
      <c r="AU20" s="40"/>
      <c r="AV20" s="40">
        <v>1</v>
      </c>
      <c r="AW20" s="40">
        <v>21000</v>
      </c>
      <c r="AX20" s="40"/>
      <c r="AY20" s="40"/>
      <c r="AZ20" s="40"/>
      <c r="BA20" s="40"/>
      <c r="BB20" s="40"/>
      <c r="BC20" s="40"/>
      <c r="BD20" s="40"/>
      <c r="BE20" s="40"/>
      <c r="BF20" s="40"/>
      <c r="BG20" s="40"/>
      <c r="BH20" s="40"/>
      <c r="BI20" s="40"/>
      <c r="BJ20" s="40"/>
      <c r="BK20" s="40"/>
      <c r="BL20" s="40"/>
      <c r="BM20" s="40"/>
      <c r="BN20" s="40"/>
      <c r="BO20" s="40"/>
      <c r="BP20" s="40"/>
      <c r="BQ20" s="40"/>
      <c r="BR20" s="40"/>
      <c r="BS20" s="40"/>
      <c r="BT20" s="40"/>
      <c r="BU20" s="40"/>
      <c r="BV20" s="40"/>
      <c r="BW20" s="40"/>
      <c r="BX20" s="40"/>
      <c r="BY20" s="40"/>
      <c r="BZ20" s="40"/>
      <c r="CA20" s="40"/>
      <c r="CB20" s="40">
        <v>1</v>
      </c>
      <c r="CC20" s="40">
        <v>21000</v>
      </c>
      <c r="CD20" s="40"/>
      <c r="CE20" s="40"/>
      <c r="CF20" s="40"/>
      <c r="CG20" s="40"/>
      <c r="CH20" s="40"/>
      <c r="CI20" s="40"/>
      <c r="CJ20" s="40"/>
      <c r="CK20" s="40"/>
      <c r="CL20" s="40"/>
      <c r="CM20" s="40"/>
      <c r="CN20" s="40"/>
      <c r="CO20" s="40"/>
      <c r="CP20" s="40"/>
      <c r="CQ20" s="40"/>
      <c r="CR20" s="40"/>
      <c r="CS20" s="40"/>
      <c r="CT20" s="40"/>
      <c r="CU20" s="40"/>
      <c r="CV20" s="40"/>
      <c r="CW20" s="40"/>
      <c r="CX20" s="40"/>
      <c r="CY20" s="40"/>
      <c r="CZ20" s="40"/>
      <c r="DA20" s="40"/>
      <c r="DB20" s="40"/>
      <c r="DC20" s="40"/>
      <c r="DD20" s="40"/>
      <c r="DE20" s="40"/>
      <c r="DF20" s="40"/>
      <c r="DG20" s="40"/>
      <c r="DH20" s="40"/>
      <c r="DI20" s="40"/>
      <c r="DJ20" s="40"/>
      <c r="DK20" s="40"/>
      <c r="DL20" s="40"/>
      <c r="DM20" s="40"/>
      <c r="DN20" s="40"/>
      <c r="DO20" s="40"/>
      <c r="DP20" s="40"/>
      <c r="DQ20" s="40"/>
      <c r="DR20" s="40"/>
      <c r="DS20" s="40"/>
      <c r="DT20" s="40"/>
      <c r="DU20" s="40"/>
      <c r="DV20" s="40"/>
      <c r="DW20" s="40"/>
      <c r="DX20" s="40"/>
      <c r="DY20" s="40"/>
      <c r="DZ20" s="40"/>
      <c r="EA20" s="40"/>
      <c r="EB20" s="40"/>
      <c r="EC20" s="40"/>
      <c r="ED20" s="40"/>
      <c r="EE20" s="40"/>
      <c r="EF20" s="40"/>
      <c r="EG20" s="40"/>
      <c r="EH20" s="40"/>
      <c r="EI20" s="40"/>
      <c r="EJ20" s="40"/>
      <c r="EK20" s="40"/>
      <c r="EL20" s="40"/>
      <c r="EM20" s="40"/>
      <c r="EN20" s="40"/>
      <c r="EO20" s="40"/>
      <c r="EP20" s="40"/>
      <c r="EQ20" s="40"/>
      <c r="ER20" s="40"/>
      <c r="ES20" s="40"/>
      <c r="ET20" s="40"/>
      <c r="EU20" s="40"/>
      <c r="EV20" s="40"/>
      <c r="EW20" s="40"/>
      <c r="EX20" s="40"/>
      <c r="EY20" s="40"/>
      <c r="EZ20" s="40"/>
      <c r="FA20" s="40"/>
      <c r="FB20" s="40"/>
      <c r="FC20" s="40"/>
      <c r="FD20" s="40"/>
      <c r="FE20" s="40"/>
      <c r="FF20" s="40"/>
      <c r="FG20" s="40"/>
      <c r="FH20" s="40"/>
      <c r="FI20" s="40"/>
      <c r="FJ20" s="40"/>
      <c r="FK20" s="40"/>
      <c r="FL20" s="40"/>
      <c r="FM20" s="40"/>
      <c r="FN20" s="40"/>
      <c r="FO20" s="40"/>
      <c r="FP20" s="40"/>
      <c r="FQ20" s="40"/>
      <c r="FR20" s="40"/>
      <c r="FS20" s="40"/>
      <c r="FT20" s="40"/>
      <c r="FU20" s="40"/>
      <c r="FV20" s="40"/>
      <c r="FW20" s="40"/>
      <c r="FX20" s="40"/>
      <c r="FY20" s="40"/>
      <c r="FZ20" s="40"/>
      <c r="GA20" s="40"/>
      <c r="GB20" s="40"/>
      <c r="GC20" s="40"/>
      <c r="GD20" s="40"/>
      <c r="GE20" s="40"/>
      <c r="GF20" s="40"/>
      <c r="GG20" s="40"/>
      <c r="GH20" s="40"/>
      <c r="GI20" s="40"/>
      <c r="GJ20" s="40"/>
      <c r="GK20" s="40"/>
      <c r="GL20" s="40"/>
      <c r="GM20" s="40"/>
      <c r="GN20" s="40"/>
      <c r="GO20" s="40"/>
      <c r="GP20" s="40"/>
      <c r="GQ20" s="40"/>
      <c r="GR20" s="40"/>
      <c r="GS20" s="40"/>
      <c r="GT20" s="40"/>
      <c r="GU20" s="40"/>
      <c r="GV20" s="40"/>
      <c r="GW20" s="40"/>
      <c r="GX20" s="40"/>
      <c r="GY20" s="40"/>
      <c r="GZ20" s="40"/>
      <c r="HA20" s="40"/>
      <c r="HB20" s="40"/>
      <c r="HC20" s="40"/>
      <c r="HD20" s="40"/>
      <c r="HE20" s="40"/>
      <c r="HF20" s="40"/>
      <c r="HG20" s="40"/>
      <c r="HH20" s="40"/>
      <c r="HI20" s="40"/>
      <c r="HJ20" s="40"/>
      <c r="HK20" s="40"/>
      <c r="HL20" s="40"/>
      <c r="HM20" s="40"/>
      <c r="HN20" s="40"/>
      <c r="HO20" s="40"/>
      <c r="HP20" s="40"/>
      <c r="HQ20" s="40"/>
      <c r="HR20" s="40"/>
      <c r="HS20" s="40"/>
      <c r="HT20" s="40"/>
      <c r="HU20" s="40"/>
      <c r="HV20" s="40"/>
      <c r="HW20" s="40"/>
      <c r="HX20" s="40"/>
      <c r="HY20" s="40"/>
      <c r="HZ20" s="40"/>
      <c r="IA20" s="40"/>
      <c r="IB20" s="40"/>
      <c r="IC20" s="40"/>
      <c r="ID20" s="40"/>
      <c r="IE20" s="40"/>
      <c r="IF20" s="40"/>
      <c r="IG20" s="40"/>
      <c r="IH20" s="40"/>
      <c r="II20" s="40"/>
      <c r="IJ20" s="40"/>
      <c r="IK20" s="40"/>
      <c r="IL20" s="40"/>
      <c r="IM20" s="40"/>
      <c r="IN20" s="40"/>
      <c r="IO20" s="40"/>
      <c r="IP20" s="40"/>
      <c r="IQ20" s="40"/>
      <c r="IR20" s="40"/>
      <c r="IS20" s="40"/>
      <c r="IT20" s="40"/>
      <c r="IU20" s="40"/>
      <c r="IV20" s="40"/>
      <c r="IW20" s="40"/>
      <c r="IX20" s="40"/>
      <c r="IY20" s="40"/>
      <c r="IZ20" s="40"/>
      <c r="JA20" s="40"/>
      <c r="JB20" s="40"/>
      <c r="JC20" s="40"/>
      <c r="JD20" s="40"/>
      <c r="JE20" s="40"/>
      <c r="JF20" s="40"/>
      <c r="JG20" s="40"/>
      <c r="JH20" s="40"/>
      <c r="JI20" s="40"/>
      <c r="JJ20" s="40"/>
      <c r="JK20" s="40"/>
      <c r="JL20" s="40"/>
      <c r="JM20" s="40"/>
      <c r="JN20" s="40"/>
      <c r="JO20" s="40"/>
      <c r="JP20" s="40"/>
      <c r="JQ20" s="40"/>
      <c r="JR20" s="40"/>
      <c r="JS20" s="40"/>
      <c r="JT20" s="40"/>
      <c r="JU20" s="40"/>
      <c r="JV20" s="40"/>
      <c r="JW20" s="40"/>
      <c r="JX20" s="40"/>
      <c r="JY20" s="40"/>
      <c r="JZ20" s="40"/>
      <c r="KA20" s="40"/>
      <c r="KB20" s="40"/>
      <c r="KC20" s="40"/>
      <c r="KD20" s="40"/>
      <c r="KE20" s="40"/>
      <c r="KF20" s="40"/>
      <c r="KG20" s="40"/>
      <c r="KH20" s="40"/>
      <c r="KI20" s="40"/>
      <c r="KJ20" s="40"/>
      <c r="KK20" s="40"/>
      <c r="KL20" s="40"/>
      <c r="KM20" s="40"/>
      <c r="KN20" s="40"/>
      <c r="KO20" s="40"/>
      <c r="KP20" s="40"/>
      <c r="KQ20" s="40"/>
      <c r="KR20" s="40"/>
      <c r="KS20" s="40"/>
      <c r="KT20" s="40"/>
      <c r="KU20" s="40"/>
      <c r="KV20" s="40"/>
      <c r="KW20" s="40"/>
      <c r="KX20" s="40"/>
      <c r="KY20" s="40"/>
      <c r="KZ20" s="40"/>
      <c r="LA20" s="40"/>
      <c r="LB20" s="40"/>
      <c r="LC20" s="40"/>
      <c r="LD20" s="40"/>
      <c r="LE20" s="40"/>
      <c r="LF20" s="40"/>
      <c r="LG20" s="40"/>
      <c r="LH20" s="40"/>
      <c r="LI20" s="40"/>
      <c r="LJ20" s="40"/>
      <c r="LK20" s="40"/>
      <c r="LL20" s="40"/>
      <c r="LM20" s="40"/>
      <c r="LN20" s="40"/>
      <c r="LO20" s="40"/>
      <c r="LP20" s="40"/>
      <c r="LQ20" s="40"/>
      <c r="LR20" s="40"/>
      <c r="LS20" s="40"/>
      <c r="LT20" s="40"/>
      <c r="LU20" s="40"/>
      <c r="LV20" s="40"/>
      <c r="LW20" s="40"/>
      <c r="LX20" s="40"/>
      <c r="LY20" s="40"/>
      <c r="LZ20" s="40"/>
      <c r="MA20" s="40"/>
      <c r="MB20" s="40"/>
      <c r="MC20" s="40"/>
      <c r="MD20" s="40"/>
      <c r="ME20" s="40"/>
      <c r="MF20" s="40"/>
      <c r="MG20" s="40"/>
      <c r="MH20" s="40"/>
      <c r="MI20" s="40"/>
      <c r="MJ20" s="40"/>
      <c r="MK20" s="40"/>
      <c r="ML20" s="40"/>
      <c r="MM20" s="40"/>
      <c r="MN20" s="40"/>
      <c r="MO20" s="40"/>
      <c r="MP20" s="40"/>
      <c r="MQ20" s="40"/>
      <c r="MR20" s="40"/>
      <c r="MS20" s="40"/>
      <c r="MT20" s="40"/>
      <c r="MU20" s="40"/>
      <c r="MV20" s="40"/>
      <c r="MW20" s="40"/>
      <c r="MX20" s="40"/>
      <c r="MY20" s="40"/>
      <c r="MZ20" s="40">
        <v>1</v>
      </c>
      <c r="NA20" s="40">
        <v>21000</v>
      </c>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row>
    <row r="21" spans="1:1275" ht="15" x14ac:dyDescent="0.25">
      <c r="A21" s="41" t="s">
        <v>166</v>
      </c>
      <c r="B21" s="40"/>
      <c r="C21" s="40"/>
      <c r="D21" s="40">
        <v>1</v>
      </c>
      <c r="E21" s="40">
        <v>27221.92126875931</v>
      </c>
      <c r="F21" s="40"/>
      <c r="G21" s="40"/>
      <c r="H21" s="40">
        <v>1</v>
      </c>
      <c r="I21" s="40">
        <v>27221.92126875931</v>
      </c>
      <c r="J21" s="40">
        <v>1</v>
      </c>
      <c r="K21" s="40">
        <v>33500</v>
      </c>
      <c r="L21" s="40"/>
      <c r="M21" s="40"/>
      <c r="N21" s="40"/>
      <c r="O21" s="40"/>
      <c r="P21" s="40"/>
      <c r="Q21" s="40"/>
      <c r="R21" s="40">
        <v>1</v>
      </c>
      <c r="S21" s="40">
        <v>33500</v>
      </c>
      <c r="T21" s="40"/>
      <c r="U21" s="40"/>
      <c r="V21" s="40"/>
      <c r="W21" s="40"/>
      <c r="X21" s="40"/>
      <c r="Y21" s="40"/>
      <c r="Z21" s="40"/>
      <c r="AA21" s="40"/>
      <c r="AB21" s="40">
        <v>1</v>
      </c>
      <c r="AC21" s="40">
        <v>9146.5655463031271</v>
      </c>
      <c r="AD21" s="40"/>
      <c r="AE21" s="40"/>
      <c r="AF21" s="40"/>
      <c r="AG21" s="40"/>
      <c r="AH21" s="40"/>
      <c r="AI21" s="40"/>
      <c r="AJ21" s="40">
        <v>1</v>
      </c>
      <c r="AK21" s="40">
        <v>9146.5655463031271</v>
      </c>
      <c r="AL21" s="40">
        <v>3</v>
      </c>
      <c r="AM21" s="40">
        <v>23289.495605020813</v>
      </c>
      <c r="AN21" s="40"/>
      <c r="AO21" s="40"/>
      <c r="AP21" s="40"/>
      <c r="AQ21" s="40"/>
      <c r="AR21" s="40">
        <v>1</v>
      </c>
      <c r="AS21" s="40">
        <v>58799.349940520107</v>
      </c>
      <c r="AT21" s="40"/>
      <c r="AU21" s="40"/>
      <c r="AV21" s="40">
        <v>1</v>
      </c>
      <c r="AW21" s="40">
        <v>58799.349940520107</v>
      </c>
      <c r="AX21" s="40"/>
      <c r="AY21" s="40"/>
      <c r="AZ21" s="40"/>
      <c r="BA21" s="40"/>
      <c r="BB21" s="40"/>
      <c r="BC21" s="40"/>
      <c r="BD21" s="40"/>
      <c r="BE21" s="40"/>
      <c r="BF21" s="40"/>
      <c r="BG21" s="40"/>
      <c r="BH21" s="40"/>
      <c r="BI21" s="40"/>
      <c r="BJ21" s="40"/>
      <c r="BK21" s="40"/>
      <c r="BL21" s="40"/>
      <c r="BM21" s="40"/>
      <c r="BN21" s="40"/>
      <c r="BO21" s="40"/>
      <c r="BP21" s="40"/>
      <c r="BQ21" s="40"/>
      <c r="BR21" s="40"/>
      <c r="BS21" s="40"/>
      <c r="BT21" s="40"/>
      <c r="BU21" s="40"/>
      <c r="BV21" s="40"/>
      <c r="BW21" s="40"/>
      <c r="BX21" s="40"/>
      <c r="BY21" s="40"/>
      <c r="BZ21" s="40"/>
      <c r="CA21" s="40"/>
      <c r="CB21" s="40">
        <v>1</v>
      </c>
      <c r="CC21" s="40">
        <v>58799.349940520107</v>
      </c>
      <c r="CD21" s="40"/>
      <c r="CE21" s="40"/>
      <c r="CF21" s="40"/>
      <c r="CG21" s="40"/>
      <c r="CH21" s="40"/>
      <c r="CI21" s="40"/>
      <c r="CJ21" s="40"/>
      <c r="CK21" s="40"/>
      <c r="CL21" s="40"/>
      <c r="CM21" s="40"/>
      <c r="CN21" s="40"/>
      <c r="CO21" s="40"/>
      <c r="CP21" s="40"/>
      <c r="CQ21" s="40"/>
      <c r="CR21" s="40"/>
      <c r="CS21" s="40"/>
      <c r="CT21" s="40"/>
      <c r="CU21" s="40"/>
      <c r="CV21" s="40"/>
      <c r="CW21" s="40"/>
      <c r="CX21" s="40"/>
      <c r="CY21" s="40"/>
      <c r="CZ21" s="40"/>
      <c r="DA21" s="40"/>
      <c r="DB21" s="40"/>
      <c r="DC21" s="40"/>
      <c r="DD21" s="40"/>
      <c r="DE21" s="40"/>
      <c r="DF21" s="40"/>
      <c r="DG21" s="40"/>
      <c r="DH21" s="40"/>
      <c r="DI21" s="40"/>
      <c r="DJ21" s="40"/>
      <c r="DK21" s="40"/>
      <c r="DL21" s="40"/>
      <c r="DM21" s="40"/>
      <c r="DN21" s="40"/>
      <c r="DO21" s="40"/>
      <c r="DP21" s="40"/>
      <c r="DQ21" s="40"/>
      <c r="DR21" s="40"/>
      <c r="DS21" s="40"/>
      <c r="DT21" s="40"/>
      <c r="DU21" s="40"/>
      <c r="DV21" s="40"/>
      <c r="DW21" s="40"/>
      <c r="DX21" s="40"/>
      <c r="DY21" s="40"/>
      <c r="DZ21" s="40"/>
      <c r="EA21" s="40"/>
      <c r="EB21" s="40"/>
      <c r="EC21" s="40"/>
      <c r="ED21" s="40"/>
      <c r="EE21" s="40"/>
      <c r="EF21" s="40"/>
      <c r="EG21" s="40"/>
      <c r="EH21" s="40"/>
      <c r="EI21" s="40"/>
      <c r="EJ21" s="40"/>
      <c r="EK21" s="40"/>
      <c r="EL21" s="40"/>
      <c r="EM21" s="40"/>
      <c r="EN21" s="40"/>
      <c r="EO21" s="40"/>
      <c r="EP21" s="40"/>
      <c r="EQ21" s="40"/>
      <c r="ER21" s="40"/>
      <c r="ES21" s="40"/>
      <c r="ET21" s="40"/>
      <c r="EU21" s="40"/>
      <c r="EV21" s="40"/>
      <c r="EW21" s="40"/>
      <c r="EX21" s="40"/>
      <c r="EY21" s="40"/>
      <c r="EZ21" s="40"/>
      <c r="FA21" s="40"/>
      <c r="FB21" s="40"/>
      <c r="FC21" s="40"/>
      <c r="FD21" s="40"/>
      <c r="FE21" s="40"/>
      <c r="FF21" s="40"/>
      <c r="FG21" s="40"/>
      <c r="FH21" s="40"/>
      <c r="FI21" s="40"/>
      <c r="FJ21" s="40"/>
      <c r="FK21" s="40"/>
      <c r="FL21" s="40"/>
      <c r="FM21" s="40"/>
      <c r="FN21" s="40"/>
      <c r="FO21" s="40"/>
      <c r="FP21" s="40"/>
      <c r="FQ21" s="40"/>
      <c r="FR21" s="40"/>
      <c r="FS21" s="40"/>
      <c r="FT21" s="40"/>
      <c r="FU21" s="40"/>
      <c r="FV21" s="40"/>
      <c r="FW21" s="40"/>
      <c r="FX21" s="40"/>
      <c r="FY21" s="40"/>
      <c r="FZ21" s="40"/>
      <c r="GA21" s="40"/>
      <c r="GB21" s="40"/>
      <c r="GC21" s="40"/>
      <c r="GD21" s="40"/>
      <c r="GE21" s="40"/>
      <c r="GF21" s="40"/>
      <c r="GG21" s="40"/>
      <c r="GH21" s="40"/>
      <c r="GI21" s="40"/>
      <c r="GJ21" s="40"/>
      <c r="GK21" s="40"/>
      <c r="GL21" s="40"/>
      <c r="GM21" s="40"/>
      <c r="GN21" s="40"/>
      <c r="GO21" s="40"/>
      <c r="GP21" s="40"/>
      <c r="GQ21" s="40"/>
      <c r="GR21" s="40"/>
      <c r="GS21" s="40"/>
      <c r="GT21" s="40"/>
      <c r="GU21" s="40"/>
      <c r="GV21" s="40"/>
      <c r="GW21" s="40"/>
      <c r="GX21" s="40"/>
      <c r="GY21" s="40"/>
      <c r="GZ21" s="40"/>
      <c r="HA21" s="40"/>
      <c r="HB21" s="40"/>
      <c r="HC21" s="40"/>
      <c r="HD21" s="40"/>
      <c r="HE21" s="40"/>
      <c r="HF21" s="40"/>
      <c r="HG21" s="40"/>
      <c r="HH21" s="40"/>
      <c r="HI21" s="40"/>
      <c r="HJ21" s="40"/>
      <c r="HK21" s="40"/>
      <c r="HL21" s="40"/>
      <c r="HM21" s="40"/>
      <c r="HN21" s="40"/>
      <c r="HO21" s="40"/>
      <c r="HP21" s="40"/>
      <c r="HQ21" s="40"/>
      <c r="HR21" s="40"/>
      <c r="HS21" s="40"/>
      <c r="HT21" s="40"/>
      <c r="HU21" s="40"/>
      <c r="HV21" s="40"/>
      <c r="HW21" s="40"/>
      <c r="HX21" s="40"/>
      <c r="HY21" s="40"/>
      <c r="HZ21" s="40"/>
      <c r="IA21" s="40"/>
      <c r="IB21" s="40"/>
      <c r="IC21" s="40"/>
      <c r="ID21" s="40"/>
      <c r="IE21" s="40"/>
      <c r="IF21" s="40"/>
      <c r="IG21" s="40"/>
      <c r="IH21" s="40"/>
      <c r="II21" s="40"/>
      <c r="IJ21" s="40"/>
      <c r="IK21" s="40"/>
      <c r="IL21" s="40"/>
      <c r="IM21" s="40"/>
      <c r="IN21" s="40"/>
      <c r="IO21" s="40"/>
      <c r="IP21" s="40"/>
      <c r="IQ21" s="40"/>
      <c r="IR21" s="40"/>
      <c r="IS21" s="40"/>
      <c r="IT21" s="40"/>
      <c r="IU21" s="40"/>
      <c r="IV21" s="40"/>
      <c r="IW21" s="40"/>
      <c r="IX21" s="40"/>
      <c r="IY21" s="40"/>
      <c r="IZ21" s="40"/>
      <c r="JA21" s="40"/>
      <c r="JB21" s="40"/>
      <c r="JC21" s="40"/>
      <c r="JD21" s="40"/>
      <c r="JE21" s="40"/>
      <c r="JF21" s="40"/>
      <c r="JG21" s="40"/>
      <c r="JH21" s="40"/>
      <c r="JI21" s="40"/>
      <c r="JJ21" s="40"/>
      <c r="JK21" s="40"/>
      <c r="JL21" s="40"/>
      <c r="JM21" s="40"/>
      <c r="JN21" s="40"/>
      <c r="JO21" s="40"/>
      <c r="JP21" s="40"/>
      <c r="JQ21" s="40"/>
      <c r="JR21" s="40"/>
      <c r="JS21" s="40"/>
      <c r="JT21" s="40"/>
      <c r="JU21" s="40"/>
      <c r="JV21" s="40"/>
      <c r="JW21" s="40"/>
      <c r="JX21" s="40"/>
      <c r="JY21" s="40"/>
      <c r="JZ21" s="40"/>
      <c r="KA21" s="40"/>
      <c r="KB21" s="40"/>
      <c r="KC21" s="40"/>
      <c r="KD21" s="40"/>
      <c r="KE21" s="40"/>
      <c r="KF21" s="40"/>
      <c r="KG21" s="40"/>
      <c r="KH21" s="40"/>
      <c r="KI21" s="40"/>
      <c r="KJ21" s="40"/>
      <c r="KK21" s="40"/>
      <c r="KL21" s="40"/>
      <c r="KM21" s="40"/>
      <c r="KN21" s="40"/>
      <c r="KO21" s="40"/>
      <c r="KP21" s="40"/>
      <c r="KQ21" s="40"/>
      <c r="KR21" s="40"/>
      <c r="KS21" s="40"/>
      <c r="KT21" s="40"/>
      <c r="KU21" s="40"/>
      <c r="KV21" s="40"/>
      <c r="KW21" s="40"/>
      <c r="KX21" s="40"/>
      <c r="KY21" s="40"/>
      <c r="KZ21" s="40"/>
      <c r="LA21" s="40"/>
      <c r="LB21" s="40"/>
      <c r="LC21" s="40"/>
      <c r="LD21" s="40"/>
      <c r="LE21" s="40"/>
      <c r="LF21" s="40"/>
      <c r="LG21" s="40"/>
      <c r="LH21" s="40"/>
      <c r="LI21" s="40"/>
      <c r="LJ21" s="40"/>
      <c r="LK21" s="40"/>
      <c r="LL21" s="40"/>
      <c r="LM21" s="40"/>
      <c r="LN21" s="40"/>
      <c r="LO21" s="40"/>
      <c r="LP21" s="40"/>
      <c r="LQ21" s="40"/>
      <c r="LR21" s="40"/>
      <c r="LS21" s="40"/>
      <c r="LT21" s="40"/>
      <c r="LU21" s="40"/>
      <c r="LV21" s="40"/>
      <c r="LW21" s="40"/>
      <c r="LX21" s="40"/>
      <c r="LY21" s="40"/>
      <c r="LZ21" s="40"/>
      <c r="MA21" s="40"/>
      <c r="MB21" s="40"/>
      <c r="MC21" s="40"/>
      <c r="MD21" s="40"/>
      <c r="ME21" s="40"/>
      <c r="MF21" s="40"/>
      <c r="MG21" s="40"/>
      <c r="MH21" s="40"/>
      <c r="MI21" s="40"/>
      <c r="MJ21" s="40"/>
      <c r="MK21" s="40"/>
      <c r="ML21" s="40"/>
      <c r="MM21" s="40"/>
      <c r="MN21" s="40"/>
      <c r="MO21" s="40"/>
      <c r="MP21" s="40"/>
      <c r="MQ21" s="40"/>
      <c r="MR21" s="40"/>
      <c r="MS21" s="40"/>
      <c r="MT21" s="40"/>
      <c r="MU21" s="40"/>
      <c r="MV21" s="40"/>
      <c r="MW21" s="40"/>
      <c r="MX21" s="40"/>
      <c r="MY21" s="40"/>
      <c r="MZ21" s="40">
        <v>4</v>
      </c>
      <c r="NA21" s="40">
        <v>32166.959188895635</v>
      </c>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row>
    <row r="22" spans="1:1275" ht="15" x14ac:dyDescent="0.25">
      <c r="A22" s="41" t="s">
        <v>2761</v>
      </c>
      <c r="B22" s="40"/>
      <c r="C22" s="40"/>
      <c r="D22" s="40"/>
      <c r="E22" s="40"/>
      <c r="F22" s="40"/>
      <c r="G22" s="40"/>
      <c r="H22" s="40"/>
      <c r="I22" s="40"/>
      <c r="J22" s="40"/>
      <c r="K22" s="40"/>
      <c r="L22" s="40"/>
      <c r="M22" s="40"/>
      <c r="N22" s="40"/>
      <c r="O22" s="40"/>
      <c r="P22" s="40"/>
      <c r="Q22" s="40"/>
      <c r="R22" s="40"/>
      <c r="S22" s="40"/>
      <c r="T22" s="40">
        <v>1</v>
      </c>
      <c r="U22" s="40">
        <v>30000</v>
      </c>
      <c r="V22" s="40"/>
      <c r="W22" s="40"/>
      <c r="X22" s="40"/>
      <c r="Y22" s="40"/>
      <c r="Z22" s="40">
        <v>1</v>
      </c>
      <c r="AA22" s="40">
        <v>30000</v>
      </c>
      <c r="AB22" s="40"/>
      <c r="AC22" s="40"/>
      <c r="AD22" s="40"/>
      <c r="AE22" s="40"/>
      <c r="AF22" s="40"/>
      <c r="AG22" s="40"/>
      <c r="AH22" s="40"/>
      <c r="AI22" s="40"/>
      <c r="AJ22" s="40"/>
      <c r="AK22" s="40"/>
      <c r="AL22" s="40">
        <v>1</v>
      </c>
      <c r="AM22" s="40">
        <v>30000</v>
      </c>
      <c r="AN22" s="40"/>
      <c r="AO22" s="40"/>
      <c r="AP22" s="40">
        <v>1</v>
      </c>
      <c r="AQ22" s="40">
        <v>12000</v>
      </c>
      <c r="AR22" s="40"/>
      <c r="AS22" s="40"/>
      <c r="AT22" s="40"/>
      <c r="AU22" s="40"/>
      <c r="AV22" s="40">
        <v>1</v>
      </c>
      <c r="AW22" s="40">
        <v>12000</v>
      </c>
      <c r="AX22" s="40"/>
      <c r="AY22" s="40"/>
      <c r="AZ22" s="40"/>
      <c r="BA22" s="40"/>
      <c r="BB22" s="40"/>
      <c r="BC22" s="40"/>
      <c r="BD22" s="40"/>
      <c r="BE22" s="40"/>
      <c r="BF22" s="40"/>
      <c r="BG22" s="40"/>
      <c r="BH22" s="40"/>
      <c r="BI22" s="40"/>
      <c r="BJ22" s="40"/>
      <c r="BK22" s="40"/>
      <c r="BL22" s="40"/>
      <c r="BM22" s="40"/>
      <c r="BN22" s="40"/>
      <c r="BO22" s="40"/>
      <c r="BP22" s="40"/>
      <c r="BQ22" s="40"/>
      <c r="BR22" s="40"/>
      <c r="BS22" s="40"/>
      <c r="BT22" s="40"/>
      <c r="BU22" s="40"/>
      <c r="BV22" s="40"/>
      <c r="BW22" s="40"/>
      <c r="BX22" s="40"/>
      <c r="BY22" s="40"/>
      <c r="BZ22" s="40"/>
      <c r="CA22" s="40"/>
      <c r="CB22" s="40">
        <v>1</v>
      </c>
      <c r="CC22" s="40">
        <v>12000</v>
      </c>
      <c r="CD22" s="40"/>
      <c r="CE22" s="40"/>
      <c r="CF22" s="40"/>
      <c r="CG22" s="40"/>
      <c r="CH22" s="40"/>
      <c r="CI22" s="40"/>
      <c r="CJ22" s="40"/>
      <c r="CK22" s="40"/>
      <c r="CL22" s="40"/>
      <c r="CM22" s="40"/>
      <c r="CN22" s="40"/>
      <c r="CO22" s="40"/>
      <c r="CP22" s="40"/>
      <c r="CQ22" s="40"/>
      <c r="CR22" s="40"/>
      <c r="CS22" s="40"/>
      <c r="CT22" s="40"/>
      <c r="CU22" s="40"/>
      <c r="CV22" s="40"/>
      <c r="CW22" s="40"/>
      <c r="CX22" s="40"/>
      <c r="CY22" s="40"/>
      <c r="CZ22" s="40"/>
      <c r="DA22" s="40"/>
      <c r="DB22" s="40"/>
      <c r="DC22" s="40"/>
      <c r="DD22" s="40"/>
      <c r="DE22" s="40"/>
      <c r="DF22" s="40"/>
      <c r="DG22" s="40"/>
      <c r="DH22" s="40"/>
      <c r="DI22" s="40"/>
      <c r="DJ22" s="40"/>
      <c r="DK22" s="40"/>
      <c r="DL22" s="40"/>
      <c r="DM22" s="40"/>
      <c r="DN22" s="40"/>
      <c r="DO22" s="40"/>
      <c r="DP22" s="40"/>
      <c r="DQ22" s="40"/>
      <c r="DR22" s="40"/>
      <c r="DS22" s="40"/>
      <c r="DT22" s="40"/>
      <c r="DU22" s="40"/>
      <c r="DV22" s="40">
        <v>1</v>
      </c>
      <c r="DW22" s="40">
        <v>12000</v>
      </c>
      <c r="DX22" s="40"/>
      <c r="DY22" s="40"/>
      <c r="DZ22" s="40">
        <v>1</v>
      </c>
      <c r="EA22" s="40">
        <v>12000</v>
      </c>
      <c r="EB22" s="40"/>
      <c r="EC22" s="40"/>
      <c r="ED22" s="40"/>
      <c r="EE22" s="40"/>
      <c r="EF22" s="40"/>
      <c r="EG22" s="40"/>
      <c r="EH22" s="40"/>
      <c r="EI22" s="40"/>
      <c r="EJ22" s="40"/>
      <c r="EK22" s="40"/>
      <c r="EL22" s="40"/>
      <c r="EM22" s="40"/>
      <c r="EN22" s="40"/>
      <c r="EO22" s="40"/>
      <c r="EP22" s="40"/>
      <c r="EQ22" s="40"/>
      <c r="ER22" s="40"/>
      <c r="ES22" s="40"/>
      <c r="ET22" s="40"/>
      <c r="EU22" s="40"/>
      <c r="EV22" s="40"/>
      <c r="EW22" s="40"/>
      <c r="EX22" s="40"/>
      <c r="EY22" s="40"/>
      <c r="EZ22" s="40"/>
      <c r="FA22" s="40"/>
      <c r="FB22" s="40">
        <v>1</v>
      </c>
      <c r="FC22" s="40">
        <v>12000</v>
      </c>
      <c r="FD22" s="40"/>
      <c r="FE22" s="40"/>
      <c r="FF22" s="40"/>
      <c r="FG22" s="40"/>
      <c r="FH22" s="40"/>
      <c r="FI22" s="40"/>
      <c r="FJ22" s="40"/>
      <c r="FK22" s="40"/>
      <c r="FL22" s="40"/>
      <c r="FM22" s="40"/>
      <c r="FN22" s="40"/>
      <c r="FO22" s="40"/>
      <c r="FP22" s="40"/>
      <c r="FQ22" s="40"/>
      <c r="FR22" s="40"/>
      <c r="FS22" s="40"/>
      <c r="FT22" s="40"/>
      <c r="FU22" s="40"/>
      <c r="FV22" s="40"/>
      <c r="FW22" s="40"/>
      <c r="FX22" s="40"/>
      <c r="FY22" s="40"/>
      <c r="FZ22" s="40"/>
      <c r="GA22" s="40"/>
      <c r="GB22" s="40"/>
      <c r="GC22" s="40"/>
      <c r="GD22" s="40"/>
      <c r="GE22" s="40"/>
      <c r="GF22" s="40"/>
      <c r="GG22" s="40"/>
      <c r="GH22" s="40"/>
      <c r="GI22" s="40"/>
      <c r="GJ22" s="40"/>
      <c r="GK22" s="40"/>
      <c r="GL22" s="40"/>
      <c r="GM22" s="40"/>
      <c r="GN22" s="40"/>
      <c r="GO22" s="40"/>
      <c r="GP22" s="40"/>
      <c r="GQ22" s="40"/>
      <c r="GR22" s="40"/>
      <c r="GS22" s="40"/>
      <c r="GT22" s="40"/>
      <c r="GU22" s="40"/>
      <c r="GV22" s="40"/>
      <c r="GW22" s="40"/>
      <c r="GX22" s="40"/>
      <c r="GY22" s="40"/>
      <c r="GZ22" s="40"/>
      <c r="HA22" s="40"/>
      <c r="HB22" s="40"/>
      <c r="HC22" s="40"/>
      <c r="HD22" s="40"/>
      <c r="HE22" s="40"/>
      <c r="HF22" s="40"/>
      <c r="HG22" s="40"/>
      <c r="HH22" s="40"/>
      <c r="HI22" s="40"/>
      <c r="HJ22" s="40"/>
      <c r="HK22" s="40"/>
      <c r="HL22" s="40"/>
      <c r="HM22" s="40"/>
      <c r="HN22" s="40"/>
      <c r="HO22" s="40"/>
      <c r="HP22" s="40"/>
      <c r="HQ22" s="40"/>
      <c r="HR22" s="40"/>
      <c r="HS22" s="40"/>
      <c r="HT22" s="40"/>
      <c r="HU22" s="40"/>
      <c r="HV22" s="40"/>
      <c r="HW22" s="40"/>
      <c r="HX22" s="40"/>
      <c r="HY22" s="40"/>
      <c r="HZ22" s="40"/>
      <c r="IA22" s="40"/>
      <c r="IB22" s="40"/>
      <c r="IC22" s="40"/>
      <c r="ID22" s="40"/>
      <c r="IE22" s="40"/>
      <c r="IF22" s="40"/>
      <c r="IG22" s="40"/>
      <c r="IH22" s="40"/>
      <c r="II22" s="40"/>
      <c r="IJ22" s="40"/>
      <c r="IK22" s="40"/>
      <c r="IL22" s="40"/>
      <c r="IM22" s="40"/>
      <c r="IN22" s="40"/>
      <c r="IO22" s="40"/>
      <c r="IP22" s="40"/>
      <c r="IQ22" s="40"/>
      <c r="IR22" s="40"/>
      <c r="IS22" s="40"/>
      <c r="IT22" s="40"/>
      <c r="IU22" s="40"/>
      <c r="IV22" s="40"/>
      <c r="IW22" s="40"/>
      <c r="IX22" s="40"/>
      <c r="IY22" s="40"/>
      <c r="IZ22" s="40"/>
      <c r="JA22" s="40"/>
      <c r="JB22" s="40"/>
      <c r="JC22" s="40"/>
      <c r="JD22" s="40"/>
      <c r="JE22" s="40"/>
      <c r="JF22" s="40"/>
      <c r="JG22" s="40"/>
      <c r="JH22" s="40"/>
      <c r="JI22" s="40"/>
      <c r="JJ22" s="40"/>
      <c r="JK22" s="40"/>
      <c r="JL22" s="40"/>
      <c r="JM22" s="40"/>
      <c r="JN22" s="40"/>
      <c r="JO22" s="40"/>
      <c r="JP22" s="40"/>
      <c r="JQ22" s="40"/>
      <c r="JR22" s="40"/>
      <c r="JS22" s="40"/>
      <c r="JT22" s="40"/>
      <c r="JU22" s="40"/>
      <c r="JV22" s="40"/>
      <c r="JW22" s="40"/>
      <c r="JX22" s="40"/>
      <c r="JY22" s="40"/>
      <c r="JZ22" s="40"/>
      <c r="KA22" s="40"/>
      <c r="KB22" s="40"/>
      <c r="KC22" s="40"/>
      <c r="KD22" s="40"/>
      <c r="KE22" s="40"/>
      <c r="KF22" s="40"/>
      <c r="KG22" s="40"/>
      <c r="KH22" s="40"/>
      <c r="KI22" s="40"/>
      <c r="KJ22" s="40"/>
      <c r="KK22" s="40"/>
      <c r="KL22" s="40"/>
      <c r="KM22" s="40"/>
      <c r="KN22" s="40"/>
      <c r="KO22" s="40"/>
      <c r="KP22" s="40"/>
      <c r="KQ22" s="40"/>
      <c r="KR22" s="40"/>
      <c r="KS22" s="40"/>
      <c r="KT22" s="40"/>
      <c r="KU22" s="40"/>
      <c r="KV22" s="40"/>
      <c r="KW22" s="40"/>
      <c r="KX22" s="40"/>
      <c r="KY22" s="40"/>
      <c r="KZ22" s="40"/>
      <c r="LA22" s="40"/>
      <c r="LB22" s="40"/>
      <c r="LC22" s="40"/>
      <c r="LD22" s="40"/>
      <c r="LE22" s="40"/>
      <c r="LF22" s="40"/>
      <c r="LG22" s="40"/>
      <c r="LH22" s="40"/>
      <c r="LI22" s="40"/>
      <c r="LJ22" s="40"/>
      <c r="LK22" s="40"/>
      <c r="LL22" s="40"/>
      <c r="LM22" s="40"/>
      <c r="LN22" s="40"/>
      <c r="LO22" s="40"/>
      <c r="LP22" s="40"/>
      <c r="LQ22" s="40"/>
      <c r="LR22" s="40"/>
      <c r="LS22" s="40"/>
      <c r="LT22" s="40"/>
      <c r="LU22" s="40"/>
      <c r="LV22" s="40"/>
      <c r="LW22" s="40"/>
      <c r="LX22" s="40"/>
      <c r="LY22" s="40"/>
      <c r="LZ22" s="40"/>
      <c r="MA22" s="40"/>
      <c r="MB22" s="40"/>
      <c r="MC22" s="40"/>
      <c r="MD22" s="40"/>
      <c r="ME22" s="40"/>
      <c r="MF22" s="40"/>
      <c r="MG22" s="40"/>
      <c r="MH22" s="40"/>
      <c r="MI22" s="40"/>
      <c r="MJ22" s="40"/>
      <c r="MK22" s="40"/>
      <c r="ML22" s="40"/>
      <c r="MM22" s="40"/>
      <c r="MN22" s="40"/>
      <c r="MO22" s="40"/>
      <c r="MP22" s="40"/>
      <c r="MQ22" s="40"/>
      <c r="MR22" s="40"/>
      <c r="MS22" s="40"/>
      <c r="MT22" s="40"/>
      <c r="MU22" s="40"/>
      <c r="MV22" s="40"/>
      <c r="MW22" s="40"/>
      <c r="MX22" s="40"/>
      <c r="MY22" s="40"/>
      <c r="MZ22" s="40">
        <v>3</v>
      </c>
      <c r="NA22" s="40">
        <v>18000</v>
      </c>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row>
    <row r="23" spans="1:1275" ht="15" x14ac:dyDescent="0.25">
      <c r="A23" s="41" t="s">
        <v>163</v>
      </c>
      <c r="B23" s="40"/>
      <c r="C23" s="40"/>
      <c r="D23" s="40"/>
      <c r="E23" s="40"/>
      <c r="F23" s="40"/>
      <c r="G23" s="40"/>
      <c r="H23" s="40"/>
      <c r="I23" s="40"/>
      <c r="J23" s="40"/>
      <c r="K23" s="40"/>
      <c r="L23" s="40"/>
      <c r="M23" s="40"/>
      <c r="N23" s="40"/>
      <c r="O23" s="40"/>
      <c r="P23" s="40"/>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0"/>
      <c r="AR23" s="40"/>
      <c r="AS23" s="40"/>
      <c r="AT23" s="40"/>
      <c r="AU23" s="40"/>
      <c r="AV23" s="40"/>
      <c r="AW23" s="40"/>
      <c r="AX23" s="40"/>
      <c r="AY23" s="40"/>
      <c r="AZ23" s="40"/>
      <c r="BA23" s="40"/>
      <c r="BB23" s="40"/>
      <c r="BC23" s="40"/>
      <c r="BD23" s="40"/>
      <c r="BE23" s="40"/>
      <c r="BF23" s="40"/>
      <c r="BG23" s="40"/>
      <c r="BH23" s="40"/>
      <c r="BI23" s="40"/>
      <c r="BJ23" s="40"/>
      <c r="BK23" s="40"/>
      <c r="BL23" s="40"/>
      <c r="BM23" s="40"/>
      <c r="BN23" s="40"/>
      <c r="BO23" s="40"/>
      <c r="BP23" s="40"/>
      <c r="BQ23" s="40"/>
      <c r="BR23" s="40"/>
      <c r="BS23" s="40"/>
      <c r="BT23" s="40"/>
      <c r="BU23" s="40"/>
      <c r="BV23" s="40"/>
      <c r="BW23" s="40"/>
      <c r="BX23" s="40"/>
      <c r="BY23" s="40"/>
      <c r="BZ23" s="40"/>
      <c r="CA23" s="40"/>
      <c r="CB23" s="40"/>
      <c r="CC23" s="40"/>
      <c r="CD23" s="40"/>
      <c r="CE23" s="40"/>
      <c r="CF23" s="40"/>
      <c r="CG23" s="40"/>
      <c r="CH23" s="40"/>
      <c r="CI23" s="40"/>
      <c r="CJ23" s="40"/>
      <c r="CK23" s="40"/>
      <c r="CL23" s="40"/>
      <c r="CM23" s="40"/>
      <c r="CN23" s="40"/>
      <c r="CO23" s="40"/>
      <c r="CP23" s="40"/>
      <c r="CQ23" s="40"/>
      <c r="CR23" s="40"/>
      <c r="CS23" s="40"/>
      <c r="CT23" s="40"/>
      <c r="CU23" s="40"/>
      <c r="CV23" s="40"/>
      <c r="CW23" s="40"/>
      <c r="CX23" s="40"/>
      <c r="CY23" s="40"/>
      <c r="CZ23" s="40"/>
      <c r="DA23" s="40"/>
      <c r="DB23" s="40"/>
      <c r="DC23" s="40"/>
      <c r="DD23" s="40"/>
      <c r="DE23" s="40"/>
      <c r="DF23" s="40"/>
      <c r="DG23" s="40"/>
      <c r="DH23" s="40"/>
      <c r="DI23" s="40"/>
      <c r="DJ23" s="40"/>
      <c r="DK23" s="40"/>
      <c r="DL23" s="40"/>
      <c r="DM23" s="40"/>
      <c r="DN23" s="40"/>
      <c r="DO23" s="40"/>
      <c r="DP23" s="40"/>
      <c r="DQ23" s="40"/>
      <c r="DR23" s="40"/>
      <c r="DS23" s="40"/>
      <c r="DT23" s="40"/>
      <c r="DU23" s="40"/>
      <c r="DV23" s="40"/>
      <c r="DW23" s="40"/>
      <c r="DX23" s="40"/>
      <c r="DY23" s="40"/>
      <c r="DZ23" s="40"/>
      <c r="EA23" s="40"/>
      <c r="EB23" s="40"/>
      <c r="EC23" s="40"/>
      <c r="ED23" s="40"/>
      <c r="EE23" s="40"/>
      <c r="EF23" s="40"/>
      <c r="EG23" s="40"/>
      <c r="EH23" s="40"/>
      <c r="EI23" s="40"/>
      <c r="EJ23" s="40"/>
      <c r="EK23" s="40"/>
      <c r="EL23" s="40"/>
      <c r="EM23" s="40"/>
      <c r="EN23" s="40"/>
      <c r="EO23" s="40"/>
      <c r="EP23" s="40"/>
      <c r="EQ23" s="40"/>
      <c r="ER23" s="40"/>
      <c r="ES23" s="40"/>
      <c r="ET23" s="40"/>
      <c r="EU23" s="40"/>
      <c r="EV23" s="40"/>
      <c r="EW23" s="40"/>
      <c r="EX23" s="40"/>
      <c r="EY23" s="40"/>
      <c r="EZ23" s="40"/>
      <c r="FA23" s="40"/>
      <c r="FB23" s="40"/>
      <c r="FC23" s="40"/>
      <c r="FD23" s="40"/>
      <c r="FE23" s="40"/>
      <c r="FF23" s="40"/>
      <c r="FG23" s="40"/>
      <c r="FH23" s="40"/>
      <c r="FI23" s="40"/>
      <c r="FJ23" s="40"/>
      <c r="FK23" s="40"/>
      <c r="FL23" s="40"/>
      <c r="FM23" s="40"/>
      <c r="FN23" s="40"/>
      <c r="FO23" s="40"/>
      <c r="FP23" s="40"/>
      <c r="FQ23" s="40"/>
      <c r="FR23" s="40"/>
      <c r="FS23" s="40"/>
      <c r="FT23" s="40"/>
      <c r="FU23" s="40"/>
      <c r="FV23" s="40"/>
      <c r="FW23" s="40"/>
      <c r="FX23" s="40"/>
      <c r="FY23" s="40"/>
      <c r="FZ23" s="40"/>
      <c r="GA23" s="40"/>
      <c r="GB23" s="40"/>
      <c r="GC23" s="40"/>
      <c r="GD23" s="40"/>
      <c r="GE23" s="40"/>
      <c r="GF23" s="40"/>
      <c r="GG23" s="40"/>
      <c r="GH23" s="40"/>
      <c r="GI23" s="40"/>
      <c r="GJ23" s="40"/>
      <c r="GK23" s="40"/>
      <c r="GL23" s="40"/>
      <c r="GM23" s="40"/>
      <c r="GN23" s="40"/>
      <c r="GO23" s="40"/>
      <c r="GP23" s="40"/>
      <c r="GQ23" s="40"/>
      <c r="GR23" s="40"/>
      <c r="GS23" s="40"/>
      <c r="GT23" s="40"/>
      <c r="GU23" s="40"/>
      <c r="GV23" s="40"/>
      <c r="GW23" s="40"/>
      <c r="GX23" s="40"/>
      <c r="GY23" s="40"/>
      <c r="GZ23" s="40"/>
      <c r="HA23" s="40"/>
      <c r="HB23" s="40"/>
      <c r="HC23" s="40"/>
      <c r="HD23" s="40"/>
      <c r="HE23" s="40"/>
      <c r="HF23" s="40"/>
      <c r="HG23" s="40"/>
      <c r="HH23" s="40"/>
      <c r="HI23" s="40"/>
      <c r="HJ23" s="40"/>
      <c r="HK23" s="40"/>
      <c r="HL23" s="40"/>
      <c r="HM23" s="40"/>
      <c r="HN23" s="40"/>
      <c r="HO23" s="40"/>
      <c r="HP23" s="40"/>
      <c r="HQ23" s="40"/>
      <c r="HR23" s="40"/>
      <c r="HS23" s="40"/>
      <c r="HT23" s="40"/>
      <c r="HU23" s="40"/>
      <c r="HV23" s="40"/>
      <c r="HW23" s="40"/>
      <c r="HX23" s="40"/>
      <c r="HY23" s="40"/>
      <c r="HZ23" s="40">
        <v>1</v>
      </c>
      <c r="IA23" s="40">
        <v>41000</v>
      </c>
      <c r="IB23" s="40">
        <v>2</v>
      </c>
      <c r="IC23" s="40">
        <v>103500</v>
      </c>
      <c r="ID23" s="40"/>
      <c r="IE23" s="40"/>
      <c r="IF23" s="40">
        <v>3</v>
      </c>
      <c r="IG23" s="40">
        <v>82666.666666666672</v>
      </c>
      <c r="IH23" s="40"/>
      <c r="II23" s="40"/>
      <c r="IJ23" s="40"/>
      <c r="IK23" s="40"/>
      <c r="IL23" s="40"/>
      <c r="IM23" s="40"/>
      <c r="IN23" s="40"/>
      <c r="IO23" s="40"/>
      <c r="IP23" s="40"/>
      <c r="IQ23" s="40"/>
      <c r="IR23" s="40"/>
      <c r="IS23" s="40"/>
      <c r="IT23" s="40"/>
      <c r="IU23" s="40"/>
      <c r="IV23" s="40"/>
      <c r="IW23" s="40"/>
      <c r="IX23" s="40"/>
      <c r="IY23" s="40"/>
      <c r="IZ23" s="40"/>
      <c r="JA23" s="40"/>
      <c r="JB23" s="40"/>
      <c r="JC23" s="40"/>
      <c r="JD23" s="40"/>
      <c r="JE23" s="40"/>
      <c r="JF23" s="40"/>
      <c r="JG23" s="40"/>
      <c r="JH23" s="40"/>
      <c r="JI23" s="40"/>
      <c r="JJ23" s="40"/>
      <c r="JK23" s="40"/>
      <c r="JL23" s="40">
        <v>3</v>
      </c>
      <c r="JM23" s="40">
        <v>82666.666666666672</v>
      </c>
      <c r="JN23" s="40"/>
      <c r="JO23" s="40"/>
      <c r="JP23" s="40"/>
      <c r="JQ23" s="40"/>
      <c r="JR23" s="40"/>
      <c r="JS23" s="40"/>
      <c r="JT23" s="40"/>
      <c r="JU23" s="40"/>
      <c r="JV23" s="40"/>
      <c r="JW23" s="40"/>
      <c r="JX23" s="40"/>
      <c r="JY23" s="40"/>
      <c r="JZ23" s="40"/>
      <c r="KA23" s="40"/>
      <c r="KB23" s="40"/>
      <c r="KC23" s="40"/>
      <c r="KD23" s="40"/>
      <c r="KE23" s="40"/>
      <c r="KF23" s="40"/>
      <c r="KG23" s="40"/>
      <c r="KH23" s="40"/>
      <c r="KI23" s="40"/>
      <c r="KJ23" s="40"/>
      <c r="KK23" s="40"/>
      <c r="KL23" s="40"/>
      <c r="KM23" s="40"/>
      <c r="KN23" s="40"/>
      <c r="KO23" s="40"/>
      <c r="KP23" s="40"/>
      <c r="KQ23" s="40"/>
      <c r="KR23" s="40"/>
      <c r="KS23" s="40"/>
      <c r="KT23" s="40"/>
      <c r="KU23" s="40"/>
      <c r="KV23" s="40">
        <v>1</v>
      </c>
      <c r="KW23" s="40">
        <v>31200</v>
      </c>
      <c r="KX23" s="40">
        <v>1</v>
      </c>
      <c r="KY23" s="40">
        <v>31200</v>
      </c>
      <c r="KZ23" s="40"/>
      <c r="LA23" s="40"/>
      <c r="LB23" s="40"/>
      <c r="LC23" s="40"/>
      <c r="LD23" s="40"/>
      <c r="LE23" s="40"/>
      <c r="LF23" s="40">
        <v>1</v>
      </c>
      <c r="LG23" s="40">
        <v>55000</v>
      </c>
      <c r="LH23" s="40"/>
      <c r="LI23" s="40"/>
      <c r="LJ23" s="40">
        <v>1</v>
      </c>
      <c r="LK23" s="40">
        <v>55000</v>
      </c>
      <c r="LL23" s="40">
        <v>2</v>
      </c>
      <c r="LM23" s="40">
        <v>43100</v>
      </c>
      <c r="LN23" s="40"/>
      <c r="LO23" s="40"/>
      <c r="LP23" s="40"/>
      <c r="LQ23" s="40"/>
      <c r="LR23" s="40"/>
      <c r="LS23" s="40"/>
      <c r="LT23" s="40"/>
      <c r="LU23" s="40"/>
      <c r="LV23" s="40"/>
      <c r="LW23" s="40"/>
      <c r="LX23" s="40"/>
      <c r="LY23" s="40"/>
      <c r="LZ23" s="40"/>
      <c r="MA23" s="40"/>
      <c r="MB23" s="40"/>
      <c r="MC23" s="40"/>
      <c r="MD23" s="40"/>
      <c r="ME23" s="40"/>
      <c r="MF23" s="40"/>
      <c r="MG23" s="40"/>
      <c r="MH23" s="40"/>
      <c r="MI23" s="40"/>
      <c r="MJ23" s="40"/>
      <c r="MK23" s="40"/>
      <c r="ML23" s="40"/>
      <c r="MM23" s="40"/>
      <c r="MN23" s="40"/>
      <c r="MO23" s="40"/>
      <c r="MP23" s="40"/>
      <c r="MQ23" s="40"/>
      <c r="MR23" s="40"/>
      <c r="MS23" s="40"/>
      <c r="MT23" s="40"/>
      <c r="MU23" s="40"/>
      <c r="MV23" s="40"/>
      <c r="MW23" s="40"/>
      <c r="MX23" s="40"/>
      <c r="MY23" s="40"/>
      <c r="MZ23" s="40">
        <v>5</v>
      </c>
      <c r="NA23" s="40">
        <v>66840</v>
      </c>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row>
    <row r="24" spans="1:1275" ht="15" x14ac:dyDescent="0.25">
      <c r="A24" s="41" t="s">
        <v>176</v>
      </c>
      <c r="B24" s="40"/>
      <c r="C24" s="40"/>
      <c r="D24" s="40"/>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v>1</v>
      </c>
      <c r="BA24" s="40">
        <v>36000</v>
      </c>
      <c r="BB24" s="40">
        <v>1</v>
      </c>
      <c r="BC24" s="40">
        <v>50000</v>
      </c>
      <c r="BD24" s="40"/>
      <c r="BE24" s="40"/>
      <c r="BF24" s="40">
        <v>2</v>
      </c>
      <c r="BG24" s="40">
        <v>43000</v>
      </c>
      <c r="BH24" s="40"/>
      <c r="BI24" s="40"/>
      <c r="BJ24" s="40"/>
      <c r="BK24" s="40"/>
      <c r="BL24" s="40"/>
      <c r="BM24" s="40"/>
      <c r="BN24" s="40"/>
      <c r="BO24" s="40"/>
      <c r="BP24" s="40"/>
      <c r="BQ24" s="40"/>
      <c r="BR24" s="40"/>
      <c r="BS24" s="40"/>
      <c r="BT24" s="40"/>
      <c r="BU24" s="40"/>
      <c r="BV24" s="40"/>
      <c r="BW24" s="40"/>
      <c r="BX24" s="40"/>
      <c r="BY24" s="40"/>
      <c r="BZ24" s="40"/>
      <c r="CA24" s="40"/>
      <c r="CB24" s="40">
        <v>2</v>
      </c>
      <c r="CC24" s="40">
        <v>43000</v>
      </c>
      <c r="CD24" s="40"/>
      <c r="CE24" s="40"/>
      <c r="CF24" s="40"/>
      <c r="CG24" s="40"/>
      <c r="CH24" s="40"/>
      <c r="CI24" s="40"/>
      <c r="CJ24" s="40"/>
      <c r="CK24" s="40"/>
      <c r="CL24" s="40"/>
      <c r="CM24" s="40"/>
      <c r="CN24" s="40"/>
      <c r="CO24" s="40"/>
      <c r="CP24" s="40"/>
      <c r="CQ24" s="40"/>
      <c r="CR24" s="40"/>
      <c r="CS24" s="40"/>
      <c r="CT24" s="40"/>
      <c r="CU24" s="40"/>
      <c r="CV24" s="40"/>
      <c r="CW24" s="40"/>
      <c r="CX24" s="40"/>
      <c r="CY24" s="40"/>
      <c r="CZ24" s="40"/>
      <c r="DA24" s="40"/>
      <c r="DB24" s="40"/>
      <c r="DC24" s="40"/>
      <c r="DD24" s="40"/>
      <c r="DE24" s="40"/>
      <c r="DF24" s="40"/>
      <c r="DG24" s="40"/>
      <c r="DH24" s="40"/>
      <c r="DI24" s="40"/>
      <c r="DJ24" s="40"/>
      <c r="DK24" s="40"/>
      <c r="DL24" s="40"/>
      <c r="DM24" s="40"/>
      <c r="DN24" s="40"/>
      <c r="DO24" s="40"/>
      <c r="DP24" s="40"/>
      <c r="DQ24" s="40"/>
      <c r="DR24" s="40"/>
      <c r="DS24" s="40"/>
      <c r="DT24" s="40"/>
      <c r="DU24" s="40"/>
      <c r="DV24" s="40"/>
      <c r="DW24" s="40"/>
      <c r="DX24" s="40"/>
      <c r="DY24" s="40"/>
      <c r="DZ24" s="40"/>
      <c r="EA24" s="40"/>
      <c r="EB24" s="40"/>
      <c r="EC24" s="40"/>
      <c r="ED24" s="40">
        <v>1</v>
      </c>
      <c r="EE24" s="40">
        <v>15600</v>
      </c>
      <c r="EF24" s="40"/>
      <c r="EG24" s="40"/>
      <c r="EH24" s="40">
        <v>1</v>
      </c>
      <c r="EI24" s="40">
        <v>15600</v>
      </c>
      <c r="EJ24" s="40"/>
      <c r="EK24" s="40"/>
      <c r="EL24" s="40"/>
      <c r="EM24" s="40"/>
      <c r="EN24" s="40"/>
      <c r="EO24" s="40"/>
      <c r="EP24" s="40"/>
      <c r="EQ24" s="40"/>
      <c r="ER24" s="40"/>
      <c r="ES24" s="40"/>
      <c r="ET24" s="40"/>
      <c r="EU24" s="40"/>
      <c r="EV24" s="40"/>
      <c r="EW24" s="40"/>
      <c r="EX24" s="40"/>
      <c r="EY24" s="40"/>
      <c r="EZ24" s="40"/>
      <c r="FA24" s="40"/>
      <c r="FB24" s="40">
        <v>1</v>
      </c>
      <c r="FC24" s="40">
        <v>15600</v>
      </c>
      <c r="FD24" s="40"/>
      <c r="FE24" s="40"/>
      <c r="FF24" s="40"/>
      <c r="FG24" s="40"/>
      <c r="FH24" s="40"/>
      <c r="FI24" s="40"/>
      <c r="FJ24" s="40"/>
      <c r="FK24" s="40"/>
      <c r="FL24" s="40"/>
      <c r="FM24" s="40"/>
      <c r="FN24" s="40"/>
      <c r="FO24" s="40"/>
      <c r="FP24" s="40"/>
      <c r="FQ24" s="40"/>
      <c r="FR24" s="40"/>
      <c r="FS24" s="40"/>
      <c r="FT24" s="40"/>
      <c r="FU24" s="40"/>
      <c r="FV24" s="40"/>
      <c r="FW24" s="40"/>
      <c r="FX24" s="40"/>
      <c r="FY24" s="40"/>
      <c r="FZ24" s="40"/>
      <c r="GA24" s="40"/>
      <c r="GB24" s="40"/>
      <c r="GC24" s="40"/>
      <c r="GD24" s="40"/>
      <c r="GE24" s="40"/>
      <c r="GF24" s="40"/>
      <c r="GG24" s="40"/>
      <c r="GH24" s="40"/>
      <c r="GI24" s="40"/>
      <c r="GJ24" s="40"/>
      <c r="GK24" s="40"/>
      <c r="GL24" s="40"/>
      <c r="GM24" s="40"/>
      <c r="GN24" s="40"/>
      <c r="GO24" s="40"/>
      <c r="GP24" s="40"/>
      <c r="GQ24" s="40"/>
      <c r="GR24" s="40"/>
      <c r="GS24" s="40"/>
      <c r="GT24" s="40"/>
      <c r="GU24" s="40"/>
      <c r="GV24" s="40"/>
      <c r="GW24" s="40"/>
      <c r="GX24" s="40"/>
      <c r="GY24" s="40"/>
      <c r="GZ24" s="40"/>
      <c r="HA24" s="40"/>
      <c r="HB24" s="40"/>
      <c r="HC24" s="40"/>
      <c r="HD24" s="40"/>
      <c r="HE24" s="40"/>
      <c r="HF24" s="40"/>
      <c r="HG24" s="40"/>
      <c r="HH24" s="40"/>
      <c r="HI24" s="40"/>
      <c r="HJ24" s="40"/>
      <c r="HK24" s="40"/>
      <c r="HL24" s="40"/>
      <c r="HM24" s="40"/>
      <c r="HN24" s="40"/>
      <c r="HO24" s="40"/>
      <c r="HP24" s="40"/>
      <c r="HQ24" s="40"/>
      <c r="HR24" s="40"/>
      <c r="HS24" s="40"/>
      <c r="HT24" s="40"/>
      <c r="HU24" s="40"/>
      <c r="HV24" s="40"/>
      <c r="HW24" s="40"/>
      <c r="HX24" s="40"/>
      <c r="HY24" s="40"/>
      <c r="HZ24" s="40"/>
      <c r="IA24" s="40"/>
      <c r="IB24" s="40"/>
      <c r="IC24" s="40"/>
      <c r="ID24" s="40"/>
      <c r="IE24" s="40"/>
      <c r="IF24" s="40"/>
      <c r="IG24" s="40"/>
      <c r="IH24" s="40"/>
      <c r="II24" s="40"/>
      <c r="IJ24" s="40"/>
      <c r="IK24" s="40"/>
      <c r="IL24" s="40"/>
      <c r="IM24" s="40"/>
      <c r="IN24" s="40"/>
      <c r="IO24" s="40"/>
      <c r="IP24" s="40"/>
      <c r="IQ24" s="40"/>
      <c r="IR24" s="40"/>
      <c r="IS24" s="40"/>
      <c r="IT24" s="40"/>
      <c r="IU24" s="40"/>
      <c r="IV24" s="40"/>
      <c r="IW24" s="40"/>
      <c r="IX24" s="40"/>
      <c r="IY24" s="40"/>
      <c r="IZ24" s="40"/>
      <c r="JA24" s="40"/>
      <c r="JB24" s="40"/>
      <c r="JC24" s="40"/>
      <c r="JD24" s="40"/>
      <c r="JE24" s="40"/>
      <c r="JF24" s="40"/>
      <c r="JG24" s="40"/>
      <c r="JH24" s="40">
        <v>1</v>
      </c>
      <c r="JI24" s="40">
        <v>42000</v>
      </c>
      <c r="JJ24" s="40">
        <v>1</v>
      </c>
      <c r="JK24" s="40">
        <v>42000</v>
      </c>
      <c r="JL24" s="40">
        <v>1</v>
      </c>
      <c r="JM24" s="40">
        <v>42000</v>
      </c>
      <c r="JN24" s="40"/>
      <c r="JO24" s="40"/>
      <c r="JP24" s="40"/>
      <c r="JQ24" s="40"/>
      <c r="JR24" s="40"/>
      <c r="JS24" s="40"/>
      <c r="JT24" s="40"/>
      <c r="JU24" s="40"/>
      <c r="JV24" s="40"/>
      <c r="JW24" s="40"/>
      <c r="JX24" s="40"/>
      <c r="JY24" s="40"/>
      <c r="JZ24" s="40"/>
      <c r="KA24" s="40"/>
      <c r="KB24" s="40"/>
      <c r="KC24" s="40"/>
      <c r="KD24" s="40"/>
      <c r="KE24" s="40"/>
      <c r="KF24" s="40"/>
      <c r="KG24" s="40"/>
      <c r="KH24" s="40"/>
      <c r="KI24" s="40"/>
      <c r="KJ24" s="40"/>
      <c r="KK24" s="40"/>
      <c r="KL24" s="40"/>
      <c r="KM24" s="40"/>
      <c r="KN24" s="40"/>
      <c r="KO24" s="40"/>
      <c r="KP24" s="40"/>
      <c r="KQ24" s="40"/>
      <c r="KR24" s="40"/>
      <c r="KS24" s="40"/>
      <c r="KT24" s="40"/>
      <c r="KU24" s="40"/>
      <c r="KV24" s="40"/>
      <c r="KW24" s="40"/>
      <c r="KX24" s="40"/>
      <c r="KY24" s="40"/>
      <c r="KZ24" s="40"/>
      <c r="LA24" s="40"/>
      <c r="LB24" s="40"/>
      <c r="LC24" s="40"/>
      <c r="LD24" s="40"/>
      <c r="LE24" s="40"/>
      <c r="LF24" s="40"/>
      <c r="LG24" s="40"/>
      <c r="LH24" s="40"/>
      <c r="LI24" s="40"/>
      <c r="LJ24" s="40"/>
      <c r="LK24" s="40"/>
      <c r="LL24" s="40"/>
      <c r="LM24" s="40"/>
      <c r="LN24" s="40"/>
      <c r="LO24" s="40"/>
      <c r="LP24" s="40"/>
      <c r="LQ24" s="40"/>
      <c r="LR24" s="40"/>
      <c r="LS24" s="40"/>
      <c r="LT24" s="40"/>
      <c r="LU24" s="40"/>
      <c r="LV24" s="40"/>
      <c r="LW24" s="40"/>
      <c r="LX24" s="40"/>
      <c r="LY24" s="40"/>
      <c r="LZ24" s="40"/>
      <c r="MA24" s="40"/>
      <c r="MB24" s="40"/>
      <c r="MC24" s="40"/>
      <c r="MD24" s="40"/>
      <c r="ME24" s="40"/>
      <c r="MF24" s="40"/>
      <c r="MG24" s="40"/>
      <c r="MH24" s="40"/>
      <c r="MI24" s="40"/>
      <c r="MJ24" s="40"/>
      <c r="MK24" s="40"/>
      <c r="ML24" s="40"/>
      <c r="MM24" s="40"/>
      <c r="MN24" s="40"/>
      <c r="MO24" s="40"/>
      <c r="MP24" s="40"/>
      <c r="MQ24" s="40"/>
      <c r="MR24" s="40"/>
      <c r="MS24" s="40"/>
      <c r="MT24" s="40"/>
      <c r="MU24" s="40"/>
      <c r="MV24" s="40"/>
      <c r="MW24" s="40"/>
      <c r="MX24" s="40"/>
      <c r="MY24" s="40"/>
      <c r="MZ24" s="40">
        <v>4</v>
      </c>
      <c r="NA24" s="40">
        <v>35900</v>
      </c>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row>
    <row r="25" spans="1:1275" ht="15" x14ac:dyDescent="0.25">
      <c r="A25" s="41" t="s">
        <v>227</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c r="BZ25" s="40"/>
      <c r="CA25" s="40"/>
      <c r="CB25" s="40"/>
      <c r="CC25" s="40"/>
      <c r="CD25" s="40"/>
      <c r="CE25" s="40"/>
      <c r="CF25" s="40"/>
      <c r="CG25" s="40"/>
      <c r="CH25" s="40"/>
      <c r="CI25" s="40"/>
      <c r="CJ25" s="40"/>
      <c r="CK25" s="40"/>
      <c r="CL25" s="40"/>
      <c r="CM25" s="40"/>
      <c r="CN25" s="40"/>
      <c r="CO25" s="40"/>
      <c r="CP25" s="40"/>
      <c r="CQ25" s="40"/>
      <c r="CR25" s="40"/>
      <c r="CS25" s="40"/>
      <c r="CT25" s="40"/>
      <c r="CU25" s="40"/>
      <c r="CV25" s="40"/>
      <c r="CW25" s="40"/>
      <c r="CX25" s="40"/>
      <c r="CY25" s="40"/>
      <c r="CZ25" s="40"/>
      <c r="DA25" s="40"/>
      <c r="DB25" s="40"/>
      <c r="DC25" s="40"/>
      <c r="DD25" s="40"/>
      <c r="DE25" s="40"/>
      <c r="DF25" s="40"/>
      <c r="DG25" s="40"/>
      <c r="DH25" s="40"/>
      <c r="DI25" s="40"/>
      <c r="DJ25" s="40"/>
      <c r="DK25" s="40"/>
      <c r="DL25" s="40"/>
      <c r="DM25" s="40"/>
      <c r="DN25" s="40"/>
      <c r="DO25" s="40"/>
      <c r="DP25" s="40"/>
      <c r="DQ25" s="40"/>
      <c r="DR25" s="40"/>
      <c r="DS25" s="40"/>
      <c r="DT25" s="40"/>
      <c r="DU25" s="40"/>
      <c r="DV25" s="40"/>
      <c r="DW25" s="40"/>
      <c r="DX25" s="40"/>
      <c r="DY25" s="40"/>
      <c r="DZ25" s="40"/>
      <c r="EA25" s="40"/>
      <c r="EB25" s="40"/>
      <c r="EC25" s="40"/>
      <c r="ED25" s="40"/>
      <c r="EE25" s="40"/>
      <c r="EF25" s="40"/>
      <c r="EG25" s="40"/>
      <c r="EH25" s="40"/>
      <c r="EI25" s="40"/>
      <c r="EJ25" s="40"/>
      <c r="EK25" s="40"/>
      <c r="EL25" s="40"/>
      <c r="EM25" s="40"/>
      <c r="EN25" s="40"/>
      <c r="EO25" s="40"/>
      <c r="EP25" s="40"/>
      <c r="EQ25" s="40"/>
      <c r="ER25" s="40"/>
      <c r="ES25" s="40"/>
      <c r="ET25" s="40"/>
      <c r="EU25" s="40"/>
      <c r="EV25" s="40"/>
      <c r="EW25" s="40"/>
      <c r="EX25" s="40"/>
      <c r="EY25" s="40"/>
      <c r="EZ25" s="40"/>
      <c r="FA25" s="40"/>
      <c r="FB25" s="40"/>
      <c r="FC25" s="40"/>
      <c r="FD25" s="40"/>
      <c r="FE25" s="40"/>
      <c r="FF25" s="40"/>
      <c r="FG25" s="40"/>
      <c r="FH25" s="40"/>
      <c r="FI25" s="40"/>
      <c r="FJ25" s="40"/>
      <c r="FK25" s="40"/>
      <c r="FL25" s="40"/>
      <c r="FM25" s="40"/>
      <c r="FN25" s="40"/>
      <c r="FO25" s="40"/>
      <c r="FP25" s="40"/>
      <c r="FQ25" s="40"/>
      <c r="FR25" s="40"/>
      <c r="FS25" s="40"/>
      <c r="FT25" s="40"/>
      <c r="FU25" s="40"/>
      <c r="FV25" s="40"/>
      <c r="FW25" s="40"/>
      <c r="FX25" s="40"/>
      <c r="FY25" s="40"/>
      <c r="FZ25" s="40"/>
      <c r="GA25" s="40"/>
      <c r="GB25" s="40"/>
      <c r="GC25" s="40"/>
      <c r="GD25" s="40"/>
      <c r="GE25" s="40"/>
      <c r="GF25" s="40"/>
      <c r="GG25" s="40"/>
      <c r="GH25" s="40"/>
      <c r="GI25" s="40"/>
      <c r="GJ25" s="40"/>
      <c r="GK25" s="40"/>
      <c r="GL25" s="40"/>
      <c r="GM25" s="40"/>
      <c r="GN25" s="40"/>
      <c r="GO25" s="40"/>
      <c r="GP25" s="40"/>
      <c r="GQ25" s="40"/>
      <c r="GR25" s="40"/>
      <c r="GS25" s="40"/>
      <c r="GT25" s="40"/>
      <c r="GU25" s="40"/>
      <c r="GV25" s="40"/>
      <c r="GW25" s="40"/>
      <c r="GX25" s="40"/>
      <c r="GY25" s="40"/>
      <c r="GZ25" s="40"/>
      <c r="HA25" s="40"/>
      <c r="HB25" s="40"/>
      <c r="HC25" s="40"/>
      <c r="HD25" s="40"/>
      <c r="HE25" s="40"/>
      <c r="HF25" s="40"/>
      <c r="HG25" s="40"/>
      <c r="HH25" s="40"/>
      <c r="HI25" s="40"/>
      <c r="HJ25" s="40"/>
      <c r="HK25" s="40"/>
      <c r="HL25" s="40"/>
      <c r="HM25" s="40"/>
      <c r="HN25" s="40"/>
      <c r="HO25" s="40"/>
      <c r="HP25" s="40"/>
      <c r="HQ25" s="40"/>
      <c r="HR25" s="40"/>
      <c r="HS25" s="40"/>
      <c r="HT25" s="40"/>
      <c r="HU25" s="40"/>
      <c r="HV25" s="40"/>
      <c r="HW25" s="40"/>
      <c r="HX25" s="40"/>
      <c r="HY25" s="40"/>
      <c r="HZ25" s="40"/>
      <c r="IA25" s="40"/>
      <c r="IB25" s="40"/>
      <c r="IC25" s="40"/>
      <c r="ID25" s="40"/>
      <c r="IE25" s="40"/>
      <c r="IF25" s="40"/>
      <c r="IG25" s="40"/>
      <c r="IH25" s="40"/>
      <c r="II25" s="40"/>
      <c r="IJ25" s="40"/>
      <c r="IK25" s="40"/>
      <c r="IL25" s="40"/>
      <c r="IM25" s="40"/>
      <c r="IN25" s="40"/>
      <c r="IO25" s="40"/>
      <c r="IP25" s="40"/>
      <c r="IQ25" s="40"/>
      <c r="IR25" s="40"/>
      <c r="IS25" s="40"/>
      <c r="IT25" s="40"/>
      <c r="IU25" s="40"/>
      <c r="IV25" s="40"/>
      <c r="IW25" s="40"/>
      <c r="IX25" s="40"/>
      <c r="IY25" s="40"/>
      <c r="IZ25" s="40"/>
      <c r="JA25" s="40"/>
      <c r="JB25" s="40"/>
      <c r="JC25" s="40"/>
      <c r="JD25" s="40"/>
      <c r="JE25" s="40"/>
      <c r="JF25" s="40"/>
      <c r="JG25" s="40"/>
      <c r="JH25" s="40">
        <v>1</v>
      </c>
      <c r="JI25" s="40">
        <v>24864</v>
      </c>
      <c r="JJ25" s="40">
        <v>1</v>
      </c>
      <c r="JK25" s="40">
        <v>24864</v>
      </c>
      <c r="JL25" s="40">
        <v>1</v>
      </c>
      <c r="JM25" s="40">
        <v>24864</v>
      </c>
      <c r="JN25" s="40"/>
      <c r="JO25" s="40"/>
      <c r="JP25" s="40"/>
      <c r="JQ25" s="40"/>
      <c r="JR25" s="40"/>
      <c r="JS25" s="40"/>
      <c r="JT25" s="40"/>
      <c r="JU25" s="40"/>
      <c r="JV25" s="40"/>
      <c r="JW25" s="40"/>
      <c r="JX25" s="40"/>
      <c r="JY25" s="40"/>
      <c r="JZ25" s="40"/>
      <c r="KA25" s="40"/>
      <c r="KB25" s="40"/>
      <c r="KC25" s="40"/>
      <c r="KD25" s="40"/>
      <c r="KE25" s="40"/>
      <c r="KF25" s="40"/>
      <c r="KG25" s="40"/>
      <c r="KH25" s="40"/>
      <c r="KI25" s="40"/>
      <c r="KJ25" s="40"/>
      <c r="KK25" s="40"/>
      <c r="KL25" s="40"/>
      <c r="KM25" s="40"/>
      <c r="KN25" s="40"/>
      <c r="KO25" s="40"/>
      <c r="KP25" s="40"/>
      <c r="KQ25" s="40"/>
      <c r="KR25" s="40"/>
      <c r="KS25" s="40"/>
      <c r="KT25" s="40"/>
      <c r="KU25" s="40"/>
      <c r="KV25" s="40"/>
      <c r="KW25" s="40"/>
      <c r="KX25" s="40"/>
      <c r="KY25" s="40"/>
      <c r="KZ25" s="40"/>
      <c r="LA25" s="40"/>
      <c r="LB25" s="40"/>
      <c r="LC25" s="40"/>
      <c r="LD25" s="40"/>
      <c r="LE25" s="40"/>
      <c r="LF25" s="40"/>
      <c r="LG25" s="40"/>
      <c r="LH25" s="40"/>
      <c r="LI25" s="40"/>
      <c r="LJ25" s="40"/>
      <c r="LK25" s="40"/>
      <c r="LL25" s="40"/>
      <c r="LM25" s="40"/>
      <c r="LN25" s="40"/>
      <c r="LO25" s="40"/>
      <c r="LP25" s="40"/>
      <c r="LQ25" s="40"/>
      <c r="LR25" s="40"/>
      <c r="LS25" s="40"/>
      <c r="LT25" s="40"/>
      <c r="LU25" s="40"/>
      <c r="LV25" s="40"/>
      <c r="LW25" s="40"/>
      <c r="LX25" s="40"/>
      <c r="LY25" s="40"/>
      <c r="LZ25" s="40"/>
      <c r="MA25" s="40"/>
      <c r="MB25" s="40"/>
      <c r="MC25" s="40"/>
      <c r="MD25" s="40"/>
      <c r="ME25" s="40"/>
      <c r="MF25" s="40"/>
      <c r="MG25" s="40"/>
      <c r="MH25" s="40"/>
      <c r="MI25" s="40"/>
      <c r="MJ25" s="40"/>
      <c r="MK25" s="40"/>
      <c r="ML25" s="40"/>
      <c r="MM25" s="40"/>
      <c r="MN25" s="40"/>
      <c r="MO25" s="40"/>
      <c r="MP25" s="40"/>
      <c r="MQ25" s="40"/>
      <c r="MR25" s="40"/>
      <c r="MS25" s="40"/>
      <c r="MT25" s="40"/>
      <c r="MU25" s="40"/>
      <c r="MV25" s="40"/>
      <c r="MW25" s="40"/>
      <c r="MX25" s="40"/>
      <c r="MY25" s="40"/>
      <c r="MZ25" s="40">
        <v>1</v>
      </c>
      <c r="NA25" s="40">
        <v>24864</v>
      </c>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row>
    <row r="26" spans="1:1275" ht="15" x14ac:dyDescent="0.25">
      <c r="A26" s="41" t="s">
        <v>240</v>
      </c>
      <c r="B26" s="40"/>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c r="BZ26" s="40"/>
      <c r="CA26" s="40"/>
      <c r="CB26" s="40"/>
      <c r="CC26" s="40"/>
      <c r="CD26" s="40"/>
      <c r="CE26" s="40"/>
      <c r="CF26" s="40"/>
      <c r="CG26" s="40"/>
      <c r="CH26" s="40"/>
      <c r="CI26" s="40"/>
      <c r="CJ26" s="40"/>
      <c r="CK26" s="40"/>
      <c r="CL26" s="40"/>
      <c r="CM26" s="40"/>
      <c r="CN26" s="40"/>
      <c r="CO26" s="40"/>
      <c r="CP26" s="40"/>
      <c r="CQ26" s="40"/>
      <c r="CR26" s="40"/>
      <c r="CS26" s="40"/>
      <c r="CT26" s="40"/>
      <c r="CU26" s="40"/>
      <c r="CV26" s="40"/>
      <c r="CW26" s="40"/>
      <c r="CX26" s="40"/>
      <c r="CY26" s="40"/>
      <c r="CZ26" s="40"/>
      <c r="DA26" s="40"/>
      <c r="DB26" s="40"/>
      <c r="DC26" s="40"/>
      <c r="DD26" s="40"/>
      <c r="DE26" s="40"/>
      <c r="DF26" s="40"/>
      <c r="DG26" s="40"/>
      <c r="DH26" s="40"/>
      <c r="DI26" s="40"/>
      <c r="DJ26" s="40"/>
      <c r="DK26" s="40"/>
      <c r="DL26" s="40"/>
      <c r="DM26" s="40"/>
      <c r="DN26" s="40"/>
      <c r="DO26" s="40"/>
      <c r="DP26" s="40"/>
      <c r="DQ26" s="40"/>
      <c r="DR26" s="40"/>
      <c r="DS26" s="40"/>
      <c r="DT26" s="40"/>
      <c r="DU26" s="40"/>
      <c r="DV26" s="40"/>
      <c r="DW26" s="40"/>
      <c r="DX26" s="40"/>
      <c r="DY26" s="40"/>
      <c r="DZ26" s="40"/>
      <c r="EA26" s="40"/>
      <c r="EB26" s="40"/>
      <c r="EC26" s="40"/>
      <c r="ED26" s="40"/>
      <c r="EE26" s="40"/>
      <c r="EF26" s="40"/>
      <c r="EG26" s="40"/>
      <c r="EH26" s="40"/>
      <c r="EI26" s="40"/>
      <c r="EJ26" s="40"/>
      <c r="EK26" s="40"/>
      <c r="EL26" s="40"/>
      <c r="EM26" s="40"/>
      <c r="EN26" s="40"/>
      <c r="EO26" s="40"/>
      <c r="EP26" s="40"/>
      <c r="EQ26" s="40"/>
      <c r="ER26" s="40"/>
      <c r="ES26" s="40"/>
      <c r="ET26" s="40"/>
      <c r="EU26" s="40"/>
      <c r="EV26" s="40"/>
      <c r="EW26" s="40"/>
      <c r="EX26" s="40"/>
      <c r="EY26" s="40"/>
      <c r="EZ26" s="40"/>
      <c r="FA26" s="40"/>
      <c r="FB26" s="40"/>
      <c r="FC26" s="40"/>
      <c r="FD26" s="40"/>
      <c r="FE26" s="40"/>
      <c r="FF26" s="40"/>
      <c r="FG26" s="40"/>
      <c r="FH26" s="40">
        <v>1</v>
      </c>
      <c r="FI26" s="40">
        <v>100800</v>
      </c>
      <c r="FJ26" s="40"/>
      <c r="FK26" s="40"/>
      <c r="FL26" s="40">
        <v>1</v>
      </c>
      <c r="FM26" s="40">
        <v>100800</v>
      </c>
      <c r="FN26" s="40"/>
      <c r="FO26" s="40"/>
      <c r="FP26" s="40"/>
      <c r="FQ26" s="40"/>
      <c r="FR26" s="40"/>
      <c r="FS26" s="40"/>
      <c r="FT26" s="40"/>
      <c r="FU26" s="40"/>
      <c r="FV26" s="40"/>
      <c r="FW26" s="40"/>
      <c r="FX26" s="40"/>
      <c r="FY26" s="40"/>
      <c r="FZ26" s="40"/>
      <c r="GA26" s="40"/>
      <c r="GB26" s="40"/>
      <c r="GC26" s="40"/>
      <c r="GD26" s="40"/>
      <c r="GE26" s="40"/>
      <c r="GF26" s="40"/>
      <c r="GG26" s="40"/>
      <c r="GH26" s="40"/>
      <c r="GI26" s="40"/>
      <c r="GJ26" s="40"/>
      <c r="GK26" s="40"/>
      <c r="GL26" s="40"/>
      <c r="GM26" s="40"/>
      <c r="GN26" s="40">
        <v>1</v>
      </c>
      <c r="GO26" s="40">
        <v>100800</v>
      </c>
      <c r="GP26" s="40"/>
      <c r="GQ26" s="40"/>
      <c r="GR26" s="40"/>
      <c r="GS26" s="40"/>
      <c r="GT26" s="40"/>
      <c r="GU26" s="40"/>
      <c r="GV26" s="40"/>
      <c r="GW26" s="40"/>
      <c r="GX26" s="40"/>
      <c r="GY26" s="40"/>
      <c r="GZ26" s="40"/>
      <c r="HA26" s="40"/>
      <c r="HB26" s="40"/>
      <c r="HC26" s="40"/>
      <c r="HD26" s="40"/>
      <c r="HE26" s="40"/>
      <c r="HF26" s="40"/>
      <c r="HG26" s="40"/>
      <c r="HH26" s="40"/>
      <c r="HI26" s="40"/>
      <c r="HJ26" s="40"/>
      <c r="HK26" s="40"/>
      <c r="HL26" s="40"/>
      <c r="HM26" s="40"/>
      <c r="HN26" s="40"/>
      <c r="HO26" s="40"/>
      <c r="HP26" s="40"/>
      <c r="HQ26" s="40"/>
      <c r="HR26" s="40"/>
      <c r="HS26" s="40"/>
      <c r="HT26" s="40"/>
      <c r="HU26" s="40"/>
      <c r="HV26" s="40"/>
      <c r="HW26" s="40"/>
      <c r="HX26" s="40"/>
      <c r="HY26" s="40"/>
      <c r="HZ26" s="40"/>
      <c r="IA26" s="40"/>
      <c r="IB26" s="40"/>
      <c r="IC26" s="40"/>
      <c r="ID26" s="40"/>
      <c r="IE26" s="40"/>
      <c r="IF26" s="40"/>
      <c r="IG26" s="40"/>
      <c r="IH26" s="40"/>
      <c r="II26" s="40"/>
      <c r="IJ26" s="40"/>
      <c r="IK26" s="40"/>
      <c r="IL26" s="40"/>
      <c r="IM26" s="40"/>
      <c r="IN26" s="40"/>
      <c r="IO26" s="40"/>
      <c r="IP26" s="40"/>
      <c r="IQ26" s="40"/>
      <c r="IR26" s="40"/>
      <c r="IS26" s="40"/>
      <c r="IT26" s="40"/>
      <c r="IU26" s="40"/>
      <c r="IV26" s="40"/>
      <c r="IW26" s="40"/>
      <c r="IX26" s="40"/>
      <c r="IY26" s="40"/>
      <c r="IZ26" s="40"/>
      <c r="JA26" s="40"/>
      <c r="JB26" s="40"/>
      <c r="JC26" s="40"/>
      <c r="JD26" s="40"/>
      <c r="JE26" s="40"/>
      <c r="JF26" s="40"/>
      <c r="JG26" s="40"/>
      <c r="JH26" s="40"/>
      <c r="JI26" s="40"/>
      <c r="JJ26" s="40"/>
      <c r="JK26" s="40"/>
      <c r="JL26" s="40"/>
      <c r="JM26" s="40"/>
      <c r="JN26" s="40"/>
      <c r="JO26" s="40"/>
      <c r="JP26" s="40"/>
      <c r="JQ26" s="40"/>
      <c r="JR26" s="40"/>
      <c r="JS26" s="40"/>
      <c r="JT26" s="40"/>
      <c r="JU26" s="40"/>
      <c r="JV26" s="40"/>
      <c r="JW26" s="40"/>
      <c r="JX26" s="40"/>
      <c r="JY26" s="40"/>
      <c r="JZ26" s="40"/>
      <c r="KA26" s="40"/>
      <c r="KB26" s="40"/>
      <c r="KC26" s="40"/>
      <c r="KD26" s="40"/>
      <c r="KE26" s="40"/>
      <c r="KF26" s="40"/>
      <c r="KG26" s="40"/>
      <c r="KH26" s="40"/>
      <c r="KI26" s="40"/>
      <c r="KJ26" s="40"/>
      <c r="KK26" s="40"/>
      <c r="KL26" s="40"/>
      <c r="KM26" s="40"/>
      <c r="KN26" s="40"/>
      <c r="KO26" s="40"/>
      <c r="KP26" s="40"/>
      <c r="KQ26" s="40"/>
      <c r="KR26" s="40"/>
      <c r="KS26" s="40"/>
      <c r="KT26" s="40"/>
      <c r="KU26" s="40"/>
      <c r="KV26" s="40"/>
      <c r="KW26" s="40"/>
      <c r="KX26" s="40"/>
      <c r="KY26" s="40"/>
      <c r="KZ26" s="40"/>
      <c r="LA26" s="40"/>
      <c r="LB26" s="40"/>
      <c r="LC26" s="40"/>
      <c r="LD26" s="40"/>
      <c r="LE26" s="40"/>
      <c r="LF26" s="40"/>
      <c r="LG26" s="40"/>
      <c r="LH26" s="40"/>
      <c r="LI26" s="40"/>
      <c r="LJ26" s="40"/>
      <c r="LK26" s="40"/>
      <c r="LL26" s="40"/>
      <c r="LM26" s="40"/>
      <c r="LN26" s="40"/>
      <c r="LO26" s="40"/>
      <c r="LP26" s="40"/>
      <c r="LQ26" s="40"/>
      <c r="LR26" s="40"/>
      <c r="LS26" s="40"/>
      <c r="LT26" s="40"/>
      <c r="LU26" s="40"/>
      <c r="LV26" s="40"/>
      <c r="LW26" s="40"/>
      <c r="LX26" s="40"/>
      <c r="LY26" s="40"/>
      <c r="LZ26" s="40"/>
      <c r="MA26" s="40"/>
      <c r="MB26" s="40"/>
      <c r="MC26" s="40"/>
      <c r="MD26" s="40"/>
      <c r="ME26" s="40"/>
      <c r="MF26" s="40"/>
      <c r="MG26" s="40"/>
      <c r="MH26" s="40"/>
      <c r="MI26" s="40"/>
      <c r="MJ26" s="40"/>
      <c r="MK26" s="40"/>
      <c r="ML26" s="40"/>
      <c r="MM26" s="40"/>
      <c r="MN26" s="40"/>
      <c r="MO26" s="40"/>
      <c r="MP26" s="40"/>
      <c r="MQ26" s="40"/>
      <c r="MR26" s="40"/>
      <c r="MS26" s="40"/>
      <c r="MT26" s="40"/>
      <c r="MU26" s="40"/>
      <c r="MV26" s="40"/>
      <c r="MW26" s="40"/>
      <c r="MX26" s="40"/>
      <c r="MY26" s="40"/>
      <c r="MZ26" s="40">
        <v>1</v>
      </c>
      <c r="NA26" s="40">
        <v>100800</v>
      </c>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row>
    <row r="27" spans="1:1275" ht="15" x14ac:dyDescent="0.25">
      <c r="A27" s="41" t="s">
        <v>179</v>
      </c>
      <c r="B27" s="40"/>
      <c r="C27" s="40"/>
      <c r="D27" s="40"/>
      <c r="E27" s="40"/>
      <c r="F27" s="40"/>
      <c r="G27" s="40"/>
      <c r="H27" s="40"/>
      <c r="I27" s="40"/>
      <c r="J27" s="40"/>
      <c r="K27" s="40"/>
      <c r="L27" s="40"/>
      <c r="M27" s="40"/>
      <c r="N27" s="40"/>
      <c r="O27" s="40"/>
      <c r="P27" s="40"/>
      <c r="Q27" s="40"/>
      <c r="R27" s="40"/>
      <c r="S27" s="40"/>
      <c r="T27" s="40">
        <v>1</v>
      </c>
      <c r="U27" s="40">
        <v>49200</v>
      </c>
      <c r="V27" s="40"/>
      <c r="W27" s="40"/>
      <c r="X27" s="40"/>
      <c r="Y27" s="40"/>
      <c r="Z27" s="40">
        <v>1</v>
      </c>
      <c r="AA27" s="40">
        <v>49200</v>
      </c>
      <c r="AB27" s="40"/>
      <c r="AC27" s="40"/>
      <c r="AD27" s="40"/>
      <c r="AE27" s="40"/>
      <c r="AF27" s="40"/>
      <c r="AG27" s="40"/>
      <c r="AH27" s="40"/>
      <c r="AI27" s="40"/>
      <c r="AJ27" s="40"/>
      <c r="AK27" s="40"/>
      <c r="AL27" s="40">
        <v>1</v>
      </c>
      <c r="AM27" s="40">
        <v>49200</v>
      </c>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v>1</v>
      </c>
      <c r="EC27" s="40">
        <v>48000</v>
      </c>
      <c r="ED27" s="40"/>
      <c r="EE27" s="40"/>
      <c r="EF27" s="40"/>
      <c r="EG27" s="40"/>
      <c r="EH27" s="40">
        <v>1</v>
      </c>
      <c r="EI27" s="40">
        <v>48000</v>
      </c>
      <c r="EJ27" s="40"/>
      <c r="EK27" s="40"/>
      <c r="EL27" s="40"/>
      <c r="EM27" s="40"/>
      <c r="EN27" s="40"/>
      <c r="EO27" s="40"/>
      <c r="EP27" s="40"/>
      <c r="EQ27" s="40"/>
      <c r="ER27" s="40"/>
      <c r="ES27" s="40"/>
      <c r="ET27" s="40"/>
      <c r="EU27" s="40"/>
      <c r="EV27" s="40"/>
      <c r="EW27" s="40"/>
      <c r="EX27" s="40"/>
      <c r="EY27" s="40"/>
      <c r="EZ27" s="40"/>
      <c r="FA27" s="40"/>
      <c r="FB27" s="40">
        <v>1</v>
      </c>
      <c r="FC27" s="40">
        <v>48000</v>
      </c>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40"/>
      <c r="HE27" s="40"/>
      <c r="HF27" s="40"/>
      <c r="HG27" s="40"/>
      <c r="HH27" s="40"/>
      <c r="HI27" s="40"/>
      <c r="HJ27" s="40"/>
      <c r="HK27" s="40"/>
      <c r="HL27" s="40"/>
      <c r="HM27" s="40"/>
      <c r="HN27" s="40"/>
      <c r="HO27" s="40"/>
      <c r="HP27" s="40"/>
      <c r="HQ27" s="40"/>
      <c r="HR27" s="40"/>
      <c r="HS27" s="40"/>
      <c r="HT27" s="40"/>
      <c r="HU27" s="40"/>
      <c r="HV27" s="40"/>
      <c r="HW27" s="40"/>
      <c r="HX27" s="40"/>
      <c r="HY27" s="40"/>
      <c r="HZ27" s="40"/>
      <c r="IA27" s="40"/>
      <c r="IB27" s="40"/>
      <c r="IC27" s="40"/>
      <c r="ID27" s="40"/>
      <c r="IE27" s="40"/>
      <c r="IF27" s="40"/>
      <c r="IG27" s="40"/>
      <c r="IH27" s="40"/>
      <c r="II27" s="40"/>
      <c r="IJ27" s="40"/>
      <c r="IK27" s="40"/>
      <c r="IL27" s="40"/>
      <c r="IM27" s="40"/>
      <c r="IN27" s="40">
        <v>1</v>
      </c>
      <c r="IO27" s="40">
        <v>62000</v>
      </c>
      <c r="IP27" s="40">
        <v>1</v>
      </c>
      <c r="IQ27" s="40">
        <v>62000</v>
      </c>
      <c r="IR27" s="40"/>
      <c r="IS27" s="40"/>
      <c r="IT27" s="40"/>
      <c r="IU27" s="40"/>
      <c r="IV27" s="40"/>
      <c r="IW27" s="40"/>
      <c r="IX27" s="40"/>
      <c r="IY27" s="40"/>
      <c r="IZ27" s="40"/>
      <c r="JA27" s="40"/>
      <c r="JB27" s="40"/>
      <c r="JC27" s="40"/>
      <c r="JD27" s="40"/>
      <c r="JE27" s="40"/>
      <c r="JF27" s="40"/>
      <c r="JG27" s="40"/>
      <c r="JH27" s="40"/>
      <c r="JI27" s="40"/>
      <c r="JJ27" s="40"/>
      <c r="JK27" s="40"/>
      <c r="JL27" s="40">
        <v>1</v>
      </c>
      <c r="JM27" s="40">
        <v>62000</v>
      </c>
      <c r="JN27" s="40"/>
      <c r="JO27" s="40"/>
      <c r="JP27" s="40"/>
      <c r="JQ27" s="40"/>
      <c r="JR27" s="40"/>
      <c r="JS27" s="40"/>
      <c r="JT27" s="40"/>
      <c r="JU27" s="40"/>
      <c r="JV27" s="40"/>
      <c r="JW27" s="40"/>
      <c r="JX27" s="40"/>
      <c r="JY27" s="40"/>
      <c r="JZ27" s="40"/>
      <c r="KA27" s="40"/>
      <c r="KB27" s="40"/>
      <c r="KC27" s="40"/>
      <c r="KD27" s="40"/>
      <c r="KE27" s="40"/>
      <c r="KF27" s="40"/>
      <c r="KG27" s="40"/>
      <c r="KH27" s="40"/>
      <c r="KI27" s="40"/>
      <c r="KJ27" s="40"/>
      <c r="KK27" s="40"/>
      <c r="KL27" s="40"/>
      <c r="KM27" s="40"/>
      <c r="KN27" s="40"/>
      <c r="KO27" s="40"/>
      <c r="KP27" s="40"/>
      <c r="KQ27" s="40"/>
      <c r="KR27" s="40"/>
      <c r="KS27" s="40"/>
      <c r="KT27" s="40"/>
      <c r="KU27" s="40"/>
      <c r="KV27" s="40"/>
      <c r="KW27" s="40"/>
      <c r="KX27" s="40"/>
      <c r="KY27" s="40"/>
      <c r="KZ27" s="40"/>
      <c r="LA27" s="40"/>
      <c r="LB27" s="40"/>
      <c r="LC27" s="40"/>
      <c r="LD27" s="40"/>
      <c r="LE27" s="40"/>
      <c r="LF27" s="40"/>
      <c r="LG27" s="40"/>
      <c r="LH27" s="40"/>
      <c r="LI27" s="40"/>
      <c r="LJ27" s="40"/>
      <c r="LK27" s="40"/>
      <c r="LL27" s="40"/>
      <c r="LM27" s="40"/>
      <c r="LN27" s="40"/>
      <c r="LO27" s="40"/>
      <c r="LP27" s="40"/>
      <c r="LQ27" s="40"/>
      <c r="LR27" s="40"/>
      <c r="LS27" s="40"/>
      <c r="LT27" s="40"/>
      <c r="LU27" s="40"/>
      <c r="LV27" s="40"/>
      <c r="LW27" s="40"/>
      <c r="LX27" s="40"/>
      <c r="LY27" s="40"/>
      <c r="LZ27" s="40"/>
      <c r="MA27" s="40"/>
      <c r="MB27" s="40"/>
      <c r="MC27" s="40"/>
      <c r="MD27" s="40"/>
      <c r="ME27" s="40"/>
      <c r="MF27" s="40"/>
      <c r="MG27" s="40"/>
      <c r="MH27" s="40"/>
      <c r="MI27" s="40"/>
      <c r="MJ27" s="40"/>
      <c r="MK27" s="40"/>
      <c r="ML27" s="40"/>
      <c r="MM27" s="40"/>
      <c r="MN27" s="40"/>
      <c r="MO27" s="40"/>
      <c r="MP27" s="40"/>
      <c r="MQ27" s="40"/>
      <c r="MR27" s="40"/>
      <c r="MS27" s="40"/>
      <c r="MT27" s="40"/>
      <c r="MU27" s="40"/>
      <c r="MV27" s="40"/>
      <c r="MW27" s="40"/>
      <c r="MX27" s="40"/>
      <c r="MY27" s="40"/>
      <c r="MZ27" s="40">
        <v>3</v>
      </c>
      <c r="NA27" s="40">
        <v>53066.666666666664</v>
      </c>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row>
    <row r="28" spans="1:1275" ht="15" x14ac:dyDescent="0.25">
      <c r="A28" s="41" t="s">
        <v>150</v>
      </c>
      <c r="B28" s="40"/>
      <c r="C28" s="40"/>
      <c r="D28" s="40"/>
      <c r="E28" s="40"/>
      <c r="F28" s="40"/>
      <c r="G28" s="40"/>
      <c r="H28" s="40"/>
      <c r="I28" s="40"/>
      <c r="J28" s="40"/>
      <c r="K28" s="40"/>
      <c r="L28" s="40"/>
      <c r="M28" s="40"/>
      <c r="N28" s="40">
        <v>1</v>
      </c>
      <c r="O28" s="40">
        <v>36500</v>
      </c>
      <c r="P28" s="40">
        <v>1</v>
      </c>
      <c r="Q28" s="40">
        <v>23000</v>
      </c>
      <c r="R28" s="40">
        <v>2</v>
      </c>
      <c r="S28" s="40">
        <v>29750</v>
      </c>
      <c r="T28" s="40"/>
      <c r="U28" s="40"/>
      <c r="V28" s="40"/>
      <c r="W28" s="40"/>
      <c r="X28" s="40"/>
      <c r="Y28" s="40"/>
      <c r="Z28" s="40"/>
      <c r="AA28" s="40"/>
      <c r="AB28" s="40"/>
      <c r="AC28" s="40"/>
      <c r="AD28" s="40"/>
      <c r="AE28" s="40"/>
      <c r="AF28" s="40"/>
      <c r="AG28" s="40"/>
      <c r="AH28" s="40"/>
      <c r="AI28" s="40"/>
      <c r="AJ28" s="40"/>
      <c r="AK28" s="40"/>
      <c r="AL28" s="40">
        <v>2</v>
      </c>
      <c r="AM28" s="40">
        <v>29750</v>
      </c>
      <c r="AN28" s="40"/>
      <c r="AO28" s="40"/>
      <c r="AP28" s="40"/>
      <c r="AQ28" s="40"/>
      <c r="AR28" s="40"/>
      <c r="AS28" s="40"/>
      <c r="AT28" s="40">
        <v>1</v>
      </c>
      <c r="AU28" s="40">
        <v>18000</v>
      </c>
      <c r="AV28" s="40">
        <v>1</v>
      </c>
      <c r="AW28" s="40">
        <v>18000</v>
      </c>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v>1</v>
      </c>
      <c r="CC28" s="40">
        <v>18000</v>
      </c>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v>1</v>
      </c>
      <c r="DY28" s="40">
        <v>14960</v>
      </c>
      <c r="DZ28" s="40">
        <v>1</v>
      </c>
      <c r="EA28" s="40">
        <v>14960</v>
      </c>
      <c r="EB28" s="40"/>
      <c r="EC28" s="40"/>
      <c r="ED28" s="40"/>
      <c r="EE28" s="40"/>
      <c r="EF28" s="40">
        <v>1</v>
      </c>
      <c r="EG28" s="40">
        <v>42000</v>
      </c>
      <c r="EH28" s="40">
        <v>1</v>
      </c>
      <c r="EI28" s="40">
        <v>42000</v>
      </c>
      <c r="EJ28" s="40"/>
      <c r="EK28" s="40"/>
      <c r="EL28" s="40"/>
      <c r="EM28" s="40"/>
      <c r="EN28" s="40"/>
      <c r="EO28" s="40"/>
      <c r="EP28" s="40"/>
      <c r="EQ28" s="40"/>
      <c r="ER28" s="40"/>
      <c r="ES28" s="40"/>
      <c r="ET28" s="40"/>
      <c r="EU28" s="40"/>
      <c r="EV28" s="40"/>
      <c r="EW28" s="40"/>
      <c r="EX28" s="40"/>
      <c r="EY28" s="40"/>
      <c r="EZ28" s="40"/>
      <c r="FA28" s="40"/>
      <c r="FB28" s="40">
        <v>2</v>
      </c>
      <c r="FC28" s="40">
        <v>28480</v>
      </c>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v>1</v>
      </c>
      <c r="HI28" s="40">
        <v>57600</v>
      </c>
      <c r="HJ28" s="40">
        <v>1</v>
      </c>
      <c r="HK28" s="40">
        <v>57600</v>
      </c>
      <c r="HL28" s="40"/>
      <c r="HM28" s="40"/>
      <c r="HN28" s="40"/>
      <c r="HO28" s="40"/>
      <c r="HP28" s="40"/>
      <c r="HQ28" s="40"/>
      <c r="HR28" s="40"/>
      <c r="HS28" s="40"/>
      <c r="HT28" s="40"/>
      <c r="HU28" s="40"/>
      <c r="HV28" s="40">
        <v>1</v>
      </c>
      <c r="HW28" s="40">
        <v>57600</v>
      </c>
      <c r="HX28" s="40"/>
      <c r="HY28" s="40"/>
      <c r="HZ28" s="40"/>
      <c r="IA28" s="40"/>
      <c r="IB28" s="40">
        <v>2</v>
      </c>
      <c r="IC28" s="40">
        <v>34380</v>
      </c>
      <c r="ID28" s="40"/>
      <c r="IE28" s="40"/>
      <c r="IF28" s="40">
        <v>2</v>
      </c>
      <c r="IG28" s="40">
        <v>34380</v>
      </c>
      <c r="IH28" s="40"/>
      <c r="II28" s="40"/>
      <c r="IJ28" s="40">
        <v>1</v>
      </c>
      <c r="IK28" s="40">
        <v>85333.333333333328</v>
      </c>
      <c r="IL28" s="40">
        <v>1</v>
      </c>
      <c r="IM28" s="40">
        <v>24000</v>
      </c>
      <c r="IN28" s="40"/>
      <c r="IO28" s="40"/>
      <c r="IP28" s="40">
        <v>2</v>
      </c>
      <c r="IQ28" s="40">
        <v>54666.666666666664</v>
      </c>
      <c r="IR28" s="40"/>
      <c r="IS28" s="40"/>
      <c r="IT28" s="40"/>
      <c r="IU28" s="40"/>
      <c r="IV28" s="40"/>
      <c r="IW28" s="40"/>
      <c r="IX28" s="40"/>
      <c r="IY28" s="40"/>
      <c r="IZ28" s="40"/>
      <c r="JA28" s="40"/>
      <c r="JB28" s="40"/>
      <c r="JC28" s="40"/>
      <c r="JD28" s="40"/>
      <c r="JE28" s="40"/>
      <c r="JF28" s="40">
        <v>1</v>
      </c>
      <c r="JG28" s="40">
        <v>24000</v>
      </c>
      <c r="JH28" s="40"/>
      <c r="JI28" s="40"/>
      <c r="JJ28" s="40">
        <v>1</v>
      </c>
      <c r="JK28" s="40">
        <v>24000</v>
      </c>
      <c r="JL28" s="40">
        <v>5</v>
      </c>
      <c r="JM28" s="40">
        <v>40418.666666666664</v>
      </c>
      <c r="JN28" s="40"/>
      <c r="JO28" s="40"/>
      <c r="JP28" s="40"/>
      <c r="JQ28" s="40"/>
      <c r="JR28" s="40"/>
      <c r="JS28" s="40"/>
      <c r="JT28" s="40"/>
      <c r="JU28" s="40"/>
      <c r="JV28" s="40"/>
      <c r="JW28" s="40"/>
      <c r="JX28" s="40"/>
      <c r="JY28" s="40"/>
      <c r="JZ28" s="40"/>
      <c r="KA28" s="40"/>
      <c r="KB28" s="40"/>
      <c r="KC28" s="40"/>
      <c r="KD28" s="40"/>
      <c r="KE28" s="40"/>
      <c r="KF28" s="40"/>
      <c r="KG28" s="40"/>
      <c r="KH28" s="40"/>
      <c r="KI28" s="40"/>
      <c r="KJ28" s="40"/>
      <c r="KK28" s="40"/>
      <c r="KL28" s="40"/>
      <c r="KM28" s="40"/>
      <c r="KN28" s="40"/>
      <c r="KO28" s="40"/>
      <c r="KP28" s="40"/>
      <c r="KQ28" s="40"/>
      <c r="KR28" s="40"/>
      <c r="KS28" s="40"/>
      <c r="KT28" s="40"/>
      <c r="KU28" s="40"/>
      <c r="KV28" s="40"/>
      <c r="KW28" s="40"/>
      <c r="KX28" s="40"/>
      <c r="KY28" s="40"/>
      <c r="KZ28" s="40"/>
      <c r="LA28" s="40"/>
      <c r="LB28" s="40"/>
      <c r="LC28" s="40"/>
      <c r="LD28" s="40"/>
      <c r="LE28" s="40"/>
      <c r="LF28" s="40"/>
      <c r="LG28" s="40"/>
      <c r="LH28" s="40"/>
      <c r="LI28" s="40"/>
      <c r="LJ28" s="40"/>
      <c r="LK28" s="40"/>
      <c r="LL28" s="40"/>
      <c r="LM28" s="40"/>
      <c r="LN28" s="40"/>
      <c r="LO28" s="40"/>
      <c r="LP28" s="40"/>
      <c r="LQ28" s="40"/>
      <c r="LR28" s="40"/>
      <c r="LS28" s="40"/>
      <c r="LT28" s="40"/>
      <c r="LU28" s="40"/>
      <c r="LV28" s="40"/>
      <c r="LW28" s="40"/>
      <c r="LX28" s="40"/>
      <c r="LY28" s="40"/>
      <c r="LZ28" s="40"/>
      <c r="MA28" s="40"/>
      <c r="MB28" s="40"/>
      <c r="MC28" s="40"/>
      <c r="MD28" s="40"/>
      <c r="ME28" s="40"/>
      <c r="MF28" s="40"/>
      <c r="MG28" s="40"/>
      <c r="MH28" s="40"/>
      <c r="MI28" s="40"/>
      <c r="MJ28" s="40"/>
      <c r="MK28" s="40"/>
      <c r="ML28" s="40"/>
      <c r="MM28" s="40"/>
      <c r="MN28" s="40"/>
      <c r="MO28" s="40"/>
      <c r="MP28" s="40"/>
      <c r="MQ28" s="40"/>
      <c r="MR28" s="40"/>
      <c r="MS28" s="40"/>
      <c r="MT28" s="40"/>
      <c r="MU28" s="40"/>
      <c r="MV28" s="40"/>
      <c r="MW28" s="40"/>
      <c r="MX28" s="40"/>
      <c r="MY28" s="40"/>
      <c r="MZ28" s="40">
        <v>11</v>
      </c>
      <c r="NA28" s="40">
        <v>35832.121212121208</v>
      </c>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row>
    <row r="29" spans="1:1275" ht="15" x14ac:dyDescent="0.25">
      <c r="A29" s="41" t="s">
        <v>186</v>
      </c>
      <c r="B29" s="40"/>
      <c r="C29" s="40"/>
      <c r="D29" s="40">
        <v>1</v>
      </c>
      <c r="E29" s="40">
        <v>36000</v>
      </c>
      <c r="F29" s="40"/>
      <c r="G29" s="40"/>
      <c r="H29" s="40">
        <v>1</v>
      </c>
      <c r="I29" s="40">
        <v>36000</v>
      </c>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v>1</v>
      </c>
      <c r="AM29" s="40">
        <v>36000</v>
      </c>
      <c r="AN29" s="40"/>
      <c r="AO29" s="40"/>
      <c r="AP29" s="40"/>
      <c r="AQ29" s="40"/>
      <c r="AR29" s="40"/>
      <c r="AS29" s="40"/>
      <c r="AT29" s="40"/>
      <c r="AU29" s="40"/>
      <c r="AV29" s="40"/>
      <c r="AW29" s="40"/>
      <c r="AX29" s="40"/>
      <c r="AY29" s="40"/>
      <c r="AZ29" s="40">
        <v>1</v>
      </c>
      <c r="BA29" s="40">
        <v>60000</v>
      </c>
      <c r="BB29" s="40"/>
      <c r="BC29" s="40"/>
      <c r="BD29" s="40"/>
      <c r="BE29" s="40"/>
      <c r="BF29" s="40">
        <v>1</v>
      </c>
      <c r="BG29" s="40">
        <v>60000</v>
      </c>
      <c r="BH29" s="40"/>
      <c r="BI29" s="40"/>
      <c r="BJ29" s="40"/>
      <c r="BK29" s="40"/>
      <c r="BL29" s="40"/>
      <c r="BM29" s="40"/>
      <c r="BN29" s="40"/>
      <c r="BO29" s="40"/>
      <c r="BP29" s="40"/>
      <c r="BQ29" s="40"/>
      <c r="BR29" s="40"/>
      <c r="BS29" s="40"/>
      <c r="BT29" s="40"/>
      <c r="BU29" s="40"/>
      <c r="BV29" s="40"/>
      <c r="BW29" s="40"/>
      <c r="BX29" s="40"/>
      <c r="BY29" s="40"/>
      <c r="BZ29" s="40"/>
      <c r="CA29" s="40"/>
      <c r="CB29" s="40">
        <v>1</v>
      </c>
      <c r="CC29" s="40">
        <v>60000</v>
      </c>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40"/>
      <c r="HE29" s="40"/>
      <c r="HF29" s="40"/>
      <c r="HG29" s="40"/>
      <c r="HH29" s="40"/>
      <c r="HI29" s="40"/>
      <c r="HJ29" s="40"/>
      <c r="HK29" s="40"/>
      <c r="HL29" s="40"/>
      <c r="HM29" s="40"/>
      <c r="HN29" s="40"/>
      <c r="HO29" s="40"/>
      <c r="HP29" s="40"/>
      <c r="HQ29" s="40"/>
      <c r="HR29" s="40"/>
      <c r="HS29" s="40"/>
      <c r="HT29" s="40"/>
      <c r="HU29" s="40"/>
      <c r="HV29" s="40"/>
      <c r="HW29" s="40"/>
      <c r="HX29" s="40"/>
      <c r="HY29" s="40"/>
      <c r="HZ29" s="40"/>
      <c r="IA29" s="40"/>
      <c r="IB29" s="40"/>
      <c r="IC29" s="40"/>
      <c r="ID29" s="40"/>
      <c r="IE29" s="40"/>
      <c r="IF29" s="40"/>
      <c r="IG29" s="40"/>
      <c r="IH29" s="40"/>
      <c r="II29" s="40"/>
      <c r="IJ29" s="40"/>
      <c r="IK29" s="40"/>
      <c r="IL29" s="40"/>
      <c r="IM29" s="40"/>
      <c r="IN29" s="40"/>
      <c r="IO29" s="40"/>
      <c r="IP29" s="40"/>
      <c r="IQ29" s="40"/>
      <c r="IR29" s="40"/>
      <c r="IS29" s="40"/>
      <c r="IT29" s="40"/>
      <c r="IU29" s="40"/>
      <c r="IV29" s="40"/>
      <c r="IW29" s="40"/>
      <c r="IX29" s="40"/>
      <c r="IY29" s="40"/>
      <c r="IZ29" s="40"/>
      <c r="JA29" s="40"/>
      <c r="JB29" s="40"/>
      <c r="JC29" s="40"/>
      <c r="JD29" s="40"/>
      <c r="JE29" s="40"/>
      <c r="JF29" s="40"/>
      <c r="JG29" s="40"/>
      <c r="JH29" s="40"/>
      <c r="JI29" s="40"/>
      <c r="JJ29" s="40"/>
      <c r="JK29" s="40"/>
      <c r="JL29" s="40"/>
      <c r="JM29" s="40"/>
      <c r="JN29" s="40"/>
      <c r="JO29" s="40"/>
      <c r="JP29" s="40"/>
      <c r="JQ29" s="40"/>
      <c r="JR29" s="40"/>
      <c r="JS29" s="40"/>
      <c r="JT29" s="40"/>
      <c r="JU29" s="40"/>
      <c r="JV29" s="40"/>
      <c r="JW29" s="40"/>
      <c r="JX29" s="40"/>
      <c r="JY29" s="40"/>
      <c r="JZ29" s="40"/>
      <c r="KA29" s="40"/>
      <c r="KB29" s="40"/>
      <c r="KC29" s="40"/>
      <c r="KD29" s="40"/>
      <c r="KE29" s="40"/>
      <c r="KF29" s="40"/>
      <c r="KG29" s="40"/>
      <c r="KH29" s="40"/>
      <c r="KI29" s="40"/>
      <c r="KJ29" s="40"/>
      <c r="KK29" s="40"/>
      <c r="KL29" s="40"/>
      <c r="KM29" s="40"/>
      <c r="KN29" s="40"/>
      <c r="KO29" s="40"/>
      <c r="KP29" s="40"/>
      <c r="KQ29" s="40"/>
      <c r="KR29" s="40"/>
      <c r="KS29" s="40"/>
      <c r="KT29" s="40"/>
      <c r="KU29" s="40"/>
      <c r="KV29" s="40"/>
      <c r="KW29" s="40"/>
      <c r="KX29" s="40"/>
      <c r="KY29" s="40"/>
      <c r="KZ29" s="40"/>
      <c r="LA29" s="40"/>
      <c r="LB29" s="40"/>
      <c r="LC29" s="40"/>
      <c r="LD29" s="40"/>
      <c r="LE29" s="40"/>
      <c r="LF29" s="40"/>
      <c r="LG29" s="40"/>
      <c r="LH29" s="40"/>
      <c r="LI29" s="40"/>
      <c r="LJ29" s="40"/>
      <c r="LK29" s="40"/>
      <c r="LL29" s="40"/>
      <c r="LM29" s="40"/>
      <c r="LN29" s="40"/>
      <c r="LO29" s="40"/>
      <c r="LP29" s="40"/>
      <c r="LQ29" s="40"/>
      <c r="LR29" s="40"/>
      <c r="LS29" s="40"/>
      <c r="LT29" s="40"/>
      <c r="LU29" s="40"/>
      <c r="LV29" s="40"/>
      <c r="LW29" s="40"/>
      <c r="LX29" s="40"/>
      <c r="LY29" s="40"/>
      <c r="LZ29" s="40"/>
      <c r="MA29" s="40"/>
      <c r="MB29" s="40"/>
      <c r="MC29" s="40"/>
      <c r="MD29" s="40"/>
      <c r="ME29" s="40"/>
      <c r="MF29" s="40"/>
      <c r="MG29" s="40"/>
      <c r="MH29" s="40"/>
      <c r="MI29" s="40"/>
      <c r="MJ29" s="40"/>
      <c r="MK29" s="40"/>
      <c r="ML29" s="40"/>
      <c r="MM29" s="40"/>
      <c r="MN29" s="40"/>
      <c r="MO29" s="40"/>
      <c r="MP29" s="40"/>
      <c r="MQ29" s="40"/>
      <c r="MR29" s="40"/>
      <c r="MS29" s="40"/>
      <c r="MT29" s="40"/>
      <c r="MU29" s="40"/>
      <c r="MV29" s="40"/>
      <c r="MW29" s="40"/>
      <c r="MX29" s="40"/>
      <c r="MY29" s="40"/>
      <c r="MZ29" s="40">
        <v>2</v>
      </c>
      <c r="NA29" s="40">
        <v>48000</v>
      </c>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row>
    <row r="30" spans="1:1275" ht="15" x14ac:dyDescent="0.25">
      <c r="A30" s="41" t="s">
        <v>143</v>
      </c>
      <c r="B30" s="40"/>
      <c r="C30" s="40"/>
      <c r="D30" s="40">
        <v>1</v>
      </c>
      <c r="E30" s="40">
        <v>36000</v>
      </c>
      <c r="F30" s="40">
        <v>1</v>
      </c>
      <c r="G30" s="40">
        <v>18000</v>
      </c>
      <c r="H30" s="40">
        <v>2</v>
      </c>
      <c r="I30" s="40">
        <v>27000</v>
      </c>
      <c r="J30" s="40"/>
      <c r="K30" s="40"/>
      <c r="L30" s="40">
        <v>1</v>
      </c>
      <c r="M30" s="40">
        <v>24000</v>
      </c>
      <c r="N30" s="40"/>
      <c r="O30" s="40"/>
      <c r="P30" s="40"/>
      <c r="Q30" s="40"/>
      <c r="R30" s="40">
        <v>1</v>
      </c>
      <c r="S30" s="40">
        <v>24000</v>
      </c>
      <c r="T30" s="40"/>
      <c r="U30" s="40"/>
      <c r="V30" s="40"/>
      <c r="W30" s="40"/>
      <c r="X30" s="40"/>
      <c r="Y30" s="40"/>
      <c r="Z30" s="40"/>
      <c r="AA30" s="40"/>
      <c r="AB30" s="40"/>
      <c r="AC30" s="40"/>
      <c r="AD30" s="40"/>
      <c r="AE30" s="40"/>
      <c r="AF30" s="40">
        <v>1</v>
      </c>
      <c r="AG30" s="40">
        <v>30000</v>
      </c>
      <c r="AH30" s="40"/>
      <c r="AI30" s="40"/>
      <c r="AJ30" s="40">
        <v>1</v>
      </c>
      <c r="AK30" s="40">
        <v>30000</v>
      </c>
      <c r="AL30" s="40">
        <v>4</v>
      </c>
      <c r="AM30" s="40">
        <v>27000</v>
      </c>
      <c r="AN30" s="40"/>
      <c r="AO30" s="40"/>
      <c r="AP30" s="40"/>
      <c r="AQ30" s="40"/>
      <c r="AR30" s="40"/>
      <c r="AS30" s="40"/>
      <c r="AT30" s="40"/>
      <c r="AU30" s="40"/>
      <c r="AV30" s="40"/>
      <c r="AW30" s="40"/>
      <c r="AX30" s="40"/>
      <c r="AY30" s="40"/>
      <c r="AZ30" s="40"/>
      <c r="BA30" s="40"/>
      <c r="BB30" s="40">
        <v>2</v>
      </c>
      <c r="BC30" s="40">
        <v>20155.39905975484</v>
      </c>
      <c r="BD30" s="40"/>
      <c r="BE30" s="40"/>
      <c r="BF30" s="40">
        <v>2</v>
      </c>
      <c r="BG30" s="40">
        <v>20155.39905975484</v>
      </c>
      <c r="BH30" s="40"/>
      <c r="BI30" s="40"/>
      <c r="BJ30" s="40"/>
      <c r="BK30" s="40"/>
      <c r="BL30" s="40"/>
      <c r="BM30" s="40"/>
      <c r="BN30" s="40"/>
      <c r="BO30" s="40"/>
      <c r="BP30" s="40"/>
      <c r="BQ30" s="40"/>
      <c r="BR30" s="40"/>
      <c r="BS30" s="40"/>
      <c r="BT30" s="40"/>
      <c r="BU30" s="40"/>
      <c r="BV30" s="40">
        <v>1</v>
      </c>
      <c r="BW30" s="40">
        <v>60000</v>
      </c>
      <c r="BX30" s="40">
        <v>1</v>
      </c>
      <c r="BY30" s="40">
        <v>26400</v>
      </c>
      <c r="BZ30" s="40">
        <v>2</v>
      </c>
      <c r="CA30" s="40">
        <v>43200</v>
      </c>
      <c r="CB30" s="40">
        <v>4</v>
      </c>
      <c r="CC30" s="40">
        <v>31677.69952987742</v>
      </c>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v>2</v>
      </c>
      <c r="DW30" s="40">
        <v>70250</v>
      </c>
      <c r="DX30" s="40"/>
      <c r="DY30" s="40"/>
      <c r="DZ30" s="40">
        <v>2</v>
      </c>
      <c r="EA30" s="40">
        <v>70250</v>
      </c>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v>2</v>
      </c>
      <c r="FC30" s="40">
        <v>70250</v>
      </c>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40"/>
      <c r="HE30" s="40"/>
      <c r="HF30" s="40"/>
      <c r="HG30" s="40"/>
      <c r="HH30" s="40"/>
      <c r="HI30" s="40"/>
      <c r="HJ30" s="40"/>
      <c r="HK30" s="40"/>
      <c r="HL30" s="40">
        <v>1</v>
      </c>
      <c r="HM30" s="40">
        <v>36000</v>
      </c>
      <c r="HN30" s="40"/>
      <c r="HO30" s="40"/>
      <c r="HP30" s="40"/>
      <c r="HQ30" s="40"/>
      <c r="HR30" s="40"/>
      <c r="HS30" s="40"/>
      <c r="HT30" s="40">
        <v>1</v>
      </c>
      <c r="HU30" s="40">
        <v>36000</v>
      </c>
      <c r="HV30" s="40">
        <v>1</v>
      </c>
      <c r="HW30" s="40">
        <v>36000</v>
      </c>
      <c r="HX30" s="40"/>
      <c r="HY30" s="40"/>
      <c r="HZ30" s="40">
        <v>2</v>
      </c>
      <c r="IA30" s="40">
        <v>55793</v>
      </c>
      <c r="IB30" s="40"/>
      <c r="IC30" s="40"/>
      <c r="ID30" s="40">
        <v>1</v>
      </c>
      <c r="IE30" s="40">
        <v>33420</v>
      </c>
      <c r="IF30" s="40">
        <v>3</v>
      </c>
      <c r="IG30" s="40">
        <v>48335.333333333336</v>
      </c>
      <c r="IH30" s="40"/>
      <c r="II30" s="40"/>
      <c r="IJ30" s="40">
        <v>2</v>
      </c>
      <c r="IK30" s="40">
        <v>46333.152761255587</v>
      </c>
      <c r="IL30" s="40"/>
      <c r="IM30" s="40"/>
      <c r="IN30" s="40">
        <v>2</v>
      </c>
      <c r="IO30" s="40">
        <v>56000</v>
      </c>
      <c r="IP30" s="40">
        <v>4</v>
      </c>
      <c r="IQ30" s="40">
        <v>51166.576380627797</v>
      </c>
      <c r="IR30" s="40"/>
      <c r="IS30" s="40"/>
      <c r="IT30" s="40"/>
      <c r="IU30" s="40"/>
      <c r="IV30" s="40"/>
      <c r="IW30" s="40"/>
      <c r="IX30" s="40"/>
      <c r="IY30" s="40"/>
      <c r="IZ30" s="40"/>
      <c r="JA30" s="40"/>
      <c r="JB30" s="40"/>
      <c r="JC30" s="40"/>
      <c r="JD30" s="40">
        <v>1</v>
      </c>
      <c r="JE30" s="40">
        <v>56400</v>
      </c>
      <c r="JF30" s="40"/>
      <c r="JG30" s="40"/>
      <c r="JH30" s="40"/>
      <c r="JI30" s="40"/>
      <c r="JJ30" s="40">
        <v>1</v>
      </c>
      <c r="JK30" s="40">
        <v>56400</v>
      </c>
      <c r="JL30" s="40">
        <v>8</v>
      </c>
      <c r="JM30" s="40">
        <v>50759.038190313891</v>
      </c>
      <c r="JN30" s="40"/>
      <c r="JO30" s="40"/>
      <c r="JP30" s="40"/>
      <c r="JQ30" s="40"/>
      <c r="JR30" s="40"/>
      <c r="JS30" s="40"/>
      <c r="JT30" s="40"/>
      <c r="JU30" s="40"/>
      <c r="JV30" s="40"/>
      <c r="JW30" s="40"/>
      <c r="JX30" s="40"/>
      <c r="JY30" s="40"/>
      <c r="JZ30" s="40"/>
      <c r="KA30" s="40"/>
      <c r="KB30" s="40"/>
      <c r="KC30" s="40"/>
      <c r="KD30" s="40"/>
      <c r="KE30" s="40"/>
      <c r="KF30" s="40"/>
      <c r="KG30" s="40"/>
      <c r="KH30" s="40"/>
      <c r="KI30" s="40"/>
      <c r="KJ30" s="40"/>
      <c r="KK30" s="40"/>
      <c r="KL30" s="40"/>
      <c r="KM30" s="40"/>
      <c r="KN30" s="40"/>
      <c r="KO30" s="40"/>
      <c r="KP30" s="40"/>
      <c r="KQ30" s="40"/>
      <c r="KR30" s="40"/>
      <c r="KS30" s="40"/>
      <c r="KT30" s="40"/>
      <c r="KU30" s="40"/>
      <c r="KV30" s="40"/>
      <c r="KW30" s="40"/>
      <c r="KX30" s="40"/>
      <c r="KY30" s="40"/>
      <c r="KZ30" s="40"/>
      <c r="LA30" s="40"/>
      <c r="LB30" s="40"/>
      <c r="LC30" s="40"/>
      <c r="LD30" s="40"/>
      <c r="LE30" s="40"/>
      <c r="LF30" s="40"/>
      <c r="LG30" s="40"/>
      <c r="LH30" s="40"/>
      <c r="LI30" s="40"/>
      <c r="LJ30" s="40"/>
      <c r="LK30" s="40"/>
      <c r="LL30" s="40"/>
      <c r="LM30" s="40"/>
      <c r="LN30" s="40"/>
      <c r="LO30" s="40"/>
      <c r="LP30" s="40"/>
      <c r="LQ30" s="40"/>
      <c r="LR30" s="40"/>
      <c r="LS30" s="40"/>
      <c r="LT30" s="40"/>
      <c r="LU30" s="40"/>
      <c r="LV30" s="40"/>
      <c r="LW30" s="40"/>
      <c r="LX30" s="40"/>
      <c r="LY30" s="40"/>
      <c r="LZ30" s="40"/>
      <c r="MA30" s="40"/>
      <c r="MB30" s="40"/>
      <c r="MC30" s="40"/>
      <c r="MD30" s="40"/>
      <c r="ME30" s="40"/>
      <c r="MF30" s="40"/>
      <c r="MG30" s="40"/>
      <c r="MH30" s="40"/>
      <c r="MI30" s="40"/>
      <c r="MJ30" s="40"/>
      <c r="MK30" s="40"/>
      <c r="ML30" s="40"/>
      <c r="MM30" s="40"/>
      <c r="MN30" s="40"/>
      <c r="MO30" s="40"/>
      <c r="MP30" s="40"/>
      <c r="MQ30" s="40"/>
      <c r="MR30" s="40"/>
      <c r="MS30" s="40"/>
      <c r="MT30" s="40"/>
      <c r="MU30" s="40"/>
      <c r="MV30" s="40"/>
      <c r="MW30" s="40"/>
      <c r="MX30" s="40"/>
      <c r="MY30" s="40"/>
      <c r="MZ30" s="40">
        <v>19</v>
      </c>
      <c r="NA30" s="40">
        <v>43014.900191685309</v>
      </c>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row>
    <row r="31" spans="1:1275" ht="15" x14ac:dyDescent="0.25">
      <c r="A31" s="10" t="s">
        <v>4104</v>
      </c>
      <c r="B31" s="40"/>
      <c r="C31" s="40"/>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v>1</v>
      </c>
      <c r="AO31" s="40">
        <v>14000</v>
      </c>
      <c r="AP31" s="40">
        <v>1</v>
      </c>
      <c r="AQ31" s="40">
        <v>30000</v>
      </c>
      <c r="AR31" s="40">
        <v>2</v>
      </c>
      <c r="AS31" s="40">
        <v>20600</v>
      </c>
      <c r="AT31" s="40">
        <v>7</v>
      </c>
      <c r="AU31" s="40">
        <v>36251.335724241952</v>
      </c>
      <c r="AV31" s="40">
        <v>11</v>
      </c>
      <c r="AW31" s="40">
        <v>30814.48636997215</v>
      </c>
      <c r="AX31" s="40">
        <v>1</v>
      </c>
      <c r="AY31" s="40">
        <v>50700</v>
      </c>
      <c r="AZ31" s="40"/>
      <c r="BA31" s="40"/>
      <c r="BB31" s="40"/>
      <c r="BC31" s="40"/>
      <c r="BD31" s="40"/>
      <c r="BE31" s="40"/>
      <c r="BF31" s="40">
        <v>1</v>
      </c>
      <c r="BG31" s="40">
        <v>50700</v>
      </c>
      <c r="BH31" s="40"/>
      <c r="BI31" s="40"/>
      <c r="BJ31" s="40"/>
      <c r="BK31" s="40"/>
      <c r="BL31" s="40"/>
      <c r="BM31" s="40"/>
      <c r="BN31" s="40"/>
      <c r="BO31" s="40"/>
      <c r="BP31" s="40"/>
      <c r="BQ31" s="40"/>
      <c r="BR31" s="40"/>
      <c r="BS31" s="40"/>
      <c r="BT31" s="40"/>
      <c r="BU31" s="40"/>
      <c r="BV31" s="40"/>
      <c r="BW31" s="40"/>
      <c r="BX31" s="40">
        <v>3</v>
      </c>
      <c r="BY31" s="40">
        <v>18610.066134820128</v>
      </c>
      <c r="BZ31" s="40">
        <v>3</v>
      </c>
      <c r="CA31" s="40">
        <v>18610.066134820128</v>
      </c>
      <c r="CB31" s="40">
        <v>15</v>
      </c>
      <c r="CC31" s="40">
        <v>29699.303231610269</v>
      </c>
      <c r="CD31" s="40"/>
      <c r="CE31" s="40"/>
      <c r="CF31" s="40"/>
      <c r="CG31" s="40"/>
      <c r="CH31" s="40">
        <v>1</v>
      </c>
      <c r="CI31" s="40">
        <v>11400</v>
      </c>
      <c r="CJ31" s="40">
        <v>1</v>
      </c>
      <c r="CK31" s="40">
        <v>220700</v>
      </c>
      <c r="CL31" s="40">
        <v>2</v>
      </c>
      <c r="CM31" s="40">
        <v>116050</v>
      </c>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v>2</v>
      </c>
      <c r="DQ31" s="40">
        <v>116050</v>
      </c>
      <c r="DR31" s="40"/>
      <c r="DS31" s="40"/>
      <c r="DT31" s="40"/>
      <c r="DU31" s="40"/>
      <c r="DV31" s="40"/>
      <c r="DW31" s="40"/>
      <c r="DX31" s="40"/>
      <c r="DY31" s="40"/>
      <c r="DZ31" s="40"/>
      <c r="EA31" s="40"/>
      <c r="EB31" s="40"/>
      <c r="EC31" s="40"/>
      <c r="ED31" s="40"/>
      <c r="EE31" s="40"/>
      <c r="EF31" s="40"/>
      <c r="EG31" s="40"/>
      <c r="EH31" s="40"/>
      <c r="EI31" s="40"/>
      <c r="EJ31" s="40"/>
      <c r="EK31" s="40"/>
      <c r="EL31" s="40">
        <v>1</v>
      </c>
      <c r="EM31" s="40">
        <v>15600</v>
      </c>
      <c r="EN31" s="40"/>
      <c r="EO31" s="40"/>
      <c r="EP31" s="40">
        <v>1</v>
      </c>
      <c r="EQ31" s="40">
        <v>15600</v>
      </c>
      <c r="ER31" s="40"/>
      <c r="ES31" s="40"/>
      <c r="ET31" s="40"/>
      <c r="EU31" s="40"/>
      <c r="EV31" s="40"/>
      <c r="EW31" s="40"/>
      <c r="EX31" s="40"/>
      <c r="EY31" s="40"/>
      <c r="EZ31" s="40"/>
      <c r="FA31" s="40"/>
      <c r="FB31" s="40">
        <v>1</v>
      </c>
      <c r="FC31" s="40">
        <v>15600</v>
      </c>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v>1</v>
      </c>
      <c r="GU31" s="40">
        <v>18000</v>
      </c>
      <c r="GV31" s="40"/>
      <c r="GW31" s="40"/>
      <c r="GX31" s="40">
        <v>1</v>
      </c>
      <c r="GY31" s="40">
        <v>18000</v>
      </c>
      <c r="GZ31" s="40"/>
      <c r="HA31" s="40"/>
      <c r="HB31" s="40"/>
      <c r="HC31" s="40"/>
      <c r="HD31" s="40"/>
      <c r="HE31" s="40"/>
      <c r="HF31" s="40"/>
      <c r="HG31" s="40"/>
      <c r="HH31" s="40"/>
      <c r="HI31" s="40"/>
      <c r="HJ31" s="40"/>
      <c r="HK31" s="40"/>
      <c r="HL31" s="40">
        <v>1</v>
      </c>
      <c r="HM31" s="40">
        <v>80000</v>
      </c>
      <c r="HN31" s="40"/>
      <c r="HO31" s="40"/>
      <c r="HP31" s="40"/>
      <c r="HQ31" s="40"/>
      <c r="HR31" s="40"/>
      <c r="HS31" s="40"/>
      <c r="HT31" s="40">
        <v>1</v>
      </c>
      <c r="HU31" s="40">
        <v>80000</v>
      </c>
      <c r="HV31" s="40">
        <v>2</v>
      </c>
      <c r="HW31" s="40">
        <v>49000</v>
      </c>
      <c r="HX31" s="40"/>
      <c r="HY31" s="40"/>
      <c r="HZ31" s="40"/>
      <c r="IA31" s="40"/>
      <c r="IB31" s="40"/>
      <c r="IC31" s="40"/>
      <c r="ID31" s="40">
        <v>1</v>
      </c>
      <c r="IE31" s="40">
        <v>61000</v>
      </c>
      <c r="IF31" s="40">
        <v>1</v>
      </c>
      <c r="IG31" s="40">
        <v>61000</v>
      </c>
      <c r="IH31" s="40"/>
      <c r="II31" s="40"/>
      <c r="IJ31" s="40"/>
      <c r="IK31" s="40"/>
      <c r="IL31" s="40"/>
      <c r="IM31" s="40"/>
      <c r="IN31" s="40">
        <v>1</v>
      </c>
      <c r="IO31" s="40">
        <v>35000</v>
      </c>
      <c r="IP31" s="40">
        <v>1</v>
      </c>
      <c r="IQ31" s="40">
        <v>35000</v>
      </c>
      <c r="IR31" s="40"/>
      <c r="IS31" s="40"/>
      <c r="IT31" s="40"/>
      <c r="IU31" s="40"/>
      <c r="IV31" s="40">
        <v>1</v>
      </c>
      <c r="IW31" s="40">
        <v>24000</v>
      </c>
      <c r="IX31" s="40"/>
      <c r="IY31" s="40"/>
      <c r="IZ31" s="40">
        <v>1</v>
      </c>
      <c r="JA31" s="40">
        <v>24000</v>
      </c>
      <c r="JB31" s="40">
        <v>1</v>
      </c>
      <c r="JC31" s="40">
        <v>26691.183012544854</v>
      </c>
      <c r="JD31" s="40">
        <v>1</v>
      </c>
      <c r="JE31" s="40">
        <v>4400</v>
      </c>
      <c r="JF31" s="40"/>
      <c r="JG31" s="40"/>
      <c r="JH31" s="40"/>
      <c r="JI31" s="40"/>
      <c r="JJ31" s="40">
        <v>2</v>
      </c>
      <c r="JK31" s="40">
        <v>15545.591506272427</v>
      </c>
      <c r="JL31" s="40">
        <v>5</v>
      </c>
      <c r="JM31" s="40">
        <v>30218.236602508969</v>
      </c>
      <c r="JN31" s="40"/>
      <c r="JO31" s="40"/>
      <c r="JP31" s="40"/>
      <c r="JQ31" s="40"/>
      <c r="JR31" s="40"/>
      <c r="JS31" s="40"/>
      <c r="JT31" s="40"/>
      <c r="JU31" s="40"/>
      <c r="JV31" s="40"/>
      <c r="JW31" s="40"/>
      <c r="JX31" s="40"/>
      <c r="JY31" s="40"/>
      <c r="JZ31" s="40"/>
      <c r="KA31" s="40"/>
      <c r="KB31" s="40"/>
      <c r="KC31" s="40"/>
      <c r="KD31" s="40"/>
      <c r="KE31" s="40"/>
      <c r="KF31" s="40"/>
      <c r="KG31" s="40"/>
      <c r="KH31" s="40"/>
      <c r="KI31" s="40"/>
      <c r="KJ31" s="40"/>
      <c r="KK31" s="40"/>
      <c r="KL31" s="40"/>
      <c r="KM31" s="40"/>
      <c r="KN31" s="40"/>
      <c r="KO31" s="40"/>
      <c r="KP31" s="40"/>
      <c r="KQ31" s="40"/>
      <c r="KR31" s="40"/>
      <c r="KS31" s="40"/>
      <c r="KT31" s="40"/>
      <c r="KU31" s="40"/>
      <c r="KV31" s="40"/>
      <c r="KW31" s="40"/>
      <c r="KX31" s="40"/>
      <c r="KY31" s="40"/>
      <c r="KZ31" s="40"/>
      <c r="LA31" s="40"/>
      <c r="LB31" s="40"/>
      <c r="LC31" s="40"/>
      <c r="LD31" s="40"/>
      <c r="LE31" s="40"/>
      <c r="LF31" s="40"/>
      <c r="LG31" s="40"/>
      <c r="LH31" s="40"/>
      <c r="LI31" s="40"/>
      <c r="LJ31" s="40"/>
      <c r="LK31" s="40"/>
      <c r="LL31" s="40"/>
      <c r="LM31" s="40"/>
      <c r="LN31" s="40"/>
      <c r="LO31" s="40"/>
      <c r="LP31" s="40"/>
      <c r="LQ31" s="40"/>
      <c r="LR31" s="40"/>
      <c r="LS31" s="40"/>
      <c r="LT31" s="40"/>
      <c r="LU31" s="40"/>
      <c r="LV31" s="40"/>
      <c r="LW31" s="40"/>
      <c r="LX31" s="40"/>
      <c r="LY31" s="40"/>
      <c r="LZ31" s="40"/>
      <c r="MA31" s="40"/>
      <c r="MB31" s="40"/>
      <c r="MC31" s="40"/>
      <c r="MD31" s="40"/>
      <c r="ME31" s="40"/>
      <c r="MF31" s="40"/>
      <c r="MG31" s="40"/>
      <c r="MH31" s="40"/>
      <c r="MI31" s="40"/>
      <c r="MJ31" s="40"/>
      <c r="MK31" s="40"/>
      <c r="ML31" s="40"/>
      <c r="MM31" s="40"/>
      <c r="MN31" s="40"/>
      <c r="MO31" s="40"/>
      <c r="MP31" s="40"/>
      <c r="MQ31" s="40"/>
      <c r="MR31" s="40"/>
      <c r="MS31" s="40"/>
      <c r="MT31" s="40"/>
      <c r="MU31" s="40"/>
      <c r="MV31" s="40"/>
      <c r="MW31" s="40"/>
      <c r="MX31" s="40"/>
      <c r="MY31" s="40"/>
      <c r="MZ31" s="40">
        <v>25</v>
      </c>
      <c r="NA31" s="40">
        <v>37691.229259467953</v>
      </c>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row>
    <row r="32" spans="1:1275" ht="15" x14ac:dyDescent="0.25">
      <c r="A32" s="41" t="s">
        <v>191</v>
      </c>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40"/>
      <c r="HP32" s="40"/>
      <c r="HQ32" s="40"/>
      <c r="HR32" s="40"/>
      <c r="HS32" s="40"/>
      <c r="HT32" s="40"/>
      <c r="HU32" s="40"/>
      <c r="HV32" s="40"/>
      <c r="HW32" s="40"/>
      <c r="HX32" s="40"/>
      <c r="HY32" s="40"/>
      <c r="HZ32" s="40"/>
      <c r="IA32" s="40"/>
      <c r="IB32" s="40"/>
      <c r="IC32" s="40"/>
      <c r="ID32" s="40"/>
      <c r="IE32" s="40"/>
      <c r="IF32" s="40"/>
      <c r="IG32" s="40"/>
      <c r="IH32" s="40"/>
      <c r="II32" s="40"/>
      <c r="IJ32" s="40"/>
      <c r="IK32" s="40"/>
      <c r="IL32" s="40"/>
      <c r="IM32" s="40"/>
      <c r="IN32" s="40"/>
      <c r="IO32" s="40"/>
      <c r="IP32" s="40"/>
      <c r="IQ32" s="40"/>
      <c r="IR32" s="40"/>
      <c r="IS32" s="40"/>
      <c r="IT32" s="40"/>
      <c r="IU32" s="40"/>
      <c r="IV32" s="40">
        <v>1</v>
      </c>
      <c r="IW32" s="40">
        <v>24000</v>
      </c>
      <c r="IX32" s="40"/>
      <c r="IY32" s="40"/>
      <c r="IZ32" s="40">
        <v>1</v>
      </c>
      <c r="JA32" s="40">
        <v>24000</v>
      </c>
      <c r="JB32" s="40"/>
      <c r="JC32" s="40"/>
      <c r="JD32" s="40"/>
      <c r="JE32" s="40"/>
      <c r="JF32" s="40"/>
      <c r="JG32" s="40"/>
      <c r="JH32" s="40"/>
      <c r="JI32" s="40"/>
      <c r="JJ32" s="40"/>
      <c r="JK32" s="40"/>
      <c r="JL32" s="40">
        <v>1</v>
      </c>
      <c r="JM32" s="40">
        <v>24000</v>
      </c>
      <c r="JN32" s="40"/>
      <c r="JO32" s="40"/>
      <c r="JP32" s="40"/>
      <c r="JQ32" s="40"/>
      <c r="JR32" s="40"/>
      <c r="JS32" s="40"/>
      <c r="JT32" s="40"/>
      <c r="JU32" s="40"/>
      <c r="JV32" s="40"/>
      <c r="JW32" s="40"/>
      <c r="JX32" s="40"/>
      <c r="JY32" s="40"/>
      <c r="JZ32" s="40"/>
      <c r="KA32" s="40"/>
      <c r="KB32" s="40"/>
      <c r="KC32" s="40"/>
      <c r="KD32" s="40"/>
      <c r="KE32" s="40"/>
      <c r="KF32" s="40"/>
      <c r="KG32" s="40"/>
      <c r="KH32" s="40"/>
      <c r="KI32" s="40"/>
      <c r="KJ32" s="40"/>
      <c r="KK32" s="40"/>
      <c r="KL32" s="40"/>
      <c r="KM32" s="40"/>
      <c r="KN32" s="40"/>
      <c r="KO32" s="40"/>
      <c r="KP32" s="40"/>
      <c r="KQ32" s="40"/>
      <c r="KR32" s="40"/>
      <c r="KS32" s="40"/>
      <c r="KT32" s="40"/>
      <c r="KU32" s="40"/>
      <c r="KV32" s="40"/>
      <c r="KW32" s="40"/>
      <c r="KX32" s="40"/>
      <c r="KY32" s="40"/>
      <c r="KZ32" s="40"/>
      <c r="LA32" s="40"/>
      <c r="LB32" s="40"/>
      <c r="LC32" s="40"/>
      <c r="LD32" s="40"/>
      <c r="LE32" s="40"/>
      <c r="LF32" s="40"/>
      <c r="LG32" s="40"/>
      <c r="LH32" s="40"/>
      <c r="LI32" s="40"/>
      <c r="LJ32" s="40"/>
      <c r="LK32" s="40"/>
      <c r="LL32" s="40"/>
      <c r="LM32" s="40"/>
      <c r="LN32" s="40"/>
      <c r="LO32" s="40"/>
      <c r="LP32" s="40"/>
      <c r="LQ32" s="40"/>
      <c r="LR32" s="40"/>
      <c r="LS32" s="40"/>
      <c r="LT32" s="40"/>
      <c r="LU32" s="40"/>
      <c r="LV32" s="40"/>
      <c r="LW32" s="40"/>
      <c r="LX32" s="40"/>
      <c r="LY32" s="40"/>
      <c r="LZ32" s="40"/>
      <c r="MA32" s="40"/>
      <c r="MB32" s="40"/>
      <c r="MC32" s="40"/>
      <c r="MD32" s="40"/>
      <c r="ME32" s="40"/>
      <c r="MF32" s="40"/>
      <c r="MG32" s="40"/>
      <c r="MH32" s="40"/>
      <c r="MI32" s="40"/>
      <c r="MJ32" s="40"/>
      <c r="MK32" s="40"/>
      <c r="ML32" s="40"/>
      <c r="MM32" s="40"/>
      <c r="MN32" s="40"/>
      <c r="MO32" s="40"/>
      <c r="MP32" s="40"/>
      <c r="MQ32" s="40"/>
      <c r="MR32" s="40"/>
      <c r="MS32" s="40"/>
      <c r="MT32" s="40"/>
      <c r="MU32" s="40"/>
      <c r="MV32" s="40"/>
      <c r="MW32" s="40"/>
      <c r="MX32" s="40"/>
      <c r="MY32" s="40"/>
      <c r="MZ32" s="40">
        <v>1</v>
      </c>
      <c r="NA32" s="40">
        <v>24000</v>
      </c>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row>
    <row r="33" spans="1:1275" ht="15" x14ac:dyDescent="0.25">
      <c r="A33" s="41" t="s">
        <v>200</v>
      </c>
      <c r="B33" s="40"/>
      <c r="C33" s="40"/>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v>1</v>
      </c>
      <c r="AU33" s="40">
        <v>9600</v>
      </c>
      <c r="AV33" s="40">
        <v>1</v>
      </c>
      <c r="AW33" s="40">
        <v>9600</v>
      </c>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v>1</v>
      </c>
      <c r="CC33" s="40">
        <v>9600</v>
      </c>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40"/>
      <c r="HP33" s="40"/>
      <c r="HQ33" s="40"/>
      <c r="HR33" s="40"/>
      <c r="HS33" s="40"/>
      <c r="HT33" s="40"/>
      <c r="HU33" s="40"/>
      <c r="HV33" s="40"/>
      <c r="HW33" s="40"/>
      <c r="HX33" s="40"/>
      <c r="HY33" s="40"/>
      <c r="HZ33" s="40"/>
      <c r="IA33" s="40"/>
      <c r="IB33" s="40"/>
      <c r="IC33" s="40"/>
      <c r="ID33" s="40"/>
      <c r="IE33" s="40"/>
      <c r="IF33" s="40"/>
      <c r="IG33" s="40"/>
      <c r="IH33" s="40"/>
      <c r="II33" s="40"/>
      <c r="IJ33" s="40"/>
      <c r="IK33" s="40"/>
      <c r="IL33" s="40"/>
      <c r="IM33" s="40"/>
      <c r="IN33" s="40"/>
      <c r="IO33" s="40"/>
      <c r="IP33" s="40"/>
      <c r="IQ33" s="40"/>
      <c r="IR33" s="40"/>
      <c r="IS33" s="40"/>
      <c r="IT33" s="40"/>
      <c r="IU33" s="40"/>
      <c r="IV33" s="40"/>
      <c r="IW33" s="40"/>
      <c r="IX33" s="40"/>
      <c r="IY33" s="40"/>
      <c r="IZ33" s="40"/>
      <c r="JA33" s="40"/>
      <c r="JB33" s="40"/>
      <c r="JC33" s="40"/>
      <c r="JD33" s="40"/>
      <c r="JE33" s="40"/>
      <c r="JF33" s="40"/>
      <c r="JG33" s="40"/>
      <c r="JH33" s="40"/>
      <c r="JI33" s="40"/>
      <c r="JJ33" s="40"/>
      <c r="JK33" s="40"/>
      <c r="JL33" s="40"/>
      <c r="JM33" s="40"/>
      <c r="JN33" s="40"/>
      <c r="JO33" s="40"/>
      <c r="JP33" s="40"/>
      <c r="JQ33" s="40"/>
      <c r="JR33" s="40"/>
      <c r="JS33" s="40"/>
      <c r="JT33" s="40"/>
      <c r="JU33" s="40"/>
      <c r="JV33" s="40"/>
      <c r="JW33" s="40"/>
      <c r="JX33" s="40"/>
      <c r="JY33" s="40"/>
      <c r="JZ33" s="40"/>
      <c r="KA33" s="40"/>
      <c r="KB33" s="40"/>
      <c r="KC33" s="40"/>
      <c r="KD33" s="40"/>
      <c r="KE33" s="40"/>
      <c r="KF33" s="40"/>
      <c r="KG33" s="40"/>
      <c r="KH33" s="40"/>
      <c r="KI33" s="40"/>
      <c r="KJ33" s="40"/>
      <c r="KK33" s="40"/>
      <c r="KL33" s="40"/>
      <c r="KM33" s="40"/>
      <c r="KN33" s="40"/>
      <c r="KO33" s="40"/>
      <c r="KP33" s="40"/>
      <c r="KQ33" s="40"/>
      <c r="KR33" s="40"/>
      <c r="KS33" s="40"/>
      <c r="KT33" s="40"/>
      <c r="KU33" s="40"/>
      <c r="KV33" s="40"/>
      <c r="KW33" s="40"/>
      <c r="KX33" s="40"/>
      <c r="KY33" s="40"/>
      <c r="KZ33" s="40"/>
      <c r="LA33" s="40"/>
      <c r="LB33" s="40"/>
      <c r="LC33" s="40"/>
      <c r="LD33" s="40"/>
      <c r="LE33" s="40"/>
      <c r="LF33" s="40"/>
      <c r="LG33" s="40"/>
      <c r="LH33" s="40"/>
      <c r="LI33" s="40"/>
      <c r="LJ33" s="40"/>
      <c r="LK33" s="40"/>
      <c r="LL33" s="40"/>
      <c r="LM33" s="40"/>
      <c r="LN33" s="40"/>
      <c r="LO33" s="40"/>
      <c r="LP33" s="40"/>
      <c r="LQ33" s="40"/>
      <c r="LR33" s="40"/>
      <c r="LS33" s="40"/>
      <c r="LT33" s="40"/>
      <c r="LU33" s="40"/>
      <c r="LV33" s="40"/>
      <c r="LW33" s="40"/>
      <c r="LX33" s="40"/>
      <c r="LY33" s="40"/>
      <c r="LZ33" s="40"/>
      <c r="MA33" s="40"/>
      <c r="MB33" s="40"/>
      <c r="MC33" s="40"/>
      <c r="MD33" s="40"/>
      <c r="ME33" s="40"/>
      <c r="MF33" s="40"/>
      <c r="MG33" s="40"/>
      <c r="MH33" s="40"/>
      <c r="MI33" s="40"/>
      <c r="MJ33" s="40"/>
      <c r="MK33" s="40"/>
      <c r="ML33" s="40"/>
      <c r="MM33" s="40"/>
      <c r="MN33" s="40"/>
      <c r="MO33" s="40"/>
      <c r="MP33" s="40"/>
      <c r="MQ33" s="40"/>
      <c r="MR33" s="40"/>
      <c r="MS33" s="40"/>
      <c r="MT33" s="40"/>
      <c r="MU33" s="40"/>
      <c r="MV33" s="40"/>
      <c r="MW33" s="40"/>
      <c r="MX33" s="40"/>
      <c r="MY33" s="40"/>
      <c r="MZ33" s="40">
        <v>1</v>
      </c>
      <c r="NA33" s="40">
        <v>9600</v>
      </c>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row>
    <row r="34" spans="1:1275" ht="15" x14ac:dyDescent="0.25">
      <c r="A34" s="41" t="s">
        <v>141</v>
      </c>
      <c r="B34" s="40"/>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v>1</v>
      </c>
      <c r="AO34" s="40">
        <v>14000</v>
      </c>
      <c r="AP34" s="40">
        <v>1</v>
      </c>
      <c r="AQ34" s="40">
        <v>30000</v>
      </c>
      <c r="AR34" s="40">
        <v>2</v>
      </c>
      <c r="AS34" s="40">
        <v>20600</v>
      </c>
      <c r="AT34" s="40">
        <v>6</v>
      </c>
      <c r="AU34" s="40">
        <v>40693.225011615606</v>
      </c>
      <c r="AV34" s="40">
        <v>10</v>
      </c>
      <c r="AW34" s="40">
        <v>32935.935006969361</v>
      </c>
      <c r="AX34" s="40">
        <v>1</v>
      </c>
      <c r="AY34" s="40">
        <v>50700</v>
      </c>
      <c r="AZ34" s="40"/>
      <c r="BA34" s="40"/>
      <c r="BB34" s="40"/>
      <c r="BC34" s="40"/>
      <c r="BD34" s="40"/>
      <c r="BE34" s="40"/>
      <c r="BF34" s="40">
        <v>1</v>
      </c>
      <c r="BG34" s="40">
        <v>50700</v>
      </c>
      <c r="BH34" s="40"/>
      <c r="BI34" s="40"/>
      <c r="BJ34" s="40"/>
      <c r="BK34" s="40"/>
      <c r="BL34" s="40"/>
      <c r="BM34" s="40"/>
      <c r="BN34" s="40"/>
      <c r="BO34" s="40"/>
      <c r="BP34" s="40"/>
      <c r="BQ34" s="40"/>
      <c r="BR34" s="40"/>
      <c r="BS34" s="40"/>
      <c r="BT34" s="40"/>
      <c r="BU34" s="40"/>
      <c r="BV34" s="40"/>
      <c r="BW34" s="40"/>
      <c r="BX34" s="40">
        <v>2</v>
      </c>
      <c r="BY34" s="40">
        <v>19995.099202230194</v>
      </c>
      <c r="BZ34" s="40">
        <v>2</v>
      </c>
      <c r="CA34" s="40">
        <v>19995.099202230194</v>
      </c>
      <c r="CB34" s="40">
        <v>13</v>
      </c>
      <c r="CC34" s="40">
        <v>32311.503728781077</v>
      </c>
      <c r="CD34" s="40"/>
      <c r="CE34" s="40"/>
      <c r="CF34" s="40"/>
      <c r="CG34" s="40"/>
      <c r="CH34" s="40">
        <v>1</v>
      </c>
      <c r="CI34" s="40">
        <v>11400</v>
      </c>
      <c r="CJ34" s="40">
        <v>1</v>
      </c>
      <c r="CK34" s="40">
        <v>220700</v>
      </c>
      <c r="CL34" s="40">
        <v>2</v>
      </c>
      <c r="CM34" s="40">
        <v>116050</v>
      </c>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v>2</v>
      </c>
      <c r="DQ34" s="40">
        <v>116050</v>
      </c>
      <c r="DR34" s="40"/>
      <c r="DS34" s="40"/>
      <c r="DT34" s="40"/>
      <c r="DU34" s="40"/>
      <c r="DV34" s="40"/>
      <c r="DW34" s="40"/>
      <c r="DX34" s="40"/>
      <c r="DY34" s="40"/>
      <c r="DZ34" s="40"/>
      <c r="EA34" s="40"/>
      <c r="EB34" s="40"/>
      <c r="EC34" s="40"/>
      <c r="ED34" s="40"/>
      <c r="EE34" s="40"/>
      <c r="EF34" s="40"/>
      <c r="EG34" s="40"/>
      <c r="EH34" s="40"/>
      <c r="EI34" s="40"/>
      <c r="EJ34" s="40"/>
      <c r="EK34" s="40"/>
      <c r="EL34" s="40">
        <v>1</v>
      </c>
      <c r="EM34" s="40">
        <v>15600</v>
      </c>
      <c r="EN34" s="40"/>
      <c r="EO34" s="40"/>
      <c r="EP34" s="40">
        <v>1</v>
      </c>
      <c r="EQ34" s="40">
        <v>15600</v>
      </c>
      <c r="ER34" s="40"/>
      <c r="ES34" s="40"/>
      <c r="ET34" s="40"/>
      <c r="EU34" s="40"/>
      <c r="EV34" s="40"/>
      <c r="EW34" s="40"/>
      <c r="EX34" s="40"/>
      <c r="EY34" s="40"/>
      <c r="EZ34" s="40"/>
      <c r="FA34" s="40"/>
      <c r="FB34" s="40">
        <v>1</v>
      </c>
      <c r="FC34" s="40">
        <v>15600</v>
      </c>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v>1</v>
      </c>
      <c r="GU34" s="40">
        <v>18000</v>
      </c>
      <c r="GV34" s="40"/>
      <c r="GW34" s="40"/>
      <c r="GX34" s="40">
        <v>1</v>
      </c>
      <c r="GY34" s="40">
        <v>18000</v>
      </c>
      <c r="GZ34" s="40"/>
      <c r="HA34" s="40"/>
      <c r="HB34" s="40"/>
      <c r="HC34" s="40"/>
      <c r="HD34" s="40"/>
      <c r="HE34" s="40"/>
      <c r="HF34" s="40"/>
      <c r="HG34" s="40"/>
      <c r="HH34" s="40"/>
      <c r="HI34" s="40"/>
      <c r="HJ34" s="40"/>
      <c r="HK34" s="40"/>
      <c r="HL34" s="40">
        <v>1</v>
      </c>
      <c r="HM34" s="40">
        <v>80000</v>
      </c>
      <c r="HN34" s="40"/>
      <c r="HO34" s="40"/>
      <c r="HP34" s="40"/>
      <c r="HQ34" s="40"/>
      <c r="HR34" s="40"/>
      <c r="HS34" s="40"/>
      <c r="HT34" s="40">
        <v>1</v>
      </c>
      <c r="HU34" s="40">
        <v>80000</v>
      </c>
      <c r="HV34" s="40">
        <v>2</v>
      </c>
      <c r="HW34" s="40">
        <v>49000</v>
      </c>
      <c r="HX34" s="40"/>
      <c r="HY34" s="40"/>
      <c r="HZ34" s="40"/>
      <c r="IA34" s="40"/>
      <c r="IB34" s="40"/>
      <c r="IC34" s="40"/>
      <c r="ID34" s="40">
        <v>1</v>
      </c>
      <c r="IE34" s="40">
        <v>61000</v>
      </c>
      <c r="IF34" s="40">
        <v>1</v>
      </c>
      <c r="IG34" s="40">
        <v>61000</v>
      </c>
      <c r="IH34" s="40"/>
      <c r="II34" s="40"/>
      <c r="IJ34" s="40"/>
      <c r="IK34" s="40"/>
      <c r="IL34" s="40"/>
      <c r="IM34" s="40"/>
      <c r="IN34" s="40"/>
      <c r="IO34" s="40"/>
      <c r="IP34" s="40"/>
      <c r="IQ34" s="40"/>
      <c r="IR34" s="40"/>
      <c r="IS34" s="40"/>
      <c r="IT34" s="40"/>
      <c r="IU34" s="40"/>
      <c r="IV34" s="40"/>
      <c r="IW34" s="40"/>
      <c r="IX34" s="40"/>
      <c r="IY34" s="40"/>
      <c r="IZ34" s="40"/>
      <c r="JA34" s="40"/>
      <c r="JB34" s="40">
        <v>1</v>
      </c>
      <c r="JC34" s="40">
        <v>26691.183012544854</v>
      </c>
      <c r="JD34" s="40"/>
      <c r="JE34" s="40"/>
      <c r="JF34" s="40"/>
      <c r="JG34" s="40"/>
      <c r="JH34" s="40"/>
      <c r="JI34" s="40"/>
      <c r="JJ34" s="40">
        <v>1</v>
      </c>
      <c r="JK34" s="40">
        <v>26691.183012544854</v>
      </c>
      <c r="JL34" s="40">
        <v>2</v>
      </c>
      <c r="JM34" s="40">
        <v>43845.591506272423</v>
      </c>
      <c r="JN34" s="40"/>
      <c r="JO34" s="40"/>
      <c r="JP34" s="40"/>
      <c r="JQ34" s="40"/>
      <c r="JR34" s="40"/>
      <c r="JS34" s="40"/>
      <c r="JT34" s="40"/>
      <c r="JU34" s="40"/>
      <c r="JV34" s="40"/>
      <c r="JW34" s="40"/>
      <c r="JX34" s="40"/>
      <c r="JY34" s="40"/>
      <c r="JZ34" s="40"/>
      <c r="KA34" s="40"/>
      <c r="KB34" s="40"/>
      <c r="KC34" s="40"/>
      <c r="KD34" s="40"/>
      <c r="KE34" s="40"/>
      <c r="KF34" s="40"/>
      <c r="KG34" s="40"/>
      <c r="KH34" s="40"/>
      <c r="KI34" s="40"/>
      <c r="KJ34" s="40"/>
      <c r="KK34" s="40"/>
      <c r="KL34" s="40"/>
      <c r="KM34" s="40"/>
      <c r="KN34" s="40"/>
      <c r="KO34" s="40"/>
      <c r="KP34" s="40"/>
      <c r="KQ34" s="40"/>
      <c r="KR34" s="40"/>
      <c r="KS34" s="40"/>
      <c r="KT34" s="40"/>
      <c r="KU34" s="40"/>
      <c r="KV34" s="40"/>
      <c r="KW34" s="40"/>
      <c r="KX34" s="40"/>
      <c r="KY34" s="40"/>
      <c r="KZ34" s="40"/>
      <c r="LA34" s="40"/>
      <c r="LB34" s="40"/>
      <c r="LC34" s="40"/>
      <c r="LD34" s="40"/>
      <c r="LE34" s="40"/>
      <c r="LF34" s="40"/>
      <c r="LG34" s="40"/>
      <c r="LH34" s="40"/>
      <c r="LI34" s="40"/>
      <c r="LJ34" s="40"/>
      <c r="LK34" s="40"/>
      <c r="LL34" s="40"/>
      <c r="LM34" s="40"/>
      <c r="LN34" s="40"/>
      <c r="LO34" s="40"/>
      <c r="LP34" s="40"/>
      <c r="LQ34" s="40"/>
      <c r="LR34" s="40"/>
      <c r="LS34" s="40"/>
      <c r="LT34" s="40"/>
      <c r="LU34" s="40"/>
      <c r="LV34" s="40"/>
      <c r="LW34" s="40"/>
      <c r="LX34" s="40"/>
      <c r="LY34" s="40"/>
      <c r="LZ34" s="40"/>
      <c r="MA34" s="40"/>
      <c r="MB34" s="40"/>
      <c r="MC34" s="40"/>
      <c r="MD34" s="40"/>
      <c r="ME34" s="40"/>
      <c r="MF34" s="40"/>
      <c r="MG34" s="40"/>
      <c r="MH34" s="40"/>
      <c r="MI34" s="40"/>
      <c r="MJ34" s="40"/>
      <c r="MK34" s="40"/>
      <c r="ML34" s="40"/>
      <c r="MM34" s="40"/>
      <c r="MN34" s="40"/>
      <c r="MO34" s="40"/>
      <c r="MP34" s="40"/>
      <c r="MQ34" s="40"/>
      <c r="MR34" s="40"/>
      <c r="MS34" s="40"/>
      <c r="MT34" s="40"/>
      <c r="MU34" s="40"/>
      <c r="MV34" s="40"/>
      <c r="MW34" s="40"/>
      <c r="MX34" s="40"/>
      <c r="MY34" s="40"/>
      <c r="MZ34" s="40">
        <v>20</v>
      </c>
      <c r="NA34" s="40">
        <v>42672.036574334939</v>
      </c>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row>
    <row r="35" spans="1:1275" ht="15" x14ac:dyDescent="0.25">
      <c r="A35" s="41" t="s">
        <v>225</v>
      </c>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40"/>
      <c r="HP35" s="40"/>
      <c r="HQ35" s="40"/>
      <c r="HR35" s="40"/>
      <c r="HS35" s="40"/>
      <c r="HT35" s="40"/>
      <c r="HU35" s="40"/>
      <c r="HV35" s="40"/>
      <c r="HW35" s="40"/>
      <c r="HX35" s="40"/>
      <c r="HY35" s="40"/>
      <c r="HZ35" s="40"/>
      <c r="IA35" s="40"/>
      <c r="IB35" s="40"/>
      <c r="IC35" s="40"/>
      <c r="ID35" s="40"/>
      <c r="IE35" s="40"/>
      <c r="IF35" s="40"/>
      <c r="IG35" s="40"/>
      <c r="IH35" s="40"/>
      <c r="II35" s="40"/>
      <c r="IJ35" s="40"/>
      <c r="IK35" s="40"/>
      <c r="IL35" s="40"/>
      <c r="IM35" s="40"/>
      <c r="IN35" s="40"/>
      <c r="IO35" s="40"/>
      <c r="IP35" s="40"/>
      <c r="IQ35" s="40"/>
      <c r="IR35" s="40"/>
      <c r="IS35" s="40"/>
      <c r="IT35" s="40"/>
      <c r="IU35" s="40"/>
      <c r="IV35" s="40"/>
      <c r="IW35" s="40"/>
      <c r="IX35" s="40"/>
      <c r="IY35" s="40"/>
      <c r="IZ35" s="40"/>
      <c r="JA35" s="40"/>
      <c r="JB35" s="40"/>
      <c r="JC35" s="40"/>
      <c r="JD35" s="40">
        <v>1</v>
      </c>
      <c r="JE35" s="40">
        <v>4400</v>
      </c>
      <c r="JF35" s="40"/>
      <c r="JG35" s="40"/>
      <c r="JH35" s="40"/>
      <c r="JI35" s="40"/>
      <c r="JJ35" s="40">
        <v>1</v>
      </c>
      <c r="JK35" s="40">
        <v>4400</v>
      </c>
      <c r="JL35" s="40">
        <v>1</v>
      </c>
      <c r="JM35" s="40">
        <v>4400</v>
      </c>
      <c r="JN35" s="40"/>
      <c r="JO35" s="40"/>
      <c r="JP35" s="40"/>
      <c r="JQ35" s="40"/>
      <c r="JR35" s="40"/>
      <c r="JS35" s="40"/>
      <c r="JT35" s="40"/>
      <c r="JU35" s="40"/>
      <c r="JV35" s="40"/>
      <c r="JW35" s="40"/>
      <c r="JX35" s="40"/>
      <c r="JY35" s="40"/>
      <c r="JZ35" s="40"/>
      <c r="KA35" s="40"/>
      <c r="KB35" s="40"/>
      <c r="KC35" s="40"/>
      <c r="KD35" s="40"/>
      <c r="KE35" s="40"/>
      <c r="KF35" s="40"/>
      <c r="KG35" s="40"/>
      <c r="KH35" s="40"/>
      <c r="KI35" s="40"/>
      <c r="KJ35" s="40"/>
      <c r="KK35" s="40"/>
      <c r="KL35" s="40"/>
      <c r="KM35" s="40"/>
      <c r="KN35" s="40"/>
      <c r="KO35" s="40"/>
      <c r="KP35" s="40"/>
      <c r="KQ35" s="40"/>
      <c r="KR35" s="40"/>
      <c r="KS35" s="40"/>
      <c r="KT35" s="40"/>
      <c r="KU35" s="40"/>
      <c r="KV35" s="40"/>
      <c r="KW35" s="40"/>
      <c r="KX35" s="40"/>
      <c r="KY35" s="40"/>
      <c r="KZ35" s="40"/>
      <c r="LA35" s="40"/>
      <c r="LB35" s="40"/>
      <c r="LC35" s="40"/>
      <c r="LD35" s="40"/>
      <c r="LE35" s="40"/>
      <c r="LF35" s="40"/>
      <c r="LG35" s="40"/>
      <c r="LH35" s="40"/>
      <c r="LI35" s="40"/>
      <c r="LJ35" s="40"/>
      <c r="LK35" s="40"/>
      <c r="LL35" s="40"/>
      <c r="LM35" s="40"/>
      <c r="LN35" s="40"/>
      <c r="LO35" s="40"/>
      <c r="LP35" s="40"/>
      <c r="LQ35" s="40"/>
      <c r="LR35" s="40"/>
      <c r="LS35" s="40"/>
      <c r="LT35" s="40"/>
      <c r="LU35" s="40"/>
      <c r="LV35" s="40"/>
      <c r="LW35" s="40"/>
      <c r="LX35" s="40"/>
      <c r="LY35" s="40"/>
      <c r="LZ35" s="40"/>
      <c r="MA35" s="40"/>
      <c r="MB35" s="40"/>
      <c r="MC35" s="40"/>
      <c r="MD35" s="40"/>
      <c r="ME35" s="40"/>
      <c r="MF35" s="40"/>
      <c r="MG35" s="40"/>
      <c r="MH35" s="40"/>
      <c r="MI35" s="40"/>
      <c r="MJ35" s="40"/>
      <c r="MK35" s="40"/>
      <c r="ML35" s="40"/>
      <c r="MM35" s="40"/>
      <c r="MN35" s="40"/>
      <c r="MO35" s="40"/>
      <c r="MP35" s="40"/>
      <c r="MQ35" s="40"/>
      <c r="MR35" s="40"/>
      <c r="MS35" s="40"/>
      <c r="MT35" s="40"/>
      <c r="MU35" s="40"/>
      <c r="MV35" s="40"/>
      <c r="MW35" s="40"/>
      <c r="MX35" s="40"/>
      <c r="MY35" s="40"/>
      <c r="MZ35" s="40">
        <v>1</v>
      </c>
      <c r="NA35" s="40">
        <v>4400</v>
      </c>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c r="AMK35"/>
      <c r="AML35"/>
      <c r="AMM35"/>
      <c r="AMN35"/>
      <c r="AMO35"/>
      <c r="AMP35"/>
      <c r="AMQ35"/>
      <c r="AMR35"/>
      <c r="AMS35"/>
      <c r="AMT35"/>
      <c r="AMU35"/>
      <c r="AMV35"/>
      <c r="AMW35"/>
      <c r="AMX35"/>
      <c r="AMY35"/>
      <c r="AMZ35"/>
      <c r="ANA35"/>
      <c r="ANB35"/>
      <c r="ANC35"/>
      <c r="AND35"/>
      <c r="ANE35"/>
      <c r="ANF35"/>
      <c r="ANG35"/>
      <c r="ANH35"/>
      <c r="ANI35"/>
      <c r="ANJ35"/>
      <c r="ANK35"/>
      <c r="ANL35"/>
      <c r="ANM35"/>
      <c r="ANN35"/>
      <c r="ANO35"/>
      <c r="ANP35"/>
      <c r="ANQ35"/>
      <c r="ANR35"/>
      <c r="ANS35"/>
      <c r="ANT35"/>
      <c r="ANU35"/>
      <c r="ANV35"/>
      <c r="ANW35"/>
      <c r="ANX35"/>
      <c r="ANY35"/>
      <c r="ANZ35"/>
      <c r="AOA35"/>
      <c r="AOB35"/>
      <c r="AOC35"/>
      <c r="AOD35"/>
      <c r="AOE35"/>
      <c r="AOF35"/>
      <c r="AOG35"/>
      <c r="AOH35"/>
      <c r="AOI35"/>
      <c r="AOJ35"/>
      <c r="AOK35"/>
      <c r="AOL35"/>
      <c r="AOM35"/>
      <c r="AON35"/>
      <c r="AOO35"/>
      <c r="AOP35"/>
      <c r="AOQ35"/>
      <c r="AOR35"/>
      <c r="AOS35"/>
      <c r="AOT35"/>
      <c r="AOU35"/>
      <c r="AOV35"/>
      <c r="AOW35"/>
      <c r="AOX35"/>
      <c r="AOY35"/>
      <c r="AOZ35"/>
      <c r="APA35"/>
      <c r="APB35"/>
      <c r="APC35"/>
      <c r="APD35"/>
      <c r="APE35"/>
      <c r="APF35"/>
      <c r="APG35"/>
      <c r="APH35"/>
      <c r="API35"/>
      <c r="APJ35"/>
      <c r="APK35"/>
      <c r="APL35"/>
      <c r="APM35"/>
      <c r="APN35"/>
      <c r="APO35"/>
      <c r="APP35"/>
      <c r="APQ35"/>
      <c r="APR35"/>
      <c r="APS35"/>
      <c r="APT35"/>
      <c r="APU35"/>
      <c r="APV35"/>
      <c r="APW35"/>
      <c r="APX35"/>
      <c r="APY35"/>
      <c r="APZ35"/>
      <c r="AQA35"/>
      <c r="AQB35"/>
      <c r="AQC35"/>
      <c r="AQD35"/>
      <c r="AQE35"/>
      <c r="AQF35"/>
      <c r="AQG35"/>
      <c r="AQH35"/>
      <c r="AQI35"/>
      <c r="AQJ35"/>
      <c r="AQK35"/>
      <c r="AQL35"/>
      <c r="AQM35"/>
      <c r="AQN35"/>
      <c r="AQO35"/>
      <c r="AQP35"/>
      <c r="AQQ35"/>
      <c r="AQR35"/>
      <c r="AQS35"/>
      <c r="AQT35"/>
      <c r="AQU35"/>
      <c r="AQV35"/>
      <c r="AQW35"/>
      <c r="AQX35"/>
      <c r="AQY35"/>
      <c r="AQZ35"/>
      <c r="ARA35"/>
      <c r="ARB35"/>
      <c r="ARC35"/>
      <c r="ARD35"/>
      <c r="ARE35"/>
      <c r="ARF35"/>
      <c r="ARG35"/>
      <c r="ARH35"/>
      <c r="ARI35"/>
      <c r="ARJ35"/>
      <c r="ARK35"/>
      <c r="ARL35"/>
      <c r="ARM35"/>
      <c r="ARN35"/>
      <c r="ARO35"/>
      <c r="ARP35"/>
      <c r="ARQ35"/>
      <c r="ARR35"/>
      <c r="ARS35"/>
      <c r="ART35"/>
      <c r="ARU35"/>
      <c r="ARV35"/>
      <c r="ARW35"/>
      <c r="ARX35"/>
      <c r="ARY35"/>
      <c r="ARZ35"/>
      <c r="ASA35"/>
      <c r="ASB35"/>
      <c r="ASC35"/>
      <c r="ASD35"/>
      <c r="ASE35"/>
      <c r="ASF35"/>
      <c r="ASG35"/>
      <c r="ASH35"/>
      <c r="ASI35"/>
      <c r="ASJ35"/>
      <c r="ASK35"/>
      <c r="ASL35"/>
      <c r="ASM35"/>
      <c r="ASN35"/>
      <c r="ASO35"/>
      <c r="ASP35"/>
      <c r="ASQ35"/>
      <c r="ASR35"/>
      <c r="ASS35"/>
      <c r="AST35"/>
      <c r="ASU35"/>
      <c r="ASV35"/>
      <c r="ASW35"/>
      <c r="ASX35"/>
      <c r="ASY35"/>
      <c r="ASZ35"/>
      <c r="ATA35"/>
      <c r="ATB35"/>
      <c r="ATC35"/>
      <c r="ATD35"/>
      <c r="ATE35"/>
      <c r="ATF35"/>
      <c r="ATG35"/>
      <c r="ATH35"/>
      <c r="ATI35"/>
      <c r="ATJ35"/>
      <c r="ATK35"/>
      <c r="ATL35"/>
      <c r="ATM35"/>
      <c r="ATN35"/>
      <c r="ATO35"/>
      <c r="ATP35"/>
      <c r="ATQ35"/>
      <c r="ATR35"/>
      <c r="ATS35"/>
      <c r="ATT35"/>
      <c r="ATU35"/>
      <c r="ATV35"/>
      <c r="ATW35"/>
      <c r="ATX35"/>
      <c r="ATY35"/>
      <c r="ATZ35"/>
      <c r="AUA35"/>
      <c r="AUB35"/>
      <c r="AUC35"/>
      <c r="AUD35"/>
      <c r="AUE35"/>
      <c r="AUF35"/>
      <c r="AUG35"/>
      <c r="AUH35"/>
      <c r="AUI35"/>
      <c r="AUJ35"/>
      <c r="AUK35"/>
      <c r="AUL35"/>
      <c r="AUM35"/>
      <c r="AUN35"/>
      <c r="AUO35"/>
      <c r="AUP35"/>
      <c r="AUQ35"/>
      <c r="AUR35"/>
      <c r="AUS35"/>
      <c r="AUT35"/>
      <c r="AUU35"/>
      <c r="AUV35"/>
      <c r="AUW35"/>
      <c r="AUX35"/>
      <c r="AUY35"/>
      <c r="AUZ35"/>
      <c r="AVA35"/>
      <c r="AVB35"/>
      <c r="AVC35"/>
      <c r="AVD35"/>
      <c r="AVE35"/>
      <c r="AVF35"/>
      <c r="AVG35"/>
      <c r="AVH35"/>
      <c r="AVI35"/>
      <c r="AVJ35"/>
      <c r="AVK35"/>
      <c r="AVL35"/>
      <c r="AVM35"/>
      <c r="AVN35"/>
      <c r="AVO35"/>
      <c r="AVP35"/>
      <c r="AVQ35"/>
      <c r="AVR35"/>
      <c r="AVS35"/>
      <c r="AVT35"/>
      <c r="AVU35"/>
      <c r="AVV35"/>
      <c r="AVW35"/>
      <c r="AVX35"/>
      <c r="AVY35"/>
      <c r="AVZ35"/>
      <c r="AWA35"/>
    </row>
    <row r="36" spans="1:1275" ht="15" x14ac:dyDescent="0.25">
      <c r="A36" s="41" t="s">
        <v>243</v>
      </c>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v>1</v>
      </c>
      <c r="BY36" s="40">
        <v>15840</v>
      </c>
      <c r="BZ36" s="40">
        <v>1</v>
      </c>
      <c r="CA36" s="40">
        <v>15840</v>
      </c>
      <c r="CB36" s="40">
        <v>1</v>
      </c>
      <c r="CC36" s="40">
        <v>15840</v>
      </c>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40"/>
      <c r="HP36" s="40"/>
      <c r="HQ36" s="40"/>
      <c r="HR36" s="40"/>
      <c r="HS36" s="40"/>
      <c r="HT36" s="40"/>
      <c r="HU36" s="40"/>
      <c r="HV36" s="40"/>
      <c r="HW36" s="40"/>
      <c r="HX36" s="40"/>
      <c r="HY36" s="40"/>
      <c r="HZ36" s="40"/>
      <c r="IA36" s="40"/>
      <c r="IB36" s="40"/>
      <c r="IC36" s="40"/>
      <c r="ID36" s="40"/>
      <c r="IE36" s="40"/>
      <c r="IF36" s="40"/>
      <c r="IG36" s="40"/>
      <c r="IH36" s="40"/>
      <c r="II36" s="40"/>
      <c r="IJ36" s="40"/>
      <c r="IK36" s="40"/>
      <c r="IL36" s="40"/>
      <c r="IM36" s="40"/>
      <c r="IN36" s="40"/>
      <c r="IO36" s="40"/>
      <c r="IP36" s="40"/>
      <c r="IQ36" s="40"/>
      <c r="IR36" s="40"/>
      <c r="IS36" s="40"/>
      <c r="IT36" s="40"/>
      <c r="IU36" s="40"/>
      <c r="IV36" s="40"/>
      <c r="IW36" s="40"/>
      <c r="IX36" s="40"/>
      <c r="IY36" s="40"/>
      <c r="IZ36" s="40"/>
      <c r="JA36" s="40"/>
      <c r="JB36" s="40"/>
      <c r="JC36" s="40"/>
      <c r="JD36" s="40"/>
      <c r="JE36" s="40"/>
      <c r="JF36" s="40"/>
      <c r="JG36" s="40"/>
      <c r="JH36" s="40"/>
      <c r="JI36" s="40"/>
      <c r="JJ36" s="40"/>
      <c r="JK36" s="40"/>
      <c r="JL36" s="40"/>
      <c r="JM36" s="40"/>
      <c r="JN36" s="40"/>
      <c r="JO36" s="40"/>
      <c r="JP36" s="40"/>
      <c r="JQ36" s="40"/>
      <c r="JR36" s="40"/>
      <c r="JS36" s="40"/>
      <c r="JT36" s="40"/>
      <c r="JU36" s="40"/>
      <c r="JV36" s="40"/>
      <c r="JW36" s="40"/>
      <c r="JX36" s="40"/>
      <c r="JY36" s="40"/>
      <c r="JZ36" s="40"/>
      <c r="KA36" s="40"/>
      <c r="KB36" s="40"/>
      <c r="KC36" s="40"/>
      <c r="KD36" s="40"/>
      <c r="KE36" s="40"/>
      <c r="KF36" s="40"/>
      <c r="KG36" s="40"/>
      <c r="KH36" s="40"/>
      <c r="KI36" s="40"/>
      <c r="KJ36" s="40"/>
      <c r="KK36" s="40"/>
      <c r="KL36" s="40"/>
      <c r="KM36" s="40"/>
      <c r="KN36" s="40"/>
      <c r="KO36" s="40"/>
      <c r="KP36" s="40"/>
      <c r="KQ36" s="40"/>
      <c r="KR36" s="40"/>
      <c r="KS36" s="40"/>
      <c r="KT36" s="40"/>
      <c r="KU36" s="40"/>
      <c r="KV36" s="40"/>
      <c r="KW36" s="40"/>
      <c r="KX36" s="40"/>
      <c r="KY36" s="40"/>
      <c r="KZ36" s="40"/>
      <c r="LA36" s="40"/>
      <c r="LB36" s="40"/>
      <c r="LC36" s="40"/>
      <c r="LD36" s="40"/>
      <c r="LE36" s="40"/>
      <c r="LF36" s="40"/>
      <c r="LG36" s="40"/>
      <c r="LH36" s="40"/>
      <c r="LI36" s="40"/>
      <c r="LJ36" s="40"/>
      <c r="LK36" s="40"/>
      <c r="LL36" s="40"/>
      <c r="LM36" s="40"/>
      <c r="LN36" s="40"/>
      <c r="LO36" s="40"/>
      <c r="LP36" s="40"/>
      <c r="LQ36" s="40"/>
      <c r="LR36" s="40"/>
      <c r="LS36" s="40"/>
      <c r="LT36" s="40"/>
      <c r="LU36" s="40"/>
      <c r="LV36" s="40"/>
      <c r="LW36" s="40"/>
      <c r="LX36" s="40"/>
      <c r="LY36" s="40"/>
      <c r="LZ36" s="40"/>
      <c r="MA36" s="40"/>
      <c r="MB36" s="40"/>
      <c r="MC36" s="40"/>
      <c r="MD36" s="40"/>
      <c r="ME36" s="40"/>
      <c r="MF36" s="40"/>
      <c r="MG36" s="40"/>
      <c r="MH36" s="40"/>
      <c r="MI36" s="40"/>
      <c r="MJ36" s="40"/>
      <c r="MK36" s="40"/>
      <c r="ML36" s="40"/>
      <c r="MM36" s="40"/>
      <c r="MN36" s="40"/>
      <c r="MO36" s="40"/>
      <c r="MP36" s="40"/>
      <c r="MQ36" s="40"/>
      <c r="MR36" s="40"/>
      <c r="MS36" s="40"/>
      <c r="MT36" s="40"/>
      <c r="MU36" s="40"/>
      <c r="MV36" s="40"/>
      <c r="MW36" s="40"/>
      <c r="MX36" s="40"/>
      <c r="MY36" s="40"/>
      <c r="MZ36" s="40">
        <v>1</v>
      </c>
      <c r="NA36" s="40">
        <v>15840</v>
      </c>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c r="AMK36"/>
      <c r="AML36"/>
      <c r="AMM36"/>
      <c r="AMN36"/>
      <c r="AMO36"/>
      <c r="AMP36"/>
      <c r="AMQ36"/>
      <c r="AMR36"/>
      <c r="AMS36"/>
      <c r="AMT36"/>
      <c r="AMU36"/>
      <c r="AMV36"/>
      <c r="AMW36"/>
      <c r="AMX36"/>
      <c r="AMY36"/>
      <c r="AMZ36"/>
      <c r="ANA36"/>
      <c r="ANB36"/>
      <c r="ANC36"/>
      <c r="AND36"/>
      <c r="ANE36"/>
      <c r="ANF36"/>
      <c r="ANG36"/>
      <c r="ANH36"/>
      <c r="ANI36"/>
      <c r="ANJ36"/>
      <c r="ANK36"/>
      <c r="ANL36"/>
      <c r="ANM36"/>
      <c r="ANN36"/>
      <c r="ANO36"/>
      <c r="ANP36"/>
      <c r="ANQ36"/>
      <c r="ANR36"/>
      <c r="ANS36"/>
      <c r="ANT36"/>
      <c r="ANU36"/>
      <c r="ANV36"/>
      <c r="ANW36"/>
      <c r="ANX36"/>
      <c r="ANY36"/>
      <c r="ANZ36"/>
      <c r="AOA36"/>
      <c r="AOB36"/>
      <c r="AOC36"/>
      <c r="AOD36"/>
      <c r="AOE36"/>
      <c r="AOF36"/>
      <c r="AOG36"/>
      <c r="AOH36"/>
      <c r="AOI36"/>
      <c r="AOJ36"/>
      <c r="AOK36"/>
      <c r="AOL36"/>
      <c r="AOM36"/>
      <c r="AON36"/>
      <c r="AOO36"/>
      <c r="AOP36"/>
      <c r="AOQ36"/>
      <c r="AOR36"/>
      <c r="AOS36"/>
      <c r="AOT36"/>
      <c r="AOU36"/>
      <c r="AOV36"/>
      <c r="AOW36"/>
      <c r="AOX36"/>
      <c r="AOY36"/>
      <c r="AOZ36"/>
      <c r="APA36"/>
      <c r="APB36"/>
      <c r="APC36"/>
      <c r="APD36"/>
      <c r="APE36"/>
      <c r="APF36"/>
      <c r="APG36"/>
      <c r="APH36"/>
      <c r="API36"/>
      <c r="APJ36"/>
      <c r="APK36"/>
      <c r="APL36"/>
      <c r="APM36"/>
      <c r="APN36"/>
      <c r="APO36"/>
      <c r="APP36"/>
      <c r="APQ36"/>
      <c r="APR36"/>
      <c r="APS36"/>
      <c r="APT36"/>
      <c r="APU36"/>
      <c r="APV36"/>
      <c r="APW36"/>
      <c r="APX36"/>
      <c r="APY36"/>
      <c r="APZ36"/>
      <c r="AQA36"/>
      <c r="AQB36"/>
      <c r="AQC36"/>
      <c r="AQD36"/>
      <c r="AQE36"/>
      <c r="AQF36"/>
      <c r="AQG36"/>
      <c r="AQH36"/>
      <c r="AQI36"/>
      <c r="AQJ36"/>
      <c r="AQK36"/>
      <c r="AQL36"/>
      <c r="AQM36"/>
      <c r="AQN36"/>
      <c r="AQO36"/>
      <c r="AQP36"/>
      <c r="AQQ36"/>
      <c r="AQR36"/>
      <c r="AQS36"/>
      <c r="AQT36"/>
      <c r="AQU36"/>
      <c r="AQV36"/>
      <c r="AQW36"/>
      <c r="AQX36"/>
      <c r="AQY36"/>
      <c r="AQZ36"/>
      <c r="ARA36"/>
      <c r="ARB36"/>
      <c r="ARC36"/>
      <c r="ARD36"/>
      <c r="ARE36"/>
      <c r="ARF36"/>
      <c r="ARG36"/>
      <c r="ARH36"/>
      <c r="ARI36"/>
      <c r="ARJ36"/>
      <c r="ARK36"/>
      <c r="ARL36"/>
      <c r="ARM36"/>
      <c r="ARN36"/>
      <c r="ARO36"/>
      <c r="ARP36"/>
      <c r="ARQ36"/>
      <c r="ARR36"/>
      <c r="ARS36"/>
      <c r="ART36"/>
      <c r="ARU36"/>
      <c r="ARV36"/>
      <c r="ARW36"/>
      <c r="ARX36"/>
      <c r="ARY36"/>
      <c r="ARZ36"/>
      <c r="ASA36"/>
      <c r="ASB36"/>
      <c r="ASC36"/>
      <c r="ASD36"/>
      <c r="ASE36"/>
      <c r="ASF36"/>
      <c r="ASG36"/>
      <c r="ASH36"/>
      <c r="ASI36"/>
      <c r="ASJ36"/>
      <c r="ASK36"/>
      <c r="ASL36"/>
      <c r="ASM36"/>
      <c r="ASN36"/>
      <c r="ASO36"/>
      <c r="ASP36"/>
      <c r="ASQ36"/>
      <c r="ASR36"/>
      <c r="ASS36"/>
      <c r="AST36"/>
      <c r="ASU36"/>
      <c r="ASV36"/>
      <c r="ASW36"/>
      <c r="ASX36"/>
      <c r="ASY36"/>
      <c r="ASZ36"/>
      <c r="ATA36"/>
      <c r="ATB36"/>
      <c r="ATC36"/>
      <c r="ATD36"/>
      <c r="ATE36"/>
      <c r="ATF36"/>
      <c r="ATG36"/>
      <c r="ATH36"/>
      <c r="ATI36"/>
      <c r="ATJ36"/>
      <c r="ATK36"/>
      <c r="ATL36"/>
      <c r="ATM36"/>
      <c r="ATN36"/>
      <c r="ATO36"/>
      <c r="ATP36"/>
      <c r="ATQ36"/>
      <c r="ATR36"/>
      <c r="ATS36"/>
      <c r="ATT36"/>
      <c r="ATU36"/>
      <c r="ATV36"/>
      <c r="ATW36"/>
      <c r="ATX36"/>
      <c r="ATY36"/>
      <c r="ATZ36"/>
      <c r="AUA36"/>
      <c r="AUB36"/>
      <c r="AUC36"/>
      <c r="AUD36"/>
      <c r="AUE36"/>
      <c r="AUF36"/>
      <c r="AUG36"/>
      <c r="AUH36"/>
      <c r="AUI36"/>
      <c r="AUJ36"/>
      <c r="AUK36"/>
      <c r="AUL36"/>
      <c r="AUM36"/>
      <c r="AUN36"/>
      <c r="AUO36"/>
      <c r="AUP36"/>
      <c r="AUQ36"/>
      <c r="AUR36"/>
      <c r="AUS36"/>
      <c r="AUT36"/>
      <c r="AUU36"/>
      <c r="AUV36"/>
      <c r="AUW36"/>
      <c r="AUX36"/>
      <c r="AUY36"/>
      <c r="AUZ36"/>
      <c r="AVA36"/>
      <c r="AVB36"/>
      <c r="AVC36"/>
      <c r="AVD36"/>
      <c r="AVE36"/>
      <c r="AVF36"/>
      <c r="AVG36"/>
      <c r="AVH36"/>
      <c r="AVI36"/>
      <c r="AVJ36"/>
      <c r="AVK36"/>
      <c r="AVL36"/>
      <c r="AVM36"/>
      <c r="AVN36"/>
      <c r="AVO36"/>
      <c r="AVP36"/>
      <c r="AVQ36"/>
      <c r="AVR36"/>
      <c r="AVS36"/>
      <c r="AVT36"/>
      <c r="AVU36"/>
      <c r="AVV36"/>
      <c r="AVW36"/>
      <c r="AVX36"/>
      <c r="AVY36"/>
      <c r="AVZ36"/>
      <c r="AWA36"/>
    </row>
    <row r="37" spans="1:1275" ht="15" x14ac:dyDescent="0.25">
      <c r="A37" s="41" t="s">
        <v>260</v>
      </c>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40"/>
      <c r="HP37" s="40"/>
      <c r="HQ37" s="40"/>
      <c r="HR37" s="40"/>
      <c r="HS37" s="40"/>
      <c r="HT37" s="40"/>
      <c r="HU37" s="40"/>
      <c r="HV37" s="40"/>
      <c r="HW37" s="40"/>
      <c r="HX37" s="40"/>
      <c r="HY37" s="40"/>
      <c r="HZ37" s="40"/>
      <c r="IA37" s="40"/>
      <c r="IB37" s="40"/>
      <c r="IC37" s="40"/>
      <c r="ID37" s="40"/>
      <c r="IE37" s="40"/>
      <c r="IF37" s="40"/>
      <c r="IG37" s="40"/>
      <c r="IH37" s="40"/>
      <c r="II37" s="40"/>
      <c r="IJ37" s="40"/>
      <c r="IK37" s="40"/>
      <c r="IL37" s="40"/>
      <c r="IM37" s="40"/>
      <c r="IN37" s="40">
        <v>1</v>
      </c>
      <c r="IO37" s="40">
        <v>35000</v>
      </c>
      <c r="IP37" s="40">
        <v>1</v>
      </c>
      <c r="IQ37" s="40">
        <v>35000</v>
      </c>
      <c r="IR37" s="40"/>
      <c r="IS37" s="40"/>
      <c r="IT37" s="40"/>
      <c r="IU37" s="40"/>
      <c r="IV37" s="40"/>
      <c r="IW37" s="40"/>
      <c r="IX37" s="40"/>
      <c r="IY37" s="40"/>
      <c r="IZ37" s="40"/>
      <c r="JA37" s="40"/>
      <c r="JB37" s="40"/>
      <c r="JC37" s="40"/>
      <c r="JD37" s="40"/>
      <c r="JE37" s="40"/>
      <c r="JF37" s="40"/>
      <c r="JG37" s="40"/>
      <c r="JH37" s="40"/>
      <c r="JI37" s="40"/>
      <c r="JJ37" s="40"/>
      <c r="JK37" s="40"/>
      <c r="JL37" s="40">
        <v>1</v>
      </c>
      <c r="JM37" s="40">
        <v>35000</v>
      </c>
      <c r="JN37" s="40"/>
      <c r="JO37" s="40"/>
      <c r="JP37" s="40"/>
      <c r="JQ37" s="40"/>
      <c r="JR37" s="40"/>
      <c r="JS37" s="40"/>
      <c r="JT37" s="40"/>
      <c r="JU37" s="40"/>
      <c r="JV37" s="40"/>
      <c r="JW37" s="40"/>
      <c r="JX37" s="40"/>
      <c r="JY37" s="40"/>
      <c r="JZ37" s="40"/>
      <c r="KA37" s="40"/>
      <c r="KB37" s="40"/>
      <c r="KC37" s="40"/>
      <c r="KD37" s="40"/>
      <c r="KE37" s="40"/>
      <c r="KF37" s="40"/>
      <c r="KG37" s="40"/>
      <c r="KH37" s="40"/>
      <c r="KI37" s="40"/>
      <c r="KJ37" s="40"/>
      <c r="KK37" s="40"/>
      <c r="KL37" s="40"/>
      <c r="KM37" s="40"/>
      <c r="KN37" s="40"/>
      <c r="KO37" s="40"/>
      <c r="KP37" s="40"/>
      <c r="KQ37" s="40"/>
      <c r="KR37" s="40"/>
      <c r="KS37" s="40"/>
      <c r="KT37" s="40"/>
      <c r="KU37" s="40"/>
      <c r="KV37" s="40"/>
      <c r="KW37" s="40"/>
      <c r="KX37" s="40"/>
      <c r="KY37" s="40"/>
      <c r="KZ37" s="40"/>
      <c r="LA37" s="40"/>
      <c r="LB37" s="40"/>
      <c r="LC37" s="40"/>
      <c r="LD37" s="40"/>
      <c r="LE37" s="40"/>
      <c r="LF37" s="40"/>
      <c r="LG37" s="40"/>
      <c r="LH37" s="40"/>
      <c r="LI37" s="40"/>
      <c r="LJ37" s="40"/>
      <c r="LK37" s="40"/>
      <c r="LL37" s="40"/>
      <c r="LM37" s="40"/>
      <c r="LN37" s="40"/>
      <c r="LO37" s="40"/>
      <c r="LP37" s="40"/>
      <c r="LQ37" s="40"/>
      <c r="LR37" s="40"/>
      <c r="LS37" s="40"/>
      <c r="LT37" s="40"/>
      <c r="LU37" s="40"/>
      <c r="LV37" s="40"/>
      <c r="LW37" s="40"/>
      <c r="LX37" s="40"/>
      <c r="LY37" s="40"/>
      <c r="LZ37" s="40"/>
      <c r="MA37" s="40"/>
      <c r="MB37" s="40"/>
      <c r="MC37" s="40"/>
      <c r="MD37" s="40"/>
      <c r="ME37" s="40"/>
      <c r="MF37" s="40"/>
      <c r="MG37" s="40"/>
      <c r="MH37" s="40"/>
      <c r="MI37" s="40"/>
      <c r="MJ37" s="40"/>
      <c r="MK37" s="40"/>
      <c r="ML37" s="40"/>
      <c r="MM37" s="40"/>
      <c r="MN37" s="40"/>
      <c r="MO37" s="40"/>
      <c r="MP37" s="40"/>
      <c r="MQ37" s="40"/>
      <c r="MR37" s="40"/>
      <c r="MS37" s="40"/>
      <c r="MT37" s="40"/>
      <c r="MU37" s="40"/>
      <c r="MV37" s="40"/>
      <c r="MW37" s="40"/>
      <c r="MX37" s="40"/>
      <c r="MY37" s="40"/>
      <c r="MZ37" s="40">
        <v>1</v>
      </c>
      <c r="NA37" s="40">
        <v>35000</v>
      </c>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c r="AMK37"/>
      <c r="AML37"/>
      <c r="AMM37"/>
      <c r="AMN37"/>
      <c r="AMO37"/>
      <c r="AMP37"/>
      <c r="AMQ37"/>
      <c r="AMR37"/>
      <c r="AMS37"/>
      <c r="AMT37"/>
      <c r="AMU37"/>
      <c r="AMV37"/>
      <c r="AMW37"/>
      <c r="AMX37"/>
      <c r="AMY37"/>
      <c r="AMZ37"/>
      <c r="ANA37"/>
      <c r="ANB37"/>
      <c r="ANC37"/>
      <c r="AND37"/>
      <c r="ANE37"/>
      <c r="ANF37"/>
      <c r="ANG37"/>
      <c r="ANH37"/>
      <c r="ANI37"/>
      <c r="ANJ37"/>
      <c r="ANK37"/>
      <c r="ANL37"/>
      <c r="ANM37"/>
      <c r="ANN37"/>
      <c r="ANO37"/>
      <c r="ANP37"/>
      <c r="ANQ37"/>
      <c r="ANR37"/>
      <c r="ANS37"/>
      <c r="ANT37"/>
      <c r="ANU37"/>
      <c r="ANV37"/>
      <c r="ANW37"/>
      <c r="ANX37"/>
      <c r="ANY37"/>
      <c r="ANZ37"/>
      <c r="AOA37"/>
      <c r="AOB37"/>
      <c r="AOC37"/>
      <c r="AOD37"/>
      <c r="AOE37"/>
      <c r="AOF37"/>
      <c r="AOG37"/>
      <c r="AOH37"/>
      <c r="AOI37"/>
      <c r="AOJ37"/>
      <c r="AOK37"/>
      <c r="AOL37"/>
      <c r="AOM37"/>
      <c r="AON37"/>
      <c r="AOO37"/>
      <c r="AOP37"/>
      <c r="AOQ37"/>
      <c r="AOR37"/>
      <c r="AOS37"/>
      <c r="AOT37"/>
      <c r="AOU37"/>
      <c r="AOV37"/>
      <c r="AOW37"/>
      <c r="AOX37"/>
      <c r="AOY37"/>
      <c r="AOZ37"/>
      <c r="APA37"/>
      <c r="APB37"/>
      <c r="APC37"/>
      <c r="APD37"/>
      <c r="APE37"/>
      <c r="APF37"/>
      <c r="APG37"/>
      <c r="APH37"/>
      <c r="API37"/>
      <c r="APJ37"/>
      <c r="APK37"/>
      <c r="APL37"/>
      <c r="APM37"/>
      <c r="APN37"/>
      <c r="APO37"/>
      <c r="APP37"/>
      <c r="APQ37"/>
      <c r="APR37"/>
      <c r="APS37"/>
      <c r="APT37"/>
      <c r="APU37"/>
      <c r="APV37"/>
      <c r="APW37"/>
      <c r="APX37"/>
      <c r="APY37"/>
      <c r="APZ37"/>
      <c r="AQA37"/>
      <c r="AQB37"/>
      <c r="AQC37"/>
      <c r="AQD37"/>
      <c r="AQE37"/>
      <c r="AQF37"/>
      <c r="AQG37"/>
      <c r="AQH37"/>
      <c r="AQI37"/>
      <c r="AQJ37"/>
      <c r="AQK37"/>
      <c r="AQL37"/>
      <c r="AQM37"/>
      <c r="AQN37"/>
      <c r="AQO37"/>
      <c r="AQP37"/>
      <c r="AQQ37"/>
      <c r="AQR37"/>
      <c r="AQS37"/>
      <c r="AQT37"/>
      <c r="AQU37"/>
      <c r="AQV37"/>
      <c r="AQW37"/>
      <c r="AQX37"/>
      <c r="AQY37"/>
      <c r="AQZ37"/>
      <c r="ARA37"/>
      <c r="ARB37"/>
      <c r="ARC37"/>
      <c r="ARD37"/>
      <c r="ARE37"/>
      <c r="ARF37"/>
      <c r="ARG37"/>
      <c r="ARH37"/>
      <c r="ARI37"/>
      <c r="ARJ37"/>
      <c r="ARK37"/>
      <c r="ARL37"/>
      <c r="ARM37"/>
      <c r="ARN37"/>
      <c r="ARO37"/>
      <c r="ARP37"/>
      <c r="ARQ37"/>
      <c r="ARR37"/>
      <c r="ARS37"/>
      <c r="ART37"/>
      <c r="ARU37"/>
      <c r="ARV37"/>
      <c r="ARW37"/>
      <c r="ARX37"/>
      <c r="ARY37"/>
      <c r="ARZ37"/>
      <c r="ASA37"/>
      <c r="ASB37"/>
      <c r="ASC37"/>
      <c r="ASD37"/>
      <c r="ASE37"/>
      <c r="ASF37"/>
      <c r="ASG37"/>
      <c r="ASH37"/>
      <c r="ASI37"/>
      <c r="ASJ37"/>
      <c r="ASK37"/>
      <c r="ASL37"/>
      <c r="ASM37"/>
      <c r="ASN37"/>
      <c r="ASO37"/>
      <c r="ASP37"/>
      <c r="ASQ37"/>
      <c r="ASR37"/>
      <c r="ASS37"/>
      <c r="AST37"/>
      <c r="ASU37"/>
      <c r="ASV37"/>
      <c r="ASW37"/>
      <c r="ASX37"/>
      <c r="ASY37"/>
      <c r="ASZ37"/>
      <c r="ATA37"/>
      <c r="ATB37"/>
      <c r="ATC37"/>
      <c r="ATD37"/>
      <c r="ATE37"/>
      <c r="ATF37"/>
      <c r="ATG37"/>
      <c r="ATH37"/>
      <c r="ATI37"/>
      <c r="ATJ37"/>
      <c r="ATK37"/>
      <c r="ATL37"/>
      <c r="ATM37"/>
      <c r="ATN37"/>
      <c r="ATO37"/>
      <c r="ATP37"/>
      <c r="ATQ37"/>
      <c r="ATR37"/>
      <c r="ATS37"/>
      <c r="ATT37"/>
      <c r="ATU37"/>
      <c r="ATV37"/>
      <c r="ATW37"/>
      <c r="ATX37"/>
      <c r="ATY37"/>
      <c r="ATZ37"/>
      <c r="AUA37"/>
      <c r="AUB37"/>
      <c r="AUC37"/>
      <c r="AUD37"/>
      <c r="AUE37"/>
      <c r="AUF37"/>
      <c r="AUG37"/>
      <c r="AUH37"/>
      <c r="AUI37"/>
      <c r="AUJ37"/>
      <c r="AUK37"/>
      <c r="AUL37"/>
      <c r="AUM37"/>
      <c r="AUN37"/>
      <c r="AUO37"/>
      <c r="AUP37"/>
      <c r="AUQ37"/>
      <c r="AUR37"/>
      <c r="AUS37"/>
      <c r="AUT37"/>
      <c r="AUU37"/>
      <c r="AUV37"/>
      <c r="AUW37"/>
      <c r="AUX37"/>
      <c r="AUY37"/>
      <c r="AUZ37"/>
      <c r="AVA37"/>
      <c r="AVB37"/>
      <c r="AVC37"/>
      <c r="AVD37"/>
      <c r="AVE37"/>
      <c r="AVF37"/>
      <c r="AVG37"/>
      <c r="AVH37"/>
      <c r="AVI37"/>
      <c r="AVJ37"/>
      <c r="AVK37"/>
      <c r="AVL37"/>
      <c r="AVM37"/>
      <c r="AVN37"/>
      <c r="AVO37"/>
      <c r="AVP37"/>
      <c r="AVQ37"/>
      <c r="AVR37"/>
      <c r="AVS37"/>
      <c r="AVT37"/>
      <c r="AVU37"/>
      <c r="AVV37"/>
      <c r="AVW37"/>
      <c r="AVX37"/>
      <c r="AVY37"/>
      <c r="AVZ37"/>
      <c r="AWA37"/>
    </row>
    <row r="38" spans="1:1275" ht="15" x14ac:dyDescent="0.25">
      <c r="A38" s="10" t="s">
        <v>171</v>
      </c>
      <c r="B38" s="40">
        <v>2</v>
      </c>
      <c r="C38" s="40">
        <v>59250</v>
      </c>
      <c r="D38" s="40">
        <v>4</v>
      </c>
      <c r="E38" s="40">
        <v>48277.036185900775</v>
      </c>
      <c r="F38" s="40">
        <v>1</v>
      </c>
      <c r="G38" s="40">
        <v>62564.631571458704</v>
      </c>
      <c r="H38" s="40">
        <v>7</v>
      </c>
      <c r="I38" s="40">
        <v>53453.253759294552</v>
      </c>
      <c r="J38" s="40"/>
      <c r="K38" s="40"/>
      <c r="L38" s="40">
        <v>4</v>
      </c>
      <c r="M38" s="40">
        <v>50138.228351514073</v>
      </c>
      <c r="N38" s="40">
        <v>2</v>
      </c>
      <c r="O38" s="40">
        <v>73718.486170220873</v>
      </c>
      <c r="P38" s="40">
        <v>5</v>
      </c>
      <c r="Q38" s="40">
        <v>58413.164279867313</v>
      </c>
      <c r="R38" s="40">
        <v>11</v>
      </c>
      <c r="S38" s="40">
        <v>58186.882467803152</v>
      </c>
      <c r="T38" s="40"/>
      <c r="U38" s="40"/>
      <c r="V38" s="40">
        <v>2</v>
      </c>
      <c r="W38" s="40">
        <v>29202.22840084105</v>
      </c>
      <c r="X38" s="40"/>
      <c r="Y38" s="40"/>
      <c r="Z38" s="40">
        <v>2</v>
      </c>
      <c r="AA38" s="40">
        <v>29202.22840084105</v>
      </c>
      <c r="AB38" s="40"/>
      <c r="AC38" s="40"/>
      <c r="AD38" s="40">
        <v>3</v>
      </c>
      <c r="AE38" s="40">
        <v>50700.401084830977</v>
      </c>
      <c r="AF38" s="40">
        <v>1</v>
      </c>
      <c r="AG38" s="40">
        <v>55954.328658388586</v>
      </c>
      <c r="AH38" s="40">
        <v>1</v>
      </c>
      <c r="AI38" s="40">
        <v>38111.983169748237</v>
      </c>
      <c r="AJ38" s="40">
        <v>5</v>
      </c>
      <c r="AK38" s="40">
        <v>49233.503016525952</v>
      </c>
      <c r="AL38" s="40">
        <v>25</v>
      </c>
      <c r="AM38" s="40">
        <v>52752.01821380834</v>
      </c>
      <c r="AN38" s="40">
        <v>2</v>
      </c>
      <c r="AO38" s="40">
        <v>85608.541951464635</v>
      </c>
      <c r="AP38" s="40">
        <v>9</v>
      </c>
      <c r="AQ38" s="40">
        <v>58285.031161562642</v>
      </c>
      <c r="AR38" s="40">
        <v>23</v>
      </c>
      <c r="AS38" s="40">
        <v>49207.934290392484</v>
      </c>
      <c r="AT38" s="40">
        <v>19</v>
      </c>
      <c r="AU38" s="40">
        <v>42528.512476775541</v>
      </c>
      <c r="AV38" s="40">
        <v>53</v>
      </c>
      <c r="AW38" s="40">
        <v>49728.426228202938</v>
      </c>
      <c r="AX38" s="40">
        <v>2</v>
      </c>
      <c r="AY38" s="40">
        <v>38111.983169748237</v>
      </c>
      <c r="AZ38" s="40">
        <v>6</v>
      </c>
      <c r="BA38" s="40">
        <v>56692.499895844405</v>
      </c>
      <c r="BB38" s="40">
        <v>6</v>
      </c>
      <c r="BC38" s="40">
        <v>49144.233957720782</v>
      </c>
      <c r="BD38" s="40">
        <v>9</v>
      </c>
      <c r="BE38" s="40">
        <v>50540.682451066634</v>
      </c>
      <c r="BF38" s="40">
        <v>23</v>
      </c>
      <c r="BG38" s="40">
        <v>50700.457022629882</v>
      </c>
      <c r="BH38" s="40">
        <v>1</v>
      </c>
      <c r="BI38" s="40">
        <v>150000</v>
      </c>
      <c r="BJ38" s="40"/>
      <c r="BK38" s="40"/>
      <c r="BL38" s="40">
        <v>2</v>
      </c>
      <c r="BM38" s="40">
        <v>41374.679641766212</v>
      </c>
      <c r="BN38" s="40">
        <v>2</v>
      </c>
      <c r="BO38" s="40">
        <v>63047.130882691359</v>
      </c>
      <c r="BP38" s="40">
        <v>5</v>
      </c>
      <c r="BQ38" s="40">
        <v>71768.724209783031</v>
      </c>
      <c r="BR38" s="40">
        <v>2</v>
      </c>
      <c r="BS38" s="40">
        <v>71103.192005630408</v>
      </c>
      <c r="BT38" s="40">
        <v>3</v>
      </c>
      <c r="BU38" s="40">
        <v>32574.350956057209</v>
      </c>
      <c r="BV38" s="40">
        <v>11</v>
      </c>
      <c r="BW38" s="40">
        <v>67251.082457306286</v>
      </c>
      <c r="BX38" s="40">
        <v>7</v>
      </c>
      <c r="BY38" s="40">
        <v>56636.604594937176</v>
      </c>
      <c r="BZ38" s="40">
        <v>23</v>
      </c>
      <c r="CA38" s="40">
        <v>59832.503307580948</v>
      </c>
      <c r="CB38" s="40">
        <v>104</v>
      </c>
      <c r="CC38" s="40">
        <v>53237.579795562699</v>
      </c>
      <c r="CD38" s="40">
        <v>2</v>
      </c>
      <c r="CE38" s="40">
        <v>79576.440176342556</v>
      </c>
      <c r="CF38" s="40">
        <v>4</v>
      </c>
      <c r="CG38" s="40">
        <v>78319.829183161259</v>
      </c>
      <c r="CH38" s="40">
        <v>6</v>
      </c>
      <c r="CI38" s="40">
        <v>60177.778961860931</v>
      </c>
      <c r="CJ38" s="40">
        <v>1</v>
      </c>
      <c r="CK38" s="40">
        <v>83033.071372504521</v>
      </c>
      <c r="CL38" s="40">
        <v>13</v>
      </c>
      <c r="CM38" s="40">
        <v>70502.457094538477</v>
      </c>
      <c r="CN38" s="40"/>
      <c r="CO38" s="40"/>
      <c r="CP38" s="40">
        <v>2</v>
      </c>
      <c r="CQ38" s="40">
        <v>16000</v>
      </c>
      <c r="CR38" s="40">
        <v>5</v>
      </c>
      <c r="CS38" s="40">
        <v>102360.16934459357</v>
      </c>
      <c r="CT38" s="40"/>
      <c r="CU38" s="40"/>
      <c r="CV38" s="40">
        <v>7</v>
      </c>
      <c r="CW38" s="40">
        <v>77685.83524613826</v>
      </c>
      <c r="CX38" s="40"/>
      <c r="CY38" s="40"/>
      <c r="CZ38" s="40">
        <v>1</v>
      </c>
      <c r="DA38" s="40">
        <v>88927.960729412545</v>
      </c>
      <c r="DB38" s="40"/>
      <c r="DC38" s="40"/>
      <c r="DD38" s="40">
        <v>1</v>
      </c>
      <c r="DE38" s="40">
        <v>88927.960729412545</v>
      </c>
      <c r="DF38" s="40">
        <v>1</v>
      </c>
      <c r="DG38" s="40">
        <v>38111.983169748237</v>
      </c>
      <c r="DH38" s="40">
        <v>1</v>
      </c>
      <c r="DI38" s="40">
        <v>75000</v>
      </c>
      <c r="DJ38" s="40"/>
      <c r="DK38" s="40"/>
      <c r="DL38" s="40">
        <v>3</v>
      </c>
      <c r="DM38" s="40">
        <v>51445.803837132298</v>
      </c>
      <c r="DN38" s="40">
        <v>5</v>
      </c>
      <c r="DO38" s="40">
        <v>53489.878936229026</v>
      </c>
      <c r="DP38" s="40">
        <v>26</v>
      </c>
      <c r="DQ38" s="40">
        <v>69873.467090866368</v>
      </c>
      <c r="DR38" s="40"/>
      <c r="DS38" s="40"/>
      <c r="DT38" s="40">
        <v>1</v>
      </c>
      <c r="DU38" s="40">
        <v>102451.58768437347</v>
      </c>
      <c r="DV38" s="40"/>
      <c r="DW38" s="40"/>
      <c r="DX38" s="40">
        <v>3</v>
      </c>
      <c r="DY38" s="40">
        <v>80858.654511484841</v>
      </c>
      <c r="DZ38" s="40">
        <v>4</v>
      </c>
      <c r="EA38" s="40">
        <v>86256.887804707003</v>
      </c>
      <c r="EB38" s="40"/>
      <c r="EC38" s="40"/>
      <c r="ED38" s="40">
        <v>9</v>
      </c>
      <c r="EE38" s="40">
        <v>94920.757695666573</v>
      </c>
      <c r="EF38" s="40">
        <v>1</v>
      </c>
      <c r="EG38" s="40">
        <v>35063.024516168378</v>
      </c>
      <c r="EH38" s="40">
        <v>10</v>
      </c>
      <c r="EI38" s="40">
        <v>88934.984377716755</v>
      </c>
      <c r="EJ38" s="40">
        <v>2</v>
      </c>
      <c r="EK38" s="40">
        <v>135976.88835798655</v>
      </c>
      <c r="EL38" s="40">
        <v>1</v>
      </c>
      <c r="EM38" s="40">
        <v>67775.665698893223</v>
      </c>
      <c r="EN38" s="40"/>
      <c r="EO38" s="40"/>
      <c r="EP38" s="40">
        <v>3</v>
      </c>
      <c r="EQ38" s="40">
        <v>113243.1474716221</v>
      </c>
      <c r="ER38" s="40"/>
      <c r="ES38" s="40"/>
      <c r="ET38" s="40">
        <v>1</v>
      </c>
      <c r="EU38" s="40">
        <v>36000</v>
      </c>
      <c r="EV38" s="40">
        <v>3</v>
      </c>
      <c r="EW38" s="40">
        <v>56816.809800315277</v>
      </c>
      <c r="EX38" s="40">
        <v>2</v>
      </c>
      <c r="EY38" s="40">
        <v>76279.190603109426</v>
      </c>
      <c r="EZ38" s="40">
        <v>6</v>
      </c>
      <c r="FA38" s="40">
        <v>59834.801767860794</v>
      </c>
      <c r="FB38" s="40">
        <v>23</v>
      </c>
      <c r="FC38" s="40">
        <v>84048.506435566378</v>
      </c>
      <c r="FD38" s="40">
        <v>1</v>
      </c>
      <c r="FE38" s="40">
        <v>44000</v>
      </c>
      <c r="FF38" s="40">
        <v>1</v>
      </c>
      <c r="FG38" s="40">
        <v>94570.696324037053</v>
      </c>
      <c r="FH38" s="40">
        <v>1</v>
      </c>
      <c r="FI38" s="40">
        <v>299473.87169278396</v>
      </c>
      <c r="FJ38" s="40"/>
      <c r="FK38" s="40"/>
      <c r="FL38" s="40">
        <v>3</v>
      </c>
      <c r="FM38" s="40">
        <v>146014.856005607</v>
      </c>
      <c r="FN38" s="40"/>
      <c r="FO38" s="40"/>
      <c r="FP38" s="40">
        <v>1</v>
      </c>
      <c r="FQ38" s="40">
        <v>69871.969144538423</v>
      </c>
      <c r="FR38" s="40">
        <v>1</v>
      </c>
      <c r="FS38" s="40">
        <v>78808.913603364199</v>
      </c>
      <c r="FT38" s="40">
        <v>1</v>
      </c>
      <c r="FU38" s="40">
        <v>76906.906752939132</v>
      </c>
      <c r="FV38" s="40">
        <v>3</v>
      </c>
      <c r="FW38" s="40">
        <v>75195.929833613918</v>
      </c>
      <c r="FX38" s="40">
        <v>1</v>
      </c>
      <c r="FY38" s="40">
        <v>127039.94389916077</v>
      </c>
      <c r="FZ38" s="40">
        <v>3</v>
      </c>
      <c r="GA38" s="40">
        <v>80618.681495351848</v>
      </c>
      <c r="GB38" s="40"/>
      <c r="GC38" s="40"/>
      <c r="GD38" s="40"/>
      <c r="GE38" s="40"/>
      <c r="GF38" s="40">
        <v>4</v>
      </c>
      <c r="GG38" s="40">
        <v>92223.997096304083</v>
      </c>
      <c r="GH38" s="40"/>
      <c r="GI38" s="40"/>
      <c r="GJ38" s="40">
        <v>2</v>
      </c>
      <c r="GK38" s="40">
        <v>45749.51112151389</v>
      </c>
      <c r="GL38" s="40">
        <v>2</v>
      </c>
      <c r="GM38" s="40">
        <v>45749.51112151389</v>
      </c>
      <c r="GN38" s="40">
        <v>12</v>
      </c>
      <c r="GO38" s="40">
        <v>93668.947345492241</v>
      </c>
      <c r="GP38" s="40">
        <v>1</v>
      </c>
      <c r="GQ38" s="40">
        <v>31523.565441345683</v>
      </c>
      <c r="GR38" s="40">
        <v>1</v>
      </c>
      <c r="GS38" s="40">
        <v>48861.526434085805</v>
      </c>
      <c r="GT38" s="40">
        <v>3</v>
      </c>
      <c r="GU38" s="40">
        <v>36637.863261154729</v>
      </c>
      <c r="GV38" s="40"/>
      <c r="GW38" s="40"/>
      <c r="GX38" s="40">
        <v>5</v>
      </c>
      <c r="GY38" s="40">
        <v>38059.736331779139</v>
      </c>
      <c r="GZ38" s="40">
        <v>2</v>
      </c>
      <c r="HA38" s="40">
        <v>147319.86025881121</v>
      </c>
      <c r="HB38" s="40">
        <v>1</v>
      </c>
      <c r="HC38" s="40">
        <v>52086.37699865592</v>
      </c>
      <c r="HD38" s="40">
        <v>3</v>
      </c>
      <c r="HE38" s="40">
        <v>115575.36583875946</v>
      </c>
      <c r="HF38" s="40">
        <v>1</v>
      </c>
      <c r="HG38" s="40">
        <v>102542.54233725216</v>
      </c>
      <c r="HH38" s="40"/>
      <c r="HI38" s="40"/>
      <c r="HJ38" s="40">
        <v>1</v>
      </c>
      <c r="HK38" s="40">
        <v>102542.54233725216</v>
      </c>
      <c r="HL38" s="40"/>
      <c r="HM38" s="40"/>
      <c r="HN38" s="40">
        <v>1</v>
      </c>
      <c r="HO38" s="40">
        <v>52801.972114254015</v>
      </c>
      <c r="HP38" s="40">
        <v>1</v>
      </c>
      <c r="HQ38" s="40">
        <v>76223.966339496474</v>
      </c>
      <c r="HR38" s="40"/>
      <c r="HS38" s="40"/>
      <c r="HT38" s="40">
        <v>2</v>
      </c>
      <c r="HU38" s="40">
        <v>64512.969226875241</v>
      </c>
      <c r="HV38" s="40">
        <v>11</v>
      </c>
      <c r="HW38" s="40">
        <v>69872.114542379699</v>
      </c>
      <c r="HX38" s="40">
        <v>5</v>
      </c>
      <c r="HY38" s="40">
        <v>96859.923890865437</v>
      </c>
      <c r="HZ38" s="40">
        <v>8</v>
      </c>
      <c r="IA38" s="40">
        <v>60092.188587665747</v>
      </c>
      <c r="IB38" s="40">
        <v>15</v>
      </c>
      <c r="IC38" s="40">
        <v>58884.377897533792</v>
      </c>
      <c r="ID38" s="40">
        <v>4</v>
      </c>
      <c r="IE38" s="40">
        <v>42566.806087236459</v>
      </c>
      <c r="IF38" s="40">
        <v>32</v>
      </c>
      <c r="IG38" s="40">
        <v>63080.313155237687</v>
      </c>
      <c r="IH38" s="40">
        <v>4</v>
      </c>
      <c r="II38" s="40">
        <v>61298.356310161224</v>
      </c>
      <c r="IJ38" s="40">
        <v>6</v>
      </c>
      <c r="IK38" s="40">
        <v>79182.200874383227</v>
      </c>
      <c r="IL38" s="40">
        <v>8</v>
      </c>
      <c r="IM38" s="40">
        <v>46942.72849916522</v>
      </c>
      <c r="IN38" s="40">
        <v>1</v>
      </c>
      <c r="IO38" s="40">
        <v>20326.391023865726</v>
      </c>
      <c r="IP38" s="40">
        <v>19</v>
      </c>
      <c r="IQ38" s="40">
        <v>58744.992079164833</v>
      </c>
      <c r="IR38" s="40">
        <v>3</v>
      </c>
      <c r="IS38" s="40">
        <v>98791.690232315683</v>
      </c>
      <c r="IT38" s="40">
        <v>3</v>
      </c>
      <c r="IU38" s="40">
        <v>84798.37862248873</v>
      </c>
      <c r="IV38" s="40">
        <v>5</v>
      </c>
      <c r="IW38" s="40">
        <v>77487.583579009064</v>
      </c>
      <c r="IX38" s="40">
        <v>3</v>
      </c>
      <c r="IY38" s="40">
        <v>74163.78335460044</v>
      </c>
      <c r="IZ38" s="40">
        <v>14</v>
      </c>
      <c r="JA38" s="40">
        <v>82907.105323089985</v>
      </c>
      <c r="JB38" s="40">
        <v>2</v>
      </c>
      <c r="JC38" s="40">
        <v>60089.893464303044</v>
      </c>
      <c r="JD38" s="40">
        <v>5</v>
      </c>
      <c r="JE38" s="40">
        <v>60669.097303724011</v>
      </c>
      <c r="JF38" s="40">
        <v>8</v>
      </c>
      <c r="JG38" s="40">
        <v>60132.183298277712</v>
      </c>
      <c r="JH38" s="40">
        <v>3</v>
      </c>
      <c r="JI38" s="40">
        <v>62531.191636078409</v>
      </c>
      <c r="JJ38" s="40">
        <v>18</v>
      </c>
      <c r="JK38" s="40">
        <v>60676.461930093508</v>
      </c>
      <c r="JL38" s="40">
        <v>83</v>
      </c>
      <c r="JM38" s="40">
        <v>64910.85132212867</v>
      </c>
      <c r="JN38" s="40"/>
      <c r="JO38" s="40"/>
      <c r="JP38" s="40"/>
      <c r="JQ38" s="40"/>
      <c r="JR38" s="40"/>
      <c r="JS38" s="40"/>
      <c r="JT38" s="40"/>
      <c r="JU38" s="40"/>
      <c r="JV38" s="40"/>
      <c r="JW38" s="40"/>
      <c r="JX38" s="40"/>
      <c r="JY38" s="40"/>
      <c r="JZ38" s="40"/>
      <c r="KA38" s="40"/>
      <c r="KB38" s="40"/>
      <c r="KC38" s="40"/>
      <c r="KD38" s="40"/>
      <c r="KE38" s="40"/>
      <c r="KF38" s="40"/>
      <c r="KG38" s="40"/>
      <c r="KH38" s="40">
        <v>1</v>
      </c>
      <c r="KI38" s="40">
        <v>30000</v>
      </c>
      <c r="KJ38" s="40">
        <v>1</v>
      </c>
      <c r="KK38" s="40">
        <v>15000</v>
      </c>
      <c r="KL38" s="40">
        <v>1</v>
      </c>
      <c r="KM38" s="40">
        <v>39404.456801682099</v>
      </c>
      <c r="KN38" s="40">
        <v>2</v>
      </c>
      <c r="KO38" s="40">
        <v>138861.28093966542</v>
      </c>
      <c r="KP38" s="40">
        <v>5</v>
      </c>
      <c r="KQ38" s="40">
        <v>72425.403736202585</v>
      </c>
      <c r="KR38" s="40">
        <v>1</v>
      </c>
      <c r="KS38" s="40">
        <v>45709.169889951241</v>
      </c>
      <c r="KT38" s="40"/>
      <c r="KU38" s="40"/>
      <c r="KV38" s="40"/>
      <c r="KW38" s="40"/>
      <c r="KX38" s="40">
        <v>1</v>
      </c>
      <c r="KY38" s="40">
        <v>45709.169889951241</v>
      </c>
      <c r="KZ38" s="40"/>
      <c r="LA38" s="40"/>
      <c r="LB38" s="40"/>
      <c r="LC38" s="40"/>
      <c r="LD38" s="40"/>
      <c r="LE38" s="40"/>
      <c r="LF38" s="40"/>
      <c r="LG38" s="40"/>
      <c r="LH38" s="40">
        <v>1</v>
      </c>
      <c r="LI38" s="40">
        <v>19000</v>
      </c>
      <c r="LJ38" s="40">
        <v>1</v>
      </c>
      <c r="LK38" s="40">
        <v>19000</v>
      </c>
      <c r="LL38" s="40">
        <v>7</v>
      </c>
      <c r="LM38" s="40">
        <v>60976.598367280596</v>
      </c>
      <c r="LN38" s="40">
        <v>1</v>
      </c>
      <c r="LO38" s="40">
        <v>7600</v>
      </c>
      <c r="LP38" s="40">
        <v>2</v>
      </c>
      <c r="LQ38" s="40">
        <v>82457.681082077732</v>
      </c>
      <c r="LR38" s="40"/>
      <c r="LS38" s="40"/>
      <c r="LT38" s="40">
        <v>2</v>
      </c>
      <c r="LU38" s="40">
        <v>117954.87567865953</v>
      </c>
      <c r="LV38" s="40">
        <v>5</v>
      </c>
      <c r="LW38" s="40">
        <v>81685.022704294912</v>
      </c>
      <c r="LX38" s="40"/>
      <c r="LY38" s="40"/>
      <c r="LZ38" s="40">
        <v>1</v>
      </c>
      <c r="MA38" s="40">
        <v>47285.348162018527</v>
      </c>
      <c r="MB38" s="40"/>
      <c r="MC38" s="40"/>
      <c r="MD38" s="40">
        <v>1</v>
      </c>
      <c r="ME38" s="40">
        <v>47285.348162018527</v>
      </c>
      <c r="MF38" s="40">
        <v>1</v>
      </c>
      <c r="MG38" s="40">
        <v>63047.130882691366</v>
      </c>
      <c r="MH38" s="40"/>
      <c r="MI38" s="40"/>
      <c r="MJ38" s="40"/>
      <c r="MK38" s="40"/>
      <c r="ML38" s="40">
        <v>1</v>
      </c>
      <c r="MM38" s="40">
        <v>63047.130882691366</v>
      </c>
      <c r="MN38" s="40">
        <v>1</v>
      </c>
      <c r="MO38" s="40">
        <v>88927.960729412545</v>
      </c>
      <c r="MP38" s="40"/>
      <c r="MQ38" s="40"/>
      <c r="MR38" s="40">
        <v>1</v>
      </c>
      <c r="MS38" s="40">
        <v>18499.860539512854</v>
      </c>
      <c r="MT38" s="40">
        <v>1</v>
      </c>
      <c r="MU38" s="40">
        <v>37828.278529614821</v>
      </c>
      <c r="MV38" s="40">
        <v>3</v>
      </c>
      <c r="MW38" s="40">
        <v>48418.699932846743</v>
      </c>
      <c r="MX38" s="40">
        <v>10</v>
      </c>
      <c r="MY38" s="40">
        <v>66401.369236472456</v>
      </c>
      <c r="MZ38" s="40">
        <v>301</v>
      </c>
      <c r="NA38" s="40">
        <v>63044.537259962584</v>
      </c>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c r="AMK38"/>
      <c r="AML38"/>
      <c r="AMM38"/>
      <c r="AMN38"/>
      <c r="AMO38"/>
      <c r="AMP38"/>
      <c r="AMQ38"/>
      <c r="AMR38"/>
      <c r="AMS38"/>
      <c r="AMT38"/>
      <c r="AMU38"/>
      <c r="AMV38"/>
      <c r="AMW38"/>
      <c r="AMX38"/>
      <c r="AMY38"/>
      <c r="AMZ38"/>
      <c r="ANA38"/>
      <c r="ANB38"/>
      <c r="ANC38"/>
      <c r="AND38"/>
      <c r="ANE38"/>
      <c r="ANF38"/>
      <c r="ANG38"/>
      <c r="ANH38"/>
      <c r="ANI38"/>
      <c r="ANJ38"/>
      <c r="ANK38"/>
      <c r="ANL38"/>
      <c r="ANM38"/>
      <c r="ANN38"/>
      <c r="ANO38"/>
      <c r="ANP38"/>
      <c r="ANQ38"/>
      <c r="ANR38"/>
      <c r="ANS38"/>
      <c r="ANT38"/>
      <c r="ANU38"/>
      <c r="ANV38"/>
      <c r="ANW38"/>
      <c r="ANX38"/>
      <c r="ANY38"/>
      <c r="ANZ38"/>
      <c r="AOA38"/>
      <c r="AOB38"/>
      <c r="AOC38"/>
      <c r="AOD38"/>
      <c r="AOE38"/>
      <c r="AOF38"/>
      <c r="AOG38"/>
      <c r="AOH38"/>
      <c r="AOI38"/>
      <c r="AOJ38"/>
      <c r="AOK38"/>
      <c r="AOL38"/>
      <c r="AOM38"/>
      <c r="AON38"/>
      <c r="AOO38"/>
      <c r="AOP38"/>
      <c r="AOQ38"/>
      <c r="AOR38"/>
      <c r="AOS38"/>
      <c r="AOT38"/>
      <c r="AOU38"/>
      <c r="AOV38"/>
      <c r="AOW38"/>
      <c r="AOX38"/>
      <c r="AOY38"/>
      <c r="AOZ38"/>
      <c r="APA38"/>
      <c r="APB38"/>
      <c r="APC38"/>
      <c r="APD38"/>
      <c r="APE38"/>
      <c r="APF38"/>
      <c r="APG38"/>
      <c r="APH38"/>
      <c r="API38"/>
      <c r="APJ38"/>
      <c r="APK38"/>
      <c r="APL38"/>
      <c r="APM38"/>
      <c r="APN38"/>
      <c r="APO38"/>
      <c r="APP38"/>
      <c r="APQ38"/>
      <c r="APR38"/>
      <c r="APS38"/>
      <c r="APT38"/>
      <c r="APU38"/>
      <c r="APV38"/>
      <c r="APW38"/>
      <c r="APX38"/>
      <c r="APY38"/>
      <c r="APZ38"/>
      <c r="AQA38"/>
      <c r="AQB38"/>
      <c r="AQC38"/>
      <c r="AQD38"/>
      <c r="AQE38"/>
      <c r="AQF38"/>
      <c r="AQG38"/>
      <c r="AQH38"/>
      <c r="AQI38"/>
      <c r="AQJ38"/>
      <c r="AQK38"/>
      <c r="AQL38"/>
      <c r="AQM38"/>
      <c r="AQN38"/>
      <c r="AQO38"/>
      <c r="AQP38"/>
      <c r="AQQ38"/>
      <c r="AQR38"/>
      <c r="AQS38"/>
      <c r="AQT38"/>
      <c r="AQU38"/>
      <c r="AQV38"/>
      <c r="AQW38"/>
      <c r="AQX38"/>
      <c r="AQY38"/>
      <c r="AQZ38"/>
      <c r="ARA38"/>
      <c r="ARB38"/>
      <c r="ARC38"/>
      <c r="ARD38"/>
      <c r="ARE38"/>
      <c r="ARF38"/>
      <c r="ARG38"/>
      <c r="ARH38"/>
      <c r="ARI38"/>
      <c r="ARJ38"/>
      <c r="ARK38"/>
      <c r="ARL38"/>
      <c r="ARM38"/>
      <c r="ARN38"/>
      <c r="ARO38"/>
      <c r="ARP38"/>
      <c r="ARQ38"/>
      <c r="ARR38"/>
      <c r="ARS38"/>
      <c r="ART38"/>
      <c r="ARU38"/>
      <c r="ARV38"/>
      <c r="ARW38"/>
      <c r="ARX38"/>
      <c r="ARY38"/>
      <c r="ARZ38"/>
      <c r="ASA38"/>
      <c r="ASB38"/>
      <c r="ASC38"/>
      <c r="ASD38"/>
      <c r="ASE38"/>
      <c r="ASF38"/>
      <c r="ASG38"/>
      <c r="ASH38"/>
      <c r="ASI38"/>
      <c r="ASJ38"/>
      <c r="ASK38"/>
      <c r="ASL38"/>
      <c r="ASM38"/>
      <c r="ASN38"/>
      <c r="ASO38"/>
      <c r="ASP38"/>
      <c r="ASQ38"/>
      <c r="ASR38"/>
      <c r="ASS38"/>
      <c r="AST38"/>
      <c r="ASU38"/>
      <c r="ASV38"/>
      <c r="ASW38"/>
      <c r="ASX38"/>
      <c r="ASY38"/>
      <c r="ASZ38"/>
      <c r="ATA38"/>
      <c r="ATB38"/>
      <c r="ATC38"/>
      <c r="ATD38"/>
      <c r="ATE38"/>
      <c r="ATF38"/>
      <c r="ATG38"/>
      <c r="ATH38"/>
      <c r="ATI38"/>
      <c r="ATJ38"/>
      <c r="ATK38"/>
      <c r="ATL38"/>
      <c r="ATM38"/>
      <c r="ATN38"/>
      <c r="ATO38"/>
      <c r="ATP38"/>
      <c r="ATQ38"/>
      <c r="ATR38"/>
      <c r="ATS38"/>
      <c r="ATT38"/>
      <c r="ATU38"/>
      <c r="ATV38"/>
      <c r="ATW38"/>
      <c r="ATX38"/>
      <c r="ATY38"/>
      <c r="ATZ38"/>
      <c r="AUA38"/>
      <c r="AUB38"/>
      <c r="AUC38"/>
      <c r="AUD38"/>
      <c r="AUE38"/>
      <c r="AUF38"/>
      <c r="AUG38"/>
      <c r="AUH38"/>
      <c r="AUI38"/>
      <c r="AUJ38"/>
      <c r="AUK38"/>
      <c r="AUL38"/>
      <c r="AUM38"/>
      <c r="AUN38"/>
      <c r="AUO38"/>
      <c r="AUP38"/>
      <c r="AUQ38"/>
      <c r="AUR38"/>
      <c r="AUS38"/>
      <c r="AUT38"/>
      <c r="AUU38"/>
      <c r="AUV38"/>
      <c r="AUW38"/>
      <c r="AUX38"/>
      <c r="AUY38"/>
      <c r="AUZ38"/>
      <c r="AVA38"/>
      <c r="AVB38"/>
      <c r="AVC38"/>
      <c r="AVD38"/>
      <c r="AVE38"/>
      <c r="AVF38"/>
      <c r="AVG38"/>
      <c r="AVH38"/>
      <c r="AVI38"/>
      <c r="AVJ38"/>
      <c r="AVK38"/>
      <c r="AVL38"/>
      <c r="AVM38"/>
      <c r="AVN38"/>
      <c r="AVO38"/>
      <c r="AVP38"/>
      <c r="AVQ38"/>
      <c r="AVR38"/>
      <c r="AVS38"/>
      <c r="AVT38"/>
      <c r="AVU38"/>
      <c r="AVV38"/>
      <c r="AVW38"/>
      <c r="AVX38"/>
      <c r="AVY38"/>
      <c r="AVZ38"/>
      <c r="AWA38"/>
    </row>
    <row r="39" spans="1:1275" ht="15" x14ac:dyDescent="0.25">
      <c r="A39" s="41" t="s">
        <v>189</v>
      </c>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v>1</v>
      </c>
      <c r="GK39" s="40">
        <v>20571</v>
      </c>
      <c r="GL39" s="40">
        <v>1</v>
      </c>
      <c r="GM39" s="40">
        <v>20571</v>
      </c>
      <c r="GN39" s="40">
        <v>1</v>
      </c>
      <c r="GO39" s="40">
        <v>20571</v>
      </c>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40"/>
      <c r="HP39" s="40"/>
      <c r="HQ39" s="40"/>
      <c r="HR39" s="40"/>
      <c r="HS39" s="40"/>
      <c r="HT39" s="40"/>
      <c r="HU39" s="40"/>
      <c r="HV39" s="40"/>
      <c r="HW39" s="40"/>
      <c r="HX39" s="40"/>
      <c r="HY39" s="40"/>
      <c r="HZ39" s="40"/>
      <c r="IA39" s="40"/>
      <c r="IB39" s="40"/>
      <c r="IC39" s="40"/>
      <c r="ID39" s="40"/>
      <c r="IE39" s="40"/>
      <c r="IF39" s="40"/>
      <c r="IG39" s="40"/>
      <c r="IH39" s="40"/>
      <c r="II39" s="40"/>
      <c r="IJ39" s="40"/>
      <c r="IK39" s="40"/>
      <c r="IL39" s="40"/>
      <c r="IM39" s="40"/>
      <c r="IN39" s="40"/>
      <c r="IO39" s="40"/>
      <c r="IP39" s="40"/>
      <c r="IQ39" s="40"/>
      <c r="IR39" s="40"/>
      <c r="IS39" s="40"/>
      <c r="IT39" s="40"/>
      <c r="IU39" s="40"/>
      <c r="IV39" s="40"/>
      <c r="IW39" s="40"/>
      <c r="IX39" s="40"/>
      <c r="IY39" s="40"/>
      <c r="IZ39" s="40"/>
      <c r="JA39" s="40"/>
      <c r="JB39" s="40"/>
      <c r="JC39" s="40"/>
      <c r="JD39" s="40"/>
      <c r="JE39" s="40"/>
      <c r="JF39" s="40"/>
      <c r="JG39" s="40"/>
      <c r="JH39" s="40"/>
      <c r="JI39" s="40"/>
      <c r="JJ39" s="40"/>
      <c r="JK39" s="40"/>
      <c r="JL39" s="40"/>
      <c r="JM39" s="40"/>
      <c r="JN39" s="40"/>
      <c r="JO39" s="40"/>
      <c r="JP39" s="40"/>
      <c r="JQ39" s="40"/>
      <c r="JR39" s="40"/>
      <c r="JS39" s="40"/>
      <c r="JT39" s="40"/>
      <c r="JU39" s="40"/>
      <c r="JV39" s="40"/>
      <c r="JW39" s="40"/>
      <c r="JX39" s="40"/>
      <c r="JY39" s="40"/>
      <c r="JZ39" s="40"/>
      <c r="KA39" s="40"/>
      <c r="KB39" s="40"/>
      <c r="KC39" s="40"/>
      <c r="KD39" s="40"/>
      <c r="KE39" s="40"/>
      <c r="KF39" s="40"/>
      <c r="KG39" s="40"/>
      <c r="KH39" s="40"/>
      <c r="KI39" s="40"/>
      <c r="KJ39" s="40"/>
      <c r="KK39" s="40"/>
      <c r="KL39" s="40"/>
      <c r="KM39" s="40"/>
      <c r="KN39" s="40"/>
      <c r="KO39" s="40"/>
      <c r="KP39" s="40"/>
      <c r="KQ39" s="40"/>
      <c r="KR39" s="40"/>
      <c r="KS39" s="40"/>
      <c r="KT39" s="40"/>
      <c r="KU39" s="40"/>
      <c r="KV39" s="40"/>
      <c r="KW39" s="40"/>
      <c r="KX39" s="40"/>
      <c r="KY39" s="40"/>
      <c r="KZ39" s="40"/>
      <c r="LA39" s="40"/>
      <c r="LB39" s="40"/>
      <c r="LC39" s="40"/>
      <c r="LD39" s="40"/>
      <c r="LE39" s="40"/>
      <c r="LF39" s="40"/>
      <c r="LG39" s="40"/>
      <c r="LH39" s="40"/>
      <c r="LI39" s="40"/>
      <c r="LJ39" s="40"/>
      <c r="LK39" s="40"/>
      <c r="LL39" s="40"/>
      <c r="LM39" s="40"/>
      <c r="LN39" s="40"/>
      <c r="LO39" s="40"/>
      <c r="LP39" s="40"/>
      <c r="LQ39" s="40"/>
      <c r="LR39" s="40"/>
      <c r="LS39" s="40"/>
      <c r="LT39" s="40"/>
      <c r="LU39" s="40"/>
      <c r="LV39" s="40"/>
      <c r="LW39" s="40"/>
      <c r="LX39" s="40"/>
      <c r="LY39" s="40"/>
      <c r="LZ39" s="40"/>
      <c r="MA39" s="40"/>
      <c r="MB39" s="40"/>
      <c r="MC39" s="40"/>
      <c r="MD39" s="40"/>
      <c r="ME39" s="40"/>
      <c r="MF39" s="40"/>
      <c r="MG39" s="40"/>
      <c r="MH39" s="40"/>
      <c r="MI39" s="40"/>
      <c r="MJ39" s="40"/>
      <c r="MK39" s="40"/>
      <c r="ML39" s="40"/>
      <c r="MM39" s="40"/>
      <c r="MN39" s="40"/>
      <c r="MO39" s="40"/>
      <c r="MP39" s="40"/>
      <c r="MQ39" s="40"/>
      <c r="MR39" s="40"/>
      <c r="MS39" s="40"/>
      <c r="MT39" s="40"/>
      <c r="MU39" s="40"/>
      <c r="MV39" s="40"/>
      <c r="MW39" s="40"/>
      <c r="MX39" s="40"/>
      <c r="MY39" s="40"/>
      <c r="MZ39" s="40">
        <v>1</v>
      </c>
      <c r="NA39" s="40">
        <v>20571</v>
      </c>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c r="AMK39"/>
      <c r="AML39"/>
      <c r="AMM39"/>
      <c r="AMN39"/>
      <c r="AMO39"/>
      <c r="AMP39"/>
      <c r="AMQ39"/>
      <c r="AMR39"/>
      <c r="AMS39"/>
      <c r="AMT39"/>
      <c r="AMU39"/>
      <c r="AMV39"/>
      <c r="AMW39"/>
      <c r="AMX39"/>
      <c r="AMY39"/>
      <c r="AMZ39"/>
      <c r="ANA39"/>
      <c r="ANB39"/>
      <c r="ANC39"/>
      <c r="AND39"/>
      <c r="ANE39"/>
      <c r="ANF39"/>
      <c r="ANG39"/>
      <c r="ANH39"/>
      <c r="ANI39"/>
      <c r="ANJ39"/>
      <c r="ANK39"/>
      <c r="ANL39"/>
      <c r="ANM39"/>
      <c r="ANN39"/>
      <c r="ANO39"/>
      <c r="ANP39"/>
      <c r="ANQ39"/>
      <c r="ANR39"/>
      <c r="ANS39"/>
      <c r="ANT39"/>
      <c r="ANU39"/>
      <c r="ANV39"/>
      <c r="ANW39"/>
      <c r="ANX39"/>
      <c r="ANY39"/>
      <c r="ANZ39"/>
      <c r="AOA39"/>
      <c r="AOB39"/>
      <c r="AOC39"/>
      <c r="AOD39"/>
      <c r="AOE39"/>
      <c r="AOF39"/>
      <c r="AOG39"/>
      <c r="AOH39"/>
      <c r="AOI39"/>
      <c r="AOJ39"/>
      <c r="AOK39"/>
      <c r="AOL39"/>
      <c r="AOM39"/>
      <c r="AON39"/>
      <c r="AOO39"/>
      <c r="AOP39"/>
      <c r="AOQ39"/>
      <c r="AOR39"/>
      <c r="AOS39"/>
      <c r="AOT39"/>
      <c r="AOU39"/>
      <c r="AOV39"/>
      <c r="AOW39"/>
      <c r="AOX39"/>
      <c r="AOY39"/>
      <c r="AOZ39"/>
      <c r="APA39"/>
      <c r="APB39"/>
      <c r="APC39"/>
      <c r="APD39"/>
      <c r="APE39"/>
      <c r="APF39"/>
      <c r="APG39"/>
      <c r="APH39"/>
      <c r="API39"/>
      <c r="APJ39"/>
      <c r="APK39"/>
      <c r="APL39"/>
      <c r="APM39"/>
      <c r="APN39"/>
      <c r="APO39"/>
      <c r="APP39"/>
      <c r="APQ39"/>
      <c r="APR39"/>
      <c r="APS39"/>
      <c r="APT39"/>
      <c r="APU39"/>
      <c r="APV39"/>
      <c r="APW39"/>
      <c r="APX39"/>
      <c r="APY39"/>
      <c r="APZ39"/>
      <c r="AQA39"/>
      <c r="AQB39"/>
      <c r="AQC39"/>
      <c r="AQD39"/>
      <c r="AQE39"/>
      <c r="AQF39"/>
      <c r="AQG39"/>
      <c r="AQH39"/>
      <c r="AQI39"/>
      <c r="AQJ39"/>
      <c r="AQK39"/>
      <c r="AQL39"/>
      <c r="AQM39"/>
      <c r="AQN39"/>
      <c r="AQO39"/>
      <c r="AQP39"/>
      <c r="AQQ39"/>
      <c r="AQR39"/>
      <c r="AQS39"/>
      <c r="AQT39"/>
      <c r="AQU39"/>
      <c r="AQV39"/>
      <c r="AQW39"/>
      <c r="AQX39"/>
      <c r="AQY39"/>
      <c r="AQZ39"/>
      <c r="ARA39"/>
      <c r="ARB39"/>
      <c r="ARC39"/>
      <c r="ARD39"/>
      <c r="ARE39"/>
      <c r="ARF39"/>
      <c r="ARG39"/>
      <c r="ARH39"/>
      <c r="ARI39"/>
      <c r="ARJ39"/>
      <c r="ARK39"/>
      <c r="ARL39"/>
      <c r="ARM39"/>
      <c r="ARN39"/>
      <c r="ARO39"/>
      <c r="ARP39"/>
      <c r="ARQ39"/>
      <c r="ARR39"/>
      <c r="ARS39"/>
      <c r="ART39"/>
      <c r="ARU39"/>
      <c r="ARV39"/>
      <c r="ARW39"/>
      <c r="ARX39"/>
      <c r="ARY39"/>
      <c r="ARZ39"/>
      <c r="ASA39"/>
      <c r="ASB39"/>
      <c r="ASC39"/>
      <c r="ASD39"/>
      <c r="ASE39"/>
      <c r="ASF39"/>
      <c r="ASG39"/>
      <c r="ASH39"/>
      <c r="ASI39"/>
      <c r="ASJ39"/>
      <c r="ASK39"/>
      <c r="ASL39"/>
      <c r="ASM39"/>
      <c r="ASN39"/>
      <c r="ASO39"/>
      <c r="ASP39"/>
      <c r="ASQ39"/>
      <c r="ASR39"/>
      <c r="ASS39"/>
      <c r="AST39"/>
      <c r="ASU39"/>
      <c r="ASV39"/>
      <c r="ASW39"/>
      <c r="ASX39"/>
      <c r="ASY39"/>
      <c r="ASZ39"/>
      <c r="ATA39"/>
      <c r="ATB39"/>
      <c r="ATC39"/>
      <c r="ATD39"/>
      <c r="ATE39"/>
      <c r="ATF39"/>
      <c r="ATG39"/>
      <c r="ATH39"/>
      <c r="ATI39"/>
      <c r="ATJ39"/>
      <c r="ATK39"/>
      <c r="ATL39"/>
      <c r="ATM39"/>
      <c r="ATN39"/>
      <c r="ATO39"/>
      <c r="ATP39"/>
      <c r="ATQ39"/>
      <c r="ATR39"/>
      <c r="ATS39"/>
      <c r="ATT39"/>
      <c r="ATU39"/>
      <c r="ATV39"/>
      <c r="ATW39"/>
      <c r="ATX39"/>
      <c r="ATY39"/>
      <c r="ATZ39"/>
      <c r="AUA39"/>
      <c r="AUB39"/>
      <c r="AUC39"/>
      <c r="AUD39"/>
      <c r="AUE39"/>
      <c r="AUF39"/>
      <c r="AUG39"/>
      <c r="AUH39"/>
      <c r="AUI39"/>
      <c r="AUJ39"/>
      <c r="AUK39"/>
      <c r="AUL39"/>
      <c r="AUM39"/>
      <c r="AUN39"/>
      <c r="AUO39"/>
      <c r="AUP39"/>
      <c r="AUQ39"/>
      <c r="AUR39"/>
      <c r="AUS39"/>
      <c r="AUT39"/>
      <c r="AUU39"/>
      <c r="AUV39"/>
      <c r="AUW39"/>
      <c r="AUX39"/>
      <c r="AUY39"/>
      <c r="AUZ39"/>
      <c r="AVA39"/>
      <c r="AVB39"/>
      <c r="AVC39"/>
      <c r="AVD39"/>
      <c r="AVE39"/>
      <c r="AVF39"/>
      <c r="AVG39"/>
      <c r="AVH39"/>
      <c r="AVI39"/>
      <c r="AVJ39"/>
      <c r="AVK39"/>
      <c r="AVL39"/>
      <c r="AVM39"/>
      <c r="AVN39"/>
      <c r="AVO39"/>
      <c r="AVP39"/>
      <c r="AVQ39"/>
      <c r="AVR39"/>
      <c r="AVS39"/>
      <c r="AVT39"/>
      <c r="AVU39"/>
      <c r="AVV39"/>
      <c r="AVW39"/>
      <c r="AVX39"/>
      <c r="AVY39"/>
      <c r="AVZ39"/>
      <c r="AWA39"/>
    </row>
    <row r="40" spans="1:1275" ht="15" x14ac:dyDescent="0.25">
      <c r="A40" s="41" t="s">
        <v>195</v>
      </c>
      <c r="B40" s="40"/>
      <c r="C40" s="40"/>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40"/>
      <c r="HP40" s="40"/>
      <c r="HQ40" s="40"/>
      <c r="HR40" s="40"/>
      <c r="HS40" s="40"/>
      <c r="HT40" s="40"/>
      <c r="HU40" s="40"/>
      <c r="HV40" s="40"/>
      <c r="HW40" s="40"/>
      <c r="HX40" s="40"/>
      <c r="HY40" s="40"/>
      <c r="HZ40" s="40"/>
      <c r="IA40" s="40"/>
      <c r="IB40" s="40"/>
      <c r="IC40" s="40"/>
      <c r="ID40" s="40"/>
      <c r="IE40" s="40"/>
      <c r="IF40" s="40"/>
      <c r="IG40" s="40"/>
      <c r="IH40" s="40"/>
      <c r="II40" s="40"/>
      <c r="IJ40" s="40"/>
      <c r="IK40" s="40"/>
      <c r="IL40" s="40"/>
      <c r="IM40" s="40"/>
      <c r="IN40" s="40"/>
      <c r="IO40" s="40"/>
      <c r="IP40" s="40"/>
      <c r="IQ40" s="40"/>
      <c r="IR40" s="40"/>
      <c r="IS40" s="40"/>
      <c r="IT40" s="40"/>
      <c r="IU40" s="40"/>
      <c r="IV40" s="40">
        <v>1</v>
      </c>
      <c r="IW40" s="40">
        <v>50815.977559664309</v>
      </c>
      <c r="IX40" s="40"/>
      <c r="IY40" s="40"/>
      <c r="IZ40" s="40">
        <v>1</v>
      </c>
      <c r="JA40" s="40">
        <v>50815.977559664309</v>
      </c>
      <c r="JB40" s="40"/>
      <c r="JC40" s="40"/>
      <c r="JD40" s="40"/>
      <c r="JE40" s="40"/>
      <c r="JF40" s="40"/>
      <c r="JG40" s="40"/>
      <c r="JH40" s="40"/>
      <c r="JI40" s="40"/>
      <c r="JJ40" s="40"/>
      <c r="JK40" s="40"/>
      <c r="JL40" s="40">
        <v>1</v>
      </c>
      <c r="JM40" s="40">
        <v>50815.977559664309</v>
      </c>
      <c r="JN40" s="40"/>
      <c r="JO40" s="40"/>
      <c r="JP40" s="40"/>
      <c r="JQ40" s="40"/>
      <c r="JR40" s="40"/>
      <c r="JS40" s="40"/>
      <c r="JT40" s="40"/>
      <c r="JU40" s="40"/>
      <c r="JV40" s="40"/>
      <c r="JW40" s="40"/>
      <c r="JX40" s="40"/>
      <c r="JY40" s="40"/>
      <c r="JZ40" s="40"/>
      <c r="KA40" s="40"/>
      <c r="KB40" s="40"/>
      <c r="KC40" s="40"/>
      <c r="KD40" s="40"/>
      <c r="KE40" s="40"/>
      <c r="KF40" s="40"/>
      <c r="KG40" s="40"/>
      <c r="KH40" s="40"/>
      <c r="KI40" s="40"/>
      <c r="KJ40" s="40"/>
      <c r="KK40" s="40"/>
      <c r="KL40" s="40"/>
      <c r="KM40" s="40"/>
      <c r="KN40" s="40"/>
      <c r="KO40" s="40"/>
      <c r="KP40" s="40"/>
      <c r="KQ40" s="40"/>
      <c r="KR40" s="40"/>
      <c r="KS40" s="40"/>
      <c r="KT40" s="40"/>
      <c r="KU40" s="40"/>
      <c r="KV40" s="40"/>
      <c r="KW40" s="40"/>
      <c r="KX40" s="40"/>
      <c r="KY40" s="40"/>
      <c r="KZ40" s="40"/>
      <c r="LA40" s="40"/>
      <c r="LB40" s="40"/>
      <c r="LC40" s="40"/>
      <c r="LD40" s="40"/>
      <c r="LE40" s="40"/>
      <c r="LF40" s="40"/>
      <c r="LG40" s="40"/>
      <c r="LH40" s="40"/>
      <c r="LI40" s="40"/>
      <c r="LJ40" s="40"/>
      <c r="LK40" s="40"/>
      <c r="LL40" s="40"/>
      <c r="LM40" s="40"/>
      <c r="LN40" s="40"/>
      <c r="LO40" s="40"/>
      <c r="LP40" s="40"/>
      <c r="LQ40" s="40"/>
      <c r="LR40" s="40"/>
      <c r="LS40" s="40"/>
      <c r="LT40" s="40"/>
      <c r="LU40" s="40"/>
      <c r="LV40" s="40"/>
      <c r="LW40" s="40"/>
      <c r="LX40" s="40"/>
      <c r="LY40" s="40"/>
      <c r="LZ40" s="40"/>
      <c r="MA40" s="40"/>
      <c r="MB40" s="40"/>
      <c r="MC40" s="40"/>
      <c r="MD40" s="40"/>
      <c r="ME40" s="40"/>
      <c r="MF40" s="40"/>
      <c r="MG40" s="40"/>
      <c r="MH40" s="40"/>
      <c r="MI40" s="40"/>
      <c r="MJ40" s="40"/>
      <c r="MK40" s="40"/>
      <c r="ML40" s="40"/>
      <c r="MM40" s="40"/>
      <c r="MN40" s="40"/>
      <c r="MO40" s="40"/>
      <c r="MP40" s="40"/>
      <c r="MQ40" s="40"/>
      <c r="MR40" s="40"/>
      <c r="MS40" s="40"/>
      <c r="MT40" s="40"/>
      <c r="MU40" s="40"/>
      <c r="MV40" s="40"/>
      <c r="MW40" s="40"/>
      <c r="MX40" s="40"/>
      <c r="MY40" s="40"/>
      <c r="MZ40" s="40">
        <v>1</v>
      </c>
      <c r="NA40" s="40">
        <v>50815.977559664309</v>
      </c>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c r="AMK40"/>
      <c r="AML40"/>
      <c r="AMM40"/>
      <c r="AMN40"/>
      <c r="AMO40"/>
      <c r="AMP40"/>
      <c r="AMQ40"/>
      <c r="AMR40"/>
      <c r="AMS40"/>
      <c r="AMT40"/>
      <c r="AMU40"/>
      <c r="AMV40"/>
      <c r="AMW40"/>
      <c r="AMX40"/>
      <c r="AMY40"/>
      <c r="AMZ40"/>
      <c r="ANA40"/>
      <c r="ANB40"/>
      <c r="ANC40"/>
      <c r="AND40"/>
      <c r="ANE40"/>
      <c r="ANF40"/>
      <c r="ANG40"/>
      <c r="ANH40"/>
      <c r="ANI40"/>
      <c r="ANJ40"/>
      <c r="ANK40"/>
      <c r="ANL40"/>
      <c r="ANM40"/>
      <c r="ANN40"/>
      <c r="ANO40"/>
      <c r="ANP40"/>
      <c r="ANQ40"/>
      <c r="ANR40"/>
      <c r="ANS40"/>
      <c r="ANT40"/>
      <c r="ANU40"/>
      <c r="ANV40"/>
      <c r="ANW40"/>
      <c r="ANX40"/>
      <c r="ANY40"/>
      <c r="ANZ40"/>
      <c r="AOA40"/>
      <c r="AOB40"/>
      <c r="AOC40"/>
      <c r="AOD40"/>
      <c r="AOE40"/>
      <c r="AOF40"/>
      <c r="AOG40"/>
      <c r="AOH40"/>
      <c r="AOI40"/>
      <c r="AOJ40"/>
      <c r="AOK40"/>
      <c r="AOL40"/>
      <c r="AOM40"/>
      <c r="AON40"/>
      <c r="AOO40"/>
      <c r="AOP40"/>
      <c r="AOQ40"/>
      <c r="AOR40"/>
      <c r="AOS40"/>
      <c r="AOT40"/>
      <c r="AOU40"/>
      <c r="AOV40"/>
      <c r="AOW40"/>
      <c r="AOX40"/>
      <c r="AOY40"/>
      <c r="AOZ40"/>
      <c r="APA40"/>
      <c r="APB40"/>
      <c r="APC40"/>
      <c r="APD40"/>
      <c r="APE40"/>
      <c r="APF40"/>
      <c r="APG40"/>
      <c r="APH40"/>
      <c r="API40"/>
      <c r="APJ40"/>
      <c r="APK40"/>
      <c r="APL40"/>
      <c r="APM40"/>
      <c r="APN40"/>
      <c r="APO40"/>
      <c r="APP40"/>
      <c r="APQ40"/>
      <c r="APR40"/>
      <c r="APS40"/>
      <c r="APT40"/>
      <c r="APU40"/>
      <c r="APV40"/>
      <c r="APW40"/>
      <c r="APX40"/>
      <c r="APY40"/>
      <c r="APZ40"/>
      <c r="AQA40"/>
      <c r="AQB40"/>
      <c r="AQC40"/>
      <c r="AQD40"/>
      <c r="AQE40"/>
      <c r="AQF40"/>
      <c r="AQG40"/>
      <c r="AQH40"/>
      <c r="AQI40"/>
      <c r="AQJ40"/>
      <c r="AQK40"/>
      <c r="AQL40"/>
      <c r="AQM40"/>
      <c r="AQN40"/>
      <c r="AQO40"/>
      <c r="AQP40"/>
      <c r="AQQ40"/>
      <c r="AQR40"/>
      <c r="AQS40"/>
      <c r="AQT40"/>
      <c r="AQU40"/>
      <c r="AQV40"/>
      <c r="AQW40"/>
      <c r="AQX40"/>
      <c r="AQY40"/>
      <c r="AQZ40"/>
      <c r="ARA40"/>
      <c r="ARB40"/>
      <c r="ARC40"/>
      <c r="ARD40"/>
      <c r="ARE40"/>
      <c r="ARF40"/>
      <c r="ARG40"/>
      <c r="ARH40"/>
      <c r="ARI40"/>
      <c r="ARJ40"/>
      <c r="ARK40"/>
      <c r="ARL40"/>
      <c r="ARM40"/>
      <c r="ARN40"/>
      <c r="ARO40"/>
      <c r="ARP40"/>
      <c r="ARQ40"/>
      <c r="ARR40"/>
      <c r="ARS40"/>
      <c r="ART40"/>
      <c r="ARU40"/>
      <c r="ARV40"/>
      <c r="ARW40"/>
      <c r="ARX40"/>
      <c r="ARY40"/>
      <c r="ARZ40"/>
      <c r="ASA40"/>
      <c r="ASB40"/>
      <c r="ASC40"/>
      <c r="ASD40"/>
      <c r="ASE40"/>
      <c r="ASF40"/>
      <c r="ASG40"/>
      <c r="ASH40"/>
      <c r="ASI40"/>
      <c r="ASJ40"/>
      <c r="ASK40"/>
      <c r="ASL40"/>
      <c r="ASM40"/>
      <c r="ASN40"/>
      <c r="ASO40"/>
      <c r="ASP40"/>
      <c r="ASQ40"/>
      <c r="ASR40"/>
      <c r="ASS40"/>
      <c r="AST40"/>
      <c r="ASU40"/>
      <c r="ASV40"/>
      <c r="ASW40"/>
      <c r="ASX40"/>
      <c r="ASY40"/>
      <c r="ASZ40"/>
      <c r="ATA40"/>
      <c r="ATB40"/>
      <c r="ATC40"/>
      <c r="ATD40"/>
      <c r="ATE40"/>
      <c r="ATF40"/>
      <c r="ATG40"/>
      <c r="ATH40"/>
      <c r="ATI40"/>
      <c r="ATJ40"/>
      <c r="ATK40"/>
      <c r="ATL40"/>
      <c r="ATM40"/>
      <c r="ATN40"/>
      <c r="ATO40"/>
      <c r="ATP40"/>
      <c r="ATQ40"/>
      <c r="ATR40"/>
      <c r="ATS40"/>
      <c r="ATT40"/>
      <c r="ATU40"/>
      <c r="ATV40"/>
      <c r="ATW40"/>
      <c r="ATX40"/>
      <c r="ATY40"/>
      <c r="ATZ40"/>
      <c r="AUA40"/>
      <c r="AUB40"/>
      <c r="AUC40"/>
      <c r="AUD40"/>
      <c r="AUE40"/>
      <c r="AUF40"/>
      <c r="AUG40"/>
      <c r="AUH40"/>
      <c r="AUI40"/>
      <c r="AUJ40"/>
      <c r="AUK40"/>
      <c r="AUL40"/>
      <c r="AUM40"/>
      <c r="AUN40"/>
      <c r="AUO40"/>
      <c r="AUP40"/>
      <c r="AUQ40"/>
      <c r="AUR40"/>
      <c r="AUS40"/>
      <c r="AUT40"/>
      <c r="AUU40"/>
      <c r="AUV40"/>
      <c r="AUW40"/>
      <c r="AUX40"/>
      <c r="AUY40"/>
      <c r="AUZ40"/>
      <c r="AVA40"/>
      <c r="AVB40"/>
      <c r="AVC40"/>
      <c r="AVD40"/>
      <c r="AVE40"/>
      <c r="AVF40"/>
      <c r="AVG40"/>
      <c r="AVH40"/>
      <c r="AVI40"/>
      <c r="AVJ40"/>
      <c r="AVK40"/>
      <c r="AVL40"/>
      <c r="AVM40"/>
      <c r="AVN40"/>
      <c r="AVO40"/>
      <c r="AVP40"/>
      <c r="AVQ40"/>
      <c r="AVR40"/>
      <c r="AVS40"/>
      <c r="AVT40"/>
      <c r="AVU40"/>
      <c r="AVV40"/>
      <c r="AVW40"/>
      <c r="AVX40"/>
      <c r="AVY40"/>
      <c r="AVZ40"/>
      <c r="AWA40"/>
    </row>
    <row r="41" spans="1:1275" ht="15" x14ac:dyDescent="0.25">
      <c r="A41" s="41" t="s">
        <v>197</v>
      </c>
      <c r="B41" s="40"/>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v>1</v>
      </c>
      <c r="AU41" s="40">
        <v>8400</v>
      </c>
      <c r="AV41" s="40">
        <v>1</v>
      </c>
      <c r="AW41" s="40">
        <v>8400</v>
      </c>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v>1</v>
      </c>
      <c r="CC41" s="40">
        <v>8400</v>
      </c>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40"/>
      <c r="HP41" s="40"/>
      <c r="HQ41" s="40"/>
      <c r="HR41" s="40"/>
      <c r="HS41" s="40"/>
      <c r="HT41" s="40"/>
      <c r="HU41" s="40"/>
      <c r="HV41" s="40"/>
      <c r="HW41" s="40"/>
      <c r="HX41" s="40"/>
      <c r="HY41" s="40"/>
      <c r="HZ41" s="40"/>
      <c r="IA41" s="40"/>
      <c r="IB41" s="40"/>
      <c r="IC41" s="40"/>
      <c r="ID41" s="40"/>
      <c r="IE41" s="40"/>
      <c r="IF41" s="40"/>
      <c r="IG41" s="40"/>
      <c r="IH41" s="40"/>
      <c r="II41" s="40"/>
      <c r="IJ41" s="40"/>
      <c r="IK41" s="40"/>
      <c r="IL41" s="40"/>
      <c r="IM41" s="40"/>
      <c r="IN41" s="40"/>
      <c r="IO41" s="40"/>
      <c r="IP41" s="40"/>
      <c r="IQ41" s="40"/>
      <c r="IR41" s="40"/>
      <c r="IS41" s="40"/>
      <c r="IT41" s="40"/>
      <c r="IU41" s="40"/>
      <c r="IV41" s="40"/>
      <c r="IW41" s="40"/>
      <c r="IX41" s="40"/>
      <c r="IY41" s="40"/>
      <c r="IZ41" s="40"/>
      <c r="JA41" s="40"/>
      <c r="JB41" s="40"/>
      <c r="JC41" s="40"/>
      <c r="JD41" s="40"/>
      <c r="JE41" s="40"/>
      <c r="JF41" s="40"/>
      <c r="JG41" s="40"/>
      <c r="JH41" s="40"/>
      <c r="JI41" s="40"/>
      <c r="JJ41" s="40"/>
      <c r="JK41" s="40"/>
      <c r="JL41" s="40"/>
      <c r="JM41" s="40"/>
      <c r="JN41" s="40"/>
      <c r="JO41" s="40"/>
      <c r="JP41" s="40"/>
      <c r="JQ41" s="40"/>
      <c r="JR41" s="40"/>
      <c r="JS41" s="40"/>
      <c r="JT41" s="40"/>
      <c r="JU41" s="40"/>
      <c r="JV41" s="40"/>
      <c r="JW41" s="40"/>
      <c r="JX41" s="40"/>
      <c r="JY41" s="40"/>
      <c r="JZ41" s="40"/>
      <c r="KA41" s="40"/>
      <c r="KB41" s="40"/>
      <c r="KC41" s="40"/>
      <c r="KD41" s="40"/>
      <c r="KE41" s="40"/>
      <c r="KF41" s="40"/>
      <c r="KG41" s="40"/>
      <c r="KH41" s="40"/>
      <c r="KI41" s="40"/>
      <c r="KJ41" s="40"/>
      <c r="KK41" s="40"/>
      <c r="KL41" s="40"/>
      <c r="KM41" s="40"/>
      <c r="KN41" s="40"/>
      <c r="KO41" s="40"/>
      <c r="KP41" s="40"/>
      <c r="KQ41" s="40"/>
      <c r="KR41" s="40"/>
      <c r="KS41" s="40"/>
      <c r="KT41" s="40"/>
      <c r="KU41" s="40"/>
      <c r="KV41" s="40"/>
      <c r="KW41" s="40"/>
      <c r="KX41" s="40"/>
      <c r="KY41" s="40"/>
      <c r="KZ41" s="40"/>
      <c r="LA41" s="40"/>
      <c r="LB41" s="40"/>
      <c r="LC41" s="40"/>
      <c r="LD41" s="40"/>
      <c r="LE41" s="40"/>
      <c r="LF41" s="40"/>
      <c r="LG41" s="40"/>
      <c r="LH41" s="40"/>
      <c r="LI41" s="40"/>
      <c r="LJ41" s="40"/>
      <c r="LK41" s="40"/>
      <c r="LL41" s="40"/>
      <c r="LM41" s="40"/>
      <c r="LN41" s="40"/>
      <c r="LO41" s="40"/>
      <c r="LP41" s="40"/>
      <c r="LQ41" s="40"/>
      <c r="LR41" s="40"/>
      <c r="LS41" s="40"/>
      <c r="LT41" s="40"/>
      <c r="LU41" s="40"/>
      <c r="LV41" s="40"/>
      <c r="LW41" s="40"/>
      <c r="LX41" s="40"/>
      <c r="LY41" s="40"/>
      <c r="LZ41" s="40"/>
      <c r="MA41" s="40"/>
      <c r="MB41" s="40"/>
      <c r="MC41" s="40"/>
      <c r="MD41" s="40"/>
      <c r="ME41" s="40"/>
      <c r="MF41" s="40"/>
      <c r="MG41" s="40"/>
      <c r="MH41" s="40"/>
      <c r="MI41" s="40"/>
      <c r="MJ41" s="40"/>
      <c r="MK41" s="40"/>
      <c r="ML41" s="40"/>
      <c r="MM41" s="40"/>
      <c r="MN41" s="40"/>
      <c r="MO41" s="40"/>
      <c r="MP41" s="40"/>
      <c r="MQ41" s="40"/>
      <c r="MR41" s="40"/>
      <c r="MS41" s="40"/>
      <c r="MT41" s="40"/>
      <c r="MU41" s="40"/>
      <c r="MV41" s="40"/>
      <c r="MW41" s="40"/>
      <c r="MX41" s="40"/>
      <c r="MY41" s="40"/>
      <c r="MZ41" s="40">
        <v>1</v>
      </c>
      <c r="NA41" s="40">
        <v>8400</v>
      </c>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c r="AMK41"/>
      <c r="AML41"/>
      <c r="AMM41"/>
      <c r="AMN41"/>
      <c r="AMO41"/>
      <c r="AMP41"/>
      <c r="AMQ41"/>
      <c r="AMR41"/>
      <c r="AMS41"/>
      <c r="AMT41"/>
      <c r="AMU41"/>
      <c r="AMV41"/>
      <c r="AMW41"/>
      <c r="AMX41"/>
      <c r="AMY41"/>
      <c r="AMZ41"/>
      <c r="ANA41"/>
      <c r="ANB41"/>
      <c r="ANC41"/>
      <c r="AND41"/>
      <c r="ANE41"/>
      <c r="ANF41"/>
      <c r="ANG41"/>
      <c r="ANH41"/>
      <c r="ANI41"/>
      <c r="ANJ41"/>
      <c r="ANK41"/>
      <c r="ANL41"/>
      <c r="ANM41"/>
      <c r="ANN41"/>
      <c r="ANO41"/>
      <c r="ANP41"/>
      <c r="ANQ41"/>
      <c r="ANR41"/>
      <c r="ANS41"/>
      <c r="ANT41"/>
      <c r="ANU41"/>
      <c r="ANV41"/>
      <c r="ANW41"/>
      <c r="ANX41"/>
      <c r="ANY41"/>
      <c r="ANZ41"/>
      <c r="AOA41"/>
      <c r="AOB41"/>
      <c r="AOC41"/>
      <c r="AOD41"/>
      <c r="AOE41"/>
      <c r="AOF41"/>
      <c r="AOG41"/>
      <c r="AOH41"/>
      <c r="AOI41"/>
      <c r="AOJ41"/>
      <c r="AOK41"/>
      <c r="AOL41"/>
      <c r="AOM41"/>
      <c r="AON41"/>
      <c r="AOO41"/>
      <c r="AOP41"/>
      <c r="AOQ41"/>
      <c r="AOR41"/>
      <c r="AOS41"/>
      <c r="AOT41"/>
      <c r="AOU41"/>
      <c r="AOV41"/>
      <c r="AOW41"/>
      <c r="AOX41"/>
      <c r="AOY41"/>
      <c r="AOZ41"/>
      <c r="APA41"/>
      <c r="APB41"/>
      <c r="APC41"/>
      <c r="APD41"/>
      <c r="APE41"/>
      <c r="APF41"/>
      <c r="APG41"/>
      <c r="APH41"/>
      <c r="API41"/>
      <c r="APJ41"/>
      <c r="APK41"/>
      <c r="APL41"/>
      <c r="APM41"/>
      <c r="APN41"/>
      <c r="APO41"/>
      <c r="APP41"/>
      <c r="APQ41"/>
      <c r="APR41"/>
      <c r="APS41"/>
      <c r="APT41"/>
      <c r="APU41"/>
      <c r="APV41"/>
      <c r="APW41"/>
      <c r="APX41"/>
      <c r="APY41"/>
      <c r="APZ41"/>
      <c r="AQA41"/>
      <c r="AQB41"/>
      <c r="AQC41"/>
      <c r="AQD41"/>
      <c r="AQE41"/>
      <c r="AQF41"/>
      <c r="AQG41"/>
      <c r="AQH41"/>
      <c r="AQI41"/>
      <c r="AQJ41"/>
      <c r="AQK41"/>
      <c r="AQL41"/>
      <c r="AQM41"/>
      <c r="AQN41"/>
      <c r="AQO41"/>
      <c r="AQP41"/>
      <c r="AQQ41"/>
      <c r="AQR41"/>
      <c r="AQS41"/>
      <c r="AQT41"/>
      <c r="AQU41"/>
      <c r="AQV41"/>
      <c r="AQW41"/>
      <c r="AQX41"/>
      <c r="AQY41"/>
      <c r="AQZ41"/>
      <c r="ARA41"/>
      <c r="ARB41"/>
      <c r="ARC41"/>
      <c r="ARD41"/>
      <c r="ARE41"/>
      <c r="ARF41"/>
      <c r="ARG41"/>
      <c r="ARH41"/>
      <c r="ARI41"/>
      <c r="ARJ41"/>
      <c r="ARK41"/>
      <c r="ARL41"/>
      <c r="ARM41"/>
      <c r="ARN41"/>
      <c r="ARO41"/>
      <c r="ARP41"/>
      <c r="ARQ41"/>
      <c r="ARR41"/>
      <c r="ARS41"/>
      <c r="ART41"/>
      <c r="ARU41"/>
      <c r="ARV41"/>
      <c r="ARW41"/>
      <c r="ARX41"/>
      <c r="ARY41"/>
      <c r="ARZ41"/>
      <c r="ASA41"/>
      <c r="ASB41"/>
      <c r="ASC41"/>
      <c r="ASD41"/>
      <c r="ASE41"/>
      <c r="ASF41"/>
      <c r="ASG41"/>
      <c r="ASH41"/>
      <c r="ASI41"/>
      <c r="ASJ41"/>
      <c r="ASK41"/>
      <c r="ASL41"/>
      <c r="ASM41"/>
      <c r="ASN41"/>
      <c r="ASO41"/>
      <c r="ASP41"/>
      <c r="ASQ41"/>
      <c r="ASR41"/>
      <c r="ASS41"/>
      <c r="AST41"/>
      <c r="ASU41"/>
      <c r="ASV41"/>
      <c r="ASW41"/>
      <c r="ASX41"/>
      <c r="ASY41"/>
      <c r="ASZ41"/>
      <c r="ATA41"/>
      <c r="ATB41"/>
      <c r="ATC41"/>
      <c r="ATD41"/>
      <c r="ATE41"/>
      <c r="ATF41"/>
      <c r="ATG41"/>
      <c r="ATH41"/>
      <c r="ATI41"/>
      <c r="ATJ41"/>
      <c r="ATK41"/>
      <c r="ATL41"/>
      <c r="ATM41"/>
      <c r="ATN41"/>
      <c r="ATO41"/>
      <c r="ATP41"/>
      <c r="ATQ41"/>
      <c r="ATR41"/>
      <c r="ATS41"/>
      <c r="ATT41"/>
      <c r="ATU41"/>
      <c r="ATV41"/>
      <c r="ATW41"/>
      <c r="ATX41"/>
      <c r="ATY41"/>
      <c r="ATZ41"/>
      <c r="AUA41"/>
      <c r="AUB41"/>
      <c r="AUC41"/>
      <c r="AUD41"/>
      <c r="AUE41"/>
      <c r="AUF41"/>
      <c r="AUG41"/>
      <c r="AUH41"/>
      <c r="AUI41"/>
      <c r="AUJ41"/>
      <c r="AUK41"/>
      <c r="AUL41"/>
      <c r="AUM41"/>
      <c r="AUN41"/>
      <c r="AUO41"/>
      <c r="AUP41"/>
      <c r="AUQ41"/>
      <c r="AUR41"/>
      <c r="AUS41"/>
      <c r="AUT41"/>
      <c r="AUU41"/>
      <c r="AUV41"/>
      <c r="AUW41"/>
      <c r="AUX41"/>
      <c r="AUY41"/>
      <c r="AUZ41"/>
      <c r="AVA41"/>
      <c r="AVB41"/>
      <c r="AVC41"/>
      <c r="AVD41"/>
      <c r="AVE41"/>
      <c r="AVF41"/>
      <c r="AVG41"/>
      <c r="AVH41"/>
      <c r="AVI41"/>
      <c r="AVJ41"/>
      <c r="AVK41"/>
      <c r="AVL41"/>
      <c r="AVM41"/>
      <c r="AVN41"/>
      <c r="AVO41"/>
      <c r="AVP41"/>
      <c r="AVQ41"/>
      <c r="AVR41"/>
      <c r="AVS41"/>
      <c r="AVT41"/>
      <c r="AVU41"/>
      <c r="AVV41"/>
      <c r="AVW41"/>
      <c r="AVX41"/>
      <c r="AVY41"/>
      <c r="AVZ41"/>
      <c r="AWA41"/>
    </row>
    <row r="42" spans="1:1275" ht="15" x14ac:dyDescent="0.25">
      <c r="A42" s="41" t="s">
        <v>164</v>
      </c>
      <c r="B42" s="40"/>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v>1</v>
      </c>
      <c r="AS42" s="40">
        <v>49443.946165553374</v>
      </c>
      <c r="AT42" s="40"/>
      <c r="AU42" s="40"/>
      <c r="AV42" s="40">
        <v>1</v>
      </c>
      <c r="AW42" s="40">
        <v>49443.946165553374</v>
      </c>
      <c r="AX42" s="40">
        <v>1</v>
      </c>
      <c r="AY42" s="40">
        <v>38111.983169748237</v>
      </c>
      <c r="AZ42" s="40">
        <v>1</v>
      </c>
      <c r="BA42" s="40">
        <v>38111.983169748237</v>
      </c>
      <c r="BB42" s="40"/>
      <c r="BC42" s="40"/>
      <c r="BD42" s="40"/>
      <c r="BE42" s="40"/>
      <c r="BF42" s="40">
        <v>2</v>
      </c>
      <c r="BG42" s="40">
        <v>38111.983169748237</v>
      </c>
      <c r="BH42" s="40"/>
      <c r="BI42" s="40"/>
      <c r="BJ42" s="40"/>
      <c r="BK42" s="40"/>
      <c r="BL42" s="40"/>
      <c r="BM42" s="40"/>
      <c r="BN42" s="40"/>
      <c r="BO42" s="40"/>
      <c r="BP42" s="40"/>
      <c r="BQ42" s="40"/>
      <c r="BR42" s="40"/>
      <c r="BS42" s="40"/>
      <c r="BT42" s="40"/>
      <c r="BU42" s="40"/>
      <c r="BV42" s="40"/>
      <c r="BW42" s="40"/>
      <c r="BX42" s="40"/>
      <c r="BY42" s="40"/>
      <c r="BZ42" s="40"/>
      <c r="CA42" s="40"/>
      <c r="CB42" s="40">
        <v>3</v>
      </c>
      <c r="CC42" s="40">
        <v>41889.304168349947</v>
      </c>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40"/>
      <c r="HP42" s="40"/>
      <c r="HQ42" s="40"/>
      <c r="HR42" s="40"/>
      <c r="HS42" s="40"/>
      <c r="HT42" s="40"/>
      <c r="HU42" s="40"/>
      <c r="HV42" s="40"/>
      <c r="HW42" s="40"/>
      <c r="HX42" s="40"/>
      <c r="HY42" s="40"/>
      <c r="HZ42" s="40"/>
      <c r="IA42" s="40"/>
      <c r="IB42" s="40">
        <v>1</v>
      </c>
      <c r="IC42" s="40">
        <v>41160.941823328096</v>
      </c>
      <c r="ID42" s="40"/>
      <c r="IE42" s="40"/>
      <c r="IF42" s="40">
        <v>1</v>
      </c>
      <c r="IG42" s="40">
        <v>41160.941823328096</v>
      </c>
      <c r="IH42" s="40"/>
      <c r="II42" s="40"/>
      <c r="IJ42" s="40"/>
      <c r="IK42" s="40"/>
      <c r="IL42" s="40"/>
      <c r="IM42" s="40"/>
      <c r="IN42" s="40"/>
      <c r="IO42" s="40"/>
      <c r="IP42" s="40"/>
      <c r="IQ42" s="40"/>
      <c r="IR42" s="40"/>
      <c r="IS42" s="40"/>
      <c r="IT42" s="40"/>
      <c r="IU42" s="40"/>
      <c r="IV42" s="40"/>
      <c r="IW42" s="40"/>
      <c r="IX42" s="40"/>
      <c r="IY42" s="40"/>
      <c r="IZ42" s="40"/>
      <c r="JA42" s="40"/>
      <c r="JB42" s="40"/>
      <c r="JC42" s="40"/>
      <c r="JD42" s="40"/>
      <c r="JE42" s="40"/>
      <c r="JF42" s="40"/>
      <c r="JG42" s="40"/>
      <c r="JH42" s="40"/>
      <c r="JI42" s="40"/>
      <c r="JJ42" s="40"/>
      <c r="JK42" s="40"/>
      <c r="JL42" s="40">
        <v>1</v>
      </c>
      <c r="JM42" s="40">
        <v>41160.941823328096</v>
      </c>
      <c r="JN42" s="40"/>
      <c r="JO42" s="40"/>
      <c r="JP42" s="40"/>
      <c r="JQ42" s="40"/>
      <c r="JR42" s="40"/>
      <c r="JS42" s="40"/>
      <c r="JT42" s="40"/>
      <c r="JU42" s="40"/>
      <c r="JV42" s="40"/>
      <c r="JW42" s="40"/>
      <c r="JX42" s="40"/>
      <c r="JY42" s="40"/>
      <c r="JZ42" s="40"/>
      <c r="KA42" s="40"/>
      <c r="KB42" s="40"/>
      <c r="KC42" s="40"/>
      <c r="KD42" s="40"/>
      <c r="KE42" s="40"/>
      <c r="KF42" s="40"/>
      <c r="KG42" s="40"/>
      <c r="KH42" s="40"/>
      <c r="KI42" s="40"/>
      <c r="KJ42" s="40"/>
      <c r="KK42" s="40"/>
      <c r="KL42" s="40"/>
      <c r="KM42" s="40"/>
      <c r="KN42" s="40"/>
      <c r="KO42" s="40"/>
      <c r="KP42" s="40"/>
      <c r="KQ42" s="40"/>
      <c r="KR42" s="40"/>
      <c r="KS42" s="40"/>
      <c r="KT42" s="40"/>
      <c r="KU42" s="40"/>
      <c r="KV42" s="40"/>
      <c r="KW42" s="40"/>
      <c r="KX42" s="40"/>
      <c r="KY42" s="40"/>
      <c r="KZ42" s="40"/>
      <c r="LA42" s="40"/>
      <c r="LB42" s="40"/>
      <c r="LC42" s="40"/>
      <c r="LD42" s="40"/>
      <c r="LE42" s="40"/>
      <c r="LF42" s="40"/>
      <c r="LG42" s="40"/>
      <c r="LH42" s="40"/>
      <c r="LI42" s="40"/>
      <c r="LJ42" s="40"/>
      <c r="LK42" s="40"/>
      <c r="LL42" s="40"/>
      <c r="LM42" s="40"/>
      <c r="LN42" s="40"/>
      <c r="LO42" s="40"/>
      <c r="LP42" s="40"/>
      <c r="LQ42" s="40"/>
      <c r="LR42" s="40"/>
      <c r="LS42" s="40"/>
      <c r="LT42" s="40"/>
      <c r="LU42" s="40"/>
      <c r="LV42" s="40"/>
      <c r="LW42" s="40"/>
      <c r="LX42" s="40"/>
      <c r="LY42" s="40"/>
      <c r="LZ42" s="40"/>
      <c r="MA42" s="40"/>
      <c r="MB42" s="40"/>
      <c r="MC42" s="40"/>
      <c r="MD42" s="40"/>
      <c r="ME42" s="40"/>
      <c r="MF42" s="40"/>
      <c r="MG42" s="40"/>
      <c r="MH42" s="40"/>
      <c r="MI42" s="40"/>
      <c r="MJ42" s="40"/>
      <c r="MK42" s="40"/>
      <c r="ML42" s="40"/>
      <c r="MM42" s="40"/>
      <c r="MN42" s="40"/>
      <c r="MO42" s="40"/>
      <c r="MP42" s="40"/>
      <c r="MQ42" s="40"/>
      <c r="MR42" s="40"/>
      <c r="MS42" s="40"/>
      <c r="MT42" s="40"/>
      <c r="MU42" s="40"/>
      <c r="MV42" s="40"/>
      <c r="MW42" s="40"/>
      <c r="MX42" s="40"/>
      <c r="MY42" s="40"/>
      <c r="MZ42" s="40">
        <v>4</v>
      </c>
      <c r="NA42" s="40">
        <v>41707.213582094482</v>
      </c>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c r="AMK42"/>
      <c r="AML42"/>
      <c r="AMM42"/>
      <c r="AMN42"/>
      <c r="AMO42"/>
      <c r="AMP42"/>
      <c r="AMQ42"/>
      <c r="AMR42"/>
      <c r="AMS42"/>
      <c r="AMT42"/>
      <c r="AMU42"/>
      <c r="AMV42"/>
      <c r="AMW42"/>
      <c r="AMX42"/>
      <c r="AMY42"/>
      <c r="AMZ42"/>
      <c r="ANA42"/>
      <c r="ANB42"/>
      <c r="ANC42"/>
      <c r="AND42"/>
      <c r="ANE42"/>
      <c r="ANF42"/>
      <c r="ANG42"/>
      <c r="ANH42"/>
      <c r="ANI42"/>
      <c r="ANJ42"/>
      <c r="ANK42"/>
      <c r="ANL42"/>
      <c r="ANM42"/>
      <c r="ANN42"/>
      <c r="ANO42"/>
      <c r="ANP42"/>
      <c r="ANQ42"/>
      <c r="ANR42"/>
      <c r="ANS42"/>
      <c r="ANT42"/>
      <c r="ANU42"/>
      <c r="ANV42"/>
      <c r="ANW42"/>
      <c r="ANX42"/>
      <c r="ANY42"/>
      <c r="ANZ42"/>
      <c r="AOA42"/>
      <c r="AOB42"/>
      <c r="AOC42"/>
      <c r="AOD42"/>
      <c r="AOE42"/>
      <c r="AOF42"/>
      <c r="AOG42"/>
      <c r="AOH42"/>
      <c r="AOI42"/>
      <c r="AOJ42"/>
      <c r="AOK42"/>
      <c r="AOL42"/>
      <c r="AOM42"/>
      <c r="AON42"/>
      <c r="AOO42"/>
      <c r="AOP42"/>
      <c r="AOQ42"/>
      <c r="AOR42"/>
      <c r="AOS42"/>
      <c r="AOT42"/>
      <c r="AOU42"/>
      <c r="AOV42"/>
      <c r="AOW42"/>
      <c r="AOX42"/>
      <c r="AOY42"/>
      <c r="AOZ42"/>
      <c r="APA42"/>
      <c r="APB42"/>
      <c r="APC42"/>
      <c r="APD42"/>
      <c r="APE42"/>
      <c r="APF42"/>
      <c r="APG42"/>
      <c r="APH42"/>
      <c r="API42"/>
      <c r="APJ42"/>
      <c r="APK42"/>
      <c r="APL42"/>
      <c r="APM42"/>
      <c r="APN42"/>
      <c r="APO42"/>
      <c r="APP42"/>
      <c r="APQ42"/>
      <c r="APR42"/>
      <c r="APS42"/>
      <c r="APT42"/>
      <c r="APU42"/>
      <c r="APV42"/>
      <c r="APW42"/>
      <c r="APX42"/>
      <c r="APY42"/>
      <c r="APZ42"/>
      <c r="AQA42"/>
      <c r="AQB42"/>
      <c r="AQC42"/>
      <c r="AQD42"/>
      <c r="AQE42"/>
      <c r="AQF42"/>
      <c r="AQG42"/>
      <c r="AQH42"/>
      <c r="AQI42"/>
      <c r="AQJ42"/>
      <c r="AQK42"/>
      <c r="AQL42"/>
      <c r="AQM42"/>
      <c r="AQN42"/>
      <c r="AQO42"/>
      <c r="AQP42"/>
      <c r="AQQ42"/>
      <c r="AQR42"/>
      <c r="AQS42"/>
      <c r="AQT42"/>
      <c r="AQU42"/>
      <c r="AQV42"/>
      <c r="AQW42"/>
      <c r="AQX42"/>
      <c r="AQY42"/>
      <c r="AQZ42"/>
      <c r="ARA42"/>
      <c r="ARB42"/>
      <c r="ARC42"/>
      <c r="ARD42"/>
      <c r="ARE42"/>
      <c r="ARF42"/>
      <c r="ARG42"/>
      <c r="ARH42"/>
      <c r="ARI42"/>
      <c r="ARJ42"/>
      <c r="ARK42"/>
      <c r="ARL42"/>
      <c r="ARM42"/>
      <c r="ARN42"/>
      <c r="ARO42"/>
      <c r="ARP42"/>
      <c r="ARQ42"/>
      <c r="ARR42"/>
      <c r="ARS42"/>
      <c r="ART42"/>
      <c r="ARU42"/>
      <c r="ARV42"/>
      <c r="ARW42"/>
      <c r="ARX42"/>
      <c r="ARY42"/>
      <c r="ARZ42"/>
      <c r="ASA42"/>
      <c r="ASB42"/>
      <c r="ASC42"/>
      <c r="ASD42"/>
      <c r="ASE42"/>
      <c r="ASF42"/>
      <c r="ASG42"/>
      <c r="ASH42"/>
      <c r="ASI42"/>
      <c r="ASJ42"/>
      <c r="ASK42"/>
      <c r="ASL42"/>
      <c r="ASM42"/>
      <c r="ASN42"/>
      <c r="ASO42"/>
      <c r="ASP42"/>
      <c r="ASQ42"/>
      <c r="ASR42"/>
      <c r="ASS42"/>
      <c r="AST42"/>
      <c r="ASU42"/>
      <c r="ASV42"/>
      <c r="ASW42"/>
      <c r="ASX42"/>
      <c r="ASY42"/>
      <c r="ASZ42"/>
      <c r="ATA42"/>
      <c r="ATB42"/>
      <c r="ATC42"/>
      <c r="ATD42"/>
      <c r="ATE42"/>
      <c r="ATF42"/>
      <c r="ATG42"/>
      <c r="ATH42"/>
      <c r="ATI42"/>
      <c r="ATJ42"/>
      <c r="ATK42"/>
      <c r="ATL42"/>
      <c r="ATM42"/>
      <c r="ATN42"/>
      <c r="ATO42"/>
      <c r="ATP42"/>
      <c r="ATQ42"/>
      <c r="ATR42"/>
      <c r="ATS42"/>
      <c r="ATT42"/>
      <c r="ATU42"/>
      <c r="ATV42"/>
      <c r="ATW42"/>
      <c r="ATX42"/>
      <c r="ATY42"/>
      <c r="ATZ42"/>
      <c r="AUA42"/>
      <c r="AUB42"/>
      <c r="AUC42"/>
      <c r="AUD42"/>
      <c r="AUE42"/>
      <c r="AUF42"/>
      <c r="AUG42"/>
      <c r="AUH42"/>
      <c r="AUI42"/>
      <c r="AUJ42"/>
      <c r="AUK42"/>
      <c r="AUL42"/>
      <c r="AUM42"/>
      <c r="AUN42"/>
      <c r="AUO42"/>
      <c r="AUP42"/>
      <c r="AUQ42"/>
      <c r="AUR42"/>
      <c r="AUS42"/>
      <c r="AUT42"/>
      <c r="AUU42"/>
      <c r="AUV42"/>
      <c r="AUW42"/>
      <c r="AUX42"/>
      <c r="AUY42"/>
      <c r="AUZ42"/>
      <c r="AVA42"/>
      <c r="AVB42"/>
      <c r="AVC42"/>
      <c r="AVD42"/>
      <c r="AVE42"/>
      <c r="AVF42"/>
      <c r="AVG42"/>
      <c r="AVH42"/>
      <c r="AVI42"/>
      <c r="AVJ42"/>
      <c r="AVK42"/>
      <c r="AVL42"/>
      <c r="AVM42"/>
      <c r="AVN42"/>
      <c r="AVO42"/>
      <c r="AVP42"/>
      <c r="AVQ42"/>
      <c r="AVR42"/>
      <c r="AVS42"/>
      <c r="AVT42"/>
      <c r="AVU42"/>
      <c r="AVV42"/>
      <c r="AVW42"/>
      <c r="AVX42"/>
      <c r="AVY42"/>
      <c r="AVZ42"/>
      <c r="AWA42"/>
    </row>
    <row r="43" spans="1:1275" ht="15" x14ac:dyDescent="0.25">
      <c r="A43" s="41" t="s">
        <v>202</v>
      </c>
      <c r="B43" s="40"/>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v>1</v>
      </c>
      <c r="BE43" s="40">
        <v>14400</v>
      </c>
      <c r="BF43" s="40">
        <v>1</v>
      </c>
      <c r="BG43" s="40">
        <v>14400</v>
      </c>
      <c r="BH43" s="40"/>
      <c r="BI43" s="40"/>
      <c r="BJ43" s="40"/>
      <c r="BK43" s="40"/>
      <c r="BL43" s="40"/>
      <c r="BM43" s="40"/>
      <c r="BN43" s="40"/>
      <c r="BO43" s="40"/>
      <c r="BP43" s="40"/>
      <c r="BQ43" s="40"/>
      <c r="BR43" s="40"/>
      <c r="BS43" s="40"/>
      <c r="BT43" s="40"/>
      <c r="BU43" s="40"/>
      <c r="BV43" s="40"/>
      <c r="BW43" s="40"/>
      <c r="BX43" s="40"/>
      <c r="BY43" s="40"/>
      <c r="BZ43" s="40"/>
      <c r="CA43" s="40"/>
      <c r="CB43" s="40">
        <v>1</v>
      </c>
      <c r="CC43" s="40">
        <v>14400</v>
      </c>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40"/>
      <c r="HP43" s="40"/>
      <c r="HQ43" s="40"/>
      <c r="HR43" s="40"/>
      <c r="HS43" s="40"/>
      <c r="HT43" s="40"/>
      <c r="HU43" s="40"/>
      <c r="HV43" s="40"/>
      <c r="HW43" s="40"/>
      <c r="HX43" s="40"/>
      <c r="HY43" s="40"/>
      <c r="HZ43" s="40"/>
      <c r="IA43" s="40"/>
      <c r="IB43" s="40"/>
      <c r="IC43" s="40"/>
      <c r="ID43" s="40"/>
      <c r="IE43" s="40"/>
      <c r="IF43" s="40"/>
      <c r="IG43" s="40"/>
      <c r="IH43" s="40"/>
      <c r="II43" s="40"/>
      <c r="IJ43" s="40"/>
      <c r="IK43" s="40"/>
      <c r="IL43" s="40"/>
      <c r="IM43" s="40"/>
      <c r="IN43" s="40"/>
      <c r="IO43" s="40"/>
      <c r="IP43" s="40"/>
      <c r="IQ43" s="40"/>
      <c r="IR43" s="40"/>
      <c r="IS43" s="40"/>
      <c r="IT43" s="40"/>
      <c r="IU43" s="40"/>
      <c r="IV43" s="40"/>
      <c r="IW43" s="40"/>
      <c r="IX43" s="40"/>
      <c r="IY43" s="40"/>
      <c r="IZ43" s="40"/>
      <c r="JA43" s="40"/>
      <c r="JB43" s="40"/>
      <c r="JC43" s="40"/>
      <c r="JD43" s="40"/>
      <c r="JE43" s="40"/>
      <c r="JF43" s="40"/>
      <c r="JG43" s="40"/>
      <c r="JH43" s="40"/>
      <c r="JI43" s="40"/>
      <c r="JJ43" s="40"/>
      <c r="JK43" s="40"/>
      <c r="JL43" s="40"/>
      <c r="JM43" s="40"/>
      <c r="JN43" s="40"/>
      <c r="JO43" s="40"/>
      <c r="JP43" s="40"/>
      <c r="JQ43" s="40"/>
      <c r="JR43" s="40"/>
      <c r="JS43" s="40"/>
      <c r="JT43" s="40"/>
      <c r="JU43" s="40"/>
      <c r="JV43" s="40"/>
      <c r="JW43" s="40"/>
      <c r="JX43" s="40"/>
      <c r="JY43" s="40"/>
      <c r="JZ43" s="40"/>
      <c r="KA43" s="40"/>
      <c r="KB43" s="40"/>
      <c r="KC43" s="40"/>
      <c r="KD43" s="40"/>
      <c r="KE43" s="40"/>
      <c r="KF43" s="40"/>
      <c r="KG43" s="40"/>
      <c r="KH43" s="40"/>
      <c r="KI43" s="40"/>
      <c r="KJ43" s="40"/>
      <c r="KK43" s="40"/>
      <c r="KL43" s="40"/>
      <c r="KM43" s="40"/>
      <c r="KN43" s="40"/>
      <c r="KO43" s="40"/>
      <c r="KP43" s="40"/>
      <c r="KQ43" s="40"/>
      <c r="KR43" s="40"/>
      <c r="KS43" s="40"/>
      <c r="KT43" s="40"/>
      <c r="KU43" s="40"/>
      <c r="KV43" s="40"/>
      <c r="KW43" s="40"/>
      <c r="KX43" s="40"/>
      <c r="KY43" s="40"/>
      <c r="KZ43" s="40"/>
      <c r="LA43" s="40"/>
      <c r="LB43" s="40"/>
      <c r="LC43" s="40"/>
      <c r="LD43" s="40"/>
      <c r="LE43" s="40"/>
      <c r="LF43" s="40"/>
      <c r="LG43" s="40"/>
      <c r="LH43" s="40"/>
      <c r="LI43" s="40"/>
      <c r="LJ43" s="40"/>
      <c r="LK43" s="40"/>
      <c r="LL43" s="40"/>
      <c r="LM43" s="40"/>
      <c r="LN43" s="40"/>
      <c r="LO43" s="40"/>
      <c r="LP43" s="40"/>
      <c r="LQ43" s="40"/>
      <c r="LR43" s="40"/>
      <c r="LS43" s="40"/>
      <c r="LT43" s="40"/>
      <c r="LU43" s="40"/>
      <c r="LV43" s="40"/>
      <c r="LW43" s="40"/>
      <c r="LX43" s="40"/>
      <c r="LY43" s="40"/>
      <c r="LZ43" s="40"/>
      <c r="MA43" s="40"/>
      <c r="MB43" s="40"/>
      <c r="MC43" s="40"/>
      <c r="MD43" s="40"/>
      <c r="ME43" s="40"/>
      <c r="MF43" s="40"/>
      <c r="MG43" s="40"/>
      <c r="MH43" s="40"/>
      <c r="MI43" s="40"/>
      <c r="MJ43" s="40"/>
      <c r="MK43" s="40"/>
      <c r="ML43" s="40"/>
      <c r="MM43" s="40"/>
      <c r="MN43" s="40"/>
      <c r="MO43" s="40"/>
      <c r="MP43" s="40"/>
      <c r="MQ43" s="40"/>
      <c r="MR43" s="40"/>
      <c r="MS43" s="40"/>
      <c r="MT43" s="40"/>
      <c r="MU43" s="40"/>
      <c r="MV43" s="40"/>
      <c r="MW43" s="40"/>
      <c r="MX43" s="40"/>
      <c r="MY43" s="40"/>
      <c r="MZ43" s="40">
        <v>1</v>
      </c>
      <c r="NA43" s="40">
        <v>14400</v>
      </c>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c r="AMK43"/>
      <c r="AML43"/>
      <c r="AMM43"/>
      <c r="AMN43"/>
      <c r="AMO43"/>
      <c r="AMP43"/>
      <c r="AMQ43"/>
      <c r="AMR43"/>
      <c r="AMS43"/>
      <c r="AMT43"/>
      <c r="AMU43"/>
      <c r="AMV43"/>
      <c r="AMW43"/>
      <c r="AMX43"/>
      <c r="AMY43"/>
      <c r="AMZ43"/>
      <c r="ANA43"/>
      <c r="ANB43"/>
      <c r="ANC43"/>
      <c r="AND43"/>
      <c r="ANE43"/>
      <c r="ANF43"/>
      <c r="ANG43"/>
      <c r="ANH43"/>
      <c r="ANI43"/>
      <c r="ANJ43"/>
      <c r="ANK43"/>
      <c r="ANL43"/>
      <c r="ANM43"/>
      <c r="ANN43"/>
      <c r="ANO43"/>
      <c r="ANP43"/>
      <c r="ANQ43"/>
      <c r="ANR43"/>
      <c r="ANS43"/>
      <c r="ANT43"/>
      <c r="ANU43"/>
      <c r="ANV43"/>
      <c r="ANW43"/>
      <c r="ANX43"/>
      <c r="ANY43"/>
      <c r="ANZ43"/>
      <c r="AOA43"/>
      <c r="AOB43"/>
      <c r="AOC43"/>
      <c r="AOD43"/>
      <c r="AOE43"/>
      <c r="AOF43"/>
      <c r="AOG43"/>
      <c r="AOH43"/>
      <c r="AOI43"/>
      <c r="AOJ43"/>
      <c r="AOK43"/>
      <c r="AOL43"/>
      <c r="AOM43"/>
      <c r="AON43"/>
      <c r="AOO43"/>
      <c r="AOP43"/>
      <c r="AOQ43"/>
      <c r="AOR43"/>
      <c r="AOS43"/>
      <c r="AOT43"/>
      <c r="AOU43"/>
      <c r="AOV43"/>
      <c r="AOW43"/>
      <c r="AOX43"/>
      <c r="AOY43"/>
      <c r="AOZ43"/>
      <c r="APA43"/>
      <c r="APB43"/>
      <c r="APC43"/>
      <c r="APD43"/>
      <c r="APE43"/>
      <c r="APF43"/>
      <c r="APG43"/>
      <c r="APH43"/>
      <c r="API43"/>
      <c r="APJ43"/>
      <c r="APK43"/>
      <c r="APL43"/>
      <c r="APM43"/>
      <c r="APN43"/>
      <c r="APO43"/>
      <c r="APP43"/>
      <c r="APQ43"/>
      <c r="APR43"/>
      <c r="APS43"/>
      <c r="APT43"/>
      <c r="APU43"/>
      <c r="APV43"/>
      <c r="APW43"/>
      <c r="APX43"/>
      <c r="APY43"/>
      <c r="APZ43"/>
      <c r="AQA43"/>
      <c r="AQB43"/>
      <c r="AQC43"/>
      <c r="AQD43"/>
      <c r="AQE43"/>
      <c r="AQF43"/>
      <c r="AQG43"/>
      <c r="AQH43"/>
      <c r="AQI43"/>
      <c r="AQJ43"/>
      <c r="AQK43"/>
      <c r="AQL43"/>
      <c r="AQM43"/>
      <c r="AQN43"/>
      <c r="AQO43"/>
      <c r="AQP43"/>
      <c r="AQQ43"/>
      <c r="AQR43"/>
      <c r="AQS43"/>
      <c r="AQT43"/>
      <c r="AQU43"/>
      <c r="AQV43"/>
      <c r="AQW43"/>
      <c r="AQX43"/>
      <c r="AQY43"/>
      <c r="AQZ43"/>
      <c r="ARA43"/>
      <c r="ARB43"/>
      <c r="ARC43"/>
      <c r="ARD43"/>
      <c r="ARE43"/>
      <c r="ARF43"/>
      <c r="ARG43"/>
      <c r="ARH43"/>
      <c r="ARI43"/>
      <c r="ARJ43"/>
      <c r="ARK43"/>
      <c r="ARL43"/>
      <c r="ARM43"/>
      <c r="ARN43"/>
      <c r="ARO43"/>
      <c r="ARP43"/>
      <c r="ARQ43"/>
      <c r="ARR43"/>
      <c r="ARS43"/>
      <c r="ART43"/>
      <c r="ARU43"/>
      <c r="ARV43"/>
      <c r="ARW43"/>
      <c r="ARX43"/>
      <c r="ARY43"/>
      <c r="ARZ43"/>
      <c r="ASA43"/>
      <c r="ASB43"/>
      <c r="ASC43"/>
      <c r="ASD43"/>
      <c r="ASE43"/>
      <c r="ASF43"/>
      <c r="ASG43"/>
      <c r="ASH43"/>
      <c r="ASI43"/>
      <c r="ASJ43"/>
      <c r="ASK43"/>
      <c r="ASL43"/>
      <c r="ASM43"/>
      <c r="ASN43"/>
      <c r="ASO43"/>
      <c r="ASP43"/>
      <c r="ASQ43"/>
      <c r="ASR43"/>
      <c r="ASS43"/>
      <c r="AST43"/>
      <c r="ASU43"/>
      <c r="ASV43"/>
      <c r="ASW43"/>
      <c r="ASX43"/>
      <c r="ASY43"/>
      <c r="ASZ43"/>
      <c r="ATA43"/>
      <c r="ATB43"/>
      <c r="ATC43"/>
      <c r="ATD43"/>
      <c r="ATE43"/>
      <c r="ATF43"/>
      <c r="ATG43"/>
      <c r="ATH43"/>
      <c r="ATI43"/>
      <c r="ATJ43"/>
      <c r="ATK43"/>
      <c r="ATL43"/>
      <c r="ATM43"/>
      <c r="ATN43"/>
      <c r="ATO43"/>
      <c r="ATP43"/>
      <c r="ATQ43"/>
      <c r="ATR43"/>
      <c r="ATS43"/>
      <c r="ATT43"/>
      <c r="ATU43"/>
      <c r="ATV43"/>
      <c r="ATW43"/>
      <c r="ATX43"/>
      <c r="ATY43"/>
      <c r="ATZ43"/>
      <c r="AUA43"/>
      <c r="AUB43"/>
      <c r="AUC43"/>
      <c r="AUD43"/>
      <c r="AUE43"/>
      <c r="AUF43"/>
      <c r="AUG43"/>
      <c r="AUH43"/>
      <c r="AUI43"/>
      <c r="AUJ43"/>
      <c r="AUK43"/>
      <c r="AUL43"/>
      <c r="AUM43"/>
      <c r="AUN43"/>
      <c r="AUO43"/>
      <c r="AUP43"/>
      <c r="AUQ43"/>
      <c r="AUR43"/>
      <c r="AUS43"/>
      <c r="AUT43"/>
      <c r="AUU43"/>
      <c r="AUV43"/>
      <c r="AUW43"/>
      <c r="AUX43"/>
      <c r="AUY43"/>
      <c r="AUZ43"/>
      <c r="AVA43"/>
      <c r="AVB43"/>
      <c r="AVC43"/>
      <c r="AVD43"/>
      <c r="AVE43"/>
      <c r="AVF43"/>
      <c r="AVG43"/>
      <c r="AVH43"/>
      <c r="AVI43"/>
      <c r="AVJ43"/>
      <c r="AVK43"/>
      <c r="AVL43"/>
      <c r="AVM43"/>
      <c r="AVN43"/>
      <c r="AVO43"/>
      <c r="AVP43"/>
      <c r="AVQ43"/>
      <c r="AVR43"/>
      <c r="AVS43"/>
      <c r="AVT43"/>
      <c r="AVU43"/>
      <c r="AVV43"/>
      <c r="AVW43"/>
      <c r="AVX43"/>
      <c r="AVY43"/>
      <c r="AVZ43"/>
      <c r="AWA43"/>
    </row>
    <row r="44" spans="1:1275" ht="15" x14ac:dyDescent="0.25">
      <c r="A44" s="41" t="s">
        <v>182</v>
      </c>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v>1</v>
      </c>
      <c r="DY44" s="40">
        <v>15000</v>
      </c>
      <c r="DZ44" s="40">
        <v>1</v>
      </c>
      <c r="EA44" s="40">
        <v>15000</v>
      </c>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v>1</v>
      </c>
      <c r="FC44" s="40">
        <v>15000</v>
      </c>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40"/>
      <c r="HP44" s="40"/>
      <c r="HQ44" s="40"/>
      <c r="HR44" s="40"/>
      <c r="HS44" s="40"/>
      <c r="HT44" s="40"/>
      <c r="HU44" s="40"/>
      <c r="HV44" s="40"/>
      <c r="HW44" s="40"/>
      <c r="HX44" s="40">
        <v>1</v>
      </c>
      <c r="HY44" s="40">
        <v>91468.759607395754</v>
      </c>
      <c r="HZ44" s="40"/>
      <c r="IA44" s="40"/>
      <c r="IB44" s="40"/>
      <c r="IC44" s="40"/>
      <c r="ID44" s="40"/>
      <c r="IE44" s="40"/>
      <c r="IF44" s="40">
        <v>1</v>
      </c>
      <c r="IG44" s="40">
        <v>91468.759607395754</v>
      </c>
      <c r="IH44" s="40"/>
      <c r="II44" s="40"/>
      <c r="IJ44" s="40"/>
      <c r="IK44" s="40"/>
      <c r="IL44" s="40"/>
      <c r="IM44" s="40"/>
      <c r="IN44" s="40"/>
      <c r="IO44" s="40"/>
      <c r="IP44" s="40"/>
      <c r="IQ44" s="40"/>
      <c r="IR44" s="40"/>
      <c r="IS44" s="40"/>
      <c r="IT44" s="40"/>
      <c r="IU44" s="40"/>
      <c r="IV44" s="40"/>
      <c r="IW44" s="40"/>
      <c r="IX44" s="40"/>
      <c r="IY44" s="40"/>
      <c r="IZ44" s="40"/>
      <c r="JA44" s="40"/>
      <c r="JB44" s="40"/>
      <c r="JC44" s="40"/>
      <c r="JD44" s="40">
        <v>1</v>
      </c>
      <c r="JE44" s="40">
        <v>24000</v>
      </c>
      <c r="JF44" s="40"/>
      <c r="JG44" s="40"/>
      <c r="JH44" s="40"/>
      <c r="JI44" s="40"/>
      <c r="JJ44" s="40">
        <v>1</v>
      </c>
      <c r="JK44" s="40">
        <v>24000</v>
      </c>
      <c r="JL44" s="40">
        <v>2</v>
      </c>
      <c r="JM44" s="40">
        <v>57734.379803697877</v>
      </c>
      <c r="JN44" s="40"/>
      <c r="JO44" s="40"/>
      <c r="JP44" s="40"/>
      <c r="JQ44" s="40"/>
      <c r="JR44" s="40"/>
      <c r="JS44" s="40"/>
      <c r="JT44" s="40"/>
      <c r="JU44" s="40"/>
      <c r="JV44" s="40"/>
      <c r="JW44" s="40"/>
      <c r="JX44" s="40"/>
      <c r="JY44" s="40"/>
      <c r="JZ44" s="40"/>
      <c r="KA44" s="40"/>
      <c r="KB44" s="40"/>
      <c r="KC44" s="40"/>
      <c r="KD44" s="40"/>
      <c r="KE44" s="40"/>
      <c r="KF44" s="40"/>
      <c r="KG44" s="40"/>
      <c r="KH44" s="40"/>
      <c r="KI44" s="40"/>
      <c r="KJ44" s="40"/>
      <c r="KK44" s="40"/>
      <c r="KL44" s="40"/>
      <c r="KM44" s="40"/>
      <c r="KN44" s="40"/>
      <c r="KO44" s="40"/>
      <c r="KP44" s="40"/>
      <c r="KQ44" s="40"/>
      <c r="KR44" s="40"/>
      <c r="KS44" s="40"/>
      <c r="KT44" s="40"/>
      <c r="KU44" s="40"/>
      <c r="KV44" s="40"/>
      <c r="KW44" s="40"/>
      <c r="KX44" s="40"/>
      <c r="KY44" s="40"/>
      <c r="KZ44" s="40"/>
      <c r="LA44" s="40"/>
      <c r="LB44" s="40"/>
      <c r="LC44" s="40"/>
      <c r="LD44" s="40"/>
      <c r="LE44" s="40"/>
      <c r="LF44" s="40"/>
      <c r="LG44" s="40"/>
      <c r="LH44" s="40"/>
      <c r="LI44" s="40"/>
      <c r="LJ44" s="40"/>
      <c r="LK44" s="40"/>
      <c r="LL44" s="40"/>
      <c r="LM44" s="40"/>
      <c r="LN44" s="40"/>
      <c r="LO44" s="40"/>
      <c r="LP44" s="40"/>
      <c r="LQ44" s="40"/>
      <c r="LR44" s="40"/>
      <c r="LS44" s="40"/>
      <c r="LT44" s="40"/>
      <c r="LU44" s="40"/>
      <c r="LV44" s="40"/>
      <c r="LW44" s="40"/>
      <c r="LX44" s="40"/>
      <c r="LY44" s="40"/>
      <c r="LZ44" s="40"/>
      <c r="MA44" s="40"/>
      <c r="MB44" s="40"/>
      <c r="MC44" s="40"/>
      <c r="MD44" s="40"/>
      <c r="ME44" s="40"/>
      <c r="MF44" s="40"/>
      <c r="MG44" s="40"/>
      <c r="MH44" s="40"/>
      <c r="MI44" s="40"/>
      <c r="MJ44" s="40"/>
      <c r="MK44" s="40"/>
      <c r="ML44" s="40"/>
      <c r="MM44" s="40"/>
      <c r="MN44" s="40"/>
      <c r="MO44" s="40"/>
      <c r="MP44" s="40"/>
      <c r="MQ44" s="40"/>
      <c r="MR44" s="40"/>
      <c r="MS44" s="40"/>
      <c r="MT44" s="40"/>
      <c r="MU44" s="40"/>
      <c r="MV44" s="40"/>
      <c r="MW44" s="40"/>
      <c r="MX44" s="40"/>
      <c r="MY44" s="40"/>
      <c r="MZ44" s="40">
        <v>3</v>
      </c>
      <c r="NA44" s="40">
        <v>43489.586535798582</v>
      </c>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c r="AMK44"/>
      <c r="AML44"/>
      <c r="AMM44"/>
      <c r="AMN44"/>
      <c r="AMO44"/>
      <c r="AMP44"/>
      <c r="AMQ44"/>
      <c r="AMR44"/>
      <c r="AMS44"/>
      <c r="AMT44"/>
      <c r="AMU44"/>
      <c r="AMV44"/>
      <c r="AMW44"/>
      <c r="AMX44"/>
      <c r="AMY44"/>
      <c r="AMZ44"/>
      <c r="ANA44"/>
      <c r="ANB44"/>
      <c r="ANC44"/>
      <c r="AND44"/>
      <c r="ANE44"/>
      <c r="ANF44"/>
      <c r="ANG44"/>
      <c r="ANH44"/>
      <c r="ANI44"/>
      <c r="ANJ44"/>
      <c r="ANK44"/>
      <c r="ANL44"/>
      <c r="ANM44"/>
      <c r="ANN44"/>
      <c r="ANO44"/>
      <c r="ANP44"/>
      <c r="ANQ44"/>
      <c r="ANR44"/>
      <c r="ANS44"/>
      <c r="ANT44"/>
      <c r="ANU44"/>
      <c r="ANV44"/>
      <c r="ANW44"/>
      <c r="ANX44"/>
      <c r="ANY44"/>
      <c r="ANZ44"/>
      <c r="AOA44"/>
      <c r="AOB44"/>
      <c r="AOC44"/>
      <c r="AOD44"/>
      <c r="AOE44"/>
      <c r="AOF44"/>
      <c r="AOG44"/>
      <c r="AOH44"/>
      <c r="AOI44"/>
      <c r="AOJ44"/>
      <c r="AOK44"/>
      <c r="AOL44"/>
      <c r="AOM44"/>
      <c r="AON44"/>
      <c r="AOO44"/>
      <c r="AOP44"/>
      <c r="AOQ44"/>
      <c r="AOR44"/>
      <c r="AOS44"/>
      <c r="AOT44"/>
      <c r="AOU44"/>
      <c r="AOV44"/>
      <c r="AOW44"/>
      <c r="AOX44"/>
      <c r="AOY44"/>
      <c r="AOZ44"/>
      <c r="APA44"/>
      <c r="APB44"/>
      <c r="APC44"/>
      <c r="APD44"/>
      <c r="APE44"/>
      <c r="APF44"/>
      <c r="APG44"/>
      <c r="APH44"/>
      <c r="API44"/>
      <c r="APJ44"/>
      <c r="APK44"/>
      <c r="APL44"/>
      <c r="APM44"/>
      <c r="APN44"/>
      <c r="APO44"/>
      <c r="APP44"/>
      <c r="APQ44"/>
      <c r="APR44"/>
      <c r="APS44"/>
      <c r="APT44"/>
      <c r="APU44"/>
      <c r="APV44"/>
      <c r="APW44"/>
      <c r="APX44"/>
      <c r="APY44"/>
      <c r="APZ44"/>
      <c r="AQA44"/>
      <c r="AQB44"/>
      <c r="AQC44"/>
      <c r="AQD44"/>
      <c r="AQE44"/>
      <c r="AQF44"/>
      <c r="AQG44"/>
      <c r="AQH44"/>
      <c r="AQI44"/>
      <c r="AQJ44"/>
      <c r="AQK44"/>
      <c r="AQL44"/>
      <c r="AQM44"/>
      <c r="AQN44"/>
      <c r="AQO44"/>
      <c r="AQP44"/>
      <c r="AQQ44"/>
      <c r="AQR44"/>
      <c r="AQS44"/>
      <c r="AQT44"/>
      <c r="AQU44"/>
      <c r="AQV44"/>
      <c r="AQW44"/>
      <c r="AQX44"/>
      <c r="AQY44"/>
      <c r="AQZ44"/>
      <c r="ARA44"/>
      <c r="ARB44"/>
      <c r="ARC44"/>
      <c r="ARD44"/>
      <c r="ARE44"/>
      <c r="ARF44"/>
      <c r="ARG44"/>
      <c r="ARH44"/>
      <c r="ARI44"/>
      <c r="ARJ44"/>
      <c r="ARK44"/>
      <c r="ARL44"/>
      <c r="ARM44"/>
      <c r="ARN44"/>
      <c r="ARO44"/>
      <c r="ARP44"/>
      <c r="ARQ44"/>
      <c r="ARR44"/>
      <c r="ARS44"/>
      <c r="ART44"/>
      <c r="ARU44"/>
      <c r="ARV44"/>
      <c r="ARW44"/>
      <c r="ARX44"/>
      <c r="ARY44"/>
      <c r="ARZ44"/>
      <c r="ASA44"/>
      <c r="ASB44"/>
      <c r="ASC44"/>
      <c r="ASD44"/>
      <c r="ASE44"/>
      <c r="ASF44"/>
      <c r="ASG44"/>
      <c r="ASH44"/>
      <c r="ASI44"/>
      <c r="ASJ44"/>
      <c r="ASK44"/>
      <c r="ASL44"/>
      <c r="ASM44"/>
      <c r="ASN44"/>
      <c r="ASO44"/>
      <c r="ASP44"/>
      <c r="ASQ44"/>
      <c r="ASR44"/>
      <c r="ASS44"/>
      <c r="AST44"/>
      <c r="ASU44"/>
      <c r="ASV44"/>
      <c r="ASW44"/>
      <c r="ASX44"/>
      <c r="ASY44"/>
      <c r="ASZ44"/>
      <c r="ATA44"/>
      <c r="ATB44"/>
      <c r="ATC44"/>
      <c r="ATD44"/>
      <c r="ATE44"/>
      <c r="ATF44"/>
      <c r="ATG44"/>
      <c r="ATH44"/>
      <c r="ATI44"/>
      <c r="ATJ44"/>
      <c r="ATK44"/>
      <c r="ATL44"/>
      <c r="ATM44"/>
      <c r="ATN44"/>
      <c r="ATO44"/>
      <c r="ATP44"/>
      <c r="ATQ44"/>
      <c r="ATR44"/>
      <c r="ATS44"/>
      <c r="ATT44"/>
      <c r="ATU44"/>
      <c r="ATV44"/>
      <c r="ATW44"/>
      <c r="ATX44"/>
      <c r="ATY44"/>
      <c r="ATZ44"/>
      <c r="AUA44"/>
      <c r="AUB44"/>
      <c r="AUC44"/>
      <c r="AUD44"/>
      <c r="AUE44"/>
      <c r="AUF44"/>
      <c r="AUG44"/>
      <c r="AUH44"/>
      <c r="AUI44"/>
      <c r="AUJ44"/>
      <c r="AUK44"/>
      <c r="AUL44"/>
      <c r="AUM44"/>
      <c r="AUN44"/>
      <c r="AUO44"/>
      <c r="AUP44"/>
      <c r="AUQ44"/>
      <c r="AUR44"/>
      <c r="AUS44"/>
      <c r="AUT44"/>
      <c r="AUU44"/>
      <c r="AUV44"/>
      <c r="AUW44"/>
      <c r="AUX44"/>
      <c r="AUY44"/>
      <c r="AUZ44"/>
      <c r="AVA44"/>
      <c r="AVB44"/>
      <c r="AVC44"/>
      <c r="AVD44"/>
      <c r="AVE44"/>
      <c r="AVF44"/>
      <c r="AVG44"/>
      <c r="AVH44"/>
      <c r="AVI44"/>
      <c r="AVJ44"/>
      <c r="AVK44"/>
      <c r="AVL44"/>
      <c r="AVM44"/>
      <c r="AVN44"/>
      <c r="AVO44"/>
      <c r="AVP44"/>
      <c r="AVQ44"/>
      <c r="AVR44"/>
      <c r="AVS44"/>
      <c r="AVT44"/>
      <c r="AVU44"/>
      <c r="AVV44"/>
      <c r="AVW44"/>
      <c r="AVX44"/>
      <c r="AVY44"/>
      <c r="AVZ44"/>
      <c r="AWA44"/>
    </row>
    <row r="45" spans="1:1275" ht="15" x14ac:dyDescent="0.25">
      <c r="A45" s="41" t="s">
        <v>211</v>
      </c>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v>1</v>
      </c>
      <c r="EU45" s="40">
        <v>36000</v>
      </c>
      <c r="EV45" s="40"/>
      <c r="EW45" s="40"/>
      <c r="EX45" s="40"/>
      <c r="EY45" s="40"/>
      <c r="EZ45" s="40">
        <v>1</v>
      </c>
      <c r="FA45" s="40">
        <v>36000</v>
      </c>
      <c r="FB45" s="40">
        <v>1</v>
      </c>
      <c r="FC45" s="40">
        <v>36000</v>
      </c>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40"/>
      <c r="HP45" s="40"/>
      <c r="HQ45" s="40"/>
      <c r="HR45" s="40"/>
      <c r="HS45" s="40"/>
      <c r="HT45" s="40"/>
      <c r="HU45" s="40"/>
      <c r="HV45" s="40"/>
      <c r="HW45" s="40"/>
      <c r="HX45" s="40"/>
      <c r="HY45" s="40"/>
      <c r="HZ45" s="40"/>
      <c r="IA45" s="40"/>
      <c r="IB45" s="40"/>
      <c r="IC45" s="40"/>
      <c r="ID45" s="40"/>
      <c r="IE45" s="40"/>
      <c r="IF45" s="40"/>
      <c r="IG45" s="40"/>
      <c r="IH45" s="40"/>
      <c r="II45" s="40"/>
      <c r="IJ45" s="40"/>
      <c r="IK45" s="40"/>
      <c r="IL45" s="40"/>
      <c r="IM45" s="40"/>
      <c r="IN45" s="40"/>
      <c r="IO45" s="40"/>
      <c r="IP45" s="40"/>
      <c r="IQ45" s="40"/>
      <c r="IR45" s="40"/>
      <c r="IS45" s="40"/>
      <c r="IT45" s="40"/>
      <c r="IU45" s="40"/>
      <c r="IV45" s="40"/>
      <c r="IW45" s="40"/>
      <c r="IX45" s="40"/>
      <c r="IY45" s="40"/>
      <c r="IZ45" s="40"/>
      <c r="JA45" s="40"/>
      <c r="JB45" s="40"/>
      <c r="JC45" s="40"/>
      <c r="JD45" s="40"/>
      <c r="JE45" s="40"/>
      <c r="JF45" s="40"/>
      <c r="JG45" s="40"/>
      <c r="JH45" s="40"/>
      <c r="JI45" s="40"/>
      <c r="JJ45" s="40"/>
      <c r="JK45" s="40"/>
      <c r="JL45" s="40"/>
      <c r="JM45" s="40"/>
      <c r="JN45" s="40"/>
      <c r="JO45" s="40"/>
      <c r="JP45" s="40"/>
      <c r="JQ45" s="40"/>
      <c r="JR45" s="40"/>
      <c r="JS45" s="40"/>
      <c r="JT45" s="40"/>
      <c r="JU45" s="40"/>
      <c r="JV45" s="40"/>
      <c r="JW45" s="40"/>
      <c r="JX45" s="40"/>
      <c r="JY45" s="40"/>
      <c r="JZ45" s="40"/>
      <c r="KA45" s="40"/>
      <c r="KB45" s="40"/>
      <c r="KC45" s="40"/>
      <c r="KD45" s="40"/>
      <c r="KE45" s="40"/>
      <c r="KF45" s="40"/>
      <c r="KG45" s="40"/>
      <c r="KH45" s="40"/>
      <c r="KI45" s="40"/>
      <c r="KJ45" s="40"/>
      <c r="KK45" s="40"/>
      <c r="KL45" s="40"/>
      <c r="KM45" s="40"/>
      <c r="KN45" s="40"/>
      <c r="KO45" s="40"/>
      <c r="KP45" s="40"/>
      <c r="KQ45" s="40"/>
      <c r="KR45" s="40"/>
      <c r="KS45" s="40"/>
      <c r="KT45" s="40"/>
      <c r="KU45" s="40"/>
      <c r="KV45" s="40"/>
      <c r="KW45" s="40"/>
      <c r="KX45" s="40"/>
      <c r="KY45" s="40"/>
      <c r="KZ45" s="40"/>
      <c r="LA45" s="40"/>
      <c r="LB45" s="40"/>
      <c r="LC45" s="40"/>
      <c r="LD45" s="40"/>
      <c r="LE45" s="40"/>
      <c r="LF45" s="40"/>
      <c r="LG45" s="40"/>
      <c r="LH45" s="40"/>
      <c r="LI45" s="40"/>
      <c r="LJ45" s="40"/>
      <c r="LK45" s="40"/>
      <c r="LL45" s="40"/>
      <c r="LM45" s="40"/>
      <c r="LN45" s="40"/>
      <c r="LO45" s="40"/>
      <c r="LP45" s="40"/>
      <c r="LQ45" s="40"/>
      <c r="LR45" s="40"/>
      <c r="LS45" s="40"/>
      <c r="LT45" s="40"/>
      <c r="LU45" s="40"/>
      <c r="LV45" s="40"/>
      <c r="LW45" s="40"/>
      <c r="LX45" s="40"/>
      <c r="LY45" s="40"/>
      <c r="LZ45" s="40"/>
      <c r="MA45" s="40"/>
      <c r="MB45" s="40"/>
      <c r="MC45" s="40"/>
      <c r="MD45" s="40"/>
      <c r="ME45" s="40"/>
      <c r="MF45" s="40"/>
      <c r="MG45" s="40"/>
      <c r="MH45" s="40"/>
      <c r="MI45" s="40"/>
      <c r="MJ45" s="40"/>
      <c r="MK45" s="40"/>
      <c r="ML45" s="40"/>
      <c r="MM45" s="40"/>
      <c r="MN45" s="40"/>
      <c r="MO45" s="40"/>
      <c r="MP45" s="40"/>
      <c r="MQ45" s="40"/>
      <c r="MR45" s="40"/>
      <c r="MS45" s="40"/>
      <c r="MT45" s="40"/>
      <c r="MU45" s="40"/>
      <c r="MV45" s="40"/>
      <c r="MW45" s="40"/>
      <c r="MX45" s="40"/>
      <c r="MY45" s="40"/>
      <c r="MZ45" s="40">
        <v>1</v>
      </c>
      <c r="NA45" s="40">
        <v>36000</v>
      </c>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c r="AMK45"/>
      <c r="AML45"/>
      <c r="AMM45"/>
      <c r="AMN45"/>
      <c r="AMO45"/>
      <c r="AMP45"/>
      <c r="AMQ45"/>
      <c r="AMR45"/>
      <c r="AMS45"/>
      <c r="AMT45"/>
      <c r="AMU45"/>
      <c r="AMV45"/>
      <c r="AMW45"/>
      <c r="AMX45"/>
      <c r="AMY45"/>
      <c r="AMZ45"/>
      <c r="ANA45"/>
      <c r="ANB45"/>
      <c r="ANC45"/>
      <c r="AND45"/>
      <c r="ANE45"/>
      <c r="ANF45"/>
      <c r="ANG45"/>
      <c r="ANH45"/>
      <c r="ANI45"/>
      <c r="ANJ45"/>
      <c r="ANK45"/>
      <c r="ANL45"/>
      <c r="ANM45"/>
      <c r="ANN45"/>
      <c r="ANO45"/>
      <c r="ANP45"/>
      <c r="ANQ45"/>
      <c r="ANR45"/>
      <c r="ANS45"/>
      <c r="ANT45"/>
      <c r="ANU45"/>
      <c r="ANV45"/>
      <c r="ANW45"/>
      <c r="ANX45"/>
      <c r="ANY45"/>
      <c r="ANZ45"/>
      <c r="AOA45"/>
      <c r="AOB45"/>
      <c r="AOC45"/>
      <c r="AOD45"/>
      <c r="AOE45"/>
      <c r="AOF45"/>
      <c r="AOG45"/>
      <c r="AOH45"/>
      <c r="AOI45"/>
      <c r="AOJ45"/>
      <c r="AOK45"/>
      <c r="AOL45"/>
      <c r="AOM45"/>
      <c r="AON45"/>
      <c r="AOO45"/>
      <c r="AOP45"/>
      <c r="AOQ45"/>
      <c r="AOR45"/>
      <c r="AOS45"/>
      <c r="AOT45"/>
      <c r="AOU45"/>
      <c r="AOV45"/>
      <c r="AOW45"/>
      <c r="AOX45"/>
      <c r="AOY45"/>
      <c r="AOZ45"/>
      <c r="APA45"/>
      <c r="APB45"/>
      <c r="APC45"/>
      <c r="APD45"/>
      <c r="APE45"/>
      <c r="APF45"/>
      <c r="APG45"/>
      <c r="APH45"/>
      <c r="API45"/>
      <c r="APJ45"/>
      <c r="APK45"/>
      <c r="APL45"/>
      <c r="APM45"/>
      <c r="APN45"/>
      <c r="APO45"/>
      <c r="APP45"/>
      <c r="APQ45"/>
      <c r="APR45"/>
      <c r="APS45"/>
      <c r="APT45"/>
      <c r="APU45"/>
      <c r="APV45"/>
      <c r="APW45"/>
      <c r="APX45"/>
      <c r="APY45"/>
      <c r="APZ45"/>
      <c r="AQA45"/>
      <c r="AQB45"/>
      <c r="AQC45"/>
      <c r="AQD45"/>
      <c r="AQE45"/>
      <c r="AQF45"/>
      <c r="AQG45"/>
      <c r="AQH45"/>
      <c r="AQI45"/>
      <c r="AQJ45"/>
      <c r="AQK45"/>
      <c r="AQL45"/>
      <c r="AQM45"/>
      <c r="AQN45"/>
      <c r="AQO45"/>
      <c r="AQP45"/>
      <c r="AQQ45"/>
      <c r="AQR45"/>
      <c r="AQS45"/>
      <c r="AQT45"/>
      <c r="AQU45"/>
      <c r="AQV45"/>
      <c r="AQW45"/>
      <c r="AQX45"/>
      <c r="AQY45"/>
      <c r="AQZ45"/>
      <c r="ARA45"/>
      <c r="ARB45"/>
      <c r="ARC45"/>
      <c r="ARD45"/>
      <c r="ARE45"/>
      <c r="ARF45"/>
      <c r="ARG45"/>
      <c r="ARH45"/>
      <c r="ARI45"/>
      <c r="ARJ45"/>
      <c r="ARK45"/>
      <c r="ARL45"/>
      <c r="ARM45"/>
      <c r="ARN45"/>
      <c r="ARO45"/>
      <c r="ARP45"/>
      <c r="ARQ45"/>
      <c r="ARR45"/>
      <c r="ARS45"/>
      <c r="ART45"/>
      <c r="ARU45"/>
      <c r="ARV45"/>
      <c r="ARW45"/>
      <c r="ARX45"/>
      <c r="ARY45"/>
      <c r="ARZ45"/>
      <c r="ASA45"/>
      <c r="ASB45"/>
      <c r="ASC45"/>
      <c r="ASD45"/>
      <c r="ASE45"/>
      <c r="ASF45"/>
      <c r="ASG45"/>
      <c r="ASH45"/>
      <c r="ASI45"/>
      <c r="ASJ45"/>
      <c r="ASK45"/>
      <c r="ASL45"/>
      <c r="ASM45"/>
      <c r="ASN45"/>
      <c r="ASO45"/>
      <c r="ASP45"/>
      <c r="ASQ45"/>
      <c r="ASR45"/>
      <c r="ASS45"/>
      <c r="AST45"/>
      <c r="ASU45"/>
      <c r="ASV45"/>
      <c r="ASW45"/>
      <c r="ASX45"/>
      <c r="ASY45"/>
      <c r="ASZ45"/>
      <c r="ATA45"/>
      <c r="ATB45"/>
      <c r="ATC45"/>
      <c r="ATD45"/>
      <c r="ATE45"/>
      <c r="ATF45"/>
      <c r="ATG45"/>
      <c r="ATH45"/>
      <c r="ATI45"/>
      <c r="ATJ45"/>
      <c r="ATK45"/>
      <c r="ATL45"/>
      <c r="ATM45"/>
      <c r="ATN45"/>
      <c r="ATO45"/>
      <c r="ATP45"/>
      <c r="ATQ45"/>
      <c r="ATR45"/>
      <c r="ATS45"/>
      <c r="ATT45"/>
      <c r="ATU45"/>
      <c r="ATV45"/>
      <c r="ATW45"/>
      <c r="ATX45"/>
      <c r="ATY45"/>
      <c r="ATZ45"/>
      <c r="AUA45"/>
      <c r="AUB45"/>
      <c r="AUC45"/>
      <c r="AUD45"/>
      <c r="AUE45"/>
      <c r="AUF45"/>
      <c r="AUG45"/>
      <c r="AUH45"/>
      <c r="AUI45"/>
      <c r="AUJ45"/>
      <c r="AUK45"/>
      <c r="AUL45"/>
      <c r="AUM45"/>
      <c r="AUN45"/>
      <c r="AUO45"/>
      <c r="AUP45"/>
      <c r="AUQ45"/>
      <c r="AUR45"/>
      <c r="AUS45"/>
      <c r="AUT45"/>
      <c r="AUU45"/>
      <c r="AUV45"/>
      <c r="AUW45"/>
      <c r="AUX45"/>
      <c r="AUY45"/>
      <c r="AUZ45"/>
      <c r="AVA45"/>
      <c r="AVB45"/>
      <c r="AVC45"/>
      <c r="AVD45"/>
      <c r="AVE45"/>
      <c r="AVF45"/>
      <c r="AVG45"/>
      <c r="AVH45"/>
      <c r="AVI45"/>
      <c r="AVJ45"/>
      <c r="AVK45"/>
      <c r="AVL45"/>
      <c r="AVM45"/>
      <c r="AVN45"/>
      <c r="AVO45"/>
      <c r="AVP45"/>
      <c r="AVQ45"/>
      <c r="AVR45"/>
      <c r="AVS45"/>
      <c r="AVT45"/>
      <c r="AVU45"/>
      <c r="AVV45"/>
      <c r="AVW45"/>
      <c r="AVX45"/>
      <c r="AVY45"/>
      <c r="AVZ45"/>
      <c r="AWA45"/>
    </row>
    <row r="46" spans="1:1275" ht="15" x14ac:dyDescent="0.25">
      <c r="A46" s="41" t="s">
        <v>159</v>
      </c>
      <c r="B46" s="40"/>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v>1</v>
      </c>
      <c r="BS46" s="40">
        <v>106000</v>
      </c>
      <c r="BT46" s="40"/>
      <c r="BU46" s="40"/>
      <c r="BV46" s="40"/>
      <c r="BW46" s="40"/>
      <c r="BX46" s="40"/>
      <c r="BY46" s="40"/>
      <c r="BZ46" s="40">
        <v>1</v>
      </c>
      <c r="CA46" s="40">
        <v>106000</v>
      </c>
      <c r="CB46" s="40">
        <v>1</v>
      </c>
      <c r="CC46" s="40">
        <v>106000</v>
      </c>
      <c r="CD46" s="40"/>
      <c r="CE46" s="40"/>
      <c r="CF46" s="40"/>
      <c r="CG46" s="40"/>
      <c r="CH46" s="40"/>
      <c r="CI46" s="40"/>
      <c r="CJ46" s="40"/>
      <c r="CK46" s="40"/>
      <c r="CL46" s="40"/>
      <c r="CM46" s="40"/>
      <c r="CN46" s="40"/>
      <c r="CO46" s="40"/>
      <c r="CP46" s="40">
        <v>1</v>
      </c>
      <c r="CQ46" s="40">
        <v>20000</v>
      </c>
      <c r="CR46" s="40"/>
      <c r="CS46" s="40"/>
      <c r="CT46" s="40"/>
      <c r="CU46" s="40"/>
      <c r="CV46" s="40">
        <v>1</v>
      </c>
      <c r="CW46" s="40">
        <v>20000</v>
      </c>
      <c r="CX46" s="40"/>
      <c r="CY46" s="40"/>
      <c r="CZ46" s="40"/>
      <c r="DA46" s="40"/>
      <c r="DB46" s="40"/>
      <c r="DC46" s="40"/>
      <c r="DD46" s="40"/>
      <c r="DE46" s="40"/>
      <c r="DF46" s="40"/>
      <c r="DG46" s="40"/>
      <c r="DH46" s="40"/>
      <c r="DI46" s="40"/>
      <c r="DJ46" s="40"/>
      <c r="DK46" s="40"/>
      <c r="DL46" s="40"/>
      <c r="DM46" s="40"/>
      <c r="DN46" s="40"/>
      <c r="DO46" s="40"/>
      <c r="DP46" s="40">
        <v>1</v>
      </c>
      <c r="DQ46" s="40">
        <v>20000</v>
      </c>
      <c r="DR46" s="40"/>
      <c r="DS46" s="40"/>
      <c r="DT46" s="40"/>
      <c r="DU46" s="40"/>
      <c r="DV46" s="40"/>
      <c r="DW46" s="40"/>
      <c r="DX46" s="40"/>
      <c r="DY46" s="40"/>
      <c r="DZ46" s="40"/>
      <c r="EA46" s="40"/>
      <c r="EB46" s="40"/>
      <c r="EC46" s="40"/>
      <c r="ED46" s="40">
        <v>1</v>
      </c>
      <c r="EE46" s="40">
        <v>82888.5550559455</v>
      </c>
      <c r="EF46" s="40"/>
      <c r="EG46" s="40"/>
      <c r="EH46" s="40">
        <v>1</v>
      </c>
      <c r="EI46" s="40">
        <v>82888.5550559455</v>
      </c>
      <c r="EJ46" s="40"/>
      <c r="EK46" s="40"/>
      <c r="EL46" s="40"/>
      <c r="EM46" s="40"/>
      <c r="EN46" s="40"/>
      <c r="EO46" s="40"/>
      <c r="EP46" s="40"/>
      <c r="EQ46" s="40"/>
      <c r="ER46" s="40"/>
      <c r="ES46" s="40"/>
      <c r="ET46" s="40"/>
      <c r="EU46" s="40"/>
      <c r="EV46" s="40"/>
      <c r="EW46" s="40"/>
      <c r="EX46" s="40"/>
      <c r="EY46" s="40"/>
      <c r="EZ46" s="40"/>
      <c r="FA46" s="40"/>
      <c r="FB46" s="40">
        <v>1</v>
      </c>
      <c r="FC46" s="40">
        <v>82888.5550559455</v>
      </c>
      <c r="FD46" s="40"/>
      <c r="FE46" s="40"/>
      <c r="FF46" s="40"/>
      <c r="FG46" s="40"/>
      <c r="FH46" s="40"/>
      <c r="FI46" s="40"/>
      <c r="FJ46" s="40"/>
      <c r="FK46" s="40"/>
      <c r="FL46" s="40"/>
      <c r="FM46" s="40"/>
      <c r="FN46" s="40"/>
      <c r="FO46" s="40"/>
      <c r="FP46" s="40"/>
      <c r="FQ46" s="40"/>
      <c r="FR46" s="40"/>
      <c r="FS46" s="40"/>
      <c r="FT46" s="40">
        <v>1</v>
      </c>
      <c r="FU46" s="40">
        <v>76906.906752939132</v>
      </c>
      <c r="FV46" s="40">
        <v>1</v>
      </c>
      <c r="FW46" s="40">
        <v>76906.906752939132</v>
      </c>
      <c r="FX46" s="40"/>
      <c r="FY46" s="40"/>
      <c r="FZ46" s="40"/>
      <c r="GA46" s="40"/>
      <c r="GB46" s="40"/>
      <c r="GC46" s="40"/>
      <c r="GD46" s="40"/>
      <c r="GE46" s="40"/>
      <c r="GF46" s="40"/>
      <c r="GG46" s="40"/>
      <c r="GH46" s="40"/>
      <c r="GI46" s="40"/>
      <c r="GJ46" s="40"/>
      <c r="GK46" s="40"/>
      <c r="GL46" s="40"/>
      <c r="GM46" s="40"/>
      <c r="GN46" s="40">
        <v>1</v>
      </c>
      <c r="GO46" s="40">
        <v>76906.906752939132</v>
      </c>
      <c r="GP46" s="40"/>
      <c r="GQ46" s="40"/>
      <c r="GR46" s="40"/>
      <c r="GS46" s="40"/>
      <c r="GT46" s="40"/>
      <c r="GU46" s="40"/>
      <c r="GV46" s="40"/>
      <c r="GW46" s="40"/>
      <c r="GX46" s="40"/>
      <c r="GY46" s="40"/>
      <c r="GZ46" s="40"/>
      <c r="HA46" s="40"/>
      <c r="HB46" s="40"/>
      <c r="HC46" s="40"/>
      <c r="HD46" s="40"/>
      <c r="HE46" s="40"/>
      <c r="HF46" s="40">
        <v>1</v>
      </c>
      <c r="HG46" s="40">
        <v>102542.54233725216</v>
      </c>
      <c r="HH46" s="40"/>
      <c r="HI46" s="40"/>
      <c r="HJ46" s="40">
        <v>1</v>
      </c>
      <c r="HK46" s="40">
        <v>102542.54233725216</v>
      </c>
      <c r="HL46" s="40"/>
      <c r="HM46" s="40"/>
      <c r="HN46" s="40"/>
      <c r="HO46" s="40"/>
      <c r="HP46" s="40"/>
      <c r="HQ46" s="40"/>
      <c r="HR46" s="40"/>
      <c r="HS46" s="40"/>
      <c r="HT46" s="40"/>
      <c r="HU46" s="40"/>
      <c r="HV46" s="40">
        <v>1</v>
      </c>
      <c r="HW46" s="40">
        <v>102542.54233725216</v>
      </c>
      <c r="HX46" s="40"/>
      <c r="HY46" s="40"/>
      <c r="HZ46" s="40"/>
      <c r="IA46" s="40"/>
      <c r="IB46" s="40"/>
      <c r="IC46" s="40"/>
      <c r="ID46" s="40"/>
      <c r="IE46" s="40"/>
      <c r="IF46" s="40"/>
      <c r="IG46" s="40"/>
      <c r="IH46" s="40"/>
      <c r="II46" s="40"/>
      <c r="IJ46" s="40"/>
      <c r="IK46" s="40"/>
      <c r="IL46" s="40"/>
      <c r="IM46" s="40"/>
      <c r="IN46" s="40"/>
      <c r="IO46" s="40"/>
      <c r="IP46" s="40"/>
      <c r="IQ46" s="40"/>
      <c r="IR46" s="40"/>
      <c r="IS46" s="40"/>
      <c r="IT46" s="40"/>
      <c r="IU46" s="40"/>
      <c r="IV46" s="40">
        <v>1</v>
      </c>
      <c r="IW46" s="40">
        <v>106815.148267971</v>
      </c>
      <c r="IX46" s="40"/>
      <c r="IY46" s="40"/>
      <c r="IZ46" s="40">
        <v>1</v>
      </c>
      <c r="JA46" s="40">
        <v>106815.148267971</v>
      </c>
      <c r="JB46" s="40"/>
      <c r="JC46" s="40"/>
      <c r="JD46" s="40"/>
      <c r="JE46" s="40"/>
      <c r="JF46" s="40"/>
      <c r="JG46" s="40"/>
      <c r="JH46" s="40"/>
      <c r="JI46" s="40"/>
      <c r="JJ46" s="40"/>
      <c r="JK46" s="40"/>
      <c r="JL46" s="40">
        <v>1</v>
      </c>
      <c r="JM46" s="40">
        <v>106815.148267971</v>
      </c>
      <c r="JN46" s="40"/>
      <c r="JO46" s="40"/>
      <c r="JP46" s="40"/>
      <c r="JQ46" s="40"/>
      <c r="JR46" s="40"/>
      <c r="JS46" s="40"/>
      <c r="JT46" s="40"/>
      <c r="JU46" s="40"/>
      <c r="JV46" s="40"/>
      <c r="JW46" s="40"/>
      <c r="JX46" s="40"/>
      <c r="JY46" s="40"/>
      <c r="JZ46" s="40"/>
      <c r="KA46" s="40"/>
      <c r="KB46" s="40"/>
      <c r="KC46" s="40"/>
      <c r="KD46" s="40"/>
      <c r="KE46" s="40"/>
      <c r="KF46" s="40"/>
      <c r="KG46" s="40"/>
      <c r="KH46" s="40"/>
      <c r="KI46" s="40"/>
      <c r="KJ46" s="40"/>
      <c r="KK46" s="40"/>
      <c r="KL46" s="40"/>
      <c r="KM46" s="40"/>
      <c r="KN46" s="40"/>
      <c r="KO46" s="40"/>
      <c r="KP46" s="40"/>
      <c r="KQ46" s="40"/>
      <c r="KR46" s="40"/>
      <c r="KS46" s="40"/>
      <c r="KT46" s="40"/>
      <c r="KU46" s="40"/>
      <c r="KV46" s="40"/>
      <c r="KW46" s="40"/>
      <c r="KX46" s="40"/>
      <c r="KY46" s="40"/>
      <c r="KZ46" s="40"/>
      <c r="LA46" s="40"/>
      <c r="LB46" s="40"/>
      <c r="LC46" s="40"/>
      <c r="LD46" s="40"/>
      <c r="LE46" s="40"/>
      <c r="LF46" s="40"/>
      <c r="LG46" s="40"/>
      <c r="LH46" s="40"/>
      <c r="LI46" s="40"/>
      <c r="LJ46" s="40"/>
      <c r="LK46" s="40"/>
      <c r="LL46" s="40"/>
      <c r="LM46" s="40"/>
      <c r="LN46" s="40"/>
      <c r="LO46" s="40"/>
      <c r="LP46" s="40"/>
      <c r="LQ46" s="40"/>
      <c r="LR46" s="40"/>
      <c r="LS46" s="40"/>
      <c r="LT46" s="40"/>
      <c r="LU46" s="40"/>
      <c r="LV46" s="40"/>
      <c r="LW46" s="40"/>
      <c r="LX46" s="40"/>
      <c r="LY46" s="40"/>
      <c r="LZ46" s="40"/>
      <c r="MA46" s="40"/>
      <c r="MB46" s="40"/>
      <c r="MC46" s="40"/>
      <c r="MD46" s="40"/>
      <c r="ME46" s="40"/>
      <c r="MF46" s="40"/>
      <c r="MG46" s="40"/>
      <c r="MH46" s="40"/>
      <c r="MI46" s="40"/>
      <c r="MJ46" s="40"/>
      <c r="MK46" s="40"/>
      <c r="ML46" s="40"/>
      <c r="MM46" s="40"/>
      <c r="MN46" s="40"/>
      <c r="MO46" s="40"/>
      <c r="MP46" s="40"/>
      <c r="MQ46" s="40"/>
      <c r="MR46" s="40"/>
      <c r="MS46" s="40"/>
      <c r="MT46" s="40"/>
      <c r="MU46" s="40"/>
      <c r="MV46" s="40"/>
      <c r="MW46" s="40"/>
      <c r="MX46" s="40"/>
      <c r="MY46" s="40"/>
      <c r="MZ46" s="40">
        <v>6</v>
      </c>
      <c r="NA46" s="40">
        <v>82525.525402351297</v>
      </c>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c r="AMK46"/>
      <c r="AML46"/>
      <c r="AMM46"/>
      <c r="AMN46"/>
      <c r="AMO46"/>
      <c r="AMP46"/>
      <c r="AMQ46"/>
      <c r="AMR46"/>
      <c r="AMS46"/>
      <c r="AMT46"/>
      <c r="AMU46"/>
      <c r="AMV46"/>
      <c r="AMW46"/>
      <c r="AMX46"/>
      <c r="AMY46"/>
      <c r="AMZ46"/>
      <c r="ANA46"/>
      <c r="ANB46"/>
      <c r="ANC46"/>
      <c r="AND46"/>
      <c r="ANE46"/>
      <c r="ANF46"/>
      <c r="ANG46"/>
      <c r="ANH46"/>
      <c r="ANI46"/>
      <c r="ANJ46"/>
      <c r="ANK46"/>
      <c r="ANL46"/>
      <c r="ANM46"/>
      <c r="ANN46"/>
      <c r="ANO46"/>
      <c r="ANP46"/>
      <c r="ANQ46"/>
      <c r="ANR46"/>
      <c r="ANS46"/>
      <c r="ANT46"/>
      <c r="ANU46"/>
      <c r="ANV46"/>
      <c r="ANW46"/>
      <c r="ANX46"/>
      <c r="ANY46"/>
      <c r="ANZ46"/>
      <c r="AOA46"/>
      <c r="AOB46"/>
      <c r="AOC46"/>
      <c r="AOD46"/>
      <c r="AOE46"/>
      <c r="AOF46"/>
      <c r="AOG46"/>
      <c r="AOH46"/>
      <c r="AOI46"/>
      <c r="AOJ46"/>
      <c r="AOK46"/>
      <c r="AOL46"/>
      <c r="AOM46"/>
      <c r="AON46"/>
      <c r="AOO46"/>
      <c r="AOP46"/>
      <c r="AOQ46"/>
      <c r="AOR46"/>
      <c r="AOS46"/>
      <c r="AOT46"/>
      <c r="AOU46"/>
      <c r="AOV46"/>
      <c r="AOW46"/>
      <c r="AOX46"/>
      <c r="AOY46"/>
      <c r="AOZ46"/>
      <c r="APA46"/>
      <c r="APB46"/>
      <c r="APC46"/>
      <c r="APD46"/>
      <c r="APE46"/>
      <c r="APF46"/>
      <c r="APG46"/>
      <c r="APH46"/>
      <c r="API46"/>
      <c r="APJ46"/>
      <c r="APK46"/>
      <c r="APL46"/>
      <c r="APM46"/>
      <c r="APN46"/>
      <c r="APO46"/>
      <c r="APP46"/>
      <c r="APQ46"/>
      <c r="APR46"/>
      <c r="APS46"/>
      <c r="APT46"/>
      <c r="APU46"/>
      <c r="APV46"/>
      <c r="APW46"/>
      <c r="APX46"/>
      <c r="APY46"/>
      <c r="APZ46"/>
      <c r="AQA46"/>
      <c r="AQB46"/>
      <c r="AQC46"/>
      <c r="AQD46"/>
      <c r="AQE46"/>
      <c r="AQF46"/>
      <c r="AQG46"/>
      <c r="AQH46"/>
      <c r="AQI46"/>
      <c r="AQJ46"/>
      <c r="AQK46"/>
      <c r="AQL46"/>
      <c r="AQM46"/>
      <c r="AQN46"/>
      <c r="AQO46"/>
      <c r="AQP46"/>
      <c r="AQQ46"/>
      <c r="AQR46"/>
      <c r="AQS46"/>
      <c r="AQT46"/>
      <c r="AQU46"/>
      <c r="AQV46"/>
      <c r="AQW46"/>
      <c r="AQX46"/>
      <c r="AQY46"/>
      <c r="AQZ46"/>
      <c r="ARA46"/>
      <c r="ARB46"/>
      <c r="ARC46"/>
      <c r="ARD46"/>
      <c r="ARE46"/>
      <c r="ARF46"/>
      <c r="ARG46"/>
      <c r="ARH46"/>
      <c r="ARI46"/>
      <c r="ARJ46"/>
      <c r="ARK46"/>
      <c r="ARL46"/>
      <c r="ARM46"/>
      <c r="ARN46"/>
      <c r="ARO46"/>
      <c r="ARP46"/>
      <c r="ARQ46"/>
      <c r="ARR46"/>
      <c r="ARS46"/>
      <c r="ART46"/>
      <c r="ARU46"/>
      <c r="ARV46"/>
      <c r="ARW46"/>
      <c r="ARX46"/>
      <c r="ARY46"/>
      <c r="ARZ46"/>
      <c r="ASA46"/>
      <c r="ASB46"/>
      <c r="ASC46"/>
      <c r="ASD46"/>
      <c r="ASE46"/>
      <c r="ASF46"/>
      <c r="ASG46"/>
      <c r="ASH46"/>
      <c r="ASI46"/>
      <c r="ASJ46"/>
      <c r="ASK46"/>
      <c r="ASL46"/>
      <c r="ASM46"/>
      <c r="ASN46"/>
      <c r="ASO46"/>
      <c r="ASP46"/>
      <c r="ASQ46"/>
      <c r="ASR46"/>
      <c r="ASS46"/>
      <c r="AST46"/>
      <c r="ASU46"/>
      <c r="ASV46"/>
      <c r="ASW46"/>
      <c r="ASX46"/>
      <c r="ASY46"/>
      <c r="ASZ46"/>
      <c r="ATA46"/>
      <c r="ATB46"/>
      <c r="ATC46"/>
      <c r="ATD46"/>
      <c r="ATE46"/>
      <c r="ATF46"/>
      <c r="ATG46"/>
      <c r="ATH46"/>
      <c r="ATI46"/>
      <c r="ATJ46"/>
      <c r="ATK46"/>
      <c r="ATL46"/>
      <c r="ATM46"/>
      <c r="ATN46"/>
      <c r="ATO46"/>
      <c r="ATP46"/>
      <c r="ATQ46"/>
      <c r="ATR46"/>
      <c r="ATS46"/>
      <c r="ATT46"/>
      <c r="ATU46"/>
      <c r="ATV46"/>
      <c r="ATW46"/>
      <c r="ATX46"/>
      <c r="ATY46"/>
      <c r="ATZ46"/>
      <c r="AUA46"/>
      <c r="AUB46"/>
      <c r="AUC46"/>
      <c r="AUD46"/>
      <c r="AUE46"/>
      <c r="AUF46"/>
      <c r="AUG46"/>
      <c r="AUH46"/>
      <c r="AUI46"/>
      <c r="AUJ46"/>
      <c r="AUK46"/>
      <c r="AUL46"/>
      <c r="AUM46"/>
      <c r="AUN46"/>
      <c r="AUO46"/>
      <c r="AUP46"/>
      <c r="AUQ46"/>
      <c r="AUR46"/>
      <c r="AUS46"/>
      <c r="AUT46"/>
      <c r="AUU46"/>
      <c r="AUV46"/>
      <c r="AUW46"/>
      <c r="AUX46"/>
      <c r="AUY46"/>
      <c r="AUZ46"/>
      <c r="AVA46"/>
      <c r="AVB46"/>
      <c r="AVC46"/>
      <c r="AVD46"/>
      <c r="AVE46"/>
      <c r="AVF46"/>
      <c r="AVG46"/>
      <c r="AVH46"/>
      <c r="AVI46"/>
      <c r="AVJ46"/>
      <c r="AVK46"/>
      <c r="AVL46"/>
      <c r="AVM46"/>
      <c r="AVN46"/>
      <c r="AVO46"/>
      <c r="AVP46"/>
      <c r="AVQ46"/>
      <c r="AVR46"/>
      <c r="AVS46"/>
      <c r="AVT46"/>
      <c r="AVU46"/>
      <c r="AVV46"/>
      <c r="AVW46"/>
      <c r="AVX46"/>
      <c r="AVY46"/>
      <c r="AVZ46"/>
      <c r="AWA46"/>
    </row>
    <row r="47" spans="1:1275" ht="15" x14ac:dyDescent="0.25">
      <c r="A47" s="41" t="s">
        <v>214</v>
      </c>
      <c r="B47" s="40"/>
      <c r="C47" s="40"/>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v>1</v>
      </c>
      <c r="AU47" s="40">
        <v>12000</v>
      </c>
      <c r="AV47" s="40">
        <v>1</v>
      </c>
      <c r="AW47" s="40">
        <v>12000</v>
      </c>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v>1</v>
      </c>
      <c r="CC47" s="40">
        <v>12000</v>
      </c>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40"/>
      <c r="HP47" s="40"/>
      <c r="HQ47" s="40"/>
      <c r="HR47" s="40"/>
      <c r="HS47" s="40"/>
      <c r="HT47" s="40"/>
      <c r="HU47" s="40"/>
      <c r="HV47" s="40"/>
      <c r="HW47" s="40"/>
      <c r="HX47" s="40"/>
      <c r="HY47" s="40"/>
      <c r="HZ47" s="40"/>
      <c r="IA47" s="40"/>
      <c r="IB47" s="40"/>
      <c r="IC47" s="40"/>
      <c r="ID47" s="40"/>
      <c r="IE47" s="40"/>
      <c r="IF47" s="40"/>
      <c r="IG47" s="40"/>
      <c r="IH47" s="40"/>
      <c r="II47" s="40"/>
      <c r="IJ47" s="40"/>
      <c r="IK47" s="40"/>
      <c r="IL47" s="40"/>
      <c r="IM47" s="40"/>
      <c r="IN47" s="40"/>
      <c r="IO47" s="40"/>
      <c r="IP47" s="40"/>
      <c r="IQ47" s="40"/>
      <c r="IR47" s="40"/>
      <c r="IS47" s="40"/>
      <c r="IT47" s="40"/>
      <c r="IU47" s="40"/>
      <c r="IV47" s="40"/>
      <c r="IW47" s="40"/>
      <c r="IX47" s="40"/>
      <c r="IY47" s="40"/>
      <c r="IZ47" s="40"/>
      <c r="JA47" s="40"/>
      <c r="JB47" s="40"/>
      <c r="JC47" s="40"/>
      <c r="JD47" s="40"/>
      <c r="JE47" s="40"/>
      <c r="JF47" s="40"/>
      <c r="JG47" s="40"/>
      <c r="JH47" s="40"/>
      <c r="JI47" s="40"/>
      <c r="JJ47" s="40"/>
      <c r="JK47" s="40"/>
      <c r="JL47" s="40"/>
      <c r="JM47" s="40"/>
      <c r="JN47" s="40"/>
      <c r="JO47" s="40"/>
      <c r="JP47" s="40"/>
      <c r="JQ47" s="40"/>
      <c r="JR47" s="40"/>
      <c r="JS47" s="40"/>
      <c r="JT47" s="40"/>
      <c r="JU47" s="40"/>
      <c r="JV47" s="40"/>
      <c r="JW47" s="40"/>
      <c r="JX47" s="40"/>
      <c r="JY47" s="40"/>
      <c r="JZ47" s="40"/>
      <c r="KA47" s="40"/>
      <c r="KB47" s="40"/>
      <c r="KC47" s="40"/>
      <c r="KD47" s="40"/>
      <c r="KE47" s="40"/>
      <c r="KF47" s="40"/>
      <c r="KG47" s="40"/>
      <c r="KH47" s="40"/>
      <c r="KI47" s="40"/>
      <c r="KJ47" s="40"/>
      <c r="KK47" s="40"/>
      <c r="KL47" s="40"/>
      <c r="KM47" s="40"/>
      <c r="KN47" s="40"/>
      <c r="KO47" s="40"/>
      <c r="KP47" s="40"/>
      <c r="KQ47" s="40"/>
      <c r="KR47" s="40"/>
      <c r="KS47" s="40"/>
      <c r="KT47" s="40"/>
      <c r="KU47" s="40"/>
      <c r="KV47" s="40"/>
      <c r="KW47" s="40"/>
      <c r="KX47" s="40"/>
      <c r="KY47" s="40"/>
      <c r="KZ47" s="40"/>
      <c r="LA47" s="40"/>
      <c r="LB47" s="40"/>
      <c r="LC47" s="40"/>
      <c r="LD47" s="40"/>
      <c r="LE47" s="40"/>
      <c r="LF47" s="40"/>
      <c r="LG47" s="40"/>
      <c r="LH47" s="40"/>
      <c r="LI47" s="40"/>
      <c r="LJ47" s="40"/>
      <c r="LK47" s="40"/>
      <c r="LL47" s="40"/>
      <c r="LM47" s="40"/>
      <c r="LN47" s="40"/>
      <c r="LO47" s="40"/>
      <c r="LP47" s="40"/>
      <c r="LQ47" s="40"/>
      <c r="LR47" s="40"/>
      <c r="LS47" s="40"/>
      <c r="LT47" s="40"/>
      <c r="LU47" s="40"/>
      <c r="LV47" s="40"/>
      <c r="LW47" s="40"/>
      <c r="LX47" s="40"/>
      <c r="LY47" s="40"/>
      <c r="LZ47" s="40"/>
      <c r="MA47" s="40"/>
      <c r="MB47" s="40"/>
      <c r="MC47" s="40"/>
      <c r="MD47" s="40"/>
      <c r="ME47" s="40"/>
      <c r="MF47" s="40"/>
      <c r="MG47" s="40"/>
      <c r="MH47" s="40"/>
      <c r="MI47" s="40"/>
      <c r="MJ47" s="40"/>
      <c r="MK47" s="40"/>
      <c r="ML47" s="40"/>
      <c r="MM47" s="40"/>
      <c r="MN47" s="40"/>
      <c r="MO47" s="40"/>
      <c r="MP47" s="40"/>
      <c r="MQ47" s="40"/>
      <c r="MR47" s="40"/>
      <c r="MS47" s="40"/>
      <c r="MT47" s="40"/>
      <c r="MU47" s="40"/>
      <c r="MV47" s="40"/>
      <c r="MW47" s="40"/>
      <c r="MX47" s="40"/>
      <c r="MY47" s="40"/>
      <c r="MZ47" s="40">
        <v>1</v>
      </c>
      <c r="NA47" s="40">
        <v>12000</v>
      </c>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c r="AMK47"/>
      <c r="AML47"/>
      <c r="AMM47"/>
      <c r="AMN47"/>
      <c r="AMO47"/>
      <c r="AMP47"/>
      <c r="AMQ47"/>
      <c r="AMR47"/>
      <c r="AMS47"/>
      <c r="AMT47"/>
      <c r="AMU47"/>
      <c r="AMV47"/>
      <c r="AMW47"/>
      <c r="AMX47"/>
      <c r="AMY47"/>
      <c r="AMZ47"/>
      <c r="ANA47"/>
      <c r="ANB47"/>
      <c r="ANC47"/>
      <c r="AND47"/>
      <c r="ANE47"/>
      <c r="ANF47"/>
      <c r="ANG47"/>
      <c r="ANH47"/>
      <c r="ANI47"/>
      <c r="ANJ47"/>
      <c r="ANK47"/>
      <c r="ANL47"/>
      <c r="ANM47"/>
      <c r="ANN47"/>
      <c r="ANO47"/>
      <c r="ANP47"/>
      <c r="ANQ47"/>
      <c r="ANR47"/>
      <c r="ANS47"/>
      <c r="ANT47"/>
      <c r="ANU47"/>
      <c r="ANV47"/>
      <c r="ANW47"/>
      <c r="ANX47"/>
      <c r="ANY47"/>
      <c r="ANZ47"/>
      <c r="AOA47"/>
      <c r="AOB47"/>
      <c r="AOC47"/>
      <c r="AOD47"/>
      <c r="AOE47"/>
      <c r="AOF47"/>
      <c r="AOG47"/>
      <c r="AOH47"/>
      <c r="AOI47"/>
      <c r="AOJ47"/>
      <c r="AOK47"/>
      <c r="AOL47"/>
      <c r="AOM47"/>
      <c r="AON47"/>
      <c r="AOO47"/>
      <c r="AOP47"/>
      <c r="AOQ47"/>
      <c r="AOR47"/>
      <c r="AOS47"/>
      <c r="AOT47"/>
      <c r="AOU47"/>
      <c r="AOV47"/>
      <c r="AOW47"/>
      <c r="AOX47"/>
      <c r="AOY47"/>
      <c r="AOZ47"/>
      <c r="APA47"/>
      <c r="APB47"/>
      <c r="APC47"/>
      <c r="APD47"/>
      <c r="APE47"/>
      <c r="APF47"/>
      <c r="APG47"/>
      <c r="APH47"/>
      <c r="API47"/>
      <c r="APJ47"/>
      <c r="APK47"/>
      <c r="APL47"/>
      <c r="APM47"/>
      <c r="APN47"/>
      <c r="APO47"/>
      <c r="APP47"/>
      <c r="APQ47"/>
      <c r="APR47"/>
      <c r="APS47"/>
      <c r="APT47"/>
      <c r="APU47"/>
      <c r="APV47"/>
      <c r="APW47"/>
      <c r="APX47"/>
      <c r="APY47"/>
      <c r="APZ47"/>
      <c r="AQA47"/>
      <c r="AQB47"/>
      <c r="AQC47"/>
      <c r="AQD47"/>
      <c r="AQE47"/>
      <c r="AQF47"/>
      <c r="AQG47"/>
      <c r="AQH47"/>
      <c r="AQI47"/>
      <c r="AQJ47"/>
      <c r="AQK47"/>
      <c r="AQL47"/>
      <c r="AQM47"/>
      <c r="AQN47"/>
      <c r="AQO47"/>
      <c r="AQP47"/>
      <c r="AQQ47"/>
      <c r="AQR47"/>
      <c r="AQS47"/>
      <c r="AQT47"/>
      <c r="AQU47"/>
      <c r="AQV47"/>
      <c r="AQW47"/>
      <c r="AQX47"/>
      <c r="AQY47"/>
      <c r="AQZ47"/>
      <c r="ARA47"/>
      <c r="ARB47"/>
      <c r="ARC47"/>
      <c r="ARD47"/>
      <c r="ARE47"/>
      <c r="ARF47"/>
      <c r="ARG47"/>
      <c r="ARH47"/>
      <c r="ARI47"/>
      <c r="ARJ47"/>
      <c r="ARK47"/>
      <c r="ARL47"/>
      <c r="ARM47"/>
      <c r="ARN47"/>
      <c r="ARO47"/>
      <c r="ARP47"/>
      <c r="ARQ47"/>
      <c r="ARR47"/>
      <c r="ARS47"/>
      <c r="ART47"/>
      <c r="ARU47"/>
      <c r="ARV47"/>
      <c r="ARW47"/>
      <c r="ARX47"/>
      <c r="ARY47"/>
      <c r="ARZ47"/>
      <c r="ASA47"/>
      <c r="ASB47"/>
      <c r="ASC47"/>
      <c r="ASD47"/>
      <c r="ASE47"/>
      <c r="ASF47"/>
      <c r="ASG47"/>
      <c r="ASH47"/>
      <c r="ASI47"/>
      <c r="ASJ47"/>
      <c r="ASK47"/>
      <c r="ASL47"/>
      <c r="ASM47"/>
      <c r="ASN47"/>
      <c r="ASO47"/>
      <c r="ASP47"/>
      <c r="ASQ47"/>
      <c r="ASR47"/>
      <c r="ASS47"/>
      <c r="AST47"/>
      <c r="ASU47"/>
      <c r="ASV47"/>
      <c r="ASW47"/>
      <c r="ASX47"/>
      <c r="ASY47"/>
      <c r="ASZ47"/>
      <c r="ATA47"/>
      <c r="ATB47"/>
      <c r="ATC47"/>
      <c r="ATD47"/>
      <c r="ATE47"/>
      <c r="ATF47"/>
      <c r="ATG47"/>
      <c r="ATH47"/>
      <c r="ATI47"/>
      <c r="ATJ47"/>
      <c r="ATK47"/>
      <c r="ATL47"/>
      <c r="ATM47"/>
      <c r="ATN47"/>
      <c r="ATO47"/>
      <c r="ATP47"/>
      <c r="ATQ47"/>
      <c r="ATR47"/>
      <c r="ATS47"/>
      <c r="ATT47"/>
      <c r="ATU47"/>
      <c r="ATV47"/>
      <c r="ATW47"/>
      <c r="ATX47"/>
      <c r="ATY47"/>
      <c r="ATZ47"/>
      <c r="AUA47"/>
      <c r="AUB47"/>
      <c r="AUC47"/>
      <c r="AUD47"/>
      <c r="AUE47"/>
      <c r="AUF47"/>
      <c r="AUG47"/>
      <c r="AUH47"/>
      <c r="AUI47"/>
      <c r="AUJ47"/>
      <c r="AUK47"/>
      <c r="AUL47"/>
      <c r="AUM47"/>
      <c r="AUN47"/>
      <c r="AUO47"/>
      <c r="AUP47"/>
      <c r="AUQ47"/>
      <c r="AUR47"/>
      <c r="AUS47"/>
      <c r="AUT47"/>
      <c r="AUU47"/>
      <c r="AUV47"/>
      <c r="AUW47"/>
      <c r="AUX47"/>
      <c r="AUY47"/>
      <c r="AUZ47"/>
      <c r="AVA47"/>
      <c r="AVB47"/>
      <c r="AVC47"/>
      <c r="AVD47"/>
      <c r="AVE47"/>
      <c r="AVF47"/>
      <c r="AVG47"/>
      <c r="AVH47"/>
      <c r="AVI47"/>
      <c r="AVJ47"/>
      <c r="AVK47"/>
      <c r="AVL47"/>
      <c r="AVM47"/>
      <c r="AVN47"/>
      <c r="AVO47"/>
      <c r="AVP47"/>
      <c r="AVQ47"/>
      <c r="AVR47"/>
      <c r="AVS47"/>
      <c r="AVT47"/>
      <c r="AVU47"/>
      <c r="AVV47"/>
      <c r="AVW47"/>
      <c r="AVX47"/>
      <c r="AVY47"/>
      <c r="AVZ47"/>
      <c r="AWA47"/>
    </row>
    <row r="48" spans="1:1275" ht="15" x14ac:dyDescent="0.25">
      <c r="A48" s="41" t="s">
        <v>171</v>
      </c>
      <c r="B48" s="40"/>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v>1</v>
      </c>
      <c r="BW48" s="40">
        <v>149907.13380100971</v>
      </c>
      <c r="BX48" s="40"/>
      <c r="BY48" s="40"/>
      <c r="BZ48" s="40">
        <v>1</v>
      </c>
      <c r="CA48" s="40">
        <v>149907.13380100971</v>
      </c>
      <c r="CB48" s="40">
        <v>1</v>
      </c>
      <c r="CC48" s="40">
        <v>149907.13380100971</v>
      </c>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v>1</v>
      </c>
      <c r="EE48" s="40">
        <v>228671.89901848941</v>
      </c>
      <c r="EF48" s="40"/>
      <c r="EG48" s="40"/>
      <c r="EH48" s="40">
        <v>1</v>
      </c>
      <c r="EI48" s="40">
        <v>228671.89901848941</v>
      </c>
      <c r="EJ48" s="40">
        <v>1</v>
      </c>
      <c r="EK48" s="40">
        <v>114335.9495092447</v>
      </c>
      <c r="EL48" s="40"/>
      <c r="EM48" s="40"/>
      <c r="EN48" s="40"/>
      <c r="EO48" s="40"/>
      <c r="EP48" s="40">
        <v>1</v>
      </c>
      <c r="EQ48" s="40">
        <v>114335.9495092447</v>
      </c>
      <c r="ER48" s="40"/>
      <c r="ES48" s="40"/>
      <c r="ET48" s="40"/>
      <c r="EU48" s="40"/>
      <c r="EV48" s="40"/>
      <c r="EW48" s="40"/>
      <c r="EX48" s="40"/>
      <c r="EY48" s="40"/>
      <c r="EZ48" s="40"/>
      <c r="FA48" s="40"/>
      <c r="FB48" s="40">
        <v>2</v>
      </c>
      <c r="FC48" s="40">
        <v>171503.92426386705</v>
      </c>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40"/>
      <c r="HP48" s="40"/>
      <c r="HQ48" s="40"/>
      <c r="HR48" s="40"/>
      <c r="HS48" s="40"/>
      <c r="HT48" s="40"/>
      <c r="HU48" s="40"/>
      <c r="HV48" s="40"/>
      <c r="HW48" s="40"/>
      <c r="HX48" s="40"/>
      <c r="HY48" s="40"/>
      <c r="HZ48" s="40"/>
      <c r="IA48" s="40"/>
      <c r="IB48" s="40"/>
      <c r="IC48" s="40"/>
      <c r="ID48" s="40"/>
      <c r="IE48" s="40"/>
      <c r="IF48" s="40"/>
      <c r="IG48" s="40"/>
      <c r="IH48" s="40"/>
      <c r="II48" s="40"/>
      <c r="IJ48" s="40"/>
      <c r="IK48" s="40"/>
      <c r="IL48" s="40"/>
      <c r="IM48" s="40"/>
      <c r="IN48" s="40"/>
      <c r="IO48" s="40"/>
      <c r="IP48" s="40"/>
      <c r="IQ48" s="40"/>
      <c r="IR48" s="40"/>
      <c r="IS48" s="40"/>
      <c r="IT48" s="40">
        <v>2</v>
      </c>
      <c r="IU48" s="40">
        <v>95279.957924370596</v>
      </c>
      <c r="IV48" s="40"/>
      <c r="IW48" s="40"/>
      <c r="IX48" s="40">
        <v>1</v>
      </c>
      <c r="IY48" s="40">
        <v>60000</v>
      </c>
      <c r="IZ48" s="40">
        <v>3</v>
      </c>
      <c r="JA48" s="40">
        <v>83519.971949580402</v>
      </c>
      <c r="JB48" s="40">
        <v>1</v>
      </c>
      <c r="JC48" s="40">
        <v>50307.817784067665</v>
      </c>
      <c r="JD48" s="40"/>
      <c r="JE48" s="40"/>
      <c r="JF48" s="40"/>
      <c r="JG48" s="40"/>
      <c r="JH48" s="40"/>
      <c r="JI48" s="40"/>
      <c r="JJ48" s="40">
        <v>1</v>
      </c>
      <c r="JK48" s="40">
        <v>50307.817784067665</v>
      </c>
      <c r="JL48" s="40">
        <v>4</v>
      </c>
      <c r="JM48" s="40">
        <v>75216.933408202211</v>
      </c>
      <c r="JN48" s="40"/>
      <c r="JO48" s="40"/>
      <c r="JP48" s="40"/>
      <c r="JQ48" s="40"/>
      <c r="JR48" s="40"/>
      <c r="JS48" s="40"/>
      <c r="JT48" s="40"/>
      <c r="JU48" s="40"/>
      <c r="JV48" s="40"/>
      <c r="JW48" s="40"/>
      <c r="JX48" s="40"/>
      <c r="JY48" s="40"/>
      <c r="JZ48" s="40"/>
      <c r="KA48" s="40"/>
      <c r="KB48" s="40"/>
      <c r="KC48" s="40"/>
      <c r="KD48" s="40"/>
      <c r="KE48" s="40"/>
      <c r="KF48" s="40"/>
      <c r="KG48" s="40"/>
      <c r="KH48" s="40"/>
      <c r="KI48" s="40"/>
      <c r="KJ48" s="40"/>
      <c r="KK48" s="40"/>
      <c r="KL48" s="40"/>
      <c r="KM48" s="40"/>
      <c r="KN48" s="40"/>
      <c r="KO48" s="40"/>
      <c r="KP48" s="40"/>
      <c r="KQ48" s="40"/>
      <c r="KR48" s="40"/>
      <c r="KS48" s="40"/>
      <c r="KT48" s="40"/>
      <c r="KU48" s="40"/>
      <c r="KV48" s="40"/>
      <c r="KW48" s="40"/>
      <c r="KX48" s="40"/>
      <c r="KY48" s="40"/>
      <c r="KZ48" s="40"/>
      <c r="LA48" s="40"/>
      <c r="LB48" s="40"/>
      <c r="LC48" s="40"/>
      <c r="LD48" s="40"/>
      <c r="LE48" s="40"/>
      <c r="LF48" s="40"/>
      <c r="LG48" s="40"/>
      <c r="LH48" s="40"/>
      <c r="LI48" s="40"/>
      <c r="LJ48" s="40"/>
      <c r="LK48" s="40"/>
      <c r="LL48" s="40"/>
      <c r="LM48" s="40"/>
      <c r="LN48" s="40"/>
      <c r="LO48" s="40"/>
      <c r="LP48" s="40"/>
      <c r="LQ48" s="40"/>
      <c r="LR48" s="40"/>
      <c r="LS48" s="40"/>
      <c r="LT48" s="40"/>
      <c r="LU48" s="40"/>
      <c r="LV48" s="40"/>
      <c r="LW48" s="40"/>
      <c r="LX48" s="40"/>
      <c r="LY48" s="40"/>
      <c r="LZ48" s="40"/>
      <c r="MA48" s="40"/>
      <c r="MB48" s="40"/>
      <c r="MC48" s="40"/>
      <c r="MD48" s="40"/>
      <c r="ME48" s="40"/>
      <c r="MF48" s="40"/>
      <c r="MG48" s="40"/>
      <c r="MH48" s="40"/>
      <c r="MI48" s="40"/>
      <c r="MJ48" s="40"/>
      <c r="MK48" s="40"/>
      <c r="ML48" s="40"/>
      <c r="MM48" s="40"/>
      <c r="MN48" s="40"/>
      <c r="MO48" s="40"/>
      <c r="MP48" s="40"/>
      <c r="MQ48" s="40"/>
      <c r="MR48" s="40"/>
      <c r="MS48" s="40"/>
      <c r="MT48" s="40"/>
      <c r="MU48" s="40"/>
      <c r="MV48" s="40"/>
      <c r="MW48" s="40"/>
      <c r="MX48" s="40"/>
      <c r="MY48" s="40"/>
      <c r="MZ48" s="40">
        <v>7</v>
      </c>
      <c r="NA48" s="40">
        <v>113397.53085165039</v>
      </c>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c r="AMK48"/>
      <c r="AML48"/>
      <c r="AMM48"/>
      <c r="AMN48"/>
      <c r="AMO48"/>
      <c r="AMP48"/>
      <c r="AMQ48"/>
      <c r="AMR48"/>
      <c r="AMS48"/>
      <c r="AMT48"/>
      <c r="AMU48"/>
      <c r="AMV48"/>
      <c r="AMW48"/>
      <c r="AMX48"/>
      <c r="AMY48"/>
      <c r="AMZ48"/>
      <c r="ANA48"/>
      <c r="ANB48"/>
      <c r="ANC48"/>
      <c r="AND48"/>
      <c r="ANE48"/>
      <c r="ANF48"/>
      <c r="ANG48"/>
      <c r="ANH48"/>
      <c r="ANI48"/>
      <c r="ANJ48"/>
      <c r="ANK48"/>
      <c r="ANL48"/>
      <c r="ANM48"/>
      <c r="ANN48"/>
      <c r="ANO48"/>
      <c r="ANP48"/>
      <c r="ANQ48"/>
      <c r="ANR48"/>
      <c r="ANS48"/>
      <c r="ANT48"/>
      <c r="ANU48"/>
      <c r="ANV48"/>
      <c r="ANW48"/>
      <c r="ANX48"/>
      <c r="ANY48"/>
      <c r="ANZ48"/>
      <c r="AOA48"/>
      <c r="AOB48"/>
      <c r="AOC48"/>
      <c r="AOD48"/>
      <c r="AOE48"/>
      <c r="AOF48"/>
      <c r="AOG48"/>
      <c r="AOH48"/>
      <c r="AOI48"/>
      <c r="AOJ48"/>
      <c r="AOK48"/>
      <c r="AOL48"/>
      <c r="AOM48"/>
      <c r="AON48"/>
      <c r="AOO48"/>
      <c r="AOP48"/>
      <c r="AOQ48"/>
      <c r="AOR48"/>
      <c r="AOS48"/>
      <c r="AOT48"/>
      <c r="AOU48"/>
      <c r="AOV48"/>
      <c r="AOW48"/>
      <c r="AOX48"/>
      <c r="AOY48"/>
      <c r="AOZ48"/>
      <c r="APA48"/>
      <c r="APB48"/>
      <c r="APC48"/>
      <c r="APD48"/>
      <c r="APE48"/>
      <c r="APF48"/>
      <c r="APG48"/>
      <c r="APH48"/>
      <c r="API48"/>
      <c r="APJ48"/>
      <c r="APK48"/>
      <c r="APL48"/>
      <c r="APM48"/>
      <c r="APN48"/>
      <c r="APO48"/>
      <c r="APP48"/>
      <c r="APQ48"/>
      <c r="APR48"/>
      <c r="APS48"/>
      <c r="APT48"/>
      <c r="APU48"/>
      <c r="APV48"/>
      <c r="APW48"/>
      <c r="APX48"/>
      <c r="APY48"/>
      <c r="APZ48"/>
      <c r="AQA48"/>
      <c r="AQB48"/>
      <c r="AQC48"/>
      <c r="AQD48"/>
      <c r="AQE48"/>
      <c r="AQF48"/>
      <c r="AQG48"/>
      <c r="AQH48"/>
      <c r="AQI48"/>
      <c r="AQJ48"/>
      <c r="AQK48"/>
      <c r="AQL48"/>
      <c r="AQM48"/>
      <c r="AQN48"/>
      <c r="AQO48"/>
      <c r="AQP48"/>
      <c r="AQQ48"/>
      <c r="AQR48"/>
      <c r="AQS48"/>
      <c r="AQT48"/>
      <c r="AQU48"/>
      <c r="AQV48"/>
      <c r="AQW48"/>
      <c r="AQX48"/>
      <c r="AQY48"/>
      <c r="AQZ48"/>
      <c r="ARA48"/>
      <c r="ARB48"/>
      <c r="ARC48"/>
      <c r="ARD48"/>
      <c r="ARE48"/>
      <c r="ARF48"/>
      <c r="ARG48"/>
      <c r="ARH48"/>
      <c r="ARI48"/>
      <c r="ARJ48"/>
      <c r="ARK48"/>
      <c r="ARL48"/>
      <c r="ARM48"/>
      <c r="ARN48"/>
      <c r="ARO48"/>
      <c r="ARP48"/>
      <c r="ARQ48"/>
      <c r="ARR48"/>
      <c r="ARS48"/>
      <c r="ART48"/>
      <c r="ARU48"/>
      <c r="ARV48"/>
      <c r="ARW48"/>
      <c r="ARX48"/>
      <c r="ARY48"/>
      <c r="ARZ48"/>
      <c r="ASA48"/>
      <c r="ASB48"/>
      <c r="ASC48"/>
      <c r="ASD48"/>
      <c r="ASE48"/>
      <c r="ASF48"/>
      <c r="ASG48"/>
      <c r="ASH48"/>
      <c r="ASI48"/>
      <c r="ASJ48"/>
      <c r="ASK48"/>
      <c r="ASL48"/>
      <c r="ASM48"/>
      <c r="ASN48"/>
      <c r="ASO48"/>
      <c r="ASP48"/>
      <c r="ASQ48"/>
      <c r="ASR48"/>
      <c r="ASS48"/>
      <c r="AST48"/>
      <c r="ASU48"/>
      <c r="ASV48"/>
      <c r="ASW48"/>
      <c r="ASX48"/>
      <c r="ASY48"/>
      <c r="ASZ48"/>
      <c r="ATA48"/>
      <c r="ATB48"/>
      <c r="ATC48"/>
      <c r="ATD48"/>
      <c r="ATE48"/>
      <c r="ATF48"/>
      <c r="ATG48"/>
      <c r="ATH48"/>
      <c r="ATI48"/>
      <c r="ATJ48"/>
      <c r="ATK48"/>
      <c r="ATL48"/>
      <c r="ATM48"/>
      <c r="ATN48"/>
      <c r="ATO48"/>
      <c r="ATP48"/>
      <c r="ATQ48"/>
      <c r="ATR48"/>
      <c r="ATS48"/>
      <c r="ATT48"/>
      <c r="ATU48"/>
      <c r="ATV48"/>
      <c r="ATW48"/>
      <c r="ATX48"/>
      <c r="ATY48"/>
      <c r="ATZ48"/>
      <c r="AUA48"/>
      <c r="AUB48"/>
      <c r="AUC48"/>
      <c r="AUD48"/>
      <c r="AUE48"/>
      <c r="AUF48"/>
      <c r="AUG48"/>
      <c r="AUH48"/>
      <c r="AUI48"/>
      <c r="AUJ48"/>
      <c r="AUK48"/>
      <c r="AUL48"/>
      <c r="AUM48"/>
      <c r="AUN48"/>
      <c r="AUO48"/>
      <c r="AUP48"/>
      <c r="AUQ48"/>
      <c r="AUR48"/>
      <c r="AUS48"/>
      <c r="AUT48"/>
      <c r="AUU48"/>
      <c r="AUV48"/>
      <c r="AUW48"/>
      <c r="AUX48"/>
      <c r="AUY48"/>
      <c r="AUZ48"/>
      <c r="AVA48"/>
      <c r="AVB48"/>
      <c r="AVC48"/>
      <c r="AVD48"/>
      <c r="AVE48"/>
      <c r="AVF48"/>
      <c r="AVG48"/>
      <c r="AVH48"/>
      <c r="AVI48"/>
      <c r="AVJ48"/>
      <c r="AVK48"/>
      <c r="AVL48"/>
      <c r="AVM48"/>
      <c r="AVN48"/>
      <c r="AVO48"/>
      <c r="AVP48"/>
      <c r="AVQ48"/>
      <c r="AVR48"/>
      <c r="AVS48"/>
      <c r="AVT48"/>
      <c r="AVU48"/>
      <c r="AVV48"/>
      <c r="AVW48"/>
      <c r="AVX48"/>
      <c r="AVY48"/>
      <c r="AVZ48"/>
      <c r="AWA48"/>
    </row>
    <row r="49" spans="1:1275" ht="15" x14ac:dyDescent="0.25">
      <c r="A49" s="41" t="s">
        <v>172</v>
      </c>
      <c r="B49" s="40"/>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v>1</v>
      </c>
      <c r="AU49" s="40">
        <v>89944.280280605832</v>
      </c>
      <c r="AV49" s="40">
        <v>1</v>
      </c>
      <c r="AW49" s="40">
        <v>89944.280280605832</v>
      </c>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v>1</v>
      </c>
      <c r="CC49" s="40">
        <v>89944.280280605832</v>
      </c>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v>1</v>
      </c>
      <c r="DM49" s="40">
        <v>60000</v>
      </c>
      <c r="DN49" s="40">
        <v>1</v>
      </c>
      <c r="DO49" s="40">
        <v>60000</v>
      </c>
      <c r="DP49" s="40">
        <v>1</v>
      </c>
      <c r="DQ49" s="40">
        <v>60000</v>
      </c>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40"/>
      <c r="HP49" s="40"/>
      <c r="HQ49" s="40"/>
      <c r="HR49" s="40"/>
      <c r="HS49" s="40"/>
      <c r="HT49" s="40"/>
      <c r="HU49" s="40"/>
      <c r="HV49" s="40"/>
      <c r="HW49" s="40"/>
      <c r="HX49" s="40">
        <v>1</v>
      </c>
      <c r="HY49" s="40">
        <v>76223.966339496474</v>
      </c>
      <c r="HZ49" s="40"/>
      <c r="IA49" s="40"/>
      <c r="IB49" s="40"/>
      <c r="IC49" s="40"/>
      <c r="ID49" s="40"/>
      <c r="IE49" s="40"/>
      <c r="IF49" s="40">
        <v>1</v>
      </c>
      <c r="IG49" s="40">
        <v>76223.966339496474</v>
      </c>
      <c r="IH49" s="40"/>
      <c r="II49" s="40"/>
      <c r="IJ49" s="40"/>
      <c r="IK49" s="40"/>
      <c r="IL49" s="40"/>
      <c r="IM49" s="40"/>
      <c r="IN49" s="40"/>
      <c r="IO49" s="40"/>
      <c r="IP49" s="40"/>
      <c r="IQ49" s="40"/>
      <c r="IR49" s="40"/>
      <c r="IS49" s="40"/>
      <c r="IT49" s="40"/>
      <c r="IU49" s="40"/>
      <c r="IV49" s="40"/>
      <c r="IW49" s="40"/>
      <c r="IX49" s="40"/>
      <c r="IY49" s="40"/>
      <c r="IZ49" s="40"/>
      <c r="JA49" s="40"/>
      <c r="JB49" s="40"/>
      <c r="JC49" s="40"/>
      <c r="JD49" s="40"/>
      <c r="JE49" s="40"/>
      <c r="JF49" s="40"/>
      <c r="JG49" s="40"/>
      <c r="JH49" s="40"/>
      <c r="JI49" s="40"/>
      <c r="JJ49" s="40"/>
      <c r="JK49" s="40"/>
      <c r="JL49" s="40">
        <v>1</v>
      </c>
      <c r="JM49" s="40">
        <v>76223.966339496474</v>
      </c>
      <c r="JN49" s="40"/>
      <c r="JO49" s="40"/>
      <c r="JP49" s="40"/>
      <c r="JQ49" s="40"/>
      <c r="JR49" s="40"/>
      <c r="JS49" s="40"/>
      <c r="JT49" s="40"/>
      <c r="JU49" s="40"/>
      <c r="JV49" s="40"/>
      <c r="JW49" s="40"/>
      <c r="JX49" s="40"/>
      <c r="JY49" s="40"/>
      <c r="JZ49" s="40"/>
      <c r="KA49" s="40"/>
      <c r="KB49" s="40"/>
      <c r="KC49" s="40"/>
      <c r="KD49" s="40"/>
      <c r="KE49" s="40"/>
      <c r="KF49" s="40"/>
      <c r="KG49" s="40"/>
      <c r="KH49" s="40"/>
      <c r="KI49" s="40"/>
      <c r="KJ49" s="40"/>
      <c r="KK49" s="40"/>
      <c r="KL49" s="40"/>
      <c r="KM49" s="40"/>
      <c r="KN49" s="40"/>
      <c r="KO49" s="40"/>
      <c r="KP49" s="40"/>
      <c r="KQ49" s="40"/>
      <c r="KR49" s="40"/>
      <c r="KS49" s="40"/>
      <c r="KT49" s="40"/>
      <c r="KU49" s="40"/>
      <c r="KV49" s="40"/>
      <c r="KW49" s="40"/>
      <c r="KX49" s="40"/>
      <c r="KY49" s="40"/>
      <c r="KZ49" s="40"/>
      <c r="LA49" s="40"/>
      <c r="LB49" s="40"/>
      <c r="LC49" s="40"/>
      <c r="LD49" s="40"/>
      <c r="LE49" s="40"/>
      <c r="LF49" s="40"/>
      <c r="LG49" s="40"/>
      <c r="LH49" s="40"/>
      <c r="LI49" s="40"/>
      <c r="LJ49" s="40"/>
      <c r="LK49" s="40"/>
      <c r="LL49" s="40"/>
      <c r="LM49" s="40"/>
      <c r="LN49" s="40"/>
      <c r="LO49" s="40"/>
      <c r="LP49" s="40"/>
      <c r="LQ49" s="40"/>
      <c r="LR49" s="40"/>
      <c r="LS49" s="40"/>
      <c r="LT49" s="40"/>
      <c r="LU49" s="40"/>
      <c r="LV49" s="40"/>
      <c r="LW49" s="40"/>
      <c r="LX49" s="40"/>
      <c r="LY49" s="40"/>
      <c r="LZ49" s="40"/>
      <c r="MA49" s="40"/>
      <c r="MB49" s="40"/>
      <c r="MC49" s="40"/>
      <c r="MD49" s="40"/>
      <c r="ME49" s="40"/>
      <c r="MF49" s="40"/>
      <c r="MG49" s="40"/>
      <c r="MH49" s="40"/>
      <c r="MI49" s="40"/>
      <c r="MJ49" s="40"/>
      <c r="MK49" s="40"/>
      <c r="ML49" s="40"/>
      <c r="MM49" s="40"/>
      <c r="MN49" s="40"/>
      <c r="MO49" s="40"/>
      <c r="MP49" s="40"/>
      <c r="MQ49" s="40"/>
      <c r="MR49" s="40"/>
      <c r="MS49" s="40"/>
      <c r="MT49" s="40"/>
      <c r="MU49" s="40"/>
      <c r="MV49" s="40"/>
      <c r="MW49" s="40"/>
      <c r="MX49" s="40"/>
      <c r="MY49" s="40"/>
      <c r="MZ49" s="40">
        <v>3</v>
      </c>
      <c r="NA49" s="40">
        <v>75389.415540034111</v>
      </c>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c r="AMK49"/>
      <c r="AML49"/>
      <c r="AMM49"/>
      <c r="AMN49"/>
      <c r="AMO49"/>
      <c r="AMP49"/>
      <c r="AMQ49"/>
      <c r="AMR49"/>
      <c r="AMS49"/>
      <c r="AMT49"/>
      <c r="AMU49"/>
      <c r="AMV49"/>
      <c r="AMW49"/>
      <c r="AMX49"/>
      <c r="AMY49"/>
      <c r="AMZ49"/>
      <c r="ANA49"/>
      <c r="ANB49"/>
      <c r="ANC49"/>
      <c r="AND49"/>
      <c r="ANE49"/>
      <c r="ANF49"/>
      <c r="ANG49"/>
      <c r="ANH49"/>
      <c r="ANI49"/>
      <c r="ANJ49"/>
      <c r="ANK49"/>
      <c r="ANL49"/>
      <c r="ANM49"/>
      <c r="ANN49"/>
      <c r="ANO49"/>
      <c r="ANP49"/>
      <c r="ANQ49"/>
      <c r="ANR49"/>
      <c r="ANS49"/>
      <c r="ANT49"/>
      <c r="ANU49"/>
      <c r="ANV49"/>
      <c r="ANW49"/>
      <c r="ANX49"/>
      <c r="ANY49"/>
      <c r="ANZ49"/>
      <c r="AOA49"/>
      <c r="AOB49"/>
      <c r="AOC49"/>
      <c r="AOD49"/>
      <c r="AOE49"/>
      <c r="AOF49"/>
      <c r="AOG49"/>
      <c r="AOH49"/>
      <c r="AOI49"/>
      <c r="AOJ49"/>
      <c r="AOK49"/>
      <c r="AOL49"/>
      <c r="AOM49"/>
      <c r="AON49"/>
      <c r="AOO49"/>
      <c r="AOP49"/>
      <c r="AOQ49"/>
      <c r="AOR49"/>
      <c r="AOS49"/>
      <c r="AOT49"/>
      <c r="AOU49"/>
      <c r="AOV49"/>
      <c r="AOW49"/>
      <c r="AOX49"/>
      <c r="AOY49"/>
      <c r="AOZ49"/>
      <c r="APA49"/>
      <c r="APB49"/>
      <c r="APC49"/>
      <c r="APD49"/>
      <c r="APE49"/>
      <c r="APF49"/>
      <c r="APG49"/>
      <c r="APH49"/>
      <c r="API49"/>
      <c r="APJ49"/>
      <c r="APK49"/>
      <c r="APL49"/>
      <c r="APM49"/>
      <c r="APN49"/>
      <c r="APO49"/>
      <c r="APP49"/>
      <c r="APQ49"/>
      <c r="APR49"/>
      <c r="APS49"/>
      <c r="APT49"/>
      <c r="APU49"/>
      <c r="APV49"/>
      <c r="APW49"/>
      <c r="APX49"/>
      <c r="APY49"/>
      <c r="APZ49"/>
      <c r="AQA49"/>
      <c r="AQB49"/>
      <c r="AQC49"/>
      <c r="AQD49"/>
      <c r="AQE49"/>
      <c r="AQF49"/>
      <c r="AQG49"/>
      <c r="AQH49"/>
      <c r="AQI49"/>
      <c r="AQJ49"/>
      <c r="AQK49"/>
      <c r="AQL49"/>
      <c r="AQM49"/>
      <c r="AQN49"/>
      <c r="AQO49"/>
      <c r="AQP49"/>
      <c r="AQQ49"/>
      <c r="AQR49"/>
      <c r="AQS49"/>
      <c r="AQT49"/>
      <c r="AQU49"/>
      <c r="AQV49"/>
      <c r="AQW49"/>
      <c r="AQX49"/>
      <c r="AQY49"/>
      <c r="AQZ49"/>
      <c r="ARA49"/>
      <c r="ARB49"/>
      <c r="ARC49"/>
      <c r="ARD49"/>
      <c r="ARE49"/>
      <c r="ARF49"/>
      <c r="ARG49"/>
      <c r="ARH49"/>
      <c r="ARI49"/>
      <c r="ARJ49"/>
      <c r="ARK49"/>
      <c r="ARL49"/>
      <c r="ARM49"/>
      <c r="ARN49"/>
      <c r="ARO49"/>
      <c r="ARP49"/>
      <c r="ARQ49"/>
      <c r="ARR49"/>
      <c r="ARS49"/>
      <c r="ART49"/>
      <c r="ARU49"/>
      <c r="ARV49"/>
      <c r="ARW49"/>
      <c r="ARX49"/>
      <c r="ARY49"/>
      <c r="ARZ49"/>
      <c r="ASA49"/>
      <c r="ASB49"/>
      <c r="ASC49"/>
      <c r="ASD49"/>
      <c r="ASE49"/>
      <c r="ASF49"/>
      <c r="ASG49"/>
      <c r="ASH49"/>
      <c r="ASI49"/>
      <c r="ASJ49"/>
      <c r="ASK49"/>
      <c r="ASL49"/>
      <c r="ASM49"/>
      <c r="ASN49"/>
      <c r="ASO49"/>
      <c r="ASP49"/>
      <c r="ASQ49"/>
      <c r="ASR49"/>
      <c r="ASS49"/>
      <c r="AST49"/>
      <c r="ASU49"/>
      <c r="ASV49"/>
      <c r="ASW49"/>
      <c r="ASX49"/>
      <c r="ASY49"/>
      <c r="ASZ49"/>
      <c r="ATA49"/>
      <c r="ATB49"/>
      <c r="ATC49"/>
      <c r="ATD49"/>
      <c r="ATE49"/>
      <c r="ATF49"/>
      <c r="ATG49"/>
      <c r="ATH49"/>
      <c r="ATI49"/>
      <c r="ATJ49"/>
      <c r="ATK49"/>
      <c r="ATL49"/>
      <c r="ATM49"/>
      <c r="ATN49"/>
      <c r="ATO49"/>
      <c r="ATP49"/>
      <c r="ATQ49"/>
      <c r="ATR49"/>
      <c r="ATS49"/>
      <c r="ATT49"/>
      <c r="ATU49"/>
      <c r="ATV49"/>
      <c r="ATW49"/>
      <c r="ATX49"/>
      <c r="ATY49"/>
      <c r="ATZ49"/>
      <c r="AUA49"/>
      <c r="AUB49"/>
      <c r="AUC49"/>
      <c r="AUD49"/>
      <c r="AUE49"/>
      <c r="AUF49"/>
      <c r="AUG49"/>
      <c r="AUH49"/>
      <c r="AUI49"/>
      <c r="AUJ49"/>
      <c r="AUK49"/>
      <c r="AUL49"/>
      <c r="AUM49"/>
      <c r="AUN49"/>
      <c r="AUO49"/>
      <c r="AUP49"/>
      <c r="AUQ49"/>
      <c r="AUR49"/>
      <c r="AUS49"/>
      <c r="AUT49"/>
      <c r="AUU49"/>
      <c r="AUV49"/>
      <c r="AUW49"/>
      <c r="AUX49"/>
      <c r="AUY49"/>
      <c r="AUZ49"/>
      <c r="AVA49"/>
      <c r="AVB49"/>
      <c r="AVC49"/>
      <c r="AVD49"/>
      <c r="AVE49"/>
      <c r="AVF49"/>
      <c r="AVG49"/>
      <c r="AVH49"/>
      <c r="AVI49"/>
      <c r="AVJ49"/>
      <c r="AVK49"/>
      <c r="AVL49"/>
      <c r="AVM49"/>
      <c r="AVN49"/>
      <c r="AVO49"/>
      <c r="AVP49"/>
      <c r="AVQ49"/>
      <c r="AVR49"/>
      <c r="AVS49"/>
      <c r="AVT49"/>
      <c r="AVU49"/>
      <c r="AVV49"/>
      <c r="AVW49"/>
      <c r="AVX49"/>
      <c r="AVY49"/>
      <c r="AVZ49"/>
      <c r="AWA49"/>
    </row>
    <row r="50" spans="1:1275" ht="15" x14ac:dyDescent="0.25">
      <c r="A50" s="41" t="s">
        <v>160</v>
      </c>
      <c r="B50" s="40"/>
      <c r="C50" s="40"/>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v>1</v>
      </c>
      <c r="BW50" s="40">
        <v>41923.181486723057</v>
      </c>
      <c r="BX50" s="40"/>
      <c r="BY50" s="40"/>
      <c r="BZ50" s="40">
        <v>1</v>
      </c>
      <c r="CA50" s="40">
        <v>41923.181486723057</v>
      </c>
      <c r="CB50" s="40">
        <v>1</v>
      </c>
      <c r="CC50" s="40">
        <v>41923.181486723057</v>
      </c>
      <c r="CD50" s="40"/>
      <c r="CE50" s="40"/>
      <c r="CF50" s="40"/>
      <c r="CG50" s="40"/>
      <c r="CH50" s="40">
        <v>2</v>
      </c>
      <c r="CI50" s="40">
        <v>67458.210210454374</v>
      </c>
      <c r="CJ50" s="40"/>
      <c r="CK50" s="40"/>
      <c r="CL50" s="40">
        <v>2</v>
      </c>
      <c r="CM50" s="40">
        <v>67458.210210454374</v>
      </c>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v>2</v>
      </c>
      <c r="DQ50" s="40">
        <v>67458.210210454374</v>
      </c>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40"/>
      <c r="HP50" s="40"/>
      <c r="HQ50" s="40"/>
      <c r="HR50" s="40"/>
      <c r="HS50" s="40"/>
      <c r="HT50" s="40"/>
      <c r="HU50" s="40"/>
      <c r="HV50" s="40"/>
      <c r="HW50" s="40"/>
      <c r="HX50" s="40"/>
      <c r="HY50" s="40"/>
      <c r="HZ50" s="40">
        <v>1</v>
      </c>
      <c r="IA50" s="40">
        <v>62249.572510588783</v>
      </c>
      <c r="IB50" s="40"/>
      <c r="IC50" s="40"/>
      <c r="ID50" s="40"/>
      <c r="IE50" s="40"/>
      <c r="IF50" s="40">
        <v>1</v>
      </c>
      <c r="IG50" s="40">
        <v>62249.572510588783</v>
      </c>
      <c r="IH50" s="40"/>
      <c r="II50" s="40"/>
      <c r="IJ50" s="40"/>
      <c r="IK50" s="40"/>
      <c r="IL50" s="40"/>
      <c r="IM50" s="40"/>
      <c r="IN50" s="40"/>
      <c r="IO50" s="40"/>
      <c r="IP50" s="40"/>
      <c r="IQ50" s="40"/>
      <c r="IR50" s="40"/>
      <c r="IS50" s="40"/>
      <c r="IT50" s="40"/>
      <c r="IU50" s="40"/>
      <c r="IV50" s="40"/>
      <c r="IW50" s="40"/>
      <c r="IX50" s="40"/>
      <c r="IY50" s="40"/>
      <c r="IZ50" s="40"/>
      <c r="JA50" s="40"/>
      <c r="JB50" s="40"/>
      <c r="JC50" s="40"/>
      <c r="JD50" s="40"/>
      <c r="JE50" s="40"/>
      <c r="JF50" s="40">
        <v>1</v>
      </c>
      <c r="JG50" s="40">
        <v>48000</v>
      </c>
      <c r="JH50" s="40">
        <v>1</v>
      </c>
      <c r="JI50" s="40">
        <v>54627.175876639136</v>
      </c>
      <c r="JJ50" s="40">
        <v>2</v>
      </c>
      <c r="JK50" s="40">
        <v>51313.587938319572</v>
      </c>
      <c r="JL50" s="40">
        <v>3</v>
      </c>
      <c r="JM50" s="40">
        <v>54958.916129075973</v>
      </c>
      <c r="JN50" s="40"/>
      <c r="JO50" s="40"/>
      <c r="JP50" s="40"/>
      <c r="JQ50" s="40"/>
      <c r="JR50" s="40"/>
      <c r="JS50" s="40"/>
      <c r="JT50" s="40"/>
      <c r="JU50" s="40"/>
      <c r="JV50" s="40"/>
      <c r="JW50" s="40"/>
      <c r="JX50" s="40"/>
      <c r="JY50" s="40"/>
      <c r="JZ50" s="40"/>
      <c r="KA50" s="40"/>
      <c r="KB50" s="40"/>
      <c r="KC50" s="40"/>
      <c r="KD50" s="40"/>
      <c r="KE50" s="40"/>
      <c r="KF50" s="40"/>
      <c r="KG50" s="40"/>
      <c r="KH50" s="40"/>
      <c r="KI50" s="40"/>
      <c r="KJ50" s="40"/>
      <c r="KK50" s="40"/>
      <c r="KL50" s="40"/>
      <c r="KM50" s="40"/>
      <c r="KN50" s="40"/>
      <c r="KO50" s="40"/>
      <c r="KP50" s="40"/>
      <c r="KQ50" s="40"/>
      <c r="KR50" s="40"/>
      <c r="KS50" s="40"/>
      <c r="KT50" s="40"/>
      <c r="KU50" s="40"/>
      <c r="KV50" s="40"/>
      <c r="KW50" s="40"/>
      <c r="KX50" s="40"/>
      <c r="KY50" s="40"/>
      <c r="KZ50" s="40"/>
      <c r="LA50" s="40"/>
      <c r="LB50" s="40"/>
      <c r="LC50" s="40"/>
      <c r="LD50" s="40"/>
      <c r="LE50" s="40"/>
      <c r="LF50" s="40"/>
      <c r="LG50" s="40"/>
      <c r="LH50" s="40"/>
      <c r="LI50" s="40"/>
      <c r="LJ50" s="40"/>
      <c r="LK50" s="40"/>
      <c r="LL50" s="40"/>
      <c r="LM50" s="40"/>
      <c r="LN50" s="40"/>
      <c r="LO50" s="40"/>
      <c r="LP50" s="40"/>
      <c r="LQ50" s="40"/>
      <c r="LR50" s="40"/>
      <c r="LS50" s="40"/>
      <c r="LT50" s="40"/>
      <c r="LU50" s="40"/>
      <c r="LV50" s="40"/>
      <c r="LW50" s="40"/>
      <c r="LX50" s="40"/>
      <c r="LY50" s="40"/>
      <c r="LZ50" s="40"/>
      <c r="MA50" s="40"/>
      <c r="MB50" s="40"/>
      <c r="MC50" s="40"/>
      <c r="MD50" s="40"/>
      <c r="ME50" s="40"/>
      <c r="MF50" s="40"/>
      <c r="MG50" s="40"/>
      <c r="MH50" s="40"/>
      <c r="MI50" s="40"/>
      <c r="MJ50" s="40"/>
      <c r="MK50" s="40"/>
      <c r="ML50" s="40"/>
      <c r="MM50" s="40"/>
      <c r="MN50" s="40"/>
      <c r="MO50" s="40"/>
      <c r="MP50" s="40"/>
      <c r="MQ50" s="40"/>
      <c r="MR50" s="40"/>
      <c r="MS50" s="40"/>
      <c r="MT50" s="40"/>
      <c r="MU50" s="40"/>
      <c r="MV50" s="40"/>
      <c r="MW50" s="40"/>
      <c r="MX50" s="40"/>
      <c r="MY50" s="40"/>
      <c r="MZ50" s="40">
        <v>6</v>
      </c>
      <c r="NA50" s="40">
        <v>56952.725049143286</v>
      </c>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c r="AMK50"/>
      <c r="AML50"/>
      <c r="AMM50"/>
      <c r="AMN50"/>
      <c r="AMO50"/>
      <c r="AMP50"/>
      <c r="AMQ50"/>
      <c r="AMR50"/>
      <c r="AMS50"/>
      <c r="AMT50"/>
      <c r="AMU50"/>
      <c r="AMV50"/>
      <c r="AMW50"/>
      <c r="AMX50"/>
      <c r="AMY50"/>
      <c r="AMZ50"/>
      <c r="ANA50"/>
      <c r="ANB50"/>
      <c r="ANC50"/>
      <c r="AND50"/>
      <c r="ANE50"/>
      <c r="ANF50"/>
      <c r="ANG50"/>
      <c r="ANH50"/>
      <c r="ANI50"/>
      <c r="ANJ50"/>
      <c r="ANK50"/>
      <c r="ANL50"/>
      <c r="ANM50"/>
      <c r="ANN50"/>
      <c r="ANO50"/>
      <c r="ANP50"/>
      <c r="ANQ50"/>
      <c r="ANR50"/>
      <c r="ANS50"/>
      <c r="ANT50"/>
      <c r="ANU50"/>
      <c r="ANV50"/>
      <c r="ANW50"/>
      <c r="ANX50"/>
      <c r="ANY50"/>
      <c r="ANZ50"/>
      <c r="AOA50"/>
      <c r="AOB50"/>
      <c r="AOC50"/>
      <c r="AOD50"/>
      <c r="AOE50"/>
      <c r="AOF50"/>
      <c r="AOG50"/>
      <c r="AOH50"/>
      <c r="AOI50"/>
      <c r="AOJ50"/>
      <c r="AOK50"/>
      <c r="AOL50"/>
      <c r="AOM50"/>
      <c r="AON50"/>
      <c r="AOO50"/>
      <c r="AOP50"/>
      <c r="AOQ50"/>
      <c r="AOR50"/>
      <c r="AOS50"/>
      <c r="AOT50"/>
      <c r="AOU50"/>
      <c r="AOV50"/>
      <c r="AOW50"/>
      <c r="AOX50"/>
      <c r="AOY50"/>
      <c r="AOZ50"/>
      <c r="APA50"/>
      <c r="APB50"/>
      <c r="APC50"/>
      <c r="APD50"/>
      <c r="APE50"/>
      <c r="APF50"/>
      <c r="APG50"/>
      <c r="APH50"/>
      <c r="API50"/>
      <c r="APJ50"/>
      <c r="APK50"/>
      <c r="APL50"/>
      <c r="APM50"/>
      <c r="APN50"/>
      <c r="APO50"/>
      <c r="APP50"/>
      <c r="APQ50"/>
      <c r="APR50"/>
      <c r="APS50"/>
      <c r="APT50"/>
      <c r="APU50"/>
      <c r="APV50"/>
      <c r="APW50"/>
      <c r="APX50"/>
      <c r="APY50"/>
      <c r="APZ50"/>
      <c r="AQA50"/>
      <c r="AQB50"/>
      <c r="AQC50"/>
      <c r="AQD50"/>
      <c r="AQE50"/>
      <c r="AQF50"/>
      <c r="AQG50"/>
      <c r="AQH50"/>
      <c r="AQI50"/>
      <c r="AQJ50"/>
      <c r="AQK50"/>
      <c r="AQL50"/>
      <c r="AQM50"/>
      <c r="AQN50"/>
      <c r="AQO50"/>
      <c r="AQP50"/>
      <c r="AQQ50"/>
      <c r="AQR50"/>
      <c r="AQS50"/>
      <c r="AQT50"/>
      <c r="AQU50"/>
      <c r="AQV50"/>
      <c r="AQW50"/>
      <c r="AQX50"/>
      <c r="AQY50"/>
      <c r="AQZ50"/>
      <c r="ARA50"/>
      <c r="ARB50"/>
      <c r="ARC50"/>
      <c r="ARD50"/>
      <c r="ARE50"/>
      <c r="ARF50"/>
      <c r="ARG50"/>
      <c r="ARH50"/>
      <c r="ARI50"/>
      <c r="ARJ50"/>
      <c r="ARK50"/>
      <c r="ARL50"/>
      <c r="ARM50"/>
      <c r="ARN50"/>
      <c r="ARO50"/>
      <c r="ARP50"/>
      <c r="ARQ50"/>
      <c r="ARR50"/>
      <c r="ARS50"/>
      <c r="ART50"/>
      <c r="ARU50"/>
      <c r="ARV50"/>
      <c r="ARW50"/>
      <c r="ARX50"/>
      <c r="ARY50"/>
      <c r="ARZ50"/>
      <c r="ASA50"/>
      <c r="ASB50"/>
      <c r="ASC50"/>
      <c r="ASD50"/>
      <c r="ASE50"/>
      <c r="ASF50"/>
      <c r="ASG50"/>
      <c r="ASH50"/>
      <c r="ASI50"/>
      <c r="ASJ50"/>
      <c r="ASK50"/>
      <c r="ASL50"/>
      <c r="ASM50"/>
      <c r="ASN50"/>
      <c r="ASO50"/>
      <c r="ASP50"/>
      <c r="ASQ50"/>
      <c r="ASR50"/>
      <c r="ASS50"/>
      <c r="AST50"/>
      <c r="ASU50"/>
      <c r="ASV50"/>
      <c r="ASW50"/>
      <c r="ASX50"/>
      <c r="ASY50"/>
      <c r="ASZ50"/>
      <c r="ATA50"/>
      <c r="ATB50"/>
      <c r="ATC50"/>
      <c r="ATD50"/>
      <c r="ATE50"/>
      <c r="ATF50"/>
      <c r="ATG50"/>
      <c r="ATH50"/>
      <c r="ATI50"/>
      <c r="ATJ50"/>
      <c r="ATK50"/>
      <c r="ATL50"/>
      <c r="ATM50"/>
      <c r="ATN50"/>
      <c r="ATO50"/>
      <c r="ATP50"/>
      <c r="ATQ50"/>
      <c r="ATR50"/>
      <c r="ATS50"/>
      <c r="ATT50"/>
      <c r="ATU50"/>
      <c r="ATV50"/>
      <c r="ATW50"/>
      <c r="ATX50"/>
      <c r="ATY50"/>
      <c r="ATZ50"/>
      <c r="AUA50"/>
      <c r="AUB50"/>
      <c r="AUC50"/>
      <c r="AUD50"/>
      <c r="AUE50"/>
      <c r="AUF50"/>
      <c r="AUG50"/>
      <c r="AUH50"/>
      <c r="AUI50"/>
      <c r="AUJ50"/>
      <c r="AUK50"/>
      <c r="AUL50"/>
      <c r="AUM50"/>
      <c r="AUN50"/>
      <c r="AUO50"/>
      <c r="AUP50"/>
      <c r="AUQ50"/>
      <c r="AUR50"/>
      <c r="AUS50"/>
      <c r="AUT50"/>
      <c r="AUU50"/>
      <c r="AUV50"/>
      <c r="AUW50"/>
      <c r="AUX50"/>
      <c r="AUY50"/>
      <c r="AUZ50"/>
      <c r="AVA50"/>
      <c r="AVB50"/>
      <c r="AVC50"/>
      <c r="AVD50"/>
      <c r="AVE50"/>
      <c r="AVF50"/>
      <c r="AVG50"/>
      <c r="AVH50"/>
      <c r="AVI50"/>
      <c r="AVJ50"/>
      <c r="AVK50"/>
      <c r="AVL50"/>
      <c r="AVM50"/>
      <c r="AVN50"/>
      <c r="AVO50"/>
      <c r="AVP50"/>
      <c r="AVQ50"/>
      <c r="AVR50"/>
      <c r="AVS50"/>
      <c r="AVT50"/>
      <c r="AVU50"/>
      <c r="AVV50"/>
      <c r="AVW50"/>
      <c r="AVX50"/>
      <c r="AVY50"/>
      <c r="AVZ50"/>
      <c r="AWA50"/>
    </row>
    <row r="51" spans="1:1275" ht="15" x14ac:dyDescent="0.25">
      <c r="A51" s="41" t="s">
        <v>139</v>
      </c>
      <c r="B51" s="40"/>
      <c r="C51" s="40"/>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v>2</v>
      </c>
      <c r="AQ51" s="40">
        <v>57167.974754622352</v>
      </c>
      <c r="AR51" s="40"/>
      <c r="AS51" s="40"/>
      <c r="AT51" s="40">
        <v>1</v>
      </c>
      <c r="AU51" s="40">
        <v>100000</v>
      </c>
      <c r="AV51" s="40">
        <v>3</v>
      </c>
      <c r="AW51" s="40">
        <v>71445.316503081573</v>
      </c>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v>1</v>
      </c>
      <c r="BW51" s="40">
        <v>83846.362973446114</v>
      </c>
      <c r="BX51" s="40"/>
      <c r="BY51" s="40"/>
      <c r="BZ51" s="40">
        <v>1</v>
      </c>
      <c r="CA51" s="40">
        <v>83846.362973446114</v>
      </c>
      <c r="CB51" s="40">
        <v>4</v>
      </c>
      <c r="CC51" s="40">
        <v>74545.578120672697</v>
      </c>
      <c r="CD51" s="40">
        <v>1</v>
      </c>
      <c r="CE51" s="40">
        <v>90198.36016840415</v>
      </c>
      <c r="CF51" s="40">
        <v>1</v>
      </c>
      <c r="CG51" s="40">
        <v>53356.776437647524</v>
      </c>
      <c r="CH51" s="40"/>
      <c r="CI51" s="40"/>
      <c r="CJ51" s="40"/>
      <c r="CK51" s="40"/>
      <c r="CL51" s="40">
        <v>2</v>
      </c>
      <c r="CM51" s="40">
        <v>71777.568303025837</v>
      </c>
      <c r="CN51" s="40"/>
      <c r="CO51" s="40"/>
      <c r="CP51" s="40"/>
      <c r="CQ51" s="40"/>
      <c r="CR51" s="40"/>
      <c r="CS51" s="40"/>
      <c r="CT51" s="40"/>
      <c r="CU51" s="40"/>
      <c r="CV51" s="40"/>
      <c r="CW51" s="40"/>
      <c r="CX51" s="40"/>
      <c r="CY51" s="40"/>
      <c r="CZ51" s="40"/>
      <c r="DA51" s="40"/>
      <c r="DB51" s="40"/>
      <c r="DC51" s="40"/>
      <c r="DD51" s="40"/>
      <c r="DE51" s="40"/>
      <c r="DF51" s="40"/>
      <c r="DG51" s="40"/>
      <c r="DH51" s="40">
        <v>1</v>
      </c>
      <c r="DI51" s="40">
        <v>75000</v>
      </c>
      <c r="DJ51" s="40"/>
      <c r="DK51" s="40"/>
      <c r="DL51" s="40">
        <v>1</v>
      </c>
      <c r="DM51" s="40">
        <v>53356.776437647524</v>
      </c>
      <c r="DN51" s="40">
        <v>2</v>
      </c>
      <c r="DO51" s="40">
        <v>64178.388218823762</v>
      </c>
      <c r="DP51" s="40">
        <v>4</v>
      </c>
      <c r="DQ51" s="40">
        <v>67977.978260924807</v>
      </c>
      <c r="DR51" s="40"/>
      <c r="DS51" s="40"/>
      <c r="DT51" s="40"/>
      <c r="DU51" s="40"/>
      <c r="DV51" s="40"/>
      <c r="DW51" s="40"/>
      <c r="DX51" s="40">
        <v>1</v>
      </c>
      <c r="DY51" s="40">
        <v>82575.963534454509</v>
      </c>
      <c r="DZ51" s="40">
        <v>1</v>
      </c>
      <c r="EA51" s="40">
        <v>82575.963534454509</v>
      </c>
      <c r="EB51" s="40"/>
      <c r="EC51" s="40"/>
      <c r="ED51" s="40">
        <v>1</v>
      </c>
      <c r="EE51" s="40">
        <v>57167.974754622352</v>
      </c>
      <c r="EF51" s="40"/>
      <c r="EG51" s="40"/>
      <c r="EH51" s="40">
        <v>1</v>
      </c>
      <c r="EI51" s="40">
        <v>57167.974754622352</v>
      </c>
      <c r="EJ51" s="40"/>
      <c r="EK51" s="40"/>
      <c r="EL51" s="40"/>
      <c r="EM51" s="40"/>
      <c r="EN51" s="40"/>
      <c r="EO51" s="40"/>
      <c r="EP51" s="40"/>
      <c r="EQ51" s="40"/>
      <c r="ER51" s="40"/>
      <c r="ES51" s="40"/>
      <c r="ET51" s="40"/>
      <c r="EU51" s="40"/>
      <c r="EV51" s="40"/>
      <c r="EW51" s="40"/>
      <c r="EX51" s="40">
        <v>1</v>
      </c>
      <c r="EY51" s="40">
        <v>42558.381206218859</v>
      </c>
      <c r="EZ51" s="40">
        <v>1</v>
      </c>
      <c r="FA51" s="40">
        <v>42558.381206218859</v>
      </c>
      <c r="FB51" s="40">
        <v>3</v>
      </c>
      <c r="FC51" s="40">
        <v>60767.43983176523</v>
      </c>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40"/>
      <c r="HP51" s="40"/>
      <c r="HQ51" s="40"/>
      <c r="HR51" s="40"/>
      <c r="HS51" s="40"/>
      <c r="HT51" s="40"/>
      <c r="HU51" s="40"/>
      <c r="HV51" s="40"/>
      <c r="HW51" s="40"/>
      <c r="HX51" s="40">
        <v>1</v>
      </c>
      <c r="HY51" s="40">
        <v>184207.91865378313</v>
      </c>
      <c r="HZ51" s="40"/>
      <c r="IA51" s="40"/>
      <c r="IB51" s="40"/>
      <c r="IC51" s="40"/>
      <c r="ID51" s="40">
        <v>1</v>
      </c>
      <c r="IE51" s="40">
        <v>30489.586535798586</v>
      </c>
      <c r="IF51" s="40">
        <v>2</v>
      </c>
      <c r="IG51" s="40">
        <v>107348.75259479086</v>
      </c>
      <c r="IH51" s="40"/>
      <c r="II51" s="40"/>
      <c r="IJ51" s="40"/>
      <c r="IK51" s="40"/>
      <c r="IL51" s="40"/>
      <c r="IM51" s="40"/>
      <c r="IN51" s="40"/>
      <c r="IO51" s="40"/>
      <c r="IP51" s="40"/>
      <c r="IQ51" s="40"/>
      <c r="IR51" s="40">
        <v>1</v>
      </c>
      <c r="IS51" s="40">
        <v>176585.52201983347</v>
      </c>
      <c r="IT51" s="40"/>
      <c r="IU51" s="40"/>
      <c r="IV51" s="40"/>
      <c r="IW51" s="40"/>
      <c r="IX51" s="40"/>
      <c r="IY51" s="40"/>
      <c r="IZ51" s="40">
        <v>1</v>
      </c>
      <c r="JA51" s="40">
        <v>176585.52201983347</v>
      </c>
      <c r="JB51" s="40"/>
      <c r="JC51" s="40"/>
      <c r="JD51" s="40">
        <v>1</v>
      </c>
      <c r="JE51" s="40">
        <v>45000</v>
      </c>
      <c r="JF51" s="40">
        <v>1</v>
      </c>
      <c r="JG51" s="40">
        <v>76223.966339496474</v>
      </c>
      <c r="JH51" s="40"/>
      <c r="JI51" s="40"/>
      <c r="JJ51" s="40">
        <v>2</v>
      </c>
      <c r="JK51" s="40">
        <v>60611.983169748237</v>
      </c>
      <c r="JL51" s="40">
        <v>5</v>
      </c>
      <c r="JM51" s="40">
        <v>102501.39870978234</v>
      </c>
      <c r="JN51" s="40"/>
      <c r="JO51" s="40"/>
      <c r="JP51" s="40"/>
      <c r="JQ51" s="40"/>
      <c r="JR51" s="40"/>
      <c r="JS51" s="40"/>
      <c r="JT51" s="40"/>
      <c r="JU51" s="40"/>
      <c r="JV51" s="40"/>
      <c r="JW51" s="40"/>
      <c r="JX51" s="40"/>
      <c r="JY51" s="40"/>
      <c r="JZ51" s="40"/>
      <c r="KA51" s="40"/>
      <c r="KB51" s="40"/>
      <c r="KC51" s="40"/>
      <c r="KD51" s="40"/>
      <c r="KE51" s="40"/>
      <c r="KF51" s="40"/>
      <c r="KG51" s="40"/>
      <c r="KH51" s="40"/>
      <c r="KI51" s="40"/>
      <c r="KJ51" s="40"/>
      <c r="KK51" s="40"/>
      <c r="KL51" s="40"/>
      <c r="KM51" s="40"/>
      <c r="KN51" s="40"/>
      <c r="KO51" s="40"/>
      <c r="KP51" s="40"/>
      <c r="KQ51" s="40"/>
      <c r="KR51" s="40"/>
      <c r="KS51" s="40"/>
      <c r="KT51" s="40"/>
      <c r="KU51" s="40"/>
      <c r="KV51" s="40"/>
      <c r="KW51" s="40"/>
      <c r="KX51" s="40"/>
      <c r="KY51" s="40"/>
      <c r="KZ51" s="40"/>
      <c r="LA51" s="40"/>
      <c r="LB51" s="40"/>
      <c r="LC51" s="40"/>
      <c r="LD51" s="40"/>
      <c r="LE51" s="40"/>
      <c r="LF51" s="40"/>
      <c r="LG51" s="40"/>
      <c r="LH51" s="40"/>
      <c r="LI51" s="40"/>
      <c r="LJ51" s="40"/>
      <c r="LK51" s="40"/>
      <c r="LL51" s="40"/>
      <c r="LM51" s="40"/>
      <c r="LN51" s="40"/>
      <c r="LO51" s="40"/>
      <c r="LP51" s="40"/>
      <c r="LQ51" s="40"/>
      <c r="LR51" s="40"/>
      <c r="LS51" s="40"/>
      <c r="LT51" s="40"/>
      <c r="LU51" s="40"/>
      <c r="LV51" s="40"/>
      <c r="LW51" s="40"/>
      <c r="LX51" s="40"/>
      <c r="LY51" s="40"/>
      <c r="LZ51" s="40"/>
      <c r="MA51" s="40"/>
      <c r="MB51" s="40"/>
      <c r="MC51" s="40"/>
      <c r="MD51" s="40"/>
      <c r="ME51" s="40"/>
      <c r="MF51" s="40"/>
      <c r="MG51" s="40"/>
      <c r="MH51" s="40"/>
      <c r="MI51" s="40"/>
      <c r="MJ51" s="40"/>
      <c r="MK51" s="40"/>
      <c r="ML51" s="40"/>
      <c r="MM51" s="40"/>
      <c r="MN51" s="40">
        <v>1</v>
      </c>
      <c r="MO51" s="40">
        <v>88927.960729412545</v>
      </c>
      <c r="MP51" s="40"/>
      <c r="MQ51" s="40"/>
      <c r="MR51" s="40"/>
      <c r="MS51" s="40"/>
      <c r="MT51" s="40"/>
      <c r="MU51" s="40"/>
      <c r="MV51" s="40">
        <v>1</v>
      </c>
      <c r="MW51" s="40">
        <v>88927.960729412545</v>
      </c>
      <c r="MX51" s="40">
        <v>1</v>
      </c>
      <c r="MY51" s="40">
        <v>88927.960729412545</v>
      </c>
      <c r="MZ51" s="40">
        <v>17</v>
      </c>
      <c r="NA51" s="40">
        <v>79637.147017647629</v>
      </c>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c r="AMK51"/>
      <c r="AML51"/>
      <c r="AMM51"/>
      <c r="AMN51"/>
      <c r="AMO51"/>
      <c r="AMP51"/>
      <c r="AMQ51"/>
      <c r="AMR51"/>
      <c r="AMS51"/>
      <c r="AMT51"/>
      <c r="AMU51"/>
      <c r="AMV51"/>
      <c r="AMW51"/>
      <c r="AMX51"/>
      <c r="AMY51"/>
      <c r="AMZ51"/>
      <c r="ANA51"/>
      <c r="ANB51"/>
      <c r="ANC51"/>
      <c r="AND51"/>
      <c r="ANE51"/>
      <c r="ANF51"/>
      <c r="ANG51"/>
      <c r="ANH51"/>
      <c r="ANI51"/>
      <c r="ANJ51"/>
      <c r="ANK51"/>
      <c r="ANL51"/>
      <c r="ANM51"/>
      <c r="ANN51"/>
      <c r="ANO51"/>
      <c r="ANP51"/>
      <c r="ANQ51"/>
      <c r="ANR51"/>
      <c r="ANS51"/>
      <c r="ANT51"/>
      <c r="ANU51"/>
      <c r="ANV51"/>
      <c r="ANW51"/>
      <c r="ANX51"/>
      <c r="ANY51"/>
      <c r="ANZ51"/>
      <c r="AOA51"/>
      <c r="AOB51"/>
      <c r="AOC51"/>
      <c r="AOD51"/>
      <c r="AOE51"/>
      <c r="AOF51"/>
      <c r="AOG51"/>
      <c r="AOH51"/>
      <c r="AOI51"/>
      <c r="AOJ51"/>
      <c r="AOK51"/>
      <c r="AOL51"/>
      <c r="AOM51"/>
      <c r="AON51"/>
      <c r="AOO51"/>
      <c r="AOP51"/>
      <c r="AOQ51"/>
      <c r="AOR51"/>
      <c r="AOS51"/>
      <c r="AOT51"/>
      <c r="AOU51"/>
      <c r="AOV51"/>
      <c r="AOW51"/>
      <c r="AOX51"/>
      <c r="AOY51"/>
      <c r="AOZ51"/>
      <c r="APA51"/>
      <c r="APB51"/>
      <c r="APC51"/>
      <c r="APD51"/>
      <c r="APE51"/>
      <c r="APF51"/>
      <c r="APG51"/>
      <c r="APH51"/>
      <c r="API51"/>
      <c r="APJ51"/>
      <c r="APK51"/>
      <c r="APL51"/>
      <c r="APM51"/>
      <c r="APN51"/>
      <c r="APO51"/>
      <c r="APP51"/>
      <c r="APQ51"/>
      <c r="APR51"/>
      <c r="APS51"/>
      <c r="APT51"/>
      <c r="APU51"/>
      <c r="APV51"/>
      <c r="APW51"/>
      <c r="APX51"/>
      <c r="APY51"/>
      <c r="APZ51"/>
      <c r="AQA51"/>
      <c r="AQB51"/>
      <c r="AQC51"/>
      <c r="AQD51"/>
      <c r="AQE51"/>
      <c r="AQF51"/>
      <c r="AQG51"/>
      <c r="AQH51"/>
      <c r="AQI51"/>
      <c r="AQJ51"/>
      <c r="AQK51"/>
      <c r="AQL51"/>
      <c r="AQM51"/>
      <c r="AQN51"/>
      <c r="AQO51"/>
      <c r="AQP51"/>
      <c r="AQQ51"/>
      <c r="AQR51"/>
      <c r="AQS51"/>
      <c r="AQT51"/>
      <c r="AQU51"/>
      <c r="AQV51"/>
      <c r="AQW51"/>
      <c r="AQX51"/>
      <c r="AQY51"/>
      <c r="AQZ51"/>
      <c r="ARA51"/>
      <c r="ARB51"/>
      <c r="ARC51"/>
      <c r="ARD51"/>
      <c r="ARE51"/>
      <c r="ARF51"/>
      <c r="ARG51"/>
      <c r="ARH51"/>
      <c r="ARI51"/>
      <c r="ARJ51"/>
      <c r="ARK51"/>
      <c r="ARL51"/>
      <c r="ARM51"/>
      <c r="ARN51"/>
      <c r="ARO51"/>
      <c r="ARP51"/>
      <c r="ARQ51"/>
      <c r="ARR51"/>
      <c r="ARS51"/>
      <c r="ART51"/>
      <c r="ARU51"/>
      <c r="ARV51"/>
      <c r="ARW51"/>
      <c r="ARX51"/>
      <c r="ARY51"/>
      <c r="ARZ51"/>
      <c r="ASA51"/>
      <c r="ASB51"/>
      <c r="ASC51"/>
      <c r="ASD51"/>
      <c r="ASE51"/>
      <c r="ASF51"/>
      <c r="ASG51"/>
      <c r="ASH51"/>
      <c r="ASI51"/>
      <c r="ASJ51"/>
      <c r="ASK51"/>
      <c r="ASL51"/>
      <c r="ASM51"/>
      <c r="ASN51"/>
      <c r="ASO51"/>
      <c r="ASP51"/>
      <c r="ASQ51"/>
      <c r="ASR51"/>
      <c r="ASS51"/>
      <c r="AST51"/>
      <c r="ASU51"/>
      <c r="ASV51"/>
      <c r="ASW51"/>
      <c r="ASX51"/>
      <c r="ASY51"/>
      <c r="ASZ51"/>
      <c r="ATA51"/>
      <c r="ATB51"/>
      <c r="ATC51"/>
      <c r="ATD51"/>
      <c r="ATE51"/>
      <c r="ATF51"/>
      <c r="ATG51"/>
      <c r="ATH51"/>
      <c r="ATI51"/>
      <c r="ATJ51"/>
      <c r="ATK51"/>
      <c r="ATL51"/>
      <c r="ATM51"/>
      <c r="ATN51"/>
      <c r="ATO51"/>
      <c r="ATP51"/>
      <c r="ATQ51"/>
      <c r="ATR51"/>
      <c r="ATS51"/>
      <c r="ATT51"/>
      <c r="ATU51"/>
      <c r="ATV51"/>
      <c r="ATW51"/>
      <c r="ATX51"/>
      <c r="ATY51"/>
      <c r="ATZ51"/>
      <c r="AUA51"/>
      <c r="AUB51"/>
      <c r="AUC51"/>
      <c r="AUD51"/>
      <c r="AUE51"/>
      <c r="AUF51"/>
      <c r="AUG51"/>
      <c r="AUH51"/>
      <c r="AUI51"/>
      <c r="AUJ51"/>
      <c r="AUK51"/>
      <c r="AUL51"/>
      <c r="AUM51"/>
      <c r="AUN51"/>
      <c r="AUO51"/>
      <c r="AUP51"/>
      <c r="AUQ51"/>
      <c r="AUR51"/>
      <c r="AUS51"/>
      <c r="AUT51"/>
      <c r="AUU51"/>
      <c r="AUV51"/>
      <c r="AUW51"/>
      <c r="AUX51"/>
      <c r="AUY51"/>
      <c r="AUZ51"/>
      <c r="AVA51"/>
      <c r="AVB51"/>
      <c r="AVC51"/>
      <c r="AVD51"/>
      <c r="AVE51"/>
      <c r="AVF51"/>
      <c r="AVG51"/>
      <c r="AVH51"/>
      <c r="AVI51"/>
      <c r="AVJ51"/>
      <c r="AVK51"/>
      <c r="AVL51"/>
      <c r="AVM51"/>
      <c r="AVN51"/>
      <c r="AVO51"/>
      <c r="AVP51"/>
      <c r="AVQ51"/>
      <c r="AVR51"/>
      <c r="AVS51"/>
      <c r="AVT51"/>
      <c r="AVU51"/>
      <c r="AVV51"/>
      <c r="AVW51"/>
      <c r="AVX51"/>
      <c r="AVY51"/>
      <c r="AVZ51"/>
      <c r="AWA51"/>
    </row>
    <row r="52" spans="1:1275" ht="15" x14ac:dyDescent="0.25">
      <c r="A52" s="41" t="s">
        <v>173</v>
      </c>
      <c r="B52" s="40"/>
      <c r="C52" s="40"/>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40"/>
      <c r="HP52" s="40"/>
      <c r="HQ52" s="40"/>
      <c r="HR52" s="40"/>
      <c r="HS52" s="40"/>
      <c r="HT52" s="40"/>
      <c r="HU52" s="40"/>
      <c r="HV52" s="40"/>
      <c r="HW52" s="40"/>
      <c r="HX52" s="40"/>
      <c r="HY52" s="40"/>
      <c r="HZ52" s="40"/>
      <c r="IA52" s="40"/>
      <c r="IB52" s="40">
        <v>1</v>
      </c>
      <c r="IC52" s="40">
        <v>44463.980364706273</v>
      </c>
      <c r="ID52" s="40"/>
      <c r="IE52" s="40"/>
      <c r="IF52" s="40">
        <v>1</v>
      </c>
      <c r="IG52" s="40">
        <v>44463.980364706273</v>
      </c>
      <c r="IH52" s="40">
        <v>1</v>
      </c>
      <c r="II52" s="40">
        <v>25407.988779832154</v>
      </c>
      <c r="IJ52" s="40"/>
      <c r="IK52" s="40"/>
      <c r="IL52" s="40"/>
      <c r="IM52" s="40"/>
      <c r="IN52" s="40">
        <v>1</v>
      </c>
      <c r="IO52" s="40">
        <v>20326.391023865726</v>
      </c>
      <c r="IP52" s="40">
        <v>2</v>
      </c>
      <c r="IQ52" s="40">
        <v>22867.189901848942</v>
      </c>
      <c r="IR52" s="40"/>
      <c r="IS52" s="40"/>
      <c r="IT52" s="40"/>
      <c r="IU52" s="40"/>
      <c r="IV52" s="40"/>
      <c r="IW52" s="40"/>
      <c r="IX52" s="40"/>
      <c r="IY52" s="40"/>
      <c r="IZ52" s="40"/>
      <c r="JA52" s="40"/>
      <c r="JB52" s="40"/>
      <c r="JC52" s="40"/>
      <c r="JD52" s="40"/>
      <c r="JE52" s="40"/>
      <c r="JF52" s="40"/>
      <c r="JG52" s="40"/>
      <c r="JH52" s="40"/>
      <c r="JI52" s="40"/>
      <c r="JJ52" s="40"/>
      <c r="JK52" s="40"/>
      <c r="JL52" s="40">
        <v>3</v>
      </c>
      <c r="JM52" s="40">
        <v>30066.120056134718</v>
      </c>
      <c r="JN52" s="40"/>
      <c r="JO52" s="40"/>
      <c r="JP52" s="40"/>
      <c r="JQ52" s="40"/>
      <c r="JR52" s="40"/>
      <c r="JS52" s="40"/>
      <c r="JT52" s="40"/>
      <c r="JU52" s="40"/>
      <c r="JV52" s="40"/>
      <c r="JW52" s="40"/>
      <c r="JX52" s="40"/>
      <c r="JY52" s="40"/>
      <c r="JZ52" s="40"/>
      <c r="KA52" s="40"/>
      <c r="KB52" s="40"/>
      <c r="KC52" s="40"/>
      <c r="KD52" s="40"/>
      <c r="KE52" s="40"/>
      <c r="KF52" s="40"/>
      <c r="KG52" s="40"/>
      <c r="KH52" s="40"/>
      <c r="KI52" s="40"/>
      <c r="KJ52" s="40"/>
      <c r="KK52" s="40"/>
      <c r="KL52" s="40"/>
      <c r="KM52" s="40"/>
      <c r="KN52" s="40"/>
      <c r="KO52" s="40"/>
      <c r="KP52" s="40"/>
      <c r="KQ52" s="40"/>
      <c r="KR52" s="40"/>
      <c r="KS52" s="40"/>
      <c r="KT52" s="40"/>
      <c r="KU52" s="40"/>
      <c r="KV52" s="40"/>
      <c r="KW52" s="40"/>
      <c r="KX52" s="40"/>
      <c r="KY52" s="40"/>
      <c r="KZ52" s="40"/>
      <c r="LA52" s="40"/>
      <c r="LB52" s="40"/>
      <c r="LC52" s="40"/>
      <c r="LD52" s="40"/>
      <c r="LE52" s="40"/>
      <c r="LF52" s="40"/>
      <c r="LG52" s="40"/>
      <c r="LH52" s="40"/>
      <c r="LI52" s="40"/>
      <c r="LJ52" s="40"/>
      <c r="LK52" s="40"/>
      <c r="LL52" s="40"/>
      <c r="LM52" s="40"/>
      <c r="LN52" s="40"/>
      <c r="LO52" s="40"/>
      <c r="LP52" s="40"/>
      <c r="LQ52" s="40"/>
      <c r="LR52" s="40"/>
      <c r="LS52" s="40"/>
      <c r="LT52" s="40"/>
      <c r="LU52" s="40"/>
      <c r="LV52" s="40"/>
      <c r="LW52" s="40"/>
      <c r="LX52" s="40"/>
      <c r="LY52" s="40"/>
      <c r="LZ52" s="40"/>
      <c r="MA52" s="40"/>
      <c r="MB52" s="40"/>
      <c r="MC52" s="40"/>
      <c r="MD52" s="40"/>
      <c r="ME52" s="40"/>
      <c r="MF52" s="40"/>
      <c r="MG52" s="40"/>
      <c r="MH52" s="40"/>
      <c r="MI52" s="40"/>
      <c r="MJ52" s="40"/>
      <c r="MK52" s="40"/>
      <c r="ML52" s="40"/>
      <c r="MM52" s="40"/>
      <c r="MN52" s="40"/>
      <c r="MO52" s="40"/>
      <c r="MP52" s="40"/>
      <c r="MQ52" s="40"/>
      <c r="MR52" s="40"/>
      <c r="MS52" s="40"/>
      <c r="MT52" s="40"/>
      <c r="MU52" s="40"/>
      <c r="MV52" s="40"/>
      <c r="MW52" s="40"/>
      <c r="MX52" s="40"/>
      <c r="MY52" s="40"/>
      <c r="MZ52" s="40">
        <v>3</v>
      </c>
      <c r="NA52" s="40">
        <v>30066.120056134718</v>
      </c>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c r="AMK52"/>
      <c r="AML52"/>
      <c r="AMM52"/>
      <c r="AMN52"/>
      <c r="AMO52"/>
      <c r="AMP52"/>
      <c r="AMQ52"/>
      <c r="AMR52"/>
      <c r="AMS52"/>
      <c r="AMT52"/>
      <c r="AMU52"/>
      <c r="AMV52"/>
      <c r="AMW52"/>
      <c r="AMX52"/>
      <c r="AMY52"/>
      <c r="AMZ52"/>
      <c r="ANA52"/>
      <c r="ANB52"/>
      <c r="ANC52"/>
      <c r="AND52"/>
      <c r="ANE52"/>
      <c r="ANF52"/>
      <c r="ANG52"/>
      <c r="ANH52"/>
      <c r="ANI52"/>
      <c r="ANJ52"/>
      <c r="ANK52"/>
      <c r="ANL52"/>
      <c r="ANM52"/>
      <c r="ANN52"/>
      <c r="ANO52"/>
      <c r="ANP52"/>
      <c r="ANQ52"/>
      <c r="ANR52"/>
      <c r="ANS52"/>
      <c r="ANT52"/>
      <c r="ANU52"/>
      <c r="ANV52"/>
      <c r="ANW52"/>
      <c r="ANX52"/>
      <c r="ANY52"/>
      <c r="ANZ52"/>
      <c r="AOA52"/>
      <c r="AOB52"/>
      <c r="AOC52"/>
      <c r="AOD52"/>
      <c r="AOE52"/>
      <c r="AOF52"/>
      <c r="AOG52"/>
      <c r="AOH52"/>
      <c r="AOI52"/>
      <c r="AOJ52"/>
      <c r="AOK52"/>
      <c r="AOL52"/>
      <c r="AOM52"/>
      <c r="AON52"/>
      <c r="AOO52"/>
      <c r="AOP52"/>
      <c r="AOQ52"/>
      <c r="AOR52"/>
      <c r="AOS52"/>
      <c r="AOT52"/>
      <c r="AOU52"/>
      <c r="AOV52"/>
      <c r="AOW52"/>
      <c r="AOX52"/>
      <c r="AOY52"/>
      <c r="AOZ52"/>
      <c r="APA52"/>
      <c r="APB52"/>
      <c r="APC52"/>
      <c r="APD52"/>
      <c r="APE52"/>
      <c r="APF52"/>
      <c r="APG52"/>
      <c r="APH52"/>
      <c r="API52"/>
      <c r="APJ52"/>
      <c r="APK52"/>
      <c r="APL52"/>
      <c r="APM52"/>
      <c r="APN52"/>
      <c r="APO52"/>
      <c r="APP52"/>
      <c r="APQ52"/>
      <c r="APR52"/>
      <c r="APS52"/>
      <c r="APT52"/>
      <c r="APU52"/>
      <c r="APV52"/>
      <c r="APW52"/>
      <c r="APX52"/>
      <c r="APY52"/>
      <c r="APZ52"/>
      <c r="AQA52"/>
      <c r="AQB52"/>
      <c r="AQC52"/>
      <c r="AQD52"/>
      <c r="AQE52"/>
      <c r="AQF52"/>
      <c r="AQG52"/>
      <c r="AQH52"/>
      <c r="AQI52"/>
      <c r="AQJ52"/>
      <c r="AQK52"/>
      <c r="AQL52"/>
      <c r="AQM52"/>
      <c r="AQN52"/>
      <c r="AQO52"/>
      <c r="AQP52"/>
      <c r="AQQ52"/>
      <c r="AQR52"/>
      <c r="AQS52"/>
      <c r="AQT52"/>
      <c r="AQU52"/>
      <c r="AQV52"/>
      <c r="AQW52"/>
      <c r="AQX52"/>
      <c r="AQY52"/>
      <c r="AQZ52"/>
      <c r="ARA52"/>
      <c r="ARB52"/>
      <c r="ARC52"/>
      <c r="ARD52"/>
      <c r="ARE52"/>
      <c r="ARF52"/>
      <c r="ARG52"/>
      <c r="ARH52"/>
      <c r="ARI52"/>
      <c r="ARJ52"/>
      <c r="ARK52"/>
      <c r="ARL52"/>
      <c r="ARM52"/>
      <c r="ARN52"/>
      <c r="ARO52"/>
      <c r="ARP52"/>
      <c r="ARQ52"/>
      <c r="ARR52"/>
      <c r="ARS52"/>
      <c r="ART52"/>
      <c r="ARU52"/>
      <c r="ARV52"/>
      <c r="ARW52"/>
      <c r="ARX52"/>
      <c r="ARY52"/>
      <c r="ARZ52"/>
      <c r="ASA52"/>
      <c r="ASB52"/>
      <c r="ASC52"/>
      <c r="ASD52"/>
      <c r="ASE52"/>
      <c r="ASF52"/>
      <c r="ASG52"/>
      <c r="ASH52"/>
      <c r="ASI52"/>
      <c r="ASJ52"/>
      <c r="ASK52"/>
      <c r="ASL52"/>
      <c r="ASM52"/>
      <c r="ASN52"/>
      <c r="ASO52"/>
      <c r="ASP52"/>
      <c r="ASQ52"/>
      <c r="ASR52"/>
      <c r="ASS52"/>
      <c r="AST52"/>
      <c r="ASU52"/>
      <c r="ASV52"/>
      <c r="ASW52"/>
      <c r="ASX52"/>
      <c r="ASY52"/>
      <c r="ASZ52"/>
      <c r="ATA52"/>
      <c r="ATB52"/>
      <c r="ATC52"/>
      <c r="ATD52"/>
      <c r="ATE52"/>
      <c r="ATF52"/>
      <c r="ATG52"/>
      <c r="ATH52"/>
      <c r="ATI52"/>
      <c r="ATJ52"/>
      <c r="ATK52"/>
      <c r="ATL52"/>
      <c r="ATM52"/>
      <c r="ATN52"/>
      <c r="ATO52"/>
      <c r="ATP52"/>
      <c r="ATQ52"/>
      <c r="ATR52"/>
      <c r="ATS52"/>
      <c r="ATT52"/>
      <c r="ATU52"/>
      <c r="ATV52"/>
      <c r="ATW52"/>
      <c r="ATX52"/>
      <c r="ATY52"/>
      <c r="ATZ52"/>
      <c r="AUA52"/>
      <c r="AUB52"/>
      <c r="AUC52"/>
      <c r="AUD52"/>
      <c r="AUE52"/>
      <c r="AUF52"/>
      <c r="AUG52"/>
      <c r="AUH52"/>
      <c r="AUI52"/>
      <c r="AUJ52"/>
      <c r="AUK52"/>
      <c r="AUL52"/>
      <c r="AUM52"/>
      <c r="AUN52"/>
      <c r="AUO52"/>
      <c r="AUP52"/>
      <c r="AUQ52"/>
      <c r="AUR52"/>
      <c r="AUS52"/>
      <c r="AUT52"/>
      <c r="AUU52"/>
      <c r="AUV52"/>
      <c r="AUW52"/>
      <c r="AUX52"/>
      <c r="AUY52"/>
      <c r="AUZ52"/>
      <c r="AVA52"/>
      <c r="AVB52"/>
      <c r="AVC52"/>
      <c r="AVD52"/>
      <c r="AVE52"/>
      <c r="AVF52"/>
      <c r="AVG52"/>
      <c r="AVH52"/>
      <c r="AVI52"/>
      <c r="AVJ52"/>
      <c r="AVK52"/>
      <c r="AVL52"/>
      <c r="AVM52"/>
      <c r="AVN52"/>
      <c r="AVO52"/>
      <c r="AVP52"/>
      <c r="AVQ52"/>
      <c r="AVR52"/>
      <c r="AVS52"/>
      <c r="AVT52"/>
      <c r="AVU52"/>
      <c r="AVV52"/>
      <c r="AVW52"/>
      <c r="AVX52"/>
      <c r="AVY52"/>
      <c r="AVZ52"/>
      <c r="AWA52"/>
    </row>
    <row r="53" spans="1:1275" ht="15" x14ac:dyDescent="0.25">
      <c r="A53" s="41" t="s">
        <v>161</v>
      </c>
      <c r="B53" s="40"/>
      <c r="C53" s="40"/>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v>1</v>
      </c>
      <c r="AQ53" s="40">
        <v>11518.711713336908</v>
      </c>
      <c r="AR53" s="40"/>
      <c r="AS53" s="40"/>
      <c r="AT53" s="40"/>
      <c r="AU53" s="40"/>
      <c r="AV53" s="40">
        <v>1</v>
      </c>
      <c r="AW53" s="40">
        <v>11518.711713336908</v>
      </c>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v>1</v>
      </c>
      <c r="CC53" s="40">
        <v>11518.711713336908</v>
      </c>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v>1</v>
      </c>
      <c r="EG53" s="40">
        <v>35063.024516168378</v>
      </c>
      <c r="EH53" s="40">
        <v>1</v>
      </c>
      <c r="EI53" s="40">
        <v>35063.024516168378</v>
      </c>
      <c r="EJ53" s="40"/>
      <c r="EK53" s="40"/>
      <c r="EL53" s="40"/>
      <c r="EM53" s="40"/>
      <c r="EN53" s="40"/>
      <c r="EO53" s="40"/>
      <c r="EP53" s="40"/>
      <c r="EQ53" s="40"/>
      <c r="ER53" s="40"/>
      <c r="ES53" s="40"/>
      <c r="ET53" s="40"/>
      <c r="EU53" s="40"/>
      <c r="EV53" s="40"/>
      <c r="EW53" s="40"/>
      <c r="EX53" s="40"/>
      <c r="EY53" s="40"/>
      <c r="EZ53" s="40"/>
      <c r="FA53" s="40"/>
      <c r="FB53" s="40">
        <v>1</v>
      </c>
      <c r="FC53" s="40">
        <v>35063.024516168378</v>
      </c>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v>1</v>
      </c>
      <c r="GU53" s="40">
        <v>14000</v>
      </c>
      <c r="GV53" s="40"/>
      <c r="GW53" s="40"/>
      <c r="GX53" s="40">
        <v>1</v>
      </c>
      <c r="GY53" s="40">
        <v>14000</v>
      </c>
      <c r="GZ53" s="40"/>
      <c r="HA53" s="40"/>
      <c r="HB53" s="40"/>
      <c r="HC53" s="40"/>
      <c r="HD53" s="40"/>
      <c r="HE53" s="40"/>
      <c r="HF53" s="40"/>
      <c r="HG53" s="40"/>
      <c r="HH53" s="40"/>
      <c r="HI53" s="40"/>
      <c r="HJ53" s="40"/>
      <c r="HK53" s="40"/>
      <c r="HL53" s="40"/>
      <c r="HM53" s="40"/>
      <c r="HN53" s="40"/>
      <c r="HO53" s="40"/>
      <c r="HP53" s="40"/>
      <c r="HQ53" s="40"/>
      <c r="HR53" s="40"/>
      <c r="HS53" s="40"/>
      <c r="HT53" s="40"/>
      <c r="HU53" s="40"/>
      <c r="HV53" s="40">
        <v>1</v>
      </c>
      <c r="HW53" s="40">
        <v>14000</v>
      </c>
      <c r="HX53" s="40"/>
      <c r="HY53" s="40"/>
      <c r="HZ53" s="40"/>
      <c r="IA53" s="40"/>
      <c r="IB53" s="40">
        <v>2</v>
      </c>
      <c r="IC53" s="40">
        <v>31500</v>
      </c>
      <c r="ID53" s="40"/>
      <c r="IE53" s="40"/>
      <c r="IF53" s="40">
        <v>2</v>
      </c>
      <c r="IG53" s="40">
        <v>31500</v>
      </c>
      <c r="IH53" s="40"/>
      <c r="II53" s="40"/>
      <c r="IJ53" s="40"/>
      <c r="IK53" s="40"/>
      <c r="IL53" s="40"/>
      <c r="IM53" s="40"/>
      <c r="IN53" s="40"/>
      <c r="IO53" s="40"/>
      <c r="IP53" s="40"/>
      <c r="IQ53" s="40"/>
      <c r="IR53" s="40"/>
      <c r="IS53" s="40"/>
      <c r="IT53" s="40"/>
      <c r="IU53" s="40"/>
      <c r="IV53" s="40"/>
      <c r="IW53" s="40"/>
      <c r="IX53" s="40"/>
      <c r="IY53" s="40"/>
      <c r="IZ53" s="40"/>
      <c r="JA53" s="40"/>
      <c r="JB53" s="40"/>
      <c r="JC53" s="40"/>
      <c r="JD53" s="40"/>
      <c r="JE53" s="40"/>
      <c r="JF53" s="40"/>
      <c r="JG53" s="40"/>
      <c r="JH53" s="40"/>
      <c r="JI53" s="40"/>
      <c r="JJ53" s="40"/>
      <c r="JK53" s="40"/>
      <c r="JL53" s="40">
        <v>2</v>
      </c>
      <c r="JM53" s="40">
        <v>31500</v>
      </c>
      <c r="JN53" s="40"/>
      <c r="JO53" s="40"/>
      <c r="JP53" s="40"/>
      <c r="JQ53" s="40"/>
      <c r="JR53" s="40"/>
      <c r="JS53" s="40"/>
      <c r="JT53" s="40"/>
      <c r="JU53" s="40"/>
      <c r="JV53" s="40"/>
      <c r="JW53" s="40"/>
      <c r="JX53" s="40"/>
      <c r="JY53" s="40"/>
      <c r="JZ53" s="40"/>
      <c r="KA53" s="40"/>
      <c r="KB53" s="40"/>
      <c r="KC53" s="40"/>
      <c r="KD53" s="40"/>
      <c r="KE53" s="40"/>
      <c r="KF53" s="40"/>
      <c r="KG53" s="40"/>
      <c r="KH53" s="40"/>
      <c r="KI53" s="40"/>
      <c r="KJ53" s="40"/>
      <c r="KK53" s="40"/>
      <c r="KL53" s="40"/>
      <c r="KM53" s="40"/>
      <c r="KN53" s="40"/>
      <c r="KO53" s="40"/>
      <c r="KP53" s="40"/>
      <c r="KQ53" s="40"/>
      <c r="KR53" s="40"/>
      <c r="KS53" s="40"/>
      <c r="KT53" s="40"/>
      <c r="KU53" s="40"/>
      <c r="KV53" s="40"/>
      <c r="KW53" s="40"/>
      <c r="KX53" s="40"/>
      <c r="KY53" s="40"/>
      <c r="KZ53" s="40"/>
      <c r="LA53" s="40"/>
      <c r="LB53" s="40"/>
      <c r="LC53" s="40"/>
      <c r="LD53" s="40"/>
      <c r="LE53" s="40"/>
      <c r="LF53" s="40"/>
      <c r="LG53" s="40"/>
      <c r="LH53" s="40"/>
      <c r="LI53" s="40"/>
      <c r="LJ53" s="40"/>
      <c r="LK53" s="40"/>
      <c r="LL53" s="40"/>
      <c r="LM53" s="40"/>
      <c r="LN53" s="40"/>
      <c r="LO53" s="40"/>
      <c r="LP53" s="40"/>
      <c r="LQ53" s="40"/>
      <c r="LR53" s="40"/>
      <c r="LS53" s="40"/>
      <c r="LT53" s="40"/>
      <c r="LU53" s="40"/>
      <c r="LV53" s="40"/>
      <c r="LW53" s="40"/>
      <c r="LX53" s="40"/>
      <c r="LY53" s="40"/>
      <c r="LZ53" s="40"/>
      <c r="MA53" s="40"/>
      <c r="MB53" s="40"/>
      <c r="MC53" s="40"/>
      <c r="MD53" s="40"/>
      <c r="ME53" s="40"/>
      <c r="MF53" s="40"/>
      <c r="MG53" s="40"/>
      <c r="MH53" s="40"/>
      <c r="MI53" s="40"/>
      <c r="MJ53" s="40"/>
      <c r="MK53" s="40"/>
      <c r="ML53" s="40"/>
      <c r="MM53" s="40"/>
      <c r="MN53" s="40"/>
      <c r="MO53" s="40"/>
      <c r="MP53" s="40"/>
      <c r="MQ53" s="40"/>
      <c r="MR53" s="40"/>
      <c r="MS53" s="40"/>
      <c r="MT53" s="40"/>
      <c r="MU53" s="40"/>
      <c r="MV53" s="40"/>
      <c r="MW53" s="40"/>
      <c r="MX53" s="40"/>
      <c r="MY53" s="40"/>
      <c r="MZ53" s="40">
        <v>5</v>
      </c>
      <c r="NA53" s="40">
        <v>24716.347245901059</v>
      </c>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c r="AMK53"/>
      <c r="AML53"/>
      <c r="AMM53"/>
      <c r="AMN53"/>
      <c r="AMO53"/>
      <c r="AMP53"/>
      <c r="AMQ53"/>
      <c r="AMR53"/>
      <c r="AMS53"/>
      <c r="AMT53"/>
      <c r="AMU53"/>
      <c r="AMV53"/>
      <c r="AMW53"/>
      <c r="AMX53"/>
      <c r="AMY53"/>
      <c r="AMZ53"/>
      <c r="ANA53"/>
      <c r="ANB53"/>
      <c r="ANC53"/>
      <c r="AND53"/>
      <c r="ANE53"/>
      <c r="ANF53"/>
      <c r="ANG53"/>
      <c r="ANH53"/>
      <c r="ANI53"/>
      <c r="ANJ53"/>
      <c r="ANK53"/>
      <c r="ANL53"/>
      <c r="ANM53"/>
      <c r="ANN53"/>
      <c r="ANO53"/>
      <c r="ANP53"/>
      <c r="ANQ53"/>
      <c r="ANR53"/>
      <c r="ANS53"/>
      <c r="ANT53"/>
      <c r="ANU53"/>
      <c r="ANV53"/>
      <c r="ANW53"/>
      <c r="ANX53"/>
      <c r="ANY53"/>
      <c r="ANZ53"/>
      <c r="AOA53"/>
      <c r="AOB53"/>
      <c r="AOC53"/>
      <c r="AOD53"/>
      <c r="AOE53"/>
      <c r="AOF53"/>
      <c r="AOG53"/>
      <c r="AOH53"/>
      <c r="AOI53"/>
      <c r="AOJ53"/>
      <c r="AOK53"/>
      <c r="AOL53"/>
      <c r="AOM53"/>
      <c r="AON53"/>
      <c r="AOO53"/>
      <c r="AOP53"/>
      <c r="AOQ53"/>
      <c r="AOR53"/>
      <c r="AOS53"/>
      <c r="AOT53"/>
      <c r="AOU53"/>
      <c r="AOV53"/>
      <c r="AOW53"/>
      <c r="AOX53"/>
      <c r="AOY53"/>
      <c r="AOZ53"/>
      <c r="APA53"/>
      <c r="APB53"/>
      <c r="APC53"/>
      <c r="APD53"/>
      <c r="APE53"/>
      <c r="APF53"/>
      <c r="APG53"/>
      <c r="APH53"/>
      <c r="API53"/>
      <c r="APJ53"/>
      <c r="APK53"/>
      <c r="APL53"/>
      <c r="APM53"/>
      <c r="APN53"/>
      <c r="APO53"/>
      <c r="APP53"/>
      <c r="APQ53"/>
      <c r="APR53"/>
      <c r="APS53"/>
      <c r="APT53"/>
      <c r="APU53"/>
      <c r="APV53"/>
      <c r="APW53"/>
      <c r="APX53"/>
      <c r="APY53"/>
      <c r="APZ53"/>
      <c r="AQA53"/>
      <c r="AQB53"/>
      <c r="AQC53"/>
      <c r="AQD53"/>
      <c r="AQE53"/>
      <c r="AQF53"/>
      <c r="AQG53"/>
      <c r="AQH53"/>
      <c r="AQI53"/>
      <c r="AQJ53"/>
      <c r="AQK53"/>
      <c r="AQL53"/>
      <c r="AQM53"/>
      <c r="AQN53"/>
      <c r="AQO53"/>
      <c r="AQP53"/>
      <c r="AQQ53"/>
      <c r="AQR53"/>
      <c r="AQS53"/>
      <c r="AQT53"/>
      <c r="AQU53"/>
      <c r="AQV53"/>
      <c r="AQW53"/>
      <c r="AQX53"/>
      <c r="AQY53"/>
      <c r="AQZ53"/>
      <c r="ARA53"/>
      <c r="ARB53"/>
      <c r="ARC53"/>
      <c r="ARD53"/>
      <c r="ARE53"/>
      <c r="ARF53"/>
      <c r="ARG53"/>
      <c r="ARH53"/>
      <c r="ARI53"/>
      <c r="ARJ53"/>
      <c r="ARK53"/>
      <c r="ARL53"/>
      <c r="ARM53"/>
      <c r="ARN53"/>
      <c r="ARO53"/>
      <c r="ARP53"/>
      <c r="ARQ53"/>
      <c r="ARR53"/>
      <c r="ARS53"/>
      <c r="ART53"/>
      <c r="ARU53"/>
      <c r="ARV53"/>
      <c r="ARW53"/>
      <c r="ARX53"/>
      <c r="ARY53"/>
      <c r="ARZ53"/>
      <c r="ASA53"/>
      <c r="ASB53"/>
      <c r="ASC53"/>
      <c r="ASD53"/>
      <c r="ASE53"/>
      <c r="ASF53"/>
      <c r="ASG53"/>
      <c r="ASH53"/>
      <c r="ASI53"/>
      <c r="ASJ53"/>
      <c r="ASK53"/>
      <c r="ASL53"/>
      <c r="ASM53"/>
      <c r="ASN53"/>
      <c r="ASO53"/>
      <c r="ASP53"/>
      <c r="ASQ53"/>
      <c r="ASR53"/>
      <c r="ASS53"/>
      <c r="AST53"/>
      <c r="ASU53"/>
      <c r="ASV53"/>
      <c r="ASW53"/>
      <c r="ASX53"/>
      <c r="ASY53"/>
      <c r="ASZ53"/>
      <c r="ATA53"/>
      <c r="ATB53"/>
      <c r="ATC53"/>
      <c r="ATD53"/>
      <c r="ATE53"/>
      <c r="ATF53"/>
      <c r="ATG53"/>
      <c r="ATH53"/>
      <c r="ATI53"/>
      <c r="ATJ53"/>
      <c r="ATK53"/>
      <c r="ATL53"/>
      <c r="ATM53"/>
      <c r="ATN53"/>
      <c r="ATO53"/>
      <c r="ATP53"/>
      <c r="ATQ53"/>
      <c r="ATR53"/>
      <c r="ATS53"/>
      <c r="ATT53"/>
      <c r="ATU53"/>
      <c r="ATV53"/>
      <c r="ATW53"/>
      <c r="ATX53"/>
      <c r="ATY53"/>
      <c r="ATZ53"/>
      <c r="AUA53"/>
      <c r="AUB53"/>
      <c r="AUC53"/>
      <c r="AUD53"/>
      <c r="AUE53"/>
      <c r="AUF53"/>
      <c r="AUG53"/>
      <c r="AUH53"/>
      <c r="AUI53"/>
      <c r="AUJ53"/>
      <c r="AUK53"/>
      <c r="AUL53"/>
      <c r="AUM53"/>
      <c r="AUN53"/>
      <c r="AUO53"/>
      <c r="AUP53"/>
      <c r="AUQ53"/>
      <c r="AUR53"/>
      <c r="AUS53"/>
      <c r="AUT53"/>
      <c r="AUU53"/>
      <c r="AUV53"/>
      <c r="AUW53"/>
      <c r="AUX53"/>
      <c r="AUY53"/>
      <c r="AUZ53"/>
      <c r="AVA53"/>
      <c r="AVB53"/>
      <c r="AVC53"/>
      <c r="AVD53"/>
      <c r="AVE53"/>
      <c r="AVF53"/>
      <c r="AVG53"/>
      <c r="AVH53"/>
      <c r="AVI53"/>
      <c r="AVJ53"/>
      <c r="AVK53"/>
      <c r="AVL53"/>
      <c r="AVM53"/>
      <c r="AVN53"/>
      <c r="AVO53"/>
      <c r="AVP53"/>
      <c r="AVQ53"/>
      <c r="AVR53"/>
      <c r="AVS53"/>
      <c r="AVT53"/>
      <c r="AVU53"/>
      <c r="AVV53"/>
      <c r="AVW53"/>
      <c r="AVX53"/>
      <c r="AVY53"/>
      <c r="AVZ53"/>
      <c r="AWA53"/>
    </row>
    <row r="54" spans="1:1275" ht="15" x14ac:dyDescent="0.25">
      <c r="A54" s="41" t="s">
        <v>222</v>
      </c>
      <c r="B54" s="40"/>
      <c r="C54" s="40"/>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v>1</v>
      </c>
      <c r="AU54" s="40">
        <v>41731</v>
      </c>
      <c r="AV54" s="40">
        <v>1</v>
      </c>
      <c r="AW54" s="40">
        <v>41731</v>
      </c>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v>1</v>
      </c>
      <c r="CC54" s="40">
        <v>41731</v>
      </c>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40"/>
      <c r="HP54" s="40"/>
      <c r="HQ54" s="40"/>
      <c r="HR54" s="40"/>
      <c r="HS54" s="40"/>
      <c r="HT54" s="40"/>
      <c r="HU54" s="40"/>
      <c r="HV54" s="40"/>
      <c r="HW54" s="40"/>
      <c r="HX54" s="40"/>
      <c r="HY54" s="40"/>
      <c r="HZ54" s="40"/>
      <c r="IA54" s="40"/>
      <c r="IB54" s="40"/>
      <c r="IC54" s="40"/>
      <c r="ID54" s="40"/>
      <c r="IE54" s="40"/>
      <c r="IF54" s="40"/>
      <c r="IG54" s="40"/>
      <c r="IH54" s="40"/>
      <c r="II54" s="40"/>
      <c r="IJ54" s="40"/>
      <c r="IK54" s="40"/>
      <c r="IL54" s="40"/>
      <c r="IM54" s="40"/>
      <c r="IN54" s="40"/>
      <c r="IO54" s="40"/>
      <c r="IP54" s="40"/>
      <c r="IQ54" s="40"/>
      <c r="IR54" s="40"/>
      <c r="IS54" s="40"/>
      <c r="IT54" s="40"/>
      <c r="IU54" s="40"/>
      <c r="IV54" s="40"/>
      <c r="IW54" s="40"/>
      <c r="IX54" s="40"/>
      <c r="IY54" s="40"/>
      <c r="IZ54" s="40"/>
      <c r="JA54" s="40"/>
      <c r="JB54" s="40"/>
      <c r="JC54" s="40"/>
      <c r="JD54" s="40"/>
      <c r="JE54" s="40"/>
      <c r="JF54" s="40"/>
      <c r="JG54" s="40"/>
      <c r="JH54" s="40"/>
      <c r="JI54" s="40"/>
      <c r="JJ54" s="40"/>
      <c r="JK54" s="40"/>
      <c r="JL54" s="40"/>
      <c r="JM54" s="40"/>
      <c r="JN54" s="40"/>
      <c r="JO54" s="40"/>
      <c r="JP54" s="40"/>
      <c r="JQ54" s="40"/>
      <c r="JR54" s="40"/>
      <c r="JS54" s="40"/>
      <c r="JT54" s="40"/>
      <c r="JU54" s="40"/>
      <c r="JV54" s="40"/>
      <c r="JW54" s="40"/>
      <c r="JX54" s="40"/>
      <c r="JY54" s="40"/>
      <c r="JZ54" s="40"/>
      <c r="KA54" s="40"/>
      <c r="KB54" s="40"/>
      <c r="KC54" s="40"/>
      <c r="KD54" s="40"/>
      <c r="KE54" s="40"/>
      <c r="KF54" s="40"/>
      <c r="KG54" s="40"/>
      <c r="KH54" s="40"/>
      <c r="KI54" s="40"/>
      <c r="KJ54" s="40"/>
      <c r="KK54" s="40"/>
      <c r="KL54" s="40"/>
      <c r="KM54" s="40"/>
      <c r="KN54" s="40"/>
      <c r="KO54" s="40"/>
      <c r="KP54" s="40"/>
      <c r="KQ54" s="40"/>
      <c r="KR54" s="40"/>
      <c r="KS54" s="40"/>
      <c r="KT54" s="40"/>
      <c r="KU54" s="40"/>
      <c r="KV54" s="40"/>
      <c r="KW54" s="40"/>
      <c r="KX54" s="40"/>
      <c r="KY54" s="40"/>
      <c r="KZ54" s="40"/>
      <c r="LA54" s="40"/>
      <c r="LB54" s="40"/>
      <c r="LC54" s="40"/>
      <c r="LD54" s="40"/>
      <c r="LE54" s="40"/>
      <c r="LF54" s="40"/>
      <c r="LG54" s="40"/>
      <c r="LH54" s="40"/>
      <c r="LI54" s="40"/>
      <c r="LJ54" s="40"/>
      <c r="LK54" s="40"/>
      <c r="LL54" s="40"/>
      <c r="LM54" s="40"/>
      <c r="LN54" s="40"/>
      <c r="LO54" s="40"/>
      <c r="LP54" s="40"/>
      <c r="LQ54" s="40"/>
      <c r="LR54" s="40"/>
      <c r="LS54" s="40"/>
      <c r="LT54" s="40"/>
      <c r="LU54" s="40"/>
      <c r="LV54" s="40"/>
      <c r="LW54" s="40"/>
      <c r="LX54" s="40"/>
      <c r="LY54" s="40"/>
      <c r="LZ54" s="40"/>
      <c r="MA54" s="40"/>
      <c r="MB54" s="40"/>
      <c r="MC54" s="40"/>
      <c r="MD54" s="40"/>
      <c r="ME54" s="40"/>
      <c r="MF54" s="40"/>
      <c r="MG54" s="40"/>
      <c r="MH54" s="40"/>
      <c r="MI54" s="40"/>
      <c r="MJ54" s="40"/>
      <c r="MK54" s="40"/>
      <c r="ML54" s="40"/>
      <c r="MM54" s="40"/>
      <c r="MN54" s="40"/>
      <c r="MO54" s="40"/>
      <c r="MP54" s="40"/>
      <c r="MQ54" s="40"/>
      <c r="MR54" s="40"/>
      <c r="MS54" s="40"/>
      <c r="MT54" s="40"/>
      <c r="MU54" s="40"/>
      <c r="MV54" s="40"/>
      <c r="MW54" s="40"/>
      <c r="MX54" s="40"/>
      <c r="MY54" s="40"/>
      <c r="MZ54" s="40">
        <v>1</v>
      </c>
      <c r="NA54" s="40">
        <v>41731</v>
      </c>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c r="AMK54"/>
      <c r="AML54"/>
      <c r="AMM54"/>
      <c r="AMN54"/>
      <c r="AMO54"/>
      <c r="AMP54"/>
      <c r="AMQ54"/>
      <c r="AMR54"/>
      <c r="AMS54"/>
      <c r="AMT54"/>
      <c r="AMU54"/>
      <c r="AMV54"/>
      <c r="AMW54"/>
      <c r="AMX54"/>
      <c r="AMY54"/>
      <c r="AMZ54"/>
      <c r="ANA54"/>
      <c r="ANB54"/>
      <c r="ANC54"/>
      <c r="AND54"/>
      <c r="ANE54"/>
      <c r="ANF54"/>
      <c r="ANG54"/>
      <c r="ANH54"/>
      <c r="ANI54"/>
      <c r="ANJ54"/>
      <c r="ANK54"/>
      <c r="ANL54"/>
      <c r="ANM54"/>
      <c r="ANN54"/>
      <c r="ANO54"/>
      <c r="ANP54"/>
      <c r="ANQ54"/>
      <c r="ANR54"/>
      <c r="ANS54"/>
      <c r="ANT54"/>
      <c r="ANU54"/>
      <c r="ANV54"/>
      <c r="ANW54"/>
      <c r="ANX54"/>
      <c r="ANY54"/>
      <c r="ANZ54"/>
      <c r="AOA54"/>
      <c r="AOB54"/>
      <c r="AOC54"/>
      <c r="AOD54"/>
      <c r="AOE54"/>
      <c r="AOF54"/>
      <c r="AOG54"/>
      <c r="AOH54"/>
      <c r="AOI54"/>
      <c r="AOJ54"/>
      <c r="AOK54"/>
      <c r="AOL54"/>
      <c r="AOM54"/>
      <c r="AON54"/>
      <c r="AOO54"/>
      <c r="AOP54"/>
      <c r="AOQ54"/>
      <c r="AOR54"/>
      <c r="AOS54"/>
      <c r="AOT54"/>
      <c r="AOU54"/>
      <c r="AOV54"/>
      <c r="AOW54"/>
      <c r="AOX54"/>
      <c r="AOY54"/>
      <c r="AOZ54"/>
      <c r="APA54"/>
      <c r="APB54"/>
      <c r="APC54"/>
      <c r="APD54"/>
      <c r="APE54"/>
      <c r="APF54"/>
      <c r="APG54"/>
      <c r="APH54"/>
      <c r="API54"/>
      <c r="APJ54"/>
      <c r="APK54"/>
      <c r="APL54"/>
      <c r="APM54"/>
      <c r="APN54"/>
      <c r="APO54"/>
      <c r="APP54"/>
      <c r="APQ54"/>
      <c r="APR54"/>
      <c r="APS54"/>
      <c r="APT54"/>
      <c r="APU54"/>
      <c r="APV54"/>
      <c r="APW54"/>
      <c r="APX54"/>
      <c r="APY54"/>
      <c r="APZ54"/>
      <c r="AQA54"/>
      <c r="AQB54"/>
      <c r="AQC54"/>
      <c r="AQD54"/>
      <c r="AQE54"/>
      <c r="AQF54"/>
      <c r="AQG54"/>
      <c r="AQH54"/>
      <c r="AQI54"/>
      <c r="AQJ54"/>
      <c r="AQK54"/>
      <c r="AQL54"/>
      <c r="AQM54"/>
      <c r="AQN54"/>
      <c r="AQO54"/>
      <c r="AQP54"/>
      <c r="AQQ54"/>
      <c r="AQR54"/>
      <c r="AQS54"/>
      <c r="AQT54"/>
      <c r="AQU54"/>
      <c r="AQV54"/>
      <c r="AQW54"/>
      <c r="AQX54"/>
      <c r="AQY54"/>
      <c r="AQZ54"/>
      <c r="ARA54"/>
      <c r="ARB54"/>
      <c r="ARC54"/>
      <c r="ARD54"/>
      <c r="ARE54"/>
      <c r="ARF54"/>
      <c r="ARG54"/>
      <c r="ARH54"/>
      <c r="ARI54"/>
      <c r="ARJ54"/>
      <c r="ARK54"/>
      <c r="ARL54"/>
      <c r="ARM54"/>
      <c r="ARN54"/>
      <c r="ARO54"/>
      <c r="ARP54"/>
      <c r="ARQ54"/>
      <c r="ARR54"/>
      <c r="ARS54"/>
      <c r="ART54"/>
      <c r="ARU54"/>
      <c r="ARV54"/>
      <c r="ARW54"/>
      <c r="ARX54"/>
      <c r="ARY54"/>
      <c r="ARZ54"/>
      <c r="ASA54"/>
      <c r="ASB54"/>
      <c r="ASC54"/>
      <c r="ASD54"/>
      <c r="ASE54"/>
      <c r="ASF54"/>
      <c r="ASG54"/>
      <c r="ASH54"/>
      <c r="ASI54"/>
      <c r="ASJ54"/>
      <c r="ASK54"/>
      <c r="ASL54"/>
      <c r="ASM54"/>
      <c r="ASN54"/>
      <c r="ASO54"/>
      <c r="ASP54"/>
      <c r="ASQ54"/>
      <c r="ASR54"/>
      <c r="ASS54"/>
      <c r="AST54"/>
      <c r="ASU54"/>
      <c r="ASV54"/>
      <c r="ASW54"/>
      <c r="ASX54"/>
      <c r="ASY54"/>
      <c r="ASZ54"/>
      <c r="ATA54"/>
      <c r="ATB54"/>
      <c r="ATC54"/>
      <c r="ATD54"/>
      <c r="ATE54"/>
      <c r="ATF54"/>
      <c r="ATG54"/>
      <c r="ATH54"/>
      <c r="ATI54"/>
      <c r="ATJ54"/>
      <c r="ATK54"/>
      <c r="ATL54"/>
      <c r="ATM54"/>
      <c r="ATN54"/>
      <c r="ATO54"/>
      <c r="ATP54"/>
      <c r="ATQ54"/>
      <c r="ATR54"/>
      <c r="ATS54"/>
      <c r="ATT54"/>
      <c r="ATU54"/>
      <c r="ATV54"/>
      <c r="ATW54"/>
      <c r="ATX54"/>
      <c r="ATY54"/>
      <c r="ATZ54"/>
      <c r="AUA54"/>
      <c r="AUB54"/>
      <c r="AUC54"/>
      <c r="AUD54"/>
      <c r="AUE54"/>
      <c r="AUF54"/>
      <c r="AUG54"/>
      <c r="AUH54"/>
      <c r="AUI54"/>
      <c r="AUJ54"/>
      <c r="AUK54"/>
      <c r="AUL54"/>
      <c r="AUM54"/>
      <c r="AUN54"/>
      <c r="AUO54"/>
      <c r="AUP54"/>
      <c r="AUQ54"/>
      <c r="AUR54"/>
      <c r="AUS54"/>
      <c r="AUT54"/>
      <c r="AUU54"/>
      <c r="AUV54"/>
      <c r="AUW54"/>
      <c r="AUX54"/>
      <c r="AUY54"/>
      <c r="AUZ54"/>
      <c r="AVA54"/>
      <c r="AVB54"/>
      <c r="AVC54"/>
      <c r="AVD54"/>
      <c r="AVE54"/>
      <c r="AVF54"/>
      <c r="AVG54"/>
      <c r="AVH54"/>
      <c r="AVI54"/>
      <c r="AVJ54"/>
      <c r="AVK54"/>
      <c r="AVL54"/>
      <c r="AVM54"/>
      <c r="AVN54"/>
      <c r="AVO54"/>
      <c r="AVP54"/>
      <c r="AVQ54"/>
      <c r="AVR54"/>
      <c r="AVS54"/>
      <c r="AVT54"/>
      <c r="AVU54"/>
      <c r="AVV54"/>
      <c r="AVW54"/>
      <c r="AVX54"/>
      <c r="AVY54"/>
      <c r="AVZ54"/>
      <c r="AWA54"/>
    </row>
    <row r="55" spans="1:1275" ht="15" x14ac:dyDescent="0.25">
      <c r="A55" s="41" t="s">
        <v>162</v>
      </c>
      <c r="B55" s="40"/>
      <c r="C55" s="40"/>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v>1</v>
      </c>
      <c r="AQ55" s="40">
        <v>45734.379803697877</v>
      </c>
      <c r="AR55" s="40">
        <v>1</v>
      </c>
      <c r="AS55" s="40">
        <v>63519.971949580387</v>
      </c>
      <c r="AT55" s="40"/>
      <c r="AU55" s="40"/>
      <c r="AV55" s="40">
        <v>2</v>
      </c>
      <c r="AW55" s="40">
        <v>54627.175876639129</v>
      </c>
      <c r="AX55" s="40"/>
      <c r="AY55" s="40"/>
      <c r="AZ55" s="40"/>
      <c r="BA55" s="40"/>
      <c r="BB55" s="40"/>
      <c r="BC55" s="40"/>
      <c r="BD55" s="40">
        <v>1</v>
      </c>
      <c r="BE55" s="40">
        <v>44463.980364706273</v>
      </c>
      <c r="BF55" s="40">
        <v>1</v>
      </c>
      <c r="BG55" s="40">
        <v>44463.980364706273</v>
      </c>
      <c r="BH55" s="40"/>
      <c r="BI55" s="40"/>
      <c r="BJ55" s="40"/>
      <c r="BK55" s="40"/>
      <c r="BL55" s="40"/>
      <c r="BM55" s="40"/>
      <c r="BN55" s="40"/>
      <c r="BO55" s="40"/>
      <c r="BP55" s="40"/>
      <c r="BQ55" s="40"/>
      <c r="BR55" s="40"/>
      <c r="BS55" s="40"/>
      <c r="BT55" s="40"/>
      <c r="BU55" s="40"/>
      <c r="BV55" s="40"/>
      <c r="BW55" s="40"/>
      <c r="BX55" s="40"/>
      <c r="BY55" s="40"/>
      <c r="BZ55" s="40"/>
      <c r="CA55" s="40"/>
      <c r="CB55" s="40">
        <v>3</v>
      </c>
      <c r="CC55" s="40">
        <v>51239.444039328177</v>
      </c>
      <c r="CD55" s="40"/>
      <c r="CE55" s="40"/>
      <c r="CF55" s="40"/>
      <c r="CG55" s="40"/>
      <c r="CH55" s="40"/>
      <c r="CI55" s="40"/>
      <c r="CJ55" s="40"/>
      <c r="CK55" s="40"/>
      <c r="CL55" s="40"/>
      <c r="CM55" s="40"/>
      <c r="CN55" s="40"/>
      <c r="CO55" s="40"/>
      <c r="CP55" s="40"/>
      <c r="CQ55" s="40"/>
      <c r="CR55" s="40"/>
      <c r="CS55" s="40"/>
      <c r="CT55" s="40"/>
      <c r="CU55" s="40"/>
      <c r="CV55" s="40"/>
      <c r="CW55" s="40"/>
      <c r="CX55" s="40"/>
      <c r="CY55" s="40"/>
      <c r="CZ55" s="40">
        <v>1</v>
      </c>
      <c r="DA55" s="40">
        <v>88927.960729412545</v>
      </c>
      <c r="DB55" s="40"/>
      <c r="DC55" s="40"/>
      <c r="DD55" s="40">
        <v>1</v>
      </c>
      <c r="DE55" s="40">
        <v>88927.960729412545</v>
      </c>
      <c r="DF55" s="40"/>
      <c r="DG55" s="40"/>
      <c r="DH55" s="40"/>
      <c r="DI55" s="40"/>
      <c r="DJ55" s="40"/>
      <c r="DK55" s="40"/>
      <c r="DL55" s="40"/>
      <c r="DM55" s="40"/>
      <c r="DN55" s="40"/>
      <c r="DO55" s="40"/>
      <c r="DP55" s="40">
        <v>1</v>
      </c>
      <c r="DQ55" s="40">
        <v>88927.960729412545</v>
      </c>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40"/>
      <c r="HP55" s="40"/>
      <c r="HQ55" s="40"/>
      <c r="HR55" s="40"/>
      <c r="HS55" s="40"/>
      <c r="HT55" s="40"/>
      <c r="HU55" s="40"/>
      <c r="HV55" s="40"/>
      <c r="HW55" s="40"/>
      <c r="HX55" s="40"/>
      <c r="HY55" s="40"/>
      <c r="HZ55" s="40"/>
      <c r="IA55" s="40"/>
      <c r="IB55" s="40"/>
      <c r="IC55" s="40"/>
      <c r="ID55" s="40"/>
      <c r="IE55" s="40"/>
      <c r="IF55" s="40"/>
      <c r="IG55" s="40"/>
      <c r="IH55" s="40"/>
      <c r="II55" s="40"/>
      <c r="IJ55" s="40"/>
      <c r="IK55" s="40"/>
      <c r="IL55" s="40"/>
      <c r="IM55" s="40"/>
      <c r="IN55" s="40"/>
      <c r="IO55" s="40"/>
      <c r="IP55" s="40"/>
      <c r="IQ55" s="40"/>
      <c r="IR55" s="40"/>
      <c r="IS55" s="40"/>
      <c r="IT55" s="40"/>
      <c r="IU55" s="40"/>
      <c r="IV55" s="40"/>
      <c r="IW55" s="40"/>
      <c r="IX55" s="40"/>
      <c r="IY55" s="40"/>
      <c r="IZ55" s="40"/>
      <c r="JA55" s="40"/>
      <c r="JB55" s="40"/>
      <c r="JC55" s="40"/>
      <c r="JD55" s="40"/>
      <c r="JE55" s="40"/>
      <c r="JF55" s="40"/>
      <c r="JG55" s="40"/>
      <c r="JH55" s="40"/>
      <c r="JI55" s="40"/>
      <c r="JJ55" s="40"/>
      <c r="JK55" s="40"/>
      <c r="JL55" s="40"/>
      <c r="JM55" s="40"/>
      <c r="JN55" s="40"/>
      <c r="JO55" s="40"/>
      <c r="JP55" s="40"/>
      <c r="JQ55" s="40"/>
      <c r="JR55" s="40"/>
      <c r="JS55" s="40"/>
      <c r="JT55" s="40"/>
      <c r="JU55" s="40"/>
      <c r="JV55" s="40"/>
      <c r="JW55" s="40"/>
      <c r="JX55" s="40"/>
      <c r="JY55" s="40"/>
      <c r="JZ55" s="40"/>
      <c r="KA55" s="40"/>
      <c r="KB55" s="40"/>
      <c r="KC55" s="40"/>
      <c r="KD55" s="40"/>
      <c r="KE55" s="40"/>
      <c r="KF55" s="40"/>
      <c r="KG55" s="40"/>
      <c r="KH55" s="40"/>
      <c r="KI55" s="40"/>
      <c r="KJ55" s="40"/>
      <c r="KK55" s="40"/>
      <c r="KL55" s="40"/>
      <c r="KM55" s="40"/>
      <c r="KN55" s="40"/>
      <c r="KO55" s="40"/>
      <c r="KP55" s="40"/>
      <c r="KQ55" s="40"/>
      <c r="KR55" s="40"/>
      <c r="KS55" s="40"/>
      <c r="KT55" s="40"/>
      <c r="KU55" s="40"/>
      <c r="KV55" s="40"/>
      <c r="KW55" s="40"/>
      <c r="KX55" s="40"/>
      <c r="KY55" s="40"/>
      <c r="KZ55" s="40"/>
      <c r="LA55" s="40"/>
      <c r="LB55" s="40"/>
      <c r="LC55" s="40"/>
      <c r="LD55" s="40"/>
      <c r="LE55" s="40"/>
      <c r="LF55" s="40"/>
      <c r="LG55" s="40"/>
      <c r="LH55" s="40"/>
      <c r="LI55" s="40"/>
      <c r="LJ55" s="40"/>
      <c r="LK55" s="40"/>
      <c r="LL55" s="40"/>
      <c r="LM55" s="40"/>
      <c r="LN55" s="40"/>
      <c r="LO55" s="40"/>
      <c r="LP55" s="40">
        <v>1</v>
      </c>
      <c r="LQ55" s="40">
        <v>65616.131023916547</v>
      </c>
      <c r="LR55" s="40"/>
      <c r="LS55" s="40"/>
      <c r="LT55" s="40"/>
      <c r="LU55" s="40"/>
      <c r="LV55" s="40">
        <v>1</v>
      </c>
      <c r="LW55" s="40">
        <v>65616.131023916547</v>
      </c>
      <c r="LX55" s="40"/>
      <c r="LY55" s="40"/>
      <c r="LZ55" s="40"/>
      <c r="MA55" s="40"/>
      <c r="MB55" s="40"/>
      <c r="MC55" s="40"/>
      <c r="MD55" s="40"/>
      <c r="ME55" s="40"/>
      <c r="MF55" s="40"/>
      <c r="MG55" s="40"/>
      <c r="MH55" s="40"/>
      <c r="MI55" s="40"/>
      <c r="MJ55" s="40"/>
      <c r="MK55" s="40"/>
      <c r="ML55" s="40"/>
      <c r="MM55" s="40"/>
      <c r="MN55" s="40"/>
      <c r="MO55" s="40"/>
      <c r="MP55" s="40"/>
      <c r="MQ55" s="40"/>
      <c r="MR55" s="40"/>
      <c r="MS55" s="40"/>
      <c r="MT55" s="40"/>
      <c r="MU55" s="40"/>
      <c r="MV55" s="40"/>
      <c r="MW55" s="40"/>
      <c r="MX55" s="40">
        <v>1</v>
      </c>
      <c r="MY55" s="40">
        <v>65616.131023916547</v>
      </c>
      <c r="MZ55" s="40">
        <v>5</v>
      </c>
      <c r="NA55" s="40">
        <v>61652.484774262724</v>
      </c>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c r="AMK55"/>
      <c r="AML55"/>
      <c r="AMM55"/>
      <c r="AMN55"/>
      <c r="AMO55"/>
      <c r="AMP55"/>
      <c r="AMQ55"/>
      <c r="AMR55"/>
      <c r="AMS55"/>
      <c r="AMT55"/>
      <c r="AMU55"/>
      <c r="AMV55"/>
      <c r="AMW55"/>
      <c r="AMX55"/>
      <c r="AMY55"/>
      <c r="AMZ55"/>
      <c r="ANA55"/>
      <c r="ANB55"/>
      <c r="ANC55"/>
      <c r="AND55"/>
      <c r="ANE55"/>
      <c r="ANF55"/>
      <c r="ANG55"/>
      <c r="ANH55"/>
      <c r="ANI55"/>
      <c r="ANJ55"/>
      <c r="ANK55"/>
      <c r="ANL55"/>
      <c r="ANM55"/>
      <c r="ANN55"/>
      <c r="ANO55"/>
      <c r="ANP55"/>
      <c r="ANQ55"/>
      <c r="ANR55"/>
      <c r="ANS55"/>
      <c r="ANT55"/>
      <c r="ANU55"/>
      <c r="ANV55"/>
      <c r="ANW55"/>
      <c r="ANX55"/>
      <c r="ANY55"/>
      <c r="ANZ55"/>
      <c r="AOA55"/>
      <c r="AOB55"/>
      <c r="AOC55"/>
      <c r="AOD55"/>
      <c r="AOE55"/>
      <c r="AOF55"/>
      <c r="AOG55"/>
      <c r="AOH55"/>
      <c r="AOI55"/>
      <c r="AOJ55"/>
      <c r="AOK55"/>
      <c r="AOL55"/>
      <c r="AOM55"/>
      <c r="AON55"/>
      <c r="AOO55"/>
      <c r="AOP55"/>
      <c r="AOQ55"/>
      <c r="AOR55"/>
      <c r="AOS55"/>
      <c r="AOT55"/>
      <c r="AOU55"/>
      <c r="AOV55"/>
      <c r="AOW55"/>
      <c r="AOX55"/>
      <c r="AOY55"/>
      <c r="AOZ55"/>
      <c r="APA55"/>
      <c r="APB55"/>
      <c r="APC55"/>
      <c r="APD55"/>
      <c r="APE55"/>
      <c r="APF55"/>
      <c r="APG55"/>
      <c r="APH55"/>
      <c r="API55"/>
      <c r="APJ55"/>
      <c r="APK55"/>
      <c r="APL55"/>
      <c r="APM55"/>
      <c r="APN55"/>
      <c r="APO55"/>
      <c r="APP55"/>
      <c r="APQ55"/>
      <c r="APR55"/>
      <c r="APS55"/>
      <c r="APT55"/>
      <c r="APU55"/>
      <c r="APV55"/>
      <c r="APW55"/>
      <c r="APX55"/>
      <c r="APY55"/>
      <c r="APZ55"/>
      <c r="AQA55"/>
      <c r="AQB55"/>
      <c r="AQC55"/>
      <c r="AQD55"/>
      <c r="AQE55"/>
      <c r="AQF55"/>
      <c r="AQG55"/>
      <c r="AQH55"/>
      <c r="AQI55"/>
      <c r="AQJ55"/>
      <c r="AQK55"/>
      <c r="AQL55"/>
      <c r="AQM55"/>
      <c r="AQN55"/>
      <c r="AQO55"/>
      <c r="AQP55"/>
      <c r="AQQ55"/>
      <c r="AQR55"/>
      <c r="AQS55"/>
      <c r="AQT55"/>
      <c r="AQU55"/>
      <c r="AQV55"/>
      <c r="AQW55"/>
      <c r="AQX55"/>
      <c r="AQY55"/>
      <c r="AQZ55"/>
      <c r="ARA55"/>
      <c r="ARB55"/>
      <c r="ARC55"/>
      <c r="ARD55"/>
      <c r="ARE55"/>
      <c r="ARF55"/>
      <c r="ARG55"/>
      <c r="ARH55"/>
      <c r="ARI55"/>
      <c r="ARJ55"/>
      <c r="ARK55"/>
      <c r="ARL55"/>
      <c r="ARM55"/>
      <c r="ARN55"/>
      <c r="ARO55"/>
      <c r="ARP55"/>
      <c r="ARQ55"/>
      <c r="ARR55"/>
      <c r="ARS55"/>
      <c r="ART55"/>
      <c r="ARU55"/>
      <c r="ARV55"/>
      <c r="ARW55"/>
      <c r="ARX55"/>
      <c r="ARY55"/>
      <c r="ARZ55"/>
      <c r="ASA55"/>
      <c r="ASB55"/>
      <c r="ASC55"/>
      <c r="ASD55"/>
      <c r="ASE55"/>
      <c r="ASF55"/>
      <c r="ASG55"/>
      <c r="ASH55"/>
      <c r="ASI55"/>
      <c r="ASJ55"/>
      <c r="ASK55"/>
      <c r="ASL55"/>
      <c r="ASM55"/>
      <c r="ASN55"/>
      <c r="ASO55"/>
      <c r="ASP55"/>
      <c r="ASQ55"/>
      <c r="ASR55"/>
      <c r="ASS55"/>
      <c r="AST55"/>
      <c r="ASU55"/>
      <c r="ASV55"/>
      <c r="ASW55"/>
      <c r="ASX55"/>
      <c r="ASY55"/>
      <c r="ASZ55"/>
      <c r="ATA55"/>
      <c r="ATB55"/>
      <c r="ATC55"/>
      <c r="ATD55"/>
      <c r="ATE55"/>
      <c r="ATF55"/>
      <c r="ATG55"/>
      <c r="ATH55"/>
      <c r="ATI55"/>
      <c r="ATJ55"/>
      <c r="ATK55"/>
      <c r="ATL55"/>
      <c r="ATM55"/>
      <c r="ATN55"/>
      <c r="ATO55"/>
      <c r="ATP55"/>
      <c r="ATQ55"/>
      <c r="ATR55"/>
      <c r="ATS55"/>
      <c r="ATT55"/>
      <c r="ATU55"/>
      <c r="ATV55"/>
      <c r="ATW55"/>
      <c r="ATX55"/>
      <c r="ATY55"/>
      <c r="ATZ55"/>
      <c r="AUA55"/>
      <c r="AUB55"/>
      <c r="AUC55"/>
      <c r="AUD55"/>
      <c r="AUE55"/>
      <c r="AUF55"/>
      <c r="AUG55"/>
      <c r="AUH55"/>
      <c r="AUI55"/>
      <c r="AUJ55"/>
      <c r="AUK55"/>
      <c r="AUL55"/>
      <c r="AUM55"/>
      <c r="AUN55"/>
      <c r="AUO55"/>
      <c r="AUP55"/>
      <c r="AUQ55"/>
      <c r="AUR55"/>
      <c r="AUS55"/>
      <c r="AUT55"/>
      <c r="AUU55"/>
      <c r="AUV55"/>
      <c r="AUW55"/>
      <c r="AUX55"/>
      <c r="AUY55"/>
      <c r="AUZ55"/>
      <c r="AVA55"/>
      <c r="AVB55"/>
      <c r="AVC55"/>
      <c r="AVD55"/>
      <c r="AVE55"/>
      <c r="AVF55"/>
      <c r="AVG55"/>
      <c r="AVH55"/>
      <c r="AVI55"/>
      <c r="AVJ55"/>
      <c r="AVK55"/>
      <c r="AVL55"/>
      <c r="AVM55"/>
      <c r="AVN55"/>
      <c r="AVO55"/>
      <c r="AVP55"/>
      <c r="AVQ55"/>
      <c r="AVR55"/>
      <c r="AVS55"/>
      <c r="AVT55"/>
      <c r="AVU55"/>
      <c r="AVV55"/>
      <c r="AVW55"/>
      <c r="AVX55"/>
      <c r="AVY55"/>
      <c r="AVZ55"/>
      <c r="AWA55"/>
    </row>
    <row r="56" spans="1:1275" ht="15" x14ac:dyDescent="0.25">
      <c r="A56" s="41" t="s">
        <v>1235</v>
      </c>
      <c r="B56" s="40"/>
      <c r="C56" s="40"/>
      <c r="D56" s="40"/>
      <c r="E56" s="40"/>
      <c r="F56" s="40"/>
      <c r="G56" s="40"/>
      <c r="H56" s="40"/>
      <c r="I56" s="40"/>
      <c r="J56" s="40"/>
      <c r="K56" s="40"/>
      <c r="L56" s="40"/>
      <c r="M56" s="40"/>
      <c r="N56" s="40"/>
      <c r="O56" s="40"/>
      <c r="P56" s="40">
        <v>1</v>
      </c>
      <c r="Q56" s="40">
        <v>63519.971949580387</v>
      </c>
      <c r="R56" s="40">
        <v>1</v>
      </c>
      <c r="S56" s="40">
        <v>63519.971949580387</v>
      </c>
      <c r="T56" s="40"/>
      <c r="U56" s="40"/>
      <c r="V56" s="40"/>
      <c r="W56" s="40"/>
      <c r="X56" s="40"/>
      <c r="Y56" s="40"/>
      <c r="Z56" s="40"/>
      <c r="AA56" s="40"/>
      <c r="AB56" s="40"/>
      <c r="AC56" s="40"/>
      <c r="AD56" s="40"/>
      <c r="AE56" s="40"/>
      <c r="AF56" s="40"/>
      <c r="AG56" s="40"/>
      <c r="AH56" s="40"/>
      <c r="AI56" s="40"/>
      <c r="AJ56" s="40"/>
      <c r="AK56" s="40"/>
      <c r="AL56" s="40">
        <v>1</v>
      </c>
      <c r="AM56" s="40">
        <v>63519.971949580387</v>
      </c>
      <c r="AN56" s="40"/>
      <c r="AO56" s="40"/>
      <c r="AP56" s="40"/>
      <c r="AQ56" s="40"/>
      <c r="AR56" s="40"/>
      <c r="AS56" s="40"/>
      <c r="AT56" s="40"/>
      <c r="AU56" s="40"/>
      <c r="AV56" s="40"/>
      <c r="AW56" s="40"/>
      <c r="AX56" s="40"/>
      <c r="AY56" s="40"/>
      <c r="AZ56" s="40"/>
      <c r="BA56" s="40"/>
      <c r="BB56" s="40">
        <v>1</v>
      </c>
      <c r="BC56" s="40">
        <v>24391.669228638868</v>
      </c>
      <c r="BD56" s="40">
        <v>1</v>
      </c>
      <c r="BE56" s="40">
        <v>76223.966339496474</v>
      </c>
      <c r="BF56" s="40">
        <v>2</v>
      </c>
      <c r="BG56" s="40">
        <v>50307.817784067673</v>
      </c>
      <c r="BH56" s="40"/>
      <c r="BI56" s="40"/>
      <c r="BJ56" s="40"/>
      <c r="BK56" s="40"/>
      <c r="BL56" s="40"/>
      <c r="BM56" s="40"/>
      <c r="BN56" s="40"/>
      <c r="BO56" s="40"/>
      <c r="BP56" s="40"/>
      <c r="BQ56" s="40"/>
      <c r="BR56" s="40"/>
      <c r="BS56" s="40"/>
      <c r="BT56" s="40"/>
      <c r="BU56" s="40"/>
      <c r="BV56" s="40"/>
      <c r="BW56" s="40"/>
      <c r="BX56" s="40"/>
      <c r="BY56" s="40"/>
      <c r="BZ56" s="40"/>
      <c r="CA56" s="40"/>
      <c r="CB56" s="40">
        <v>2</v>
      </c>
      <c r="CC56" s="40">
        <v>50307.817784067673</v>
      </c>
      <c r="CD56" s="40"/>
      <c r="CE56" s="40"/>
      <c r="CF56" s="40"/>
      <c r="CG56" s="40"/>
      <c r="CH56" s="40">
        <v>1</v>
      </c>
      <c r="CI56" s="40">
        <v>19055.991584874118</v>
      </c>
      <c r="CJ56" s="40"/>
      <c r="CK56" s="40"/>
      <c r="CL56" s="40">
        <v>1</v>
      </c>
      <c r="CM56" s="40">
        <v>19055.991584874118</v>
      </c>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v>1</v>
      </c>
      <c r="DQ56" s="40">
        <v>19055.991584874118</v>
      </c>
      <c r="DR56" s="40"/>
      <c r="DS56" s="40"/>
      <c r="DT56" s="40"/>
      <c r="DU56" s="40"/>
      <c r="DV56" s="40"/>
      <c r="DW56" s="40"/>
      <c r="DX56" s="40"/>
      <c r="DY56" s="40"/>
      <c r="DZ56" s="40"/>
      <c r="EA56" s="40"/>
      <c r="EB56" s="40"/>
      <c r="EC56" s="40"/>
      <c r="ED56" s="40">
        <v>1</v>
      </c>
      <c r="EE56" s="40">
        <v>30489.586535798586</v>
      </c>
      <c r="EF56" s="40"/>
      <c r="EG56" s="40"/>
      <c r="EH56" s="40">
        <v>1</v>
      </c>
      <c r="EI56" s="40">
        <v>30489.586535798586</v>
      </c>
      <c r="EJ56" s="40"/>
      <c r="EK56" s="40"/>
      <c r="EL56" s="40"/>
      <c r="EM56" s="40"/>
      <c r="EN56" s="40"/>
      <c r="EO56" s="40"/>
      <c r="EP56" s="40"/>
      <c r="EQ56" s="40"/>
      <c r="ER56" s="40"/>
      <c r="ES56" s="40"/>
      <c r="ET56" s="40"/>
      <c r="EU56" s="40"/>
      <c r="EV56" s="40"/>
      <c r="EW56" s="40"/>
      <c r="EX56" s="40"/>
      <c r="EY56" s="40"/>
      <c r="EZ56" s="40"/>
      <c r="FA56" s="40"/>
      <c r="FB56" s="40">
        <v>1</v>
      </c>
      <c r="FC56" s="40">
        <v>30489.586535798586</v>
      </c>
      <c r="FD56" s="40"/>
      <c r="FE56" s="40"/>
      <c r="FF56" s="40"/>
      <c r="FG56" s="40"/>
      <c r="FH56" s="40"/>
      <c r="FI56" s="40"/>
      <c r="FJ56" s="40"/>
      <c r="FK56" s="40"/>
      <c r="FL56" s="40"/>
      <c r="FM56" s="40"/>
      <c r="FN56" s="40"/>
      <c r="FO56" s="40"/>
      <c r="FP56" s="40">
        <v>1</v>
      </c>
      <c r="FQ56" s="40">
        <v>69871.969144538423</v>
      </c>
      <c r="FR56" s="40"/>
      <c r="FS56" s="40"/>
      <c r="FT56" s="40"/>
      <c r="FU56" s="40"/>
      <c r="FV56" s="40">
        <v>1</v>
      </c>
      <c r="FW56" s="40">
        <v>69871.969144538423</v>
      </c>
      <c r="FX56" s="40"/>
      <c r="FY56" s="40"/>
      <c r="FZ56" s="40"/>
      <c r="GA56" s="40"/>
      <c r="GB56" s="40"/>
      <c r="GC56" s="40"/>
      <c r="GD56" s="40"/>
      <c r="GE56" s="40"/>
      <c r="GF56" s="40"/>
      <c r="GG56" s="40"/>
      <c r="GH56" s="40"/>
      <c r="GI56" s="40"/>
      <c r="GJ56" s="40"/>
      <c r="GK56" s="40"/>
      <c r="GL56" s="40"/>
      <c r="GM56" s="40"/>
      <c r="GN56" s="40">
        <v>1</v>
      </c>
      <c r="GO56" s="40">
        <v>69871.969144538423</v>
      </c>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40"/>
      <c r="HP56" s="40"/>
      <c r="HQ56" s="40"/>
      <c r="HR56" s="40"/>
      <c r="HS56" s="40"/>
      <c r="HT56" s="40"/>
      <c r="HU56" s="40"/>
      <c r="HV56" s="40"/>
      <c r="HW56" s="40"/>
      <c r="HX56" s="40"/>
      <c r="HY56" s="40"/>
      <c r="HZ56" s="40"/>
      <c r="IA56" s="40"/>
      <c r="IB56" s="40"/>
      <c r="IC56" s="40"/>
      <c r="ID56" s="40"/>
      <c r="IE56" s="40"/>
      <c r="IF56" s="40"/>
      <c r="IG56" s="40"/>
      <c r="IH56" s="40"/>
      <c r="II56" s="40"/>
      <c r="IJ56" s="40"/>
      <c r="IK56" s="40"/>
      <c r="IL56" s="40"/>
      <c r="IM56" s="40"/>
      <c r="IN56" s="40"/>
      <c r="IO56" s="40"/>
      <c r="IP56" s="40"/>
      <c r="IQ56" s="40"/>
      <c r="IR56" s="40"/>
      <c r="IS56" s="40"/>
      <c r="IT56" s="40"/>
      <c r="IU56" s="40"/>
      <c r="IV56" s="40"/>
      <c r="IW56" s="40"/>
      <c r="IX56" s="40"/>
      <c r="IY56" s="40"/>
      <c r="IZ56" s="40"/>
      <c r="JA56" s="40"/>
      <c r="JB56" s="40"/>
      <c r="JC56" s="40"/>
      <c r="JD56" s="40"/>
      <c r="JE56" s="40"/>
      <c r="JF56" s="40"/>
      <c r="JG56" s="40"/>
      <c r="JH56" s="40"/>
      <c r="JI56" s="40"/>
      <c r="JJ56" s="40"/>
      <c r="JK56" s="40"/>
      <c r="JL56" s="40"/>
      <c r="JM56" s="40"/>
      <c r="JN56" s="40"/>
      <c r="JO56" s="40"/>
      <c r="JP56" s="40"/>
      <c r="JQ56" s="40"/>
      <c r="JR56" s="40"/>
      <c r="JS56" s="40"/>
      <c r="JT56" s="40"/>
      <c r="JU56" s="40"/>
      <c r="JV56" s="40"/>
      <c r="JW56" s="40"/>
      <c r="JX56" s="40"/>
      <c r="JY56" s="40"/>
      <c r="JZ56" s="40"/>
      <c r="KA56" s="40"/>
      <c r="KB56" s="40"/>
      <c r="KC56" s="40"/>
      <c r="KD56" s="40"/>
      <c r="KE56" s="40"/>
      <c r="KF56" s="40"/>
      <c r="KG56" s="40"/>
      <c r="KH56" s="40"/>
      <c r="KI56" s="40"/>
      <c r="KJ56" s="40"/>
      <c r="KK56" s="40"/>
      <c r="KL56" s="40"/>
      <c r="KM56" s="40"/>
      <c r="KN56" s="40"/>
      <c r="KO56" s="40"/>
      <c r="KP56" s="40"/>
      <c r="KQ56" s="40"/>
      <c r="KR56" s="40"/>
      <c r="KS56" s="40"/>
      <c r="KT56" s="40"/>
      <c r="KU56" s="40"/>
      <c r="KV56" s="40"/>
      <c r="KW56" s="40"/>
      <c r="KX56" s="40"/>
      <c r="KY56" s="40"/>
      <c r="KZ56" s="40"/>
      <c r="LA56" s="40"/>
      <c r="LB56" s="40"/>
      <c r="LC56" s="40"/>
      <c r="LD56" s="40"/>
      <c r="LE56" s="40"/>
      <c r="LF56" s="40"/>
      <c r="LG56" s="40"/>
      <c r="LH56" s="40"/>
      <c r="LI56" s="40"/>
      <c r="LJ56" s="40"/>
      <c r="LK56" s="40"/>
      <c r="LL56" s="40"/>
      <c r="LM56" s="40"/>
      <c r="LN56" s="40"/>
      <c r="LO56" s="40"/>
      <c r="LP56" s="40"/>
      <c r="LQ56" s="40"/>
      <c r="LR56" s="40"/>
      <c r="LS56" s="40"/>
      <c r="LT56" s="40"/>
      <c r="LU56" s="40"/>
      <c r="LV56" s="40"/>
      <c r="LW56" s="40"/>
      <c r="LX56" s="40"/>
      <c r="LY56" s="40"/>
      <c r="LZ56" s="40"/>
      <c r="MA56" s="40"/>
      <c r="MB56" s="40"/>
      <c r="MC56" s="40"/>
      <c r="MD56" s="40"/>
      <c r="ME56" s="40"/>
      <c r="MF56" s="40"/>
      <c r="MG56" s="40"/>
      <c r="MH56" s="40"/>
      <c r="MI56" s="40"/>
      <c r="MJ56" s="40"/>
      <c r="MK56" s="40"/>
      <c r="ML56" s="40"/>
      <c r="MM56" s="40"/>
      <c r="MN56" s="40"/>
      <c r="MO56" s="40"/>
      <c r="MP56" s="40"/>
      <c r="MQ56" s="40"/>
      <c r="MR56" s="40"/>
      <c r="MS56" s="40"/>
      <c r="MT56" s="40"/>
      <c r="MU56" s="40"/>
      <c r="MV56" s="40"/>
      <c r="MW56" s="40"/>
      <c r="MX56" s="40"/>
      <c r="MY56" s="40"/>
      <c r="MZ56" s="40">
        <v>6</v>
      </c>
      <c r="NA56" s="40">
        <v>47258.859130487806</v>
      </c>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c r="ALI56"/>
      <c r="ALJ56"/>
      <c r="ALK56"/>
      <c r="ALL56"/>
      <c r="ALM56"/>
      <c r="ALN56"/>
      <c r="ALO56"/>
      <c r="ALP56"/>
      <c r="ALQ56"/>
      <c r="ALR56"/>
      <c r="ALS56"/>
      <c r="ALT56"/>
      <c r="ALU56"/>
      <c r="ALV56"/>
      <c r="ALW56"/>
      <c r="ALX56"/>
      <c r="ALY56"/>
      <c r="ALZ56"/>
      <c r="AMA56"/>
      <c r="AMB56"/>
      <c r="AMC56"/>
      <c r="AMD56"/>
      <c r="AME56"/>
      <c r="AMF56"/>
      <c r="AMG56"/>
      <c r="AMH56"/>
      <c r="AMI56"/>
      <c r="AMJ56"/>
      <c r="AMK56"/>
      <c r="AML56"/>
      <c r="AMM56"/>
      <c r="AMN56"/>
      <c r="AMO56"/>
      <c r="AMP56"/>
      <c r="AMQ56"/>
      <c r="AMR56"/>
      <c r="AMS56"/>
      <c r="AMT56"/>
      <c r="AMU56"/>
      <c r="AMV56"/>
      <c r="AMW56"/>
      <c r="AMX56"/>
      <c r="AMY56"/>
      <c r="AMZ56"/>
      <c r="ANA56"/>
      <c r="ANB56"/>
      <c r="ANC56"/>
      <c r="AND56"/>
      <c r="ANE56"/>
      <c r="ANF56"/>
      <c r="ANG56"/>
      <c r="ANH56"/>
      <c r="ANI56"/>
      <c r="ANJ56"/>
      <c r="ANK56"/>
      <c r="ANL56"/>
      <c r="ANM56"/>
      <c r="ANN56"/>
      <c r="ANO56"/>
      <c r="ANP56"/>
      <c r="ANQ56"/>
      <c r="ANR56"/>
      <c r="ANS56"/>
      <c r="ANT56"/>
      <c r="ANU56"/>
      <c r="ANV56"/>
      <c r="ANW56"/>
      <c r="ANX56"/>
      <c r="ANY56"/>
      <c r="ANZ56"/>
      <c r="AOA56"/>
      <c r="AOB56"/>
      <c r="AOC56"/>
      <c r="AOD56"/>
      <c r="AOE56"/>
      <c r="AOF56"/>
      <c r="AOG56"/>
      <c r="AOH56"/>
      <c r="AOI56"/>
      <c r="AOJ56"/>
      <c r="AOK56"/>
      <c r="AOL56"/>
      <c r="AOM56"/>
      <c r="AON56"/>
      <c r="AOO56"/>
      <c r="AOP56"/>
      <c r="AOQ56"/>
      <c r="AOR56"/>
      <c r="AOS56"/>
      <c r="AOT56"/>
      <c r="AOU56"/>
      <c r="AOV56"/>
      <c r="AOW56"/>
      <c r="AOX56"/>
      <c r="AOY56"/>
      <c r="AOZ56"/>
      <c r="APA56"/>
      <c r="APB56"/>
      <c r="APC56"/>
      <c r="APD56"/>
      <c r="APE56"/>
      <c r="APF56"/>
      <c r="APG56"/>
      <c r="APH56"/>
      <c r="API56"/>
      <c r="APJ56"/>
      <c r="APK56"/>
      <c r="APL56"/>
      <c r="APM56"/>
      <c r="APN56"/>
      <c r="APO56"/>
      <c r="APP56"/>
      <c r="APQ56"/>
      <c r="APR56"/>
      <c r="APS56"/>
      <c r="APT56"/>
      <c r="APU56"/>
      <c r="APV56"/>
      <c r="APW56"/>
      <c r="APX56"/>
      <c r="APY56"/>
      <c r="APZ56"/>
      <c r="AQA56"/>
      <c r="AQB56"/>
      <c r="AQC56"/>
      <c r="AQD56"/>
      <c r="AQE56"/>
      <c r="AQF56"/>
      <c r="AQG56"/>
      <c r="AQH56"/>
      <c r="AQI56"/>
      <c r="AQJ56"/>
      <c r="AQK56"/>
      <c r="AQL56"/>
      <c r="AQM56"/>
      <c r="AQN56"/>
      <c r="AQO56"/>
      <c r="AQP56"/>
      <c r="AQQ56"/>
      <c r="AQR56"/>
      <c r="AQS56"/>
      <c r="AQT56"/>
      <c r="AQU56"/>
      <c r="AQV56"/>
      <c r="AQW56"/>
      <c r="AQX56"/>
      <c r="AQY56"/>
      <c r="AQZ56"/>
      <c r="ARA56"/>
      <c r="ARB56"/>
      <c r="ARC56"/>
      <c r="ARD56"/>
      <c r="ARE56"/>
      <c r="ARF56"/>
      <c r="ARG56"/>
      <c r="ARH56"/>
      <c r="ARI56"/>
      <c r="ARJ56"/>
      <c r="ARK56"/>
      <c r="ARL56"/>
      <c r="ARM56"/>
      <c r="ARN56"/>
      <c r="ARO56"/>
      <c r="ARP56"/>
      <c r="ARQ56"/>
      <c r="ARR56"/>
      <c r="ARS56"/>
      <c r="ART56"/>
      <c r="ARU56"/>
      <c r="ARV56"/>
      <c r="ARW56"/>
      <c r="ARX56"/>
      <c r="ARY56"/>
      <c r="ARZ56"/>
      <c r="ASA56"/>
      <c r="ASB56"/>
      <c r="ASC56"/>
      <c r="ASD56"/>
      <c r="ASE56"/>
      <c r="ASF56"/>
      <c r="ASG56"/>
      <c r="ASH56"/>
      <c r="ASI56"/>
      <c r="ASJ56"/>
      <c r="ASK56"/>
      <c r="ASL56"/>
      <c r="ASM56"/>
      <c r="ASN56"/>
      <c r="ASO56"/>
      <c r="ASP56"/>
      <c r="ASQ56"/>
      <c r="ASR56"/>
      <c r="ASS56"/>
      <c r="AST56"/>
      <c r="ASU56"/>
      <c r="ASV56"/>
      <c r="ASW56"/>
      <c r="ASX56"/>
      <c r="ASY56"/>
      <c r="ASZ56"/>
      <c r="ATA56"/>
      <c r="ATB56"/>
      <c r="ATC56"/>
      <c r="ATD56"/>
      <c r="ATE56"/>
      <c r="ATF56"/>
      <c r="ATG56"/>
      <c r="ATH56"/>
      <c r="ATI56"/>
      <c r="ATJ56"/>
      <c r="ATK56"/>
      <c r="ATL56"/>
      <c r="ATM56"/>
      <c r="ATN56"/>
      <c r="ATO56"/>
      <c r="ATP56"/>
      <c r="ATQ56"/>
      <c r="ATR56"/>
      <c r="ATS56"/>
      <c r="ATT56"/>
      <c r="ATU56"/>
      <c r="ATV56"/>
      <c r="ATW56"/>
      <c r="ATX56"/>
      <c r="ATY56"/>
      <c r="ATZ56"/>
      <c r="AUA56"/>
      <c r="AUB56"/>
      <c r="AUC56"/>
      <c r="AUD56"/>
      <c r="AUE56"/>
      <c r="AUF56"/>
      <c r="AUG56"/>
      <c r="AUH56"/>
      <c r="AUI56"/>
      <c r="AUJ56"/>
      <c r="AUK56"/>
      <c r="AUL56"/>
      <c r="AUM56"/>
      <c r="AUN56"/>
      <c r="AUO56"/>
      <c r="AUP56"/>
      <c r="AUQ56"/>
      <c r="AUR56"/>
      <c r="AUS56"/>
      <c r="AUT56"/>
      <c r="AUU56"/>
      <c r="AUV56"/>
      <c r="AUW56"/>
      <c r="AUX56"/>
      <c r="AUY56"/>
      <c r="AUZ56"/>
      <c r="AVA56"/>
      <c r="AVB56"/>
      <c r="AVC56"/>
      <c r="AVD56"/>
      <c r="AVE56"/>
      <c r="AVF56"/>
      <c r="AVG56"/>
      <c r="AVH56"/>
      <c r="AVI56"/>
      <c r="AVJ56"/>
      <c r="AVK56"/>
      <c r="AVL56"/>
      <c r="AVM56"/>
      <c r="AVN56"/>
      <c r="AVO56"/>
      <c r="AVP56"/>
      <c r="AVQ56"/>
      <c r="AVR56"/>
      <c r="AVS56"/>
      <c r="AVT56"/>
      <c r="AVU56"/>
      <c r="AVV56"/>
      <c r="AVW56"/>
      <c r="AVX56"/>
      <c r="AVY56"/>
      <c r="AVZ56"/>
      <c r="AWA56"/>
    </row>
    <row r="57" spans="1:1275" ht="15" x14ac:dyDescent="0.25">
      <c r="A57" s="41" t="s">
        <v>228</v>
      </c>
      <c r="B57" s="40"/>
      <c r="C57" s="40"/>
      <c r="D57" s="40">
        <v>1</v>
      </c>
      <c r="E57" s="40">
        <v>15000</v>
      </c>
      <c r="F57" s="40"/>
      <c r="G57" s="40"/>
      <c r="H57" s="40">
        <v>1</v>
      </c>
      <c r="I57" s="40">
        <v>15000</v>
      </c>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v>1</v>
      </c>
      <c r="AM57" s="40">
        <v>15000</v>
      </c>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40"/>
      <c r="HP57" s="40"/>
      <c r="HQ57" s="40"/>
      <c r="HR57" s="40"/>
      <c r="HS57" s="40"/>
      <c r="HT57" s="40"/>
      <c r="HU57" s="40"/>
      <c r="HV57" s="40"/>
      <c r="HW57" s="40"/>
      <c r="HX57" s="40"/>
      <c r="HY57" s="40"/>
      <c r="HZ57" s="40"/>
      <c r="IA57" s="40"/>
      <c r="IB57" s="40"/>
      <c r="IC57" s="40"/>
      <c r="ID57" s="40"/>
      <c r="IE57" s="40"/>
      <c r="IF57" s="40"/>
      <c r="IG57" s="40"/>
      <c r="IH57" s="40"/>
      <c r="II57" s="40"/>
      <c r="IJ57" s="40"/>
      <c r="IK57" s="40"/>
      <c r="IL57" s="40"/>
      <c r="IM57" s="40"/>
      <c r="IN57" s="40"/>
      <c r="IO57" s="40"/>
      <c r="IP57" s="40"/>
      <c r="IQ57" s="40"/>
      <c r="IR57" s="40"/>
      <c r="IS57" s="40"/>
      <c r="IT57" s="40"/>
      <c r="IU57" s="40"/>
      <c r="IV57" s="40"/>
      <c r="IW57" s="40"/>
      <c r="IX57" s="40"/>
      <c r="IY57" s="40"/>
      <c r="IZ57" s="40"/>
      <c r="JA57" s="40"/>
      <c r="JB57" s="40"/>
      <c r="JC57" s="40"/>
      <c r="JD57" s="40"/>
      <c r="JE57" s="40"/>
      <c r="JF57" s="40"/>
      <c r="JG57" s="40"/>
      <c r="JH57" s="40"/>
      <c r="JI57" s="40"/>
      <c r="JJ57" s="40"/>
      <c r="JK57" s="40"/>
      <c r="JL57" s="40"/>
      <c r="JM57" s="40"/>
      <c r="JN57" s="40"/>
      <c r="JO57" s="40"/>
      <c r="JP57" s="40"/>
      <c r="JQ57" s="40"/>
      <c r="JR57" s="40"/>
      <c r="JS57" s="40"/>
      <c r="JT57" s="40"/>
      <c r="JU57" s="40"/>
      <c r="JV57" s="40"/>
      <c r="JW57" s="40"/>
      <c r="JX57" s="40"/>
      <c r="JY57" s="40"/>
      <c r="JZ57" s="40"/>
      <c r="KA57" s="40"/>
      <c r="KB57" s="40"/>
      <c r="KC57" s="40"/>
      <c r="KD57" s="40"/>
      <c r="KE57" s="40"/>
      <c r="KF57" s="40"/>
      <c r="KG57" s="40"/>
      <c r="KH57" s="40"/>
      <c r="KI57" s="40"/>
      <c r="KJ57" s="40"/>
      <c r="KK57" s="40"/>
      <c r="KL57" s="40"/>
      <c r="KM57" s="40"/>
      <c r="KN57" s="40"/>
      <c r="KO57" s="40"/>
      <c r="KP57" s="40"/>
      <c r="KQ57" s="40"/>
      <c r="KR57" s="40"/>
      <c r="KS57" s="40"/>
      <c r="KT57" s="40"/>
      <c r="KU57" s="40"/>
      <c r="KV57" s="40"/>
      <c r="KW57" s="40"/>
      <c r="KX57" s="40"/>
      <c r="KY57" s="40"/>
      <c r="KZ57" s="40"/>
      <c r="LA57" s="40"/>
      <c r="LB57" s="40"/>
      <c r="LC57" s="40"/>
      <c r="LD57" s="40"/>
      <c r="LE57" s="40"/>
      <c r="LF57" s="40"/>
      <c r="LG57" s="40"/>
      <c r="LH57" s="40"/>
      <c r="LI57" s="40"/>
      <c r="LJ57" s="40"/>
      <c r="LK57" s="40"/>
      <c r="LL57" s="40"/>
      <c r="LM57" s="40"/>
      <c r="LN57" s="40"/>
      <c r="LO57" s="40"/>
      <c r="LP57" s="40"/>
      <c r="LQ57" s="40"/>
      <c r="LR57" s="40"/>
      <c r="LS57" s="40"/>
      <c r="LT57" s="40"/>
      <c r="LU57" s="40"/>
      <c r="LV57" s="40"/>
      <c r="LW57" s="40"/>
      <c r="LX57" s="40"/>
      <c r="LY57" s="40"/>
      <c r="LZ57" s="40"/>
      <c r="MA57" s="40"/>
      <c r="MB57" s="40"/>
      <c r="MC57" s="40"/>
      <c r="MD57" s="40"/>
      <c r="ME57" s="40"/>
      <c r="MF57" s="40"/>
      <c r="MG57" s="40"/>
      <c r="MH57" s="40"/>
      <c r="MI57" s="40"/>
      <c r="MJ57" s="40"/>
      <c r="MK57" s="40"/>
      <c r="ML57" s="40"/>
      <c r="MM57" s="40"/>
      <c r="MN57" s="40"/>
      <c r="MO57" s="40"/>
      <c r="MP57" s="40"/>
      <c r="MQ57" s="40"/>
      <c r="MR57" s="40"/>
      <c r="MS57" s="40"/>
      <c r="MT57" s="40"/>
      <c r="MU57" s="40"/>
      <c r="MV57" s="40"/>
      <c r="MW57" s="40"/>
      <c r="MX57" s="40"/>
      <c r="MY57" s="40"/>
      <c r="MZ57" s="40">
        <v>1</v>
      </c>
      <c r="NA57" s="40">
        <v>15000</v>
      </c>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c r="YN57"/>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c r="AAL57"/>
      <c r="AAM57"/>
      <c r="AAN57"/>
      <c r="AAO57"/>
      <c r="AAP57"/>
      <c r="AAQ57"/>
      <c r="AAR57"/>
      <c r="AAS57"/>
      <c r="AAT57"/>
      <c r="AAU57"/>
      <c r="AAV57"/>
      <c r="AAW57"/>
      <c r="AAX57"/>
      <c r="AAY57"/>
      <c r="AAZ57"/>
      <c r="ABA57"/>
      <c r="ABB57"/>
      <c r="ABC57"/>
      <c r="ABD57"/>
      <c r="ABE57"/>
      <c r="ABF57"/>
      <c r="ABG57"/>
      <c r="ABH57"/>
      <c r="ABI57"/>
      <c r="ABJ57"/>
      <c r="ABK57"/>
      <c r="ABL57"/>
      <c r="ABM57"/>
      <c r="ABN57"/>
      <c r="ABO57"/>
      <c r="ABP57"/>
      <c r="ABQ57"/>
      <c r="ABR57"/>
      <c r="ABS57"/>
      <c r="ABT57"/>
      <c r="ABU57"/>
      <c r="ABV57"/>
      <c r="ABW57"/>
      <c r="ABX57"/>
      <c r="ABY57"/>
      <c r="ABZ57"/>
      <c r="ACA57"/>
      <c r="ACB57"/>
      <c r="ACC57"/>
      <c r="ACD57"/>
      <c r="ACE57"/>
      <c r="ACF57"/>
      <c r="ACG57"/>
      <c r="ACH57"/>
      <c r="ACI57"/>
      <c r="ACJ57"/>
      <c r="ACK57"/>
      <c r="ACL57"/>
      <c r="ACM57"/>
      <c r="ACN57"/>
      <c r="ACO57"/>
      <c r="ACP57"/>
      <c r="ACQ57"/>
      <c r="ACR57"/>
      <c r="ACS57"/>
      <c r="ACT57"/>
      <c r="ACU57"/>
      <c r="ACV57"/>
      <c r="ACW57"/>
      <c r="ACX57"/>
      <c r="ACY57"/>
      <c r="ACZ57"/>
      <c r="ADA57"/>
      <c r="ADB57"/>
      <c r="ADC57"/>
      <c r="ADD57"/>
      <c r="ADE57"/>
      <c r="ADF57"/>
      <c r="ADG57"/>
      <c r="ADH57"/>
      <c r="ADI57"/>
      <c r="ADJ57"/>
      <c r="ADK57"/>
      <c r="ADL57"/>
      <c r="ADM57"/>
      <c r="ADN57"/>
      <c r="ADO57"/>
      <c r="ADP57"/>
      <c r="ADQ57"/>
      <c r="ADR57"/>
      <c r="ADS57"/>
      <c r="ADT57"/>
      <c r="ADU57"/>
      <c r="ADV57"/>
      <c r="ADW57"/>
      <c r="ADX57"/>
      <c r="ADY57"/>
      <c r="ADZ57"/>
      <c r="AEA57"/>
      <c r="AEB57"/>
      <c r="AEC57"/>
      <c r="AED57"/>
      <c r="AEE57"/>
      <c r="AEF57"/>
      <c r="AEG57"/>
      <c r="AEH57"/>
      <c r="AEI57"/>
      <c r="AEJ57"/>
      <c r="AEK57"/>
      <c r="AEL57"/>
      <c r="AEM57"/>
      <c r="AEN57"/>
      <c r="AEO57"/>
      <c r="AEP57"/>
      <c r="AEQ57"/>
      <c r="AER57"/>
      <c r="AES57"/>
      <c r="AET57"/>
      <c r="AEU57"/>
      <c r="AEV57"/>
      <c r="AEW57"/>
      <c r="AEX57"/>
      <c r="AEY57"/>
      <c r="AEZ57"/>
      <c r="AFA57"/>
      <c r="AFB57"/>
      <c r="AFC57"/>
      <c r="AFD57"/>
      <c r="AFE57"/>
      <c r="AFF57"/>
      <c r="AFG57"/>
      <c r="AFH57"/>
      <c r="AFI57"/>
      <c r="AFJ57"/>
      <c r="AFK57"/>
      <c r="AFL57"/>
      <c r="AFM57"/>
      <c r="AFN57"/>
      <c r="AFO57"/>
      <c r="AFP57"/>
      <c r="AFQ57"/>
      <c r="AFR57"/>
      <c r="AFS57"/>
      <c r="AFT57"/>
      <c r="AFU57"/>
      <c r="AFV57"/>
      <c r="AFW57"/>
      <c r="AFX57"/>
      <c r="AFY57"/>
      <c r="AFZ57"/>
      <c r="AGA57"/>
      <c r="AGB57"/>
      <c r="AGC57"/>
      <c r="AGD57"/>
      <c r="AGE57"/>
      <c r="AGF57"/>
      <c r="AGG57"/>
      <c r="AGH57"/>
      <c r="AGI57"/>
      <c r="AGJ57"/>
      <c r="AGK57"/>
      <c r="AGL57"/>
      <c r="AGM57"/>
      <c r="AGN57"/>
      <c r="AGO57"/>
      <c r="AGP57"/>
      <c r="AGQ57"/>
      <c r="AGR57"/>
      <c r="AGS57"/>
      <c r="AGT57"/>
      <c r="AGU57"/>
      <c r="AGV57"/>
      <c r="AGW57"/>
      <c r="AGX57"/>
      <c r="AGY57"/>
      <c r="AGZ57"/>
      <c r="AHA57"/>
      <c r="AHB57"/>
      <c r="AHC57"/>
      <c r="AHD57"/>
      <c r="AHE57"/>
      <c r="AHF57"/>
      <c r="AHG57"/>
      <c r="AHH57"/>
      <c r="AHI57"/>
      <c r="AHJ57"/>
      <c r="AHK57"/>
      <c r="AHL57"/>
      <c r="AHM57"/>
      <c r="AHN57"/>
      <c r="AHO57"/>
      <c r="AHP57"/>
      <c r="AHQ57"/>
      <c r="AHR57"/>
      <c r="AHS57"/>
      <c r="AHT57"/>
      <c r="AHU57"/>
      <c r="AHV57"/>
      <c r="AHW57"/>
      <c r="AHX57"/>
      <c r="AHY57"/>
      <c r="AHZ57"/>
      <c r="AIA57"/>
      <c r="AIB57"/>
      <c r="AIC57"/>
      <c r="AID57"/>
      <c r="AIE57"/>
      <c r="AIF57"/>
      <c r="AIG57"/>
      <c r="AIH57"/>
      <c r="AII57"/>
      <c r="AIJ57"/>
      <c r="AIK57"/>
      <c r="AIL57"/>
      <c r="AIM57"/>
      <c r="AIN57"/>
      <c r="AIO57"/>
      <c r="AIP57"/>
      <c r="AIQ57"/>
      <c r="AIR57"/>
      <c r="AIS57"/>
      <c r="AIT57"/>
      <c r="AIU57"/>
      <c r="AIV57"/>
      <c r="AIW57"/>
      <c r="AIX57"/>
      <c r="AIY57"/>
      <c r="AIZ57"/>
      <c r="AJA57"/>
      <c r="AJB57"/>
      <c r="AJC57"/>
      <c r="AJD57"/>
      <c r="AJE57"/>
      <c r="AJF57"/>
      <c r="AJG57"/>
      <c r="AJH57"/>
      <c r="AJI57"/>
      <c r="AJJ57"/>
      <c r="AJK57"/>
      <c r="AJL57"/>
      <c r="AJM57"/>
      <c r="AJN57"/>
      <c r="AJO57"/>
      <c r="AJP57"/>
      <c r="AJQ57"/>
      <c r="AJR57"/>
      <c r="AJS57"/>
      <c r="AJT57"/>
      <c r="AJU57"/>
      <c r="AJV57"/>
      <c r="AJW57"/>
      <c r="AJX57"/>
      <c r="AJY57"/>
      <c r="AJZ57"/>
      <c r="AKA57"/>
      <c r="AKB57"/>
      <c r="AKC57"/>
      <c r="AKD57"/>
      <c r="AKE57"/>
      <c r="AKF57"/>
      <c r="AKG57"/>
      <c r="AKH57"/>
      <c r="AKI57"/>
      <c r="AKJ57"/>
      <c r="AKK57"/>
      <c r="AKL57"/>
      <c r="AKM57"/>
      <c r="AKN57"/>
      <c r="AKO57"/>
      <c r="AKP57"/>
      <c r="AKQ57"/>
      <c r="AKR57"/>
      <c r="AKS57"/>
      <c r="AKT57"/>
      <c r="AKU57"/>
      <c r="AKV57"/>
      <c r="AKW57"/>
      <c r="AKX57"/>
      <c r="AKY57"/>
      <c r="AKZ57"/>
      <c r="ALA57"/>
      <c r="ALB57"/>
      <c r="ALC57"/>
      <c r="ALD57"/>
      <c r="ALE57"/>
      <c r="ALF57"/>
      <c r="ALG57"/>
      <c r="ALH57"/>
      <c r="ALI57"/>
      <c r="ALJ57"/>
      <c r="ALK57"/>
      <c r="ALL57"/>
      <c r="ALM57"/>
      <c r="ALN57"/>
      <c r="ALO57"/>
      <c r="ALP57"/>
      <c r="ALQ57"/>
      <c r="ALR57"/>
      <c r="ALS57"/>
      <c r="ALT57"/>
      <c r="ALU57"/>
      <c r="ALV57"/>
      <c r="ALW57"/>
      <c r="ALX57"/>
      <c r="ALY57"/>
      <c r="ALZ57"/>
      <c r="AMA57"/>
      <c r="AMB57"/>
      <c r="AMC57"/>
      <c r="AMD57"/>
      <c r="AME57"/>
      <c r="AMF57"/>
      <c r="AMG57"/>
      <c r="AMH57"/>
      <c r="AMI57"/>
      <c r="AMJ57"/>
      <c r="AMK57"/>
      <c r="AML57"/>
      <c r="AMM57"/>
      <c r="AMN57"/>
      <c r="AMO57"/>
      <c r="AMP57"/>
      <c r="AMQ57"/>
      <c r="AMR57"/>
      <c r="AMS57"/>
      <c r="AMT57"/>
      <c r="AMU57"/>
      <c r="AMV57"/>
      <c r="AMW57"/>
      <c r="AMX57"/>
      <c r="AMY57"/>
      <c r="AMZ57"/>
      <c r="ANA57"/>
      <c r="ANB57"/>
      <c r="ANC57"/>
      <c r="AND57"/>
      <c r="ANE57"/>
      <c r="ANF57"/>
      <c r="ANG57"/>
      <c r="ANH57"/>
      <c r="ANI57"/>
      <c r="ANJ57"/>
      <c r="ANK57"/>
      <c r="ANL57"/>
      <c r="ANM57"/>
      <c r="ANN57"/>
      <c r="ANO57"/>
      <c r="ANP57"/>
      <c r="ANQ57"/>
      <c r="ANR57"/>
      <c r="ANS57"/>
      <c r="ANT57"/>
      <c r="ANU57"/>
      <c r="ANV57"/>
      <c r="ANW57"/>
      <c r="ANX57"/>
      <c r="ANY57"/>
      <c r="ANZ57"/>
      <c r="AOA57"/>
      <c r="AOB57"/>
      <c r="AOC57"/>
      <c r="AOD57"/>
      <c r="AOE57"/>
      <c r="AOF57"/>
      <c r="AOG57"/>
      <c r="AOH57"/>
      <c r="AOI57"/>
      <c r="AOJ57"/>
      <c r="AOK57"/>
      <c r="AOL57"/>
      <c r="AOM57"/>
      <c r="AON57"/>
      <c r="AOO57"/>
      <c r="AOP57"/>
      <c r="AOQ57"/>
      <c r="AOR57"/>
      <c r="AOS57"/>
      <c r="AOT57"/>
      <c r="AOU57"/>
      <c r="AOV57"/>
      <c r="AOW57"/>
      <c r="AOX57"/>
      <c r="AOY57"/>
      <c r="AOZ57"/>
      <c r="APA57"/>
      <c r="APB57"/>
      <c r="APC57"/>
      <c r="APD57"/>
      <c r="APE57"/>
      <c r="APF57"/>
      <c r="APG57"/>
      <c r="APH57"/>
      <c r="API57"/>
      <c r="APJ57"/>
      <c r="APK57"/>
      <c r="APL57"/>
      <c r="APM57"/>
      <c r="APN57"/>
      <c r="APO57"/>
      <c r="APP57"/>
      <c r="APQ57"/>
      <c r="APR57"/>
      <c r="APS57"/>
      <c r="APT57"/>
      <c r="APU57"/>
      <c r="APV57"/>
      <c r="APW57"/>
      <c r="APX57"/>
      <c r="APY57"/>
      <c r="APZ57"/>
      <c r="AQA57"/>
      <c r="AQB57"/>
      <c r="AQC57"/>
      <c r="AQD57"/>
      <c r="AQE57"/>
      <c r="AQF57"/>
      <c r="AQG57"/>
      <c r="AQH57"/>
      <c r="AQI57"/>
      <c r="AQJ57"/>
      <c r="AQK57"/>
      <c r="AQL57"/>
      <c r="AQM57"/>
      <c r="AQN57"/>
      <c r="AQO57"/>
      <c r="AQP57"/>
      <c r="AQQ57"/>
      <c r="AQR57"/>
      <c r="AQS57"/>
      <c r="AQT57"/>
      <c r="AQU57"/>
      <c r="AQV57"/>
      <c r="AQW57"/>
      <c r="AQX57"/>
      <c r="AQY57"/>
      <c r="AQZ57"/>
      <c r="ARA57"/>
      <c r="ARB57"/>
      <c r="ARC57"/>
      <c r="ARD57"/>
      <c r="ARE57"/>
      <c r="ARF57"/>
      <c r="ARG57"/>
      <c r="ARH57"/>
      <c r="ARI57"/>
      <c r="ARJ57"/>
      <c r="ARK57"/>
      <c r="ARL57"/>
      <c r="ARM57"/>
      <c r="ARN57"/>
      <c r="ARO57"/>
      <c r="ARP57"/>
      <c r="ARQ57"/>
      <c r="ARR57"/>
      <c r="ARS57"/>
      <c r="ART57"/>
      <c r="ARU57"/>
      <c r="ARV57"/>
      <c r="ARW57"/>
      <c r="ARX57"/>
      <c r="ARY57"/>
      <c r="ARZ57"/>
      <c r="ASA57"/>
      <c r="ASB57"/>
      <c r="ASC57"/>
      <c r="ASD57"/>
      <c r="ASE57"/>
      <c r="ASF57"/>
      <c r="ASG57"/>
      <c r="ASH57"/>
      <c r="ASI57"/>
      <c r="ASJ57"/>
      <c r="ASK57"/>
      <c r="ASL57"/>
      <c r="ASM57"/>
      <c r="ASN57"/>
      <c r="ASO57"/>
      <c r="ASP57"/>
      <c r="ASQ57"/>
      <c r="ASR57"/>
      <c r="ASS57"/>
      <c r="AST57"/>
      <c r="ASU57"/>
      <c r="ASV57"/>
      <c r="ASW57"/>
      <c r="ASX57"/>
      <c r="ASY57"/>
      <c r="ASZ57"/>
      <c r="ATA57"/>
      <c r="ATB57"/>
      <c r="ATC57"/>
      <c r="ATD57"/>
      <c r="ATE57"/>
      <c r="ATF57"/>
      <c r="ATG57"/>
      <c r="ATH57"/>
      <c r="ATI57"/>
      <c r="ATJ57"/>
      <c r="ATK57"/>
      <c r="ATL57"/>
      <c r="ATM57"/>
      <c r="ATN57"/>
      <c r="ATO57"/>
      <c r="ATP57"/>
      <c r="ATQ57"/>
      <c r="ATR57"/>
      <c r="ATS57"/>
      <c r="ATT57"/>
      <c r="ATU57"/>
      <c r="ATV57"/>
      <c r="ATW57"/>
      <c r="ATX57"/>
      <c r="ATY57"/>
      <c r="ATZ57"/>
      <c r="AUA57"/>
      <c r="AUB57"/>
      <c r="AUC57"/>
      <c r="AUD57"/>
      <c r="AUE57"/>
      <c r="AUF57"/>
      <c r="AUG57"/>
      <c r="AUH57"/>
      <c r="AUI57"/>
      <c r="AUJ57"/>
      <c r="AUK57"/>
      <c r="AUL57"/>
      <c r="AUM57"/>
      <c r="AUN57"/>
      <c r="AUO57"/>
      <c r="AUP57"/>
      <c r="AUQ57"/>
      <c r="AUR57"/>
      <c r="AUS57"/>
      <c r="AUT57"/>
      <c r="AUU57"/>
      <c r="AUV57"/>
      <c r="AUW57"/>
      <c r="AUX57"/>
      <c r="AUY57"/>
      <c r="AUZ57"/>
      <c r="AVA57"/>
      <c r="AVB57"/>
      <c r="AVC57"/>
      <c r="AVD57"/>
      <c r="AVE57"/>
      <c r="AVF57"/>
      <c r="AVG57"/>
      <c r="AVH57"/>
      <c r="AVI57"/>
      <c r="AVJ57"/>
      <c r="AVK57"/>
      <c r="AVL57"/>
      <c r="AVM57"/>
      <c r="AVN57"/>
      <c r="AVO57"/>
      <c r="AVP57"/>
      <c r="AVQ57"/>
      <c r="AVR57"/>
      <c r="AVS57"/>
      <c r="AVT57"/>
      <c r="AVU57"/>
      <c r="AVV57"/>
      <c r="AVW57"/>
      <c r="AVX57"/>
      <c r="AVY57"/>
      <c r="AVZ57"/>
      <c r="AWA57"/>
    </row>
    <row r="58" spans="1:1275" ht="15" x14ac:dyDescent="0.25">
      <c r="A58" s="41" t="s">
        <v>231</v>
      </c>
      <c r="B58" s="40"/>
      <c r="C58" s="40"/>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40"/>
      <c r="HP58" s="40"/>
      <c r="HQ58" s="40"/>
      <c r="HR58" s="40"/>
      <c r="HS58" s="40"/>
      <c r="HT58" s="40"/>
      <c r="HU58" s="40"/>
      <c r="HV58" s="40"/>
      <c r="HW58" s="40"/>
      <c r="HX58" s="40"/>
      <c r="HY58" s="40"/>
      <c r="HZ58" s="40"/>
      <c r="IA58" s="40"/>
      <c r="IB58" s="40"/>
      <c r="IC58" s="40"/>
      <c r="ID58" s="40"/>
      <c r="IE58" s="40"/>
      <c r="IF58" s="40"/>
      <c r="IG58" s="40"/>
      <c r="IH58" s="40"/>
      <c r="II58" s="40"/>
      <c r="IJ58" s="40"/>
      <c r="IK58" s="40"/>
      <c r="IL58" s="40">
        <v>1</v>
      </c>
      <c r="IM58" s="40">
        <v>13500</v>
      </c>
      <c r="IN58" s="40"/>
      <c r="IO58" s="40"/>
      <c r="IP58" s="40">
        <v>1</v>
      </c>
      <c r="IQ58" s="40">
        <v>13500</v>
      </c>
      <c r="IR58" s="40"/>
      <c r="IS58" s="40"/>
      <c r="IT58" s="40"/>
      <c r="IU58" s="40"/>
      <c r="IV58" s="40"/>
      <c r="IW58" s="40"/>
      <c r="IX58" s="40"/>
      <c r="IY58" s="40"/>
      <c r="IZ58" s="40"/>
      <c r="JA58" s="40"/>
      <c r="JB58" s="40"/>
      <c r="JC58" s="40"/>
      <c r="JD58" s="40"/>
      <c r="JE58" s="40"/>
      <c r="JF58" s="40"/>
      <c r="JG58" s="40"/>
      <c r="JH58" s="40"/>
      <c r="JI58" s="40"/>
      <c r="JJ58" s="40"/>
      <c r="JK58" s="40"/>
      <c r="JL58" s="40">
        <v>1</v>
      </c>
      <c r="JM58" s="40">
        <v>13500</v>
      </c>
      <c r="JN58" s="40"/>
      <c r="JO58" s="40"/>
      <c r="JP58" s="40"/>
      <c r="JQ58" s="40"/>
      <c r="JR58" s="40"/>
      <c r="JS58" s="40"/>
      <c r="JT58" s="40"/>
      <c r="JU58" s="40"/>
      <c r="JV58" s="40"/>
      <c r="JW58" s="40"/>
      <c r="JX58" s="40"/>
      <c r="JY58" s="40"/>
      <c r="JZ58" s="40"/>
      <c r="KA58" s="40"/>
      <c r="KB58" s="40"/>
      <c r="KC58" s="40"/>
      <c r="KD58" s="40"/>
      <c r="KE58" s="40"/>
      <c r="KF58" s="40"/>
      <c r="KG58" s="40"/>
      <c r="KH58" s="40"/>
      <c r="KI58" s="40"/>
      <c r="KJ58" s="40"/>
      <c r="KK58" s="40"/>
      <c r="KL58" s="40"/>
      <c r="KM58" s="40"/>
      <c r="KN58" s="40"/>
      <c r="KO58" s="40"/>
      <c r="KP58" s="40"/>
      <c r="KQ58" s="40"/>
      <c r="KR58" s="40"/>
      <c r="KS58" s="40"/>
      <c r="KT58" s="40"/>
      <c r="KU58" s="40"/>
      <c r="KV58" s="40"/>
      <c r="KW58" s="40"/>
      <c r="KX58" s="40"/>
      <c r="KY58" s="40"/>
      <c r="KZ58" s="40"/>
      <c r="LA58" s="40"/>
      <c r="LB58" s="40"/>
      <c r="LC58" s="40"/>
      <c r="LD58" s="40"/>
      <c r="LE58" s="40"/>
      <c r="LF58" s="40"/>
      <c r="LG58" s="40"/>
      <c r="LH58" s="40"/>
      <c r="LI58" s="40"/>
      <c r="LJ58" s="40"/>
      <c r="LK58" s="40"/>
      <c r="LL58" s="40"/>
      <c r="LM58" s="40"/>
      <c r="LN58" s="40"/>
      <c r="LO58" s="40"/>
      <c r="LP58" s="40"/>
      <c r="LQ58" s="40"/>
      <c r="LR58" s="40"/>
      <c r="LS58" s="40"/>
      <c r="LT58" s="40"/>
      <c r="LU58" s="40"/>
      <c r="LV58" s="40"/>
      <c r="LW58" s="40"/>
      <c r="LX58" s="40"/>
      <c r="LY58" s="40"/>
      <c r="LZ58" s="40"/>
      <c r="MA58" s="40"/>
      <c r="MB58" s="40"/>
      <c r="MC58" s="40"/>
      <c r="MD58" s="40"/>
      <c r="ME58" s="40"/>
      <c r="MF58" s="40"/>
      <c r="MG58" s="40"/>
      <c r="MH58" s="40"/>
      <c r="MI58" s="40"/>
      <c r="MJ58" s="40"/>
      <c r="MK58" s="40"/>
      <c r="ML58" s="40"/>
      <c r="MM58" s="40"/>
      <c r="MN58" s="40"/>
      <c r="MO58" s="40"/>
      <c r="MP58" s="40"/>
      <c r="MQ58" s="40"/>
      <c r="MR58" s="40"/>
      <c r="MS58" s="40"/>
      <c r="MT58" s="40"/>
      <c r="MU58" s="40"/>
      <c r="MV58" s="40"/>
      <c r="MW58" s="40"/>
      <c r="MX58" s="40"/>
      <c r="MY58" s="40"/>
      <c r="MZ58" s="40">
        <v>1</v>
      </c>
      <c r="NA58" s="40">
        <v>13500</v>
      </c>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c r="AKB58"/>
      <c r="AKC58"/>
      <c r="AKD58"/>
      <c r="AKE58"/>
      <c r="AKF58"/>
      <c r="AKG58"/>
      <c r="AKH58"/>
      <c r="AKI58"/>
      <c r="AKJ58"/>
      <c r="AKK58"/>
      <c r="AKL58"/>
      <c r="AKM58"/>
      <c r="AKN58"/>
      <c r="AKO58"/>
      <c r="AKP58"/>
      <c r="AKQ58"/>
      <c r="AKR58"/>
      <c r="AKS58"/>
      <c r="AKT58"/>
      <c r="AKU58"/>
      <c r="AKV58"/>
      <c r="AKW58"/>
      <c r="AKX58"/>
      <c r="AKY58"/>
      <c r="AKZ58"/>
      <c r="ALA58"/>
      <c r="ALB58"/>
      <c r="ALC58"/>
      <c r="ALD58"/>
      <c r="ALE58"/>
      <c r="ALF58"/>
      <c r="ALG58"/>
      <c r="ALH58"/>
      <c r="ALI58"/>
      <c r="ALJ58"/>
      <c r="ALK58"/>
      <c r="ALL58"/>
      <c r="ALM58"/>
      <c r="ALN58"/>
      <c r="ALO58"/>
      <c r="ALP58"/>
      <c r="ALQ58"/>
      <c r="ALR58"/>
      <c r="ALS58"/>
      <c r="ALT58"/>
      <c r="ALU58"/>
      <c r="ALV58"/>
      <c r="ALW58"/>
      <c r="ALX58"/>
      <c r="ALY58"/>
      <c r="ALZ58"/>
      <c r="AMA58"/>
      <c r="AMB58"/>
      <c r="AMC58"/>
      <c r="AMD58"/>
      <c r="AME58"/>
      <c r="AMF58"/>
      <c r="AMG58"/>
      <c r="AMH58"/>
      <c r="AMI58"/>
      <c r="AMJ58"/>
      <c r="AMK58"/>
      <c r="AML58"/>
      <c r="AMM58"/>
      <c r="AMN58"/>
      <c r="AMO58"/>
      <c r="AMP58"/>
      <c r="AMQ58"/>
      <c r="AMR58"/>
      <c r="AMS58"/>
      <c r="AMT58"/>
      <c r="AMU58"/>
      <c r="AMV58"/>
      <c r="AMW58"/>
      <c r="AMX58"/>
      <c r="AMY58"/>
      <c r="AMZ58"/>
      <c r="ANA58"/>
      <c r="ANB58"/>
      <c r="ANC58"/>
      <c r="AND58"/>
      <c r="ANE58"/>
      <c r="ANF58"/>
      <c r="ANG58"/>
      <c r="ANH58"/>
      <c r="ANI58"/>
      <c r="ANJ58"/>
      <c r="ANK58"/>
      <c r="ANL58"/>
      <c r="ANM58"/>
      <c r="ANN58"/>
      <c r="ANO58"/>
      <c r="ANP58"/>
      <c r="ANQ58"/>
      <c r="ANR58"/>
      <c r="ANS58"/>
      <c r="ANT58"/>
      <c r="ANU58"/>
      <c r="ANV58"/>
      <c r="ANW58"/>
      <c r="ANX58"/>
      <c r="ANY58"/>
      <c r="ANZ58"/>
      <c r="AOA58"/>
      <c r="AOB58"/>
      <c r="AOC58"/>
      <c r="AOD58"/>
      <c r="AOE58"/>
      <c r="AOF58"/>
      <c r="AOG58"/>
      <c r="AOH58"/>
      <c r="AOI58"/>
      <c r="AOJ58"/>
      <c r="AOK58"/>
      <c r="AOL58"/>
      <c r="AOM58"/>
      <c r="AON58"/>
      <c r="AOO58"/>
      <c r="AOP58"/>
      <c r="AOQ58"/>
      <c r="AOR58"/>
      <c r="AOS58"/>
      <c r="AOT58"/>
      <c r="AOU58"/>
      <c r="AOV58"/>
      <c r="AOW58"/>
      <c r="AOX58"/>
      <c r="AOY58"/>
      <c r="AOZ58"/>
      <c r="APA58"/>
      <c r="APB58"/>
      <c r="APC58"/>
      <c r="APD58"/>
      <c r="APE58"/>
      <c r="APF58"/>
      <c r="APG58"/>
      <c r="APH58"/>
      <c r="API58"/>
      <c r="APJ58"/>
      <c r="APK58"/>
      <c r="APL58"/>
      <c r="APM58"/>
      <c r="APN58"/>
      <c r="APO58"/>
      <c r="APP58"/>
      <c r="APQ58"/>
      <c r="APR58"/>
      <c r="APS58"/>
      <c r="APT58"/>
      <c r="APU58"/>
      <c r="APV58"/>
      <c r="APW58"/>
      <c r="APX58"/>
      <c r="APY58"/>
      <c r="APZ58"/>
      <c r="AQA58"/>
      <c r="AQB58"/>
      <c r="AQC58"/>
      <c r="AQD58"/>
      <c r="AQE58"/>
      <c r="AQF58"/>
      <c r="AQG58"/>
      <c r="AQH58"/>
      <c r="AQI58"/>
      <c r="AQJ58"/>
      <c r="AQK58"/>
      <c r="AQL58"/>
      <c r="AQM58"/>
      <c r="AQN58"/>
      <c r="AQO58"/>
      <c r="AQP58"/>
      <c r="AQQ58"/>
      <c r="AQR58"/>
      <c r="AQS58"/>
      <c r="AQT58"/>
      <c r="AQU58"/>
      <c r="AQV58"/>
      <c r="AQW58"/>
      <c r="AQX58"/>
      <c r="AQY58"/>
      <c r="AQZ58"/>
      <c r="ARA58"/>
      <c r="ARB58"/>
      <c r="ARC58"/>
      <c r="ARD58"/>
      <c r="ARE58"/>
      <c r="ARF58"/>
      <c r="ARG58"/>
      <c r="ARH58"/>
      <c r="ARI58"/>
      <c r="ARJ58"/>
      <c r="ARK58"/>
      <c r="ARL58"/>
      <c r="ARM58"/>
      <c r="ARN58"/>
      <c r="ARO58"/>
      <c r="ARP58"/>
      <c r="ARQ58"/>
      <c r="ARR58"/>
      <c r="ARS58"/>
      <c r="ART58"/>
      <c r="ARU58"/>
      <c r="ARV58"/>
      <c r="ARW58"/>
      <c r="ARX58"/>
      <c r="ARY58"/>
      <c r="ARZ58"/>
      <c r="ASA58"/>
      <c r="ASB58"/>
      <c r="ASC58"/>
      <c r="ASD58"/>
      <c r="ASE58"/>
      <c r="ASF58"/>
      <c r="ASG58"/>
      <c r="ASH58"/>
      <c r="ASI58"/>
      <c r="ASJ58"/>
      <c r="ASK58"/>
      <c r="ASL58"/>
      <c r="ASM58"/>
      <c r="ASN58"/>
      <c r="ASO58"/>
      <c r="ASP58"/>
      <c r="ASQ58"/>
      <c r="ASR58"/>
      <c r="ASS58"/>
      <c r="AST58"/>
      <c r="ASU58"/>
      <c r="ASV58"/>
      <c r="ASW58"/>
      <c r="ASX58"/>
      <c r="ASY58"/>
      <c r="ASZ58"/>
      <c r="ATA58"/>
      <c r="ATB58"/>
      <c r="ATC58"/>
      <c r="ATD58"/>
      <c r="ATE58"/>
      <c r="ATF58"/>
      <c r="ATG58"/>
      <c r="ATH58"/>
      <c r="ATI58"/>
      <c r="ATJ58"/>
      <c r="ATK58"/>
      <c r="ATL58"/>
      <c r="ATM58"/>
      <c r="ATN58"/>
      <c r="ATO58"/>
      <c r="ATP58"/>
      <c r="ATQ58"/>
      <c r="ATR58"/>
      <c r="ATS58"/>
      <c r="ATT58"/>
      <c r="ATU58"/>
      <c r="ATV58"/>
      <c r="ATW58"/>
      <c r="ATX58"/>
      <c r="ATY58"/>
      <c r="ATZ58"/>
      <c r="AUA58"/>
      <c r="AUB58"/>
      <c r="AUC58"/>
      <c r="AUD58"/>
      <c r="AUE58"/>
      <c r="AUF58"/>
      <c r="AUG58"/>
      <c r="AUH58"/>
      <c r="AUI58"/>
      <c r="AUJ58"/>
      <c r="AUK58"/>
      <c r="AUL58"/>
      <c r="AUM58"/>
      <c r="AUN58"/>
      <c r="AUO58"/>
      <c r="AUP58"/>
      <c r="AUQ58"/>
      <c r="AUR58"/>
      <c r="AUS58"/>
      <c r="AUT58"/>
      <c r="AUU58"/>
      <c r="AUV58"/>
      <c r="AUW58"/>
      <c r="AUX58"/>
      <c r="AUY58"/>
      <c r="AUZ58"/>
      <c r="AVA58"/>
      <c r="AVB58"/>
      <c r="AVC58"/>
      <c r="AVD58"/>
      <c r="AVE58"/>
      <c r="AVF58"/>
      <c r="AVG58"/>
      <c r="AVH58"/>
      <c r="AVI58"/>
      <c r="AVJ58"/>
      <c r="AVK58"/>
      <c r="AVL58"/>
      <c r="AVM58"/>
      <c r="AVN58"/>
      <c r="AVO58"/>
      <c r="AVP58"/>
      <c r="AVQ58"/>
      <c r="AVR58"/>
      <c r="AVS58"/>
      <c r="AVT58"/>
      <c r="AVU58"/>
      <c r="AVV58"/>
      <c r="AVW58"/>
      <c r="AVX58"/>
      <c r="AVY58"/>
      <c r="AVZ58"/>
      <c r="AWA58"/>
    </row>
    <row r="59" spans="1:1275" ht="15" x14ac:dyDescent="0.25">
      <c r="A59" s="41" t="s">
        <v>142</v>
      </c>
      <c r="B59" s="40"/>
      <c r="C59" s="40"/>
      <c r="D59" s="40"/>
      <c r="E59" s="40"/>
      <c r="F59" s="40">
        <v>1</v>
      </c>
      <c r="G59" s="40">
        <v>62564.631571458704</v>
      </c>
      <c r="H59" s="40">
        <v>1</v>
      </c>
      <c r="I59" s="40">
        <v>62564.631571458704</v>
      </c>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v>1</v>
      </c>
      <c r="AM59" s="40">
        <v>62564.631571458704</v>
      </c>
      <c r="AN59" s="40">
        <v>1</v>
      </c>
      <c r="AO59" s="40">
        <v>48275.178681681093</v>
      </c>
      <c r="AP59" s="40"/>
      <c r="AQ59" s="40"/>
      <c r="AR59" s="40">
        <v>3</v>
      </c>
      <c r="AS59" s="40">
        <v>65637.304347899728</v>
      </c>
      <c r="AT59" s="40"/>
      <c r="AU59" s="40"/>
      <c r="AV59" s="40">
        <v>4</v>
      </c>
      <c r="AW59" s="40">
        <v>61296.772931345069</v>
      </c>
      <c r="AX59" s="40"/>
      <c r="AY59" s="40"/>
      <c r="AZ59" s="40">
        <v>2</v>
      </c>
      <c r="BA59" s="40">
        <v>57167.974754622352</v>
      </c>
      <c r="BB59" s="40">
        <v>2</v>
      </c>
      <c r="BC59" s="40">
        <v>61296.772931345076</v>
      </c>
      <c r="BD59" s="40">
        <v>1</v>
      </c>
      <c r="BE59" s="40">
        <v>95279.957924370581</v>
      </c>
      <c r="BF59" s="40">
        <v>5</v>
      </c>
      <c r="BG59" s="40">
        <v>66441.890659261087</v>
      </c>
      <c r="BH59" s="40"/>
      <c r="BI59" s="40"/>
      <c r="BJ59" s="40"/>
      <c r="BK59" s="40"/>
      <c r="BL59" s="40"/>
      <c r="BM59" s="40"/>
      <c r="BN59" s="40"/>
      <c r="BO59" s="40"/>
      <c r="BP59" s="40"/>
      <c r="BQ59" s="40"/>
      <c r="BR59" s="40">
        <v>1</v>
      </c>
      <c r="BS59" s="40">
        <v>36206.384011260823</v>
      </c>
      <c r="BT59" s="40"/>
      <c r="BU59" s="40"/>
      <c r="BV59" s="40">
        <v>1</v>
      </c>
      <c r="BW59" s="40">
        <v>61614.372791092981</v>
      </c>
      <c r="BX59" s="40">
        <v>1</v>
      </c>
      <c r="BY59" s="40">
        <v>69871.969144538423</v>
      </c>
      <c r="BZ59" s="40">
        <v>3</v>
      </c>
      <c r="CA59" s="40">
        <v>55897.57531563074</v>
      </c>
      <c r="CB59" s="40">
        <v>12</v>
      </c>
      <c r="CC59" s="40">
        <v>62090.772580714816</v>
      </c>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v>1</v>
      </c>
      <c r="DG59" s="40">
        <v>38111.983169748237</v>
      </c>
      <c r="DH59" s="40"/>
      <c r="DI59" s="40"/>
      <c r="DJ59" s="40"/>
      <c r="DK59" s="40"/>
      <c r="DL59" s="40"/>
      <c r="DM59" s="40"/>
      <c r="DN59" s="40">
        <v>1</v>
      </c>
      <c r="DO59" s="40">
        <v>38111.983169748237</v>
      </c>
      <c r="DP59" s="40">
        <v>1</v>
      </c>
      <c r="DQ59" s="40">
        <v>38111.983169748237</v>
      </c>
      <c r="DR59" s="40"/>
      <c r="DS59" s="40"/>
      <c r="DT59" s="40"/>
      <c r="DU59" s="40"/>
      <c r="DV59" s="40"/>
      <c r="DW59" s="40"/>
      <c r="DX59" s="40"/>
      <c r="DY59" s="40"/>
      <c r="DZ59" s="40"/>
      <c r="EA59" s="40"/>
      <c r="EB59" s="40"/>
      <c r="EC59" s="40"/>
      <c r="ED59" s="40">
        <v>2</v>
      </c>
      <c r="EE59" s="40">
        <v>71142.368583530042</v>
      </c>
      <c r="EF59" s="40"/>
      <c r="EG59" s="40"/>
      <c r="EH59" s="40">
        <v>2</v>
      </c>
      <c r="EI59" s="40">
        <v>71142.368583530042</v>
      </c>
      <c r="EJ59" s="40"/>
      <c r="EK59" s="40"/>
      <c r="EL59" s="40"/>
      <c r="EM59" s="40"/>
      <c r="EN59" s="40"/>
      <c r="EO59" s="40"/>
      <c r="EP59" s="40"/>
      <c r="EQ59" s="40"/>
      <c r="ER59" s="40"/>
      <c r="ES59" s="40"/>
      <c r="ET59" s="40"/>
      <c r="EU59" s="40"/>
      <c r="EV59" s="40"/>
      <c r="EW59" s="40"/>
      <c r="EX59" s="40"/>
      <c r="EY59" s="40"/>
      <c r="EZ59" s="40"/>
      <c r="FA59" s="40"/>
      <c r="FB59" s="40">
        <v>2</v>
      </c>
      <c r="FC59" s="40">
        <v>71142.368583530042</v>
      </c>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v>1</v>
      </c>
      <c r="GU59" s="40">
        <v>53356.776437647524</v>
      </c>
      <c r="GV59" s="40"/>
      <c r="GW59" s="40"/>
      <c r="GX59" s="40">
        <v>1</v>
      </c>
      <c r="GY59" s="40">
        <v>53356.776437647524</v>
      </c>
      <c r="GZ59" s="40"/>
      <c r="HA59" s="40"/>
      <c r="HB59" s="40"/>
      <c r="HC59" s="40"/>
      <c r="HD59" s="40"/>
      <c r="HE59" s="40"/>
      <c r="HF59" s="40"/>
      <c r="HG59" s="40"/>
      <c r="HH59" s="40"/>
      <c r="HI59" s="40"/>
      <c r="HJ59" s="40"/>
      <c r="HK59" s="40"/>
      <c r="HL59" s="40"/>
      <c r="HM59" s="40"/>
      <c r="HN59" s="40"/>
      <c r="HO59" s="40"/>
      <c r="HP59" s="40">
        <v>1</v>
      </c>
      <c r="HQ59" s="40">
        <v>76223.966339496474</v>
      </c>
      <c r="HR59" s="40"/>
      <c r="HS59" s="40"/>
      <c r="HT59" s="40">
        <v>1</v>
      </c>
      <c r="HU59" s="40">
        <v>76223.966339496474</v>
      </c>
      <c r="HV59" s="40">
        <v>2</v>
      </c>
      <c r="HW59" s="40">
        <v>64790.371388571999</v>
      </c>
      <c r="HX59" s="40"/>
      <c r="HY59" s="40"/>
      <c r="HZ59" s="40"/>
      <c r="IA59" s="40"/>
      <c r="IB59" s="40">
        <v>1</v>
      </c>
      <c r="IC59" s="40">
        <v>57167.974754622352</v>
      </c>
      <c r="ID59" s="40"/>
      <c r="IE59" s="40"/>
      <c r="IF59" s="40">
        <v>1</v>
      </c>
      <c r="IG59" s="40">
        <v>57167.974754622352</v>
      </c>
      <c r="IH59" s="40"/>
      <c r="II59" s="40"/>
      <c r="IJ59" s="40">
        <v>1</v>
      </c>
      <c r="IK59" s="40">
        <v>76223.966339496474</v>
      </c>
      <c r="IL59" s="40"/>
      <c r="IM59" s="40"/>
      <c r="IN59" s="40"/>
      <c r="IO59" s="40"/>
      <c r="IP59" s="40">
        <v>1</v>
      </c>
      <c r="IQ59" s="40">
        <v>76223.966339496474</v>
      </c>
      <c r="IR59" s="40"/>
      <c r="IS59" s="40"/>
      <c r="IT59" s="40"/>
      <c r="IU59" s="40"/>
      <c r="IV59" s="40"/>
      <c r="IW59" s="40"/>
      <c r="IX59" s="40">
        <v>1</v>
      </c>
      <c r="IY59" s="40">
        <v>104172.75399731184</v>
      </c>
      <c r="IZ59" s="40">
        <v>1</v>
      </c>
      <c r="JA59" s="40">
        <v>104172.75399731184</v>
      </c>
      <c r="JB59" s="40">
        <v>1</v>
      </c>
      <c r="JC59" s="40">
        <v>69871.969144538423</v>
      </c>
      <c r="JD59" s="40"/>
      <c r="JE59" s="40"/>
      <c r="JF59" s="40"/>
      <c r="JG59" s="40"/>
      <c r="JH59" s="40"/>
      <c r="JI59" s="40"/>
      <c r="JJ59" s="40">
        <v>1</v>
      </c>
      <c r="JK59" s="40">
        <v>69871.969144538423</v>
      </c>
      <c r="JL59" s="40">
        <v>4</v>
      </c>
      <c r="JM59" s="40">
        <v>76859.166058992269</v>
      </c>
      <c r="JN59" s="40"/>
      <c r="JO59" s="40"/>
      <c r="JP59" s="40"/>
      <c r="JQ59" s="40"/>
      <c r="JR59" s="40"/>
      <c r="JS59" s="40"/>
      <c r="JT59" s="40"/>
      <c r="JU59" s="40"/>
      <c r="JV59" s="40"/>
      <c r="JW59" s="40"/>
      <c r="JX59" s="40"/>
      <c r="JY59" s="40"/>
      <c r="JZ59" s="40"/>
      <c r="KA59" s="40"/>
      <c r="KB59" s="40"/>
      <c r="KC59" s="40"/>
      <c r="KD59" s="40"/>
      <c r="KE59" s="40"/>
      <c r="KF59" s="40"/>
      <c r="KG59" s="40"/>
      <c r="KH59" s="40"/>
      <c r="KI59" s="40"/>
      <c r="KJ59" s="40"/>
      <c r="KK59" s="40"/>
      <c r="KL59" s="40"/>
      <c r="KM59" s="40"/>
      <c r="KN59" s="40">
        <v>1</v>
      </c>
      <c r="KO59" s="40">
        <v>254079.88779832155</v>
      </c>
      <c r="KP59" s="40">
        <v>1</v>
      </c>
      <c r="KQ59" s="40">
        <v>254079.88779832155</v>
      </c>
      <c r="KR59" s="40"/>
      <c r="KS59" s="40"/>
      <c r="KT59" s="40"/>
      <c r="KU59" s="40"/>
      <c r="KV59" s="40"/>
      <c r="KW59" s="40"/>
      <c r="KX59" s="40"/>
      <c r="KY59" s="40"/>
      <c r="KZ59" s="40"/>
      <c r="LA59" s="40"/>
      <c r="LB59" s="40"/>
      <c r="LC59" s="40"/>
      <c r="LD59" s="40"/>
      <c r="LE59" s="40"/>
      <c r="LF59" s="40"/>
      <c r="LG59" s="40"/>
      <c r="LH59" s="40"/>
      <c r="LI59" s="40"/>
      <c r="LJ59" s="40"/>
      <c r="LK59" s="40"/>
      <c r="LL59" s="40">
        <v>1</v>
      </c>
      <c r="LM59" s="40">
        <v>254079.88779832155</v>
      </c>
      <c r="LN59" s="40"/>
      <c r="LO59" s="40"/>
      <c r="LP59" s="40"/>
      <c r="LQ59" s="40"/>
      <c r="LR59" s="40"/>
      <c r="LS59" s="40"/>
      <c r="LT59" s="40"/>
      <c r="LU59" s="40"/>
      <c r="LV59" s="40"/>
      <c r="LW59" s="40"/>
      <c r="LX59" s="40"/>
      <c r="LY59" s="40"/>
      <c r="LZ59" s="40"/>
      <c r="MA59" s="40"/>
      <c r="MB59" s="40"/>
      <c r="MC59" s="40"/>
      <c r="MD59" s="40"/>
      <c r="ME59" s="40"/>
      <c r="MF59" s="40"/>
      <c r="MG59" s="40"/>
      <c r="MH59" s="40"/>
      <c r="MI59" s="40"/>
      <c r="MJ59" s="40"/>
      <c r="MK59" s="40"/>
      <c r="ML59" s="40"/>
      <c r="MM59" s="40"/>
      <c r="MN59" s="40"/>
      <c r="MO59" s="40"/>
      <c r="MP59" s="40"/>
      <c r="MQ59" s="40"/>
      <c r="MR59" s="40"/>
      <c r="MS59" s="40"/>
      <c r="MT59" s="40"/>
      <c r="MU59" s="40"/>
      <c r="MV59" s="40"/>
      <c r="MW59" s="40"/>
      <c r="MX59" s="40"/>
      <c r="MY59" s="40"/>
      <c r="MZ59" s="40">
        <v>23</v>
      </c>
      <c r="NA59" s="40">
        <v>73006.431203838249</v>
      </c>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c r="AAA59"/>
      <c r="AAB59"/>
      <c r="AAC59"/>
      <c r="AAD59"/>
      <c r="AAE59"/>
      <c r="AAF59"/>
      <c r="AAG59"/>
      <c r="AAH59"/>
      <c r="AAI59"/>
      <c r="AAJ59"/>
      <c r="AAK59"/>
      <c r="AAL59"/>
      <c r="AAM59"/>
      <c r="AAN59"/>
      <c r="AAO59"/>
      <c r="AAP59"/>
      <c r="AAQ59"/>
      <c r="AAR59"/>
      <c r="AAS59"/>
      <c r="AAT59"/>
      <c r="AAU59"/>
      <c r="AAV59"/>
      <c r="AAW59"/>
      <c r="AAX59"/>
      <c r="AAY59"/>
      <c r="AAZ59"/>
      <c r="ABA59"/>
      <c r="ABB59"/>
      <c r="ABC59"/>
      <c r="ABD59"/>
      <c r="ABE59"/>
      <c r="ABF59"/>
      <c r="ABG59"/>
      <c r="ABH59"/>
      <c r="ABI59"/>
      <c r="ABJ59"/>
      <c r="ABK59"/>
      <c r="ABL59"/>
      <c r="ABM59"/>
      <c r="ABN59"/>
      <c r="ABO59"/>
      <c r="ABP59"/>
      <c r="ABQ59"/>
      <c r="ABR59"/>
      <c r="ABS59"/>
      <c r="ABT59"/>
      <c r="ABU59"/>
      <c r="ABV59"/>
      <c r="ABW59"/>
      <c r="ABX59"/>
      <c r="ABY59"/>
      <c r="ABZ59"/>
      <c r="ACA59"/>
      <c r="ACB59"/>
      <c r="ACC59"/>
      <c r="ACD59"/>
      <c r="ACE59"/>
      <c r="ACF59"/>
      <c r="ACG59"/>
      <c r="ACH59"/>
      <c r="ACI59"/>
      <c r="ACJ59"/>
      <c r="ACK59"/>
      <c r="ACL59"/>
      <c r="ACM59"/>
      <c r="ACN59"/>
      <c r="ACO59"/>
      <c r="ACP59"/>
      <c r="ACQ59"/>
      <c r="ACR59"/>
      <c r="ACS59"/>
      <c r="ACT59"/>
      <c r="ACU59"/>
      <c r="ACV59"/>
      <c r="ACW59"/>
      <c r="ACX59"/>
      <c r="ACY59"/>
      <c r="ACZ59"/>
      <c r="ADA59"/>
      <c r="ADB59"/>
      <c r="ADC59"/>
      <c r="ADD59"/>
      <c r="ADE59"/>
      <c r="ADF59"/>
      <c r="ADG59"/>
      <c r="ADH59"/>
      <c r="ADI59"/>
      <c r="ADJ59"/>
      <c r="ADK59"/>
      <c r="ADL59"/>
      <c r="ADM59"/>
      <c r="ADN59"/>
      <c r="ADO59"/>
      <c r="ADP59"/>
      <c r="ADQ59"/>
      <c r="ADR59"/>
      <c r="ADS59"/>
      <c r="ADT59"/>
      <c r="ADU59"/>
      <c r="ADV59"/>
      <c r="ADW59"/>
      <c r="ADX59"/>
      <c r="ADY59"/>
      <c r="ADZ59"/>
      <c r="AEA59"/>
      <c r="AEB59"/>
      <c r="AEC59"/>
      <c r="AED59"/>
      <c r="AEE59"/>
      <c r="AEF59"/>
      <c r="AEG59"/>
      <c r="AEH59"/>
      <c r="AEI59"/>
      <c r="AEJ59"/>
      <c r="AEK59"/>
      <c r="AEL59"/>
      <c r="AEM59"/>
      <c r="AEN59"/>
      <c r="AEO59"/>
      <c r="AEP59"/>
      <c r="AEQ59"/>
      <c r="AER59"/>
      <c r="AES59"/>
      <c r="AET59"/>
      <c r="AEU59"/>
      <c r="AEV59"/>
      <c r="AEW59"/>
      <c r="AEX59"/>
      <c r="AEY59"/>
      <c r="AEZ59"/>
      <c r="AFA59"/>
      <c r="AFB59"/>
      <c r="AFC59"/>
      <c r="AFD59"/>
      <c r="AFE59"/>
      <c r="AFF59"/>
      <c r="AFG59"/>
      <c r="AFH59"/>
      <c r="AFI59"/>
      <c r="AFJ59"/>
      <c r="AFK59"/>
      <c r="AFL59"/>
      <c r="AFM59"/>
      <c r="AFN59"/>
      <c r="AFO59"/>
      <c r="AFP59"/>
      <c r="AFQ59"/>
      <c r="AFR59"/>
      <c r="AFS59"/>
      <c r="AFT59"/>
      <c r="AFU59"/>
      <c r="AFV59"/>
      <c r="AFW59"/>
      <c r="AFX59"/>
      <c r="AFY59"/>
      <c r="AFZ59"/>
      <c r="AGA59"/>
      <c r="AGB59"/>
      <c r="AGC59"/>
      <c r="AGD59"/>
      <c r="AGE59"/>
      <c r="AGF59"/>
      <c r="AGG59"/>
      <c r="AGH59"/>
      <c r="AGI59"/>
      <c r="AGJ59"/>
      <c r="AGK59"/>
      <c r="AGL59"/>
      <c r="AGM59"/>
      <c r="AGN59"/>
      <c r="AGO59"/>
      <c r="AGP59"/>
      <c r="AGQ59"/>
      <c r="AGR59"/>
      <c r="AGS59"/>
      <c r="AGT59"/>
      <c r="AGU59"/>
      <c r="AGV59"/>
      <c r="AGW59"/>
      <c r="AGX59"/>
      <c r="AGY59"/>
      <c r="AGZ59"/>
      <c r="AHA59"/>
      <c r="AHB59"/>
      <c r="AHC59"/>
      <c r="AHD59"/>
      <c r="AHE59"/>
      <c r="AHF59"/>
      <c r="AHG59"/>
      <c r="AHH59"/>
      <c r="AHI59"/>
      <c r="AHJ59"/>
      <c r="AHK59"/>
      <c r="AHL59"/>
      <c r="AHM59"/>
      <c r="AHN59"/>
      <c r="AHO59"/>
      <c r="AHP59"/>
      <c r="AHQ59"/>
      <c r="AHR59"/>
      <c r="AHS59"/>
      <c r="AHT59"/>
      <c r="AHU59"/>
      <c r="AHV59"/>
      <c r="AHW59"/>
      <c r="AHX59"/>
      <c r="AHY59"/>
      <c r="AHZ59"/>
      <c r="AIA59"/>
      <c r="AIB59"/>
      <c r="AIC59"/>
      <c r="AID59"/>
      <c r="AIE59"/>
      <c r="AIF59"/>
      <c r="AIG59"/>
      <c r="AIH59"/>
      <c r="AII59"/>
      <c r="AIJ59"/>
      <c r="AIK59"/>
      <c r="AIL59"/>
      <c r="AIM59"/>
      <c r="AIN59"/>
      <c r="AIO59"/>
      <c r="AIP59"/>
      <c r="AIQ59"/>
      <c r="AIR59"/>
      <c r="AIS59"/>
      <c r="AIT59"/>
      <c r="AIU59"/>
      <c r="AIV59"/>
      <c r="AIW59"/>
      <c r="AIX59"/>
      <c r="AIY59"/>
      <c r="AIZ59"/>
      <c r="AJA59"/>
      <c r="AJB59"/>
      <c r="AJC59"/>
      <c r="AJD59"/>
      <c r="AJE59"/>
      <c r="AJF59"/>
      <c r="AJG59"/>
      <c r="AJH59"/>
      <c r="AJI59"/>
      <c r="AJJ59"/>
      <c r="AJK59"/>
      <c r="AJL59"/>
      <c r="AJM59"/>
      <c r="AJN59"/>
      <c r="AJO59"/>
      <c r="AJP59"/>
      <c r="AJQ59"/>
      <c r="AJR59"/>
      <c r="AJS59"/>
      <c r="AJT59"/>
      <c r="AJU59"/>
      <c r="AJV59"/>
      <c r="AJW59"/>
      <c r="AJX59"/>
      <c r="AJY59"/>
      <c r="AJZ59"/>
      <c r="AKA59"/>
      <c r="AKB59"/>
      <c r="AKC59"/>
      <c r="AKD59"/>
      <c r="AKE59"/>
      <c r="AKF59"/>
      <c r="AKG59"/>
      <c r="AKH59"/>
      <c r="AKI59"/>
      <c r="AKJ59"/>
      <c r="AKK59"/>
      <c r="AKL59"/>
      <c r="AKM59"/>
      <c r="AKN59"/>
      <c r="AKO59"/>
      <c r="AKP59"/>
      <c r="AKQ59"/>
      <c r="AKR59"/>
      <c r="AKS59"/>
      <c r="AKT59"/>
      <c r="AKU59"/>
      <c r="AKV59"/>
      <c r="AKW59"/>
      <c r="AKX59"/>
      <c r="AKY59"/>
      <c r="AKZ59"/>
      <c r="ALA59"/>
      <c r="ALB59"/>
      <c r="ALC59"/>
      <c r="ALD59"/>
      <c r="ALE59"/>
      <c r="ALF59"/>
      <c r="ALG59"/>
      <c r="ALH59"/>
      <c r="ALI59"/>
      <c r="ALJ59"/>
      <c r="ALK59"/>
      <c r="ALL59"/>
      <c r="ALM59"/>
      <c r="ALN59"/>
      <c r="ALO59"/>
      <c r="ALP59"/>
      <c r="ALQ59"/>
      <c r="ALR59"/>
      <c r="ALS59"/>
      <c r="ALT59"/>
      <c r="ALU59"/>
      <c r="ALV59"/>
      <c r="ALW59"/>
      <c r="ALX59"/>
      <c r="ALY59"/>
      <c r="ALZ59"/>
      <c r="AMA59"/>
      <c r="AMB59"/>
      <c r="AMC59"/>
      <c r="AMD59"/>
      <c r="AME59"/>
      <c r="AMF59"/>
      <c r="AMG59"/>
      <c r="AMH59"/>
      <c r="AMI59"/>
      <c r="AMJ59"/>
      <c r="AMK59"/>
      <c r="AML59"/>
      <c r="AMM59"/>
      <c r="AMN59"/>
      <c r="AMO59"/>
      <c r="AMP59"/>
      <c r="AMQ59"/>
      <c r="AMR59"/>
      <c r="AMS59"/>
      <c r="AMT59"/>
      <c r="AMU59"/>
      <c r="AMV59"/>
      <c r="AMW59"/>
      <c r="AMX59"/>
      <c r="AMY59"/>
      <c r="AMZ59"/>
      <c r="ANA59"/>
      <c r="ANB59"/>
      <c r="ANC59"/>
      <c r="AND59"/>
      <c r="ANE59"/>
      <c r="ANF59"/>
      <c r="ANG59"/>
      <c r="ANH59"/>
      <c r="ANI59"/>
      <c r="ANJ59"/>
      <c r="ANK59"/>
      <c r="ANL59"/>
      <c r="ANM59"/>
      <c r="ANN59"/>
      <c r="ANO59"/>
      <c r="ANP59"/>
      <c r="ANQ59"/>
      <c r="ANR59"/>
      <c r="ANS59"/>
      <c r="ANT59"/>
      <c r="ANU59"/>
      <c r="ANV59"/>
      <c r="ANW59"/>
      <c r="ANX59"/>
      <c r="ANY59"/>
      <c r="ANZ59"/>
      <c r="AOA59"/>
      <c r="AOB59"/>
      <c r="AOC59"/>
      <c r="AOD59"/>
      <c r="AOE59"/>
      <c r="AOF59"/>
      <c r="AOG59"/>
      <c r="AOH59"/>
      <c r="AOI59"/>
      <c r="AOJ59"/>
      <c r="AOK59"/>
      <c r="AOL59"/>
      <c r="AOM59"/>
      <c r="AON59"/>
      <c r="AOO59"/>
      <c r="AOP59"/>
      <c r="AOQ59"/>
      <c r="AOR59"/>
      <c r="AOS59"/>
      <c r="AOT59"/>
      <c r="AOU59"/>
      <c r="AOV59"/>
      <c r="AOW59"/>
      <c r="AOX59"/>
      <c r="AOY59"/>
      <c r="AOZ59"/>
      <c r="APA59"/>
      <c r="APB59"/>
      <c r="APC59"/>
      <c r="APD59"/>
      <c r="APE59"/>
      <c r="APF59"/>
      <c r="APG59"/>
      <c r="APH59"/>
      <c r="API59"/>
      <c r="APJ59"/>
      <c r="APK59"/>
      <c r="APL59"/>
      <c r="APM59"/>
      <c r="APN59"/>
      <c r="APO59"/>
      <c r="APP59"/>
      <c r="APQ59"/>
      <c r="APR59"/>
      <c r="APS59"/>
      <c r="APT59"/>
      <c r="APU59"/>
      <c r="APV59"/>
      <c r="APW59"/>
      <c r="APX59"/>
      <c r="APY59"/>
      <c r="APZ59"/>
      <c r="AQA59"/>
      <c r="AQB59"/>
      <c r="AQC59"/>
      <c r="AQD59"/>
      <c r="AQE59"/>
      <c r="AQF59"/>
      <c r="AQG59"/>
      <c r="AQH59"/>
      <c r="AQI59"/>
      <c r="AQJ59"/>
      <c r="AQK59"/>
      <c r="AQL59"/>
      <c r="AQM59"/>
      <c r="AQN59"/>
      <c r="AQO59"/>
      <c r="AQP59"/>
      <c r="AQQ59"/>
      <c r="AQR59"/>
      <c r="AQS59"/>
      <c r="AQT59"/>
      <c r="AQU59"/>
      <c r="AQV59"/>
      <c r="AQW59"/>
      <c r="AQX59"/>
      <c r="AQY59"/>
      <c r="AQZ59"/>
      <c r="ARA59"/>
      <c r="ARB59"/>
      <c r="ARC59"/>
      <c r="ARD59"/>
      <c r="ARE59"/>
      <c r="ARF59"/>
      <c r="ARG59"/>
      <c r="ARH59"/>
      <c r="ARI59"/>
      <c r="ARJ59"/>
      <c r="ARK59"/>
      <c r="ARL59"/>
      <c r="ARM59"/>
      <c r="ARN59"/>
      <c r="ARO59"/>
      <c r="ARP59"/>
      <c r="ARQ59"/>
      <c r="ARR59"/>
      <c r="ARS59"/>
      <c r="ART59"/>
      <c r="ARU59"/>
      <c r="ARV59"/>
      <c r="ARW59"/>
      <c r="ARX59"/>
      <c r="ARY59"/>
      <c r="ARZ59"/>
      <c r="ASA59"/>
      <c r="ASB59"/>
      <c r="ASC59"/>
      <c r="ASD59"/>
      <c r="ASE59"/>
      <c r="ASF59"/>
      <c r="ASG59"/>
      <c r="ASH59"/>
      <c r="ASI59"/>
      <c r="ASJ59"/>
      <c r="ASK59"/>
      <c r="ASL59"/>
      <c r="ASM59"/>
      <c r="ASN59"/>
      <c r="ASO59"/>
      <c r="ASP59"/>
      <c r="ASQ59"/>
      <c r="ASR59"/>
      <c r="ASS59"/>
      <c r="AST59"/>
      <c r="ASU59"/>
      <c r="ASV59"/>
      <c r="ASW59"/>
      <c r="ASX59"/>
      <c r="ASY59"/>
      <c r="ASZ59"/>
      <c r="ATA59"/>
      <c r="ATB59"/>
      <c r="ATC59"/>
      <c r="ATD59"/>
      <c r="ATE59"/>
      <c r="ATF59"/>
      <c r="ATG59"/>
      <c r="ATH59"/>
      <c r="ATI59"/>
      <c r="ATJ59"/>
      <c r="ATK59"/>
      <c r="ATL59"/>
      <c r="ATM59"/>
      <c r="ATN59"/>
      <c r="ATO59"/>
      <c r="ATP59"/>
      <c r="ATQ59"/>
      <c r="ATR59"/>
      <c r="ATS59"/>
      <c r="ATT59"/>
      <c r="ATU59"/>
      <c r="ATV59"/>
      <c r="ATW59"/>
      <c r="ATX59"/>
      <c r="ATY59"/>
      <c r="ATZ59"/>
      <c r="AUA59"/>
      <c r="AUB59"/>
      <c r="AUC59"/>
      <c r="AUD59"/>
      <c r="AUE59"/>
      <c r="AUF59"/>
      <c r="AUG59"/>
      <c r="AUH59"/>
      <c r="AUI59"/>
      <c r="AUJ59"/>
      <c r="AUK59"/>
      <c r="AUL59"/>
      <c r="AUM59"/>
      <c r="AUN59"/>
      <c r="AUO59"/>
      <c r="AUP59"/>
      <c r="AUQ59"/>
      <c r="AUR59"/>
      <c r="AUS59"/>
      <c r="AUT59"/>
      <c r="AUU59"/>
      <c r="AUV59"/>
      <c r="AUW59"/>
      <c r="AUX59"/>
      <c r="AUY59"/>
      <c r="AUZ59"/>
      <c r="AVA59"/>
      <c r="AVB59"/>
      <c r="AVC59"/>
      <c r="AVD59"/>
      <c r="AVE59"/>
      <c r="AVF59"/>
      <c r="AVG59"/>
      <c r="AVH59"/>
      <c r="AVI59"/>
      <c r="AVJ59"/>
      <c r="AVK59"/>
      <c r="AVL59"/>
      <c r="AVM59"/>
      <c r="AVN59"/>
      <c r="AVO59"/>
      <c r="AVP59"/>
      <c r="AVQ59"/>
      <c r="AVR59"/>
      <c r="AVS59"/>
      <c r="AVT59"/>
      <c r="AVU59"/>
      <c r="AVV59"/>
      <c r="AVW59"/>
      <c r="AVX59"/>
      <c r="AVY59"/>
      <c r="AVZ59"/>
      <c r="AWA59"/>
    </row>
    <row r="60" spans="1:1275" ht="15" x14ac:dyDescent="0.25">
      <c r="A60" s="41" t="s">
        <v>154</v>
      </c>
      <c r="B60" s="40">
        <v>1</v>
      </c>
      <c r="C60" s="40">
        <v>110000</v>
      </c>
      <c r="D60" s="40"/>
      <c r="E60" s="40"/>
      <c r="F60" s="40"/>
      <c r="G60" s="40"/>
      <c r="H60" s="40">
        <v>1</v>
      </c>
      <c r="I60" s="40">
        <v>110000</v>
      </c>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v>1</v>
      </c>
      <c r="AM60" s="40">
        <v>110000</v>
      </c>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v>1</v>
      </c>
      <c r="BY60" s="40">
        <v>67700.452577525488</v>
      </c>
      <c r="BZ60" s="40">
        <v>1</v>
      </c>
      <c r="CA60" s="40">
        <v>67700.452577525488</v>
      </c>
      <c r="CB60" s="40">
        <v>1</v>
      </c>
      <c r="CC60" s="40">
        <v>67700.452577525488</v>
      </c>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v>1</v>
      </c>
      <c r="EE60" s="40">
        <v>100000</v>
      </c>
      <c r="EF60" s="40"/>
      <c r="EG60" s="40"/>
      <c r="EH60" s="40">
        <v>1</v>
      </c>
      <c r="EI60" s="40">
        <v>100000</v>
      </c>
      <c r="EJ60" s="40"/>
      <c r="EK60" s="40"/>
      <c r="EL60" s="40"/>
      <c r="EM60" s="40"/>
      <c r="EN60" s="40"/>
      <c r="EO60" s="40"/>
      <c r="EP60" s="40"/>
      <c r="EQ60" s="40"/>
      <c r="ER60" s="40"/>
      <c r="ES60" s="40"/>
      <c r="ET60" s="40"/>
      <c r="EU60" s="40"/>
      <c r="EV60" s="40"/>
      <c r="EW60" s="40"/>
      <c r="EX60" s="40">
        <v>1</v>
      </c>
      <c r="EY60" s="40">
        <v>110000</v>
      </c>
      <c r="EZ60" s="40">
        <v>1</v>
      </c>
      <c r="FA60" s="40">
        <v>110000</v>
      </c>
      <c r="FB60" s="40">
        <v>2</v>
      </c>
      <c r="FC60" s="40">
        <v>105000</v>
      </c>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40"/>
      <c r="HP60" s="40"/>
      <c r="HQ60" s="40"/>
      <c r="HR60" s="40"/>
      <c r="HS60" s="40"/>
      <c r="HT60" s="40"/>
      <c r="HU60" s="40"/>
      <c r="HV60" s="40"/>
      <c r="HW60" s="40"/>
      <c r="HX60" s="40"/>
      <c r="HY60" s="40"/>
      <c r="HZ60" s="40"/>
      <c r="IA60" s="40"/>
      <c r="IB60" s="40">
        <v>1</v>
      </c>
      <c r="IC60" s="40">
        <v>108000</v>
      </c>
      <c r="ID60" s="40"/>
      <c r="IE60" s="40"/>
      <c r="IF60" s="40">
        <v>1</v>
      </c>
      <c r="IG60" s="40">
        <v>108000</v>
      </c>
      <c r="IH60" s="40">
        <v>1</v>
      </c>
      <c r="II60" s="40">
        <v>72412.768022521646</v>
      </c>
      <c r="IJ60" s="40"/>
      <c r="IK60" s="40"/>
      <c r="IL60" s="40"/>
      <c r="IM60" s="40"/>
      <c r="IN60" s="40"/>
      <c r="IO60" s="40"/>
      <c r="IP60" s="40">
        <v>1</v>
      </c>
      <c r="IQ60" s="40">
        <v>72412.768022521646</v>
      </c>
      <c r="IR60" s="40"/>
      <c r="IS60" s="40"/>
      <c r="IT60" s="40"/>
      <c r="IU60" s="40"/>
      <c r="IV60" s="40"/>
      <c r="IW60" s="40"/>
      <c r="IX60" s="40"/>
      <c r="IY60" s="40"/>
      <c r="IZ60" s="40"/>
      <c r="JA60" s="40"/>
      <c r="JB60" s="40"/>
      <c r="JC60" s="40"/>
      <c r="JD60" s="40"/>
      <c r="JE60" s="40"/>
      <c r="JF60" s="40">
        <v>1</v>
      </c>
      <c r="JG60" s="40">
        <v>125000</v>
      </c>
      <c r="JH60" s="40"/>
      <c r="JI60" s="40"/>
      <c r="JJ60" s="40">
        <v>1</v>
      </c>
      <c r="JK60" s="40">
        <v>125000</v>
      </c>
      <c r="JL60" s="40">
        <v>3</v>
      </c>
      <c r="JM60" s="40">
        <v>101804.25600750721</v>
      </c>
      <c r="JN60" s="40"/>
      <c r="JO60" s="40"/>
      <c r="JP60" s="40"/>
      <c r="JQ60" s="40"/>
      <c r="JR60" s="40"/>
      <c r="JS60" s="40"/>
      <c r="JT60" s="40"/>
      <c r="JU60" s="40"/>
      <c r="JV60" s="40"/>
      <c r="JW60" s="40"/>
      <c r="JX60" s="40"/>
      <c r="JY60" s="40"/>
      <c r="JZ60" s="40"/>
      <c r="KA60" s="40"/>
      <c r="KB60" s="40"/>
      <c r="KC60" s="40"/>
      <c r="KD60" s="40"/>
      <c r="KE60" s="40"/>
      <c r="KF60" s="40"/>
      <c r="KG60" s="40"/>
      <c r="KH60" s="40"/>
      <c r="KI60" s="40"/>
      <c r="KJ60" s="40"/>
      <c r="KK60" s="40"/>
      <c r="KL60" s="40"/>
      <c r="KM60" s="40"/>
      <c r="KN60" s="40"/>
      <c r="KO60" s="40"/>
      <c r="KP60" s="40"/>
      <c r="KQ60" s="40"/>
      <c r="KR60" s="40"/>
      <c r="KS60" s="40"/>
      <c r="KT60" s="40"/>
      <c r="KU60" s="40"/>
      <c r="KV60" s="40"/>
      <c r="KW60" s="40"/>
      <c r="KX60" s="40"/>
      <c r="KY60" s="40"/>
      <c r="KZ60" s="40"/>
      <c r="LA60" s="40"/>
      <c r="LB60" s="40"/>
      <c r="LC60" s="40"/>
      <c r="LD60" s="40"/>
      <c r="LE60" s="40"/>
      <c r="LF60" s="40"/>
      <c r="LG60" s="40"/>
      <c r="LH60" s="40"/>
      <c r="LI60" s="40"/>
      <c r="LJ60" s="40"/>
      <c r="LK60" s="40"/>
      <c r="LL60" s="40"/>
      <c r="LM60" s="40"/>
      <c r="LN60" s="40"/>
      <c r="LO60" s="40"/>
      <c r="LP60" s="40"/>
      <c r="LQ60" s="40"/>
      <c r="LR60" s="40"/>
      <c r="LS60" s="40"/>
      <c r="LT60" s="40"/>
      <c r="LU60" s="40"/>
      <c r="LV60" s="40"/>
      <c r="LW60" s="40"/>
      <c r="LX60" s="40"/>
      <c r="LY60" s="40"/>
      <c r="LZ60" s="40"/>
      <c r="MA60" s="40"/>
      <c r="MB60" s="40"/>
      <c r="MC60" s="40"/>
      <c r="MD60" s="40"/>
      <c r="ME60" s="40"/>
      <c r="MF60" s="40"/>
      <c r="MG60" s="40"/>
      <c r="MH60" s="40"/>
      <c r="MI60" s="40"/>
      <c r="MJ60" s="40"/>
      <c r="MK60" s="40"/>
      <c r="ML60" s="40"/>
      <c r="MM60" s="40"/>
      <c r="MN60" s="40"/>
      <c r="MO60" s="40"/>
      <c r="MP60" s="40"/>
      <c r="MQ60" s="40"/>
      <c r="MR60" s="40"/>
      <c r="MS60" s="40"/>
      <c r="MT60" s="40"/>
      <c r="MU60" s="40"/>
      <c r="MV60" s="40"/>
      <c r="MW60" s="40"/>
      <c r="MX60" s="40"/>
      <c r="MY60" s="40"/>
      <c r="MZ60" s="40">
        <v>7</v>
      </c>
      <c r="NA60" s="40">
        <v>99016.174371435307</v>
      </c>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c r="AAA60"/>
      <c r="AAB60"/>
      <c r="AAC60"/>
      <c r="AAD60"/>
      <c r="AAE60"/>
      <c r="AAF60"/>
      <c r="AAG60"/>
      <c r="AAH60"/>
      <c r="AAI60"/>
      <c r="AAJ60"/>
      <c r="AAK60"/>
      <c r="AAL60"/>
      <c r="AAM60"/>
      <c r="AAN60"/>
      <c r="AAO60"/>
      <c r="AAP60"/>
      <c r="AAQ60"/>
      <c r="AAR60"/>
      <c r="AAS60"/>
      <c r="AAT60"/>
      <c r="AAU60"/>
      <c r="AAV60"/>
      <c r="AAW60"/>
      <c r="AAX60"/>
      <c r="AAY60"/>
      <c r="AAZ60"/>
      <c r="ABA60"/>
      <c r="ABB60"/>
      <c r="ABC60"/>
      <c r="ABD60"/>
      <c r="ABE60"/>
      <c r="ABF60"/>
      <c r="ABG60"/>
      <c r="ABH60"/>
      <c r="ABI60"/>
      <c r="ABJ60"/>
      <c r="ABK60"/>
      <c r="ABL60"/>
      <c r="ABM60"/>
      <c r="ABN60"/>
      <c r="ABO60"/>
      <c r="ABP60"/>
      <c r="ABQ60"/>
      <c r="ABR60"/>
      <c r="ABS60"/>
      <c r="ABT60"/>
      <c r="ABU60"/>
      <c r="ABV60"/>
      <c r="ABW60"/>
      <c r="ABX60"/>
      <c r="ABY60"/>
      <c r="ABZ60"/>
      <c r="ACA60"/>
      <c r="ACB60"/>
      <c r="ACC60"/>
      <c r="ACD60"/>
      <c r="ACE60"/>
      <c r="ACF60"/>
      <c r="ACG60"/>
      <c r="ACH60"/>
      <c r="ACI60"/>
      <c r="ACJ60"/>
      <c r="ACK60"/>
      <c r="ACL60"/>
      <c r="ACM60"/>
      <c r="ACN60"/>
      <c r="ACO60"/>
      <c r="ACP60"/>
      <c r="ACQ60"/>
      <c r="ACR60"/>
      <c r="ACS60"/>
      <c r="ACT60"/>
      <c r="ACU60"/>
      <c r="ACV60"/>
      <c r="ACW60"/>
      <c r="ACX60"/>
      <c r="ACY60"/>
      <c r="ACZ60"/>
      <c r="ADA60"/>
      <c r="ADB60"/>
      <c r="ADC60"/>
      <c r="ADD60"/>
      <c r="ADE60"/>
      <c r="ADF60"/>
      <c r="ADG60"/>
      <c r="ADH60"/>
      <c r="ADI60"/>
      <c r="ADJ60"/>
      <c r="ADK60"/>
      <c r="ADL60"/>
      <c r="ADM60"/>
      <c r="ADN60"/>
      <c r="ADO60"/>
      <c r="ADP60"/>
      <c r="ADQ60"/>
      <c r="ADR60"/>
      <c r="ADS60"/>
      <c r="ADT60"/>
      <c r="ADU60"/>
      <c r="ADV60"/>
      <c r="ADW60"/>
      <c r="ADX60"/>
      <c r="ADY60"/>
      <c r="ADZ60"/>
      <c r="AEA60"/>
      <c r="AEB60"/>
      <c r="AEC60"/>
      <c r="AED60"/>
      <c r="AEE60"/>
      <c r="AEF60"/>
      <c r="AEG60"/>
      <c r="AEH60"/>
      <c r="AEI60"/>
      <c r="AEJ60"/>
      <c r="AEK60"/>
      <c r="AEL60"/>
      <c r="AEM60"/>
      <c r="AEN60"/>
      <c r="AEO60"/>
      <c r="AEP60"/>
      <c r="AEQ60"/>
      <c r="AER60"/>
      <c r="AES60"/>
      <c r="AET60"/>
      <c r="AEU60"/>
      <c r="AEV60"/>
      <c r="AEW60"/>
      <c r="AEX60"/>
      <c r="AEY60"/>
      <c r="AEZ60"/>
      <c r="AFA60"/>
      <c r="AFB60"/>
      <c r="AFC60"/>
      <c r="AFD60"/>
      <c r="AFE60"/>
      <c r="AFF60"/>
      <c r="AFG60"/>
      <c r="AFH60"/>
      <c r="AFI60"/>
      <c r="AFJ60"/>
      <c r="AFK60"/>
      <c r="AFL60"/>
      <c r="AFM60"/>
      <c r="AFN60"/>
      <c r="AFO60"/>
      <c r="AFP60"/>
      <c r="AFQ60"/>
      <c r="AFR60"/>
      <c r="AFS60"/>
      <c r="AFT60"/>
      <c r="AFU60"/>
      <c r="AFV60"/>
      <c r="AFW60"/>
      <c r="AFX60"/>
      <c r="AFY60"/>
      <c r="AFZ60"/>
      <c r="AGA60"/>
      <c r="AGB60"/>
      <c r="AGC60"/>
      <c r="AGD60"/>
      <c r="AGE60"/>
      <c r="AGF60"/>
      <c r="AGG60"/>
      <c r="AGH60"/>
      <c r="AGI60"/>
      <c r="AGJ60"/>
      <c r="AGK60"/>
      <c r="AGL60"/>
      <c r="AGM60"/>
      <c r="AGN60"/>
      <c r="AGO60"/>
      <c r="AGP60"/>
      <c r="AGQ60"/>
      <c r="AGR60"/>
      <c r="AGS60"/>
      <c r="AGT60"/>
      <c r="AGU60"/>
      <c r="AGV60"/>
      <c r="AGW60"/>
      <c r="AGX60"/>
      <c r="AGY60"/>
      <c r="AGZ60"/>
      <c r="AHA60"/>
      <c r="AHB60"/>
      <c r="AHC60"/>
      <c r="AHD60"/>
      <c r="AHE60"/>
      <c r="AHF60"/>
      <c r="AHG60"/>
      <c r="AHH60"/>
      <c r="AHI60"/>
      <c r="AHJ60"/>
      <c r="AHK60"/>
      <c r="AHL60"/>
      <c r="AHM60"/>
      <c r="AHN60"/>
      <c r="AHO60"/>
      <c r="AHP60"/>
      <c r="AHQ60"/>
      <c r="AHR60"/>
      <c r="AHS60"/>
      <c r="AHT60"/>
      <c r="AHU60"/>
      <c r="AHV60"/>
      <c r="AHW60"/>
      <c r="AHX60"/>
      <c r="AHY60"/>
      <c r="AHZ60"/>
      <c r="AIA60"/>
      <c r="AIB60"/>
      <c r="AIC60"/>
      <c r="AID60"/>
      <c r="AIE60"/>
      <c r="AIF60"/>
      <c r="AIG60"/>
      <c r="AIH60"/>
      <c r="AII60"/>
      <c r="AIJ60"/>
      <c r="AIK60"/>
      <c r="AIL60"/>
      <c r="AIM60"/>
      <c r="AIN60"/>
      <c r="AIO60"/>
      <c r="AIP60"/>
      <c r="AIQ60"/>
      <c r="AIR60"/>
      <c r="AIS60"/>
      <c r="AIT60"/>
      <c r="AIU60"/>
      <c r="AIV60"/>
      <c r="AIW60"/>
      <c r="AIX60"/>
      <c r="AIY60"/>
      <c r="AIZ60"/>
      <c r="AJA60"/>
      <c r="AJB60"/>
      <c r="AJC60"/>
      <c r="AJD60"/>
      <c r="AJE60"/>
      <c r="AJF60"/>
      <c r="AJG60"/>
      <c r="AJH60"/>
      <c r="AJI60"/>
      <c r="AJJ60"/>
      <c r="AJK60"/>
      <c r="AJL60"/>
      <c r="AJM60"/>
      <c r="AJN60"/>
      <c r="AJO60"/>
      <c r="AJP60"/>
      <c r="AJQ60"/>
      <c r="AJR60"/>
      <c r="AJS60"/>
      <c r="AJT60"/>
      <c r="AJU60"/>
      <c r="AJV60"/>
      <c r="AJW60"/>
      <c r="AJX60"/>
      <c r="AJY60"/>
      <c r="AJZ60"/>
      <c r="AKA60"/>
      <c r="AKB60"/>
      <c r="AKC60"/>
      <c r="AKD60"/>
      <c r="AKE60"/>
      <c r="AKF60"/>
      <c r="AKG60"/>
      <c r="AKH60"/>
      <c r="AKI60"/>
      <c r="AKJ60"/>
      <c r="AKK60"/>
      <c r="AKL60"/>
      <c r="AKM60"/>
      <c r="AKN60"/>
      <c r="AKO60"/>
      <c r="AKP60"/>
      <c r="AKQ60"/>
      <c r="AKR60"/>
      <c r="AKS60"/>
      <c r="AKT60"/>
      <c r="AKU60"/>
      <c r="AKV60"/>
      <c r="AKW60"/>
      <c r="AKX60"/>
      <c r="AKY60"/>
      <c r="AKZ60"/>
      <c r="ALA60"/>
      <c r="ALB60"/>
      <c r="ALC60"/>
      <c r="ALD60"/>
      <c r="ALE60"/>
      <c r="ALF60"/>
      <c r="ALG60"/>
      <c r="ALH60"/>
      <c r="ALI60"/>
      <c r="ALJ60"/>
      <c r="ALK60"/>
      <c r="ALL60"/>
      <c r="ALM60"/>
      <c r="ALN60"/>
      <c r="ALO60"/>
      <c r="ALP60"/>
      <c r="ALQ60"/>
      <c r="ALR60"/>
      <c r="ALS60"/>
      <c r="ALT60"/>
      <c r="ALU60"/>
      <c r="ALV60"/>
      <c r="ALW60"/>
      <c r="ALX60"/>
      <c r="ALY60"/>
      <c r="ALZ60"/>
      <c r="AMA60"/>
      <c r="AMB60"/>
      <c r="AMC60"/>
      <c r="AMD60"/>
      <c r="AME60"/>
      <c r="AMF60"/>
      <c r="AMG60"/>
      <c r="AMH60"/>
      <c r="AMI60"/>
      <c r="AMJ60"/>
      <c r="AMK60"/>
      <c r="AML60"/>
      <c r="AMM60"/>
      <c r="AMN60"/>
      <c r="AMO60"/>
      <c r="AMP60"/>
      <c r="AMQ60"/>
      <c r="AMR60"/>
      <c r="AMS60"/>
      <c r="AMT60"/>
      <c r="AMU60"/>
      <c r="AMV60"/>
      <c r="AMW60"/>
      <c r="AMX60"/>
      <c r="AMY60"/>
      <c r="AMZ60"/>
      <c r="ANA60"/>
      <c r="ANB60"/>
      <c r="ANC60"/>
      <c r="AND60"/>
      <c r="ANE60"/>
      <c r="ANF60"/>
      <c r="ANG60"/>
      <c r="ANH60"/>
      <c r="ANI60"/>
      <c r="ANJ60"/>
      <c r="ANK60"/>
      <c r="ANL60"/>
      <c r="ANM60"/>
      <c r="ANN60"/>
      <c r="ANO60"/>
      <c r="ANP60"/>
      <c r="ANQ60"/>
      <c r="ANR60"/>
      <c r="ANS60"/>
      <c r="ANT60"/>
      <c r="ANU60"/>
      <c r="ANV60"/>
      <c r="ANW60"/>
      <c r="ANX60"/>
      <c r="ANY60"/>
      <c r="ANZ60"/>
      <c r="AOA60"/>
      <c r="AOB60"/>
      <c r="AOC60"/>
      <c r="AOD60"/>
      <c r="AOE60"/>
      <c r="AOF60"/>
      <c r="AOG60"/>
      <c r="AOH60"/>
      <c r="AOI60"/>
      <c r="AOJ60"/>
      <c r="AOK60"/>
      <c r="AOL60"/>
      <c r="AOM60"/>
      <c r="AON60"/>
      <c r="AOO60"/>
      <c r="AOP60"/>
      <c r="AOQ60"/>
      <c r="AOR60"/>
      <c r="AOS60"/>
      <c r="AOT60"/>
      <c r="AOU60"/>
      <c r="AOV60"/>
      <c r="AOW60"/>
      <c r="AOX60"/>
      <c r="AOY60"/>
      <c r="AOZ60"/>
      <c r="APA60"/>
      <c r="APB60"/>
      <c r="APC60"/>
      <c r="APD60"/>
      <c r="APE60"/>
      <c r="APF60"/>
      <c r="APG60"/>
      <c r="APH60"/>
      <c r="API60"/>
      <c r="APJ60"/>
      <c r="APK60"/>
      <c r="APL60"/>
      <c r="APM60"/>
      <c r="APN60"/>
      <c r="APO60"/>
      <c r="APP60"/>
      <c r="APQ60"/>
      <c r="APR60"/>
      <c r="APS60"/>
      <c r="APT60"/>
      <c r="APU60"/>
      <c r="APV60"/>
      <c r="APW60"/>
      <c r="APX60"/>
      <c r="APY60"/>
      <c r="APZ60"/>
      <c r="AQA60"/>
      <c r="AQB60"/>
      <c r="AQC60"/>
      <c r="AQD60"/>
      <c r="AQE60"/>
      <c r="AQF60"/>
      <c r="AQG60"/>
      <c r="AQH60"/>
      <c r="AQI60"/>
      <c r="AQJ60"/>
      <c r="AQK60"/>
      <c r="AQL60"/>
      <c r="AQM60"/>
      <c r="AQN60"/>
      <c r="AQO60"/>
      <c r="AQP60"/>
      <c r="AQQ60"/>
      <c r="AQR60"/>
      <c r="AQS60"/>
      <c r="AQT60"/>
      <c r="AQU60"/>
      <c r="AQV60"/>
      <c r="AQW60"/>
      <c r="AQX60"/>
      <c r="AQY60"/>
      <c r="AQZ60"/>
      <c r="ARA60"/>
      <c r="ARB60"/>
      <c r="ARC60"/>
      <c r="ARD60"/>
      <c r="ARE60"/>
      <c r="ARF60"/>
      <c r="ARG60"/>
      <c r="ARH60"/>
      <c r="ARI60"/>
      <c r="ARJ60"/>
      <c r="ARK60"/>
      <c r="ARL60"/>
      <c r="ARM60"/>
      <c r="ARN60"/>
      <c r="ARO60"/>
      <c r="ARP60"/>
      <c r="ARQ60"/>
      <c r="ARR60"/>
      <c r="ARS60"/>
      <c r="ART60"/>
      <c r="ARU60"/>
      <c r="ARV60"/>
      <c r="ARW60"/>
      <c r="ARX60"/>
      <c r="ARY60"/>
      <c r="ARZ60"/>
      <c r="ASA60"/>
      <c r="ASB60"/>
      <c r="ASC60"/>
      <c r="ASD60"/>
      <c r="ASE60"/>
      <c r="ASF60"/>
      <c r="ASG60"/>
      <c r="ASH60"/>
      <c r="ASI60"/>
      <c r="ASJ60"/>
      <c r="ASK60"/>
      <c r="ASL60"/>
      <c r="ASM60"/>
      <c r="ASN60"/>
      <c r="ASO60"/>
      <c r="ASP60"/>
      <c r="ASQ60"/>
      <c r="ASR60"/>
      <c r="ASS60"/>
      <c r="AST60"/>
      <c r="ASU60"/>
      <c r="ASV60"/>
      <c r="ASW60"/>
      <c r="ASX60"/>
      <c r="ASY60"/>
      <c r="ASZ60"/>
      <c r="ATA60"/>
      <c r="ATB60"/>
      <c r="ATC60"/>
      <c r="ATD60"/>
      <c r="ATE60"/>
      <c r="ATF60"/>
      <c r="ATG60"/>
      <c r="ATH60"/>
      <c r="ATI60"/>
      <c r="ATJ60"/>
      <c r="ATK60"/>
      <c r="ATL60"/>
      <c r="ATM60"/>
      <c r="ATN60"/>
      <c r="ATO60"/>
      <c r="ATP60"/>
      <c r="ATQ60"/>
      <c r="ATR60"/>
      <c r="ATS60"/>
      <c r="ATT60"/>
      <c r="ATU60"/>
      <c r="ATV60"/>
      <c r="ATW60"/>
      <c r="ATX60"/>
      <c r="ATY60"/>
      <c r="ATZ60"/>
      <c r="AUA60"/>
      <c r="AUB60"/>
      <c r="AUC60"/>
      <c r="AUD60"/>
      <c r="AUE60"/>
      <c r="AUF60"/>
      <c r="AUG60"/>
      <c r="AUH60"/>
      <c r="AUI60"/>
      <c r="AUJ60"/>
      <c r="AUK60"/>
      <c r="AUL60"/>
      <c r="AUM60"/>
      <c r="AUN60"/>
      <c r="AUO60"/>
      <c r="AUP60"/>
      <c r="AUQ60"/>
      <c r="AUR60"/>
      <c r="AUS60"/>
      <c r="AUT60"/>
      <c r="AUU60"/>
      <c r="AUV60"/>
      <c r="AUW60"/>
      <c r="AUX60"/>
      <c r="AUY60"/>
      <c r="AUZ60"/>
      <c r="AVA60"/>
      <c r="AVB60"/>
      <c r="AVC60"/>
      <c r="AVD60"/>
      <c r="AVE60"/>
      <c r="AVF60"/>
      <c r="AVG60"/>
      <c r="AVH60"/>
      <c r="AVI60"/>
      <c r="AVJ60"/>
      <c r="AVK60"/>
      <c r="AVL60"/>
      <c r="AVM60"/>
      <c r="AVN60"/>
      <c r="AVO60"/>
      <c r="AVP60"/>
      <c r="AVQ60"/>
      <c r="AVR60"/>
      <c r="AVS60"/>
      <c r="AVT60"/>
      <c r="AVU60"/>
      <c r="AVV60"/>
      <c r="AVW60"/>
      <c r="AVX60"/>
      <c r="AVY60"/>
      <c r="AVZ60"/>
      <c r="AWA60"/>
    </row>
    <row r="61" spans="1:1275" ht="15" x14ac:dyDescent="0.25">
      <c r="A61" s="41" t="s">
        <v>157</v>
      </c>
      <c r="B61" s="40"/>
      <c r="C61" s="40"/>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v>1</v>
      </c>
      <c r="AQ61" s="40">
        <v>19200</v>
      </c>
      <c r="AR61" s="40"/>
      <c r="AS61" s="40"/>
      <c r="AT61" s="40"/>
      <c r="AU61" s="40"/>
      <c r="AV61" s="40">
        <v>1</v>
      </c>
      <c r="AW61" s="40">
        <v>19200</v>
      </c>
      <c r="AX61" s="40"/>
      <c r="AY61" s="40"/>
      <c r="AZ61" s="40"/>
      <c r="BA61" s="40"/>
      <c r="BB61" s="40"/>
      <c r="BC61" s="40"/>
      <c r="BD61" s="40">
        <v>1</v>
      </c>
      <c r="BE61" s="40">
        <v>18018.883790212141</v>
      </c>
      <c r="BF61" s="40">
        <v>1</v>
      </c>
      <c r="BG61" s="40">
        <v>18018.883790212141</v>
      </c>
      <c r="BH61" s="40"/>
      <c r="BI61" s="40"/>
      <c r="BJ61" s="40"/>
      <c r="BK61" s="40"/>
      <c r="BL61" s="40"/>
      <c r="BM61" s="40"/>
      <c r="BN61" s="40"/>
      <c r="BO61" s="40"/>
      <c r="BP61" s="40"/>
      <c r="BQ61" s="40"/>
      <c r="BR61" s="40"/>
      <c r="BS61" s="40"/>
      <c r="BT61" s="40"/>
      <c r="BU61" s="40"/>
      <c r="BV61" s="40">
        <v>1</v>
      </c>
      <c r="BW61" s="40">
        <v>18000</v>
      </c>
      <c r="BX61" s="40"/>
      <c r="BY61" s="40"/>
      <c r="BZ61" s="40">
        <v>1</v>
      </c>
      <c r="CA61" s="40">
        <v>18000</v>
      </c>
      <c r="CB61" s="40">
        <v>3</v>
      </c>
      <c r="CC61" s="40">
        <v>18406.294596737382</v>
      </c>
      <c r="CD61" s="40"/>
      <c r="CE61" s="40"/>
      <c r="CF61" s="40">
        <v>1</v>
      </c>
      <c r="CG61" s="40">
        <v>96000</v>
      </c>
      <c r="CH61" s="40"/>
      <c r="CI61" s="40"/>
      <c r="CJ61" s="40"/>
      <c r="CK61" s="40"/>
      <c r="CL61" s="40">
        <v>1</v>
      </c>
      <c r="CM61" s="40">
        <v>96000</v>
      </c>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v>1</v>
      </c>
      <c r="DQ61" s="40">
        <v>96000</v>
      </c>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40"/>
      <c r="HP61" s="40"/>
      <c r="HQ61" s="40"/>
      <c r="HR61" s="40"/>
      <c r="HS61" s="40"/>
      <c r="HT61" s="40"/>
      <c r="HU61" s="40"/>
      <c r="HV61" s="40"/>
      <c r="HW61" s="40"/>
      <c r="HX61" s="40"/>
      <c r="HY61" s="40"/>
      <c r="HZ61" s="40"/>
      <c r="IA61" s="40"/>
      <c r="IB61" s="40"/>
      <c r="IC61" s="40"/>
      <c r="ID61" s="40"/>
      <c r="IE61" s="40"/>
      <c r="IF61" s="40"/>
      <c r="IG61" s="40"/>
      <c r="IH61" s="40"/>
      <c r="II61" s="40"/>
      <c r="IJ61" s="40"/>
      <c r="IK61" s="40"/>
      <c r="IL61" s="40"/>
      <c r="IM61" s="40"/>
      <c r="IN61" s="40"/>
      <c r="IO61" s="40"/>
      <c r="IP61" s="40"/>
      <c r="IQ61" s="40"/>
      <c r="IR61" s="40"/>
      <c r="IS61" s="40"/>
      <c r="IT61" s="40"/>
      <c r="IU61" s="40"/>
      <c r="IV61" s="40"/>
      <c r="IW61" s="40"/>
      <c r="IX61" s="40"/>
      <c r="IY61" s="40"/>
      <c r="IZ61" s="40"/>
      <c r="JA61" s="40"/>
      <c r="JB61" s="40"/>
      <c r="JC61" s="40"/>
      <c r="JD61" s="40"/>
      <c r="JE61" s="40"/>
      <c r="JF61" s="40">
        <v>2</v>
      </c>
      <c r="JG61" s="40">
        <v>27021.59424966398</v>
      </c>
      <c r="JH61" s="40"/>
      <c r="JI61" s="40"/>
      <c r="JJ61" s="40">
        <v>2</v>
      </c>
      <c r="JK61" s="40">
        <v>27021.59424966398</v>
      </c>
      <c r="JL61" s="40">
        <v>2</v>
      </c>
      <c r="JM61" s="40">
        <v>27021.59424966398</v>
      </c>
      <c r="JN61" s="40"/>
      <c r="JO61" s="40"/>
      <c r="JP61" s="40"/>
      <c r="JQ61" s="40"/>
      <c r="JR61" s="40"/>
      <c r="JS61" s="40"/>
      <c r="JT61" s="40"/>
      <c r="JU61" s="40"/>
      <c r="JV61" s="40"/>
      <c r="JW61" s="40"/>
      <c r="JX61" s="40"/>
      <c r="JY61" s="40"/>
      <c r="JZ61" s="40"/>
      <c r="KA61" s="40"/>
      <c r="KB61" s="40"/>
      <c r="KC61" s="40"/>
      <c r="KD61" s="40"/>
      <c r="KE61" s="40"/>
      <c r="KF61" s="40"/>
      <c r="KG61" s="40"/>
      <c r="KH61" s="40"/>
      <c r="KI61" s="40"/>
      <c r="KJ61" s="40"/>
      <c r="KK61" s="40"/>
      <c r="KL61" s="40"/>
      <c r="KM61" s="40"/>
      <c r="KN61" s="40"/>
      <c r="KO61" s="40"/>
      <c r="KP61" s="40"/>
      <c r="KQ61" s="40"/>
      <c r="KR61" s="40"/>
      <c r="KS61" s="40"/>
      <c r="KT61" s="40"/>
      <c r="KU61" s="40"/>
      <c r="KV61" s="40"/>
      <c r="KW61" s="40"/>
      <c r="KX61" s="40"/>
      <c r="KY61" s="40"/>
      <c r="KZ61" s="40"/>
      <c r="LA61" s="40"/>
      <c r="LB61" s="40"/>
      <c r="LC61" s="40"/>
      <c r="LD61" s="40"/>
      <c r="LE61" s="40"/>
      <c r="LF61" s="40"/>
      <c r="LG61" s="40"/>
      <c r="LH61" s="40"/>
      <c r="LI61" s="40"/>
      <c r="LJ61" s="40"/>
      <c r="LK61" s="40"/>
      <c r="LL61" s="40"/>
      <c r="LM61" s="40"/>
      <c r="LN61" s="40"/>
      <c r="LO61" s="40"/>
      <c r="LP61" s="40"/>
      <c r="LQ61" s="40"/>
      <c r="LR61" s="40"/>
      <c r="LS61" s="40"/>
      <c r="LT61" s="40"/>
      <c r="LU61" s="40"/>
      <c r="LV61" s="40"/>
      <c r="LW61" s="40"/>
      <c r="LX61" s="40"/>
      <c r="LY61" s="40"/>
      <c r="LZ61" s="40"/>
      <c r="MA61" s="40"/>
      <c r="MB61" s="40"/>
      <c r="MC61" s="40"/>
      <c r="MD61" s="40"/>
      <c r="ME61" s="40"/>
      <c r="MF61" s="40"/>
      <c r="MG61" s="40"/>
      <c r="MH61" s="40"/>
      <c r="MI61" s="40"/>
      <c r="MJ61" s="40"/>
      <c r="MK61" s="40"/>
      <c r="ML61" s="40"/>
      <c r="MM61" s="40"/>
      <c r="MN61" s="40"/>
      <c r="MO61" s="40"/>
      <c r="MP61" s="40"/>
      <c r="MQ61" s="40"/>
      <c r="MR61" s="40"/>
      <c r="MS61" s="40"/>
      <c r="MT61" s="40"/>
      <c r="MU61" s="40"/>
      <c r="MV61" s="40"/>
      <c r="MW61" s="40"/>
      <c r="MX61" s="40"/>
      <c r="MY61" s="40"/>
      <c r="MZ61" s="40">
        <v>6</v>
      </c>
      <c r="NA61" s="40">
        <v>34210.345381590021</v>
      </c>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c r="AAW61"/>
      <c r="AAX61"/>
      <c r="AAY61"/>
      <c r="AAZ61"/>
      <c r="ABA61"/>
      <c r="ABB61"/>
      <c r="ABC61"/>
      <c r="ABD61"/>
      <c r="ABE61"/>
      <c r="ABF61"/>
      <c r="ABG61"/>
      <c r="ABH61"/>
      <c r="ABI61"/>
      <c r="ABJ61"/>
      <c r="ABK61"/>
      <c r="ABL61"/>
      <c r="ABM61"/>
      <c r="ABN61"/>
      <c r="ABO61"/>
      <c r="ABP61"/>
      <c r="ABQ61"/>
      <c r="ABR61"/>
      <c r="ABS61"/>
      <c r="ABT61"/>
      <c r="ABU61"/>
      <c r="ABV61"/>
      <c r="ABW61"/>
      <c r="ABX61"/>
      <c r="ABY61"/>
      <c r="ABZ61"/>
      <c r="ACA61"/>
      <c r="ACB61"/>
      <c r="ACC61"/>
      <c r="ACD61"/>
      <c r="ACE61"/>
      <c r="ACF61"/>
      <c r="ACG61"/>
      <c r="ACH61"/>
      <c r="ACI61"/>
      <c r="ACJ61"/>
      <c r="ACK61"/>
      <c r="ACL61"/>
      <c r="ACM61"/>
      <c r="ACN61"/>
      <c r="ACO61"/>
      <c r="ACP61"/>
      <c r="ACQ61"/>
      <c r="ACR61"/>
      <c r="ACS61"/>
      <c r="ACT61"/>
      <c r="ACU61"/>
      <c r="ACV61"/>
      <c r="ACW61"/>
      <c r="ACX61"/>
      <c r="ACY61"/>
      <c r="ACZ61"/>
      <c r="ADA61"/>
      <c r="ADB61"/>
      <c r="ADC61"/>
      <c r="ADD61"/>
      <c r="ADE61"/>
      <c r="ADF61"/>
      <c r="ADG61"/>
      <c r="ADH61"/>
      <c r="ADI61"/>
      <c r="ADJ61"/>
      <c r="ADK61"/>
      <c r="ADL61"/>
      <c r="ADM61"/>
      <c r="ADN61"/>
      <c r="ADO61"/>
      <c r="ADP61"/>
      <c r="ADQ61"/>
      <c r="ADR61"/>
      <c r="ADS61"/>
      <c r="ADT61"/>
      <c r="ADU61"/>
      <c r="ADV61"/>
      <c r="ADW61"/>
      <c r="ADX61"/>
      <c r="ADY61"/>
      <c r="ADZ61"/>
      <c r="AEA61"/>
      <c r="AEB61"/>
      <c r="AEC61"/>
      <c r="AED61"/>
      <c r="AEE61"/>
      <c r="AEF61"/>
      <c r="AEG61"/>
      <c r="AEH61"/>
      <c r="AEI61"/>
      <c r="AEJ61"/>
      <c r="AEK61"/>
      <c r="AEL61"/>
      <c r="AEM61"/>
      <c r="AEN61"/>
      <c r="AEO61"/>
      <c r="AEP61"/>
      <c r="AEQ61"/>
      <c r="AER61"/>
      <c r="AES61"/>
      <c r="AET61"/>
      <c r="AEU61"/>
      <c r="AEV61"/>
      <c r="AEW61"/>
      <c r="AEX61"/>
      <c r="AEY61"/>
      <c r="AEZ61"/>
      <c r="AFA61"/>
      <c r="AFB61"/>
      <c r="AFC61"/>
      <c r="AFD61"/>
      <c r="AFE61"/>
      <c r="AFF61"/>
      <c r="AFG61"/>
      <c r="AFH61"/>
      <c r="AFI61"/>
      <c r="AFJ61"/>
      <c r="AFK61"/>
      <c r="AFL61"/>
      <c r="AFM61"/>
      <c r="AFN61"/>
      <c r="AFO61"/>
      <c r="AFP61"/>
      <c r="AFQ61"/>
      <c r="AFR61"/>
      <c r="AFS61"/>
      <c r="AFT61"/>
      <c r="AFU61"/>
      <c r="AFV61"/>
      <c r="AFW61"/>
      <c r="AFX61"/>
      <c r="AFY61"/>
      <c r="AFZ61"/>
      <c r="AGA61"/>
      <c r="AGB61"/>
      <c r="AGC61"/>
      <c r="AGD61"/>
      <c r="AGE61"/>
      <c r="AGF61"/>
      <c r="AGG61"/>
      <c r="AGH61"/>
      <c r="AGI61"/>
      <c r="AGJ61"/>
      <c r="AGK61"/>
      <c r="AGL61"/>
      <c r="AGM61"/>
      <c r="AGN61"/>
      <c r="AGO61"/>
      <c r="AGP61"/>
      <c r="AGQ61"/>
      <c r="AGR61"/>
      <c r="AGS61"/>
      <c r="AGT61"/>
      <c r="AGU61"/>
      <c r="AGV61"/>
      <c r="AGW61"/>
      <c r="AGX61"/>
      <c r="AGY61"/>
      <c r="AGZ61"/>
      <c r="AHA61"/>
      <c r="AHB61"/>
      <c r="AHC61"/>
      <c r="AHD61"/>
      <c r="AHE61"/>
      <c r="AHF61"/>
      <c r="AHG61"/>
      <c r="AHH61"/>
      <c r="AHI61"/>
      <c r="AHJ61"/>
      <c r="AHK61"/>
      <c r="AHL61"/>
      <c r="AHM61"/>
      <c r="AHN61"/>
      <c r="AHO61"/>
      <c r="AHP61"/>
      <c r="AHQ61"/>
      <c r="AHR61"/>
      <c r="AHS61"/>
      <c r="AHT61"/>
      <c r="AHU61"/>
      <c r="AHV61"/>
      <c r="AHW61"/>
      <c r="AHX61"/>
      <c r="AHY61"/>
      <c r="AHZ61"/>
      <c r="AIA61"/>
      <c r="AIB61"/>
      <c r="AIC61"/>
      <c r="AID61"/>
      <c r="AIE61"/>
      <c r="AIF61"/>
      <c r="AIG61"/>
      <c r="AIH61"/>
      <c r="AII61"/>
      <c r="AIJ61"/>
      <c r="AIK61"/>
      <c r="AIL61"/>
      <c r="AIM61"/>
      <c r="AIN61"/>
      <c r="AIO61"/>
      <c r="AIP61"/>
      <c r="AIQ61"/>
      <c r="AIR61"/>
      <c r="AIS61"/>
      <c r="AIT61"/>
      <c r="AIU61"/>
      <c r="AIV61"/>
      <c r="AIW61"/>
      <c r="AIX61"/>
      <c r="AIY61"/>
      <c r="AIZ61"/>
      <c r="AJA61"/>
      <c r="AJB61"/>
      <c r="AJC61"/>
      <c r="AJD61"/>
      <c r="AJE61"/>
      <c r="AJF61"/>
      <c r="AJG61"/>
      <c r="AJH61"/>
      <c r="AJI61"/>
      <c r="AJJ61"/>
      <c r="AJK61"/>
      <c r="AJL61"/>
      <c r="AJM61"/>
      <c r="AJN61"/>
      <c r="AJO61"/>
      <c r="AJP61"/>
      <c r="AJQ61"/>
      <c r="AJR61"/>
      <c r="AJS61"/>
      <c r="AJT61"/>
      <c r="AJU61"/>
      <c r="AJV61"/>
      <c r="AJW61"/>
      <c r="AJX61"/>
      <c r="AJY61"/>
      <c r="AJZ61"/>
      <c r="AKA61"/>
      <c r="AKB61"/>
      <c r="AKC61"/>
      <c r="AKD61"/>
      <c r="AKE61"/>
      <c r="AKF61"/>
      <c r="AKG61"/>
      <c r="AKH61"/>
      <c r="AKI61"/>
      <c r="AKJ61"/>
      <c r="AKK61"/>
      <c r="AKL61"/>
      <c r="AKM61"/>
      <c r="AKN61"/>
      <c r="AKO61"/>
      <c r="AKP61"/>
      <c r="AKQ61"/>
      <c r="AKR61"/>
      <c r="AKS61"/>
      <c r="AKT61"/>
      <c r="AKU61"/>
      <c r="AKV61"/>
      <c r="AKW61"/>
      <c r="AKX61"/>
      <c r="AKY61"/>
      <c r="AKZ61"/>
      <c r="ALA61"/>
      <c r="ALB61"/>
      <c r="ALC61"/>
      <c r="ALD61"/>
      <c r="ALE61"/>
      <c r="ALF61"/>
      <c r="ALG61"/>
      <c r="ALH61"/>
      <c r="ALI61"/>
      <c r="ALJ61"/>
      <c r="ALK61"/>
      <c r="ALL61"/>
      <c r="ALM61"/>
      <c r="ALN61"/>
      <c r="ALO61"/>
      <c r="ALP61"/>
      <c r="ALQ61"/>
      <c r="ALR61"/>
      <c r="ALS61"/>
      <c r="ALT61"/>
      <c r="ALU61"/>
      <c r="ALV61"/>
      <c r="ALW61"/>
      <c r="ALX61"/>
      <c r="ALY61"/>
      <c r="ALZ61"/>
      <c r="AMA61"/>
      <c r="AMB61"/>
      <c r="AMC61"/>
      <c r="AMD61"/>
      <c r="AME61"/>
      <c r="AMF61"/>
      <c r="AMG61"/>
      <c r="AMH61"/>
      <c r="AMI61"/>
      <c r="AMJ61"/>
      <c r="AMK61"/>
      <c r="AML61"/>
      <c r="AMM61"/>
      <c r="AMN61"/>
      <c r="AMO61"/>
      <c r="AMP61"/>
      <c r="AMQ61"/>
      <c r="AMR61"/>
      <c r="AMS61"/>
      <c r="AMT61"/>
      <c r="AMU61"/>
      <c r="AMV61"/>
      <c r="AMW61"/>
      <c r="AMX61"/>
      <c r="AMY61"/>
      <c r="AMZ61"/>
      <c r="ANA61"/>
      <c r="ANB61"/>
      <c r="ANC61"/>
      <c r="AND61"/>
      <c r="ANE61"/>
      <c r="ANF61"/>
      <c r="ANG61"/>
      <c r="ANH61"/>
      <c r="ANI61"/>
      <c r="ANJ61"/>
      <c r="ANK61"/>
      <c r="ANL61"/>
      <c r="ANM61"/>
      <c r="ANN61"/>
      <c r="ANO61"/>
      <c r="ANP61"/>
      <c r="ANQ61"/>
      <c r="ANR61"/>
      <c r="ANS61"/>
      <c r="ANT61"/>
      <c r="ANU61"/>
      <c r="ANV61"/>
      <c r="ANW61"/>
      <c r="ANX61"/>
      <c r="ANY61"/>
      <c r="ANZ61"/>
      <c r="AOA61"/>
      <c r="AOB61"/>
      <c r="AOC61"/>
      <c r="AOD61"/>
      <c r="AOE61"/>
      <c r="AOF61"/>
      <c r="AOG61"/>
      <c r="AOH61"/>
      <c r="AOI61"/>
      <c r="AOJ61"/>
      <c r="AOK61"/>
      <c r="AOL61"/>
      <c r="AOM61"/>
      <c r="AON61"/>
      <c r="AOO61"/>
      <c r="AOP61"/>
      <c r="AOQ61"/>
      <c r="AOR61"/>
      <c r="AOS61"/>
      <c r="AOT61"/>
      <c r="AOU61"/>
      <c r="AOV61"/>
      <c r="AOW61"/>
      <c r="AOX61"/>
      <c r="AOY61"/>
      <c r="AOZ61"/>
      <c r="APA61"/>
      <c r="APB61"/>
      <c r="APC61"/>
      <c r="APD61"/>
      <c r="APE61"/>
      <c r="APF61"/>
      <c r="APG61"/>
      <c r="APH61"/>
      <c r="API61"/>
      <c r="APJ61"/>
      <c r="APK61"/>
      <c r="APL61"/>
      <c r="APM61"/>
      <c r="APN61"/>
      <c r="APO61"/>
      <c r="APP61"/>
      <c r="APQ61"/>
      <c r="APR61"/>
      <c r="APS61"/>
      <c r="APT61"/>
      <c r="APU61"/>
      <c r="APV61"/>
      <c r="APW61"/>
      <c r="APX61"/>
      <c r="APY61"/>
      <c r="APZ61"/>
      <c r="AQA61"/>
      <c r="AQB61"/>
      <c r="AQC61"/>
      <c r="AQD61"/>
      <c r="AQE61"/>
      <c r="AQF61"/>
      <c r="AQG61"/>
      <c r="AQH61"/>
      <c r="AQI61"/>
      <c r="AQJ61"/>
      <c r="AQK61"/>
      <c r="AQL61"/>
      <c r="AQM61"/>
      <c r="AQN61"/>
      <c r="AQO61"/>
      <c r="AQP61"/>
      <c r="AQQ61"/>
      <c r="AQR61"/>
      <c r="AQS61"/>
      <c r="AQT61"/>
      <c r="AQU61"/>
      <c r="AQV61"/>
      <c r="AQW61"/>
      <c r="AQX61"/>
      <c r="AQY61"/>
      <c r="AQZ61"/>
      <c r="ARA61"/>
      <c r="ARB61"/>
      <c r="ARC61"/>
      <c r="ARD61"/>
      <c r="ARE61"/>
      <c r="ARF61"/>
      <c r="ARG61"/>
      <c r="ARH61"/>
      <c r="ARI61"/>
      <c r="ARJ61"/>
      <c r="ARK61"/>
      <c r="ARL61"/>
      <c r="ARM61"/>
      <c r="ARN61"/>
      <c r="ARO61"/>
      <c r="ARP61"/>
      <c r="ARQ61"/>
      <c r="ARR61"/>
      <c r="ARS61"/>
      <c r="ART61"/>
      <c r="ARU61"/>
      <c r="ARV61"/>
      <c r="ARW61"/>
      <c r="ARX61"/>
      <c r="ARY61"/>
      <c r="ARZ61"/>
      <c r="ASA61"/>
      <c r="ASB61"/>
      <c r="ASC61"/>
      <c r="ASD61"/>
      <c r="ASE61"/>
      <c r="ASF61"/>
      <c r="ASG61"/>
      <c r="ASH61"/>
      <c r="ASI61"/>
      <c r="ASJ61"/>
      <c r="ASK61"/>
      <c r="ASL61"/>
      <c r="ASM61"/>
      <c r="ASN61"/>
      <c r="ASO61"/>
      <c r="ASP61"/>
      <c r="ASQ61"/>
      <c r="ASR61"/>
      <c r="ASS61"/>
      <c r="AST61"/>
      <c r="ASU61"/>
      <c r="ASV61"/>
      <c r="ASW61"/>
      <c r="ASX61"/>
      <c r="ASY61"/>
      <c r="ASZ61"/>
      <c r="ATA61"/>
      <c r="ATB61"/>
      <c r="ATC61"/>
      <c r="ATD61"/>
      <c r="ATE61"/>
      <c r="ATF61"/>
      <c r="ATG61"/>
      <c r="ATH61"/>
      <c r="ATI61"/>
      <c r="ATJ61"/>
      <c r="ATK61"/>
      <c r="ATL61"/>
      <c r="ATM61"/>
      <c r="ATN61"/>
      <c r="ATO61"/>
      <c r="ATP61"/>
      <c r="ATQ61"/>
      <c r="ATR61"/>
      <c r="ATS61"/>
      <c r="ATT61"/>
      <c r="ATU61"/>
      <c r="ATV61"/>
      <c r="ATW61"/>
      <c r="ATX61"/>
      <c r="ATY61"/>
      <c r="ATZ61"/>
      <c r="AUA61"/>
      <c r="AUB61"/>
      <c r="AUC61"/>
      <c r="AUD61"/>
      <c r="AUE61"/>
      <c r="AUF61"/>
      <c r="AUG61"/>
      <c r="AUH61"/>
      <c r="AUI61"/>
      <c r="AUJ61"/>
      <c r="AUK61"/>
      <c r="AUL61"/>
      <c r="AUM61"/>
      <c r="AUN61"/>
      <c r="AUO61"/>
      <c r="AUP61"/>
      <c r="AUQ61"/>
      <c r="AUR61"/>
      <c r="AUS61"/>
      <c r="AUT61"/>
      <c r="AUU61"/>
      <c r="AUV61"/>
      <c r="AUW61"/>
      <c r="AUX61"/>
      <c r="AUY61"/>
      <c r="AUZ61"/>
      <c r="AVA61"/>
      <c r="AVB61"/>
      <c r="AVC61"/>
      <c r="AVD61"/>
      <c r="AVE61"/>
      <c r="AVF61"/>
      <c r="AVG61"/>
      <c r="AVH61"/>
      <c r="AVI61"/>
      <c r="AVJ61"/>
      <c r="AVK61"/>
      <c r="AVL61"/>
      <c r="AVM61"/>
      <c r="AVN61"/>
      <c r="AVO61"/>
      <c r="AVP61"/>
      <c r="AVQ61"/>
      <c r="AVR61"/>
      <c r="AVS61"/>
      <c r="AVT61"/>
      <c r="AVU61"/>
      <c r="AVV61"/>
      <c r="AVW61"/>
      <c r="AVX61"/>
      <c r="AVY61"/>
      <c r="AVZ61"/>
      <c r="AWA61"/>
    </row>
    <row r="62" spans="1:1275" ht="15" x14ac:dyDescent="0.25">
      <c r="A62" s="41" t="s">
        <v>147</v>
      </c>
      <c r="B62" s="40"/>
      <c r="C62" s="40"/>
      <c r="D62" s="40"/>
      <c r="E62" s="40"/>
      <c r="F62" s="40"/>
      <c r="G62" s="40"/>
      <c r="H62" s="40"/>
      <c r="I62" s="40"/>
      <c r="J62" s="40"/>
      <c r="K62" s="40"/>
      <c r="L62" s="40">
        <v>1</v>
      </c>
      <c r="M62" s="40">
        <v>50815.977559664309</v>
      </c>
      <c r="N62" s="40">
        <v>1</v>
      </c>
      <c r="O62" s="40">
        <v>21342.710575059013</v>
      </c>
      <c r="P62" s="40"/>
      <c r="Q62" s="40"/>
      <c r="R62" s="40">
        <v>2</v>
      </c>
      <c r="S62" s="40">
        <v>36079.344067361657</v>
      </c>
      <c r="T62" s="40"/>
      <c r="U62" s="40"/>
      <c r="V62" s="40"/>
      <c r="W62" s="40"/>
      <c r="X62" s="40"/>
      <c r="Y62" s="40"/>
      <c r="Z62" s="40"/>
      <c r="AA62" s="40"/>
      <c r="AB62" s="40"/>
      <c r="AC62" s="40"/>
      <c r="AD62" s="40"/>
      <c r="AE62" s="40"/>
      <c r="AF62" s="40"/>
      <c r="AG62" s="40"/>
      <c r="AH62" s="40">
        <v>1</v>
      </c>
      <c r="AI62" s="40">
        <v>38111.983169748237</v>
      </c>
      <c r="AJ62" s="40">
        <v>1</v>
      </c>
      <c r="AK62" s="40">
        <v>38111.983169748237</v>
      </c>
      <c r="AL62" s="40">
        <v>3</v>
      </c>
      <c r="AM62" s="40">
        <v>36756.89043482385</v>
      </c>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v>1</v>
      </c>
      <c r="BW62" s="40">
        <v>26678.388218823762</v>
      </c>
      <c r="BX62" s="40"/>
      <c r="BY62" s="40"/>
      <c r="BZ62" s="40">
        <v>1</v>
      </c>
      <c r="CA62" s="40">
        <v>26678.388218823762</v>
      </c>
      <c r="CB62" s="40">
        <v>1</v>
      </c>
      <c r="CC62" s="40">
        <v>26678.388218823762</v>
      </c>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v>1</v>
      </c>
      <c r="EW62" s="40">
        <v>19818.231248269083</v>
      </c>
      <c r="EX62" s="40"/>
      <c r="EY62" s="40"/>
      <c r="EZ62" s="40">
        <v>1</v>
      </c>
      <c r="FA62" s="40">
        <v>19818.231248269083</v>
      </c>
      <c r="FB62" s="40">
        <v>1</v>
      </c>
      <c r="FC62" s="40">
        <v>19818.231248269083</v>
      </c>
      <c r="FD62" s="40">
        <v>1</v>
      </c>
      <c r="FE62" s="40">
        <v>44000</v>
      </c>
      <c r="FF62" s="40"/>
      <c r="FG62" s="40"/>
      <c r="FH62" s="40"/>
      <c r="FI62" s="40"/>
      <c r="FJ62" s="40"/>
      <c r="FK62" s="40"/>
      <c r="FL62" s="40">
        <v>1</v>
      </c>
      <c r="FM62" s="40">
        <v>44000</v>
      </c>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v>1</v>
      </c>
      <c r="GO62" s="40">
        <v>44000</v>
      </c>
      <c r="GP62" s="40"/>
      <c r="GQ62" s="40"/>
      <c r="GR62" s="40"/>
      <c r="GS62" s="40"/>
      <c r="GT62" s="40"/>
      <c r="GU62" s="40"/>
      <c r="GV62" s="40"/>
      <c r="GW62" s="40"/>
      <c r="GX62" s="40"/>
      <c r="GY62" s="40"/>
      <c r="GZ62" s="40">
        <v>1</v>
      </c>
      <c r="HA62" s="40">
        <v>63519.971949580387</v>
      </c>
      <c r="HB62" s="40"/>
      <c r="HC62" s="40"/>
      <c r="HD62" s="40">
        <v>1</v>
      </c>
      <c r="HE62" s="40">
        <v>63519.971949580387</v>
      </c>
      <c r="HF62" s="40"/>
      <c r="HG62" s="40"/>
      <c r="HH62" s="40"/>
      <c r="HI62" s="40"/>
      <c r="HJ62" s="40"/>
      <c r="HK62" s="40"/>
      <c r="HL62" s="40"/>
      <c r="HM62" s="40"/>
      <c r="HN62" s="40"/>
      <c r="HO62" s="40"/>
      <c r="HP62" s="40"/>
      <c r="HQ62" s="40"/>
      <c r="HR62" s="40"/>
      <c r="HS62" s="40"/>
      <c r="HT62" s="40"/>
      <c r="HU62" s="40"/>
      <c r="HV62" s="40">
        <v>1</v>
      </c>
      <c r="HW62" s="40">
        <v>63519.971949580387</v>
      </c>
      <c r="HX62" s="40"/>
      <c r="HY62" s="40"/>
      <c r="HZ62" s="40">
        <v>1</v>
      </c>
      <c r="IA62" s="40">
        <v>22867.189901848938</v>
      </c>
      <c r="IB62" s="40"/>
      <c r="IC62" s="40"/>
      <c r="ID62" s="40"/>
      <c r="IE62" s="40"/>
      <c r="IF62" s="40">
        <v>1</v>
      </c>
      <c r="IG62" s="40">
        <v>22867.189901848938</v>
      </c>
      <c r="IH62" s="40"/>
      <c r="II62" s="40"/>
      <c r="IJ62" s="40"/>
      <c r="IK62" s="40"/>
      <c r="IL62" s="40">
        <v>1</v>
      </c>
      <c r="IM62" s="40">
        <v>26678.388218823762</v>
      </c>
      <c r="IN62" s="40"/>
      <c r="IO62" s="40"/>
      <c r="IP62" s="40">
        <v>1</v>
      </c>
      <c r="IQ62" s="40">
        <v>26678.388218823762</v>
      </c>
      <c r="IR62" s="40"/>
      <c r="IS62" s="40"/>
      <c r="IT62" s="40"/>
      <c r="IU62" s="40"/>
      <c r="IV62" s="40"/>
      <c r="IW62" s="40"/>
      <c r="IX62" s="40"/>
      <c r="IY62" s="40"/>
      <c r="IZ62" s="40"/>
      <c r="JA62" s="40"/>
      <c r="JB62" s="40"/>
      <c r="JC62" s="40"/>
      <c r="JD62" s="40"/>
      <c r="JE62" s="40"/>
      <c r="JF62" s="40"/>
      <c r="JG62" s="40"/>
      <c r="JH62" s="40"/>
      <c r="JI62" s="40"/>
      <c r="JJ62" s="40"/>
      <c r="JK62" s="40"/>
      <c r="JL62" s="40">
        <v>2</v>
      </c>
      <c r="JM62" s="40">
        <v>24772.789060336348</v>
      </c>
      <c r="JN62" s="40"/>
      <c r="JO62" s="40"/>
      <c r="JP62" s="40"/>
      <c r="JQ62" s="40"/>
      <c r="JR62" s="40"/>
      <c r="JS62" s="40"/>
      <c r="JT62" s="40"/>
      <c r="JU62" s="40"/>
      <c r="JV62" s="40"/>
      <c r="JW62" s="40"/>
      <c r="JX62" s="40"/>
      <c r="JY62" s="40"/>
      <c r="JZ62" s="40"/>
      <c r="KA62" s="40"/>
      <c r="KB62" s="40"/>
      <c r="KC62" s="40"/>
      <c r="KD62" s="40"/>
      <c r="KE62" s="40"/>
      <c r="KF62" s="40"/>
      <c r="KG62" s="40"/>
      <c r="KH62" s="40"/>
      <c r="KI62" s="40"/>
      <c r="KJ62" s="40"/>
      <c r="KK62" s="40"/>
      <c r="KL62" s="40"/>
      <c r="KM62" s="40"/>
      <c r="KN62" s="40"/>
      <c r="KO62" s="40"/>
      <c r="KP62" s="40"/>
      <c r="KQ62" s="40"/>
      <c r="KR62" s="40"/>
      <c r="KS62" s="40"/>
      <c r="KT62" s="40"/>
      <c r="KU62" s="40"/>
      <c r="KV62" s="40"/>
      <c r="KW62" s="40"/>
      <c r="KX62" s="40"/>
      <c r="KY62" s="40"/>
      <c r="KZ62" s="40"/>
      <c r="LA62" s="40"/>
      <c r="LB62" s="40"/>
      <c r="LC62" s="40"/>
      <c r="LD62" s="40"/>
      <c r="LE62" s="40"/>
      <c r="LF62" s="40"/>
      <c r="LG62" s="40"/>
      <c r="LH62" s="40"/>
      <c r="LI62" s="40"/>
      <c r="LJ62" s="40"/>
      <c r="LK62" s="40"/>
      <c r="LL62" s="40"/>
      <c r="LM62" s="40"/>
      <c r="LN62" s="40"/>
      <c r="LO62" s="40"/>
      <c r="LP62" s="40"/>
      <c r="LQ62" s="40"/>
      <c r="LR62" s="40"/>
      <c r="LS62" s="40"/>
      <c r="LT62" s="40">
        <v>1</v>
      </c>
      <c r="LU62" s="40">
        <v>15244.793267899293</v>
      </c>
      <c r="LV62" s="40">
        <v>1</v>
      </c>
      <c r="LW62" s="40">
        <v>15244.793267899293</v>
      </c>
      <c r="LX62" s="40"/>
      <c r="LY62" s="40"/>
      <c r="LZ62" s="40"/>
      <c r="MA62" s="40"/>
      <c r="MB62" s="40"/>
      <c r="MC62" s="40"/>
      <c r="MD62" s="40"/>
      <c r="ME62" s="40"/>
      <c r="MF62" s="40"/>
      <c r="MG62" s="40"/>
      <c r="MH62" s="40"/>
      <c r="MI62" s="40"/>
      <c r="MJ62" s="40"/>
      <c r="MK62" s="40"/>
      <c r="ML62" s="40"/>
      <c r="MM62" s="40"/>
      <c r="MN62" s="40"/>
      <c r="MO62" s="40"/>
      <c r="MP62" s="40"/>
      <c r="MQ62" s="40"/>
      <c r="MR62" s="40"/>
      <c r="MS62" s="40"/>
      <c r="MT62" s="40"/>
      <c r="MU62" s="40"/>
      <c r="MV62" s="40"/>
      <c r="MW62" s="40"/>
      <c r="MX62" s="40">
        <v>1</v>
      </c>
      <c r="MY62" s="40">
        <v>15244.793267899293</v>
      </c>
      <c r="MZ62" s="40">
        <v>10</v>
      </c>
      <c r="NA62" s="40">
        <v>32907.763410971689</v>
      </c>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c r="AIV62"/>
      <c r="AIW62"/>
      <c r="AIX62"/>
      <c r="AIY62"/>
      <c r="AIZ62"/>
      <c r="AJA62"/>
      <c r="AJB62"/>
      <c r="AJC62"/>
      <c r="AJD62"/>
      <c r="AJE62"/>
      <c r="AJF62"/>
      <c r="AJG62"/>
      <c r="AJH62"/>
      <c r="AJI62"/>
      <c r="AJJ62"/>
      <c r="AJK62"/>
      <c r="AJL62"/>
      <c r="AJM62"/>
      <c r="AJN62"/>
      <c r="AJO62"/>
      <c r="AJP62"/>
      <c r="AJQ62"/>
      <c r="AJR62"/>
      <c r="AJS62"/>
      <c r="AJT62"/>
      <c r="AJU62"/>
      <c r="AJV62"/>
      <c r="AJW62"/>
      <c r="AJX62"/>
      <c r="AJY62"/>
      <c r="AJZ62"/>
      <c r="AKA62"/>
      <c r="AKB62"/>
      <c r="AKC62"/>
      <c r="AKD62"/>
      <c r="AKE62"/>
      <c r="AKF62"/>
      <c r="AKG62"/>
      <c r="AKH62"/>
      <c r="AKI62"/>
      <c r="AKJ62"/>
      <c r="AKK62"/>
      <c r="AKL62"/>
      <c r="AKM62"/>
      <c r="AKN62"/>
      <c r="AKO62"/>
      <c r="AKP62"/>
      <c r="AKQ62"/>
      <c r="AKR62"/>
      <c r="AKS62"/>
      <c r="AKT62"/>
      <c r="AKU62"/>
      <c r="AKV62"/>
      <c r="AKW62"/>
      <c r="AKX62"/>
      <c r="AKY62"/>
      <c r="AKZ62"/>
      <c r="ALA62"/>
      <c r="ALB62"/>
      <c r="ALC62"/>
      <c r="ALD62"/>
      <c r="ALE62"/>
      <c r="ALF62"/>
      <c r="ALG62"/>
      <c r="ALH62"/>
      <c r="ALI62"/>
      <c r="ALJ62"/>
      <c r="ALK62"/>
      <c r="ALL62"/>
      <c r="ALM62"/>
      <c r="ALN62"/>
      <c r="ALO62"/>
      <c r="ALP62"/>
      <c r="ALQ62"/>
      <c r="ALR62"/>
      <c r="ALS62"/>
      <c r="ALT62"/>
      <c r="ALU62"/>
      <c r="ALV62"/>
      <c r="ALW62"/>
      <c r="ALX62"/>
      <c r="ALY62"/>
      <c r="ALZ62"/>
      <c r="AMA62"/>
      <c r="AMB62"/>
      <c r="AMC62"/>
      <c r="AMD62"/>
      <c r="AME62"/>
      <c r="AMF62"/>
      <c r="AMG62"/>
      <c r="AMH62"/>
      <c r="AMI62"/>
      <c r="AMJ62"/>
      <c r="AMK62"/>
      <c r="AML62"/>
      <c r="AMM62"/>
      <c r="AMN62"/>
      <c r="AMO62"/>
      <c r="AMP62"/>
      <c r="AMQ62"/>
      <c r="AMR62"/>
      <c r="AMS62"/>
      <c r="AMT62"/>
      <c r="AMU62"/>
      <c r="AMV62"/>
      <c r="AMW62"/>
      <c r="AMX62"/>
      <c r="AMY62"/>
      <c r="AMZ62"/>
      <c r="ANA62"/>
      <c r="ANB62"/>
      <c r="ANC62"/>
      <c r="AND62"/>
      <c r="ANE62"/>
      <c r="ANF62"/>
      <c r="ANG62"/>
      <c r="ANH62"/>
      <c r="ANI62"/>
      <c r="ANJ62"/>
      <c r="ANK62"/>
      <c r="ANL62"/>
      <c r="ANM62"/>
      <c r="ANN62"/>
      <c r="ANO62"/>
      <c r="ANP62"/>
      <c r="ANQ62"/>
      <c r="ANR62"/>
      <c r="ANS62"/>
      <c r="ANT62"/>
      <c r="ANU62"/>
      <c r="ANV62"/>
      <c r="ANW62"/>
      <c r="ANX62"/>
      <c r="ANY62"/>
      <c r="ANZ62"/>
      <c r="AOA62"/>
      <c r="AOB62"/>
      <c r="AOC62"/>
      <c r="AOD62"/>
      <c r="AOE62"/>
      <c r="AOF62"/>
      <c r="AOG62"/>
      <c r="AOH62"/>
      <c r="AOI62"/>
      <c r="AOJ62"/>
      <c r="AOK62"/>
      <c r="AOL62"/>
      <c r="AOM62"/>
      <c r="AON62"/>
      <c r="AOO62"/>
      <c r="AOP62"/>
      <c r="AOQ62"/>
      <c r="AOR62"/>
      <c r="AOS62"/>
      <c r="AOT62"/>
      <c r="AOU62"/>
      <c r="AOV62"/>
      <c r="AOW62"/>
      <c r="AOX62"/>
      <c r="AOY62"/>
      <c r="AOZ62"/>
      <c r="APA62"/>
      <c r="APB62"/>
      <c r="APC62"/>
      <c r="APD62"/>
      <c r="APE62"/>
      <c r="APF62"/>
      <c r="APG62"/>
      <c r="APH62"/>
      <c r="API62"/>
      <c r="APJ62"/>
      <c r="APK62"/>
      <c r="APL62"/>
      <c r="APM62"/>
      <c r="APN62"/>
      <c r="APO62"/>
      <c r="APP62"/>
      <c r="APQ62"/>
      <c r="APR62"/>
      <c r="APS62"/>
      <c r="APT62"/>
      <c r="APU62"/>
      <c r="APV62"/>
      <c r="APW62"/>
      <c r="APX62"/>
      <c r="APY62"/>
      <c r="APZ62"/>
      <c r="AQA62"/>
      <c r="AQB62"/>
      <c r="AQC62"/>
      <c r="AQD62"/>
      <c r="AQE62"/>
      <c r="AQF62"/>
      <c r="AQG62"/>
      <c r="AQH62"/>
      <c r="AQI62"/>
      <c r="AQJ62"/>
      <c r="AQK62"/>
      <c r="AQL62"/>
      <c r="AQM62"/>
      <c r="AQN62"/>
      <c r="AQO62"/>
      <c r="AQP62"/>
      <c r="AQQ62"/>
      <c r="AQR62"/>
      <c r="AQS62"/>
      <c r="AQT62"/>
      <c r="AQU62"/>
      <c r="AQV62"/>
      <c r="AQW62"/>
      <c r="AQX62"/>
      <c r="AQY62"/>
      <c r="AQZ62"/>
      <c r="ARA62"/>
      <c r="ARB62"/>
      <c r="ARC62"/>
      <c r="ARD62"/>
      <c r="ARE62"/>
      <c r="ARF62"/>
      <c r="ARG62"/>
      <c r="ARH62"/>
      <c r="ARI62"/>
      <c r="ARJ62"/>
      <c r="ARK62"/>
      <c r="ARL62"/>
      <c r="ARM62"/>
      <c r="ARN62"/>
      <c r="ARO62"/>
      <c r="ARP62"/>
      <c r="ARQ62"/>
      <c r="ARR62"/>
      <c r="ARS62"/>
      <c r="ART62"/>
      <c r="ARU62"/>
      <c r="ARV62"/>
      <c r="ARW62"/>
      <c r="ARX62"/>
      <c r="ARY62"/>
      <c r="ARZ62"/>
      <c r="ASA62"/>
      <c r="ASB62"/>
      <c r="ASC62"/>
      <c r="ASD62"/>
      <c r="ASE62"/>
      <c r="ASF62"/>
      <c r="ASG62"/>
      <c r="ASH62"/>
      <c r="ASI62"/>
      <c r="ASJ62"/>
      <c r="ASK62"/>
      <c r="ASL62"/>
      <c r="ASM62"/>
      <c r="ASN62"/>
      <c r="ASO62"/>
      <c r="ASP62"/>
      <c r="ASQ62"/>
      <c r="ASR62"/>
      <c r="ASS62"/>
      <c r="AST62"/>
      <c r="ASU62"/>
      <c r="ASV62"/>
      <c r="ASW62"/>
      <c r="ASX62"/>
      <c r="ASY62"/>
      <c r="ASZ62"/>
      <c r="ATA62"/>
      <c r="ATB62"/>
      <c r="ATC62"/>
      <c r="ATD62"/>
      <c r="ATE62"/>
      <c r="ATF62"/>
      <c r="ATG62"/>
      <c r="ATH62"/>
      <c r="ATI62"/>
      <c r="ATJ62"/>
      <c r="ATK62"/>
      <c r="ATL62"/>
      <c r="ATM62"/>
      <c r="ATN62"/>
      <c r="ATO62"/>
      <c r="ATP62"/>
      <c r="ATQ62"/>
      <c r="ATR62"/>
      <c r="ATS62"/>
      <c r="ATT62"/>
      <c r="ATU62"/>
      <c r="ATV62"/>
      <c r="ATW62"/>
      <c r="ATX62"/>
      <c r="ATY62"/>
      <c r="ATZ62"/>
      <c r="AUA62"/>
      <c r="AUB62"/>
      <c r="AUC62"/>
      <c r="AUD62"/>
      <c r="AUE62"/>
      <c r="AUF62"/>
      <c r="AUG62"/>
      <c r="AUH62"/>
      <c r="AUI62"/>
      <c r="AUJ62"/>
      <c r="AUK62"/>
      <c r="AUL62"/>
      <c r="AUM62"/>
      <c r="AUN62"/>
      <c r="AUO62"/>
      <c r="AUP62"/>
      <c r="AUQ62"/>
      <c r="AUR62"/>
      <c r="AUS62"/>
      <c r="AUT62"/>
      <c r="AUU62"/>
      <c r="AUV62"/>
      <c r="AUW62"/>
      <c r="AUX62"/>
      <c r="AUY62"/>
      <c r="AUZ62"/>
      <c r="AVA62"/>
      <c r="AVB62"/>
      <c r="AVC62"/>
      <c r="AVD62"/>
      <c r="AVE62"/>
      <c r="AVF62"/>
      <c r="AVG62"/>
      <c r="AVH62"/>
      <c r="AVI62"/>
      <c r="AVJ62"/>
      <c r="AVK62"/>
      <c r="AVL62"/>
      <c r="AVM62"/>
      <c r="AVN62"/>
      <c r="AVO62"/>
      <c r="AVP62"/>
      <c r="AVQ62"/>
      <c r="AVR62"/>
      <c r="AVS62"/>
      <c r="AVT62"/>
      <c r="AVU62"/>
      <c r="AVV62"/>
      <c r="AVW62"/>
      <c r="AVX62"/>
      <c r="AVY62"/>
      <c r="AVZ62"/>
      <c r="AWA62"/>
    </row>
    <row r="63" spans="1:1275" ht="15" x14ac:dyDescent="0.25">
      <c r="A63" s="41" t="s">
        <v>158</v>
      </c>
      <c r="B63" s="40">
        <v>1</v>
      </c>
      <c r="C63" s="40">
        <v>8500</v>
      </c>
      <c r="D63" s="40"/>
      <c r="E63" s="40"/>
      <c r="F63" s="40"/>
      <c r="G63" s="40"/>
      <c r="H63" s="40">
        <v>1</v>
      </c>
      <c r="I63" s="40">
        <v>8500</v>
      </c>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v>1</v>
      </c>
      <c r="AM63" s="40">
        <v>8500</v>
      </c>
      <c r="AN63" s="40"/>
      <c r="AO63" s="40"/>
      <c r="AP63" s="40"/>
      <c r="AQ63" s="40"/>
      <c r="AR63" s="40"/>
      <c r="AS63" s="40"/>
      <c r="AT63" s="40">
        <v>1</v>
      </c>
      <c r="AU63" s="40">
        <v>7500</v>
      </c>
      <c r="AV63" s="40">
        <v>1</v>
      </c>
      <c r="AW63" s="40">
        <v>7500</v>
      </c>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v>1</v>
      </c>
      <c r="CC63" s="40">
        <v>7500</v>
      </c>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40"/>
      <c r="HP63" s="40"/>
      <c r="HQ63" s="40"/>
      <c r="HR63" s="40"/>
      <c r="HS63" s="40"/>
      <c r="HT63" s="40"/>
      <c r="HU63" s="40"/>
      <c r="HV63" s="40"/>
      <c r="HW63" s="40"/>
      <c r="HX63" s="40"/>
      <c r="HY63" s="40"/>
      <c r="HZ63" s="40"/>
      <c r="IA63" s="40"/>
      <c r="IB63" s="40"/>
      <c r="IC63" s="40"/>
      <c r="ID63" s="40">
        <v>1</v>
      </c>
      <c r="IE63" s="40">
        <v>19200</v>
      </c>
      <c r="IF63" s="40">
        <v>1</v>
      </c>
      <c r="IG63" s="40">
        <v>19200</v>
      </c>
      <c r="IH63" s="40"/>
      <c r="II63" s="40"/>
      <c r="IJ63" s="40"/>
      <c r="IK63" s="40"/>
      <c r="IL63" s="40"/>
      <c r="IM63" s="40"/>
      <c r="IN63" s="40"/>
      <c r="IO63" s="40"/>
      <c r="IP63" s="40"/>
      <c r="IQ63" s="40"/>
      <c r="IR63" s="40"/>
      <c r="IS63" s="40"/>
      <c r="IT63" s="40"/>
      <c r="IU63" s="40"/>
      <c r="IV63" s="40"/>
      <c r="IW63" s="40"/>
      <c r="IX63" s="40"/>
      <c r="IY63" s="40"/>
      <c r="IZ63" s="40"/>
      <c r="JA63" s="40"/>
      <c r="JB63" s="40"/>
      <c r="JC63" s="40"/>
      <c r="JD63" s="40">
        <v>1</v>
      </c>
      <c r="JE63" s="40">
        <v>15000</v>
      </c>
      <c r="JF63" s="40"/>
      <c r="JG63" s="40"/>
      <c r="JH63" s="40"/>
      <c r="JI63" s="40"/>
      <c r="JJ63" s="40">
        <v>1</v>
      </c>
      <c r="JK63" s="40">
        <v>15000</v>
      </c>
      <c r="JL63" s="40">
        <v>2</v>
      </c>
      <c r="JM63" s="40">
        <v>17100</v>
      </c>
      <c r="JN63" s="40"/>
      <c r="JO63" s="40"/>
      <c r="JP63" s="40"/>
      <c r="JQ63" s="40"/>
      <c r="JR63" s="40"/>
      <c r="JS63" s="40"/>
      <c r="JT63" s="40"/>
      <c r="JU63" s="40"/>
      <c r="JV63" s="40"/>
      <c r="JW63" s="40"/>
      <c r="JX63" s="40"/>
      <c r="JY63" s="40"/>
      <c r="JZ63" s="40"/>
      <c r="KA63" s="40"/>
      <c r="KB63" s="40"/>
      <c r="KC63" s="40"/>
      <c r="KD63" s="40"/>
      <c r="KE63" s="40"/>
      <c r="KF63" s="40"/>
      <c r="KG63" s="40"/>
      <c r="KH63" s="40">
        <v>1</v>
      </c>
      <c r="KI63" s="40">
        <v>30000</v>
      </c>
      <c r="KJ63" s="40"/>
      <c r="KK63" s="40"/>
      <c r="KL63" s="40"/>
      <c r="KM63" s="40"/>
      <c r="KN63" s="40"/>
      <c r="KO63" s="40"/>
      <c r="KP63" s="40">
        <v>1</v>
      </c>
      <c r="KQ63" s="40">
        <v>30000</v>
      </c>
      <c r="KR63" s="40"/>
      <c r="KS63" s="40"/>
      <c r="KT63" s="40"/>
      <c r="KU63" s="40"/>
      <c r="KV63" s="40"/>
      <c r="KW63" s="40"/>
      <c r="KX63" s="40"/>
      <c r="KY63" s="40"/>
      <c r="KZ63" s="40"/>
      <c r="LA63" s="40"/>
      <c r="LB63" s="40"/>
      <c r="LC63" s="40"/>
      <c r="LD63" s="40"/>
      <c r="LE63" s="40"/>
      <c r="LF63" s="40"/>
      <c r="LG63" s="40"/>
      <c r="LH63" s="40"/>
      <c r="LI63" s="40"/>
      <c r="LJ63" s="40"/>
      <c r="LK63" s="40"/>
      <c r="LL63" s="40">
        <v>1</v>
      </c>
      <c r="LM63" s="40">
        <v>30000</v>
      </c>
      <c r="LN63" s="40"/>
      <c r="LO63" s="40"/>
      <c r="LP63" s="40"/>
      <c r="LQ63" s="40"/>
      <c r="LR63" s="40"/>
      <c r="LS63" s="40"/>
      <c r="LT63" s="40"/>
      <c r="LU63" s="40"/>
      <c r="LV63" s="40"/>
      <c r="LW63" s="40"/>
      <c r="LX63" s="40"/>
      <c r="LY63" s="40"/>
      <c r="LZ63" s="40"/>
      <c r="MA63" s="40"/>
      <c r="MB63" s="40"/>
      <c r="MC63" s="40"/>
      <c r="MD63" s="40"/>
      <c r="ME63" s="40"/>
      <c r="MF63" s="40"/>
      <c r="MG63" s="40"/>
      <c r="MH63" s="40"/>
      <c r="MI63" s="40"/>
      <c r="MJ63" s="40"/>
      <c r="MK63" s="40"/>
      <c r="ML63" s="40"/>
      <c r="MM63" s="40"/>
      <c r="MN63" s="40"/>
      <c r="MO63" s="40"/>
      <c r="MP63" s="40"/>
      <c r="MQ63" s="40"/>
      <c r="MR63" s="40">
        <v>1</v>
      </c>
      <c r="MS63" s="40">
        <v>18499.860539512854</v>
      </c>
      <c r="MT63" s="40"/>
      <c r="MU63" s="40"/>
      <c r="MV63" s="40">
        <v>1</v>
      </c>
      <c r="MW63" s="40">
        <v>18499.860539512854</v>
      </c>
      <c r="MX63" s="40">
        <v>1</v>
      </c>
      <c r="MY63" s="40">
        <v>18499.860539512854</v>
      </c>
      <c r="MZ63" s="40">
        <v>6</v>
      </c>
      <c r="NA63" s="40">
        <v>16449.976756585475</v>
      </c>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c r="ALU63"/>
      <c r="ALV63"/>
      <c r="ALW63"/>
      <c r="ALX63"/>
      <c r="ALY63"/>
      <c r="ALZ63"/>
      <c r="AMA63"/>
      <c r="AMB63"/>
      <c r="AMC63"/>
      <c r="AMD63"/>
      <c r="AME63"/>
      <c r="AMF63"/>
      <c r="AMG63"/>
      <c r="AMH63"/>
      <c r="AMI63"/>
      <c r="AMJ63"/>
      <c r="AMK63"/>
      <c r="AML63"/>
      <c r="AMM63"/>
      <c r="AMN63"/>
      <c r="AMO63"/>
      <c r="AMP63"/>
      <c r="AMQ63"/>
      <c r="AMR63"/>
      <c r="AMS63"/>
      <c r="AMT63"/>
      <c r="AMU63"/>
      <c r="AMV63"/>
      <c r="AMW63"/>
      <c r="AMX63"/>
      <c r="AMY63"/>
      <c r="AMZ63"/>
      <c r="ANA63"/>
      <c r="ANB63"/>
      <c r="ANC63"/>
      <c r="AND63"/>
      <c r="ANE63"/>
      <c r="ANF63"/>
      <c r="ANG63"/>
      <c r="ANH63"/>
      <c r="ANI63"/>
      <c r="ANJ63"/>
      <c r="ANK63"/>
      <c r="ANL63"/>
      <c r="ANM63"/>
      <c r="ANN63"/>
      <c r="ANO63"/>
      <c r="ANP63"/>
      <c r="ANQ63"/>
      <c r="ANR63"/>
      <c r="ANS63"/>
      <c r="ANT63"/>
      <c r="ANU63"/>
      <c r="ANV63"/>
      <c r="ANW63"/>
      <c r="ANX63"/>
      <c r="ANY63"/>
      <c r="ANZ63"/>
      <c r="AOA63"/>
      <c r="AOB63"/>
      <c r="AOC63"/>
      <c r="AOD63"/>
      <c r="AOE63"/>
      <c r="AOF63"/>
      <c r="AOG63"/>
      <c r="AOH63"/>
      <c r="AOI63"/>
      <c r="AOJ63"/>
      <c r="AOK63"/>
      <c r="AOL63"/>
      <c r="AOM63"/>
      <c r="AON63"/>
      <c r="AOO63"/>
      <c r="AOP63"/>
      <c r="AOQ63"/>
      <c r="AOR63"/>
      <c r="AOS63"/>
      <c r="AOT63"/>
      <c r="AOU63"/>
      <c r="AOV63"/>
      <c r="AOW63"/>
      <c r="AOX63"/>
      <c r="AOY63"/>
      <c r="AOZ63"/>
      <c r="APA63"/>
      <c r="APB63"/>
      <c r="APC63"/>
      <c r="APD63"/>
      <c r="APE63"/>
      <c r="APF63"/>
      <c r="APG63"/>
      <c r="APH63"/>
      <c r="API63"/>
      <c r="APJ63"/>
      <c r="APK63"/>
      <c r="APL63"/>
      <c r="APM63"/>
      <c r="APN63"/>
      <c r="APO63"/>
      <c r="APP63"/>
      <c r="APQ63"/>
      <c r="APR63"/>
      <c r="APS63"/>
      <c r="APT63"/>
      <c r="APU63"/>
      <c r="APV63"/>
      <c r="APW63"/>
      <c r="APX63"/>
      <c r="APY63"/>
      <c r="APZ63"/>
      <c r="AQA63"/>
      <c r="AQB63"/>
      <c r="AQC63"/>
      <c r="AQD63"/>
      <c r="AQE63"/>
      <c r="AQF63"/>
      <c r="AQG63"/>
      <c r="AQH63"/>
      <c r="AQI63"/>
      <c r="AQJ63"/>
      <c r="AQK63"/>
      <c r="AQL63"/>
      <c r="AQM63"/>
      <c r="AQN63"/>
      <c r="AQO63"/>
      <c r="AQP63"/>
      <c r="AQQ63"/>
      <c r="AQR63"/>
      <c r="AQS63"/>
      <c r="AQT63"/>
      <c r="AQU63"/>
      <c r="AQV63"/>
      <c r="AQW63"/>
      <c r="AQX63"/>
      <c r="AQY63"/>
      <c r="AQZ63"/>
      <c r="ARA63"/>
      <c r="ARB63"/>
      <c r="ARC63"/>
      <c r="ARD63"/>
      <c r="ARE63"/>
      <c r="ARF63"/>
      <c r="ARG63"/>
      <c r="ARH63"/>
      <c r="ARI63"/>
      <c r="ARJ63"/>
      <c r="ARK63"/>
      <c r="ARL63"/>
      <c r="ARM63"/>
      <c r="ARN63"/>
      <c r="ARO63"/>
      <c r="ARP63"/>
      <c r="ARQ63"/>
      <c r="ARR63"/>
      <c r="ARS63"/>
      <c r="ART63"/>
      <c r="ARU63"/>
      <c r="ARV63"/>
      <c r="ARW63"/>
      <c r="ARX63"/>
      <c r="ARY63"/>
      <c r="ARZ63"/>
      <c r="ASA63"/>
      <c r="ASB63"/>
      <c r="ASC63"/>
      <c r="ASD63"/>
      <c r="ASE63"/>
      <c r="ASF63"/>
      <c r="ASG63"/>
      <c r="ASH63"/>
      <c r="ASI63"/>
      <c r="ASJ63"/>
      <c r="ASK63"/>
      <c r="ASL63"/>
      <c r="ASM63"/>
      <c r="ASN63"/>
      <c r="ASO63"/>
      <c r="ASP63"/>
      <c r="ASQ63"/>
      <c r="ASR63"/>
      <c r="ASS63"/>
      <c r="AST63"/>
      <c r="ASU63"/>
      <c r="ASV63"/>
      <c r="ASW63"/>
      <c r="ASX63"/>
      <c r="ASY63"/>
      <c r="ASZ63"/>
      <c r="ATA63"/>
      <c r="ATB63"/>
      <c r="ATC63"/>
      <c r="ATD63"/>
      <c r="ATE63"/>
      <c r="ATF63"/>
      <c r="ATG63"/>
      <c r="ATH63"/>
      <c r="ATI63"/>
      <c r="ATJ63"/>
      <c r="ATK63"/>
      <c r="ATL63"/>
      <c r="ATM63"/>
      <c r="ATN63"/>
      <c r="ATO63"/>
      <c r="ATP63"/>
      <c r="ATQ63"/>
      <c r="ATR63"/>
      <c r="ATS63"/>
      <c r="ATT63"/>
      <c r="ATU63"/>
      <c r="ATV63"/>
      <c r="ATW63"/>
      <c r="ATX63"/>
      <c r="ATY63"/>
      <c r="ATZ63"/>
      <c r="AUA63"/>
      <c r="AUB63"/>
      <c r="AUC63"/>
      <c r="AUD63"/>
      <c r="AUE63"/>
      <c r="AUF63"/>
      <c r="AUG63"/>
      <c r="AUH63"/>
      <c r="AUI63"/>
      <c r="AUJ63"/>
      <c r="AUK63"/>
      <c r="AUL63"/>
      <c r="AUM63"/>
      <c r="AUN63"/>
      <c r="AUO63"/>
      <c r="AUP63"/>
      <c r="AUQ63"/>
      <c r="AUR63"/>
      <c r="AUS63"/>
      <c r="AUT63"/>
      <c r="AUU63"/>
      <c r="AUV63"/>
      <c r="AUW63"/>
      <c r="AUX63"/>
      <c r="AUY63"/>
      <c r="AUZ63"/>
      <c r="AVA63"/>
      <c r="AVB63"/>
      <c r="AVC63"/>
      <c r="AVD63"/>
      <c r="AVE63"/>
      <c r="AVF63"/>
      <c r="AVG63"/>
      <c r="AVH63"/>
      <c r="AVI63"/>
      <c r="AVJ63"/>
      <c r="AVK63"/>
      <c r="AVL63"/>
      <c r="AVM63"/>
      <c r="AVN63"/>
      <c r="AVO63"/>
      <c r="AVP63"/>
      <c r="AVQ63"/>
      <c r="AVR63"/>
      <c r="AVS63"/>
      <c r="AVT63"/>
      <c r="AVU63"/>
      <c r="AVV63"/>
      <c r="AVW63"/>
      <c r="AVX63"/>
      <c r="AVY63"/>
      <c r="AVZ63"/>
      <c r="AWA63"/>
    </row>
    <row r="64" spans="1:1275" ht="15" x14ac:dyDescent="0.25">
      <c r="A64" s="41" t="s">
        <v>249</v>
      </c>
      <c r="B64" s="40"/>
      <c r="C64" s="40"/>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v>1</v>
      </c>
      <c r="BY64" s="40">
        <v>13000</v>
      </c>
      <c r="BZ64" s="40">
        <v>1</v>
      </c>
      <c r="CA64" s="40">
        <v>13000</v>
      </c>
      <c r="CB64" s="40">
        <v>1</v>
      </c>
      <c r="CC64" s="40">
        <v>13000</v>
      </c>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40"/>
      <c r="HP64" s="40"/>
      <c r="HQ64" s="40"/>
      <c r="HR64" s="40"/>
      <c r="HS64" s="40"/>
      <c r="HT64" s="40"/>
      <c r="HU64" s="40"/>
      <c r="HV64" s="40"/>
      <c r="HW64" s="40"/>
      <c r="HX64" s="40"/>
      <c r="HY64" s="40"/>
      <c r="HZ64" s="40"/>
      <c r="IA64" s="40"/>
      <c r="IB64" s="40"/>
      <c r="IC64" s="40"/>
      <c r="ID64" s="40"/>
      <c r="IE64" s="40"/>
      <c r="IF64" s="40"/>
      <c r="IG64" s="40"/>
      <c r="IH64" s="40"/>
      <c r="II64" s="40"/>
      <c r="IJ64" s="40"/>
      <c r="IK64" s="40"/>
      <c r="IL64" s="40"/>
      <c r="IM64" s="40"/>
      <c r="IN64" s="40"/>
      <c r="IO64" s="40"/>
      <c r="IP64" s="40"/>
      <c r="IQ64" s="40"/>
      <c r="IR64" s="40"/>
      <c r="IS64" s="40"/>
      <c r="IT64" s="40"/>
      <c r="IU64" s="40"/>
      <c r="IV64" s="40"/>
      <c r="IW64" s="40"/>
      <c r="IX64" s="40"/>
      <c r="IY64" s="40"/>
      <c r="IZ64" s="40"/>
      <c r="JA64" s="40"/>
      <c r="JB64" s="40"/>
      <c r="JC64" s="40"/>
      <c r="JD64" s="40"/>
      <c r="JE64" s="40"/>
      <c r="JF64" s="40"/>
      <c r="JG64" s="40"/>
      <c r="JH64" s="40"/>
      <c r="JI64" s="40"/>
      <c r="JJ64" s="40"/>
      <c r="JK64" s="40"/>
      <c r="JL64" s="40"/>
      <c r="JM64" s="40"/>
      <c r="JN64" s="40"/>
      <c r="JO64" s="40"/>
      <c r="JP64" s="40"/>
      <c r="JQ64" s="40"/>
      <c r="JR64" s="40"/>
      <c r="JS64" s="40"/>
      <c r="JT64" s="40"/>
      <c r="JU64" s="40"/>
      <c r="JV64" s="40"/>
      <c r="JW64" s="40"/>
      <c r="JX64" s="40"/>
      <c r="JY64" s="40"/>
      <c r="JZ64" s="40"/>
      <c r="KA64" s="40"/>
      <c r="KB64" s="40"/>
      <c r="KC64" s="40"/>
      <c r="KD64" s="40"/>
      <c r="KE64" s="40"/>
      <c r="KF64" s="40"/>
      <c r="KG64" s="40"/>
      <c r="KH64" s="40"/>
      <c r="KI64" s="40"/>
      <c r="KJ64" s="40"/>
      <c r="KK64" s="40"/>
      <c r="KL64" s="40"/>
      <c r="KM64" s="40"/>
      <c r="KN64" s="40"/>
      <c r="KO64" s="40"/>
      <c r="KP64" s="40"/>
      <c r="KQ64" s="40"/>
      <c r="KR64" s="40"/>
      <c r="KS64" s="40"/>
      <c r="KT64" s="40"/>
      <c r="KU64" s="40"/>
      <c r="KV64" s="40"/>
      <c r="KW64" s="40"/>
      <c r="KX64" s="40"/>
      <c r="KY64" s="40"/>
      <c r="KZ64" s="40"/>
      <c r="LA64" s="40"/>
      <c r="LB64" s="40"/>
      <c r="LC64" s="40"/>
      <c r="LD64" s="40"/>
      <c r="LE64" s="40"/>
      <c r="LF64" s="40"/>
      <c r="LG64" s="40"/>
      <c r="LH64" s="40"/>
      <c r="LI64" s="40"/>
      <c r="LJ64" s="40"/>
      <c r="LK64" s="40"/>
      <c r="LL64" s="40"/>
      <c r="LM64" s="40"/>
      <c r="LN64" s="40"/>
      <c r="LO64" s="40"/>
      <c r="LP64" s="40"/>
      <c r="LQ64" s="40"/>
      <c r="LR64" s="40"/>
      <c r="LS64" s="40"/>
      <c r="LT64" s="40"/>
      <c r="LU64" s="40"/>
      <c r="LV64" s="40"/>
      <c r="LW64" s="40"/>
      <c r="LX64" s="40"/>
      <c r="LY64" s="40"/>
      <c r="LZ64" s="40"/>
      <c r="MA64" s="40"/>
      <c r="MB64" s="40"/>
      <c r="MC64" s="40"/>
      <c r="MD64" s="40"/>
      <c r="ME64" s="40"/>
      <c r="MF64" s="40"/>
      <c r="MG64" s="40"/>
      <c r="MH64" s="40"/>
      <c r="MI64" s="40"/>
      <c r="MJ64" s="40"/>
      <c r="MK64" s="40"/>
      <c r="ML64" s="40"/>
      <c r="MM64" s="40"/>
      <c r="MN64" s="40"/>
      <c r="MO64" s="40"/>
      <c r="MP64" s="40"/>
      <c r="MQ64" s="40"/>
      <c r="MR64" s="40"/>
      <c r="MS64" s="40"/>
      <c r="MT64" s="40"/>
      <c r="MU64" s="40"/>
      <c r="MV64" s="40"/>
      <c r="MW64" s="40"/>
      <c r="MX64" s="40"/>
      <c r="MY64" s="40"/>
      <c r="MZ64" s="40">
        <v>1</v>
      </c>
      <c r="NA64" s="40">
        <v>13000</v>
      </c>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c r="ALI64"/>
      <c r="ALJ64"/>
      <c r="ALK64"/>
      <c r="ALL64"/>
      <c r="ALM64"/>
      <c r="ALN64"/>
      <c r="ALO64"/>
      <c r="ALP64"/>
      <c r="ALQ64"/>
      <c r="ALR64"/>
      <c r="ALS64"/>
      <c r="ALT64"/>
      <c r="ALU64"/>
      <c r="ALV64"/>
      <c r="ALW64"/>
      <c r="ALX64"/>
      <c r="ALY64"/>
      <c r="ALZ64"/>
      <c r="AMA64"/>
      <c r="AMB64"/>
      <c r="AMC64"/>
      <c r="AMD64"/>
      <c r="AME64"/>
      <c r="AMF64"/>
      <c r="AMG64"/>
      <c r="AMH64"/>
      <c r="AMI64"/>
      <c r="AMJ64"/>
      <c r="AMK64"/>
      <c r="AML64"/>
      <c r="AMM64"/>
      <c r="AMN64"/>
      <c r="AMO64"/>
      <c r="AMP64"/>
      <c r="AMQ64"/>
      <c r="AMR64"/>
      <c r="AMS64"/>
      <c r="AMT64"/>
      <c r="AMU64"/>
      <c r="AMV64"/>
      <c r="AMW64"/>
      <c r="AMX64"/>
      <c r="AMY64"/>
      <c r="AMZ64"/>
      <c r="ANA64"/>
      <c r="ANB64"/>
      <c r="ANC64"/>
      <c r="AND64"/>
      <c r="ANE64"/>
      <c r="ANF64"/>
      <c r="ANG64"/>
      <c r="ANH64"/>
      <c r="ANI64"/>
      <c r="ANJ64"/>
      <c r="ANK64"/>
      <c r="ANL64"/>
      <c r="ANM64"/>
      <c r="ANN64"/>
      <c r="ANO64"/>
      <c r="ANP64"/>
      <c r="ANQ64"/>
      <c r="ANR64"/>
      <c r="ANS64"/>
      <c r="ANT64"/>
      <c r="ANU64"/>
      <c r="ANV64"/>
      <c r="ANW64"/>
      <c r="ANX64"/>
      <c r="ANY64"/>
      <c r="ANZ64"/>
      <c r="AOA64"/>
      <c r="AOB64"/>
      <c r="AOC64"/>
      <c r="AOD64"/>
      <c r="AOE64"/>
      <c r="AOF64"/>
      <c r="AOG64"/>
      <c r="AOH64"/>
      <c r="AOI64"/>
      <c r="AOJ64"/>
      <c r="AOK64"/>
      <c r="AOL64"/>
      <c r="AOM64"/>
      <c r="AON64"/>
      <c r="AOO64"/>
      <c r="AOP64"/>
      <c r="AOQ64"/>
      <c r="AOR64"/>
      <c r="AOS64"/>
      <c r="AOT64"/>
      <c r="AOU64"/>
      <c r="AOV64"/>
      <c r="AOW64"/>
      <c r="AOX64"/>
      <c r="AOY64"/>
      <c r="AOZ64"/>
      <c r="APA64"/>
      <c r="APB64"/>
      <c r="APC64"/>
      <c r="APD64"/>
      <c r="APE64"/>
      <c r="APF64"/>
      <c r="APG64"/>
      <c r="APH64"/>
      <c r="API64"/>
      <c r="APJ64"/>
      <c r="APK64"/>
      <c r="APL64"/>
      <c r="APM64"/>
      <c r="APN64"/>
      <c r="APO64"/>
      <c r="APP64"/>
      <c r="APQ64"/>
      <c r="APR64"/>
      <c r="APS64"/>
      <c r="APT64"/>
      <c r="APU64"/>
      <c r="APV64"/>
      <c r="APW64"/>
      <c r="APX64"/>
      <c r="APY64"/>
      <c r="APZ64"/>
      <c r="AQA64"/>
      <c r="AQB64"/>
      <c r="AQC64"/>
      <c r="AQD64"/>
      <c r="AQE64"/>
      <c r="AQF64"/>
      <c r="AQG64"/>
      <c r="AQH64"/>
      <c r="AQI64"/>
      <c r="AQJ64"/>
      <c r="AQK64"/>
      <c r="AQL64"/>
      <c r="AQM64"/>
      <c r="AQN64"/>
      <c r="AQO64"/>
      <c r="AQP64"/>
      <c r="AQQ64"/>
      <c r="AQR64"/>
      <c r="AQS64"/>
      <c r="AQT64"/>
      <c r="AQU64"/>
      <c r="AQV64"/>
      <c r="AQW64"/>
      <c r="AQX64"/>
      <c r="AQY64"/>
      <c r="AQZ64"/>
      <c r="ARA64"/>
      <c r="ARB64"/>
      <c r="ARC64"/>
      <c r="ARD64"/>
      <c r="ARE64"/>
      <c r="ARF64"/>
      <c r="ARG64"/>
      <c r="ARH64"/>
      <c r="ARI64"/>
      <c r="ARJ64"/>
      <c r="ARK64"/>
      <c r="ARL64"/>
      <c r="ARM64"/>
      <c r="ARN64"/>
      <c r="ARO64"/>
      <c r="ARP64"/>
      <c r="ARQ64"/>
      <c r="ARR64"/>
      <c r="ARS64"/>
      <c r="ART64"/>
      <c r="ARU64"/>
      <c r="ARV64"/>
      <c r="ARW64"/>
      <c r="ARX64"/>
      <c r="ARY64"/>
      <c r="ARZ64"/>
      <c r="ASA64"/>
      <c r="ASB64"/>
      <c r="ASC64"/>
      <c r="ASD64"/>
      <c r="ASE64"/>
      <c r="ASF64"/>
      <c r="ASG64"/>
      <c r="ASH64"/>
      <c r="ASI64"/>
      <c r="ASJ64"/>
      <c r="ASK64"/>
      <c r="ASL64"/>
      <c r="ASM64"/>
      <c r="ASN64"/>
      <c r="ASO64"/>
      <c r="ASP64"/>
      <c r="ASQ64"/>
      <c r="ASR64"/>
      <c r="ASS64"/>
      <c r="AST64"/>
      <c r="ASU64"/>
      <c r="ASV64"/>
      <c r="ASW64"/>
      <c r="ASX64"/>
      <c r="ASY64"/>
      <c r="ASZ64"/>
      <c r="ATA64"/>
      <c r="ATB64"/>
      <c r="ATC64"/>
      <c r="ATD64"/>
      <c r="ATE64"/>
      <c r="ATF64"/>
      <c r="ATG64"/>
      <c r="ATH64"/>
      <c r="ATI64"/>
      <c r="ATJ64"/>
      <c r="ATK64"/>
      <c r="ATL64"/>
      <c r="ATM64"/>
      <c r="ATN64"/>
      <c r="ATO64"/>
      <c r="ATP64"/>
      <c r="ATQ64"/>
      <c r="ATR64"/>
      <c r="ATS64"/>
      <c r="ATT64"/>
      <c r="ATU64"/>
      <c r="ATV64"/>
      <c r="ATW64"/>
      <c r="ATX64"/>
      <c r="ATY64"/>
      <c r="ATZ64"/>
      <c r="AUA64"/>
      <c r="AUB64"/>
      <c r="AUC64"/>
      <c r="AUD64"/>
      <c r="AUE64"/>
      <c r="AUF64"/>
      <c r="AUG64"/>
      <c r="AUH64"/>
      <c r="AUI64"/>
      <c r="AUJ64"/>
      <c r="AUK64"/>
      <c r="AUL64"/>
      <c r="AUM64"/>
      <c r="AUN64"/>
      <c r="AUO64"/>
      <c r="AUP64"/>
      <c r="AUQ64"/>
      <c r="AUR64"/>
      <c r="AUS64"/>
      <c r="AUT64"/>
      <c r="AUU64"/>
      <c r="AUV64"/>
      <c r="AUW64"/>
      <c r="AUX64"/>
      <c r="AUY64"/>
      <c r="AUZ64"/>
      <c r="AVA64"/>
      <c r="AVB64"/>
      <c r="AVC64"/>
      <c r="AVD64"/>
      <c r="AVE64"/>
      <c r="AVF64"/>
      <c r="AVG64"/>
      <c r="AVH64"/>
      <c r="AVI64"/>
      <c r="AVJ64"/>
      <c r="AVK64"/>
      <c r="AVL64"/>
      <c r="AVM64"/>
      <c r="AVN64"/>
      <c r="AVO64"/>
      <c r="AVP64"/>
      <c r="AVQ64"/>
      <c r="AVR64"/>
      <c r="AVS64"/>
      <c r="AVT64"/>
      <c r="AVU64"/>
      <c r="AVV64"/>
      <c r="AVW64"/>
      <c r="AVX64"/>
      <c r="AVY64"/>
      <c r="AVZ64"/>
      <c r="AWA64"/>
    </row>
    <row r="65" spans="1:1275" ht="15" x14ac:dyDescent="0.25">
      <c r="A65" s="41" t="s">
        <v>250</v>
      </c>
      <c r="B65" s="40"/>
      <c r="C65" s="40"/>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v>1</v>
      </c>
      <c r="AS65" s="40">
        <v>19055.991584874118</v>
      </c>
      <c r="AT65" s="40"/>
      <c r="AU65" s="40"/>
      <c r="AV65" s="40">
        <v>1</v>
      </c>
      <c r="AW65" s="40">
        <v>19055.991584874118</v>
      </c>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v>1</v>
      </c>
      <c r="CC65" s="40">
        <v>19055.991584874118</v>
      </c>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40"/>
      <c r="HP65" s="40"/>
      <c r="HQ65" s="40"/>
      <c r="HR65" s="40"/>
      <c r="HS65" s="40"/>
      <c r="HT65" s="40"/>
      <c r="HU65" s="40"/>
      <c r="HV65" s="40"/>
      <c r="HW65" s="40"/>
      <c r="HX65" s="40"/>
      <c r="HY65" s="40"/>
      <c r="HZ65" s="40"/>
      <c r="IA65" s="40"/>
      <c r="IB65" s="40"/>
      <c r="IC65" s="40"/>
      <c r="ID65" s="40"/>
      <c r="IE65" s="40"/>
      <c r="IF65" s="40"/>
      <c r="IG65" s="40"/>
      <c r="IH65" s="40"/>
      <c r="II65" s="40"/>
      <c r="IJ65" s="40"/>
      <c r="IK65" s="40"/>
      <c r="IL65" s="40"/>
      <c r="IM65" s="40"/>
      <c r="IN65" s="40"/>
      <c r="IO65" s="40"/>
      <c r="IP65" s="40"/>
      <c r="IQ65" s="40"/>
      <c r="IR65" s="40"/>
      <c r="IS65" s="40"/>
      <c r="IT65" s="40"/>
      <c r="IU65" s="40"/>
      <c r="IV65" s="40"/>
      <c r="IW65" s="40"/>
      <c r="IX65" s="40"/>
      <c r="IY65" s="40"/>
      <c r="IZ65" s="40"/>
      <c r="JA65" s="40"/>
      <c r="JB65" s="40"/>
      <c r="JC65" s="40"/>
      <c r="JD65" s="40"/>
      <c r="JE65" s="40"/>
      <c r="JF65" s="40"/>
      <c r="JG65" s="40"/>
      <c r="JH65" s="40"/>
      <c r="JI65" s="40"/>
      <c r="JJ65" s="40"/>
      <c r="JK65" s="40"/>
      <c r="JL65" s="40"/>
      <c r="JM65" s="40"/>
      <c r="JN65" s="40"/>
      <c r="JO65" s="40"/>
      <c r="JP65" s="40"/>
      <c r="JQ65" s="40"/>
      <c r="JR65" s="40"/>
      <c r="JS65" s="40"/>
      <c r="JT65" s="40"/>
      <c r="JU65" s="40"/>
      <c r="JV65" s="40"/>
      <c r="JW65" s="40"/>
      <c r="JX65" s="40"/>
      <c r="JY65" s="40"/>
      <c r="JZ65" s="40"/>
      <c r="KA65" s="40"/>
      <c r="KB65" s="40"/>
      <c r="KC65" s="40"/>
      <c r="KD65" s="40"/>
      <c r="KE65" s="40"/>
      <c r="KF65" s="40"/>
      <c r="KG65" s="40"/>
      <c r="KH65" s="40"/>
      <c r="KI65" s="40"/>
      <c r="KJ65" s="40"/>
      <c r="KK65" s="40"/>
      <c r="KL65" s="40"/>
      <c r="KM65" s="40"/>
      <c r="KN65" s="40"/>
      <c r="KO65" s="40"/>
      <c r="KP65" s="40"/>
      <c r="KQ65" s="40"/>
      <c r="KR65" s="40"/>
      <c r="KS65" s="40"/>
      <c r="KT65" s="40"/>
      <c r="KU65" s="40"/>
      <c r="KV65" s="40"/>
      <c r="KW65" s="40"/>
      <c r="KX65" s="40"/>
      <c r="KY65" s="40"/>
      <c r="KZ65" s="40"/>
      <c r="LA65" s="40"/>
      <c r="LB65" s="40"/>
      <c r="LC65" s="40"/>
      <c r="LD65" s="40"/>
      <c r="LE65" s="40"/>
      <c r="LF65" s="40"/>
      <c r="LG65" s="40"/>
      <c r="LH65" s="40"/>
      <c r="LI65" s="40"/>
      <c r="LJ65" s="40"/>
      <c r="LK65" s="40"/>
      <c r="LL65" s="40"/>
      <c r="LM65" s="40"/>
      <c r="LN65" s="40"/>
      <c r="LO65" s="40"/>
      <c r="LP65" s="40"/>
      <c r="LQ65" s="40"/>
      <c r="LR65" s="40"/>
      <c r="LS65" s="40"/>
      <c r="LT65" s="40"/>
      <c r="LU65" s="40"/>
      <c r="LV65" s="40"/>
      <c r="LW65" s="40"/>
      <c r="LX65" s="40"/>
      <c r="LY65" s="40"/>
      <c r="LZ65" s="40"/>
      <c r="MA65" s="40"/>
      <c r="MB65" s="40"/>
      <c r="MC65" s="40"/>
      <c r="MD65" s="40"/>
      <c r="ME65" s="40"/>
      <c r="MF65" s="40"/>
      <c r="MG65" s="40"/>
      <c r="MH65" s="40"/>
      <c r="MI65" s="40"/>
      <c r="MJ65" s="40"/>
      <c r="MK65" s="40"/>
      <c r="ML65" s="40"/>
      <c r="MM65" s="40"/>
      <c r="MN65" s="40"/>
      <c r="MO65" s="40"/>
      <c r="MP65" s="40"/>
      <c r="MQ65" s="40"/>
      <c r="MR65" s="40"/>
      <c r="MS65" s="40"/>
      <c r="MT65" s="40"/>
      <c r="MU65" s="40"/>
      <c r="MV65" s="40"/>
      <c r="MW65" s="40"/>
      <c r="MX65" s="40"/>
      <c r="MY65" s="40"/>
      <c r="MZ65" s="40">
        <v>1</v>
      </c>
      <c r="NA65" s="40">
        <v>19055.991584874118</v>
      </c>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AJE65"/>
      <c r="AJF65"/>
      <c r="AJG65"/>
      <c r="AJH65"/>
      <c r="AJI65"/>
      <c r="AJJ65"/>
      <c r="AJK65"/>
      <c r="AJL65"/>
      <c r="AJM65"/>
      <c r="AJN65"/>
      <c r="AJO65"/>
      <c r="AJP65"/>
      <c r="AJQ65"/>
      <c r="AJR65"/>
      <c r="AJS65"/>
      <c r="AJT65"/>
      <c r="AJU65"/>
      <c r="AJV65"/>
      <c r="AJW65"/>
      <c r="AJX65"/>
      <c r="AJY65"/>
      <c r="AJZ65"/>
      <c r="AKA65"/>
      <c r="AKB65"/>
      <c r="AKC65"/>
      <c r="AKD65"/>
      <c r="AKE65"/>
      <c r="AKF65"/>
      <c r="AKG65"/>
      <c r="AKH65"/>
      <c r="AKI65"/>
      <c r="AKJ65"/>
      <c r="AKK65"/>
      <c r="AKL65"/>
      <c r="AKM65"/>
      <c r="AKN65"/>
      <c r="AKO65"/>
      <c r="AKP65"/>
      <c r="AKQ65"/>
      <c r="AKR65"/>
      <c r="AKS65"/>
      <c r="AKT65"/>
      <c r="AKU65"/>
      <c r="AKV65"/>
      <c r="AKW65"/>
      <c r="AKX65"/>
      <c r="AKY65"/>
      <c r="AKZ65"/>
      <c r="ALA65"/>
      <c r="ALB65"/>
      <c r="ALC65"/>
      <c r="ALD65"/>
      <c r="ALE65"/>
      <c r="ALF65"/>
      <c r="ALG65"/>
      <c r="ALH65"/>
      <c r="ALI65"/>
      <c r="ALJ65"/>
      <c r="ALK65"/>
      <c r="ALL65"/>
      <c r="ALM65"/>
      <c r="ALN65"/>
      <c r="ALO65"/>
      <c r="ALP65"/>
      <c r="ALQ65"/>
      <c r="ALR65"/>
      <c r="ALS65"/>
      <c r="ALT65"/>
      <c r="ALU65"/>
      <c r="ALV65"/>
      <c r="ALW65"/>
      <c r="ALX65"/>
      <c r="ALY65"/>
      <c r="ALZ65"/>
      <c r="AMA65"/>
      <c r="AMB65"/>
      <c r="AMC65"/>
      <c r="AMD65"/>
      <c r="AME65"/>
      <c r="AMF65"/>
      <c r="AMG65"/>
      <c r="AMH65"/>
      <c r="AMI65"/>
      <c r="AMJ65"/>
      <c r="AMK65"/>
      <c r="AML65"/>
      <c r="AMM65"/>
      <c r="AMN65"/>
      <c r="AMO65"/>
      <c r="AMP65"/>
      <c r="AMQ65"/>
      <c r="AMR65"/>
      <c r="AMS65"/>
      <c r="AMT65"/>
      <c r="AMU65"/>
      <c r="AMV65"/>
      <c r="AMW65"/>
      <c r="AMX65"/>
      <c r="AMY65"/>
      <c r="AMZ65"/>
      <c r="ANA65"/>
      <c r="ANB65"/>
      <c r="ANC65"/>
      <c r="AND65"/>
      <c r="ANE65"/>
      <c r="ANF65"/>
      <c r="ANG65"/>
      <c r="ANH65"/>
      <c r="ANI65"/>
      <c r="ANJ65"/>
      <c r="ANK65"/>
      <c r="ANL65"/>
      <c r="ANM65"/>
      <c r="ANN65"/>
      <c r="ANO65"/>
      <c r="ANP65"/>
      <c r="ANQ65"/>
      <c r="ANR65"/>
      <c r="ANS65"/>
      <c r="ANT65"/>
      <c r="ANU65"/>
      <c r="ANV65"/>
      <c r="ANW65"/>
      <c r="ANX65"/>
      <c r="ANY65"/>
      <c r="ANZ65"/>
      <c r="AOA65"/>
      <c r="AOB65"/>
      <c r="AOC65"/>
      <c r="AOD65"/>
      <c r="AOE65"/>
      <c r="AOF65"/>
      <c r="AOG65"/>
      <c r="AOH65"/>
      <c r="AOI65"/>
      <c r="AOJ65"/>
      <c r="AOK65"/>
      <c r="AOL65"/>
      <c r="AOM65"/>
      <c r="AON65"/>
      <c r="AOO65"/>
      <c r="AOP65"/>
      <c r="AOQ65"/>
      <c r="AOR65"/>
      <c r="AOS65"/>
      <c r="AOT65"/>
      <c r="AOU65"/>
      <c r="AOV65"/>
      <c r="AOW65"/>
      <c r="AOX65"/>
      <c r="AOY65"/>
      <c r="AOZ65"/>
      <c r="APA65"/>
      <c r="APB65"/>
      <c r="APC65"/>
      <c r="APD65"/>
      <c r="APE65"/>
      <c r="APF65"/>
      <c r="APG65"/>
      <c r="APH65"/>
      <c r="API65"/>
      <c r="APJ65"/>
      <c r="APK65"/>
      <c r="APL65"/>
      <c r="APM65"/>
      <c r="APN65"/>
      <c r="APO65"/>
      <c r="APP65"/>
      <c r="APQ65"/>
      <c r="APR65"/>
      <c r="APS65"/>
      <c r="APT65"/>
      <c r="APU65"/>
      <c r="APV65"/>
      <c r="APW65"/>
      <c r="APX65"/>
      <c r="APY65"/>
      <c r="APZ65"/>
      <c r="AQA65"/>
      <c r="AQB65"/>
      <c r="AQC65"/>
      <c r="AQD65"/>
      <c r="AQE65"/>
      <c r="AQF65"/>
      <c r="AQG65"/>
      <c r="AQH65"/>
      <c r="AQI65"/>
      <c r="AQJ65"/>
      <c r="AQK65"/>
      <c r="AQL65"/>
      <c r="AQM65"/>
      <c r="AQN65"/>
      <c r="AQO65"/>
      <c r="AQP65"/>
      <c r="AQQ65"/>
      <c r="AQR65"/>
      <c r="AQS65"/>
      <c r="AQT65"/>
      <c r="AQU65"/>
      <c r="AQV65"/>
      <c r="AQW65"/>
      <c r="AQX65"/>
      <c r="AQY65"/>
      <c r="AQZ65"/>
      <c r="ARA65"/>
      <c r="ARB65"/>
      <c r="ARC65"/>
      <c r="ARD65"/>
      <c r="ARE65"/>
      <c r="ARF65"/>
      <c r="ARG65"/>
      <c r="ARH65"/>
      <c r="ARI65"/>
      <c r="ARJ65"/>
      <c r="ARK65"/>
      <c r="ARL65"/>
      <c r="ARM65"/>
      <c r="ARN65"/>
      <c r="ARO65"/>
      <c r="ARP65"/>
      <c r="ARQ65"/>
      <c r="ARR65"/>
      <c r="ARS65"/>
      <c r="ART65"/>
      <c r="ARU65"/>
      <c r="ARV65"/>
      <c r="ARW65"/>
      <c r="ARX65"/>
      <c r="ARY65"/>
      <c r="ARZ65"/>
      <c r="ASA65"/>
      <c r="ASB65"/>
      <c r="ASC65"/>
      <c r="ASD65"/>
      <c r="ASE65"/>
      <c r="ASF65"/>
      <c r="ASG65"/>
      <c r="ASH65"/>
      <c r="ASI65"/>
      <c r="ASJ65"/>
      <c r="ASK65"/>
      <c r="ASL65"/>
      <c r="ASM65"/>
      <c r="ASN65"/>
      <c r="ASO65"/>
      <c r="ASP65"/>
      <c r="ASQ65"/>
      <c r="ASR65"/>
      <c r="ASS65"/>
      <c r="AST65"/>
      <c r="ASU65"/>
      <c r="ASV65"/>
      <c r="ASW65"/>
      <c r="ASX65"/>
      <c r="ASY65"/>
      <c r="ASZ65"/>
      <c r="ATA65"/>
      <c r="ATB65"/>
      <c r="ATC65"/>
      <c r="ATD65"/>
      <c r="ATE65"/>
      <c r="ATF65"/>
      <c r="ATG65"/>
      <c r="ATH65"/>
      <c r="ATI65"/>
      <c r="ATJ65"/>
      <c r="ATK65"/>
      <c r="ATL65"/>
      <c r="ATM65"/>
      <c r="ATN65"/>
      <c r="ATO65"/>
      <c r="ATP65"/>
      <c r="ATQ65"/>
      <c r="ATR65"/>
      <c r="ATS65"/>
      <c r="ATT65"/>
      <c r="ATU65"/>
      <c r="ATV65"/>
      <c r="ATW65"/>
      <c r="ATX65"/>
      <c r="ATY65"/>
      <c r="ATZ65"/>
      <c r="AUA65"/>
      <c r="AUB65"/>
      <c r="AUC65"/>
      <c r="AUD65"/>
      <c r="AUE65"/>
      <c r="AUF65"/>
      <c r="AUG65"/>
      <c r="AUH65"/>
      <c r="AUI65"/>
      <c r="AUJ65"/>
      <c r="AUK65"/>
      <c r="AUL65"/>
      <c r="AUM65"/>
      <c r="AUN65"/>
      <c r="AUO65"/>
      <c r="AUP65"/>
      <c r="AUQ65"/>
      <c r="AUR65"/>
      <c r="AUS65"/>
      <c r="AUT65"/>
      <c r="AUU65"/>
      <c r="AUV65"/>
      <c r="AUW65"/>
      <c r="AUX65"/>
      <c r="AUY65"/>
      <c r="AUZ65"/>
      <c r="AVA65"/>
      <c r="AVB65"/>
      <c r="AVC65"/>
      <c r="AVD65"/>
      <c r="AVE65"/>
      <c r="AVF65"/>
      <c r="AVG65"/>
      <c r="AVH65"/>
      <c r="AVI65"/>
      <c r="AVJ65"/>
      <c r="AVK65"/>
      <c r="AVL65"/>
      <c r="AVM65"/>
      <c r="AVN65"/>
      <c r="AVO65"/>
      <c r="AVP65"/>
      <c r="AVQ65"/>
      <c r="AVR65"/>
      <c r="AVS65"/>
      <c r="AVT65"/>
      <c r="AVU65"/>
      <c r="AVV65"/>
      <c r="AVW65"/>
      <c r="AVX65"/>
      <c r="AVY65"/>
      <c r="AVZ65"/>
      <c r="AWA65"/>
    </row>
    <row r="66" spans="1:1275" ht="15" x14ac:dyDescent="0.25">
      <c r="A66" s="41" t="s">
        <v>148</v>
      </c>
      <c r="B66" s="40"/>
      <c r="C66" s="40"/>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v>1</v>
      </c>
      <c r="AU66" s="40">
        <v>19055.991584874118</v>
      </c>
      <c r="AV66" s="40">
        <v>1</v>
      </c>
      <c r="AW66" s="40">
        <v>19055.991584874118</v>
      </c>
      <c r="AX66" s="40">
        <v>1</v>
      </c>
      <c r="AY66" s="40">
        <v>38111.983169748237</v>
      </c>
      <c r="AZ66" s="40">
        <v>1</v>
      </c>
      <c r="BA66" s="40">
        <v>19055.991584874118</v>
      </c>
      <c r="BB66" s="40">
        <v>1</v>
      </c>
      <c r="BC66" s="40">
        <v>47004.779242689488</v>
      </c>
      <c r="BD66" s="40"/>
      <c r="BE66" s="40"/>
      <c r="BF66" s="40">
        <v>3</v>
      </c>
      <c r="BG66" s="40">
        <v>34724.251332437278</v>
      </c>
      <c r="BH66" s="40"/>
      <c r="BI66" s="40"/>
      <c r="BJ66" s="40"/>
      <c r="BK66" s="40"/>
      <c r="BL66" s="40"/>
      <c r="BM66" s="40"/>
      <c r="BN66" s="40"/>
      <c r="BO66" s="40"/>
      <c r="BP66" s="40"/>
      <c r="BQ66" s="40"/>
      <c r="BR66" s="40"/>
      <c r="BS66" s="40"/>
      <c r="BT66" s="40"/>
      <c r="BU66" s="40"/>
      <c r="BV66" s="40"/>
      <c r="BW66" s="40"/>
      <c r="BX66" s="40"/>
      <c r="BY66" s="40"/>
      <c r="BZ66" s="40"/>
      <c r="CA66" s="40"/>
      <c r="CB66" s="40">
        <v>4</v>
      </c>
      <c r="CC66" s="40">
        <v>30807.186395546491</v>
      </c>
      <c r="CD66" s="40"/>
      <c r="CE66" s="40"/>
      <c r="CF66" s="40"/>
      <c r="CG66" s="40"/>
      <c r="CH66" s="40"/>
      <c r="CI66" s="40"/>
      <c r="CJ66" s="40"/>
      <c r="CK66" s="40"/>
      <c r="CL66" s="40"/>
      <c r="CM66" s="40"/>
      <c r="CN66" s="40"/>
      <c r="CO66" s="40"/>
      <c r="CP66" s="40">
        <v>1</v>
      </c>
      <c r="CQ66" s="40">
        <v>12000</v>
      </c>
      <c r="CR66" s="40"/>
      <c r="CS66" s="40"/>
      <c r="CT66" s="40"/>
      <c r="CU66" s="40"/>
      <c r="CV66" s="40">
        <v>1</v>
      </c>
      <c r="CW66" s="40">
        <v>12000</v>
      </c>
      <c r="CX66" s="40"/>
      <c r="CY66" s="40"/>
      <c r="CZ66" s="40"/>
      <c r="DA66" s="40"/>
      <c r="DB66" s="40"/>
      <c r="DC66" s="40"/>
      <c r="DD66" s="40"/>
      <c r="DE66" s="40"/>
      <c r="DF66" s="40"/>
      <c r="DG66" s="40"/>
      <c r="DH66" s="40"/>
      <c r="DI66" s="40"/>
      <c r="DJ66" s="40"/>
      <c r="DK66" s="40"/>
      <c r="DL66" s="40"/>
      <c r="DM66" s="40"/>
      <c r="DN66" s="40"/>
      <c r="DO66" s="40"/>
      <c r="DP66" s="40">
        <v>1</v>
      </c>
      <c r="DQ66" s="40">
        <v>12000</v>
      </c>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v>1</v>
      </c>
      <c r="EW66" s="40">
        <v>35571.184291765021</v>
      </c>
      <c r="EX66" s="40"/>
      <c r="EY66" s="40"/>
      <c r="EZ66" s="40">
        <v>1</v>
      </c>
      <c r="FA66" s="40">
        <v>35571.184291765021</v>
      </c>
      <c r="FB66" s="40">
        <v>1</v>
      </c>
      <c r="FC66" s="40">
        <v>35571.184291765021</v>
      </c>
      <c r="FD66" s="40"/>
      <c r="FE66" s="40"/>
      <c r="FF66" s="40"/>
      <c r="FG66" s="40"/>
      <c r="FH66" s="40"/>
      <c r="FI66" s="40"/>
      <c r="FJ66" s="40"/>
      <c r="FK66" s="40"/>
      <c r="FL66" s="40"/>
      <c r="FM66" s="40"/>
      <c r="FN66" s="40"/>
      <c r="FO66" s="40"/>
      <c r="FP66" s="40"/>
      <c r="FQ66" s="40"/>
      <c r="FR66" s="40"/>
      <c r="FS66" s="40"/>
      <c r="FT66" s="40"/>
      <c r="FU66" s="40"/>
      <c r="FV66" s="40"/>
      <c r="FW66" s="40"/>
      <c r="FX66" s="40">
        <v>1</v>
      </c>
      <c r="FY66" s="40">
        <v>127039.94389916077</v>
      </c>
      <c r="FZ66" s="40"/>
      <c r="GA66" s="40"/>
      <c r="GB66" s="40"/>
      <c r="GC66" s="40"/>
      <c r="GD66" s="40"/>
      <c r="GE66" s="40"/>
      <c r="GF66" s="40">
        <v>1</v>
      </c>
      <c r="GG66" s="40">
        <v>127039.94389916077</v>
      </c>
      <c r="GH66" s="40"/>
      <c r="GI66" s="40"/>
      <c r="GJ66" s="40"/>
      <c r="GK66" s="40"/>
      <c r="GL66" s="40"/>
      <c r="GM66" s="40"/>
      <c r="GN66" s="40">
        <v>1</v>
      </c>
      <c r="GO66" s="40">
        <v>127039.94389916077</v>
      </c>
      <c r="GP66" s="40"/>
      <c r="GQ66" s="40"/>
      <c r="GR66" s="40"/>
      <c r="GS66" s="40"/>
      <c r="GT66" s="40"/>
      <c r="GU66" s="40"/>
      <c r="GV66" s="40"/>
      <c r="GW66" s="40"/>
      <c r="GX66" s="40"/>
      <c r="GY66" s="40"/>
      <c r="GZ66" s="40"/>
      <c r="HA66" s="40"/>
      <c r="HB66" s="40">
        <v>1</v>
      </c>
      <c r="HC66" s="40">
        <v>52086.37699865592</v>
      </c>
      <c r="HD66" s="40">
        <v>1</v>
      </c>
      <c r="HE66" s="40">
        <v>52086.37699865592</v>
      </c>
      <c r="HF66" s="40"/>
      <c r="HG66" s="40"/>
      <c r="HH66" s="40"/>
      <c r="HI66" s="40"/>
      <c r="HJ66" s="40"/>
      <c r="HK66" s="40"/>
      <c r="HL66" s="40"/>
      <c r="HM66" s="40"/>
      <c r="HN66" s="40"/>
      <c r="HO66" s="40"/>
      <c r="HP66" s="40"/>
      <c r="HQ66" s="40"/>
      <c r="HR66" s="40"/>
      <c r="HS66" s="40"/>
      <c r="HT66" s="40"/>
      <c r="HU66" s="40"/>
      <c r="HV66" s="40">
        <v>1</v>
      </c>
      <c r="HW66" s="40">
        <v>52086.37699865592</v>
      </c>
      <c r="HX66" s="40"/>
      <c r="HY66" s="40"/>
      <c r="HZ66" s="40"/>
      <c r="IA66" s="40"/>
      <c r="IB66" s="40"/>
      <c r="IC66" s="40"/>
      <c r="ID66" s="40"/>
      <c r="IE66" s="40"/>
      <c r="IF66" s="40"/>
      <c r="IG66" s="40"/>
      <c r="IH66" s="40"/>
      <c r="II66" s="40"/>
      <c r="IJ66" s="40">
        <v>1</v>
      </c>
      <c r="IK66" s="40">
        <v>55262.375596134938</v>
      </c>
      <c r="IL66" s="40">
        <v>1</v>
      </c>
      <c r="IM66" s="40">
        <v>57167.974754622352</v>
      </c>
      <c r="IN66" s="40"/>
      <c r="IO66" s="40"/>
      <c r="IP66" s="40">
        <v>2</v>
      </c>
      <c r="IQ66" s="40">
        <v>56215.175175378645</v>
      </c>
      <c r="IR66" s="40"/>
      <c r="IS66" s="40"/>
      <c r="IT66" s="40"/>
      <c r="IU66" s="40"/>
      <c r="IV66" s="40"/>
      <c r="IW66" s="40"/>
      <c r="IX66" s="40"/>
      <c r="IY66" s="40"/>
      <c r="IZ66" s="40"/>
      <c r="JA66" s="40"/>
      <c r="JB66" s="40"/>
      <c r="JC66" s="40"/>
      <c r="JD66" s="40"/>
      <c r="JE66" s="40"/>
      <c r="JF66" s="40"/>
      <c r="JG66" s="40"/>
      <c r="JH66" s="40"/>
      <c r="JI66" s="40"/>
      <c r="JJ66" s="40"/>
      <c r="JK66" s="40"/>
      <c r="JL66" s="40">
        <v>2</v>
      </c>
      <c r="JM66" s="40">
        <v>56215.175175378645</v>
      </c>
      <c r="JN66" s="40"/>
      <c r="JO66" s="40"/>
      <c r="JP66" s="40"/>
      <c r="JQ66" s="40"/>
      <c r="JR66" s="40"/>
      <c r="JS66" s="40"/>
      <c r="JT66" s="40"/>
      <c r="JU66" s="40"/>
      <c r="JV66" s="40"/>
      <c r="JW66" s="40"/>
      <c r="JX66" s="40"/>
      <c r="JY66" s="40"/>
      <c r="JZ66" s="40"/>
      <c r="KA66" s="40"/>
      <c r="KB66" s="40"/>
      <c r="KC66" s="40"/>
      <c r="KD66" s="40"/>
      <c r="KE66" s="40"/>
      <c r="KF66" s="40"/>
      <c r="KG66" s="40"/>
      <c r="KH66" s="40"/>
      <c r="KI66" s="40"/>
      <c r="KJ66" s="40"/>
      <c r="KK66" s="40"/>
      <c r="KL66" s="40"/>
      <c r="KM66" s="40"/>
      <c r="KN66" s="40"/>
      <c r="KO66" s="40"/>
      <c r="KP66" s="40"/>
      <c r="KQ66" s="40"/>
      <c r="KR66" s="40"/>
      <c r="KS66" s="40"/>
      <c r="KT66" s="40"/>
      <c r="KU66" s="40"/>
      <c r="KV66" s="40"/>
      <c r="KW66" s="40"/>
      <c r="KX66" s="40"/>
      <c r="KY66" s="40"/>
      <c r="KZ66" s="40"/>
      <c r="LA66" s="40"/>
      <c r="LB66" s="40"/>
      <c r="LC66" s="40"/>
      <c r="LD66" s="40"/>
      <c r="LE66" s="40"/>
      <c r="LF66" s="40"/>
      <c r="LG66" s="40"/>
      <c r="LH66" s="40"/>
      <c r="LI66" s="40"/>
      <c r="LJ66" s="40"/>
      <c r="LK66" s="40"/>
      <c r="LL66" s="40"/>
      <c r="LM66" s="40"/>
      <c r="LN66" s="40"/>
      <c r="LO66" s="40"/>
      <c r="LP66" s="40"/>
      <c r="LQ66" s="40"/>
      <c r="LR66" s="40"/>
      <c r="LS66" s="40"/>
      <c r="LT66" s="40"/>
      <c r="LU66" s="40"/>
      <c r="LV66" s="40"/>
      <c r="LW66" s="40"/>
      <c r="LX66" s="40"/>
      <c r="LY66" s="40"/>
      <c r="LZ66" s="40"/>
      <c r="MA66" s="40"/>
      <c r="MB66" s="40"/>
      <c r="MC66" s="40"/>
      <c r="MD66" s="40"/>
      <c r="ME66" s="40"/>
      <c r="MF66" s="40"/>
      <c r="MG66" s="40"/>
      <c r="MH66" s="40"/>
      <c r="MI66" s="40"/>
      <c r="MJ66" s="40"/>
      <c r="MK66" s="40"/>
      <c r="ML66" s="40"/>
      <c r="MM66" s="40"/>
      <c r="MN66" s="40"/>
      <c r="MO66" s="40"/>
      <c r="MP66" s="40"/>
      <c r="MQ66" s="40"/>
      <c r="MR66" s="40"/>
      <c r="MS66" s="40"/>
      <c r="MT66" s="40"/>
      <c r="MU66" s="40"/>
      <c r="MV66" s="40"/>
      <c r="MW66" s="40"/>
      <c r="MX66" s="40"/>
      <c r="MY66" s="40"/>
      <c r="MZ66" s="40">
        <v>10</v>
      </c>
      <c r="NA66" s="40">
        <v>46235.660112252495</v>
      </c>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AJE66"/>
      <c r="AJF66"/>
      <c r="AJG66"/>
      <c r="AJH66"/>
      <c r="AJI66"/>
      <c r="AJJ66"/>
      <c r="AJK66"/>
      <c r="AJL66"/>
      <c r="AJM66"/>
      <c r="AJN66"/>
      <c r="AJO66"/>
      <c r="AJP66"/>
      <c r="AJQ66"/>
      <c r="AJR66"/>
      <c r="AJS66"/>
      <c r="AJT66"/>
      <c r="AJU66"/>
      <c r="AJV66"/>
      <c r="AJW66"/>
      <c r="AJX66"/>
      <c r="AJY66"/>
      <c r="AJZ66"/>
      <c r="AKA66"/>
      <c r="AKB66"/>
      <c r="AKC66"/>
      <c r="AKD66"/>
      <c r="AKE66"/>
      <c r="AKF66"/>
      <c r="AKG66"/>
      <c r="AKH66"/>
      <c r="AKI66"/>
      <c r="AKJ66"/>
      <c r="AKK66"/>
      <c r="AKL66"/>
      <c r="AKM66"/>
      <c r="AKN66"/>
      <c r="AKO66"/>
      <c r="AKP66"/>
      <c r="AKQ66"/>
      <c r="AKR66"/>
      <c r="AKS66"/>
      <c r="AKT66"/>
      <c r="AKU66"/>
      <c r="AKV66"/>
      <c r="AKW66"/>
      <c r="AKX66"/>
      <c r="AKY66"/>
      <c r="AKZ66"/>
      <c r="ALA66"/>
      <c r="ALB66"/>
      <c r="ALC66"/>
      <c r="ALD66"/>
      <c r="ALE66"/>
      <c r="ALF66"/>
      <c r="ALG66"/>
      <c r="ALH66"/>
      <c r="ALI66"/>
      <c r="ALJ66"/>
      <c r="ALK66"/>
      <c r="ALL66"/>
      <c r="ALM66"/>
      <c r="ALN66"/>
      <c r="ALO66"/>
      <c r="ALP66"/>
      <c r="ALQ66"/>
      <c r="ALR66"/>
      <c r="ALS66"/>
      <c r="ALT66"/>
      <c r="ALU66"/>
      <c r="ALV66"/>
      <c r="ALW66"/>
      <c r="ALX66"/>
      <c r="ALY66"/>
      <c r="ALZ66"/>
      <c r="AMA66"/>
      <c r="AMB66"/>
      <c r="AMC66"/>
      <c r="AMD66"/>
      <c r="AME66"/>
      <c r="AMF66"/>
      <c r="AMG66"/>
      <c r="AMH66"/>
      <c r="AMI66"/>
      <c r="AMJ66"/>
      <c r="AMK66"/>
      <c r="AML66"/>
      <c r="AMM66"/>
      <c r="AMN66"/>
      <c r="AMO66"/>
      <c r="AMP66"/>
      <c r="AMQ66"/>
      <c r="AMR66"/>
      <c r="AMS66"/>
      <c r="AMT66"/>
      <c r="AMU66"/>
      <c r="AMV66"/>
      <c r="AMW66"/>
      <c r="AMX66"/>
      <c r="AMY66"/>
      <c r="AMZ66"/>
      <c r="ANA66"/>
      <c r="ANB66"/>
      <c r="ANC66"/>
      <c r="AND66"/>
      <c r="ANE66"/>
      <c r="ANF66"/>
      <c r="ANG66"/>
      <c r="ANH66"/>
      <c r="ANI66"/>
      <c r="ANJ66"/>
      <c r="ANK66"/>
      <c r="ANL66"/>
      <c r="ANM66"/>
      <c r="ANN66"/>
      <c r="ANO66"/>
      <c r="ANP66"/>
      <c r="ANQ66"/>
      <c r="ANR66"/>
      <c r="ANS66"/>
      <c r="ANT66"/>
      <c r="ANU66"/>
      <c r="ANV66"/>
      <c r="ANW66"/>
      <c r="ANX66"/>
      <c r="ANY66"/>
      <c r="ANZ66"/>
      <c r="AOA66"/>
      <c r="AOB66"/>
      <c r="AOC66"/>
      <c r="AOD66"/>
      <c r="AOE66"/>
      <c r="AOF66"/>
      <c r="AOG66"/>
      <c r="AOH66"/>
      <c r="AOI66"/>
      <c r="AOJ66"/>
      <c r="AOK66"/>
      <c r="AOL66"/>
      <c r="AOM66"/>
      <c r="AON66"/>
      <c r="AOO66"/>
      <c r="AOP66"/>
      <c r="AOQ66"/>
      <c r="AOR66"/>
      <c r="AOS66"/>
      <c r="AOT66"/>
      <c r="AOU66"/>
      <c r="AOV66"/>
      <c r="AOW66"/>
      <c r="AOX66"/>
      <c r="AOY66"/>
      <c r="AOZ66"/>
      <c r="APA66"/>
      <c r="APB66"/>
      <c r="APC66"/>
      <c r="APD66"/>
      <c r="APE66"/>
      <c r="APF66"/>
      <c r="APG66"/>
      <c r="APH66"/>
      <c r="API66"/>
      <c r="APJ66"/>
      <c r="APK66"/>
      <c r="APL66"/>
      <c r="APM66"/>
      <c r="APN66"/>
      <c r="APO66"/>
      <c r="APP66"/>
      <c r="APQ66"/>
      <c r="APR66"/>
      <c r="APS66"/>
      <c r="APT66"/>
      <c r="APU66"/>
      <c r="APV66"/>
      <c r="APW66"/>
      <c r="APX66"/>
      <c r="APY66"/>
      <c r="APZ66"/>
      <c r="AQA66"/>
      <c r="AQB66"/>
      <c r="AQC66"/>
      <c r="AQD66"/>
      <c r="AQE66"/>
      <c r="AQF66"/>
      <c r="AQG66"/>
      <c r="AQH66"/>
      <c r="AQI66"/>
      <c r="AQJ66"/>
      <c r="AQK66"/>
      <c r="AQL66"/>
      <c r="AQM66"/>
      <c r="AQN66"/>
      <c r="AQO66"/>
      <c r="AQP66"/>
      <c r="AQQ66"/>
      <c r="AQR66"/>
      <c r="AQS66"/>
      <c r="AQT66"/>
      <c r="AQU66"/>
      <c r="AQV66"/>
      <c r="AQW66"/>
      <c r="AQX66"/>
      <c r="AQY66"/>
      <c r="AQZ66"/>
      <c r="ARA66"/>
      <c r="ARB66"/>
      <c r="ARC66"/>
      <c r="ARD66"/>
      <c r="ARE66"/>
      <c r="ARF66"/>
      <c r="ARG66"/>
      <c r="ARH66"/>
      <c r="ARI66"/>
      <c r="ARJ66"/>
      <c r="ARK66"/>
      <c r="ARL66"/>
      <c r="ARM66"/>
      <c r="ARN66"/>
      <c r="ARO66"/>
      <c r="ARP66"/>
      <c r="ARQ66"/>
      <c r="ARR66"/>
      <c r="ARS66"/>
      <c r="ART66"/>
      <c r="ARU66"/>
      <c r="ARV66"/>
      <c r="ARW66"/>
      <c r="ARX66"/>
      <c r="ARY66"/>
      <c r="ARZ66"/>
      <c r="ASA66"/>
      <c r="ASB66"/>
      <c r="ASC66"/>
      <c r="ASD66"/>
      <c r="ASE66"/>
      <c r="ASF66"/>
      <c r="ASG66"/>
      <c r="ASH66"/>
      <c r="ASI66"/>
      <c r="ASJ66"/>
      <c r="ASK66"/>
      <c r="ASL66"/>
      <c r="ASM66"/>
      <c r="ASN66"/>
      <c r="ASO66"/>
      <c r="ASP66"/>
      <c r="ASQ66"/>
      <c r="ASR66"/>
      <c r="ASS66"/>
      <c r="AST66"/>
      <c r="ASU66"/>
      <c r="ASV66"/>
      <c r="ASW66"/>
      <c r="ASX66"/>
      <c r="ASY66"/>
      <c r="ASZ66"/>
      <c r="ATA66"/>
      <c r="ATB66"/>
      <c r="ATC66"/>
      <c r="ATD66"/>
      <c r="ATE66"/>
      <c r="ATF66"/>
      <c r="ATG66"/>
      <c r="ATH66"/>
      <c r="ATI66"/>
      <c r="ATJ66"/>
      <c r="ATK66"/>
      <c r="ATL66"/>
      <c r="ATM66"/>
      <c r="ATN66"/>
      <c r="ATO66"/>
      <c r="ATP66"/>
      <c r="ATQ66"/>
      <c r="ATR66"/>
      <c r="ATS66"/>
      <c r="ATT66"/>
      <c r="ATU66"/>
      <c r="ATV66"/>
      <c r="ATW66"/>
      <c r="ATX66"/>
      <c r="ATY66"/>
      <c r="ATZ66"/>
      <c r="AUA66"/>
      <c r="AUB66"/>
      <c r="AUC66"/>
      <c r="AUD66"/>
      <c r="AUE66"/>
      <c r="AUF66"/>
      <c r="AUG66"/>
      <c r="AUH66"/>
      <c r="AUI66"/>
      <c r="AUJ66"/>
      <c r="AUK66"/>
      <c r="AUL66"/>
      <c r="AUM66"/>
      <c r="AUN66"/>
      <c r="AUO66"/>
      <c r="AUP66"/>
      <c r="AUQ66"/>
      <c r="AUR66"/>
      <c r="AUS66"/>
      <c r="AUT66"/>
      <c r="AUU66"/>
      <c r="AUV66"/>
      <c r="AUW66"/>
      <c r="AUX66"/>
      <c r="AUY66"/>
      <c r="AUZ66"/>
      <c r="AVA66"/>
      <c r="AVB66"/>
      <c r="AVC66"/>
      <c r="AVD66"/>
      <c r="AVE66"/>
      <c r="AVF66"/>
      <c r="AVG66"/>
      <c r="AVH66"/>
      <c r="AVI66"/>
      <c r="AVJ66"/>
      <c r="AVK66"/>
      <c r="AVL66"/>
      <c r="AVM66"/>
      <c r="AVN66"/>
      <c r="AVO66"/>
      <c r="AVP66"/>
      <c r="AVQ66"/>
      <c r="AVR66"/>
      <c r="AVS66"/>
      <c r="AVT66"/>
      <c r="AVU66"/>
      <c r="AVV66"/>
      <c r="AVW66"/>
      <c r="AVX66"/>
      <c r="AVY66"/>
      <c r="AVZ66"/>
      <c r="AWA66"/>
    </row>
    <row r="67" spans="1:1275" ht="15" x14ac:dyDescent="0.25">
      <c r="A67" s="41" t="s">
        <v>185</v>
      </c>
      <c r="B67" s="40"/>
      <c r="C67" s="40"/>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v>1</v>
      </c>
      <c r="CE67" s="40">
        <v>68954.520184280962</v>
      </c>
      <c r="CF67" s="40"/>
      <c r="CG67" s="40"/>
      <c r="CH67" s="40"/>
      <c r="CI67" s="40"/>
      <c r="CJ67" s="40"/>
      <c r="CK67" s="40"/>
      <c r="CL67" s="40">
        <v>1</v>
      </c>
      <c r="CM67" s="40">
        <v>68954.520184280962</v>
      </c>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v>1</v>
      </c>
      <c r="DQ67" s="40">
        <v>68954.520184280962</v>
      </c>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v>1</v>
      </c>
      <c r="GA67" s="40">
        <v>100000</v>
      </c>
      <c r="GB67" s="40"/>
      <c r="GC67" s="40"/>
      <c r="GD67" s="40"/>
      <c r="GE67" s="40"/>
      <c r="GF67" s="40">
        <v>1</v>
      </c>
      <c r="GG67" s="40">
        <v>100000</v>
      </c>
      <c r="GH67" s="40"/>
      <c r="GI67" s="40"/>
      <c r="GJ67" s="40"/>
      <c r="GK67" s="40"/>
      <c r="GL67" s="40"/>
      <c r="GM67" s="40"/>
      <c r="GN67" s="40">
        <v>1</v>
      </c>
      <c r="GO67" s="40">
        <v>100000</v>
      </c>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40"/>
      <c r="HP67" s="40"/>
      <c r="HQ67" s="40"/>
      <c r="HR67" s="40"/>
      <c r="HS67" s="40"/>
      <c r="HT67" s="40"/>
      <c r="HU67" s="40"/>
      <c r="HV67" s="40"/>
      <c r="HW67" s="40"/>
      <c r="HX67" s="40"/>
      <c r="HY67" s="40"/>
      <c r="HZ67" s="40"/>
      <c r="IA67" s="40"/>
      <c r="IB67" s="40"/>
      <c r="IC67" s="40"/>
      <c r="ID67" s="40"/>
      <c r="IE67" s="40"/>
      <c r="IF67" s="40"/>
      <c r="IG67" s="40"/>
      <c r="IH67" s="40"/>
      <c r="II67" s="40"/>
      <c r="IJ67" s="40"/>
      <c r="IK67" s="40"/>
      <c r="IL67" s="40"/>
      <c r="IM67" s="40"/>
      <c r="IN67" s="40"/>
      <c r="IO67" s="40"/>
      <c r="IP67" s="40"/>
      <c r="IQ67" s="40"/>
      <c r="IR67" s="40"/>
      <c r="IS67" s="40"/>
      <c r="IT67" s="40"/>
      <c r="IU67" s="40"/>
      <c r="IV67" s="40"/>
      <c r="IW67" s="40"/>
      <c r="IX67" s="40"/>
      <c r="IY67" s="40"/>
      <c r="IZ67" s="40"/>
      <c r="JA67" s="40"/>
      <c r="JB67" s="40"/>
      <c r="JC67" s="40"/>
      <c r="JD67" s="40"/>
      <c r="JE67" s="40"/>
      <c r="JF67" s="40"/>
      <c r="JG67" s="40"/>
      <c r="JH67" s="40"/>
      <c r="JI67" s="40"/>
      <c r="JJ67" s="40"/>
      <c r="JK67" s="40"/>
      <c r="JL67" s="40"/>
      <c r="JM67" s="40"/>
      <c r="JN67" s="40"/>
      <c r="JO67" s="40"/>
      <c r="JP67" s="40"/>
      <c r="JQ67" s="40"/>
      <c r="JR67" s="40"/>
      <c r="JS67" s="40"/>
      <c r="JT67" s="40"/>
      <c r="JU67" s="40"/>
      <c r="JV67" s="40"/>
      <c r="JW67" s="40"/>
      <c r="JX67" s="40"/>
      <c r="JY67" s="40"/>
      <c r="JZ67" s="40"/>
      <c r="KA67" s="40"/>
      <c r="KB67" s="40"/>
      <c r="KC67" s="40"/>
      <c r="KD67" s="40"/>
      <c r="KE67" s="40"/>
      <c r="KF67" s="40"/>
      <c r="KG67" s="40"/>
      <c r="KH67" s="40"/>
      <c r="KI67" s="40"/>
      <c r="KJ67" s="40"/>
      <c r="KK67" s="40"/>
      <c r="KL67" s="40"/>
      <c r="KM67" s="40"/>
      <c r="KN67" s="40"/>
      <c r="KO67" s="40"/>
      <c r="KP67" s="40"/>
      <c r="KQ67" s="40"/>
      <c r="KR67" s="40"/>
      <c r="KS67" s="40"/>
      <c r="KT67" s="40"/>
      <c r="KU67" s="40"/>
      <c r="KV67" s="40"/>
      <c r="KW67" s="40"/>
      <c r="KX67" s="40"/>
      <c r="KY67" s="40"/>
      <c r="KZ67" s="40"/>
      <c r="LA67" s="40"/>
      <c r="LB67" s="40"/>
      <c r="LC67" s="40"/>
      <c r="LD67" s="40"/>
      <c r="LE67" s="40"/>
      <c r="LF67" s="40"/>
      <c r="LG67" s="40"/>
      <c r="LH67" s="40"/>
      <c r="LI67" s="40"/>
      <c r="LJ67" s="40"/>
      <c r="LK67" s="40"/>
      <c r="LL67" s="40"/>
      <c r="LM67" s="40"/>
      <c r="LN67" s="40"/>
      <c r="LO67" s="40"/>
      <c r="LP67" s="40"/>
      <c r="LQ67" s="40"/>
      <c r="LR67" s="40"/>
      <c r="LS67" s="40"/>
      <c r="LT67" s="40"/>
      <c r="LU67" s="40"/>
      <c r="LV67" s="40"/>
      <c r="LW67" s="40"/>
      <c r="LX67" s="40"/>
      <c r="LY67" s="40"/>
      <c r="LZ67" s="40"/>
      <c r="MA67" s="40"/>
      <c r="MB67" s="40"/>
      <c r="MC67" s="40"/>
      <c r="MD67" s="40"/>
      <c r="ME67" s="40"/>
      <c r="MF67" s="40"/>
      <c r="MG67" s="40"/>
      <c r="MH67" s="40"/>
      <c r="MI67" s="40"/>
      <c r="MJ67" s="40"/>
      <c r="MK67" s="40"/>
      <c r="ML67" s="40"/>
      <c r="MM67" s="40"/>
      <c r="MN67" s="40"/>
      <c r="MO67" s="40"/>
      <c r="MP67" s="40"/>
      <c r="MQ67" s="40"/>
      <c r="MR67" s="40"/>
      <c r="MS67" s="40"/>
      <c r="MT67" s="40"/>
      <c r="MU67" s="40"/>
      <c r="MV67" s="40"/>
      <c r="MW67" s="40"/>
      <c r="MX67" s="40"/>
      <c r="MY67" s="40"/>
      <c r="MZ67" s="40">
        <v>2</v>
      </c>
      <c r="NA67" s="40">
        <v>84477.260092140481</v>
      </c>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c r="AKB67"/>
      <c r="AKC67"/>
      <c r="AKD67"/>
      <c r="AKE67"/>
      <c r="AKF67"/>
      <c r="AKG67"/>
      <c r="AKH67"/>
      <c r="AKI67"/>
      <c r="AKJ67"/>
      <c r="AKK67"/>
      <c r="AKL67"/>
      <c r="AKM67"/>
      <c r="AKN67"/>
      <c r="AKO67"/>
      <c r="AKP67"/>
      <c r="AKQ67"/>
      <c r="AKR67"/>
      <c r="AKS67"/>
      <c r="AKT67"/>
      <c r="AKU67"/>
      <c r="AKV67"/>
      <c r="AKW67"/>
      <c r="AKX67"/>
      <c r="AKY67"/>
      <c r="AKZ67"/>
      <c r="ALA67"/>
      <c r="ALB67"/>
      <c r="ALC67"/>
      <c r="ALD67"/>
      <c r="ALE67"/>
      <c r="ALF67"/>
      <c r="ALG67"/>
      <c r="ALH67"/>
      <c r="ALI67"/>
      <c r="ALJ67"/>
      <c r="ALK67"/>
      <c r="ALL67"/>
      <c r="ALM67"/>
      <c r="ALN67"/>
      <c r="ALO67"/>
      <c r="ALP67"/>
      <c r="ALQ67"/>
      <c r="ALR67"/>
      <c r="ALS67"/>
      <c r="ALT67"/>
      <c r="ALU67"/>
      <c r="ALV67"/>
      <c r="ALW67"/>
      <c r="ALX67"/>
      <c r="ALY67"/>
      <c r="ALZ67"/>
      <c r="AMA67"/>
      <c r="AMB67"/>
      <c r="AMC67"/>
      <c r="AMD67"/>
      <c r="AME67"/>
      <c r="AMF67"/>
      <c r="AMG67"/>
      <c r="AMH67"/>
      <c r="AMI67"/>
      <c r="AMJ67"/>
      <c r="AMK67"/>
      <c r="AML67"/>
      <c r="AMM67"/>
      <c r="AMN67"/>
      <c r="AMO67"/>
      <c r="AMP67"/>
      <c r="AMQ67"/>
      <c r="AMR67"/>
      <c r="AMS67"/>
      <c r="AMT67"/>
      <c r="AMU67"/>
      <c r="AMV67"/>
      <c r="AMW67"/>
      <c r="AMX67"/>
      <c r="AMY67"/>
      <c r="AMZ67"/>
      <c r="ANA67"/>
      <c r="ANB67"/>
      <c r="ANC67"/>
      <c r="AND67"/>
      <c r="ANE67"/>
      <c r="ANF67"/>
      <c r="ANG67"/>
      <c r="ANH67"/>
      <c r="ANI67"/>
      <c r="ANJ67"/>
      <c r="ANK67"/>
      <c r="ANL67"/>
      <c r="ANM67"/>
      <c r="ANN67"/>
      <c r="ANO67"/>
      <c r="ANP67"/>
      <c r="ANQ67"/>
      <c r="ANR67"/>
      <c r="ANS67"/>
      <c r="ANT67"/>
      <c r="ANU67"/>
      <c r="ANV67"/>
      <c r="ANW67"/>
      <c r="ANX67"/>
      <c r="ANY67"/>
      <c r="ANZ67"/>
      <c r="AOA67"/>
      <c r="AOB67"/>
      <c r="AOC67"/>
      <c r="AOD67"/>
      <c r="AOE67"/>
      <c r="AOF67"/>
      <c r="AOG67"/>
      <c r="AOH67"/>
      <c r="AOI67"/>
      <c r="AOJ67"/>
      <c r="AOK67"/>
      <c r="AOL67"/>
      <c r="AOM67"/>
      <c r="AON67"/>
      <c r="AOO67"/>
      <c r="AOP67"/>
      <c r="AOQ67"/>
      <c r="AOR67"/>
      <c r="AOS67"/>
      <c r="AOT67"/>
      <c r="AOU67"/>
      <c r="AOV67"/>
      <c r="AOW67"/>
      <c r="AOX67"/>
      <c r="AOY67"/>
      <c r="AOZ67"/>
      <c r="APA67"/>
      <c r="APB67"/>
      <c r="APC67"/>
      <c r="APD67"/>
      <c r="APE67"/>
      <c r="APF67"/>
      <c r="APG67"/>
      <c r="APH67"/>
      <c r="API67"/>
      <c r="APJ67"/>
      <c r="APK67"/>
      <c r="APL67"/>
      <c r="APM67"/>
      <c r="APN67"/>
      <c r="APO67"/>
      <c r="APP67"/>
      <c r="APQ67"/>
      <c r="APR67"/>
      <c r="APS67"/>
      <c r="APT67"/>
      <c r="APU67"/>
      <c r="APV67"/>
      <c r="APW67"/>
      <c r="APX67"/>
      <c r="APY67"/>
      <c r="APZ67"/>
      <c r="AQA67"/>
      <c r="AQB67"/>
      <c r="AQC67"/>
      <c r="AQD67"/>
      <c r="AQE67"/>
      <c r="AQF67"/>
      <c r="AQG67"/>
      <c r="AQH67"/>
      <c r="AQI67"/>
      <c r="AQJ67"/>
      <c r="AQK67"/>
      <c r="AQL67"/>
      <c r="AQM67"/>
      <c r="AQN67"/>
      <c r="AQO67"/>
      <c r="AQP67"/>
      <c r="AQQ67"/>
      <c r="AQR67"/>
      <c r="AQS67"/>
      <c r="AQT67"/>
      <c r="AQU67"/>
      <c r="AQV67"/>
      <c r="AQW67"/>
      <c r="AQX67"/>
      <c r="AQY67"/>
      <c r="AQZ67"/>
      <c r="ARA67"/>
      <c r="ARB67"/>
      <c r="ARC67"/>
      <c r="ARD67"/>
      <c r="ARE67"/>
      <c r="ARF67"/>
      <c r="ARG67"/>
      <c r="ARH67"/>
      <c r="ARI67"/>
      <c r="ARJ67"/>
      <c r="ARK67"/>
      <c r="ARL67"/>
      <c r="ARM67"/>
      <c r="ARN67"/>
      <c r="ARO67"/>
      <c r="ARP67"/>
      <c r="ARQ67"/>
      <c r="ARR67"/>
      <c r="ARS67"/>
      <c r="ART67"/>
      <c r="ARU67"/>
      <c r="ARV67"/>
      <c r="ARW67"/>
      <c r="ARX67"/>
      <c r="ARY67"/>
      <c r="ARZ67"/>
      <c r="ASA67"/>
      <c r="ASB67"/>
      <c r="ASC67"/>
      <c r="ASD67"/>
      <c r="ASE67"/>
      <c r="ASF67"/>
      <c r="ASG67"/>
      <c r="ASH67"/>
      <c r="ASI67"/>
      <c r="ASJ67"/>
      <c r="ASK67"/>
      <c r="ASL67"/>
      <c r="ASM67"/>
      <c r="ASN67"/>
      <c r="ASO67"/>
      <c r="ASP67"/>
      <c r="ASQ67"/>
      <c r="ASR67"/>
      <c r="ASS67"/>
      <c r="AST67"/>
      <c r="ASU67"/>
      <c r="ASV67"/>
      <c r="ASW67"/>
      <c r="ASX67"/>
      <c r="ASY67"/>
      <c r="ASZ67"/>
      <c r="ATA67"/>
      <c r="ATB67"/>
      <c r="ATC67"/>
      <c r="ATD67"/>
      <c r="ATE67"/>
      <c r="ATF67"/>
      <c r="ATG67"/>
      <c r="ATH67"/>
      <c r="ATI67"/>
      <c r="ATJ67"/>
      <c r="ATK67"/>
      <c r="ATL67"/>
      <c r="ATM67"/>
      <c r="ATN67"/>
      <c r="ATO67"/>
      <c r="ATP67"/>
      <c r="ATQ67"/>
      <c r="ATR67"/>
      <c r="ATS67"/>
      <c r="ATT67"/>
      <c r="ATU67"/>
      <c r="ATV67"/>
      <c r="ATW67"/>
      <c r="ATX67"/>
      <c r="ATY67"/>
      <c r="ATZ67"/>
      <c r="AUA67"/>
      <c r="AUB67"/>
      <c r="AUC67"/>
      <c r="AUD67"/>
      <c r="AUE67"/>
      <c r="AUF67"/>
      <c r="AUG67"/>
      <c r="AUH67"/>
      <c r="AUI67"/>
      <c r="AUJ67"/>
      <c r="AUK67"/>
      <c r="AUL67"/>
      <c r="AUM67"/>
      <c r="AUN67"/>
      <c r="AUO67"/>
      <c r="AUP67"/>
      <c r="AUQ67"/>
      <c r="AUR67"/>
      <c r="AUS67"/>
      <c r="AUT67"/>
      <c r="AUU67"/>
      <c r="AUV67"/>
      <c r="AUW67"/>
      <c r="AUX67"/>
      <c r="AUY67"/>
      <c r="AUZ67"/>
      <c r="AVA67"/>
      <c r="AVB67"/>
      <c r="AVC67"/>
      <c r="AVD67"/>
      <c r="AVE67"/>
      <c r="AVF67"/>
      <c r="AVG67"/>
      <c r="AVH67"/>
      <c r="AVI67"/>
      <c r="AVJ67"/>
      <c r="AVK67"/>
      <c r="AVL67"/>
      <c r="AVM67"/>
      <c r="AVN67"/>
      <c r="AVO67"/>
      <c r="AVP67"/>
      <c r="AVQ67"/>
      <c r="AVR67"/>
      <c r="AVS67"/>
      <c r="AVT67"/>
      <c r="AVU67"/>
      <c r="AVV67"/>
      <c r="AVW67"/>
      <c r="AVX67"/>
      <c r="AVY67"/>
      <c r="AVZ67"/>
      <c r="AWA67"/>
    </row>
    <row r="68" spans="1:1275" ht="15" x14ac:dyDescent="0.25">
      <c r="A68" s="41" t="s">
        <v>168</v>
      </c>
      <c r="B68" s="40"/>
      <c r="C68" s="40"/>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v>1</v>
      </c>
      <c r="BI68" s="40">
        <v>150000</v>
      </c>
      <c r="BJ68" s="40"/>
      <c r="BK68" s="40"/>
      <c r="BL68" s="40"/>
      <c r="BM68" s="40"/>
      <c r="BN68" s="40"/>
      <c r="BO68" s="40"/>
      <c r="BP68" s="40">
        <v>1</v>
      </c>
      <c r="BQ68" s="40">
        <v>150000</v>
      </c>
      <c r="BR68" s="40"/>
      <c r="BS68" s="40"/>
      <c r="BT68" s="40"/>
      <c r="BU68" s="40"/>
      <c r="BV68" s="40"/>
      <c r="BW68" s="40"/>
      <c r="BX68" s="40"/>
      <c r="BY68" s="40"/>
      <c r="BZ68" s="40"/>
      <c r="CA68" s="40"/>
      <c r="CB68" s="40">
        <v>1</v>
      </c>
      <c r="CC68" s="40">
        <v>150000</v>
      </c>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v>1</v>
      </c>
      <c r="DY68" s="40">
        <v>145000</v>
      </c>
      <c r="DZ68" s="40">
        <v>1</v>
      </c>
      <c r="EA68" s="40">
        <v>145000</v>
      </c>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v>1</v>
      </c>
      <c r="FC68" s="40">
        <v>145000</v>
      </c>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40"/>
      <c r="HV68" s="40"/>
      <c r="HW68" s="40"/>
      <c r="HX68" s="40"/>
      <c r="HY68" s="40"/>
      <c r="HZ68" s="40"/>
      <c r="IA68" s="40"/>
      <c r="IB68" s="40">
        <v>1</v>
      </c>
      <c r="IC68" s="40">
        <v>107000</v>
      </c>
      <c r="ID68" s="40"/>
      <c r="IE68" s="40"/>
      <c r="IF68" s="40">
        <v>1</v>
      </c>
      <c r="IG68" s="40">
        <v>107000</v>
      </c>
      <c r="IH68" s="40"/>
      <c r="II68" s="40"/>
      <c r="IJ68" s="40"/>
      <c r="IK68" s="40"/>
      <c r="IL68" s="40"/>
      <c r="IM68" s="40"/>
      <c r="IN68" s="40"/>
      <c r="IO68" s="40"/>
      <c r="IP68" s="40"/>
      <c r="IQ68" s="40"/>
      <c r="IR68" s="40"/>
      <c r="IS68" s="40"/>
      <c r="IT68" s="40"/>
      <c r="IU68" s="40"/>
      <c r="IV68" s="40"/>
      <c r="IW68" s="40"/>
      <c r="IX68" s="40"/>
      <c r="IY68" s="40"/>
      <c r="IZ68" s="40"/>
      <c r="JA68" s="40"/>
      <c r="JB68" s="40"/>
      <c r="JC68" s="40"/>
      <c r="JD68" s="40">
        <v>1</v>
      </c>
      <c r="JE68" s="40">
        <v>148102.22862117883</v>
      </c>
      <c r="JF68" s="40"/>
      <c r="JG68" s="40"/>
      <c r="JH68" s="40"/>
      <c r="JI68" s="40"/>
      <c r="JJ68" s="40">
        <v>1</v>
      </c>
      <c r="JK68" s="40">
        <v>148102.22862117883</v>
      </c>
      <c r="JL68" s="40">
        <v>2</v>
      </c>
      <c r="JM68" s="40">
        <v>127551.11431058942</v>
      </c>
      <c r="JN68" s="40"/>
      <c r="JO68" s="40"/>
      <c r="JP68" s="40"/>
      <c r="JQ68" s="40"/>
      <c r="JR68" s="40"/>
      <c r="JS68" s="40"/>
      <c r="JT68" s="40"/>
      <c r="JU68" s="40"/>
      <c r="JV68" s="40"/>
      <c r="JW68" s="40"/>
      <c r="JX68" s="40"/>
      <c r="JY68" s="40"/>
      <c r="JZ68" s="40"/>
      <c r="KA68" s="40"/>
      <c r="KB68" s="40"/>
      <c r="KC68" s="40"/>
      <c r="KD68" s="40"/>
      <c r="KE68" s="40"/>
      <c r="KF68" s="40"/>
      <c r="KG68" s="40"/>
      <c r="KH68" s="40"/>
      <c r="KI68" s="40"/>
      <c r="KJ68" s="40"/>
      <c r="KK68" s="40"/>
      <c r="KL68" s="40"/>
      <c r="KM68" s="40"/>
      <c r="KN68" s="40"/>
      <c r="KO68" s="40"/>
      <c r="KP68" s="40"/>
      <c r="KQ68" s="40"/>
      <c r="KR68" s="40"/>
      <c r="KS68" s="40"/>
      <c r="KT68" s="40"/>
      <c r="KU68" s="40"/>
      <c r="KV68" s="40"/>
      <c r="KW68" s="40"/>
      <c r="KX68" s="40"/>
      <c r="KY68" s="40"/>
      <c r="KZ68" s="40"/>
      <c r="LA68" s="40"/>
      <c r="LB68" s="40"/>
      <c r="LC68" s="40"/>
      <c r="LD68" s="40"/>
      <c r="LE68" s="40"/>
      <c r="LF68" s="40"/>
      <c r="LG68" s="40"/>
      <c r="LH68" s="40"/>
      <c r="LI68" s="40"/>
      <c r="LJ68" s="40"/>
      <c r="LK68" s="40"/>
      <c r="LL68" s="40"/>
      <c r="LM68" s="40"/>
      <c r="LN68" s="40"/>
      <c r="LO68" s="40"/>
      <c r="LP68" s="40"/>
      <c r="LQ68" s="40"/>
      <c r="LR68" s="40"/>
      <c r="LS68" s="40"/>
      <c r="LT68" s="40"/>
      <c r="LU68" s="40"/>
      <c r="LV68" s="40"/>
      <c r="LW68" s="40"/>
      <c r="LX68" s="40"/>
      <c r="LY68" s="40"/>
      <c r="LZ68" s="40"/>
      <c r="MA68" s="40"/>
      <c r="MB68" s="40"/>
      <c r="MC68" s="40"/>
      <c r="MD68" s="40"/>
      <c r="ME68" s="40"/>
      <c r="MF68" s="40"/>
      <c r="MG68" s="40"/>
      <c r="MH68" s="40"/>
      <c r="MI68" s="40"/>
      <c r="MJ68" s="40"/>
      <c r="MK68" s="40"/>
      <c r="ML68" s="40"/>
      <c r="MM68" s="40"/>
      <c r="MN68" s="40"/>
      <c r="MO68" s="40"/>
      <c r="MP68" s="40"/>
      <c r="MQ68" s="40"/>
      <c r="MR68" s="40"/>
      <c r="MS68" s="40"/>
      <c r="MT68" s="40"/>
      <c r="MU68" s="40"/>
      <c r="MV68" s="40"/>
      <c r="MW68" s="40"/>
      <c r="MX68" s="40"/>
      <c r="MY68" s="40"/>
      <c r="MZ68" s="40">
        <v>4</v>
      </c>
      <c r="NA68" s="40">
        <v>137525.55715529469</v>
      </c>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c r="AKB68"/>
      <c r="AKC68"/>
      <c r="AKD68"/>
      <c r="AKE68"/>
      <c r="AKF68"/>
      <c r="AKG68"/>
      <c r="AKH68"/>
      <c r="AKI68"/>
      <c r="AKJ68"/>
      <c r="AKK68"/>
      <c r="AKL68"/>
      <c r="AKM68"/>
      <c r="AKN68"/>
      <c r="AKO68"/>
      <c r="AKP68"/>
      <c r="AKQ68"/>
      <c r="AKR68"/>
      <c r="AKS68"/>
      <c r="AKT68"/>
      <c r="AKU68"/>
      <c r="AKV68"/>
      <c r="AKW68"/>
      <c r="AKX68"/>
      <c r="AKY68"/>
      <c r="AKZ68"/>
      <c r="ALA68"/>
      <c r="ALB68"/>
      <c r="ALC68"/>
      <c r="ALD68"/>
      <c r="ALE68"/>
      <c r="ALF68"/>
      <c r="ALG68"/>
      <c r="ALH68"/>
      <c r="ALI68"/>
      <c r="ALJ68"/>
      <c r="ALK68"/>
      <c r="ALL68"/>
      <c r="ALM68"/>
      <c r="ALN68"/>
      <c r="ALO68"/>
      <c r="ALP68"/>
      <c r="ALQ68"/>
      <c r="ALR68"/>
      <c r="ALS68"/>
      <c r="ALT68"/>
      <c r="ALU68"/>
      <c r="ALV68"/>
      <c r="ALW68"/>
      <c r="ALX68"/>
      <c r="ALY68"/>
      <c r="ALZ68"/>
      <c r="AMA68"/>
      <c r="AMB68"/>
      <c r="AMC68"/>
      <c r="AMD68"/>
      <c r="AME68"/>
      <c r="AMF68"/>
      <c r="AMG68"/>
      <c r="AMH68"/>
      <c r="AMI68"/>
      <c r="AMJ68"/>
      <c r="AMK68"/>
      <c r="AML68"/>
      <c r="AMM68"/>
      <c r="AMN68"/>
      <c r="AMO68"/>
      <c r="AMP68"/>
      <c r="AMQ68"/>
      <c r="AMR68"/>
      <c r="AMS68"/>
      <c r="AMT68"/>
      <c r="AMU68"/>
      <c r="AMV68"/>
      <c r="AMW68"/>
      <c r="AMX68"/>
      <c r="AMY68"/>
      <c r="AMZ68"/>
      <c r="ANA68"/>
      <c r="ANB68"/>
      <c r="ANC68"/>
      <c r="AND68"/>
      <c r="ANE68"/>
      <c r="ANF68"/>
      <c r="ANG68"/>
      <c r="ANH68"/>
      <c r="ANI68"/>
      <c r="ANJ68"/>
      <c r="ANK68"/>
      <c r="ANL68"/>
      <c r="ANM68"/>
      <c r="ANN68"/>
      <c r="ANO68"/>
      <c r="ANP68"/>
      <c r="ANQ68"/>
      <c r="ANR68"/>
      <c r="ANS68"/>
      <c r="ANT68"/>
      <c r="ANU68"/>
      <c r="ANV68"/>
      <c r="ANW68"/>
      <c r="ANX68"/>
      <c r="ANY68"/>
      <c r="ANZ68"/>
      <c r="AOA68"/>
      <c r="AOB68"/>
      <c r="AOC68"/>
      <c r="AOD68"/>
      <c r="AOE68"/>
      <c r="AOF68"/>
      <c r="AOG68"/>
      <c r="AOH68"/>
      <c r="AOI68"/>
      <c r="AOJ68"/>
      <c r="AOK68"/>
      <c r="AOL68"/>
      <c r="AOM68"/>
      <c r="AON68"/>
      <c r="AOO68"/>
      <c r="AOP68"/>
      <c r="AOQ68"/>
      <c r="AOR68"/>
      <c r="AOS68"/>
      <c r="AOT68"/>
      <c r="AOU68"/>
      <c r="AOV68"/>
      <c r="AOW68"/>
      <c r="AOX68"/>
      <c r="AOY68"/>
      <c r="AOZ68"/>
      <c r="APA68"/>
      <c r="APB68"/>
      <c r="APC68"/>
      <c r="APD68"/>
      <c r="APE68"/>
      <c r="APF68"/>
      <c r="APG68"/>
      <c r="APH68"/>
      <c r="API68"/>
      <c r="APJ68"/>
      <c r="APK68"/>
      <c r="APL68"/>
      <c r="APM68"/>
      <c r="APN68"/>
      <c r="APO68"/>
      <c r="APP68"/>
      <c r="APQ68"/>
      <c r="APR68"/>
      <c r="APS68"/>
      <c r="APT68"/>
      <c r="APU68"/>
      <c r="APV68"/>
      <c r="APW68"/>
      <c r="APX68"/>
      <c r="APY68"/>
      <c r="APZ68"/>
      <c r="AQA68"/>
      <c r="AQB68"/>
      <c r="AQC68"/>
      <c r="AQD68"/>
      <c r="AQE68"/>
      <c r="AQF68"/>
      <c r="AQG68"/>
      <c r="AQH68"/>
      <c r="AQI68"/>
      <c r="AQJ68"/>
      <c r="AQK68"/>
      <c r="AQL68"/>
      <c r="AQM68"/>
      <c r="AQN68"/>
      <c r="AQO68"/>
      <c r="AQP68"/>
      <c r="AQQ68"/>
      <c r="AQR68"/>
      <c r="AQS68"/>
      <c r="AQT68"/>
      <c r="AQU68"/>
      <c r="AQV68"/>
      <c r="AQW68"/>
      <c r="AQX68"/>
      <c r="AQY68"/>
      <c r="AQZ68"/>
      <c r="ARA68"/>
      <c r="ARB68"/>
      <c r="ARC68"/>
      <c r="ARD68"/>
      <c r="ARE68"/>
      <c r="ARF68"/>
      <c r="ARG68"/>
      <c r="ARH68"/>
      <c r="ARI68"/>
      <c r="ARJ68"/>
      <c r="ARK68"/>
      <c r="ARL68"/>
      <c r="ARM68"/>
      <c r="ARN68"/>
      <c r="ARO68"/>
      <c r="ARP68"/>
      <c r="ARQ68"/>
      <c r="ARR68"/>
      <c r="ARS68"/>
      <c r="ART68"/>
      <c r="ARU68"/>
      <c r="ARV68"/>
      <c r="ARW68"/>
      <c r="ARX68"/>
      <c r="ARY68"/>
      <c r="ARZ68"/>
      <c r="ASA68"/>
      <c r="ASB68"/>
      <c r="ASC68"/>
      <c r="ASD68"/>
      <c r="ASE68"/>
      <c r="ASF68"/>
      <c r="ASG68"/>
      <c r="ASH68"/>
      <c r="ASI68"/>
      <c r="ASJ68"/>
      <c r="ASK68"/>
      <c r="ASL68"/>
      <c r="ASM68"/>
      <c r="ASN68"/>
      <c r="ASO68"/>
      <c r="ASP68"/>
      <c r="ASQ68"/>
      <c r="ASR68"/>
      <c r="ASS68"/>
      <c r="AST68"/>
      <c r="ASU68"/>
      <c r="ASV68"/>
      <c r="ASW68"/>
      <c r="ASX68"/>
      <c r="ASY68"/>
      <c r="ASZ68"/>
      <c r="ATA68"/>
      <c r="ATB68"/>
      <c r="ATC68"/>
      <c r="ATD68"/>
      <c r="ATE68"/>
      <c r="ATF68"/>
      <c r="ATG68"/>
      <c r="ATH68"/>
      <c r="ATI68"/>
      <c r="ATJ68"/>
      <c r="ATK68"/>
      <c r="ATL68"/>
      <c r="ATM68"/>
      <c r="ATN68"/>
      <c r="ATO68"/>
      <c r="ATP68"/>
      <c r="ATQ68"/>
      <c r="ATR68"/>
      <c r="ATS68"/>
      <c r="ATT68"/>
      <c r="ATU68"/>
      <c r="ATV68"/>
      <c r="ATW68"/>
      <c r="ATX68"/>
      <c r="ATY68"/>
      <c r="ATZ68"/>
      <c r="AUA68"/>
      <c r="AUB68"/>
      <c r="AUC68"/>
      <c r="AUD68"/>
      <c r="AUE68"/>
      <c r="AUF68"/>
      <c r="AUG68"/>
      <c r="AUH68"/>
      <c r="AUI68"/>
      <c r="AUJ68"/>
      <c r="AUK68"/>
      <c r="AUL68"/>
      <c r="AUM68"/>
      <c r="AUN68"/>
      <c r="AUO68"/>
      <c r="AUP68"/>
      <c r="AUQ68"/>
      <c r="AUR68"/>
      <c r="AUS68"/>
      <c r="AUT68"/>
      <c r="AUU68"/>
      <c r="AUV68"/>
      <c r="AUW68"/>
      <c r="AUX68"/>
      <c r="AUY68"/>
      <c r="AUZ68"/>
      <c r="AVA68"/>
      <c r="AVB68"/>
      <c r="AVC68"/>
      <c r="AVD68"/>
      <c r="AVE68"/>
      <c r="AVF68"/>
      <c r="AVG68"/>
      <c r="AVH68"/>
      <c r="AVI68"/>
      <c r="AVJ68"/>
      <c r="AVK68"/>
      <c r="AVL68"/>
      <c r="AVM68"/>
      <c r="AVN68"/>
      <c r="AVO68"/>
      <c r="AVP68"/>
      <c r="AVQ68"/>
      <c r="AVR68"/>
      <c r="AVS68"/>
      <c r="AVT68"/>
      <c r="AVU68"/>
      <c r="AVV68"/>
      <c r="AVW68"/>
      <c r="AVX68"/>
      <c r="AVY68"/>
      <c r="AVZ68"/>
      <c r="AWA68"/>
    </row>
    <row r="69" spans="1:1275" ht="15" x14ac:dyDescent="0.25">
      <c r="A69" s="41" t="s">
        <v>135</v>
      </c>
      <c r="B69" s="40"/>
      <c r="C69" s="40"/>
      <c r="D69" s="40">
        <v>3</v>
      </c>
      <c r="E69" s="40">
        <v>59369.381581201036</v>
      </c>
      <c r="F69" s="40"/>
      <c r="G69" s="40"/>
      <c r="H69" s="40">
        <v>3</v>
      </c>
      <c r="I69" s="40">
        <v>59369.381581201036</v>
      </c>
      <c r="J69" s="40"/>
      <c r="K69" s="40"/>
      <c r="L69" s="40">
        <v>3</v>
      </c>
      <c r="M69" s="40">
        <v>49912.311948797324</v>
      </c>
      <c r="N69" s="40">
        <v>1</v>
      </c>
      <c r="O69" s="40">
        <v>126094.26176538273</v>
      </c>
      <c r="P69" s="40">
        <v>4</v>
      </c>
      <c r="Q69" s="40">
        <v>57136.462362439052</v>
      </c>
      <c r="R69" s="40">
        <v>8</v>
      </c>
      <c r="S69" s="40">
        <v>63047.130882691374</v>
      </c>
      <c r="T69" s="40"/>
      <c r="U69" s="40"/>
      <c r="V69" s="40">
        <v>2</v>
      </c>
      <c r="W69" s="40">
        <v>29202.22840084105</v>
      </c>
      <c r="X69" s="40"/>
      <c r="Y69" s="40"/>
      <c r="Z69" s="40">
        <v>2</v>
      </c>
      <c r="AA69" s="40">
        <v>29202.22840084105</v>
      </c>
      <c r="AB69" s="40"/>
      <c r="AC69" s="40"/>
      <c r="AD69" s="40">
        <v>3</v>
      </c>
      <c r="AE69" s="40">
        <v>50700.401084830977</v>
      </c>
      <c r="AF69" s="40">
        <v>1</v>
      </c>
      <c r="AG69" s="40">
        <v>55954.328658388586</v>
      </c>
      <c r="AH69" s="40"/>
      <c r="AI69" s="40"/>
      <c r="AJ69" s="40">
        <v>4</v>
      </c>
      <c r="AK69" s="40">
        <v>52013.882978220376</v>
      </c>
      <c r="AL69" s="40">
        <v>17</v>
      </c>
      <c r="AM69" s="40">
        <v>55820.304736452817</v>
      </c>
      <c r="AN69" s="40">
        <v>1</v>
      </c>
      <c r="AO69" s="40">
        <v>122941.90522124816</v>
      </c>
      <c r="AP69" s="40">
        <v>4</v>
      </c>
      <c r="AQ69" s="40">
        <v>83444.059856946056</v>
      </c>
      <c r="AR69" s="40">
        <v>17</v>
      </c>
      <c r="AS69" s="40">
        <v>47226.509760901179</v>
      </c>
      <c r="AT69" s="40">
        <v>11</v>
      </c>
      <c r="AU69" s="40">
        <v>47037.315017568661</v>
      </c>
      <c r="AV69" s="40">
        <v>33</v>
      </c>
      <c r="AW69" s="40">
        <v>53847.856841745699</v>
      </c>
      <c r="AX69" s="40"/>
      <c r="AY69" s="40"/>
      <c r="AZ69" s="40">
        <v>2</v>
      </c>
      <c r="BA69" s="40">
        <v>84325.537555599702</v>
      </c>
      <c r="BB69" s="40">
        <v>2</v>
      </c>
      <c r="BC69" s="40">
        <v>50437.70470615309</v>
      </c>
      <c r="BD69" s="40">
        <v>4</v>
      </c>
      <c r="BE69" s="40">
        <v>51619.838410203549</v>
      </c>
      <c r="BF69" s="40">
        <v>8</v>
      </c>
      <c r="BG69" s="40">
        <v>59500.729770539976</v>
      </c>
      <c r="BH69" s="40"/>
      <c r="BI69" s="40"/>
      <c r="BJ69" s="40"/>
      <c r="BK69" s="40"/>
      <c r="BL69" s="40">
        <v>2</v>
      </c>
      <c r="BM69" s="40">
        <v>41374.679641766212</v>
      </c>
      <c r="BN69" s="40">
        <v>2</v>
      </c>
      <c r="BO69" s="40">
        <v>63047.130882691359</v>
      </c>
      <c r="BP69" s="40">
        <v>4</v>
      </c>
      <c r="BQ69" s="40">
        <v>52210.905262228785</v>
      </c>
      <c r="BR69" s="40"/>
      <c r="BS69" s="40"/>
      <c r="BT69" s="40">
        <v>3</v>
      </c>
      <c r="BU69" s="40">
        <v>32574.350956057209</v>
      </c>
      <c r="BV69" s="40">
        <v>5</v>
      </c>
      <c r="BW69" s="40">
        <v>71558.493551854714</v>
      </c>
      <c r="BX69" s="40">
        <v>4</v>
      </c>
      <c r="BY69" s="40">
        <v>61470.952610624081</v>
      </c>
      <c r="BZ69" s="40">
        <v>12</v>
      </c>
      <c r="CA69" s="40">
        <v>58449.944255828457</v>
      </c>
      <c r="CB69" s="40">
        <v>57</v>
      </c>
      <c r="CC69" s="40">
        <v>55495.229229136567</v>
      </c>
      <c r="CD69" s="40"/>
      <c r="CE69" s="40"/>
      <c r="CF69" s="40">
        <v>2</v>
      </c>
      <c r="CG69" s="40">
        <v>81961.27014749877</v>
      </c>
      <c r="CH69" s="40">
        <v>3</v>
      </c>
      <c r="CI69" s="40">
        <v>69031.420588460911</v>
      </c>
      <c r="CJ69" s="40">
        <v>1</v>
      </c>
      <c r="CK69" s="40">
        <v>83033.071372504521</v>
      </c>
      <c r="CL69" s="40">
        <v>6</v>
      </c>
      <c r="CM69" s="40">
        <v>75674.978905480806</v>
      </c>
      <c r="CN69" s="40"/>
      <c r="CO69" s="40"/>
      <c r="CP69" s="40"/>
      <c r="CQ69" s="40"/>
      <c r="CR69" s="40">
        <v>5</v>
      </c>
      <c r="CS69" s="40">
        <v>102360.16934459357</v>
      </c>
      <c r="CT69" s="40"/>
      <c r="CU69" s="40"/>
      <c r="CV69" s="40">
        <v>5</v>
      </c>
      <c r="CW69" s="40">
        <v>102360.16934459357</v>
      </c>
      <c r="CX69" s="40"/>
      <c r="CY69" s="40"/>
      <c r="CZ69" s="40"/>
      <c r="DA69" s="40"/>
      <c r="DB69" s="40"/>
      <c r="DC69" s="40"/>
      <c r="DD69" s="40"/>
      <c r="DE69" s="40"/>
      <c r="DF69" s="40"/>
      <c r="DG69" s="40"/>
      <c r="DH69" s="40"/>
      <c r="DI69" s="40"/>
      <c r="DJ69" s="40"/>
      <c r="DK69" s="40"/>
      <c r="DL69" s="40">
        <v>1</v>
      </c>
      <c r="DM69" s="40">
        <v>40980.635073749385</v>
      </c>
      <c r="DN69" s="40">
        <v>1</v>
      </c>
      <c r="DO69" s="40">
        <v>40980.635073749385</v>
      </c>
      <c r="DP69" s="40">
        <v>12</v>
      </c>
      <c r="DQ69" s="40">
        <v>83902.612935800164</v>
      </c>
      <c r="DR69" s="40"/>
      <c r="DS69" s="40"/>
      <c r="DT69" s="40">
        <v>1</v>
      </c>
      <c r="DU69" s="40">
        <v>102451.58768437347</v>
      </c>
      <c r="DV69" s="40"/>
      <c r="DW69" s="40"/>
      <c r="DX69" s="40"/>
      <c r="DY69" s="40"/>
      <c r="DZ69" s="40">
        <v>1</v>
      </c>
      <c r="EA69" s="40">
        <v>102451.58768437347</v>
      </c>
      <c r="EB69" s="40"/>
      <c r="EC69" s="40"/>
      <c r="ED69" s="40">
        <v>2</v>
      </c>
      <c r="EE69" s="40">
        <v>106392.03336454168</v>
      </c>
      <c r="EF69" s="40"/>
      <c r="EG69" s="40"/>
      <c r="EH69" s="40">
        <v>2</v>
      </c>
      <c r="EI69" s="40">
        <v>106392.03336454168</v>
      </c>
      <c r="EJ69" s="40">
        <v>1</v>
      </c>
      <c r="EK69" s="40">
        <v>157617.8272067284</v>
      </c>
      <c r="EL69" s="40">
        <v>1</v>
      </c>
      <c r="EM69" s="40">
        <v>67775.665698893223</v>
      </c>
      <c r="EN69" s="40"/>
      <c r="EO69" s="40"/>
      <c r="EP69" s="40">
        <v>2</v>
      </c>
      <c r="EQ69" s="40">
        <v>112696.74645281081</v>
      </c>
      <c r="ER69" s="40"/>
      <c r="ES69" s="40"/>
      <c r="ET69" s="40"/>
      <c r="EU69" s="40"/>
      <c r="EV69" s="40">
        <v>1</v>
      </c>
      <c r="EW69" s="40">
        <v>115061.01386091174</v>
      </c>
      <c r="EX69" s="40"/>
      <c r="EY69" s="40"/>
      <c r="EZ69" s="40">
        <v>1</v>
      </c>
      <c r="FA69" s="40">
        <v>115061.01386091174</v>
      </c>
      <c r="FB69" s="40">
        <v>6</v>
      </c>
      <c r="FC69" s="40">
        <v>109281.69352999836</v>
      </c>
      <c r="FD69" s="40"/>
      <c r="FE69" s="40"/>
      <c r="FF69" s="40">
        <v>1</v>
      </c>
      <c r="FG69" s="40">
        <v>94570.696324037053</v>
      </c>
      <c r="FH69" s="40">
        <v>1</v>
      </c>
      <c r="FI69" s="40">
        <v>299473.87169278396</v>
      </c>
      <c r="FJ69" s="40"/>
      <c r="FK69" s="40"/>
      <c r="FL69" s="40">
        <v>2</v>
      </c>
      <c r="FM69" s="40">
        <v>197022.2840084105</v>
      </c>
      <c r="FN69" s="40"/>
      <c r="FO69" s="40"/>
      <c r="FP69" s="40"/>
      <c r="FQ69" s="40"/>
      <c r="FR69" s="40">
        <v>1</v>
      </c>
      <c r="FS69" s="40">
        <v>78808.913603364199</v>
      </c>
      <c r="FT69" s="40"/>
      <c r="FU69" s="40"/>
      <c r="FV69" s="40">
        <v>1</v>
      </c>
      <c r="FW69" s="40">
        <v>78808.913603364199</v>
      </c>
      <c r="FX69" s="40"/>
      <c r="FY69" s="40"/>
      <c r="FZ69" s="40">
        <v>2</v>
      </c>
      <c r="GA69" s="40">
        <v>70928.022243027794</v>
      </c>
      <c r="GB69" s="40"/>
      <c r="GC69" s="40"/>
      <c r="GD69" s="40"/>
      <c r="GE69" s="40"/>
      <c r="GF69" s="40">
        <v>2</v>
      </c>
      <c r="GG69" s="40">
        <v>70928.022243027794</v>
      </c>
      <c r="GH69" s="40"/>
      <c r="GI69" s="40"/>
      <c r="GJ69" s="40">
        <v>1</v>
      </c>
      <c r="GK69" s="40">
        <v>70928.022243027779</v>
      </c>
      <c r="GL69" s="40">
        <v>1</v>
      </c>
      <c r="GM69" s="40">
        <v>70928.022243027779</v>
      </c>
      <c r="GN69" s="40">
        <v>6</v>
      </c>
      <c r="GO69" s="40">
        <v>114272.92472487809</v>
      </c>
      <c r="GP69" s="40">
        <v>1</v>
      </c>
      <c r="GQ69" s="40">
        <v>31523.565441345683</v>
      </c>
      <c r="GR69" s="40">
        <v>1</v>
      </c>
      <c r="GS69" s="40">
        <v>48861.526434085805</v>
      </c>
      <c r="GT69" s="40">
        <v>1</v>
      </c>
      <c r="GU69" s="40">
        <v>42556.81334581667</v>
      </c>
      <c r="GV69" s="40"/>
      <c r="GW69" s="40"/>
      <c r="GX69" s="40">
        <v>3</v>
      </c>
      <c r="GY69" s="40">
        <v>40980.635073749385</v>
      </c>
      <c r="GZ69" s="40">
        <v>1</v>
      </c>
      <c r="HA69" s="40">
        <v>231119.74856804207</v>
      </c>
      <c r="HB69" s="40"/>
      <c r="HC69" s="40"/>
      <c r="HD69" s="40">
        <v>1</v>
      </c>
      <c r="HE69" s="40">
        <v>231119.74856804207</v>
      </c>
      <c r="HF69" s="40"/>
      <c r="HG69" s="40"/>
      <c r="HH69" s="40"/>
      <c r="HI69" s="40"/>
      <c r="HJ69" s="40"/>
      <c r="HK69" s="40"/>
      <c r="HL69" s="40"/>
      <c r="HM69" s="40"/>
      <c r="HN69" s="40">
        <v>1</v>
      </c>
      <c r="HO69" s="40">
        <v>52801.972114254015</v>
      </c>
      <c r="HP69" s="40"/>
      <c r="HQ69" s="40"/>
      <c r="HR69" s="40"/>
      <c r="HS69" s="40"/>
      <c r="HT69" s="40">
        <v>1</v>
      </c>
      <c r="HU69" s="40">
        <v>52801.972114254015</v>
      </c>
      <c r="HV69" s="40">
        <v>5</v>
      </c>
      <c r="HW69" s="40">
        <v>81372.725180708847</v>
      </c>
      <c r="HX69" s="40">
        <v>2</v>
      </c>
      <c r="HY69" s="40">
        <v>66199.48742682593</v>
      </c>
      <c r="HZ69" s="40">
        <v>6</v>
      </c>
      <c r="IA69" s="40">
        <v>65936.79104814805</v>
      </c>
      <c r="IB69" s="40">
        <v>8</v>
      </c>
      <c r="IC69" s="40">
        <v>57809.096440043766</v>
      </c>
      <c r="ID69" s="40">
        <v>2</v>
      </c>
      <c r="IE69" s="40">
        <v>60288.818906573622</v>
      </c>
      <c r="IF69" s="40">
        <v>18</v>
      </c>
      <c r="IG69" s="40">
        <v>61726.118359779859</v>
      </c>
      <c r="IH69" s="40">
        <v>2</v>
      </c>
      <c r="II69" s="40">
        <v>73686.33421914553</v>
      </c>
      <c r="IJ69" s="40">
        <v>4</v>
      </c>
      <c r="IK69" s="40">
        <v>85901.71582766698</v>
      </c>
      <c r="IL69" s="40">
        <v>5</v>
      </c>
      <c r="IM69" s="40">
        <v>55639.093003975133</v>
      </c>
      <c r="IN69" s="40"/>
      <c r="IO69" s="40"/>
      <c r="IP69" s="40">
        <v>11</v>
      </c>
      <c r="IQ69" s="40">
        <v>69924.999706257702</v>
      </c>
      <c r="IR69" s="40">
        <v>2</v>
      </c>
      <c r="IS69" s="40">
        <v>59894.774338556796</v>
      </c>
      <c r="IT69" s="40">
        <v>1</v>
      </c>
      <c r="IU69" s="40">
        <v>63835.220018725006</v>
      </c>
      <c r="IV69" s="40">
        <v>3</v>
      </c>
      <c r="IW69" s="40">
        <v>76602.264022470001</v>
      </c>
      <c r="IX69" s="40">
        <v>1</v>
      </c>
      <c r="IY69" s="40">
        <v>58318.59606648951</v>
      </c>
      <c r="IZ69" s="40">
        <v>7</v>
      </c>
      <c r="JA69" s="40">
        <v>67392.879547105447</v>
      </c>
      <c r="JB69" s="40"/>
      <c r="JC69" s="40"/>
      <c r="JD69" s="40">
        <v>1</v>
      </c>
      <c r="JE69" s="40">
        <v>71243.257897441246</v>
      </c>
      <c r="JF69" s="40">
        <v>2</v>
      </c>
      <c r="JG69" s="40">
        <v>82895.155773698643</v>
      </c>
      <c r="JH69" s="40">
        <v>2</v>
      </c>
      <c r="JI69" s="40">
        <v>66483.199515798042</v>
      </c>
      <c r="JJ69" s="40">
        <v>5</v>
      </c>
      <c r="JK69" s="40">
        <v>73999.993695286918</v>
      </c>
      <c r="JL69" s="40">
        <v>41</v>
      </c>
      <c r="JM69" s="40">
        <v>66390.12811100109</v>
      </c>
      <c r="JN69" s="40"/>
      <c r="JO69" s="40"/>
      <c r="JP69" s="40"/>
      <c r="JQ69" s="40"/>
      <c r="JR69" s="40"/>
      <c r="JS69" s="40"/>
      <c r="JT69" s="40"/>
      <c r="JU69" s="40"/>
      <c r="JV69" s="40"/>
      <c r="JW69" s="40"/>
      <c r="JX69" s="40"/>
      <c r="JY69" s="40"/>
      <c r="JZ69" s="40"/>
      <c r="KA69" s="40"/>
      <c r="KB69" s="40"/>
      <c r="KC69" s="40"/>
      <c r="KD69" s="40"/>
      <c r="KE69" s="40"/>
      <c r="KF69" s="40"/>
      <c r="KG69" s="40"/>
      <c r="KH69" s="40"/>
      <c r="KI69" s="40"/>
      <c r="KJ69" s="40"/>
      <c r="KK69" s="40"/>
      <c r="KL69" s="40">
        <v>1</v>
      </c>
      <c r="KM69" s="40">
        <v>39404.456801682099</v>
      </c>
      <c r="KN69" s="40">
        <v>1</v>
      </c>
      <c r="KO69" s="40">
        <v>23642.674081009263</v>
      </c>
      <c r="KP69" s="40">
        <v>2</v>
      </c>
      <c r="KQ69" s="40">
        <v>31523.56544134568</v>
      </c>
      <c r="KR69" s="40">
        <v>1</v>
      </c>
      <c r="KS69" s="40">
        <v>45709.169889951241</v>
      </c>
      <c r="KT69" s="40"/>
      <c r="KU69" s="40"/>
      <c r="KV69" s="40"/>
      <c r="KW69" s="40"/>
      <c r="KX69" s="40">
        <v>1</v>
      </c>
      <c r="KY69" s="40">
        <v>45709.169889951241</v>
      </c>
      <c r="KZ69" s="40"/>
      <c r="LA69" s="40"/>
      <c r="LB69" s="40"/>
      <c r="LC69" s="40"/>
      <c r="LD69" s="40"/>
      <c r="LE69" s="40"/>
      <c r="LF69" s="40"/>
      <c r="LG69" s="40"/>
      <c r="LH69" s="40">
        <v>1</v>
      </c>
      <c r="LI69" s="40">
        <v>19000</v>
      </c>
      <c r="LJ69" s="40">
        <v>1</v>
      </c>
      <c r="LK69" s="40">
        <v>19000</v>
      </c>
      <c r="LL69" s="40">
        <v>4</v>
      </c>
      <c r="LM69" s="40">
        <v>31939.07519316065</v>
      </c>
      <c r="LN69" s="40"/>
      <c r="LO69" s="40"/>
      <c r="LP69" s="40">
        <v>1</v>
      </c>
      <c r="LQ69" s="40">
        <v>99299.231140238902</v>
      </c>
      <c r="LR69" s="40"/>
      <c r="LS69" s="40"/>
      <c r="LT69" s="40">
        <v>1</v>
      </c>
      <c r="LU69" s="40">
        <v>220664.95808941979</v>
      </c>
      <c r="LV69" s="40">
        <v>2</v>
      </c>
      <c r="LW69" s="40">
        <v>159982.09461482934</v>
      </c>
      <c r="LX69" s="40"/>
      <c r="LY69" s="40"/>
      <c r="LZ69" s="40">
        <v>1</v>
      </c>
      <c r="MA69" s="40">
        <v>47285.348162018527</v>
      </c>
      <c r="MB69" s="40"/>
      <c r="MC69" s="40"/>
      <c r="MD69" s="40">
        <v>1</v>
      </c>
      <c r="ME69" s="40">
        <v>47285.348162018527</v>
      </c>
      <c r="MF69" s="40">
        <v>1</v>
      </c>
      <c r="MG69" s="40">
        <v>63047.130882691366</v>
      </c>
      <c r="MH69" s="40"/>
      <c r="MI69" s="40"/>
      <c r="MJ69" s="40"/>
      <c r="MK69" s="40"/>
      <c r="ML69" s="40">
        <v>1</v>
      </c>
      <c r="MM69" s="40">
        <v>63047.130882691366</v>
      </c>
      <c r="MN69" s="40"/>
      <c r="MO69" s="40"/>
      <c r="MP69" s="40"/>
      <c r="MQ69" s="40"/>
      <c r="MR69" s="40"/>
      <c r="MS69" s="40"/>
      <c r="MT69" s="40">
        <v>1</v>
      </c>
      <c r="MU69" s="40">
        <v>37828.278529614821</v>
      </c>
      <c r="MV69" s="40">
        <v>1</v>
      </c>
      <c r="MW69" s="40">
        <v>37828.278529614821</v>
      </c>
      <c r="MX69" s="40">
        <v>5</v>
      </c>
      <c r="MY69" s="40">
        <v>93624.989360796681</v>
      </c>
      <c r="MZ69" s="40">
        <v>153</v>
      </c>
      <c r="NA69" s="40">
        <v>66569.100897846816</v>
      </c>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c r="AJE69"/>
      <c r="AJF69"/>
      <c r="AJG69"/>
      <c r="AJH69"/>
      <c r="AJI69"/>
      <c r="AJJ69"/>
      <c r="AJK69"/>
      <c r="AJL69"/>
      <c r="AJM69"/>
      <c r="AJN69"/>
      <c r="AJO69"/>
      <c r="AJP69"/>
      <c r="AJQ69"/>
      <c r="AJR69"/>
      <c r="AJS69"/>
      <c r="AJT69"/>
      <c r="AJU69"/>
      <c r="AJV69"/>
      <c r="AJW69"/>
      <c r="AJX69"/>
      <c r="AJY69"/>
      <c r="AJZ69"/>
      <c r="AKA69"/>
      <c r="AKB69"/>
      <c r="AKC69"/>
      <c r="AKD69"/>
      <c r="AKE69"/>
      <c r="AKF69"/>
      <c r="AKG69"/>
      <c r="AKH69"/>
      <c r="AKI69"/>
      <c r="AKJ69"/>
      <c r="AKK69"/>
      <c r="AKL69"/>
      <c r="AKM69"/>
      <c r="AKN69"/>
      <c r="AKO69"/>
      <c r="AKP69"/>
      <c r="AKQ69"/>
      <c r="AKR69"/>
      <c r="AKS69"/>
      <c r="AKT69"/>
      <c r="AKU69"/>
      <c r="AKV69"/>
      <c r="AKW69"/>
      <c r="AKX69"/>
      <c r="AKY69"/>
      <c r="AKZ69"/>
      <c r="ALA69"/>
      <c r="ALB69"/>
      <c r="ALC69"/>
      <c r="ALD69"/>
      <c r="ALE69"/>
      <c r="ALF69"/>
      <c r="ALG69"/>
      <c r="ALH69"/>
      <c r="ALI69"/>
      <c r="ALJ69"/>
      <c r="ALK69"/>
      <c r="ALL69"/>
      <c r="ALM69"/>
      <c r="ALN69"/>
      <c r="ALO69"/>
      <c r="ALP69"/>
      <c r="ALQ69"/>
      <c r="ALR69"/>
      <c r="ALS69"/>
      <c r="ALT69"/>
      <c r="ALU69"/>
      <c r="ALV69"/>
      <c r="ALW69"/>
      <c r="ALX69"/>
      <c r="ALY69"/>
      <c r="ALZ69"/>
      <c r="AMA69"/>
      <c r="AMB69"/>
      <c r="AMC69"/>
      <c r="AMD69"/>
      <c r="AME69"/>
      <c r="AMF69"/>
      <c r="AMG69"/>
      <c r="AMH69"/>
      <c r="AMI69"/>
      <c r="AMJ69"/>
      <c r="AMK69"/>
      <c r="AML69"/>
      <c r="AMM69"/>
      <c r="AMN69"/>
      <c r="AMO69"/>
      <c r="AMP69"/>
      <c r="AMQ69"/>
      <c r="AMR69"/>
      <c r="AMS69"/>
      <c r="AMT69"/>
      <c r="AMU69"/>
      <c r="AMV69"/>
      <c r="AMW69"/>
      <c r="AMX69"/>
      <c r="AMY69"/>
      <c r="AMZ69"/>
      <c r="ANA69"/>
      <c r="ANB69"/>
      <c r="ANC69"/>
      <c r="AND69"/>
      <c r="ANE69"/>
      <c r="ANF69"/>
      <c r="ANG69"/>
      <c r="ANH69"/>
      <c r="ANI69"/>
      <c r="ANJ69"/>
      <c r="ANK69"/>
      <c r="ANL69"/>
      <c r="ANM69"/>
      <c r="ANN69"/>
      <c r="ANO69"/>
      <c r="ANP69"/>
      <c r="ANQ69"/>
      <c r="ANR69"/>
      <c r="ANS69"/>
      <c r="ANT69"/>
      <c r="ANU69"/>
      <c r="ANV69"/>
      <c r="ANW69"/>
      <c r="ANX69"/>
      <c r="ANY69"/>
      <c r="ANZ69"/>
      <c r="AOA69"/>
      <c r="AOB69"/>
      <c r="AOC69"/>
      <c r="AOD69"/>
      <c r="AOE69"/>
      <c r="AOF69"/>
      <c r="AOG69"/>
      <c r="AOH69"/>
      <c r="AOI69"/>
      <c r="AOJ69"/>
      <c r="AOK69"/>
      <c r="AOL69"/>
      <c r="AOM69"/>
      <c r="AON69"/>
      <c r="AOO69"/>
      <c r="AOP69"/>
      <c r="AOQ69"/>
      <c r="AOR69"/>
      <c r="AOS69"/>
      <c r="AOT69"/>
      <c r="AOU69"/>
      <c r="AOV69"/>
      <c r="AOW69"/>
      <c r="AOX69"/>
      <c r="AOY69"/>
      <c r="AOZ69"/>
      <c r="APA69"/>
      <c r="APB69"/>
      <c r="APC69"/>
      <c r="APD69"/>
      <c r="APE69"/>
      <c r="APF69"/>
      <c r="APG69"/>
      <c r="APH69"/>
      <c r="API69"/>
      <c r="APJ69"/>
      <c r="APK69"/>
      <c r="APL69"/>
      <c r="APM69"/>
      <c r="APN69"/>
      <c r="APO69"/>
      <c r="APP69"/>
      <c r="APQ69"/>
      <c r="APR69"/>
      <c r="APS69"/>
      <c r="APT69"/>
      <c r="APU69"/>
      <c r="APV69"/>
      <c r="APW69"/>
      <c r="APX69"/>
      <c r="APY69"/>
      <c r="APZ69"/>
      <c r="AQA69"/>
      <c r="AQB69"/>
      <c r="AQC69"/>
      <c r="AQD69"/>
      <c r="AQE69"/>
      <c r="AQF69"/>
      <c r="AQG69"/>
      <c r="AQH69"/>
      <c r="AQI69"/>
      <c r="AQJ69"/>
      <c r="AQK69"/>
      <c r="AQL69"/>
      <c r="AQM69"/>
      <c r="AQN69"/>
      <c r="AQO69"/>
      <c r="AQP69"/>
      <c r="AQQ69"/>
      <c r="AQR69"/>
      <c r="AQS69"/>
      <c r="AQT69"/>
      <c r="AQU69"/>
      <c r="AQV69"/>
      <c r="AQW69"/>
      <c r="AQX69"/>
      <c r="AQY69"/>
      <c r="AQZ69"/>
      <c r="ARA69"/>
      <c r="ARB69"/>
      <c r="ARC69"/>
      <c r="ARD69"/>
      <c r="ARE69"/>
      <c r="ARF69"/>
      <c r="ARG69"/>
      <c r="ARH69"/>
      <c r="ARI69"/>
      <c r="ARJ69"/>
      <c r="ARK69"/>
      <c r="ARL69"/>
      <c r="ARM69"/>
      <c r="ARN69"/>
      <c r="ARO69"/>
      <c r="ARP69"/>
      <c r="ARQ69"/>
      <c r="ARR69"/>
      <c r="ARS69"/>
      <c r="ART69"/>
      <c r="ARU69"/>
      <c r="ARV69"/>
      <c r="ARW69"/>
      <c r="ARX69"/>
      <c r="ARY69"/>
      <c r="ARZ69"/>
      <c r="ASA69"/>
      <c r="ASB69"/>
      <c r="ASC69"/>
      <c r="ASD69"/>
      <c r="ASE69"/>
      <c r="ASF69"/>
      <c r="ASG69"/>
      <c r="ASH69"/>
      <c r="ASI69"/>
      <c r="ASJ69"/>
      <c r="ASK69"/>
      <c r="ASL69"/>
      <c r="ASM69"/>
      <c r="ASN69"/>
      <c r="ASO69"/>
      <c r="ASP69"/>
      <c r="ASQ69"/>
      <c r="ASR69"/>
      <c r="ASS69"/>
      <c r="AST69"/>
      <c r="ASU69"/>
      <c r="ASV69"/>
      <c r="ASW69"/>
      <c r="ASX69"/>
      <c r="ASY69"/>
      <c r="ASZ69"/>
      <c r="ATA69"/>
      <c r="ATB69"/>
      <c r="ATC69"/>
      <c r="ATD69"/>
      <c r="ATE69"/>
      <c r="ATF69"/>
      <c r="ATG69"/>
      <c r="ATH69"/>
      <c r="ATI69"/>
      <c r="ATJ69"/>
      <c r="ATK69"/>
      <c r="ATL69"/>
      <c r="ATM69"/>
      <c r="ATN69"/>
      <c r="ATO69"/>
      <c r="ATP69"/>
      <c r="ATQ69"/>
      <c r="ATR69"/>
      <c r="ATS69"/>
      <c r="ATT69"/>
      <c r="ATU69"/>
      <c r="ATV69"/>
      <c r="ATW69"/>
      <c r="ATX69"/>
      <c r="ATY69"/>
      <c r="ATZ69"/>
      <c r="AUA69"/>
      <c r="AUB69"/>
      <c r="AUC69"/>
      <c r="AUD69"/>
      <c r="AUE69"/>
      <c r="AUF69"/>
      <c r="AUG69"/>
      <c r="AUH69"/>
      <c r="AUI69"/>
      <c r="AUJ69"/>
      <c r="AUK69"/>
      <c r="AUL69"/>
      <c r="AUM69"/>
      <c r="AUN69"/>
      <c r="AUO69"/>
      <c r="AUP69"/>
      <c r="AUQ69"/>
      <c r="AUR69"/>
      <c r="AUS69"/>
      <c r="AUT69"/>
      <c r="AUU69"/>
      <c r="AUV69"/>
      <c r="AUW69"/>
      <c r="AUX69"/>
      <c r="AUY69"/>
      <c r="AUZ69"/>
      <c r="AVA69"/>
      <c r="AVB69"/>
      <c r="AVC69"/>
      <c r="AVD69"/>
      <c r="AVE69"/>
      <c r="AVF69"/>
      <c r="AVG69"/>
      <c r="AVH69"/>
      <c r="AVI69"/>
      <c r="AVJ69"/>
      <c r="AVK69"/>
      <c r="AVL69"/>
      <c r="AVM69"/>
      <c r="AVN69"/>
      <c r="AVO69"/>
      <c r="AVP69"/>
      <c r="AVQ69"/>
      <c r="AVR69"/>
      <c r="AVS69"/>
      <c r="AVT69"/>
      <c r="AVU69"/>
      <c r="AVV69"/>
      <c r="AVW69"/>
      <c r="AVX69"/>
      <c r="AVY69"/>
      <c r="AVZ69"/>
      <c r="AWA69"/>
    </row>
    <row r="70" spans="1:1275" ht="15" x14ac:dyDescent="0.25">
      <c r="A70" s="41" t="s">
        <v>169</v>
      </c>
      <c r="B70" s="40"/>
      <c r="C70" s="40"/>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v>1</v>
      </c>
      <c r="AU70" s="40">
        <v>12000</v>
      </c>
      <c r="AV70" s="40">
        <v>1</v>
      </c>
      <c r="AW70" s="40">
        <v>12000</v>
      </c>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v>1</v>
      </c>
      <c r="CC70" s="40">
        <v>12000</v>
      </c>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40"/>
      <c r="HV70" s="40"/>
      <c r="HW70" s="40"/>
      <c r="HX70" s="40"/>
      <c r="HY70" s="40"/>
      <c r="HZ70" s="40"/>
      <c r="IA70" s="40"/>
      <c r="IB70" s="40"/>
      <c r="IC70" s="40"/>
      <c r="ID70" s="40"/>
      <c r="IE70" s="40"/>
      <c r="IF70" s="40"/>
      <c r="IG70" s="40"/>
      <c r="IH70" s="40"/>
      <c r="II70" s="40"/>
      <c r="IJ70" s="40"/>
      <c r="IK70" s="40"/>
      <c r="IL70" s="40"/>
      <c r="IM70" s="40"/>
      <c r="IN70" s="40"/>
      <c r="IO70" s="40"/>
      <c r="IP70" s="40"/>
      <c r="IQ70" s="40"/>
      <c r="IR70" s="40"/>
      <c r="IS70" s="40"/>
      <c r="IT70" s="40"/>
      <c r="IU70" s="40"/>
      <c r="IV70" s="40"/>
      <c r="IW70" s="40"/>
      <c r="IX70" s="40"/>
      <c r="IY70" s="40"/>
      <c r="IZ70" s="40"/>
      <c r="JA70" s="40"/>
      <c r="JB70" s="40"/>
      <c r="JC70" s="40"/>
      <c r="JD70" s="40"/>
      <c r="JE70" s="40"/>
      <c r="JF70" s="40">
        <v>1</v>
      </c>
      <c r="JG70" s="40">
        <v>12000</v>
      </c>
      <c r="JH70" s="40"/>
      <c r="JI70" s="40"/>
      <c r="JJ70" s="40">
        <v>1</v>
      </c>
      <c r="JK70" s="40">
        <v>12000</v>
      </c>
      <c r="JL70" s="40">
        <v>1</v>
      </c>
      <c r="JM70" s="40">
        <v>12000</v>
      </c>
      <c r="JN70" s="40"/>
      <c r="JO70" s="40"/>
      <c r="JP70" s="40"/>
      <c r="JQ70" s="40"/>
      <c r="JR70" s="40"/>
      <c r="JS70" s="40"/>
      <c r="JT70" s="40"/>
      <c r="JU70" s="40"/>
      <c r="JV70" s="40"/>
      <c r="JW70" s="40"/>
      <c r="JX70" s="40"/>
      <c r="JY70" s="40"/>
      <c r="JZ70" s="40"/>
      <c r="KA70" s="40"/>
      <c r="KB70" s="40"/>
      <c r="KC70" s="40"/>
      <c r="KD70" s="40"/>
      <c r="KE70" s="40"/>
      <c r="KF70" s="40"/>
      <c r="KG70" s="40"/>
      <c r="KH70" s="40"/>
      <c r="KI70" s="40"/>
      <c r="KJ70" s="40">
        <v>1</v>
      </c>
      <c r="KK70" s="40">
        <v>15000</v>
      </c>
      <c r="KL70" s="40"/>
      <c r="KM70" s="40"/>
      <c r="KN70" s="40"/>
      <c r="KO70" s="40"/>
      <c r="KP70" s="40">
        <v>1</v>
      </c>
      <c r="KQ70" s="40">
        <v>15000</v>
      </c>
      <c r="KR70" s="40"/>
      <c r="KS70" s="40"/>
      <c r="KT70" s="40"/>
      <c r="KU70" s="40"/>
      <c r="KV70" s="40"/>
      <c r="KW70" s="40"/>
      <c r="KX70" s="40"/>
      <c r="KY70" s="40"/>
      <c r="KZ70" s="40"/>
      <c r="LA70" s="40"/>
      <c r="LB70" s="40"/>
      <c r="LC70" s="40"/>
      <c r="LD70" s="40"/>
      <c r="LE70" s="40"/>
      <c r="LF70" s="40"/>
      <c r="LG70" s="40"/>
      <c r="LH70" s="40"/>
      <c r="LI70" s="40"/>
      <c r="LJ70" s="40"/>
      <c r="LK70" s="40"/>
      <c r="LL70" s="40">
        <v>1</v>
      </c>
      <c r="LM70" s="40">
        <v>15000</v>
      </c>
      <c r="LN70" s="40">
        <v>1</v>
      </c>
      <c r="LO70" s="40">
        <v>7600</v>
      </c>
      <c r="LP70" s="40"/>
      <c r="LQ70" s="40"/>
      <c r="LR70" s="40"/>
      <c r="LS70" s="40"/>
      <c r="LT70" s="40"/>
      <c r="LU70" s="40"/>
      <c r="LV70" s="40">
        <v>1</v>
      </c>
      <c r="LW70" s="40">
        <v>7600</v>
      </c>
      <c r="LX70" s="40"/>
      <c r="LY70" s="40"/>
      <c r="LZ70" s="40"/>
      <c r="MA70" s="40"/>
      <c r="MB70" s="40"/>
      <c r="MC70" s="40"/>
      <c r="MD70" s="40"/>
      <c r="ME70" s="40"/>
      <c r="MF70" s="40"/>
      <c r="MG70" s="40"/>
      <c r="MH70" s="40"/>
      <c r="MI70" s="40"/>
      <c r="MJ70" s="40"/>
      <c r="MK70" s="40"/>
      <c r="ML70" s="40"/>
      <c r="MM70" s="40"/>
      <c r="MN70" s="40"/>
      <c r="MO70" s="40"/>
      <c r="MP70" s="40"/>
      <c r="MQ70" s="40"/>
      <c r="MR70" s="40"/>
      <c r="MS70" s="40"/>
      <c r="MT70" s="40"/>
      <c r="MU70" s="40"/>
      <c r="MV70" s="40"/>
      <c r="MW70" s="40"/>
      <c r="MX70" s="40">
        <v>1</v>
      </c>
      <c r="MY70" s="40">
        <v>7600</v>
      </c>
      <c r="MZ70" s="40">
        <v>4</v>
      </c>
      <c r="NA70" s="40">
        <v>11650</v>
      </c>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c r="AIV70"/>
      <c r="AIW70"/>
      <c r="AIX70"/>
      <c r="AIY70"/>
      <c r="AIZ70"/>
      <c r="AJA70"/>
      <c r="AJB70"/>
      <c r="AJC70"/>
      <c r="AJD70"/>
      <c r="AJE70"/>
      <c r="AJF70"/>
      <c r="AJG70"/>
      <c r="AJH70"/>
      <c r="AJI70"/>
      <c r="AJJ70"/>
      <c r="AJK70"/>
      <c r="AJL70"/>
      <c r="AJM70"/>
      <c r="AJN70"/>
      <c r="AJO70"/>
      <c r="AJP70"/>
      <c r="AJQ70"/>
      <c r="AJR70"/>
      <c r="AJS70"/>
      <c r="AJT70"/>
      <c r="AJU70"/>
      <c r="AJV70"/>
      <c r="AJW70"/>
      <c r="AJX70"/>
      <c r="AJY70"/>
      <c r="AJZ70"/>
      <c r="AKA70"/>
      <c r="AKB70"/>
      <c r="AKC70"/>
      <c r="AKD70"/>
      <c r="AKE70"/>
      <c r="AKF70"/>
      <c r="AKG70"/>
      <c r="AKH70"/>
      <c r="AKI70"/>
      <c r="AKJ70"/>
      <c r="AKK70"/>
      <c r="AKL70"/>
      <c r="AKM70"/>
      <c r="AKN70"/>
      <c r="AKO70"/>
      <c r="AKP70"/>
      <c r="AKQ70"/>
      <c r="AKR70"/>
      <c r="AKS70"/>
      <c r="AKT70"/>
      <c r="AKU70"/>
      <c r="AKV70"/>
      <c r="AKW70"/>
      <c r="AKX70"/>
      <c r="AKY70"/>
      <c r="AKZ70"/>
      <c r="ALA70"/>
      <c r="ALB70"/>
      <c r="ALC70"/>
      <c r="ALD70"/>
      <c r="ALE70"/>
      <c r="ALF70"/>
      <c r="ALG70"/>
      <c r="ALH70"/>
      <c r="ALI70"/>
      <c r="ALJ70"/>
      <c r="ALK70"/>
      <c r="ALL70"/>
      <c r="ALM70"/>
      <c r="ALN70"/>
      <c r="ALO70"/>
      <c r="ALP70"/>
      <c r="ALQ70"/>
      <c r="ALR70"/>
      <c r="ALS70"/>
      <c r="ALT70"/>
      <c r="ALU70"/>
      <c r="ALV70"/>
      <c r="ALW70"/>
      <c r="ALX70"/>
      <c r="ALY70"/>
      <c r="ALZ70"/>
      <c r="AMA70"/>
      <c r="AMB70"/>
      <c r="AMC70"/>
      <c r="AMD70"/>
      <c r="AME70"/>
      <c r="AMF70"/>
      <c r="AMG70"/>
      <c r="AMH70"/>
      <c r="AMI70"/>
      <c r="AMJ70"/>
      <c r="AMK70"/>
      <c r="AML70"/>
      <c r="AMM70"/>
      <c r="AMN70"/>
      <c r="AMO70"/>
      <c r="AMP70"/>
      <c r="AMQ70"/>
      <c r="AMR70"/>
      <c r="AMS70"/>
      <c r="AMT70"/>
      <c r="AMU70"/>
      <c r="AMV70"/>
      <c r="AMW70"/>
      <c r="AMX70"/>
      <c r="AMY70"/>
      <c r="AMZ70"/>
      <c r="ANA70"/>
      <c r="ANB70"/>
      <c r="ANC70"/>
      <c r="AND70"/>
      <c r="ANE70"/>
      <c r="ANF70"/>
      <c r="ANG70"/>
      <c r="ANH70"/>
      <c r="ANI70"/>
      <c r="ANJ70"/>
      <c r="ANK70"/>
      <c r="ANL70"/>
      <c r="ANM70"/>
      <c r="ANN70"/>
      <c r="ANO70"/>
      <c r="ANP70"/>
      <c r="ANQ70"/>
      <c r="ANR70"/>
      <c r="ANS70"/>
      <c r="ANT70"/>
      <c r="ANU70"/>
      <c r="ANV70"/>
      <c r="ANW70"/>
      <c r="ANX70"/>
      <c r="ANY70"/>
      <c r="ANZ70"/>
      <c r="AOA70"/>
      <c r="AOB70"/>
      <c r="AOC70"/>
      <c r="AOD70"/>
      <c r="AOE70"/>
      <c r="AOF70"/>
      <c r="AOG70"/>
      <c r="AOH70"/>
      <c r="AOI70"/>
      <c r="AOJ70"/>
      <c r="AOK70"/>
      <c r="AOL70"/>
      <c r="AOM70"/>
      <c r="AON70"/>
      <c r="AOO70"/>
      <c r="AOP70"/>
      <c r="AOQ70"/>
      <c r="AOR70"/>
      <c r="AOS70"/>
      <c r="AOT70"/>
      <c r="AOU70"/>
      <c r="AOV70"/>
      <c r="AOW70"/>
      <c r="AOX70"/>
      <c r="AOY70"/>
      <c r="AOZ70"/>
      <c r="APA70"/>
      <c r="APB70"/>
      <c r="APC70"/>
      <c r="APD70"/>
      <c r="APE70"/>
      <c r="APF70"/>
      <c r="APG70"/>
      <c r="APH70"/>
      <c r="API70"/>
      <c r="APJ70"/>
      <c r="APK70"/>
      <c r="APL70"/>
      <c r="APM70"/>
      <c r="APN70"/>
      <c r="APO70"/>
      <c r="APP70"/>
      <c r="APQ70"/>
      <c r="APR70"/>
      <c r="APS70"/>
      <c r="APT70"/>
      <c r="APU70"/>
      <c r="APV70"/>
      <c r="APW70"/>
      <c r="APX70"/>
      <c r="APY70"/>
      <c r="APZ70"/>
      <c r="AQA70"/>
      <c r="AQB70"/>
      <c r="AQC70"/>
      <c r="AQD70"/>
      <c r="AQE70"/>
      <c r="AQF70"/>
      <c r="AQG70"/>
      <c r="AQH70"/>
      <c r="AQI70"/>
      <c r="AQJ70"/>
      <c r="AQK70"/>
      <c r="AQL70"/>
      <c r="AQM70"/>
      <c r="AQN70"/>
      <c r="AQO70"/>
      <c r="AQP70"/>
      <c r="AQQ70"/>
      <c r="AQR70"/>
      <c r="AQS70"/>
      <c r="AQT70"/>
      <c r="AQU70"/>
      <c r="AQV70"/>
      <c r="AQW70"/>
      <c r="AQX70"/>
      <c r="AQY70"/>
      <c r="AQZ70"/>
      <c r="ARA70"/>
      <c r="ARB70"/>
      <c r="ARC70"/>
      <c r="ARD70"/>
      <c r="ARE70"/>
      <c r="ARF70"/>
      <c r="ARG70"/>
      <c r="ARH70"/>
      <c r="ARI70"/>
      <c r="ARJ70"/>
      <c r="ARK70"/>
      <c r="ARL70"/>
      <c r="ARM70"/>
      <c r="ARN70"/>
      <c r="ARO70"/>
      <c r="ARP70"/>
      <c r="ARQ70"/>
      <c r="ARR70"/>
      <c r="ARS70"/>
      <c r="ART70"/>
      <c r="ARU70"/>
      <c r="ARV70"/>
      <c r="ARW70"/>
      <c r="ARX70"/>
      <c r="ARY70"/>
      <c r="ARZ70"/>
      <c r="ASA70"/>
      <c r="ASB70"/>
      <c r="ASC70"/>
      <c r="ASD70"/>
      <c r="ASE70"/>
      <c r="ASF70"/>
      <c r="ASG70"/>
      <c r="ASH70"/>
      <c r="ASI70"/>
      <c r="ASJ70"/>
      <c r="ASK70"/>
      <c r="ASL70"/>
      <c r="ASM70"/>
      <c r="ASN70"/>
      <c r="ASO70"/>
      <c r="ASP70"/>
      <c r="ASQ70"/>
      <c r="ASR70"/>
      <c r="ASS70"/>
      <c r="AST70"/>
      <c r="ASU70"/>
      <c r="ASV70"/>
      <c r="ASW70"/>
      <c r="ASX70"/>
      <c r="ASY70"/>
      <c r="ASZ70"/>
      <c r="ATA70"/>
      <c r="ATB70"/>
      <c r="ATC70"/>
      <c r="ATD70"/>
      <c r="ATE70"/>
      <c r="ATF70"/>
      <c r="ATG70"/>
      <c r="ATH70"/>
      <c r="ATI70"/>
      <c r="ATJ70"/>
      <c r="ATK70"/>
      <c r="ATL70"/>
      <c r="ATM70"/>
      <c r="ATN70"/>
      <c r="ATO70"/>
      <c r="ATP70"/>
      <c r="ATQ70"/>
      <c r="ATR70"/>
      <c r="ATS70"/>
      <c r="ATT70"/>
      <c r="ATU70"/>
      <c r="ATV70"/>
      <c r="ATW70"/>
      <c r="ATX70"/>
      <c r="ATY70"/>
      <c r="ATZ70"/>
      <c r="AUA70"/>
      <c r="AUB70"/>
      <c r="AUC70"/>
      <c r="AUD70"/>
      <c r="AUE70"/>
      <c r="AUF70"/>
      <c r="AUG70"/>
      <c r="AUH70"/>
      <c r="AUI70"/>
      <c r="AUJ70"/>
      <c r="AUK70"/>
      <c r="AUL70"/>
      <c r="AUM70"/>
      <c r="AUN70"/>
      <c r="AUO70"/>
      <c r="AUP70"/>
      <c r="AUQ70"/>
      <c r="AUR70"/>
      <c r="AUS70"/>
      <c r="AUT70"/>
      <c r="AUU70"/>
      <c r="AUV70"/>
      <c r="AUW70"/>
      <c r="AUX70"/>
      <c r="AUY70"/>
      <c r="AUZ70"/>
      <c r="AVA70"/>
      <c r="AVB70"/>
      <c r="AVC70"/>
      <c r="AVD70"/>
      <c r="AVE70"/>
      <c r="AVF70"/>
      <c r="AVG70"/>
      <c r="AVH70"/>
      <c r="AVI70"/>
      <c r="AVJ70"/>
      <c r="AVK70"/>
      <c r="AVL70"/>
      <c r="AVM70"/>
      <c r="AVN70"/>
      <c r="AVO70"/>
      <c r="AVP70"/>
      <c r="AVQ70"/>
      <c r="AVR70"/>
      <c r="AVS70"/>
      <c r="AVT70"/>
      <c r="AVU70"/>
      <c r="AVV70"/>
      <c r="AVW70"/>
      <c r="AVX70"/>
      <c r="AVY70"/>
      <c r="AVZ70"/>
      <c r="AWA70"/>
    </row>
    <row r="71" spans="1:1275" ht="15" x14ac:dyDescent="0.25">
      <c r="A71" s="10" t="s">
        <v>194</v>
      </c>
      <c r="B71" s="40">
        <v>4</v>
      </c>
      <c r="C71" s="40">
        <v>3703.1346466144582</v>
      </c>
      <c r="D71" s="40">
        <v>8</v>
      </c>
      <c r="E71" s="40">
        <v>7034.1546938106803</v>
      </c>
      <c r="F71" s="40">
        <v>4</v>
      </c>
      <c r="G71" s="40">
        <v>22556.526323187762</v>
      </c>
      <c r="H71" s="40">
        <v>16</v>
      </c>
      <c r="I71" s="40">
        <v>10081.992589355896</v>
      </c>
      <c r="J71" s="40"/>
      <c r="K71" s="40"/>
      <c r="L71" s="40">
        <v>2</v>
      </c>
      <c r="M71" s="40">
        <v>2802.7125018698312</v>
      </c>
      <c r="N71" s="40">
        <v>2</v>
      </c>
      <c r="O71" s="40">
        <v>8437.6735556711665</v>
      </c>
      <c r="P71" s="40">
        <v>1</v>
      </c>
      <c r="Q71" s="40">
        <v>3650.6229209257262</v>
      </c>
      <c r="R71" s="40">
        <v>5</v>
      </c>
      <c r="S71" s="40">
        <v>5226.279007201545</v>
      </c>
      <c r="T71" s="40"/>
      <c r="U71" s="40"/>
      <c r="V71" s="40"/>
      <c r="W71" s="40"/>
      <c r="X71" s="40">
        <v>1</v>
      </c>
      <c r="Y71" s="40">
        <v>4273.9000049862161</v>
      </c>
      <c r="Z71" s="40">
        <v>1</v>
      </c>
      <c r="AA71" s="40">
        <v>4273.9000049862161</v>
      </c>
      <c r="AB71" s="40">
        <v>2</v>
      </c>
      <c r="AC71" s="40">
        <v>22277.703775990653</v>
      </c>
      <c r="AD71" s="40">
        <v>6</v>
      </c>
      <c r="AE71" s="40">
        <v>11469.776047639738</v>
      </c>
      <c r="AF71" s="40">
        <v>4</v>
      </c>
      <c r="AG71" s="40">
        <v>8955.8873684885348</v>
      </c>
      <c r="AH71" s="40">
        <v>2</v>
      </c>
      <c r="AI71" s="40">
        <v>8975.1900104710548</v>
      </c>
      <c r="AJ71" s="40">
        <v>14</v>
      </c>
      <c r="AK71" s="40">
        <v>11939.142380908283</v>
      </c>
      <c r="AL71" s="40">
        <v>36</v>
      </c>
      <c r="AM71" s="40">
        <v>9968.4769389834491</v>
      </c>
      <c r="AN71" s="40">
        <v>9</v>
      </c>
      <c r="AO71" s="40">
        <v>12291.001398515054</v>
      </c>
      <c r="AP71" s="40">
        <v>26</v>
      </c>
      <c r="AQ71" s="40">
        <v>12283.29810652491</v>
      </c>
      <c r="AR71" s="40">
        <v>49</v>
      </c>
      <c r="AS71" s="40">
        <v>11397.886251459706</v>
      </c>
      <c r="AT71" s="40">
        <v>37</v>
      </c>
      <c r="AU71" s="40">
        <v>14917.24415458277</v>
      </c>
      <c r="AV71" s="40">
        <v>121</v>
      </c>
      <c r="AW71" s="40">
        <v>12730.737383449345</v>
      </c>
      <c r="AX71" s="40">
        <v>4</v>
      </c>
      <c r="AY71" s="40">
        <v>4925.9564632052825</v>
      </c>
      <c r="AZ71" s="40">
        <v>3</v>
      </c>
      <c r="BA71" s="40">
        <v>10095.747232056148</v>
      </c>
      <c r="BB71" s="40">
        <v>11</v>
      </c>
      <c r="BC71" s="40">
        <v>12596.94773214562</v>
      </c>
      <c r="BD71" s="40">
        <v>3</v>
      </c>
      <c r="BE71" s="40">
        <v>11897.555566636036</v>
      </c>
      <c r="BF71" s="40">
        <v>21</v>
      </c>
      <c r="BG71" s="40">
        <v>10678.579014404741</v>
      </c>
      <c r="BH71" s="40">
        <v>1</v>
      </c>
      <c r="BI71" s="40">
        <v>17807.916687442568</v>
      </c>
      <c r="BJ71" s="40">
        <v>2</v>
      </c>
      <c r="BK71" s="40">
        <v>6588.9291743537506</v>
      </c>
      <c r="BL71" s="40">
        <v>1</v>
      </c>
      <c r="BM71" s="40">
        <v>11575.14584683767</v>
      </c>
      <c r="BN71" s="40"/>
      <c r="BO71" s="40"/>
      <c r="BP71" s="40">
        <v>4</v>
      </c>
      <c r="BQ71" s="40">
        <v>10640.230220746933</v>
      </c>
      <c r="BR71" s="40">
        <v>5</v>
      </c>
      <c r="BS71" s="40">
        <v>13734.314430823366</v>
      </c>
      <c r="BT71" s="40">
        <v>7</v>
      </c>
      <c r="BU71" s="40">
        <v>8582.8724474895407</v>
      </c>
      <c r="BV71" s="40">
        <v>28</v>
      </c>
      <c r="BW71" s="40">
        <v>14535.389461667331</v>
      </c>
      <c r="BX71" s="40">
        <v>20</v>
      </c>
      <c r="BY71" s="40">
        <v>17614.12855000819</v>
      </c>
      <c r="BZ71" s="40">
        <v>60</v>
      </c>
      <c r="CA71" s="40">
        <v>14800.419253556545</v>
      </c>
      <c r="CB71" s="40">
        <v>206</v>
      </c>
      <c r="CC71" s="40">
        <v>13083.764363088598</v>
      </c>
      <c r="CD71" s="40">
        <v>4</v>
      </c>
      <c r="CE71" s="40">
        <v>6134.1933369898925</v>
      </c>
      <c r="CF71" s="40">
        <v>4</v>
      </c>
      <c r="CG71" s="40">
        <v>9311.5833374885151</v>
      </c>
      <c r="CH71" s="40">
        <v>4</v>
      </c>
      <c r="CI71" s="40">
        <v>9872.9049762641262</v>
      </c>
      <c r="CJ71" s="40">
        <v>5</v>
      </c>
      <c r="CK71" s="40">
        <v>18077.902512340886</v>
      </c>
      <c r="CL71" s="40">
        <v>17</v>
      </c>
      <c r="CM71" s="40">
        <v>11274.367009686739</v>
      </c>
      <c r="CN71" s="40"/>
      <c r="CO71" s="40"/>
      <c r="CP71" s="40"/>
      <c r="CQ71" s="40"/>
      <c r="CR71" s="40">
        <v>1</v>
      </c>
      <c r="CS71" s="40">
        <v>26711.875031163851</v>
      </c>
      <c r="CT71" s="40">
        <v>3</v>
      </c>
      <c r="CU71" s="40">
        <v>21378.836122053086</v>
      </c>
      <c r="CV71" s="40">
        <v>4</v>
      </c>
      <c r="CW71" s="40">
        <v>22712.095849330777</v>
      </c>
      <c r="CX71" s="40"/>
      <c r="CY71" s="40"/>
      <c r="CZ71" s="40">
        <v>2</v>
      </c>
      <c r="DA71" s="40">
        <v>16027.125018698312</v>
      </c>
      <c r="DB71" s="40"/>
      <c r="DC71" s="40"/>
      <c r="DD71" s="40">
        <v>2</v>
      </c>
      <c r="DE71" s="40">
        <v>16027.125018698312</v>
      </c>
      <c r="DF71" s="40"/>
      <c r="DG71" s="40"/>
      <c r="DH71" s="40">
        <v>1</v>
      </c>
      <c r="DI71" s="40">
        <v>12000</v>
      </c>
      <c r="DJ71" s="40">
        <v>1</v>
      </c>
      <c r="DK71" s="40">
        <v>36000</v>
      </c>
      <c r="DL71" s="40">
        <v>2</v>
      </c>
      <c r="DM71" s="40">
        <v>21298.838729264673</v>
      </c>
      <c r="DN71" s="40">
        <v>4</v>
      </c>
      <c r="DO71" s="40">
        <v>22649.419364632337</v>
      </c>
      <c r="DP71" s="40">
        <v>27</v>
      </c>
      <c r="DQ71" s="40">
        <v>15006.094446589766</v>
      </c>
      <c r="DR71" s="40"/>
      <c r="DS71" s="40"/>
      <c r="DT71" s="40">
        <v>2</v>
      </c>
      <c r="DU71" s="40">
        <v>31500</v>
      </c>
      <c r="DV71" s="40">
        <v>1</v>
      </c>
      <c r="DW71" s="40">
        <v>2564.3400029917298</v>
      </c>
      <c r="DX71" s="40">
        <v>1</v>
      </c>
      <c r="DY71" s="40">
        <v>5342.3750062327708</v>
      </c>
      <c r="DZ71" s="40">
        <v>4</v>
      </c>
      <c r="EA71" s="40">
        <v>17726.678752306125</v>
      </c>
      <c r="EB71" s="40">
        <v>1</v>
      </c>
      <c r="EC71" s="40">
        <v>4273.9000049862161</v>
      </c>
      <c r="ED71" s="40"/>
      <c r="EE71" s="40"/>
      <c r="EF71" s="40"/>
      <c r="EG71" s="40"/>
      <c r="EH71" s="40">
        <v>1</v>
      </c>
      <c r="EI71" s="40">
        <v>4273.9000049862161</v>
      </c>
      <c r="EJ71" s="40"/>
      <c r="EK71" s="40"/>
      <c r="EL71" s="40">
        <v>1</v>
      </c>
      <c r="EM71" s="40">
        <v>13800</v>
      </c>
      <c r="EN71" s="40">
        <v>1</v>
      </c>
      <c r="EO71" s="40">
        <v>24000</v>
      </c>
      <c r="EP71" s="40">
        <v>2</v>
      </c>
      <c r="EQ71" s="40">
        <v>18900</v>
      </c>
      <c r="ER71" s="40"/>
      <c r="ES71" s="40"/>
      <c r="ET71" s="40">
        <v>1</v>
      </c>
      <c r="EU71" s="40">
        <v>8700</v>
      </c>
      <c r="EV71" s="40">
        <v>1</v>
      </c>
      <c r="EW71" s="40">
        <v>21369.500024931083</v>
      </c>
      <c r="EX71" s="40">
        <v>1</v>
      </c>
      <c r="EY71" s="40">
        <v>16027.125018698311</v>
      </c>
      <c r="EZ71" s="40">
        <v>3</v>
      </c>
      <c r="FA71" s="40">
        <v>15365.541681209797</v>
      </c>
      <c r="FB71" s="40">
        <v>10</v>
      </c>
      <c r="FC71" s="40">
        <v>15907.724005784014</v>
      </c>
      <c r="FD71" s="40">
        <v>1</v>
      </c>
      <c r="FE71" s="40">
        <v>13355.937515581925</v>
      </c>
      <c r="FF71" s="40">
        <v>2</v>
      </c>
      <c r="FG71" s="40">
        <v>24000</v>
      </c>
      <c r="FH71" s="40">
        <v>1</v>
      </c>
      <c r="FI71" s="40">
        <v>2671.1875031163854</v>
      </c>
      <c r="FJ71" s="40">
        <v>2</v>
      </c>
      <c r="FK71" s="40">
        <v>12123.166674977027</v>
      </c>
      <c r="FL71" s="40">
        <v>6</v>
      </c>
      <c r="FM71" s="40">
        <v>14712.243061442061</v>
      </c>
      <c r="FN71" s="40"/>
      <c r="FO71" s="40"/>
      <c r="FP71" s="40"/>
      <c r="FQ71" s="40"/>
      <c r="FR71" s="40">
        <v>2</v>
      </c>
      <c r="FS71" s="40">
        <v>14684.750012465542</v>
      </c>
      <c r="FT71" s="40"/>
      <c r="FU71" s="40"/>
      <c r="FV71" s="40">
        <v>2</v>
      </c>
      <c r="FW71" s="40">
        <v>14684.750012465542</v>
      </c>
      <c r="FX71" s="40">
        <v>1</v>
      </c>
      <c r="FY71" s="40">
        <v>50000</v>
      </c>
      <c r="FZ71" s="40"/>
      <c r="GA71" s="40"/>
      <c r="GB71" s="40"/>
      <c r="GC71" s="40"/>
      <c r="GD71" s="40"/>
      <c r="GE71" s="40"/>
      <c r="GF71" s="40">
        <v>1</v>
      </c>
      <c r="GG71" s="40">
        <v>50000</v>
      </c>
      <c r="GH71" s="40">
        <v>2</v>
      </c>
      <c r="GI71" s="40">
        <v>65067.812546745779</v>
      </c>
      <c r="GJ71" s="40">
        <v>2</v>
      </c>
      <c r="GK71" s="40">
        <v>37396.625043629392</v>
      </c>
      <c r="GL71" s="40">
        <v>4</v>
      </c>
      <c r="GM71" s="40">
        <v>51232.218795187589</v>
      </c>
      <c r="GN71" s="40">
        <v>13</v>
      </c>
      <c r="GO71" s="40">
        <v>28659.371813410293</v>
      </c>
      <c r="GP71" s="40">
        <v>4</v>
      </c>
      <c r="GQ71" s="40">
        <v>10998.166674977027</v>
      </c>
      <c r="GR71" s="40">
        <v>4</v>
      </c>
      <c r="GS71" s="40">
        <v>16455.369799197932</v>
      </c>
      <c r="GT71" s="40">
        <v>5</v>
      </c>
      <c r="GU71" s="40">
        <v>32977.99083960765</v>
      </c>
      <c r="GV71" s="40">
        <v>2</v>
      </c>
      <c r="GW71" s="40">
        <v>7123.1666749770275</v>
      </c>
      <c r="GX71" s="40">
        <v>15</v>
      </c>
      <c r="GY71" s="40">
        <v>19263.362229646144</v>
      </c>
      <c r="GZ71" s="40"/>
      <c r="HA71" s="40"/>
      <c r="HB71" s="40">
        <v>1</v>
      </c>
      <c r="HC71" s="40">
        <v>37000</v>
      </c>
      <c r="HD71" s="40">
        <v>1</v>
      </c>
      <c r="HE71" s="40">
        <v>37000</v>
      </c>
      <c r="HF71" s="40"/>
      <c r="HG71" s="40"/>
      <c r="HH71" s="40"/>
      <c r="HI71" s="40"/>
      <c r="HJ71" s="40"/>
      <c r="HK71" s="40"/>
      <c r="HL71" s="40">
        <v>3</v>
      </c>
      <c r="HM71" s="40">
        <v>14137.854169783051</v>
      </c>
      <c r="HN71" s="40">
        <v>3</v>
      </c>
      <c r="HO71" s="40">
        <v>11707.722224992342</v>
      </c>
      <c r="HP71" s="40">
        <v>1</v>
      </c>
      <c r="HQ71" s="40">
        <v>7265</v>
      </c>
      <c r="HR71" s="40"/>
      <c r="HS71" s="40"/>
      <c r="HT71" s="40">
        <v>7</v>
      </c>
      <c r="HU71" s="40">
        <v>12114.532740618028</v>
      </c>
      <c r="HV71" s="40">
        <v>23</v>
      </c>
      <c r="HW71" s="40">
        <v>17858.789679522535</v>
      </c>
      <c r="HX71" s="40">
        <v>14</v>
      </c>
      <c r="HY71" s="40">
        <v>17046.768168399802</v>
      </c>
      <c r="HZ71" s="40">
        <v>22</v>
      </c>
      <c r="IA71" s="40">
        <v>14096.933347234299</v>
      </c>
      <c r="IB71" s="40">
        <v>38</v>
      </c>
      <c r="IC71" s="40">
        <v>14814.666548482264</v>
      </c>
      <c r="ID71" s="40">
        <v>21</v>
      </c>
      <c r="IE71" s="40">
        <v>12861.014636532149</v>
      </c>
      <c r="IF71" s="40">
        <v>95</v>
      </c>
      <c r="IG71" s="40">
        <v>14545.536044276343</v>
      </c>
      <c r="IH71" s="40">
        <v>8</v>
      </c>
      <c r="II71" s="40">
        <v>21467.024902590696</v>
      </c>
      <c r="IJ71" s="40">
        <v>10</v>
      </c>
      <c r="IK71" s="40">
        <v>32146.763286486635</v>
      </c>
      <c r="IL71" s="40">
        <v>14</v>
      </c>
      <c r="IM71" s="40">
        <v>19730.817566543094</v>
      </c>
      <c r="IN71" s="40">
        <v>12</v>
      </c>
      <c r="IO71" s="40">
        <v>27030.757477544219</v>
      </c>
      <c r="IP71" s="40">
        <v>44</v>
      </c>
      <c r="IQ71" s="40">
        <v>24859.190176084681</v>
      </c>
      <c r="IR71" s="40">
        <v>2</v>
      </c>
      <c r="IS71" s="40">
        <v>29451.979171860643</v>
      </c>
      <c r="IT71" s="40">
        <v>6</v>
      </c>
      <c r="IU71" s="40">
        <v>23220.246532798625</v>
      </c>
      <c r="IV71" s="40">
        <v>3</v>
      </c>
      <c r="IW71" s="40">
        <v>10346.895842682488</v>
      </c>
      <c r="IX71" s="40">
        <v>5</v>
      </c>
      <c r="IY71" s="40">
        <v>12290.850007479325</v>
      </c>
      <c r="IZ71" s="40">
        <v>16</v>
      </c>
      <c r="JA71" s="40">
        <v>18170.023444122322</v>
      </c>
      <c r="JB71" s="40">
        <v>4</v>
      </c>
      <c r="JC71" s="40">
        <v>10684.750012465542</v>
      </c>
      <c r="JD71" s="40">
        <v>28</v>
      </c>
      <c r="JE71" s="40">
        <v>11483.820385790708</v>
      </c>
      <c r="JF71" s="40">
        <v>27</v>
      </c>
      <c r="JG71" s="40">
        <v>12614.442810073424</v>
      </c>
      <c r="JH71" s="40">
        <v>23</v>
      </c>
      <c r="JI71" s="40">
        <v>11786.83121661316</v>
      </c>
      <c r="JJ71" s="40">
        <v>82</v>
      </c>
      <c r="JK71" s="40">
        <v>11902.110301293746</v>
      </c>
      <c r="JL71" s="40">
        <v>237</v>
      </c>
      <c r="JM71" s="40">
        <v>15790.395408295457</v>
      </c>
      <c r="JN71" s="40"/>
      <c r="JO71" s="40"/>
      <c r="JP71" s="40">
        <v>1</v>
      </c>
      <c r="JQ71" s="40">
        <v>5000</v>
      </c>
      <c r="JR71" s="40">
        <v>1</v>
      </c>
      <c r="JS71" s="40">
        <v>5000</v>
      </c>
      <c r="JT71" s="40">
        <v>1</v>
      </c>
      <c r="JU71" s="40">
        <v>41712.231189497601</v>
      </c>
      <c r="JV71" s="40">
        <v>1</v>
      </c>
      <c r="JW71" s="40">
        <v>41712.231189497601</v>
      </c>
      <c r="JX71" s="40"/>
      <c r="JY71" s="40"/>
      <c r="JZ71" s="40">
        <v>1</v>
      </c>
      <c r="KA71" s="40">
        <v>2493.1083362419595</v>
      </c>
      <c r="KB71" s="40">
        <v>1</v>
      </c>
      <c r="KC71" s="40">
        <v>21000</v>
      </c>
      <c r="KD71" s="40">
        <v>2</v>
      </c>
      <c r="KE71" s="40">
        <v>11746.55416812098</v>
      </c>
      <c r="KF71" s="40">
        <v>4</v>
      </c>
      <c r="KG71" s="40">
        <v>17551.33488143489</v>
      </c>
      <c r="KH71" s="40">
        <v>3</v>
      </c>
      <c r="KI71" s="40">
        <v>7429.1541714451232</v>
      </c>
      <c r="KJ71" s="40">
        <v>4</v>
      </c>
      <c r="KK71" s="40">
        <v>11229.38021326761</v>
      </c>
      <c r="KL71" s="40">
        <v>12</v>
      </c>
      <c r="KM71" s="40">
        <v>6912.276184167099</v>
      </c>
      <c r="KN71" s="40">
        <v>21</v>
      </c>
      <c r="KO71" s="40">
        <v>7442.0962529768904</v>
      </c>
      <c r="KP71" s="40">
        <v>40</v>
      </c>
      <c r="KQ71" s="40">
        <v>7660.907972248142</v>
      </c>
      <c r="KR71" s="40"/>
      <c r="KS71" s="40"/>
      <c r="KT71" s="40"/>
      <c r="KU71" s="40"/>
      <c r="KV71" s="40"/>
      <c r="KW71" s="40"/>
      <c r="KX71" s="40"/>
      <c r="KY71" s="40"/>
      <c r="KZ71" s="40"/>
      <c r="LA71" s="40"/>
      <c r="LB71" s="40"/>
      <c r="LC71" s="40"/>
      <c r="LD71" s="40">
        <v>4</v>
      </c>
      <c r="LE71" s="40">
        <v>29831.028157877867</v>
      </c>
      <c r="LF71" s="40">
        <v>5</v>
      </c>
      <c r="LG71" s="40">
        <v>8397.0553398818993</v>
      </c>
      <c r="LH71" s="40">
        <v>13</v>
      </c>
      <c r="LI71" s="40">
        <v>12234.608569982291</v>
      </c>
      <c r="LJ71" s="40">
        <v>22</v>
      </c>
      <c r="LK71" s="40">
        <v>14561.786397304124</v>
      </c>
      <c r="LL71" s="40">
        <v>62</v>
      </c>
      <c r="LM71" s="40">
        <v>10109.606768235748</v>
      </c>
      <c r="LN71" s="40"/>
      <c r="LO71" s="40"/>
      <c r="LP71" s="40"/>
      <c r="LQ71" s="40"/>
      <c r="LR71" s="40">
        <v>5</v>
      </c>
      <c r="LS71" s="40">
        <v>33361.570001495864</v>
      </c>
      <c r="LT71" s="40"/>
      <c r="LU71" s="40"/>
      <c r="LV71" s="40">
        <v>5</v>
      </c>
      <c r="LW71" s="40">
        <v>33361.570001495864</v>
      </c>
      <c r="LX71" s="40"/>
      <c r="LY71" s="40"/>
      <c r="LZ71" s="40"/>
      <c r="MA71" s="40"/>
      <c r="MB71" s="40"/>
      <c r="MC71" s="40"/>
      <c r="MD71" s="40"/>
      <c r="ME71" s="40"/>
      <c r="MF71" s="40"/>
      <c r="MG71" s="40"/>
      <c r="MH71" s="40"/>
      <c r="MI71" s="40"/>
      <c r="MJ71" s="40"/>
      <c r="MK71" s="40"/>
      <c r="ML71" s="40"/>
      <c r="MM71" s="40"/>
      <c r="MN71" s="40"/>
      <c r="MO71" s="40"/>
      <c r="MP71" s="40">
        <v>1</v>
      </c>
      <c r="MQ71" s="40">
        <v>17807.916687442568</v>
      </c>
      <c r="MR71" s="40">
        <v>1</v>
      </c>
      <c r="MS71" s="40">
        <v>20000</v>
      </c>
      <c r="MT71" s="40">
        <v>2</v>
      </c>
      <c r="MU71" s="40">
        <v>44615.833374885136</v>
      </c>
      <c r="MV71" s="40">
        <v>4</v>
      </c>
      <c r="MW71" s="40">
        <v>31759.895859303211</v>
      </c>
      <c r="MX71" s="40">
        <v>9</v>
      </c>
      <c r="MY71" s="40">
        <v>32649.714827188018</v>
      </c>
      <c r="MZ71" s="40">
        <v>627</v>
      </c>
      <c r="NA71" s="40">
        <v>14569.152343358624</v>
      </c>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c r="AMI71"/>
      <c r="AMJ71"/>
      <c r="AMK71"/>
      <c r="AML71"/>
      <c r="AMM71"/>
      <c r="AMN71"/>
      <c r="AMO71"/>
      <c r="AMP71"/>
      <c r="AMQ71"/>
      <c r="AMR71"/>
      <c r="AMS71"/>
      <c r="AMT71"/>
      <c r="AMU71"/>
      <c r="AMV71"/>
      <c r="AMW71"/>
      <c r="AMX71"/>
      <c r="AMY71"/>
      <c r="AMZ71"/>
      <c r="ANA71"/>
      <c r="ANB71"/>
      <c r="ANC71"/>
      <c r="AND71"/>
      <c r="ANE71"/>
      <c r="ANF71"/>
      <c r="ANG71"/>
      <c r="ANH71"/>
      <c r="ANI71"/>
      <c r="ANJ71"/>
      <c r="ANK71"/>
      <c r="ANL71"/>
      <c r="ANM71"/>
      <c r="ANN71"/>
      <c r="ANO71"/>
      <c r="ANP71"/>
      <c r="ANQ71"/>
      <c r="ANR71"/>
      <c r="ANS71"/>
      <c r="ANT71"/>
      <c r="ANU71"/>
      <c r="ANV71"/>
      <c r="ANW71"/>
      <c r="ANX71"/>
      <c r="ANY71"/>
      <c r="ANZ71"/>
      <c r="AOA71"/>
      <c r="AOB71"/>
      <c r="AOC71"/>
      <c r="AOD71"/>
      <c r="AOE71"/>
      <c r="AOF71"/>
      <c r="AOG71"/>
      <c r="AOH71"/>
      <c r="AOI71"/>
      <c r="AOJ71"/>
      <c r="AOK71"/>
      <c r="AOL71"/>
      <c r="AOM71"/>
      <c r="AON71"/>
      <c r="AOO71"/>
      <c r="AOP71"/>
      <c r="AOQ71"/>
      <c r="AOR71"/>
      <c r="AOS71"/>
      <c r="AOT71"/>
      <c r="AOU71"/>
      <c r="AOV71"/>
      <c r="AOW71"/>
      <c r="AOX71"/>
      <c r="AOY71"/>
      <c r="AOZ71"/>
      <c r="APA71"/>
      <c r="APB71"/>
      <c r="APC71"/>
      <c r="APD71"/>
      <c r="APE71"/>
      <c r="APF71"/>
      <c r="APG71"/>
      <c r="APH71"/>
      <c r="API71"/>
      <c r="APJ71"/>
      <c r="APK71"/>
      <c r="APL71"/>
      <c r="APM71"/>
      <c r="APN71"/>
      <c r="APO71"/>
      <c r="APP71"/>
      <c r="APQ71"/>
      <c r="APR71"/>
      <c r="APS71"/>
      <c r="APT71"/>
      <c r="APU71"/>
      <c r="APV71"/>
      <c r="APW71"/>
      <c r="APX71"/>
      <c r="APY71"/>
      <c r="APZ71"/>
      <c r="AQA71"/>
      <c r="AQB71"/>
      <c r="AQC71"/>
      <c r="AQD71"/>
      <c r="AQE71"/>
      <c r="AQF71"/>
      <c r="AQG71"/>
      <c r="AQH71"/>
      <c r="AQI71"/>
      <c r="AQJ71"/>
      <c r="AQK71"/>
      <c r="AQL71"/>
      <c r="AQM71"/>
      <c r="AQN71"/>
      <c r="AQO71"/>
      <c r="AQP71"/>
      <c r="AQQ71"/>
      <c r="AQR71"/>
      <c r="AQS71"/>
      <c r="AQT71"/>
      <c r="AQU71"/>
      <c r="AQV71"/>
      <c r="AQW71"/>
      <c r="AQX71"/>
      <c r="AQY71"/>
      <c r="AQZ71"/>
      <c r="ARA71"/>
      <c r="ARB71"/>
      <c r="ARC71"/>
      <c r="ARD71"/>
      <c r="ARE71"/>
      <c r="ARF71"/>
      <c r="ARG71"/>
      <c r="ARH71"/>
      <c r="ARI71"/>
      <c r="ARJ71"/>
      <c r="ARK71"/>
      <c r="ARL71"/>
      <c r="ARM71"/>
      <c r="ARN71"/>
      <c r="ARO71"/>
      <c r="ARP71"/>
      <c r="ARQ71"/>
      <c r="ARR71"/>
      <c r="ARS71"/>
      <c r="ART71"/>
      <c r="ARU71"/>
      <c r="ARV71"/>
      <c r="ARW71"/>
      <c r="ARX71"/>
      <c r="ARY71"/>
      <c r="ARZ71"/>
      <c r="ASA71"/>
      <c r="ASB71"/>
      <c r="ASC71"/>
      <c r="ASD71"/>
      <c r="ASE71"/>
      <c r="ASF71"/>
      <c r="ASG71"/>
      <c r="ASH71"/>
      <c r="ASI71"/>
      <c r="ASJ71"/>
      <c r="ASK71"/>
      <c r="ASL71"/>
      <c r="ASM71"/>
      <c r="ASN71"/>
      <c r="ASO71"/>
      <c r="ASP71"/>
      <c r="ASQ71"/>
      <c r="ASR71"/>
      <c r="ASS71"/>
      <c r="AST71"/>
      <c r="ASU71"/>
      <c r="ASV71"/>
      <c r="ASW71"/>
      <c r="ASX71"/>
      <c r="ASY71"/>
      <c r="ASZ71"/>
      <c r="ATA71"/>
      <c r="ATB71"/>
      <c r="ATC71"/>
      <c r="ATD71"/>
      <c r="ATE71"/>
      <c r="ATF71"/>
      <c r="ATG71"/>
      <c r="ATH71"/>
      <c r="ATI71"/>
      <c r="ATJ71"/>
      <c r="ATK71"/>
      <c r="ATL71"/>
      <c r="ATM71"/>
      <c r="ATN71"/>
      <c r="ATO71"/>
      <c r="ATP71"/>
      <c r="ATQ71"/>
      <c r="ATR71"/>
      <c r="ATS71"/>
      <c r="ATT71"/>
      <c r="ATU71"/>
      <c r="ATV71"/>
      <c r="ATW71"/>
      <c r="ATX71"/>
      <c r="ATY71"/>
      <c r="ATZ71"/>
      <c r="AUA71"/>
      <c r="AUB71"/>
      <c r="AUC71"/>
      <c r="AUD71"/>
      <c r="AUE71"/>
      <c r="AUF71"/>
      <c r="AUG71"/>
      <c r="AUH71"/>
      <c r="AUI71"/>
      <c r="AUJ71"/>
      <c r="AUK71"/>
      <c r="AUL71"/>
      <c r="AUM71"/>
      <c r="AUN71"/>
      <c r="AUO71"/>
      <c r="AUP71"/>
      <c r="AUQ71"/>
      <c r="AUR71"/>
      <c r="AUS71"/>
      <c r="AUT71"/>
      <c r="AUU71"/>
      <c r="AUV71"/>
      <c r="AUW71"/>
      <c r="AUX71"/>
      <c r="AUY71"/>
      <c r="AUZ71"/>
      <c r="AVA71"/>
      <c r="AVB71"/>
      <c r="AVC71"/>
      <c r="AVD71"/>
      <c r="AVE71"/>
      <c r="AVF71"/>
      <c r="AVG71"/>
      <c r="AVH71"/>
      <c r="AVI71"/>
      <c r="AVJ71"/>
      <c r="AVK71"/>
      <c r="AVL71"/>
      <c r="AVM71"/>
      <c r="AVN71"/>
      <c r="AVO71"/>
      <c r="AVP71"/>
      <c r="AVQ71"/>
      <c r="AVR71"/>
      <c r="AVS71"/>
      <c r="AVT71"/>
      <c r="AVU71"/>
      <c r="AVV71"/>
      <c r="AVW71"/>
      <c r="AVX71"/>
      <c r="AVY71"/>
      <c r="AVZ71"/>
      <c r="AWA71"/>
    </row>
    <row r="72" spans="1:1275" ht="15" x14ac:dyDescent="0.25">
      <c r="A72" s="41" t="s">
        <v>192</v>
      </c>
      <c r="B72" s="40"/>
      <c r="C72" s="40"/>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40"/>
      <c r="HV72" s="40"/>
      <c r="HW72" s="40"/>
      <c r="HX72" s="40"/>
      <c r="HY72" s="40"/>
      <c r="HZ72" s="40"/>
      <c r="IA72" s="40"/>
      <c r="IB72" s="40"/>
      <c r="IC72" s="40"/>
      <c r="ID72" s="40"/>
      <c r="IE72" s="40"/>
      <c r="IF72" s="40"/>
      <c r="IG72" s="40"/>
      <c r="IH72" s="40"/>
      <c r="II72" s="40"/>
      <c r="IJ72" s="40"/>
      <c r="IK72" s="40"/>
      <c r="IL72" s="40"/>
      <c r="IM72" s="40"/>
      <c r="IN72" s="40"/>
      <c r="IO72" s="40"/>
      <c r="IP72" s="40"/>
      <c r="IQ72" s="40"/>
      <c r="IR72" s="40"/>
      <c r="IS72" s="40"/>
      <c r="IT72" s="40"/>
      <c r="IU72" s="40"/>
      <c r="IV72" s="40"/>
      <c r="IW72" s="40"/>
      <c r="IX72" s="40"/>
      <c r="IY72" s="40"/>
      <c r="IZ72" s="40"/>
      <c r="JA72" s="40"/>
      <c r="JB72" s="40"/>
      <c r="JC72" s="40"/>
      <c r="JD72" s="40"/>
      <c r="JE72" s="40"/>
      <c r="JF72" s="40"/>
      <c r="JG72" s="40"/>
      <c r="JH72" s="40"/>
      <c r="JI72" s="40"/>
      <c r="JJ72" s="40"/>
      <c r="JK72" s="40"/>
      <c r="JL72" s="40"/>
      <c r="JM72" s="40"/>
      <c r="JN72" s="40"/>
      <c r="JO72" s="40"/>
      <c r="JP72" s="40"/>
      <c r="JQ72" s="40"/>
      <c r="JR72" s="40"/>
      <c r="JS72" s="40"/>
      <c r="JT72" s="40"/>
      <c r="JU72" s="40"/>
      <c r="JV72" s="40"/>
      <c r="JW72" s="40"/>
      <c r="JX72" s="40"/>
      <c r="JY72" s="40"/>
      <c r="JZ72" s="40"/>
      <c r="KA72" s="40"/>
      <c r="KB72" s="40"/>
      <c r="KC72" s="40"/>
      <c r="KD72" s="40"/>
      <c r="KE72" s="40"/>
      <c r="KF72" s="40"/>
      <c r="KG72" s="40"/>
      <c r="KH72" s="40"/>
      <c r="KI72" s="40"/>
      <c r="KJ72" s="40"/>
      <c r="KK72" s="40"/>
      <c r="KL72" s="40"/>
      <c r="KM72" s="40"/>
      <c r="KN72" s="40"/>
      <c r="KO72" s="40"/>
      <c r="KP72" s="40"/>
      <c r="KQ72" s="40"/>
      <c r="KR72" s="40"/>
      <c r="KS72" s="40"/>
      <c r="KT72" s="40"/>
      <c r="KU72" s="40"/>
      <c r="KV72" s="40"/>
      <c r="KW72" s="40"/>
      <c r="KX72" s="40"/>
      <c r="KY72" s="40"/>
      <c r="KZ72" s="40"/>
      <c r="LA72" s="40"/>
      <c r="LB72" s="40"/>
      <c r="LC72" s="40"/>
      <c r="LD72" s="40"/>
      <c r="LE72" s="40"/>
      <c r="LF72" s="40"/>
      <c r="LG72" s="40"/>
      <c r="LH72" s="40">
        <v>1</v>
      </c>
      <c r="LI72" s="40">
        <v>6000</v>
      </c>
      <c r="LJ72" s="40">
        <v>1</v>
      </c>
      <c r="LK72" s="40">
        <v>6000</v>
      </c>
      <c r="LL72" s="40">
        <v>1</v>
      </c>
      <c r="LM72" s="40">
        <v>6000</v>
      </c>
      <c r="LN72" s="40"/>
      <c r="LO72" s="40"/>
      <c r="LP72" s="40"/>
      <c r="LQ72" s="40"/>
      <c r="LR72" s="40"/>
      <c r="LS72" s="40"/>
      <c r="LT72" s="40"/>
      <c r="LU72" s="40"/>
      <c r="LV72" s="40"/>
      <c r="LW72" s="40"/>
      <c r="LX72" s="40"/>
      <c r="LY72" s="40"/>
      <c r="LZ72" s="40"/>
      <c r="MA72" s="40"/>
      <c r="MB72" s="40"/>
      <c r="MC72" s="40"/>
      <c r="MD72" s="40"/>
      <c r="ME72" s="40"/>
      <c r="MF72" s="40"/>
      <c r="MG72" s="40"/>
      <c r="MH72" s="40"/>
      <c r="MI72" s="40"/>
      <c r="MJ72" s="40"/>
      <c r="MK72" s="40"/>
      <c r="ML72" s="40"/>
      <c r="MM72" s="40"/>
      <c r="MN72" s="40"/>
      <c r="MO72" s="40"/>
      <c r="MP72" s="40"/>
      <c r="MQ72" s="40"/>
      <c r="MR72" s="40"/>
      <c r="MS72" s="40"/>
      <c r="MT72" s="40"/>
      <c r="MU72" s="40"/>
      <c r="MV72" s="40"/>
      <c r="MW72" s="40"/>
      <c r="MX72" s="40"/>
      <c r="MY72" s="40"/>
      <c r="MZ72" s="40">
        <v>1</v>
      </c>
      <c r="NA72" s="40">
        <v>6000</v>
      </c>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c r="AMK72"/>
      <c r="AML72"/>
      <c r="AMM72"/>
      <c r="AMN72"/>
      <c r="AMO72"/>
      <c r="AMP72"/>
      <c r="AMQ72"/>
      <c r="AMR72"/>
      <c r="AMS72"/>
      <c r="AMT72"/>
      <c r="AMU72"/>
      <c r="AMV72"/>
      <c r="AMW72"/>
      <c r="AMX72"/>
      <c r="AMY72"/>
      <c r="AMZ72"/>
      <c r="ANA72"/>
      <c r="ANB72"/>
      <c r="ANC72"/>
      <c r="AND72"/>
      <c r="ANE72"/>
      <c r="ANF72"/>
      <c r="ANG72"/>
      <c r="ANH72"/>
      <c r="ANI72"/>
      <c r="ANJ72"/>
      <c r="ANK72"/>
      <c r="ANL72"/>
      <c r="ANM72"/>
      <c r="ANN72"/>
      <c r="ANO72"/>
      <c r="ANP72"/>
      <c r="ANQ72"/>
      <c r="ANR72"/>
      <c r="ANS72"/>
      <c r="ANT72"/>
      <c r="ANU72"/>
      <c r="ANV72"/>
      <c r="ANW72"/>
      <c r="ANX72"/>
      <c r="ANY72"/>
      <c r="ANZ72"/>
      <c r="AOA72"/>
      <c r="AOB72"/>
      <c r="AOC72"/>
      <c r="AOD72"/>
      <c r="AOE72"/>
      <c r="AOF72"/>
      <c r="AOG72"/>
      <c r="AOH72"/>
      <c r="AOI72"/>
      <c r="AOJ72"/>
      <c r="AOK72"/>
      <c r="AOL72"/>
      <c r="AOM72"/>
      <c r="AON72"/>
      <c r="AOO72"/>
      <c r="AOP72"/>
      <c r="AOQ72"/>
      <c r="AOR72"/>
      <c r="AOS72"/>
      <c r="AOT72"/>
      <c r="AOU72"/>
      <c r="AOV72"/>
      <c r="AOW72"/>
      <c r="AOX72"/>
      <c r="AOY72"/>
      <c r="AOZ72"/>
      <c r="APA72"/>
      <c r="APB72"/>
      <c r="APC72"/>
      <c r="APD72"/>
      <c r="APE72"/>
      <c r="APF72"/>
      <c r="APG72"/>
      <c r="APH72"/>
      <c r="API72"/>
      <c r="APJ72"/>
      <c r="APK72"/>
      <c r="APL72"/>
      <c r="APM72"/>
      <c r="APN72"/>
      <c r="APO72"/>
      <c r="APP72"/>
      <c r="APQ72"/>
      <c r="APR72"/>
      <c r="APS72"/>
      <c r="APT72"/>
      <c r="APU72"/>
      <c r="APV72"/>
      <c r="APW72"/>
      <c r="APX72"/>
      <c r="APY72"/>
      <c r="APZ72"/>
      <c r="AQA72"/>
      <c r="AQB72"/>
      <c r="AQC72"/>
      <c r="AQD72"/>
      <c r="AQE72"/>
      <c r="AQF72"/>
      <c r="AQG72"/>
      <c r="AQH72"/>
      <c r="AQI72"/>
      <c r="AQJ72"/>
      <c r="AQK72"/>
      <c r="AQL72"/>
      <c r="AQM72"/>
      <c r="AQN72"/>
      <c r="AQO72"/>
      <c r="AQP72"/>
      <c r="AQQ72"/>
      <c r="AQR72"/>
      <c r="AQS72"/>
      <c r="AQT72"/>
      <c r="AQU72"/>
      <c r="AQV72"/>
      <c r="AQW72"/>
      <c r="AQX72"/>
      <c r="AQY72"/>
      <c r="AQZ72"/>
      <c r="ARA72"/>
      <c r="ARB72"/>
      <c r="ARC72"/>
      <c r="ARD72"/>
      <c r="ARE72"/>
      <c r="ARF72"/>
      <c r="ARG72"/>
      <c r="ARH72"/>
      <c r="ARI72"/>
      <c r="ARJ72"/>
      <c r="ARK72"/>
      <c r="ARL72"/>
      <c r="ARM72"/>
      <c r="ARN72"/>
      <c r="ARO72"/>
      <c r="ARP72"/>
      <c r="ARQ72"/>
      <c r="ARR72"/>
      <c r="ARS72"/>
      <c r="ART72"/>
      <c r="ARU72"/>
      <c r="ARV72"/>
      <c r="ARW72"/>
      <c r="ARX72"/>
      <c r="ARY72"/>
      <c r="ARZ72"/>
      <c r="ASA72"/>
      <c r="ASB72"/>
      <c r="ASC72"/>
      <c r="ASD72"/>
      <c r="ASE72"/>
      <c r="ASF72"/>
      <c r="ASG72"/>
      <c r="ASH72"/>
      <c r="ASI72"/>
      <c r="ASJ72"/>
      <c r="ASK72"/>
      <c r="ASL72"/>
      <c r="ASM72"/>
      <c r="ASN72"/>
      <c r="ASO72"/>
      <c r="ASP72"/>
      <c r="ASQ72"/>
      <c r="ASR72"/>
      <c r="ASS72"/>
      <c r="AST72"/>
      <c r="ASU72"/>
      <c r="ASV72"/>
      <c r="ASW72"/>
      <c r="ASX72"/>
      <c r="ASY72"/>
      <c r="ASZ72"/>
      <c r="ATA72"/>
      <c r="ATB72"/>
      <c r="ATC72"/>
      <c r="ATD72"/>
      <c r="ATE72"/>
      <c r="ATF72"/>
      <c r="ATG72"/>
      <c r="ATH72"/>
      <c r="ATI72"/>
      <c r="ATJ72"/>
      <c r="ATK72"/>
      <c r="ATL72"/>
      <c r="ATM72"/>
      <c r="ATN72"/>
      <c r="ATO72"/>
      <c r="ATP72"/>
      <c r="ATQ72"/>
      <c r="ATR72"/>
      <c r="ATS72"/>
      <c r="ATT72"/>
      <c r="ATU72"/>
      <c r="ATV72"/>
      <c r="ATW72"/>
      <c r="ATX72"/>
      <c r="ATY72"/>
      <c r="ATZ72"/>
      <c r="AUA72"/>
      <c r="AUB72"/>
      <c r="AUC72"/>
      <c r="AUD72"/>
      <c r="AUE72"/>
      <c r="AUF72"/>
      <c r="AUG72"/>
      <c r="AUH72"/>
      <c r="AUI72"/>
      <c r="AUJ72"/>
      <c r="AUK72"/>
      <c r="AUL72"/>
      <c r="AUM72"/>
      <c r="AUN72"/>
      <c r="AUO72"/>
      <c r="AUP72"/>
      <c r="AUQ72"/>
      <c r="AUR72"/>
      <c r="AUS72"/>
      <c r="AUT72"/>
      <c r="AUU72"/>
      <c r="AUV72"/>
      <c r="AUW72"/>
      <c r="AUX72"/>
      <c r="AUY72"/>
      <c r="AUZ72"/>
      <c r="AVA72"/>
      <c r="AVB72"/>
      <c r="AVC72"/>
      <c r="AVD72"/>
      <c r="AVE72"/>
      <c r="AVF72"/>
      <c r="AVG72"/>
      <c r="AVH72"/>
      <c r="AVI72"/>
      <c r="AVJ72"/>
      <c r="AVK72"/>
      <c r="AVL72"/>
      <c r="AVM72"/>
      <c r="AVN72"/>
      <c r="AVO72"/>
      <c r="AVP72"/>
      <c r="AVQ72"/>
      <c r="AVR72"/>
      <c r="AVS72"/>
      <c r="AVT72"/>
      <c r="AVU72"/>
      <c r="AVV72"/>
      <c r="AVW72"/>
      <c r="AVX72"/>
      <c r="AVY72"/>
      <c r="AVZ72"/>
      <c r="AWA72"/>
    </row>
    <row r="73" spans="1:1275" ht="15" x14ac:dyDescent="0.25">
      <c r="A73" s="41" t="s">
        <v>194</v>
      </c>
      <c r="B73" s="40"/>
      <c r="C73" s="40"/>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v>1</v>
      </c>
      <c r="IE73" s="40">
        <v>12000</v>
      </c>
      <c r="IF73" s="40">
        <v>1</v>
      </c>
      <c r="IG73" s="40">
        <v>12000</v>
      </c>
      <c r="IH73" s="40"/>
      <c r="II73" s="40"/>
      <c r="IJ73" s="40"/>
      <c r="IK73" s="40"/>
      <c r="IL73" s="40"/>
      <c r="IM73" s="40"/>
      <c r="IN73" s="40"/>
      <c r="IO73" s="40"/>
      <c r="IP73" s="40"/>
      <c r="IQ73" s="40"/>
      <c r="IR73" s="40"/>
      <c r="IS73" s="40"/>
      <c r="IT73" s="40"/>
      <c r="IU73" s="40"/>
      <c r="IV73" s="40"/>
      <c r="IW73" s="40"/>
      <c r="IX73" s="40"/>
      <c r="IY73" s="40"/>
      <c r="IZ73" s="40"/>
      <c r="JA73" s="40"/>
      <c r="JB73" s="40"/>
      <c r="JC73" s="40"/>
      <c r="JD73" s="40"/>
      <c r="JE73" s="40"/>
      <c r="JF73" s="40"/>
      <c r="JG73" s="40"/>
      <c r="JH73" s="40"/>
      <c r="JI73" s="40"/>
      <c r="JJ73" s="40"/>
      <c r="JK73" s="40"/>
      <c r="JL73" s="40">
        <v>1</v>
      </c>
      <c r="JM73" s="40">
        <v>12000</v>
      </c>
      <c r="JN73" s="40"/>
      <c r="JO73" s="40"/>
      <c r="JP73" s="40"/>
      <c r="JQ73" s="40"/>
      <c r="JR73" s="40"/>
      <c r="JS73" s="40"/>
      <c r="JT73" s="40"/>
      <c r="JU73" s="40"/>
      <c r="JV73" s="40"/>
      <c r="JW73" s="40"/>
      <c r="JX73" s="40"/>
      <c r="JY73" s="40"/>
      <c r="JZ73" s="40"/>
      <c r="KA73" s="40"/>
      <c r="KB73" s="40"/>
      <c r="KC73" s="40"/>
      <c r="KD73" s="40"/>
      <c r="KE73" s="40"/>
      <c r="KF73" s="40"/>
      <c r="KG73" s="40"/>
      <c r="KH73" s="40"/>
      <c r="KI73" s="40"/>
      <c r="KJ73" s="40"/>
      <c r="KK73" s="40"/>
      <c r="KL73" s="40"/>
      <c r="KM73" s="40"/>
      <c r="KN73" s="40"/>
      <c r="KO73" s="40"/>
      <c r="KP73" s="40"/>
      <c r="KQ73" s="40"/>
      <c r="KR73" s="40"/>
      <c r="KS73" s="40"/>
      <c r="KT73" s="40"/>
      <c r="KU73" s="40"/>
      <c r="KV73" s="40"/>
      <c r="KW73" s="40"/>
      <c r="KX73" s="40"/>
      <c r="KY73" s="40"/>
      <c r="KZ73" s="40"/>
      <c r="LA73" s="40"/>
      <c r="LB73" s="40"/>
      <c r="LC73" s="40"/>
      <c r="LD73" s="40"/>
      <c r="LE73" s="40"/>
      <c r="LF73" s="40"/>
      <c r="LG73" s="40"/>
      <c r="LH73" s="40"/>
      <c r="LI73" s="40"/>
      <c r="LJ73" s="40"/>
      <c r="LK73" s="40"/>
      <c r="LL73" s="40"/>
      <c r="LM73" s="40"/>
      <c r="LN73" s="40"/>
      <c r="LO73" s="40"/>
      <c r="LP73" s="40"/>
      <c r="LQ73" s="40"/>
      <c r="LR73" s="40"/>
      <c r="LS73" s="40"/>
      <c r="LT73" s="40"/>
      <c r="LU73" s="40"/>
      <c r="LV73" s="40"/>
      <c r="LW73" s="40"/>
      <c r="LX73" s="40"/>
      <c r="LY73" s="40"/>
      <c r="LZ73" s="40"/>
      <c r="MA73" s="40"/>
      <c r="MB73" s="40"/>
      <c r="MC73" s="40"/>
      <c r="MD73" s="40"/>
      <c r="ME73" s="40"/>
      <c r="MF73" s="40"/>
      <c r="MG73" s="40"/>
      <c r="MH73" s="40"/>
      <c r="MI73" s="40"/>
      <c r="MJ73" s="40"/>
      <c r="MK73" s="40"/>
      <c r="ML73" s="40"/>
      <c r="MM73" s="40"/>
      <c r="MN73" s="40"/>
      <c r="MO73" s="40"/>
      <c r="MP73" s="40"/>
      <c r="MQ73" s="40"/>
      <c r="MR73" s="40"/>
      <c r="MS73" s="40"/>
      <c r="MT73" s="40"/>
      <c r="MU73" s="40"/>
      <c r="MV73" s="40"/>
      <c r="MW73" s="40"/>
      <c r="MX73" s="40"/>
      <c r="MY73" s="40"/>
      <c r="MZ73" s="40">
        <v>1</v>
      </c>
      <c r="NA73" s="40">
        <v>12000</v>
      </c>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AJE73"/>
      <c r="AJF73"/>
      <c r="AJG73"/>
      <c r="AJH73"/>
      <c r="AJI73"/>
      <c r="AJJ73"/>
      <c r="AJK73"/>
      <c r="AJL73"/>
      <c r="AJM73"/>
      <c r="AJN73"/>
      <c r="AJO73"/>
      <c r="AJP73"/>
      <c r="AJQ73"/>
      <c r="AJR73"/>
      <c r="AJS73"/>
      <c r="AJT73"/>
      <c r="AJU73"/>
      <c r="AJV73"/>
      <c r="AJW73"/>
      <c r="AJX73"/>
      <c r="AJY73"/>
      <c r="AJZ73"/>
      <c r="AKA73"/>
      <c r="AKB73"/>
      <c r="AKC73"/>
      <c r="AKD73"/>
      <c r="AKE73"/>
      <c r="AKF73"/>
      <c r="AKG73"/>
      <c r="AKH73"/>
      <c r="AKI73"/>
      <c r="AKJ73"/>
      <c r="AKK73"/>
      <c r="AKL73"/>
      <c r="AKM73"/>
      <c r="AKN73"/>
      <c r="AKO73"/>
      <c r="AKP73"/>
      <c r="AKQ73"/>
      <c r="AKR73"/>
      <c r="AKS73"/>
      <c r="AKT73"/>
      <c r="AKU73"/>
      <c r="AKV73"/>
      <c r="AKW73"/>
      <c r="AKX73"/>
      <c r="AKY73"/>
      <c r="AKZ73"/>
      <c r="ALA73"/>
      <c r="ALB73"/>
      <c r="ALC73"/>
      <c r="ALD73"/>
      <c r="ALE73"/>
      <c r="ALF73"/>
      <c r="ALG73"/>
      <c r="ALH73"/>
      <c r="ALI73"/>
      <c r="ALJ73"/>
      <c r="ALK73"/>
      <c r="ALL73"/>
      <c r="ALM73"/>
      <c r="ALN73"/>
      <c r="ALO73"/>
      <c r="ALP73"/>
      <c r="ALQ73"/>
      <c r="ALR73"/>
      <c r="ALS73"/>
      <c r="ALT73"/>
      <c r="ALU73"/>
      <c r="ALV73"/>
      <c r="ALW73"/>
      <c r="ALX73"/>
      <c r="ALY73"/>
      <c r="ALZ73"/>
      <c r="AMA73"/>
      <c r="AMB73"/>
      <c r="AMC73"/>
      <c r="AMD73"/>
      <c r="AME73"/>
      <c r="AMF73"/>
      <c r="AMG73"/>
      <c r="AMH73"/>
      <c r="AMI73"/>
      <c r="AMJ73"/>
      <c r="AMK73"/>
      <c r="AML73"/>
      <c r="AMM73"/>
      <c r="AMN73"/>
      <c r="AMO73"/>
      <c r="AMP73"/>
      <c r="AMQ73"/>
      <c r="AMR73"/>
      <c r="AMS73"/>
      <c r="AMT73"/>
      <c r="AMU73"/>
      <c r="AMV73"/>
      <c r="AMW73"/>
      <c r="AMX73"/>
      <c r="AMY73"/>
      <c r="AMZ73"/>
      <c r="ANA73"/>
      <c r="ANB73"/>
      <c r="ANC73"/>
      <c r="AND73"/>
      <c r="ANE73"/>
      <c r="ANF73"/>
      <c r="ANG73"/>
      <c r="ANH73"/>
      <c r="ANI73"/>
      <c r="ANJ73"/>
      <c r="ANK73"/>
      <c r="ANL73"/>
      <c r="ANM73"/>
      <c r="ANN73"/>
      <c r="ANO73"/>
      <c r="ANP73"/>
      <c r="ANQ73"/>
      <c r="ANR73"/>
      <c r="ANS73"/>
      <c r="ANT73"/>
      <c r="ANU73"/>
      <c r="ANV73"/>
      <c r="ANW73"/>
      <c r="ANX73"/>
      <c r="ANY73"/>
      <c r="ANZ73"/>
      <c r="AOA73"/>
      <c r="AOB73"/>
      <c r="AOC73"/>
      <c r="AOD73"/>
      <c r="AOE73"/>
      <c r="AOF73"/>
      <c r="AOG73"/>
      <c r="AOH73"/>
      <c r="AOI73"/>
      <c r="AOJ73"/>
      <c r="AOK73"/>
      <c r="AOL73"/>
      <c r="AOM73"/>
      <c r="AON73"/>
      <c r="AOO73"/>
      <c r="AOP73"/>
      <c r="AOQ73"/>
      <c r="AOR73"/>
      <c r="AOS73"/>
      <c r="AOT73"/>
      <c r="AOU73"/>
      <c r="AOV73"/>
      <c r="AOW73"/>
      <c r="AOX73"/>
      <c r="AOY73"/>
      <c r="AOZ73"/>
      <c r="APA73"/>
      <c r="APB73"/>
      <c r="APC73"/>
      <c r="APD73"/>
      <c r="APE73"/>
      <c r="APF73"/>
      <c r="APG73"/>
      <c r="APH73"/>
      <c r="API73"/>
      <c r="APJ73"/>
      <c r="APK73"/>
      <c r="APL73"/>
      <c r="APM73"/>
      <c r="APN73"/>
      <c r="APO73"/>
      <c r="APP73"/>
      <c r="APQ73"/>
      <c r="APR73"/>
      <c r="APS73"/>
      <c r="APT73"/>
      <c r="APU73"/>
      <c r="APV73"/>
      <c r="APW73"/>
      <c r="APX73"/>
      <c r="APY73"/>
      <c r="APZ73"/>
      <c r="AQA73"/>
      <c r="AQB73"/>
      <c r="AQC73"/>
      <c r="AQD73"/>
      <c r="AQE73"/>
      <c r="AQF73"/>
      <c r="AQG73"/>
      <c r="AQH73"/>
      <c r="AQI73"/>
      <c r="AQJ73"/>
      <c r="AQK73"/>
      <c r="AQL73"/>
      <c r="AQM73"/>
      <c r="AQN73"/>
      <c r="AQO73"/>
      <c r="AQP73"/>
      <c r="AQQ73"/>
      <c r="AQR73"/>
      <c r="AQS73"/>
      <c r="AQT73"/>
      <c r="AQU73"/>
      <c r="AQV73"/>
      <c r="AQW73"/>
      <c r="AQX73"/>
      <c r="AQY73"/>
      <c r="AQZ73"/>
      <c r="ARA73"/>
      <c r="ARB73"/>
      <c r="ARC73"/>
      <c r="ARD73"/>
      <c r="ARE73"/>
      <c r="ARF73"/>
      <c r="ARG73"/>
      <c r="ARH73"/>
      <c r="ARI73"/>
      <c r="ARJ73"/>
      <c r="ARK73"/>
      <c r="ARL73"/>
      <c r="ARM73"/>
      <c r="ARN73"/>
      <c r="ARO73"/>
      <c r="ARP73"/>
      <c r="ARQ73"/>
      <c r="ARR73"/>
      <c r="ARS73"/>
      <c r="ART73"/>
      <c r="ARU73"/>
      <c r="ARV73"/>
      <c r="ARW73"/>
      <c r="ARX73"/>
      <c r="ARY73"/>
      <c r="ARZ73"/>
      <c r="ASA73"/>
      <c r="ASB73"/>
      <c r="ASC73"/>
      <c r="ASD73"/>
      <c r="ASE73"/>
      <c r="ASF73"/>
      <c r="ASG73"/>
      <c r="ASH73"/>
      <c r="ASI73"/>
      <c r="ASJ73"/>
      <c r="ASK73"/>
      <c r="ASL73"/>
      <c r="ASM73"/>
      <c r="ASN73"/>
      <c r="ASO73"/>
      <c r="ASP73"/>
      <c r="ASQ73"/>
      <c r="ASR73"/>
      <c r="ASS73"/>
      <c r="AST73"/>
      <c r="ASU73"/>
      <c r="ASV73"/>
      <c r="ASW73"/>
      <c r="ASX73"/>
      <c r="ASY73"/>
      <c r="ASZ73"/>
      <c r="ATA73"/>
      <c r="ATB73"/>
      <c r="ATC73"/>
      <c r="ATD73"/>
      <c r="ATE73"/>
      <c r="ATF73"/>
      <c r="ATG73"/>
      <c r="ATH73"/>
      <c r="ATI73"/>
      <c r="ATJ73"/>
      <c r="ATK73"/>
      <c r="ATL73"/>
      <c r="ATM73"/>
      <c r="ATN73"/>
      <c r="ATO73"/>
      <c r="ATP73"/>
      <c r="ATQ73"/>
      <c r="ATR73"/>
      <c r="ATS73"/>
      <c r="ATT73"/>
      <c r="ATU73"/>
      <c r="ATV73"/>
      <c r="ATW73"/>
      <c r="ATX73"/>
      <c r="ATY73"/>
      <c r="ATZ73"/>
      <c r="AUA73"/>
      <c r="AUB73"/>
      <c r="AUC73"/>
      <c r="AUD73"/>
      <c r="AUE73"/>
      <c r="AUF73"/>
      <c r="AUG73"/>
      <c r="AUH73"/>
      <c r="AUI73"/>
      <c r="AUJ73"/>
      <c r="AUK73"/>
      <c r="AUL73"/>
      <c r="AUM73"/>
      <c r="AUN73"/>
      <c r="AUO73"/>
      <c r="AUP73"/>
      <c r="AUQ73"/>
      <c r="AUR73"/>
      <c r="AUS73"/>
      <c r="AUT73"/>
      <c r="AUU73"/>
      <c r="AUV73"/>
      <c r="AUW73"/>
      <c r="AUX73"/>
      <c r="AUY73"/>
      <c r="AUZ73"/>
      <c r="AVA73"/>
      <c r="AVB73"/>
      <c r="AVC73"/>
      <c r="AVD73"/>
      <c r="AVE73"/>
      <c r="AVF73"/>
      <c r="AVG73"/>
      <c r="AVH73"/>
      <c r="AVI73"/>
      <c r="AVJ73"/>
      <c r="AVK73"/>
      <c r="AVL73"/>
      <c r="AVM73"/>
      <c r="AVN73"/>
      <c r="AVO73"/>
      <c r="AVP73"/>
      <c r="AVQ73"/>
      <c r="AVR73"/>
      <c r="AVS73"/>
      <c r="AVT73"/>
      <c r="AVU73"/>
      <c r="AVV73"/>
      <c r="AVW73"/>
      <c r="AVX73"/>
      <c r="AVY73"/>
      <c r="AVZ73"/>
      <c r="AWA73"/>
    </row>
    <row r="74" spans="1:1275" ht="15" x14ac:dyDescent="0.25">
      <c r="A74" s="41" t="s">
        <v>196</v>
      </c>
      <c r="B74" s="40"/>
      <c r="C74" s="40"/>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v>1</v>
      </c>
      <c r="DK74" s="40">
        <v>36000</v>
      </c>
      <c r="DL74" s="40"/>
      <c r="DM74" s="40"/>
      <c r="DN74" s="40">
        <v>1</v>
      </c>
      <c r="DO74" s="40">
        <v>36000</v>
      </c>
      <c r="DP74" s="40">
        <v>1</v>
      </c>
      <c r="DQ74" s="40">
        <v>36000</v>
      </c>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c r="IT74" s="40"/>
      <c r="IU74" s="40"/>
      <c r="IV74" s="40"/>
      <c r="IW74" s="40"/>
      <c r="IX74" s="40"/>
      <c r="IY74" s="40"/>
      <c r="IZ74" s="40"/>
      <c r="JA74" s="40"/>
      <c r="JB74" s="40"/>
      <c r="JC74" s="40"/>
      <c r="JD74" s="40"/>
      <c r="JE74" s="40"/>
      <c r="JF74" s="40"/>
      <c r="JG74" s="40"/>
      <c r="JH74" s="40"/>
      <c r="JI74" s="40"/>
      <c r="JJ74" s="40"/>
      <c r="JK74" s="40"/>
      <c r="JL74" s="40"/>
      <c r="JM74" s="40"/>
      <c r="JN74" s="40"/>
      <c r="JO74" s="40"/>
      <c r="JP74" s="40"/>
      <c r="JQ74" s="40"/>
      <c r="JR74" s="40"/>
      <c r="JS74" s="40"/>
      <c r="JT74" s="40"/>
      <c r="JU74" s="40"/>
      <c r="JV74" s="40"/>
      <c r="JW74" s="40"/>
      <c r="JX74" s="40"/>
      <c r="JY74" s="40"/>
      <c r="JZ74" s="40"/>
      <c r="KA74" s="40"/>
      <c r="KB74" s="40"/>
      <c r="KC74" s="40"/>
      <c r="KD74" s="40"/>
      <c r="KE74" s="40"/>
      <c r="KF74" s="40"/>
      <c r="KG74" s="40"/>
      <c r="KH74" s="40"/>
      <c r="KI74" s="40"/>
      <c r="KJ74" s="40"/>
      <c r="KK74" s="40"/>
      <c r="KL74" s="40"/>
      <c r="KM74" s="40"/>
      <c r="KN74" s="40"/>
      <c r="KO74" s="40"/>
      <c r="KP74" s="40"/>
      <c r="KQ74" s="40"/>
      <c r="KR74" s="40"/>
      <c r="KS74" s="40"/>
      <c r="KT74" s="40"/>
      <c r="KU74" s="40"/>
      <c r="KV74" s="40"/>
      <c r="KW74" s="40"/>
      <c r="KX74" s="40"/>
      <c r="KY74" s="40"/>
      <c r="KZ74" s="40"/>
      <c r="LA74" s="40"/>
      <c r="LB74" s="40"/>
      <c r="LC74" s="40"/>
      <c r="LD74" s="40"/>
      <c r="LE74" s="40"/>
      <c r="LF74" s="40"/>
      <c r="LG74" s="40"/>
      <c r="LH74" s="40"/>
      <c r="LI74" s="40"/>
      <c r="LJ74" s="40"/>
      <c r="LK74" s="40"/>
      <c r="LL74" s="40"/>
      <c r="LM74" s="40"/>
      <c r="LN74" s="40"/>
      <c r="LO74" s="40"/>
      <c r="LP74" s="40"/>
      <c r="LQ74" s="40"/>
      <c r="LR74" s="40"/>
      <c r="LS74" s="40"/>
      <c r="LT74" s="40"/>
      <c r="LU74" s="40"/>
      <c r="LV74" s="40"/>
      <c r="LW74" s="40"/>
      <c r="LX74" s="40"/>
      <c r="LY74" s="40"/>
      <c r="LZ74" s="40"/>
      <c r="MA74" s="40"/>
      <c r="MB74" s="40"/>
      <c r="MC74" s="40"/>
      <c r="MD74" s="40"/>
      <c r="ME74" s="40"/>
      <c r="MF74" s="40"/>
      <c r="MG74" s="40"/>
      <c r="MH74" s="40"/>
      <c r="MI74" s="40"/>
      <c r="MJ74" s="40"/>
      <c r="MK74" s="40"/>
      <c r="ML74" s="40"/>
      <c r="MM74" s="40"/>
      <c r="MN74" s="40"/>
      <c r="MO74" s="40"/>
      <c r="MP74" s="40"/>
      <c r="MQ74" s="40"/>
      <c r="MR74" s="40"/>
      <c r="MS74" s="40"/>
      <c r="MT74" s="40"/>
      <c r="MU74" s="40"/>
      <c r="MV74" s="40"/>
      <c r="MW74" s="40"/>
      <c r="MX74" s="40"/>
      <c r="MY74" s="40"/>
      <c r="MZ74" s="40">
        <v>1</v>
      </c>
      <c r="NA74" s="40">
        <v>36000</v>
      </c>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AJE74"/>
      <c r="AJF74"/>
      <c r="AJG74"/>
      <c r="AJH74"/>
      <c r="AJI74"/>
      <c r="AJJ74"/>
      <c r="AJK74"/>
      <c r="AJL74"/>
      <c r="AJM74"/>
      <c r="AJN74"/>
      <c r="AJO74"/>
      <c r="AJP74"/>
      <c r="AJQ74"/>
      <c r="AJR74"/>
      <c r="AJS74"/>
      <c r="AJT74"/>
      <c r="AJU74"/>
      <c r="AJV74"/>
      <c r="AJW74"/>
      <c r="AJX74"/>
      <c r="AJY74"/>
      <c r="AJZ74"/>
      <c r="AKA74"/>
      <c r="AKB74"/>
      <c r="AKC74"/>
      <c r="AKD74"/>
      <c r="AKE74"/>
      <c r="AKF74"/>
      <c r="AKG74"/>
      <c r="AKH74"/>
      <c r="AKI74"/>
      <c r="AKJ74"/>
      <c r="AKK74"/>
      <c r="AKL74"/>
      <c r="AKM74"/>
      <c r="AKN74"/>
      <c r="AKO74"/>
      <c r="AKP74"/>
      <c r="AKQ74"/>
      <c r="AKR74"/>
      <c r="AKS74"/>
      <c r="AKT74"/>
      <c r="AKU74"/>
      <c r="AKV74"/>
      <c r="AKW74"/>
      <c r="AKX74"/>
      <c r="AKY74"/>
      <c r="AKZ74"/>
      <c r="ALA74"/>
      <c r="ALB74"/>
      <c r="ALC74"/>
      <c r="ALD74"/>
      <c r="ALE74"/>
      <c r="ALF74"/>
      <c r="ALG74"/>
      <c r="ALH74"/>
      <c r="ALI74"/>
      <c r="ALJ74"/>
      <c r="ALK74"/>
      <c r="ALL74"/>
      <c r="ALM74"/>
      <c r="ALN74"/>
      <c r="ALO74"/>
      <c r="ALP74"/>
      <c r="ALQ74"/>
      <c r="ALR74"/>
      <c r="ALS74"/>
      <c r="ALT74"/>
      <c r="ALU74"/>
      <c r="ALV74"/>
      <c r="ALW74"/>
      <c r="ALX74"/>
      <c r="ALY74"/>
      <c r="ALZ74"/>
      <c r="AMA74"/>
      <c r="AMB74"/>
      <c r="AMC74"/>
      <c r="AMD74"/>
      <c r="AME74"/>
      <c r="AMF74"/>
      <c r="AMG74"/>
      <c r="AMH74"/>
      <c r="AMI74"/>
      <c r="AMJ74"/>
      <c r="AMK74"/>
      <c r="AML74"/>
      <c r="AMM74"/>
      <c r="AMN74"/>
      <c r="AMO74"/>
      <c r="AMP74"/>
      <c r="AMQ74"/>
      <c r="AMR74"/>
      <c r="AMS74"/>
      <c r="AMT74"/>
      <c r="AMU74"/>
      <c r="AMV74"/>
      <c r="AMW74"/>
      <c r="AMX74"/>
      <c r="AMY74"/>
      <c r="AMZ74"/>
      <c r="ANA74"/>
      <c r="ANB74"/>
      <c r="ANC74"/>
      <c r="AND74"/>
      <c r="ANE74"/>
      <c r="ANF74"/>
      <c r="ANG74"/>
      <c r="ANH74"/>
      <c r="ANI74"/>
      <c r="ANJ74"/>
      <c r="ANK74"/>
      <c r="ANL74"/>
      <c r="ANM74"/>
      <c r="ANN74"/>
      <c r="ANO74"/>
      <c r="ANP74"/>
      <c r="ANQ74"/>
      <c r="ANR74"/>
      <c r="ANS74"/>
      <c r="ANT74"/>
      <c r="ANU74"/>
      <c r="ANV74"/>
      <c r="ANW74"/>
      <c r="ANX74"/>
      <c r="ANY74"/>
      <c r="ANZ74"/>
      <c r="AOA74"/>
      <c r="AOB74"/>
      <c r="AOC74"/>
      <c r="AOD74"/>
      <c r="AOE74"/>
      <c r="AOF74"/>
      <c r="AOG74"/>
      <c r="AOH74"/>
      <c r="AOI74"/>
      <c r="AOJ74"/>
      <c r="AOK74"/>
      <c r="AOL74"/>
      <c r="AOM74"/>
      <c r="AON74"/>
      <c r="AOO74"/>
      <c r="AOP74"/>
      <c r="AOQ74"/>
      <c r="AOR74"/>
      <c r="AOS74"/>
      <c r="AOT74"/>
      <c r="AOU74"/>
      <c r="AOV74"/>
      <c r="AOW74"/>
      <c r="AOX74"/>
      <c r="AOY74"/>
      <c r="AOZ74"/>
      <c r="APA74"/>
      <c r="APB74"/>
      <c r="APC74"/>
      <c r="APD74"/>
      <c r="APE74"/>
      <c r="APF74"/>
      <c r="APG74"/>
      <c r="APH74"/>
      <c r="API74"/>
      <c r="APJ74"/>
      <c r="APK74"/>
      <c r="APL74"/>
      <c r="APM74"/>
      <c r="APN74"/>
      <c r="APO74"/>
      <c r="APP74"/>
      <c r="APQ74"/>
      <c r="APR74"/>
      <c r="APS74"/>
      <c r="APT74"/>
      <c r="APU74"/>
      <c r="APV74"/>
      <c r="APW74"/>
      <c r="APX74"/>
      <c r="APY74"/>
      <c r="APZ74"/>
      <c r="AQA74"/>
      <c r="AQB74"/>
      <c r="AQC74"/>
      <c r="AQD74"/>
      <c r="AQE74"/>
      <c r="AQF74"/>
      <c r="AQG74"/>
      <c r="AQH74"/>
      <c r="AQI74"/>
      <c r="AQJ74"/>
      <c r="AQK74"/>
      <c r="AQL74"/>
      <c r="AQM74"/>
      <c r="AQN74"/>
      <c r="AQO74"/>
      <c r="AQP74"/>
      <c r="AQQ74"/>
      <c r="AQR74"/>
      <c r="AQS74"/>
      <c r="AQT74"/>
      <c r="AQU74"/>
      <c r="AQV74"/>
      <c r="AQW74"/>
      <c r="AQX74"/>
      <c r="AQY74"/>
      <c r="AQZ74"/>
      <c r="ARA74"/>
      <c r="ARB74"/>
      <c r="ARC74"/>
      <c r="ARD74"/>
      <c r="ARE74"/>
      <c r="ARF74"/>
      <c r="ARG74"/>
      <c r="ARH74"/>
      <c r="ARI74"/>
      <c r="ARJ74"/>
      <c r="ARK74"/>
      <c r="ARL74"/>
      <c r="ARM74"/>
      <c r="ARN74"/>
      <c r="ARO74"/>
      <c r="ARP74"/>
      <c r="ARQ74"/>
      <c r="ARR74"/>
      <c r="ARS74"/>
      <c r="ART74"/>
      <c r="ARU74"/>
      <c r="ARV74"/>
      <c r="ARW74"/>
      <c r="ARX74"/>
      <c r="ARY74"/>
      <c r="ARZ74"/>
      <c r="ASA74"/>
      <c r="ASB74"/>
      <c r="ASC74"/>
      <c r="ASD74"/>
      <c r="ASE74"/>
      <c r="ASF74"/>
      <c r="ASG74"/>
      <c r="ASH74"/>
      <c r="ASI74"/>
      <c r="ASJ74"/>
      <c r="ASK74"/>
      <c r="ASL74"/>
      <c r="ASM74"/>
      <c r="ASN74"/>
      <c r="ASO74"/>
      <c r="ASP74"/>
      <c r="ASQ74"/>
      <c r="ASR74"/>
      <c r="ASS74"/>
      <c r="AST74"/>
      <c r="ASU74"/>
      <c r="ASV74"/>
      <c r="ASW74"/>
      <c r="ASX74"/>
      <c r="ASY74"/>
      <c r="ASZ74"/>
      <c r="ATA74"/>
      <c r="ATB74"/>
      <c r="ATC74"/>
      <c r="ATD74"/>
      <c r="ATE74"/>
      <c r="ATF74"/>
      <c r="ATG74"/>
      <c r="ATH74"/>
      <c r="ATI74"/>
      <c r="ATJ74"/>
      <c r="ATK74"/>
      <c r="ATL74"/>
      <c r="ATM74"/>
      <c r="ATN74"/>
      <c r="ATO74"/>
      <c r="ATP74"/>
      <c r="ATQ74"/>
      <c r="ATR74"/>
      <c r="ATS74"/>
      <c r="ATT74"/>
      <c r="ATU74"/>
      <c r="ATV74"/>
      <c r="ATW74"/>
      <c r="ATX74"/>
      <c r="ATY74"/>
      <c r="ATZ74"/>
      <c r="AUA74"/>
      <c r="AUB74"/>
      <c r="AUC74"/>
      <c r="AUD74"/>
      <c r="AUE74"/>
      <c r="AUF74"/>
      <c r="AUG74"/>
      <c r="AUH74"/>
      <c r="AUI74"/>
      <c r="AUJ74"/>
      <c r="AUK74"/>
      <c r="AUL74"/>
      <c r="AUM74"/>
      <c r="AUN74"/>
      <c r="AUO74"/>
      <c r="AUP74"/>
      <c r="AUQ74"/>
      <c r="AUR74"/>
      <c r="AUS74"/>
      <c r="AUT74"/>
      <c r="AUU74"/>
      <c r="AUV74"/>
      <c r="AUW74"/>
      <c r="AUX74"/>
      <c r="AUY74"/>
      <c r="AUZ74"/>
      <c r="AVA74"/>
      <c r="AVB74"/>
      <c r="AVC74"/>
      <c r="AVD74"/>
      <c r="AVE74"/>
      <c r="AVF74"/>
      <c r="AVG74"/>
      <c r="AVH74"/>
      <c r="AVI74"/>
      <c r="AVJ74"/>
      <c r="AVK74"/>
      <c r="AVL74"/>
      <c r="AVM74"/>
      <c r="AVN74"/>
      <c r="AVO74"/>
      <c r="AVP74"/>
      <c r="AVQ74"/>
      <c r="AVR74"/>
      <c r="AVS74"/>
      <c r="AVT74"/>
      <c r="AVU74"/>
      <c r="AVV74"/>
      <c r="AVW74"/>
      <c r="AVX74"/>
      <c r="AVY74"/>
      <c r="AVZ74"/>
      <c r="AWA74"/>
    </row>
    <row r="75" spans="1:1275" ht="15" x14ac:dyDescent="0.25">
      <c r="A75" s="41" t="s">
        <v>180</v>
      </c>
      <c r="B75" s="40"/>
      <c r="C75" s="40"/>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v>1</v>
      </c>
      <c r="AQ75" s="40">
        <v>17598.017290051986</v>
      </c>
      <c r="AR75" s="40"/>
      <c r="AS75" s="40"/>
      <c r="AT75" s="40"/>
      <c r="AU75" s="40"/>
      <c r="AV75" s="40">
        <v>1</v>
      </c>
      <c r="AW75" s="40">
        <v>17598.017290051986</v>
      </c>
      <c r="AX75" s="40">
        <v>1</v>
      </c>
      <c r="AY75" s="40">
        <v>3000</v>
      </c>
      <c r="AZ75" s="40"/>
      <c r="BA75" s="40"/>
      <c r="BB75" s="40"/>
      <c r="BC75" s="40"/>
      <c r="BD75" s="40"/>
      <c r="BE75" s="40"/>
      <c r="BF75" s="40">
        <v>1</v>
      </c>
      <c r="BG75" s="40">
        <v>3000</v>
      </c>
      <c r="BH75" s="40"/>
      <c r="BI75" s="40"/>
      <c r="BJ75" s="40"/>
      <c r="BK75" s="40"/>
      <c r="BL75" s="40"/>
      <c r="BM75" s="40"/>
      <c r="BN75" s="40"/>
      <c r="BO75" s="40"/>
      <c r="BP75" s="40"/>
      <c r="BQ75" s="40"/>
      <c r="BR75" s="40"/>
      <c r="BS75" s="40"/>
      <c r="BT75" s="40"/>
      <c r="BU75" s="40"/>
      <c r="BV75" s="40"/>
      <c r="BW75" s="40"/>
      <c r="BX75" s="40"/>
      <c r="BY75" s="40"/>
      <c r="BZ75" s="40"/>
      <c r="CA75" s="40"/>
      <c r="CB75" s="40">
        <v>2</v>
      </c>
      <c r="CC75" s="40">
        <v>10299.008645025993</v>
      </c>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40"/>
      <c r="HV75" s="40"/>
      <c r="HW75" s="40"/>
      <c r="HX75" s="40"/>
      <c r="HY75" s="40"/>
      <c r="HZ75" s="40"/>
      <c r="IA75" s="40"/>
      <c r="IB75" s="40"/>
      <c r="IC75" s="40"/>
      <c r="ID75" s="40"/>
      <c r="IE75" s="40"/>
      <c r="IF75" s="40"/>
      <c r="IG75" s="40"/>
      <c r="IH75" s="40"/>
      <c r="II75" s="40"/>
      <c r="IJ75" s="40"/>
      <c r="IK75" s="40"/>
      <c r="IL75" s="40"/>
      <c r="IM75" s="40"/>
      <c r="IN75" s="40"/>
      <c r="IO75" s="40"/>
      <c r="IP75" s="40"/>
      <c r="IQ75" s="40"/>
      <c r="IR75" s="40"/>
      <c r="IS75" s="40"/>
      <c r="IT75" s="40"/>
      <c r="IU75" s="40"/>
      <c r="IV75" s="40"/>
      <c r="IW75" s="40"/>
      <c r="IX75" s="40"/>
      <c r="IY75" s="40"/>
      <c r="IZ75" s="40"/>
      <c r="JA75" s="40"/>
      <c r="JB75" s="40"/>
      <c r="JC75" s="40"/>
      <c r="JD75" s="40"/>
      <c r="JE75" s="40"/>
      <c r="JF75" s="40"/>
      <c r="JG75" s="40"/>
      <c r="JH75" s="40"/>
      <c r="JI75" s="40"/>
      <c r="JJ75" s="40"/>
      <c r="JK75" s="40"/>
      <c r="JL75" s="40"/>
      <c r="JM75" s="40"/>
      <c r="JN75" s="40"/>
      <c r="JO75" s="40"/>
      <c r="JP75" s="40"/>
      <c r="JQ75" s="40"/>
      <c r="JR75" s="40"/>
      <c r="JS75" s="40"/>
      <c r="JT75" s="40"/>
      <c r="JU75" s="40"/>
      <c r="JV75" s="40"/>
      <c r="JW75" s="40"/>
      <c r="JX75" s="40"/>
      <c r="JY75" s="40"/>
      <c r="JZ75" s="40"/>
      <c r="KA75" s="40"/>
      <c r="KB75" s="40"/>
      <c r="KC75" s="40"/>
      <c r="KD75" s="40"/>
      <c r="KE75" s="40"/>
      <c r="KF75" s="40"/>
      <c r="KG75" s="40"/>
      <c r="KH75" s="40"/>
      <c r="KI75" s="40"/>
      <c r="KJ75" s="40"/>
      <c r="KK75" s="40"/>
      <c r="KL75" s="40"/>
      <c r="KM75" s="40"/>
      <c r="KN75" s="40"/>
      <c r="KO75" s="40"/>
      <c r="KP75" s="40"/>
      <c r="KQ75" s="40"/>
      <c r="KR75" s="40"/>
      <c r="KS75" s="40"/>
      <c r="KT75" s="40"/>
      <c r="KU75" s="40"/>
      <c r="KV75" s="40"/>
      <c r="KW75" s="40"/>
      <c r="KX75" s="40"/>
      <c r="KY75" s="40"/>
      <c r="KZ75" s="40"/>
      <c r="LA75" s="40"/>
      <c r="LB75" s="40"/>
      <c r="LC75" s="40"/>
      <c r="LD75" s="40"/>
      <c r="LE75" s="40"/>
      <c r="LF75" s="40"/>
      <c r="LG75" s="40"/>
      <c r="LH75" s="40"/>
      <c r="LI75" s="40"/>
      <c r="LJ75" s="40"/>
      <c r="LK75" s="40"/>
      <c r="LL75" s="40"/>
      <c r="LM75" s="40"/>
      <c r="LN75" s="40"/>
      <c r="LO75" s="40"/>
      <c r="LP75" s="40"/>
      <c r="LQ75" s="40"/>
      <c r="LR75" s="40"/>
      <c r="LS75" s="40"/>
      <c r="LT75" s="40"/>
      <c r="LU75" s="40"/>
      <c r="LV75" s="40"/>
      <c r="LW75" s="40"/>
      <c r="LX75" s="40"/>
      <c r="LY75" s="40"/>
      <c r="LZ75" s="40"/>
      <c r="MA75" s="40"/>
      <c r="MB75" s="40"/>
      <c r="MC75" s="40"/>
      <c r="MD75" s="40"/>
      <c r="ME75" s="40"/>
      <c r="MF75" s="40"/>
      <c r="MG75" s="40"/>
      <c r="MH75" s="40"/>
      <c r="MI75" s="40"/>
      <c r="MJ75" s="40"/>
      <c r="MK75" s="40"/>
      <c r="ML75" s="40"/>
      <c r="MM75" s="40"/>
      <c r="MN75" s="40"/>
      <c r="MO75" s="40"/>
      <c r="MP75" s="40"/>
      <c r="MQ75" s="40"/>
      <c r="MR75" s="40"/>
      <c r="MS75" s="40"/>
      <c r="MT75" s="40"/>
      <c r="MU75" s="40"/>
      <c r="MV75" s="40"/>
      <c r="MW75" s="40"/>
      <c r="MX75" s="40"/>
      <c r="MY75" s="40"/>
      <c r="MZ75" s="40">
        <v>2</v>
      </c>
      <c r="NA75" s="40">
        <v>10299.008645025993</v>
      </c>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c r="AIV75"/>
      <c r="AIW75"/>
      <c r="AIX75"/>
      <c r="AIY75"/>
      <c r="AIZ75"/>
      <c r="AJA75"/>
      <c r="AJB75"/>
      <c r="AJC75"/>
      <c r="AJD75"/>
      <c r="AJE75"/>
      <c r="AJF75"/>
      <c r="AJG75"/>
      <c r="AJH75"/>
      <c r="AJI75"/>
      <c r="AJJ75"/>
      <c r="AJK75"/>
      <c r="AJL75"/>
      <c r="AJM75"/>
      <c r="AJN75"/>
      <c r="AJO75"/>
      <c r="AJP75"/>
      <c r="AJQ75"/>
      <c r="AJR75"/>
      <c r="AJS75"/>
      <c r="AJT75"/>
      <c r="AJU75"/>
      <c r="AJV75"/>
      <c r="AJW75"/>
      <c r="AJX75"/>
      <c r="AJY75"/>
      <c r="AJZ75"/>
      <c r="AKA75"/>
      <c r="AKB75"/>
      <c r="AKC75"/>
      <c r="AKD75"/>
      <c r="AKE75"/>
      <c r="AKF75"/>
      <c r="AKG75"/>
      <c r="AKH75"/>
      <c r="AKI75"/>
      <c r="AKJ75"/>
      <c r="AKK75"/>
      <c r="AKL75"/>
      <c r="AKM75"/>
      <c r="AKN75"/>
      <c r="AKO75"/>
      <c r="AKP75"/>
      <c r="AKQ75"/>
      <c r="AKR75"/>
      <c r="AKS75"/>
      <c r="AKT75"/>
      <c r="AKU75"/>
      <c r="AKV75"/>
      <c r="AKW75"/>
      <c r="AKX75"/>
      <c r="AKY75"/>
      <c r="AKZ75"/>
      <c r="ALA75"/>
      <c r="ALB75"/>
      <c r="ALC75"/>
      <c r="ALD75"/>
      <c r="ALE75"/>
      <c r="ALF75"/>
      <c r="ALG75"/>
      <c r="ALH75"/>
      <c r="ALI75"/>
      <c r="ALJ75"/>
      <c r="ALK75"/>
      <c r="ALL75"/>
      <c r="ALM75"/>
      <c r="ALN75"/>
      <c r="ALO75"/>
      <c r="ALP75"/>
      <c r="ALQ75"/>
      <c r="ALR75"/>
      <c r="ALS75"/>
      <c r="ALT75"/>
      <c r="ALU75"/>
      <c r="ALV75"/>
      <c r="ALW75"/>
      <c r="ALX75"/>
      <c r="ALY75"/>
      <c r="ALZ75"/>
      <c r="AMA75"/>
      <c r="AMB75"/>
      <c r="AMC75"/>
      <c r="AMD75"/>
      <c r="AME75"/>
      <c r="AMF75"/>
      <c r="AMG75"/>
      <c r="AMH75"/>
      <c r="AMI75"/>
      <c r="AMJ75"/>
      <c r="AMK75"/>
      <c r="AML75"/>
      <c r="AMM75"/>
      <c r="AMN75"/>
      <c r="AMO75"/>
      <c r="AMP75"/>
      <c r="AMQ75"/>
      <c r="AMR75"/>
      <c r="AMS75"/>
      <c r="AMT75"/>
      <c r="AMU75"/>
      <c r="AMV75"/>
      <c r="AMW75"/>
      <c r="AMX75"/>
      <c r="AMY75"/>
      <c r="AMZ75"/>
      <c r="ANA75"/>
      <c r="ANB75"/>
      <c r="ANC75"/>
      <c r="AND75"/>
      <c r="ANE75"/>
      <c r="ANF75"/>
      <c r="ANG75"/>
      <c r="ANH75"/>
      <c r="ANI75"/>
      <c r="ANJ75"/>
      <c r="ANK75"/>
      <c r="ANL75"/>
      <c r="ANM75"/>
      <c r="ANN75"/>
      <c r="ANO75"/>
      <c r="ANP75"/>
      <c r="ANQ75"/>
      <c r="ANR75"/>
      <c r="ANS75"/>
      <c r="ANT75"/>
      <c r="ANU75"/>
      <c r="ANV75"/>
      <c r="ANW75"/>
      <c r="ANX75"/>
      <c r="ANY75"/>
      <c r="ANZ75"/>
      <c r="AOA75"/>
      <c r="AOB75"/>
      <c r="AOC75"/>
      <c r="AOD75"/>
      <c r="AOE75"/>
      <c r="AOF75"/>
      <c r="AOG75"/>
      <c r="AOH75"/>
      <c r="AOI75"/>
      <c r="AOJ75"/>
      <c r="AOK75"/>
      <c r="AOL75"/>
      <c r="AOM75"/>
      <c r="AON75"/>
      <c r="AOO75"/>
      <c r="AOP75"/>
      <c r="AOQ75"/>
      <c r="AOR75"/>
      <c r="AOS75"/>
      <c r="AOT75"/>
      <c r="AOU75"/>
      <c r="AOV75"/>
      <c r="AOW75"/>
      <c r="AOX75"/>
      <c r="AOY75"/>
      <c r="AOZ75"/>
      <c r="APA75"/>
      <c r="APB75"/>
      <c r="APC75"/>
      <c r="APD75"/>
      <c r="APE75"/>
      <c r="APF75"/>
      <c r="APG75"/>
      <c r="APH75"/>
      <c r="API75"/>
      <c r="APJ75"/>
      <c r="APK75"/>
      <c r="APL75"/>
      <c r="APM75"/>
      <c r="APN75"/>
      <c r="APO75"/>
      <c r="APP75"/>
      <c r="APQ75"/>
      <c r="APR75"/>
      <c r="APS75"/>
      <c r="APT75"/>
      <c r="APU75"/>
      <c r="APV75"/>
      <c r="APW75"/>
      <c r="APX75"/>
      <c r="APY75"/>
      <c r="APZ75"/>
      <c r="AQA75"/>
      <c r="AQB75"/>
      <c r="AQC75"/>
      <c r="AQD75"/>
      <c r="AQE75"/>
      <c r="AQF75"/>
      <c r="AQG75"/>
      <c r="AQH75"/>
      <c r="AQI75"/>
      <c r="AQJ75"/>
      <c r="AQK75"/>
      <c r="AQL75"/>
      <c r="AQM75"/>
      <c r="AQN75"/>
      <c r="AQO75"/>
      <c r="AQP75"/>
      <c r="AQQ75"/>
      <c r="AQR75"/>
      <c r="AQS75"/>
      <c r="AQT75"/>
      <c r="AQU75"/>
      <c r="AQV75"/>
      <c r="AQW75"/>
      <c r="AQX75"/>
      <c r="AQY75"/>
      <c r="AQZ75"/>
      <c r="ARA75"/>
      <c r="ARB75"/>
      <c r="ARC75"/>
      <c r="ARD75"/>
      <c r="ARE75"/>
      <c r="ARF75"/>
      <c r="ARG75"/>
      <c r="ARH75"/>
      <c r="ARI75"/>
      <c r="ARJ75"/>
      <c r="ARK75"/>
      <c r="ARL75"/>
      <c r="ARM75"/>
      <c r="ARN75"/>
      <c r="ARO75"/>
      <c r="ARP75"/>
      <c r="ARQ75"/>
      <c r="ARR75"/>
      <c r="ARS75"/>
      <c r="ART75"/>
      <c r="ARU75"/>
      <c r="ARV75"/>
      <c r="ARW75"/>
      <c r="ARX75"/>
      <c r="ARY75"/>
      <c r="ARZ75"/>
      <c r="ASA75"/>
      <c r="ASB75"/>
      <c r="ASC75"/>
      <c r="ASD75"/>
      <c r="ASE75"/>
      <c r="ASF75"/>
      <c r="ASG75"/>
      <c r="ASH75"/>
      <c r="ASI75"/>
      <c r="ASJ75"/>
      <c r="ASK75"/>
      <c r="ASL75"/>
      <c r="ASM75"/>
      <c r="ASN75"/>
      <c r="ASO75"/>
      <c r="ASP75"/>
      <c r="ASQ75"/>
      <c r="ASR75"/>
      <c r="ASS75"/>
      <c r="AST75"/>
      <c r="ASU75"/>
      <c r="ASV75"/>
      <c r="ASW75"/>
      <c r="ASX75"/>
      <c r="ASY75"/>
      <c r="ASZ75"/>
      <c r="ATA75"/>
      <c r="ATB75"/>
      <c r="ATC75"/>
      <c r="ATD75"/>
      <c r="ATE75"/>
      <c r="ATF75"/>
      <c r="ATG75"/>
      <c r="ATH75"/>
      <c r="ATI75"/>
      <c r="ATJ75"/>
      <c r="ATK75"/>
      <c r="ATL75"/>
      <c r="ATM75"/>
      <c r="ATN75"/>
      <c r="ATO75"/>
      <c r="ATP75"/>
      <c r="ATQ75"/>
      <c r="ATR75"/>
      <c r="ATS75"/>
      <c r="ATT75"/>
      <c r="ATU75"/>
      <c r="ATV75"/>
      <c r="ATW75"/>
      <c r="ATX75"/>
      <c r="ATY75"/>
      <c r="ATZ75"/>
      <c r="AUA75"/>
      <c r="AUB75"/>
      <c r="AUC75"/>
      <c r="AUD75"/>
      <c r="AUE75"/>
      <c r="AUF75"/>
      <c r="AUG75"/>
      <c r="AUH75"/>
      <c r="AUI75"/>
      <c r="AUJ75"/>
      <c r="AUK75"/>
      <c r="AUL75"/>
      <c r="AUM75"/>
      <c r="AUN75"/>
      <c r="AUO75"/>
      <c r="AUP75"/>
      <c r="AUQ75"/>
      <c r="AUR75"/>
      <c r="AUS75"/>
      <c r="AUT75"/>
      <c r="AUU75"/>
      <c r="AUV75"/>
      <c r="AUW75"/>
      <c r="AUX75"/>
      <c r="AUY75"/>
      <c r="AUZ75"/>
      <c r="AVA75"/>
      <c r="AVB75"/>
      <c r="AVC75"/>
      <c r="AVD75"/>
      <c r="AVE75"/>
      <c r="AVF75"/>
      <c r="AVG75"/>
      <c r="AVH75"/>
      <c r="AVI75"/>
      <c r="AVJ75"/>
      <c r="AVK75"/>
      <c r="AVL75"/>
      <c r="AVM75"/>
      <c r="AVN75"/>
      <c r="AVO75"/>
      <c r="AVP75"/>
      <c r="AVQ75"/>
      <c r="AVR75"/>
      <c r="AVS75"/>
      <c r="AVT75"/>
      <c r="AVU75"/>
      <c r="AVV75"/>
      <c r="AVW75"/>
      <c r="AVX75"/>
      <c r="AVY75"/>
      <c r="AVZ75"/>
      <c r="AWA75"/>
    </row>
    <row r="76" spans="1:1275" ht="15" x14ac:dyDescent="0.25">
      <c r="A76" s="41" t="s">
        <v>199</v>
      </c>
      <c r="B76" s="40"/>
      <c r="C76" s="40"/>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v>1</v>
      </c>
      <c r="AS76" s="40">
        <v>4800</v>
      </c>
      <c r="AT76" s="40"/>
      <c r="AU76" s="40"/>
      <c r="AV76" s="40">
        <v>1</v>
      </c>
      <c r="AW76" s="40">
        <v>4800</v>
      </c>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v>1</v>
      </c>
      <c r="CC76" s="40">
        <v>4800</v>
      </c>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40"/>
      <c r="HV76" s="40"/>
      <c r="HW76" s="40"/>
      <c r="HX76" s="40"/>
      <c r="HY76" s="40"/>
      <c r="HZ76" s="40"/>
      <c r="IA76" s="40"/>
      <c r="IB76" s="40"/>
      <c r="IC76" s="40"/>
      <c r="ID76" s="40"/>
      <c r="IE76" s="40"/>
      <c r="IF76" s="40"/>
      <c r="IG76" s="40"/>
      <c r="IH76" s="40"/>
      <c r="II76" s="40"/>
      <c r="IJ76" s="40"/>
      <c r="IK76" s="40"/>
      <c r="IL76" s="40"/>
      <c r="IM76" s="40"/>
      <c r="IN76" s="40"/>
      <c r="IO76" s="40"/>
      <c r="IP76" s="40"/>
      <c r="IQ76" s="40"/>
      <c r="IR76" s="40"/>
      <c r="IS76" s="40"/>
      <c r="IT76" s="40"/>
      <c r="IU76" s="40"/>
      <c r="IV76" s="40"/>
      <c r="IW76" s="40"/>
      <c r="IX76" s="40"/>
      <c r="IY76" s="40"/>
      <c r="IZ76" s="40"/>
      <c r="JA76" s="40"/>
      <c r="JB76" s="40"/>
      <c r="JC76" s="40"/>
      <c r="JD76" s="40"/>
      <c r="JE76" s="40"/>
      <c r="JF76" s="40"/>
      <c r="JG76" s="40"/>
      <c r="JH76" s="40"/>
      <c r="JI76" s="40"/>
      <c r="JJ76" s="40"/>
      <c r="JK76" s="40"/>
      <c r="JL76" s="40"/>
      <c r="JM76" s="40"/>
      <c r="JN76" s="40"/>
      <c r="JO76" s="40"/>
      <c r="JP76" s="40"/>
      <c r="JQ76" s="40"/>
      <c r="JR76" s="40"/>
      <c r="JS76" s="40"/>
      <c r="JT76" s="40"/>
      <c r="JU76" s="40"/>
      <c r="JV76" s="40"/>
      <c r="JW76" s="40"/>
      <c r="JX76" s="40"/>
      <c r="JY76" s="40"/>
      <c r="JZ76" s="40"/>
      <c r="KA76" s="40"/>
      <c r="KB76" s="40"/>
      <c r="KC76" s="40"/>
      <c r="KD76" s="40"/>
      <c r="KE76" s="40"/>
      <c r="KF76" s="40"/>
      <c r="KG76" s="40"/>
      <c r="KH76" s="40"/>
      <c r="KI76" s="40"/>
      <c r="KJ76" s="40"/>
      <c r="KK76" s="40"/>
      <c r="KL76" s="40"/>
      <c r="KM76" s="40"/>
      <c r="KN76" s="40"/>
      <c r="KO76" s="40"/>
      <c r="KP76" s="40"/>
      <c r="KQ76" s="40"/>
      <c r="KR76" s="40"/>
      <c r="KS76" s="40"/>
      <c r="KT76" s="40"/>
      <c r="KU76" s="40"/>
      <c r="KV76" s="40"/>
      <c r="KW76" s="40"/>
      <c r="KX76" s="40"/>
      <c r="KY76" s="40"/>
      <c r="KZ76" s="40"/>
      <c r="LA76" s="40"/>
      <c r="LB76" s="40"/>
      <c r="LC76" s="40"/>
      <c r="LD76" s="40"/>
      <c r="LE76" s="40"/>
      <c r="LF76" s="40"/>
      <c r="LG76" s="40"/>
      <c r="LH76" s="40"/>
      <c r="LI76" s="40"/>
      <c r="LJ76" s="40"/>
      <c r="LK76" s="40"/>
      <c r="LL76" s="40"/>
      <c r="LM76" s="40"/>
      <c r="LN76" s="40"/>
      <c r="LO76" s="40"/>
      <c r="LP76" s="40"/>
      <c r="LQ76" s="40"/>
      <c r="LR76" s="40"/>
      <c r="LS76" s="40"/>
      <c r="LT76" s="40"/>
      <c r="LU76" s="40"/>
      <c r="LV76" s="40"/>
      <c r="LW76" s="40"/>
      <c r="LX76" s="40"/>
      <c r="LY76" s="40"/>
      <c r="LZ76" s="40"/>
      <c r="MA76" s="40"/>
      <c r="MB76" s="40"/>
      <c r="MC76" s="40"/>
      <c r="MD76" s="40"/>
      <c r="ME76" s="40"/>
      <c r="MF76" s="40"/>
      <c r="MG76" s="40"/>
      <c r="MH76" s="40"/>
      <c r="MI76" s="40"/>
      <c r="MJ76" s="40"/>
      <c r="MK76" s="40"/>
      <c r="ML76" s="40"/>
      <c r="MM76" s="40"/>
      <c r="MN76" s="40"/>
      <c r="MO76" s="40"/>
      <c r="MP76" s="40"/>
      <c r="MQ76" s="40"/>
      <c r="MR76" s="40"/>
      <c r="MS76" s="40"/>
      <c r="MT76" s="40"/>
      <c r="MU76" s="40"/>
      <c r="MV76" s="40"/>
      <c r="MW76" s="40"/>
      <c r="MX76" s="40"/>
      <c r="MY76" s="40"/>
      <c r="MZ76" s="40">
        <v>1</v>
      </c>
      <c r="NA76" s="40">
        <v>4800</v>
      </c>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AJE76"/>
      <c r="AJF76"/>
      <c r="AJG76"/>
      <c r="AJH76"/>
      <c r="AJI76"/>
      <c r="AJJ76"/>
      <c r="AJK76"/>
      <c r="AJL76"/>
      <c r="AJM76"/>
      <c r="AJN76"/>
      <c r="AJO76"/>
      <c r="AJP76"/>
      <c r="AJQ76"/>
      <c r="AJR76"/>
      <c r="AJS76"/>
      <c r="AJT76"/>
      <c r="AJU76"/>
      <c r="AJV76"/>
      <c r="AJW76"/>
      <c r="AJX76"/>
      <c r="AJY76"/>
      <c r="AJZ76"/>
      <c r="AKA76"/>
      <c r="AKB76"/>
      <c r="AKC76"/>
      <c r="AKD76"/>
      <c r="AKE76"/>
      <c r="AKF76"/>
      <c r="AKG76"/>
      <c r="AKH76"/>
      <c r="AKI76"/>
      <c r="AKJ76"/>
      <c r="AKK76"/>
      <c r="AKL76"/>
      <c r="AKM76"/>
      <c r="AKN76"/>
      <c r="AKO76"/>
      <c r="AKP76"/>
      <c r="AKQ76"/>
      <c r="AKR76"/>
      <c r="AKS76"/>
      <c r="AKT76"/>
      <c r="AKU76"/>
      <c r="AKV76"/>
      <c r="AKW76"/>
      <c r="AKX76"/>
      <c r="AKY76"/>
      <c r="AKZ76"/>
      <c r="ALA76"/>
      <c r="ALB76"/>
      <c r="ALC76"/>
      <c r="ALD76"/>
      <c r="ALE76"/>
      <c r="ALF76"/>
      <c r="ALG76"/>
      <c r="ALH76"/>
      <c r="ALI76"/>
      <c r="ALJ76"/>
      <c r="ALK76"/>
      <c r="ALL76"/>
      <c r="ALM76"/>
      <c r="ALN76"/>
      <c r="ALO76"/>
      <c r="ALP76"/>
      <c r="ALQ76"/>
      <c r="ALR76"/>
      <c r="ALS76"/>
      <c r="ALT76"/>
      <c r="ALU76"/>
      <c r="ALV76"/>
      <c r="ALW76"/>
      <c r="ALX76"/>
      <c r="ALY76"/>
      <c r="ALZ76"/>
      <c r="AMA76"/>
      <c r="AMB76"/>
      <c r="AMC76"/>
      <c r="AMD76"/>
      <c r="AME76"/>
      <c r="AMF76"/>
      <c r="AMG76"/>
      <c r="AMH76"/>
      <c r="AMI76"/>
      <c r="AMJ76"/>
      <c r="AMK76"/>
      <c r="AML76"/>
      <c r="AMM76"/>
      <c r="AMN76"/>
      <c r="AMO76"/>
      <c r="AMP76"/>
      <c r="AMQ76"/>
      <c r="AMR76"/>
      <c r="AMS76"/>
      <c r="AMT76"/>
      <c r="AMU76"/>
      <c r="AMV76"/>
      <c r="AMW76"/>
      <c r="AMX76"/>
      <c r="AMY76"/>
      <c r="AMZ76"/>
      <c r="ANA76"/>
      <c r="ANB76"/>
      <c r="ANC76"/>
      <c r="AND76"/>
      <c r="ANE76"/>
      <c r="ANF76"/>
      <c r="ANG76"/>
      <c r="ANH76"/>
      <c r="ANI76"/>
      <c r="ANJ76"/>
      <c r="ANK76"/>
      <c r="ANL76"/>
      <c r="ANM76"/>
      <c r="ANN76"/>
      <c r="ANO76"/>
      <c r="ANP76"/>
      <c r="ANQ76"/>
      <c r="ANR76"/>
      <c r="ANS76"/>
      <c r="ANT76"/>
      <c r="ANU76"/>
      <c r="ANV76"/>
      <c r="ANW76"/>
      <c r="ANX76"/>
      <c r="ANY76"/>
      <c r="ANZ76"/>
      <c r="AOA76"/>
      <c r="AOB76"/>
      <c r="AOC76"/>
      <c r="AOD76"/>
      <c r="AOE76"/>
      <c r="AOF76"/>
      <c r="AOG76"/>
      <c r="AOH76"/>
      <c r="AOI76"/>
      <c r="AOJ76"/>
      <c r="AOK76"/>
      <c r="AOL76"/>
      <c r="AOM76"/>
      <c r="AON76"/>
      <c r="AOO76"/>
      <c r="AOP76"/>
      <c r="AOQ76"/>
      <c r="AOR76"/>
      <c r="AOS76"/>
      <c r="AOT76"/>
      <c r="AOU76"/>
      <c r="AOV76"/>
      <c r="AOW76"/>
      <c r="AOX76"/>
      <c r="AOY76"/>
      <c r="AOZ76"/>
      <c r="APA76"/>
      <c r="APB76"/>
      <c r="APC76"/>
      <c r="APD76"/>
      <c r="APE76"/>
      <c r="APF76"/>
      <c r="APG76"/>
      <c r="APH76"/>
      <c r="API76"/>
      <c r="APJ76"/>
      <c r="APK76"/>
      <c r="APL76"/>
      <c r="APM76"/>
      <c r="APN76"/>
      <c r="APO76"/>
      <c r="APP76"/>
      <c r="APQ76"/>
      <c r="APR76"/>
      <c r="APS76"/>
      <c r="APT76"/>
      <c r="APU76"/>
      <c r="APV76"/>
      <c r="APW76"/>
      <c r="APX76"/>
      <c r="APY76"/>
      <c r="APZ76"/>
      <c r="AQA76"/>
      <c r="AQB76"/>
      <c r="AQC76"/>
      <c r="AQD76"/>
      <c r="AQE76"/>
      <c r="AQF76"/>
      <c r="AQG76"/>
      <c r="AQH76"/>
      <c r="AQI76"/>
      <c r="AQJ76"/>
      <c r="AQK76"/>
      <c r="AQL76"/>
      <c r="AQM76"/>
      <c r="AQN76"/>
      <c r="AQO76"/>
      <c r="AQP76"/>
      <c r="AQQ76"/>
      <c r="AQR76"/>
      <c r="AQS76"/>
      <c r="AQT76"/>
      <c r="AQU76"/>
      <c r="AQV76"/>
      <c r="AQW76"/>
      <c r="AQX76"/>
      <c r="AQY76"/>
      <c r="AQZ76"/>
      <c r="ARA76"/>
      <c r="ARB76"/>
      <c r="ARC76"/>
      <c r="ARD76"/>
      <c r="ARE76"/>
      <c r="ARF76"/>
      <c r="ARG76"/>
      <c r="ARH76"/>
      <c r="ARI76"/>
      <c r="ARJ76"/>
      <c r="ARK76"/>
      <c r="ARL76"/>
      <c r="ARM76"/>
      <c r="ARN76"/>
      <c r="ARO76"/>
      <c r="ARP76"/>
      <c r="ARQ76"/>
      <c r="ARR76"/>
      <c r="ARS76"/>
      <c r="ART76"/>
      <c r="ARU76"/>
      <c r="ARV76"/>
      <c r="ARW76"/>
      <c r="ARX76"/>
      <c r="ARY76"/>
      <c r="ARZ76"/>
      <c r="ASA76"/>
      <c r="ASB76"/>
      <c r="ASC76"/>
      <c r="ASD76"/>
      <c r="ASE76"/>
      <c r="ASF76"/>
      <c r="ASG76"/>
      <c r="ASH76"/>
      <c r="ASI76"/>
      <c r="ASJ76"/>
      <c r="ASK76"/>
      <c r="ASL76"/>
      <c r="ASM76"/>
      <c r="ASN76"/>
      <c r="ASO76"/>
      <c r="ASP76"/>
      <c r="ASQ76"/>
      <c r="ASR76"/>
      <c r="ASS76"/>
      <c r="AST76"/>
      <c r="ASU76"/>
      <c r="ASV76"/>
      <c r="ASW76"/>
      <c r="ASX76"/>
      <c r="ASY76"/>
      <c r="ASZ76"/>
      <c r="ATA76"/>
      <c r="ATB76"/>
      <c r="ATC76"/>
      <c r="ATD76"/>
      <c r="ATE76"/>
      <c r="ATF76"/>
      <c r="ATG76"/>
      <c r="ATH76"/>
      <c r="ATI76"/>
      <c r="ATJ76"/>
      <c r="ATK76"/>
      <c r="ATL76"/>
      <c r="ATM76"/>
      <c r="ATN76"/>
      <c r="ATO76"/>
      <c r="ATP76"/>
      <c r="ATQ76"/>
      <c r="ATR76"/>
      <c r="ATS76"/>
      <c r="ATT76"/>
      <c r="ATU76"/>
      <c r="ATV76"/>
      <c r="ATW76"/>
      <c r="ATX76"/>
      <c r="ATY76"/>
      <c r="ATZ76"/>
      <c r="AUA76"/>
      <c r="AUB76"/>
      <c r="AUC76"/>
      <c r="AUD76"/>
      <c r="AUE76"/>
      <c r="AUF76"/>
      <c r="AUG76"/>
      <c r="AUH76"/>
      <c r="AUI76"/>
      <c r="AUJ76"/>
      <c r="AUK76"/>
      <c r="AUL76"/>
      <c r="AUM76"/>
      <c r="AUN76"/>
      <c r="AUO76"/>
      <c r="AUP76"/>
      <c r="AUQ76"/>
      <c r="AUR76"/>
      <c r="AUS76"/>
      <c r="AUT76"/>
      <c r="AUU76"/>
      <c r="AUV76"/>
      <c r="AUW76"/>
      <c r="AUX76"/>
      <c r="AUY76"/>
      <c r="AUZ76"/>
      <c r="AVA76"/>
      <c r="AVB76"/>
      <c r="AVC76"/>
      <c r="AVD76"/>
      <c r="AVE76"/>
      <c r="AVF76"/>
      <c r="AVG76"/>
      <c r="AVH76"/>
      <c r="AVI76"/>
      <c r="AVJ76"/>
      <c r="AVK76"/>
      <c r="AVL76"/>
      <c r="AVM76"/>
      <c r="AVN76"/>
      <c r="AVO76"/>
      <c r="AVP76"/>
      <c r="AVQ76"/>
      <c r="AVR76"/>
      <c r="AVS76"/>
      <c r="AVT76"/>
      <c r="AVU76"/>
      <c r="AVV76"/>
      <c r="AVW76"/>
      <c r="AVX76"/>
      <c r="AVY76"/>
      <c r="AVZ76"/>
      <c r="AWA76"/>
    </row>
    <row r="77" spans="1:1275" ht="15" x14ac:dyDescent="0.25">
      <c r="A77" s="41" t="s">
        <v>203</v>
      </c>
      <c r="B77" s="40"/>
      <c r="C77" s="40"/>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v>1</v>
      </c>
      <c r="CG77" s="40">
        <v>3000</v>
      </c>
      <c r="CH77" s="40"/>
      <c r="CI77" s="40"/>
      <c r="CJ77" s="40"/>
      <c r="CK77" s="40"/>
      <c r="CL77" s="40">
        <v>1</v>
      </c>
      <c r="CM77" s="40">
        <v>3000</v>
      </c>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v>1</v>
      </c>
      <c r="DQ77" s="40">
        <v>3000</v>
      </c>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40"/>
      <c r="HV77" s="40"/>
      <c r="HW77" s="40"/>
      <c r="HX77" s="40"/>
      <c r="HY77" s="40"/>
      <c r="HZ77" s="40"/>
      <c r="IA77" s="40"/>
      <c r="IB77" s="40"/>
      <c r="IC77" s="40"/>
      <c r="ID77" s="40"/>
      <c r="IE77" s="40"/>
      <c r="IF77" s="40"/>
      <c r="IG77" s="40"/>
      <c r="IH77" s="40"/>
      <c r="II77" s="40"/>
      <c r="IJ77" s="40"/>
      <c r="IK77" s="40"/>
      <c r="IL77" s="40"/>
      <c r="IM77" s="40"/>
      <c r="IN77" s="40"/>
      <c r="IO77" s="40"/>
      <c r="IP77" s="40"/>
      <c r="IQ77" s="40"/>
      <c r="IR77" s="40"/>
      <c r="IS77" s="40"/>
      <c r="IT77" s="40"/>
      <c r="IU77" s="40"/>
      <c r="IV77" s="40"/>
      <c r="IW77" s="40"/>
      <c r="IX77" s="40"/>
      <c r="IY77" s="40"/>
      <c r="IZ77" s="40"/>
      <c r="JA77" s="40"/>
      <c r="JB77" s="40"/>
      <c r="JC77" s="40"/>
      <c r="JD77" s="40"/>
      <c r="JE77" s="40"/>
      <c r="JF77" s="40"/>
      <c r="JG77" s="40"/>
      <c r="JH77" s="40"/>
      <c r="JI77" s="40"/>
      <c r="JJ77" s="40"/>
      <c r="JK77" s="40"/>
      <c r="JL77" s="40"/>
      <c r="JM77" s="40"/>
      <c r="JN77" s="40"/>
      <c r="JO77" s="40"/>
      <c r="JP77" s="40"/>
      <c r="JQ77" s="40"/>
      <c r="JR77" s="40"/>
      <c r="JS77" s="40"/>
      <c r="JT77" s="40"/>
      <c r="JU77" s="40"/>
      <c r="JV77" s="40"/>
      <c r="JW77" s="40"/>
      <c r="JX77" s="40"/>
      <c r="JY77" s="40"/>
      <c r="JZ77" s="40"/>
      <c r="KA77" s="40"/>
      <c r="KB77" s="40"/>
      <c r="KC77" s="40"/>
      <c r="KD77" s="40"/>
      <c r="KE77" s="40"/>
      <c r="KF77" s="40"/>
      <c r="KG77" s="40"/>
      <c r="KH77" s="40"/>
      <c r="KI77" s="40"/>
      <c r="KJ77" s="40"/>
      <c r="KK77" s="40"/>
      <c r="KL77" s="40"/>
      <c r="KM77" s="40"/>
      <c r="KN77" s="40"/>
      <c r="KO77" s="40"/>
      <c r="KP77" s="40"/>
      <c r="KQ77" s="40"/>
      <c r="KR77" s="40"/>
      <c r="KS77" s="40"/>
      <c r="KT77" s="40"/>
      <c r="KU77" s="40"/>
      <c r="KV77" s="40"/>
      <c r="KW77" s="40"/>
      <c r="KX77" s="40"/>
      <c r="KY77" s="40"/>
      <c r="KZ77" s="40"/>
      <c r="LA77" s="40"/>
      <c r="LB77" s="40"/>
      <c r="LC77" s="40"/>
      <c r="LD77" s="40"/>
      <c r="LE77" s="40"/>
      <c r="LF77" s="40"/>
      <c r="LG77" s="40"/>
      <c r="LH77" s="40"/>
      <c r="LI77" s="40"/>
      <c r="LJ77" s="40"/>
      <c r="LK77" s="40"/>
      <c r="LL77" s="40"/>
      <c r="LM77" s="40"/>
      <c r="LN77" s="40"/>
      <c r="LO77" s="40"/>
      <c r="LP77" s="40"/>
      <c r="LQ77" s="40"/>
      <c r="LR77" s="40"/>
      <c r="LS77" s="40"/>
      <c r="LT77" s="40"/>
      <c r="LU77" s="40"/>
      <c r="LV77" s="40"/>
      <c r="LW77" s="40"/>
      <c r="LX77" s="40"/>
      <c r="LY77" s="40"/>
      <c r="LZ77" s="40"/>
      <c r="MA77" s="40"/>
      <c r="MB77" s="40"/>
      <c r="MC77" s="40"/>
      <c r="MD77" s="40"/>
      <c r="ME77" s="40"/>
      <c r="MF77" s="40"/>
      <c r="MG77" s="40"/>
      <c r="MH77" s="40"/>
      <c r="MI77" s="40"/>
      <c r="MJ77" s="40"/>
      <c r="MK77" s="40"/>
      <c r="ML77" s="40"/>
      <c r="MM77" s="40"/>
      <c r="MN77" s="40"/>
      <c r="MO77" s="40"/>
      <c r="MP77" s="40"/>
      <c r="MQ77" s="40"/>
      <c r="MR77" s="40"/>
      <c r="MS77" s="40"/>
      <c r="MT77" s="40"/>
      <c r="MU77" s="40"/>
      <c r="MV77" s="40"/>
      <c r="MW77" s="40"/>
      <c r="MX77" s="40"/>
      <c r="MY77" s="40"/>
      <c r="MZ77" s="40">
        <v>1</v>
      </c>
      <c r="NA77" s="40">
        <v>3000</v>
      </c>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AJE77"/>
      <c r="AJF77"/>
      <c r="AJG77"/>
      <c r="AJH77"/>
      <c r="AJI77"/>
      <c r="AJJ77"/>
      <c r="AJK77"/>
      <c r="AJL77"/>
      <c r="AJM77"/>
      <c r="AJN77"/>
      <c r="AJO77"/>
      <c r="AJP77"/>
      <c r="AJQ77"/>
      <c r="AJR77"/>
      <c r="AJS77"/>
      <c r="AJT77"/>
      <c r="AJU77"/>
      <c r="AJV77"/>
      <c r="AJW77"/>
      <c r="AJX77"/>
      <c r="AJY77"/>
      <c r="AJZ77"/>
      <c r="AKA77"/>
      <c r="AKB77"/>
      <c r="AKC77"/>
      <c r="AKD77"/>
      <c r="AKE77"/>
      <c r="AKF77"/>
      <c r="AKG77"/>
      <c r="AKH77"/>
      <c r="AKI77"/>
      <c r="AKJ77"/>
      <c r="AKK77"/>
      <c r="AKL77"/>
      <c r="AKM77"/>
      <c r="AKN77"/>
      <c r="AKO77"/>
      <c r="AKP77"/>
      <c r="AKQ77"/>
      <c r="AKR77"/>
      <c r="AKS77"/>
      <c r="AKT77"/>
      <c r="AKU77"/>
      <c r="AKV77"/>
      <c r="AKW77"/>
      <c r="AKX77"/>
      <c r="AKY77"/>
      <c r="AKZ77"/>
      <c r="ALA77"/>
      <c r="ALB77"/>
      <c r="ALC77"/>
      <c r="ALD77"/>
      <c r="ALE77"/>
      <c r="ALF77"/>
      <c r="ALG77"/>
      <c r="ALH77"/>
      <c r="ALI77"/>
      <c r="ALJ77"/>
      <c r="ALK77"/>
      <c r="ALL77"/>
      <c r="ALM77"/>
      <c r="ALN77"/>
      <c r="ALO77"/>
      <c r="ALP77"/>
      <c r="ALQ77"/>
      <c r="ALR77"/>
      <c r="ALS77"/>
      <c r="ALT77"/>
      <c r="ALU77"/>
      <c r="ALV77"/>
      <c r="ALW77"/>
      <c r="ALX77"/>
      <c r="ALY77"/>
      <c r="ALZ77"/>
      <c r="AMA77"/>
      <c r="AMB77"/>
      <c r="AMC77"/>
      <c r="AMD77"/>
      <c r="AME77"/>
      <c r="AMF77"/>
      <c r="AMG77"/>
      <c r="AMH77"/>
      <c r="AMI77"/>
      <c r="AMJ77"/>
      <c r="AMK77"/>
      <c r="AML77"/>
      <c r="AMM77"/>
      <c r="AMN77"/>
      <c r="AMO77"/>
      <c r="AMP77"/>
      <c r="AMQ77"/>
      <c r="AMR77"/>
      <c r="AMS77"/>
      <c r="AMT77"/>
      <c r="AMU77"/>
      <c r="AMV77"/>
      <c r="AMW77"/>
      <c r="AMX77"/>
      <c r="AMY77"/>
      <c r="AMZ77"/>
      <c r="ANA77"/>
      <c r="ANB77"/>
      <c r="ANC77"/>
      <c r="AND77"/>
      <c r="ANE77"/>
      <c r="ANF77"/>
      <c r="ANG77"/>
      <c r="ANH77"/>
      <c r="ANI77"/>
      <c r="ANJ77"/>
      <c r="ANK77"/>
      <c r="ANL77"/>
      <c r="ANM77"/>
      <c r="ANN77"/>
      <c r="ANO77"/>
      <c r="ANP77"/>
      <c r="ANQ77"/>
      <c r="ANR77"/>
      <c r="ANS77"/>
      <c r="ANT77"/>
      <c r="ANU77"/>
      <c r="ANV77"/>
      <c r="ANW77"/>
      <c r="ANX77"/>
      <c r="ANY77"/>
      <c r="ANZ77"/>
      <c r="AOA77"/>
      <c r="AOB77"/>
      <c r="AOC77"/>
      <c r="AOD77"/>
      <c r="AOE77"/>
      <c r="AOF77"/>
      <c r="AOG77"/>
      <c r="AOH77"/>
      <c r="AOI77"/>
      <c r="AOJ77"/>
      <c r="AOK77"/>
      <c r="AOL77"/>
      <c r="AOM77"/>
      <c r="AON77"/>
      <c r="AOO77"/>
      <c r="AOP77"/>
      <c r="AOQ77"/>
      <c r="AOR77"/>
      <c r="AOS77"/>
      <c r="AOT77"/>
      <c r="AOU77"/>
      <c r="AOV77"/>
      <c r="AOW77"/>
      <c r="AOX77"/>
      <c r="AOY77"/>
      <c r="AOZ77"/>
      <c r="APA77"/>
      <c r="APB77"/>
      <c r="APC77"/>
      <c r="APD77"/>
      <c r="APE77"/>
      <c r="APF77"/>
      <c r="APG77"/>
      <c r="APH77"/>
      <c r="API77"/>
      <c r="APJ77"/>
      <c r="APK77"/>
      <c r="APL77"/>
      <c r="APM77"/>
      <c r="APN77"/>
      <c r="APO77"/>
      <c r="APP77"/>
      <c r="APQ77"/>
      <c r="APR77"/>
      <c r="APS77"/>
      <c r="APT77"/>
      <c r="APU77"/>
      <c r="APV77"/>
      <c r="APW77"/>
      <c r="APX77"/>
      <c r="APY77"/>
      <c r="APZ77"/>
      <c r="AQA77"/>
      <c r="AQB77"/>
      <c r="AQC77"/>
      <c r="AQD77"/>
      <c r="AQE77"/>
      <c r="AQF77"/>
      <c r="AQG77"/>
      <c r="AQH77"/>
      <c r="AQI77"/>
      <c r="AQJ77"/>
      <c r="AQK77"/>
      <c r="AQL77"/>
      <c r="AQM77"/>
      <c r="AQN77"/>
      <c r="AQO77"/>
      <c r="AQP77"/>
      <c r="AQQ77"/>
      <c r="AQR77"/>
      <c r="AQS77"/>
      <c r="AQT77"/>
      <c r="AQU77"/>
      <c r="AQV77"/>
      <c r="AQW77"/>
      <c r="AQX77"/>
      <c r="AQY77"/>
      <c r="AQZ77"/>
      <c r="ARA77"/>
      <c r="ARB77"/>
      <c r="ARC77"/>
      <c r="ARD77"/>
      <c r="ARE77"/>
      <c r="ARF77"/>
      <c r="ARG77"/>
      <c r="ARH77"/>
      <c r="ARI77"/>
      <c r="ARJ77"/>
      <c r="ARK77"/>
      <c r="ARL77"/>
      <c r="ARM77"/>
      <c r="ARN77"/>
      <c r="ARO77"/>
      <c r="ARP77"/>
      <c r="ARQ77"/>
      <c r="ARR77"/>
      <c r="ARS77"/>
      <c r="ART77"/>
      <c r="ARU77"/>
      <c r="ARV77"/>
      <c r="ARW77"/>
      <c r="ARX77"/>
      <c r="ARY77"/>
      <c r="ARZ77"/>
      <c r="ASA77"/>
      <c r="ASB77"/>
      <c r="ASC77"/>
      <c r="ASD77"/>
      <c r="ASE77"/>
      <c r="ASF77"/>
      <c r="ASG77"/>
      <c r="ASH77"/>
      <c r="ASI77"/>
      <c r="ASJ77"/>
      <c r="ASK77"/>
      <c r="ASL77"/>
      <c r="ASM77"/>
      <c r="ASN77"/>
      <c r="ASO77"/>
      <c r="ASP77"/>
      <c r="ASQ77"/>
      <c r="ASR77"/>
      <c r="ASS77"/>
      <c r="AST77"/>
      <c r="ASU77"/>
      <c r="ASV77"/>
      <c r="ASW77"/>
      <c r="ASX77"/>
      <c r="ASY77"/>
      <c r="ASZ77"/>
      <c r="ATA77"/>
      <c r="ATB77"/>
      <c r="ATC77"/>
      <c r="ATD77"/>
      <c r="ATE77"/>
      <c r="ATF77"/>
      <c r="ATG77"/>
      <c r="ATH77"/>
      <c r="ATI77"/>
      <c r="ATJ77"/>
      <c r="ATK77"/>
      <c r="ATL77"/>
      <c r="ATM77"/>
      <c r="ATN77"/>
      <c r="ATO77"/>
      <c r="ATP77"/>
      <c r="ATQ77"/>
      <c r="ATR77"/>
      <c r="ATS77"/>
      <c r="ATT77"/>
      <c r="ATU77"/>
      <c r="ATV77"/>
      <c r="ATW77"/>
      <c r="ATX77"/>
      <c r="ATY77"/>
      <c r="ATZ77"/>
      <c r="AUA77"/>
      <c r="AUB77"/>
      <c r="AUC77"/>
      <c r="AUD77"/>
      <c r="AUE77"/>
      <c r="AUF77"/>
      <c r="AUG77"/>
      <c r="AUH77"/>
      <c r="AUI77"/>
      <c r="AUJ77"/>
      <c r="AUK77"/>
      <c r="AUL77"/>
      <c r="AUM77"/>
      <c r="AUN77"/>
      <c r="AUO77"/>
      <c r="AUP77"/>
      <c r="AUQ77"/>
      <c r="AUR77"/>
      <c r="AUS77"/>
      <c r="AUT77"/>
      <c r="AUU77"/>
      <c r="AUV77"/>
      <c r="AUW77"/>
      <c r="AUX77"/>
      <c r="AUY77"/>
      <c r="AUZ77"/>
      <c r="AVA77"/>
      <c r="AVB77"/>
      <c r="AVC77"/>
      <c r="AVD77"/>
      <c r="AVE77"/>
      <c r="AVF77"/>
      <c r="AVG77"/>
      <c r="AVH77"/>
      <c r="AVI77"/>
      <c r="AVJ77"/>
      <c r="AVK77"/>
      <c r="AVL77"/>
      <c r="AVM77"/>
      <c r="AVN77"/>
      <c r="AVO77"/>
      <c r="AVP77"/>
      <c r="AVQ77"/>
      <c r="AVR77"/>
      <c r="AVS77"/>
      <c r="AVT77"/>
      <c r="AVU77"/>
      <c r="AVV77"/>
      <c r="AVW77"/>
      <c r="AVX77"/>
      <c r="AVY77"/>
      <c r="AVZ77"/>
      <c r="AWA77"/>
    </row>
    <row r="78" spans="1:1275" ht="15" x14ac:dyDescent="0.25">
      <c r="A78" s="41" t="s">
        <v>3205</v>
      </c>
      <c r="B78" s="40"/>
      <c r="C78" s="40"/>
      <c r="D78" s="40"/>
      <c r="E78" s="40"/>
      <c r="F78" s="40"/>
      <c r="G78" s="40"/>
      <c r="H78" s="40"/>
      <c r="I78" s="40"/>
      <c r="J78" s="40"/>
      <c r="K78" s="40"/>
      <c r="L78" s="40"/>
      <c r="M78" s="40"/>
      <c r="N78" s="40">
        <v>1</v>
      </c>
      <c r="O78" s="40">
        <v>15092.18020692008</v>
      </c>
      <c r="P78" s="40"/>
      <c r="Q78" s="40"/>
      <c r="R78" s="40">
        <v>1</v>
      </c>
      <c r="S78" s="40">
        <v>15092.18020692008</v>
      </c>
      <c r="T78" s="40"/>
      <c r="U78" s="40"/>
      <c r="V78" s="40"/>
      <c r="W78" s="40"/>
      <c r="X78" s="40"/>
      <c r="Y78" s="40"/>
      <c r="Z78" s="40"/>
      <c r="AA78" s="40"/>
      <c r="AB78" s="40"/>
      <c r="AC78" s="40"/>
      <c r="AD78" s="40"/>
      <c r="AE78" s="40"/>
      <c r="AF78" s="40"/>
      <c r="AG78" s="40"/>
      <c r="AH78" s="40"/>
      <c r="AI78" s="40"/>
      <c r="AJ78" s="40"/>
      <c r="AK78" s="40"/>
      <c r="AL78" s="40">
        <v>1</v>
      </c>
      <c r="AM78" s="40">
        <v>15092.18020692008</v>
      </c>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v>1</v>
      </c>
      <c r="BW78" s="40">
        <v>19000</v>
      </c>
      <c r="BX78" s="40"/>
      <c r="BY78" s="40"/>
      <c r="BZ78" s="40">
        <v>1</v>
      </c>
      <c r="CA78" s="40">
        <v>19000</v>
      </c>
      <c r="CB78" s="40">
        <v>1</v>
      </c>
      <c r="CC78" s="40">
        <v>19000</v>
      </c>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40"/>
      <c r="HV78" s="40"/>
      <c r="HW78" s="40"/>
      <c r="HX78" s="40"/>
      <c r="HY78" s="40"/>
      <c r="HZ78" s="40"/>
      <c r="IA78" s="40"/>
      <c r="IB78" s="40"/>
      <c r="IC78" s="40"/>
      <c r="ID78" s="40"/>
      <c r="IE78" s="40"/>
      <c r="IF78" s="40"/>
      <c r="IG78" s="40"/>
      <c r="IH78" s="40"/>
      <c r="II78" s="40"/>
      <c r="IJ78" s="40"/>
      <c r="IK78" s="40"/>
      <c r="IL78" s="40"/>
      <c r="IM78" s="40"/>
      <c r="IN78" s="40"/>
      <c r="IO78" s="40"/>
      <c r="IP78" s="40"/>
      <c r="IQ78" s="40"/>
      <c r="IR78" s="40"/>
      <c r="IS78" s="40"/>
      <c r="IT78" s="40"/>
      <c r="IU78" s="40"/>
      <c r="IV78" s="40"/>
      <c r="IW78" s="40"/>
      <c r="IX78" s="40"/>
      <c r="IY78" s="40"/>
      <c r="IZ78" s="40"/>
      <c r="JA78" s="40"/>
      <c r="JB78" s="40"/>
      <c r="JC78" s="40"/>
      <c r="JD78" s="40"/>
      <c r="JE78" s="40"/>
      <c r="JF78" s="40"/>
      <c r="JG78" s="40"/>
      <c r="JH78" s="40"/>
      <c r="JI78" s="40"/>
      <c r="JJ78" s="40"/>
      <c r="JK78" s="40"/>
      <c r="JL78" s="40"/>
      <c r="JM78" s="40"/>
      <c r="JN78" s="40"/>
      <c r="JO78" s="40"/>
      <c r="JP78" s="40"/>
      <c r="JQ78" s="40"/>
      <c r="JR78" s="40"/>
      <c r="JS78" s="40"/>
      <c r="JT78" s="40"/>
      <c r="JU78" s="40"/>
      <c r="JV78" s="40"/>
      <c r="JW78" s="40"/>
      <c r="JX78" s="40"/>
      <c r="JY78" s="40"/>
      <c r="JZ78" s="40"/>
      <c r="KA78" s="40"/>
      <c r="KB78" s="40"/>
      <c r="KC78" s="40"/>
      <c r="KD78" s="40"/>
      <c r="KE78" s="40"/>
      <c r="KF78" s="40"/>
      <c r="KG78" s="40"/>
      <c r="KH78" s="40"/>
      <c r="KI78" s="40"/>
      <c r="KJ78" s="40"/>
      <c r="KK78" s="40"/>
      <c r="KL78" s="40"/>
      <c r="KM78" s="40"/>
      <c r="KN78" s="40"/>
      <c r="KO78" s="40"/>
      <c r="KP78" s="40"/>
      <c r="KQ78" s="40"/>
      <c r="KR78" s="40"/>
      <c r="KS78" s="40"/>
      <c r="KT78" s="40"/>
      <c r="KU78" s="40"/>
      <c r="KV78" s="40"/>
      <c r="KW78" s="40"/>
      <c r="KX78" s="40"/>
      <c r="KY78" s="40"/>
      <c r="KZ78" s="40"/>
      <c r="LA78" s="40"/>
      <c r="LB78" s="40"/>
      <c r="LC78" s="40"/>
      <c r="LD78" s="40"/>
      <c r="LE78" s="40"/>
      <c r="LF78" s="40"/>
      <c r="LG78" s="40"/>
      <c r="LH78" s="40"/>
      <c r="LI78" s="40"/>
      <c r="LJ78" s="40"/>
      <c r="LK78" s="40"/>
      <c r="LL78" s="40"/>
      <c r="LM78" s="40"/>
      <c r="LN78" s="40"/>
      <c r="LO78" s="40"/>
      <c r="LP78" s="40"/>
      <c r="LQ78" s="40"/>
      <c r="LR78" s="40"/>
      <c r="LS78" s="40"/>
      <c r="LT78" s="40"/>
      <c r="LU78" s="40"/>
      <c r="LV78" s="40"/>
      <c r="LW78" s="40"/>
      <c r="LX78" s="40"/>
      <c r="LY78" s="40"/>
      <c r="LZ78" s="40"/>
      <c r="MA78" s="40"/>
      <c r="MB78" s="40"/>
      <c r="MC78" s="40"/>
      <c r="MD78" s="40"/>
      <c r="ME78" s="40"/>
      <c r="MF78" s="40"/>
      <c r="MG78" s="40"/>
      <c r="MH78" s="40"/>
      <c r="MI78" s="40"/>
      <c r="MJ78" s="40"/>
      <c r="MK78" s="40"/>
      <c r="ML78" s="40"/>
      <c r="MM78" s="40"/>
      <c r="MN78" s="40"/>
      <c r="MO78" s="40"/>
      <c r="MP78" s="40"/>
      <c r="MQ78" s="40"/>
      <c r="MR78" s="40"/>
      <c r="MS78" s="40"/>
      <c r="MT78" s="40"/>
      <c r="MU78" s="40"/>
      <c r="MV78" s="40"/>
      <c r="MW78" s="40"/>
      <c r="MX78" s="40"/>
      <c r="MY78" s="40"/>
      <c r="MZ78" s="40">
        <v>2</v>
      </c>
      <c r="NA78" s="40">
        <v>17046.090103460039</v>
      </c>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c r="AIV78"/>
      <c r="AIW78"/>
      <c r="AIX78"/>
      <c r="AIY78"/>
      <c r="AIZ78"/>
      <c r="AJA78"/>
      <c r="AJB78"/>
      <c r="AJC78"/>
      <c r="AJD78"/>
      <c r="AJE78"/>
      <c r="AJF78"/>
      <c r="AJG78"/>
      <c r="AJH78"/>
      <c r="AJI78"/>
      <c r="AJJ78"/>
      <c r="AJK78"/>
      <c r="AJL78"/>
      <c r="AJM78"/>
      <c r="AJN78"/>
      <c r="AJO78"/>
      <c r="AJP78"/>
      <c r="AJQ78"/>
      <c r="AJR78"/>
      <c r="AJS78"/>
      <c r="AJT78"/>
      <c r="AJU78"/>
      <c r="AJV78"/>
      <c r="AJW78"/>
      <c r="AJX78"/>
      <c r="AJY78"/>
      <c r="AJZ78"/>
      <c r="AKA78"/>
      <c r="AKB78"/>
      <c r="AKC78"/>
      <c r="AKD78"/>
      <c r="AKE78"/>
      <c r="AKF78"/>
      <c r="AKG78"/>
      <c r="AKH78"/>
      <c r="AKI78"/>
      <c r="AKJ78"/>
      <c r="AKK78"/>
      <c r="AKL78"/>
      <c r="AKM78"/>
      <c r="AKN78"/>
      <c r="AKO78"/>
      <c r="AKP78"/>
      <c r="AKQ78"/>
      <c r="AKR78"/>
      <c r="AKS78"/>
      <c r="AKT78"/>
      <c r="AKU78"/>
      <c r="AKV78"/>
      <c r="AKW78"/>
      <c r="AKX78"/>
      <c r="AKY78"/>
      <c r="AKZ78"/>
      <c r="ALA78"/>
      <c r="ALB78"/>
      <c r="ALC78"/>
      <c r="ALD78"/>
      <c r="ALE78"/>
      <c r="ALF78"/>
      <c r="ALG78"/>
      <c r="ALH78"/>
      <c r="ALI78"/>
      <c r="ALJ78"/>
      <c r="ALK78"/>
      <c r="ALL78"/>
      <c r="ALM78"/>
      <c r="ALN78"/>
      <c r="ALO78"/>
      <c r="ALP78"/>
      <c r="ALQ78"/>
      <c r="ALR78"/>
      <c r="ALS78"/>
      <c r="ALT78"/>
      <c r="ALU78"/>
      <c r="ALV78"/>
      <c r="ALW78"/>
      <c r="ALX78"/>
      <c r="ALY78"/>
      <c r="ALZ78"/>
      <c r="AMA78"/>
      <c r="AMB78"/>
      <c r="AMC78"/>
      <c r="AMD78"/>
      <c r="AME78"/>
      <c r="AMF78"/>
      <c r="AMG78"/>
      <c r="AMH78"/>
      <c r="AMI78"/>
      <c r="AMJ78"/>
      <c r="AMK78"/>
      <c r="AML78"/>
      <c r="AMM78"/>
      <c r="AMN78"/>
      <c r="AMO78"/>
      <c r="AMP78"/>
      <c r="AMQ78"/>
      <c r="AMR78"/>
      <c r="AMS78"/>
      <c r="AMT78"/>
      <c r="AMU78"/>
      <c r="AMV78"/>
      <c r="AMW78"/>
      <c r="AMX78"/>
      <c r="AMY78"/>
      <c r="AMZ78"/>
      <c r="ANA78"/>
      <c r="ANB78"/>
      <c r="ANC78"/>
      <c r="AND78"/>
      <c r="ANE78"/>
      <c r="ANF78"/>
      <c r="ANG78"/>
      <c r="ANH78"/>
      <c r="ANI78"/>
      <c r="ANJ78"/>
      <c r="ANK78"/>
      <c r="ANL78"/>
      <c r="ANM78"/>
      <c r="ANN78"/>
      <c r="ANO78"/>
      <c r="ANP78"/>
      <c r="ANQ78"/>
      <c r="ANR78"/>
      <c r="ANS78"/>
      <c r="ANT78"/>
      <c r="ANU78"/>
      <c r="ANV78"/>
      <c r="ANW78"/>
      <c r="ANX78"/>
      <c r="ANY78"/>
      <c r="ANZ78"/>
      <c r="AOA78"/>
      <c r="AOB78"/>
      <c r="AOC78"/>
      <c r="AOD78"/>
      <c r="AOE78"/>
      <c r="AOF78"/>
      <c r="AOG78"/>
      <c r="AOH78"/>
      <c r="AOI78"/>
      <c r="AOJ78"/>
      <c r="AOK78"/>
      <c r="AOL78"/>
      <c r="AOM78"/>
      <c r="AON78"/>
      <c r="AOO78"/>
      <c r="AOP78"/>
      <c r="AOQ78"/>
      <c r="AOR78"/>
      <c r="AOS78"/>
      <c r="AOT78"/>
      <c r="AOU78"/>
      <c r="AOV78"/>
      <c r="AOW78"/>
      <c r="AOX78"/>
      <c r="AOY78"/>
      <c r="AOZ78"/>
      <c r="APA78"/>
      <c r="APB78"/>
      <c r="APC78"/>
      <c r="APD78"/>
      <c r="APE78"/>
      <c r="APF78"/>
      <c r="APG78"/>
      <c r="APH78"/>
      <c r="API78"/>
      <c r="APJ78"/>
      <c r="APK78"/>
      <c r="APL78"/>
      <c r="APM78"/>
      <c r="APN78"/>
      <c r="APO78"/>
      <c r="APP78"/>
      <c r="APQ78"/>
      <c r="APR78"/>
      <c r="APS78"/>
      <c r="APT78"/>
      <c r="APU78"/>
      <c r="APV78"/>
      <c r="APW78"/>
      <c r="APX78"/>
      <c r="APY78"/>
      <c r="APZ78"/>
      <c r="AQA78"/>
      <c r="AQB78"/>
      <c r="AQC78"/>
      <c r="AQD78"/>
      <c r="AQE78"/>
      <c r="AQF78"/>
      <c r="AQG78"/>
      <c r="AQH78"/>
      <c r="AQI78"/>
      <c r="AQJ78"/>
      <c r="AQK78"/>
      <c r="AQL78"/>
      <c r="AQM78"/>
      <c r="AQN78"/>
      <c r="AQO78"/>
      <c r="AQP78"/>
      <c r="AQQ78"/>
      <c r="AQR78"/>
      <c r="AQS78"/>
      <c r="AQT78"/>
      <c r="AQU78"/>
      <c r="AQV78"/>
      <c r="AQW78"/>
      <c r="AQX78"/>
      <c r="AQY78"/>
      <c r="AQZ78"/>
      <c r="ARA78"/>
      <c r="ARB78"/>
      <c r="ARC78"/>
      <c r="ARD78"/>
      <c r="ARE78"/>
      <c r="ARF78"/>
      <c r="ARG78"/>
      <c r="ARH78"/>
      <c r="ARI78"/>
      <c r="ARJ78"/>
      <c r="ARK78"/>
      <c r="ARL78"/>
      <c r="ARM78"/>
      <c r="ARN78"/>
      <c r="ARO78"/>
      <c r="ARP78"/>
      <c r="ARQ78"/>
      <c r="ARR78"/>
      <c r="ARS78"/>
      <c r="ART78"/>
      <c r="ARU78"/>
      <c r="ARV78"/>
      <c r="ARW78"/>
      <c r="ARX78"/>
      <c r="ARY78"/>
      <c r="ARZ78"/>
      <c r="ASA78"/>
      <c r="ASB78"/>
      <c r="ASC78"/>
      <c r="ASD78"/>
      <c r="ASE78"/>
      <c r="ASF78"/>
      <c r="ASG78"/>
      <c r="ASH78"/>
      <c r="ASI78"/>
      <c r="ASJ78"/>
      <c r="ASK78"/>
      <c r="ASL78"/>
      <c r="ASM78"/>
      <c r="ASN78"/>
      <c r="ASO78"/>
      <c r="ASP78"/>
      <c r="ASQ78"/>
      <c r="ASR78"/>
      <c r="ASS78"/>
      <c r="AST78"/>
      <c r="ASU78"/>
      <c r="ASV78"/>
      <c r="ASW78"/>
      <c r="ASX78"/>
      <c r="ASY78"/>
      <c r="ASZ78"/>
      <c r="ATA78"/>
      <c r="ATB78"/>
      <c r="ATC78"/>
      <c r="ATD78"/>
      <c r="ATE78"/>
      <c r="ATF78"/>
      <c r="ATG78"/>
      <c r="ATH78"/>
      <c r="ATI78"/>
      <c r="ATJ78"/>
      <c r="ATK78"/>
      <c r="ATL78"/>
      <c r="ATM78"/>
      <c r="ATN78"/>
      <c r="ATO78"/>
      <c r="ATP78"/>
      <c r="ATQ78"/>
      <c r="ATR78"/>
      <c r="ATS78"/>
      <c r="ATT78"/>
      <c r="ATU78"/>
      <c r="ATV78"/>
      <c r="ATW78"/>
      <c r="ATX78"/>
      <c r="ATY78"/>
      <c r="ATZ78"/>
      <c r="AUA78"/>
      <c r="AUB78"/>
      <c r="AUC78"/>
      <c r="AUD78"/>
      <c r="AUE78"/>
      <c r="AUF78"/>
      <c r="AUG78"/>
      <c r="AUH78"/>
      <c r="AUI78"/>
      <c r="AUJ78"/>
      <c r="AUK78"/>
      <c r="AUL78"/>
      <c r="AUM78"/>
      <c r="AUN78"/>
      <c r="AUO78"/>
      <c r="AUP78"/>
      <c r="AUQ78"/>
      <c r="AUR78"/>
      <c r="AUS78"/>
      <c r="AUT78"/>
      <c r="AUU78"/>
      <c r="AUV78"/>
      <c r="AUW78"/>
      <c r="AUX78"/>
      <c r="AUY78"/>
      <c r="AUZ78"/>
      <c r="AVA78"/>
      <c r="AVB78"/>
      <c r="AVC78"/>
      <c r="AVD78"/>
      <c r="AVE78"/>
      <c r="AVF78"/>
      <c r="AVG78"/>
      <c r="AVH78"/>
      <c r="AVI78"/>
      <c r="AVJ78"/>
      <c r="AVK78"/>
      <c r="AVL78"/>
      <c r="AVM78"/>
      <c r="AVN78"/>
      <c r="AVO78"/>
      <c r="AVP78"/>
      <c r="AVQ78"/>
      <c r="AVR78"/>
      <c r="AVS78"/>
      <c r="AVT78"/>
      <c r="AVU78"/>
      <c r="AVV78"/>
      <c r="AVW78"/>
      <c r="AVX78"/>
      <c r="AVY78"/>
      <c r="AVZ78"/>
      <c r="AWA78"/>
    </row>
    <row r="79" spans="1:1275" ht="15" x14ac:dyDescent="0.25">
      <c r="A79" s="41" t="s">
        <v>221</v>
      </c>
      <c r="B79" s="40"/>
      <c r="C79" s="40"/>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v>1</v>
      </c>
      <c r="AO79" s="40">
        <v>20000</v>
      </c>
      <c r="AP79" s="40"/>
      <c r="AQ79" s="40"/>
      <c r="AR79" s="40"/>
      <c r="AS79" s="40"/>
      <c r="AT79" s="40"/>
      <c r="AU79" s="40"/>
      <c r="AV79" s="40">
        <v>1</v>
      </c>
      <c r="AW79" s="40">
        <v>20000</v>
      </c>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v>1</v>
      </c>
      <c r="CC79" s="40">
        <v>20000</v>
      </c>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40"/>
      <c r="HV79" s="40"/>
      <c r="HW79" s="40"/>
      <c r="HX79" s="40"/>
      <c r="HY79" s="40"/>
      <c r="HZ79" s="40"/>
      <c r="IA79" s="40"/>
      <c r="IB79" s="40"/>
      <c r="IC79" s="40"/>
      <c r="ID79" s="40"/>
      <c r="IE79" s="40"/>
      <c r="IF79" s="40"/>
      <c r="IG79" s="40"/>
      <c r="IH79" s="40"/>
      <c r="II79" s="40"/>
      <c r="IJ79" s="40"/>
      <c r="IK79" s="40"/>
      <c r="IL79" s="40"/>
      <c r="IM79" s="40"/>
      <c r="IN79" s="40"/>
      <c r="IO79" s="40"/>
      <c r="IP79" s="40"/>
      <c r="IQ79" s="40"/>
      <c r="IR79" s="40"/>
      <c r="IS79" s="40"/>
      <c r="IT79" s="40"/>
      <c r="IU79" s="40"/>
      <c r="IV79" s="40"/>
      <c r="IW79" s="40"/>
      <c r="IX79" s="40"/>
      <c r="IY79" s="40"/>
      <c r="IZ79" s="40"/>
      <c r="JA79" s="40"/>
      <c r="JB79" s="40"/>
      <c r="JC79" s="40"/>
      <c r="JD79" s="40"/>
      <c r="JE79" s="40"/>
      <c r="JF79" s="40"/>
      <c r="JG79" s="40"/>
      <c r="JH79" s="40"/>
      <c r="JI79" s="40"/>
      <c r="JJ79" s="40"/>
      <c r="JK79" s="40"/>
      <c r="JL79" s="40"/>
      <c r="JM79" s="40"/>
      <c r="JN79" s="40"/>
      <c r="JO79" s="40"/>
      <c r="JP79" s="40"/>
      <c r="JQ79" s="40"/>
      <c r="JR79" s="40"/>
      <c r="JS79" s="40"/>
      <c r="JT79" s="40"/>
      <c r="JU79" s="40"/>
      <c r="JV79" s="40"/>
      <c r="JW79" s="40"/>
      <c r="JX79" s="40"/>
      <c r="JY79" s="40"/>
      <c r="JZ79" s="40"/>
      <c r="KA79" s="40"/>
      <c r="KB79" s="40"/>
      <c r="KC79" s="40"/>
      <c r="KD79" s="40"/>
      <c r="KE79" s="40"/>
      <c r="KF79" s="40"/>
      <c r="KG79" s="40"/>
      <c r="KH79" s="40"/>
      <c r="KI79" s="40"/>
      <c r="KJ79" s="40"/>
      <c r="KK79" s="40"/>
      <c r="KL79" s="40"/>
      <c r="KM79" s="40"/>
      <c r="KN79" s="40"/>
      <c r="KO79" s="40"/>
      <c r="KP79" s="40"/>
      <c r="KQ79" s="40"/>
      <c r="KR79" s="40"/>
      <c r="KS79" s="40"/>
      <c r="KT79" s="40"/>
      <c r="KU79" s="40"/>
      <c r="KV79" s="40"/>
      <c r="KW79" s="40"/>
      <c r="KX79" s="40"/>
      <c r="KY79" s="40"/>
      <c r="KZ79" s="40"/>
      <c r="LA79" s="40"/>
      <c r="LB79" s="40"/>
      <c r="LC79" s="40"/>
      <c r="LD79" s="40"/>
      <c r="LE79" s="40"/>
      <c r="LF79" s="40"/>
      <c r="LG79" s="40"/>
      <c r="LH79" s="40"/>
      <c r="LI79" s="40"/>
      <c r="LJ79" s="40"/>
      <c r="LK79" s="40"/>
      <c r="LL79" s="40"/>
      <c r="LM79" s="40"/>
      <c r="LN79" s="40"/>
      <c r="LO79" s="40"/>
      <c r="LP79" s="40"/>
      <c r="LQ79" s="40"/>
      <c r="LR79" s="40"/>
      <c r="LS79" s="40"/>
      <c r="LT79" s="40"/>
      <c r="LU79" s="40"/>
      <c r="LV79" s="40"/>
      <c r="LW79" s="40"/>
      <c r="LX79" s="40"/>
      <c r="LY79" s="40"/>
      <c r="LZ79" s="40"/>
      <c r="MA79" s="40"/>
      <c r="MB79" s="40"/>
      <c r="MC79" s="40"/>
      <c r="MD79" s="40"/>
      <c r="ME79" s="40"/>
      <c r="MF79" s="40"/>
      <c r="MG79" s="40"/>
      <c r="MH79" s="40"/>
      <c r="MI79" s="40"/>
      <c r="MJ79" s="40"/>
      <c r="MK79" s="40"/>
      <c r="ML79" s="40"/>
      <c r="MM79" s="40"/>
      <c r="MN79" s="40"/>
      <c r="MO79" s="40"/>
      <c r="MP79" s="40"/>
      <c r="MQ79" s="40"/>
      <c r="MR79" s="40"/>
      <c r="MS79" s="40"/>
      <c r="MT79" s="40"/>
      <c r="MU79" s="40"/>
      <c r="MV79" s="40"/>
      <c r="MW79" s="40"/>
      <c r="MX79" s="40"/>
      <c r="MY79" s="40"/>
      <c r="MZ79" s="40">
        <v>1</v>
      </c>
      <c r="NA79" s="40">
        <v>20000</v>
      </c>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c r="AIV79"/>
      <c r="AIW79"/>
      <c r="AIX79"/>
      <c r="AIY79"/>
      <c r="AIZ79"/>
      <c r="AJA79"/>
      <c r="AJB79"/>
      <c r="AJC79"/>
      <c r="AJD79"/>
      <c r="AJE79"/>
      <c r="AJF79"/>
      <c r="AJG79"/>
      <c r="AJH79"/>
      <c r="AJI79"/>
      <c r="AJJ79"/>
      <c r="AJK79"/>
      <c r="AJL79"/>
      <c r="AJM79"/>
      <c r="AJN79"/>
      <c r="AJO79"/>
      <c r="AJP79"/>
      <c r="AJQ79"/>
      <c r="AJR79"/>
      <c r="AJS79"/>
      <c r="AJT79"/>
      <c r="AJU79"/>
      <c r="AJV79"/>
      <c r="AJW79"/>
      <c r="AJX79"/>
      <c r="AJY79"/>
      <c r="AJZ79"/>
      <c r="AKA79"/>
      <c r="AKB79"/>
      <c r="AKC79"/>
      <c r="AKD79"/>
      <c r="AKE79"/>
      <c r="AKF79"/>
      <c r="AKG79"/>
      <c r="AKH79"/>
      <c r="AKI79"/>
      <c r="AKJ79"/>
      <c r="AKK79"/>
      <c r="AKL79"/>
      <c r="AKM79"/>
      <c r="AKN79"/>
      <c r="AKO79"/>
      <c r="AKP79"/>
      <c r="AKQ79"/>
      <c r="AKR79"/>
      <c r="AKS79"/>
      <c r="AKT79"/>
      <c r="AKU79"/>
      <c r="AKV79"/>
      <c r="AKW79"/>
      <c r="AKX79"/>
      <c r="AKY79"/>
      <c r="AKZ79"/>
      <c r="ALA79"/>
      <c r="ALB79"/>
      <c r="ALC79"/>
      <c r="ALD79"/>
      <c r="ALE79"/>
      <c r="ALF79"/>
      <c r="ALG79"/>
      <c r="ALH79"/>
      <c r="ALI79"/>
      <c r="ALJ79"/>
      <c r="ALK79"/>
      <c r="ALL79"/>
      <c r="ALM79"/>
      <c r="ALN79"/>
      <c r="ALO79"/>
      <c r="ALP79"/>
      <c r="ALQ79"/>
      <c r="ALR79"/>
      <c r="ALS79"/>
      <c r="ALT79"/>
      <c r="ALU79"/>
      <c r="ALV79"/>
      <c r="ALW79"/>
      <c r="ALX79"/>
      <c r="ALY79"/>
      <c r="ALZ79"/>
      <c r="AMA79"/>
      <c r="AMB79"/>
      <c r="AMC79"/>
      <c r="AMD79"/>
      <c r="AME79"/>
      <c r="AMF79"/>
      <c r="AMG79"/>
      <c r="AMH79"/>
      <c r="AMI79"/>
      <c r="AMJ79"/>
      <c r="AMK79"/>
      <c r="AML79"/>
      <c r="AMM79"/>
      <c r="AMN79"/>
      <c r="AMO79"/>
      <c r="AMP79"/>
      <c r="AMQ79"/>
      <c r="AMR79"/>
      <c r="AMS79"/>
      <c r="AMT79"/>
      <c r="AMU79"/>
      <c r="AMV79"/>
      <c r="AMW79"/>
      <c r="AMX79"/>
      <c r="AMY79"/>
      <c r="AMZ79"/>
      <c r="ANA79"/>
      <c r="ANB79"/>
      <c r="ANC79"/>
      <c r="AND79"/>
      <c r="ANE79"/>
      <c r="ANF79"/>
      <c r="ANG79"/>
      <c r="ANH79"/>
      <c r="ANI79"/>
      <c r="ANJ79"/>
      <c r="ANK79"/>
      <c r="ANL79"/>
      <c r="ANM79"/>
      <c r="ANN79"/>
      <c r="ANO79"/>
      <c r="ANP79"/>
      <c r="ANQ79"/>
      <c r="ANR79"/>
      <c r="ANS79"/>
      <c r="ANT79"/>
      <c r="ANU79"/>
      <c r="ANV79"/>
      <c r="ANW79"/>
      <c r="ANX79"/>
      <c r="ANY79"/>
      <c r="ANZ79"/>
      <c r="AOA79"/>
      <c r="AOB79"/>
      <c r="AOC79"/>
      <c r="AOD79"/>
      <c r="AOE79"/>
      <c r="AOF79"/>
      <c r="AOG79"/>
      <c r="AOH79"/>
      <c r="AOI79"/>
      <c r="AOJ79"/>
      <c r="AOK79"/>
      <c r="AOL79"/>
      <c r="AOM79"/>
      <c r="AON79"/>
      <c r="AOO79"/>
      <c r="AOP79"/>
      <c r="AOQ79"/>
      <c r="AOR79"/>
      <c r="AOS79"/>
      <c r="AOT79"/>
      <c r="AOU79"/>
      <c r="AOV79"/>
      <c r="AOW79"/>
      <c r="AOX79"/>
      <c r="AOY79"/>
      <c r="AOZ79"/>
      <c r="APA79"/>
      <c r="APB79"/>
      <c r="APC79"/>
      <c r="APD79"/>
      <c r="APE79"/>
      <c r="APF79"/>
      <c r="APG79"/>
      <c r="APH79"/>
      <c r="API79"/>
      <c r="APJ79"/>
      <c r="APK79"/>
      <c r="APL79"/>
      <c r="APM79"/>
      <c r="APN79"/>
      <c r="APO79"/>
      <c r="APP79"/>
      <c r="APQ79"/>
      <c r="APR79"/>
      <c r="APS79"/>
      <c r="APT79"/>
      <c r="APU79"/>
      <c r="APV79"/>
      <c r="APW79"/>
      <c r="APX79"/>
      <c r="APY79"/>
      <c r="APZ79"/>
      <c r="AQA79"/>
      <c r="AQB79"/>
      <c r="AQC79"/>
      <c r="AQD79"/>
      <c r="AQE79"/>
      <c r="AQF79"/>
      <c r="AQG79"/>
      <c r="AQH79"/>
      <c r="AQI79"/>
      <c r="AQJ79"/>
      <c r="AQK79"/>
      <c r="AQL79"/>
      <c r="AQM79"/>
      <c r="AQN79"/>
      <c r="AQO79"/>
      <c r="AQP79"/>
      <c r="AQQ79"/>
      <c r="AQR79"/>
      <c r="AQS79"/>
      <c r="AQT79"/>
      <c r="AQU79"/>
      <c r="AQV79"/>
      <c r="AQW79"/>
      <c r="AQX79"/>
      <c r="AQY79"/>
      <c r="AQZ79"/>
      <c r="ARA79"/>
      <c r="ARB79"/>
      <c r="ARC79"/>
      <c r="ARD79"/>
      <c r="ARE79"/>
      <c r="ARF79"/>
      <c r="ARG79"/>
      <c r="ARH79"/>
      <c r="ARI79"/>
      <c r="ARJ79"/>
      <c r="ARK79"/>
      <c r="ARL79"/>
      <c r="ARM79"/>
      <c r="ARN79"/>
      <c r="ARO79"/>
      <c r="ARP79"/>
      <c r="ARQ79"/>
      <c r="ARR79"/>
      <c r="ARS79"/>
      <c r="ART79"/>
      <c r="ARU79"/>
      <c r="ARV79"/>
      <c r="ARW79"/>
      <c r="ARX79"/>
      <c r="ARY79"/>
      <c r="ARZ79"/>
      <c r="ASA79"/>
      <c r="ASB79"/>
      <c r="ASC79"/>
      <c r="ASD79"/>
      <c r="ASE79"/>
      <c r="ASF79"/>
      <c r="ASG79"/>
      <c r="ASH79"/>
      <c r="ASI79"/>
      <c r="ASJ79"/>
      <c r="ASK79"/>
      <c r="ASL79"/>
      <c r="ASM79"/>
      <c r="ASN79"/>
      <c r="ASO79"/>
      <c r="ASP79"/>
      <c r="ASQ79"/>
      <c r="ASR79"/>
      <c r="ASS79"/>
      <c r="AST79"/>
      <c r="ASU79"/>
      <c r="ASV79"/>
      <c r="ASW79"/>
      <c r="ASX79"/>
      <c r="ASY79"/>
      <c r="ASZ79"/>
      <c r="ATA79"/>
      <c r="ATB79"/>
      <c r="ATC79"/>
      <c r="ATD79"/>
      <c r="ATE79"/>
      <c r="ATF79"/>
      <c r="ATG79"/>
      <c r="ATH79"/>
      <c r="ATI79"/>
      <c r="ATJ79"/>
      <c r="ATK79"/>
      <c r="ATL79"/>
      <c r="ATM79"/>
      <c r="ATN79"/>
      <c r="ATO79"/>
      <c r="ATP79"/>
      <c r="ATQ79"/>
      <c r="ATR79"/>
      <c r="ATS79"/>
      <c r="ATT79"/>
      <c r="ATU79"/>
      <c r="ATV79"/>
      <c r="ATW79"/>
      <c r="ATX79"/>
      <c r="ATY79"/>
      <c r="ATZ79"/>
      <c r="AUA79"/>
      <c r="AUB79"/>
      <c r="AUC79"/>
      <c r="AUD79"/>
      <c r="AUE79"/>
      <c r="AUF79"/>
      <c r="AUG79"/>
      <c r="AUH79"/>
      <c r="AUI79"/>
      <c r="AUJ79"/>
      <c r="AUK79"/>
      <c r="AUL79"/>
      <c r="AUM79"/>
      <c r="AUN79"/>
      <c r="AUO79"/>
      <c r="AUP79"/>
      <c r="AUQ79"/>
      <c r="AUR79"/>
      <c r="AUS79"/>
      <c r="AUT79"/>
      <c r="AUU79"/>
      <c r="AUV79"/>
      <c r="AUW79"/>
      <c r="AUX79"/>
      <c r="AUY79"/>
      <c r="AUZ79"/>
      <c r="AVA79"/>
      <c r="AVB79"/>
      <c r="AVC79"/>
      <c r="AVD79"/>
      <c r="AVE79"/>
      <c r="AVF79"/>
      <c r="AVG79"/>
      <c r="AVH79"/>
      <c r="AVI79"/>
      <c r="AVJ79"/>
      <c r="AVK79"/>
      <c r="AVL79"/>
      <c r="AVM79"/>
      <c r="AVN79"/>
      <c r="AVO79"/>
      <c r="AVP79"/>
      <c r="AVQ79"/>
      <c r="AVR79"/>
      <c r="AVS79"/>
      <c r="AVT79"/>
      <c r="AVU79"/>
      <c r="AVV79"/>
      <c r="AVW79"/>
      <c r="AVX79"/>
      <c r="AVY79"/>
      <c r="AVZ79"/>
      <c r="AWA79"/>
    </row>
    <row r="80" spans="1:1275" ht="15" x14ac:dyDescent="0.25">
      <c r="A80" s="41" t="s">
        <v>134</v>
      </c>
      <c r="B80" s="40">
        <v>3</v>
      </c>
      <c r="C80" s="40">
        <v>4229.9069476993354</v>
      </c>
      <c r="D80" s="40">
        <v>6</v>
      </c>
      <c r="E80" s="40">
        <v>7212.2062584142404</v>
      </c>
      <c r="F80" s="40">
        <v>3</v>
      </c>
      <c r="G80" s="40">
        <v>25999.55836366615</v>
      </c>
      <c r="H80" s="40">
        <v>12</v>
      </c>
      <c r="I80" s="40">
        <v>11163.469457048492</v>
      </c>
      <c r="J80" s="40"/>
      <c r="K80" s="40"/>
      <c r="L80" s="40">
        <v>1</v>
      </c>
      <c r="M80" s="40">
        <v>3205.4250037396623</v>
      </c>
      <c r="N80" s="40"/>
      <c r="O80" s="40"/>
      <c r="P80" s="40">
        <v>1</v>
      </c>
      <c r="Q80" s="40">
        <v>3650.6229209257262</v>
      </c>
      <c r="R80" s="40">
        <v>2</v>
      </c>
      <c r="S80" s="40">
        <v>3428.0239623326943</v>
      </c>
      <c r="T80" s="40"/>
      <c r="U80" s="40"/>
      <c r="V80" s="40"/>
      <c r="W80" s="40"/>
      <c r="X80" s="40">
        <v>1</v>
      </c>
      <c r="Y80" s="40">
        <v>4273.9000049862161</v>
      </c>
      <c r="Z80" s="40">
        <v>1</v>
      </c>
      <c r="AA80" s="40">
        <v>4273.9000049862161</v>
      </c>
      <c r="AB80" s="40">
        <v>2</v>
      </c>
      <c r="AC80" s="40">
        <v>22277.703775990653</v>
      </c>
      <c r="AD80" s="40">
        <v>6</v>
      </c>
      <c r="AE80" s="40">
        <v>11469.776047639738</v>
      </c>
      <c r="AF80" s="40">
        <v>4</v>
      </c>
      <c r="AG80" s="40">
        <v>8955.8873684885348</v>
      </c>
      <c r="AH80" s="40">
        <v>2</v>
      </c>
      <c r="AI80" s="40">
        <v>8975.1900104710548</v>
      </c>
      <c r="AJ80" s="40">
        <v>14</v>
      </c>
      <c r="AK80" s="40">
        <v>11939.142380908283</v>
      </c>
      <c r="AL80" s="40">
        <v>29</v>
      </c>
      <c r="AM80" s="40">
        <v>10766.881887825843</v>
      </c>
      <c r="AN80" s="40">
        <v>8</v>
      </c>
      <c r="AO80" s="40">
        <v>11327.376573329437</v>
      </c>
      <c r="AP80" s="40">
        <v>22</v>
      </c>
      <c r="AQ80" s="40">
        <v>8443.9878854361668</v>
      </c>
      <c r="AR80" s="40">
        <v>47</v>
      </c>
      <c r="AS80" s="40">
        <v>11036.094177053736</v>
      </c>
      <c r="AT80" s="40">
        <v>35</v>
      </c>
      <c r="AU80" s="40">
        <v>12390.751687427308</v>
      </c>
      <c r="AV80" s="40">
        <v>112</v>
      </c>
      <c r="AW80" s="40">
        <v>10971.066798640286</v>
      </c>
      <c r="AX80" s="40">
        <v>3</v>
      </c>
      <c r="AY80" s="40">
        <v>5567.941950940377</v>
      </c>
      <c r="AZ80" s="40">
        <v>3</v>
      </c>
      <c r="BA80" s="40">
        <v>10095.747232056148</v>
      </c>
      <c r="BB80" s="40">
        <v>9</v>
      </c>
      <c r="BC80" s="40">
        <v>12971.602783733535</v>
      </c>
      <c r="BD80" s="40">
        <v>3</v>
      </c>
      <c r="BE80" s="40">
        <v>11897.555566636036</v>
      </c>
      <c r="BF80" s="40">
        <v>18</v>
      </c>
      <c r="BG80" s="40">
        <v>11079.342183472198</v>
      </c>
      <c r="BH80" s="40">
        <v>1</v>
      </c>
      <c r="BI80" s="40">
        <v>17807.916687442568</v>
      </c>
      <c r="BJ80" s="40">
        <v>2</v>
      </c>
      <c r="BK80" s="40">
        <v>6588.9291743537506</v>
      </c>
      <c r="BL80" s="40">
        <v>1</v>
      </c>
      <c r="BM80" s="40">
        <v>11575.14584683767</v>
      </c>
      <c r="BN80" s="40"/>
      <c r="BO80" s="40"/>
      <c r="BP80" s="40">
        <v>4</v>
      </c>
      <c r="BQ80" s="40">
        <v>10640.230220746933</v>
      </c>
      <c r="BR80" s="40">
        <v>5</v>
      </c>
      <c r="BS80" s="40">
        <v>13734.314430823366</v>
      </c>
      <c r="BT80" s="40">
        <v>7</v>
      </c>
      <c r="BU80" s="40">
        <v>8582.8724474895407</v>
      </c>
      <c r="BV80" s="40">
        <v>24</v>
      </c>
      <c r="BW80" s="40">
        <v>13241.524284062389</v>
      </c>
      <c r="BX80" s="40">
        <v>18</v>
      </c>
      <c r="BY80" s="40">
        <v>11515.698388897988</v>
      </c>
      <c r="BZ80" s="40">
        <v>54</v>
      </c>
      <c r="CA80" s="40">
        <v>12107.978390818605</v>
      </c>
      <c r="CB80" s="40">
        <v>188</v>
      </c>
      <c r="CC80" s="40">
        <v>11300.954227326618</v>
      </c>
      <c r="CD80" s="40">
        <v>3</v>
      </c>
      <c r="CE80" s="40">
        <v>4178.9244493198557</v>
      </c>
      <c r="CF80" s="40">
        <v>3</v>
      </c>
      <c r="CG80" s="40">
        <v>11415.444449984687</v>
      </c>
      <c r="CH80" s="40">
        <v>2</v>
      </c>
      <c r="CI80" s="40">
        <v>10561.583337488513</v>
      </c>
      <c r="CJ80" s="40">
        <v>5</v>
      </c>
      <c r="CK80" s="40">
        <v>18077.902512340886</v>
      </c>
      <c r="CL80" s="40">
        <v>13</v>
      </c>
      <c r="CM80" s="40">
        <v>12176.598918045776</v>
      </c>
      <c r="CN80" s="40"/>
      <c r="CO80" s="40"/>
      <c r="CP80" s="40"/>
      <c r="CQ80" s="40"/>
      <c r="CR80" s="40">
        <v>1</v>
      </c>
      <c r="CS80" s="40">
        <v>26711.875031163851</v>
      </c>
      <c r="CT80" s="40">
        <v>2</v>
      </c>
      <c r="CU80" s="40">
        <v>14068.254183079629</v>
      </c>
      <c r="CV80" s="40">
        <v>3</v>
      </c>
      <c r="CW80" s="40">
        <v>18282.794465774368</v>
      </c>
      <c r="CX80" s="40"/>
      <c r="CY80" s="40"/>
      <c r="CZ80" s="40">
        <v>2</v>
      </c>
      <c r="DA80" s="40">
        <v>16027.125018698312</v>
      </c>
      <c r="DB80" s="40"/>
      <c r="DC80" s="40"/>
      <c r="DD80" s="40">
        <v>2</v>
      </c>
      <c r="DE80" s="40">
        <v>16027.125018698312</v>
      </c>
      <c r="DF80" s="40"/>
      <c r="DG80" s="40"/>
      <c r="DH80" s="40">
        <v>1</v>
      </c>
      <c r="DI80" s="40">
        <v>12000</v>
      </c>
      <c r="DJ80" s="40"/>
      <c r="DK80" s="40"/>
      <c r="DL80" s="40">
        <v>1</v>
      </c>
      <c r="DM80" s="40">
        <v>21369.500024931083</v>
      </c>
      <c r="DN80" s="40">
        <v>2</v>
      </c>
      <c r="DO80" s="40">
        <v>16684.750012465542</v>
      </c>
      <c r="DP80" s="40">
        <v>20</v>
      </c>
      <c r="DQ80" s="40">
        <v>13928.395969712297</v>
      </c>
      <c r="DR80" s="40"/>
      <c r="DS80" s="40"/>
      <c r="DT80" s="40">
        <v>1</v>
      </c>
      <c r="DU80" s="40">
        <v>15000</v>
      </c>
      <c r="DV80" s="40">
        <v>1</v>
      </c>
      <c r="DW80" s="40">
        <v>2564.3400029917298</v>
      </c>
      <c r="DX80" s="40">
        <v>1</v>
      </c>
      <c r="DY80" s="40">
        <v>5342.3750062327708</v>
      </c>
      <c r="DZ80" s="40">
        <v>3</v>
      </c>
      <c r="EA80" s="40">
        <v>7635.5716697415</v>
      </c>
      <c r="EB80" s="40">
        <v>1</v>
      </c>
      <c r="EC80" s="40">
        <v>4273.9000049862161</v>
      </c>
      <c r="ED80" s="40"/>
      <c r="EE80" s="40"/>
      <c r="EF80" s="40"/>
      <c r="EG80" s="40"/>
      <c r="EH80" s="40">
        <v>1</v>
      </c>
      <c r="EI80" s="40">
        <v>4273.9000049862161</v>
      </c>
      <c r="EJ80" s="40"/>
      <c r="EK80" s="40"/>
      <c r="EL80" s="40"/>
      <c r="EM80" s="40"/>
      <c r="EN80" s="40"/>
      <c r="EO80" s="40"/>
      <c r="EP80" s="40"/>
      <c r="EQ80" s="40"/>
      <c r="ER80" s="40"/>
      <c r="ES80" s="40"/>
      <c r="ET80" s="40">
        <v>1</v>
      </c>
      <c r="EU80" s="40">
        <v>8700</v>
      </c>
      <c r="EV80" s="40">
        <v>1</v>
      </c>
      <c r="EW80" s="40">
        <v>21369.500024931083</v>
      </c>
      <c r="EX80" s="40">
        <v>1</v>
      </c>
      <c r="EY80" s="40">
        <v>16027.125018698311</v>
      </c>
      <c r="EZ80" s="40">
        <v>3</v>
      </c>
      <c r="FA80" s="40">
        <v>15365.541681209797</v>
      </c>
      <c r="FB80" s="40">
        <v>7</v>
      </c>
      <c r="FC80" s="40">
        <v>10468.177151120017</v>
      </c>
      <c r="FD80" s="40">
        <v>1</v>
      </c>
      <c r="FE80" s="40">
        <v>13355.937515581925</v>
      </c>
      <c r="FF80" s="40">
        <v>2</v>
      </c>
      <c r="FG80" s="40">
        <v>24000</v>
      </c>
      <c r="FH80" s="40">
        <v>1</v>
      </c>
      <c r="FI80" s="40">
        <v>2671.1875031163854</v>
      </c>
      <c r="FJ80" s="40">
        <v>2</v>
      </c>
      <c r="FK80" s="40">
        <v>12123.166674977027</v>
      </c>
      <c r="FL80" s="40">
        <v>6</v>
      </c>
      <c r="FM80" s="40">
        <v>14712.243061442061</v>
      </c>
      <c r="FN80" s="40"/>
      <c r="FO80" s="40"/>
      <c r="FP80" s="40"/>
      <c r="FQ80" s="40"/>
      <c r="FR80" s="40">
        <v>2</v>
      </c>
      <c r="FS80" s="40">
        <v>14684.750012465542</v>
      </c>
      <c r="FT80" s="40"/>
      <c r="FU80" s="40"/>
      <c r="FV80" s="40">
        <v>2</v>
      </c>
      <c r="FW80" s="40">
        <v>14684.750012465542</v>
      </c>
      <c r="FX80" s="40">
        <v>1</v>
      </c>
      <c r="FY80" s="40">
        <v>50000</v>
      </c>
      <c r="FZ80" s="40"/>
      <c r="GA80" s="40"/>
      <c r="GB80" s="40"/>
      <c r="GC80" s="40"/>
      <c r="GD80" s="40"/>
      <c r="GE80" s="40"/>
      <c r="GF80" s="40">
        <v>1</v>
      </c>
      <c r="GG80" s="40">
        <v>50000</v>
      </c>
      <c r="GH80" s="40">
        <v>2</v>
      </c>
      <c r="GI80" s="40">
        <v>65067.812546745779</v>
      </c>
      <c r="GJ80" s="40">
        <v>2</v>
      </c>
      <c r="GK80" s="40">
        <v>37396.625043629392</v>
      </c>
      <c r="GL80" s="40">
        <v>4</v>
      </c>
      <c r="GM80" s="40">
        <v>51232.218795187589</v>
      </c>
      <c r="GN80" s="40">
        <v>13</v>
      </c>
      <c r="GO80" s="40">
        <v>28659.371813410293</v>
      </c>
      <c r="GP80" s="40">
        <v>4</v>
      </c>
      <c r="GQ80" s="40">
        <v>10998.166674977027</v>
      </c>
      <c r="GR80" s="40">
        <v>4</v>
      </c>
      <c r="GS80" s="40">
        <v>16455.369799197932</v>
      </c>
      <c r="GT80" s="40">
        <v>4</v>
      </c>
      <c r="GU80" s="40">
        <v>6722.4885495095696</v>
      </c>
      <c r="GV80" s="40">
        <v>2</v>
      </c>
      <c r="GW80" s="40">
        <v>7123.1666749770275</v>
      </c>
      <c r="GX80" s="40">
        <v>14</v>
      </c>
      <c r="GY80" s="40">
        <v>10782.173817478009</v>
      </c>
      <c r="GZ80" s="40"/>
      <c r="HA80" s="40"/>
      <c r="HB80" s="40">
        <v>1</v>
      </c>
      <c r="HC80" s="40">
        <v>37000</v>
      </c>
      <c r="HD80" s="40">
        <v>1</v>
      </c>
      <c r="HE80" s="40">
        <v>37000</v>
      </c>
      <c r="HF80" s="40"/>
      <c r="HG80" s="40"/>
      <c r="HH80" s="40"/>
      <c r="HI80" s="40"/>
      <c r="HJ80" s="40"/>
      <c r="HK80" s="40"/>
      <c r="HL80" s="40">
        <v>3</v>
      </c>
      <c r="HM80" s="40">
        <v>14137.854169783051</v>
      </c>
      <c r="HN80" s="40">
        <v>3</v>
      </c>
      <c r="HO80" s="40">
        <v>11707.722224992342</v>
      </c>
      <c r="HP80" s="40">
        <v>1</v>
      </c>
      <c r="HQ80" s="40">
        <v>7265</v>
      </c>
      <c r="HR80" s="40"/>
      <c r="HS80" s="40"/>
      <c r="HT80" s="40">
        <v>7</v>
      </c>
      <c r="HU80" s="40">
        <v>12114.532740618028</v>
      </c>
      <c r="HV80" s="40">
        <v>22</v>
      </c>
      <c r="HW80" s="40">
        <v>12397.825574046286</v>
      </c>
      <c r="HX80" s="40">
        <v>13</v>
      </c>
      <c r="HY80" s="40">
        <v>17979.982257835622</v>
      </c>
      <c r="HZ80" s="40">
        <v>22</v>
      </c>
      <c r="IA80" s="40">
        <v>14096.933347234299</v>
      </c>
      <c r="IB80" s="40">
        <v>34</v>
      </c>
      <c r="IC80" s="40">
        <v>16165.508935593578</v>
      </c>
      <c r="ID80" s="40">
        <v>15</v>
      </c>
      <c r="IE80" s="40">
        <v>12763.874400526163</v>
      </c>
      <c r="IF80" s="40">
        <v>84</v>
      </c>
      <c r="IG80" s="40">
        <v>15297.115747727279</v>
      </c>
      <c r="IH80" s="40">
        <v>7</v>
      </c>
      <c r="II80" s="40">
        <v>21619.457031532223</v>
      </c>
      <c r="IJ80" s="40">
        <v>9</v>
      </c>
      <c r="IK80" s="40">
        <v>34749.181429429591</v>
      </c>
      <c r="IL80" s="40">
        <v>11</v>
      </c>
      <c r="IM80" s="40">
        <v>14657.404175600304</v>
      </c>
      <c r="IN80" s="40">
        <v>11</v>
      </c>
      <c r="IO80" s="40">
        <v>21760.826339139148</v>
      </c>
      <c r="IP80" s="40">
        <v>38</v>
      </c>
      <c r="IQ80" s="40">
        <v>22754.720203887522</v>
      </c>
      <c r="IR80" s="40">
        <v>2</v>
      </c>
      <c r="IS80" s="40">
        <v>29451.979171860643</v>
      </c>
      <c r="IT80" s="40">
        <v>6</v>
      </c>
      <c r="IU80" s="40">
        <v>23220.246532798625</v>
      </c>
      <c r="IV80" s="40">
        <v>3</v>
      </c>
      <c r="IW80" s="40">
        <v>10346.895842682488</v>
      </c>
      <c r="IX80" s="40">
        <v>5</v>
      </c>
      <c r="IY80" s="40">
        <v>12290.850007479325</v>
      </c>
      <c r="IZ80" s="40">
        <v>16</v>
      </c>
      <c r="JA80" s="40">
        <v>18170.023444122322</v>
      </c>
      <c r="JB80" s="40">
        <v>4</v>
      </c>
      <c r="JC80" s="40">
        <v>10684.750012465542</v>
      </c>
      <c r="JD80" s="40">
        <v>27</v>
      </c>
      <c r="JE80" s="40">
        <v>11538.776696375549</v>
      </c>
      <c r="JF80" s="40">
        <v>25</v>
      </c>
      <c r="JG80" s="40">
        <v>12211.598234879297</v>
      </c>
      <c r="JH80" s="40">
        <v>20</v>
      </c>
      <c r="JI80" s="40">
        <v>12160.705094132647</v>
      </c>
      <c r="JJ80" s="40">
        <v>76</v>
      </c>
      <c r="JK80" s="40">
        <v>11878.816165876806</v>
      </c>
      <c r="JL80" s="40">
        <v>214</v>
      </c>
      <c r="JM80" s="40">
        <v>15622.184552660803</v>
      </c>
      <c r="JN80" s="40"/>
      <c r="JO80" s="40"/>
      <c r="JP80" s="40">
        <v>1</v>
      </c>
      <c r="JQ80" s="40">
        <v>5000</v>
      </c>
      <c r="JR80" s="40">
        <v>1</v>
      </c>
      <c r="JS80" s="40">
        <v>5000</v>
      </c>
      <c r="JT80" s="40">
        <v>1</v>
      </c>
      <c r="JU80" s="40">
        <v>41712.231189497601</v>
      </c>
      <c r="JV80" s="40">
        <v>1</v>
      </c>
      <c r="JW80" s="40">
        <v>41712.231189497601</v>
      </c>
      <c r="JX80" s="40"/>
      <c r="JY80" s="40"/>
      <c r="JZ80" s="40">
        <v>1</v>
      </c>
      <c r="KA80" s="40">
        <v>2493.1083362419595</v>
      </c>
      <c r="KB80" s="40">
        <v>1</v>
      </c>
      <c r="KC80" s="40">
        <v>21000</v>
      </c>
      <c r="KD80" s="40">
        <v>2</v>
      </c>
      <c r="KE80" s="40">
        <v>11746.55416812098</v>
      </c>
      <c r="KF80" s="40">
        <v>4</v>
      </c>
      <c r="KG80" s="40">
        <v>17551.33488143489</v>
      </c>
      <c r="KH80" s="40">
        <v>3</v>
      </c>
      <c r="KI80" s="40">
        <v>7429.1541714451232</v>
      </c>
      <c r="KJ80" s="40">
        <v>4</v>
      </c>
      <c r="KK80" s="40">
        <v>11229.38021326761</v>
      </c>
      <c r="KL80" s="40">
        <v>12</v>
      </c>
      <c r="KM80" s="40">
        <v>6912.276184167099</v>
      </c>
      <c r="KN80" s="40">
        <v>21</v>
      </c>
      <c r="KO80" s="40">
        <v>7442.0962529768904</v>
      </c>
      <c r="KP80" s="40">
        <v>40</v>
      </c>
      <c r="KQ80" s="40">
        <v>7660.907972248142</v>
      </c>
      <c r="KR80" s="40"/>
      <c r="KS80" s="40"/>
      <c r="KT80" s="40"/>
      <c r="KU80" s="40"/>
      <c r="KV80" s="40"/>
      <c r="KW80" s="40"/>
      <c r="KX80" s="40"/>
      <c r="KY80" s="40"/>
      <c r="KZ80" s="40"/>
      <c r="LA80" s="40"/>
      <c r="LB80" s="40"/>
      <c r="LC80" s="40"/>
      <c r="LD80" s="40">
        <v>4</v>
      </c>
      <c r="LE80" s="40">
        <v>29831.028157877867</v>
      </c>
      <c r="LF80" s="40">
        <v>5</v>
      </c>
      <c r="LG80" s="40">
        <v>8397.0553398818993</v>
      </c>
      <c r="LH80" s="40">
        <v>11</v>
      </c>
      <c r="LI80" s="40">
        <v>13739.943221885995</v>
      </c>
      <c r="LJ80" s="40">
        <v>20</v>
      </c>
      <c r="LK80" s="40">
        <v>15622.438238583345</v>
      </c>
      <c r="LL80" s="40">
        <v>60</v>
      </c>
      <c r="LM80" s="40">
        <v>10314.751394359877</v>
      </c>
      <c r="LN80" s="40"/>
      <c r="LO80" s="40"/>
      <c r="LP80" s="40"/>
      <c r="LQ80" s="40"/>
      <c r="LR80" s="40">
        <v>2</v>
      </c>
      <c r="LS80" s="40">
        <v>13205.425003739663</v>
      </c>
      <c r="LT80" s="40"/>
      <c r="LU80" s="40"/>
      <c r="LV80" s="40">
        <v>2</v>
      </c>
      <c r="LW80" s="40">
        <v>13205.425003739663</v>
      </c>
      <c r="LX80" s="40"/>
      <c r="LY80" s="40"/>
      <c r="LZ80" s="40"/>
      <c r="MA80" s="40"/>
      <c r="MB80" s="40"/>
      <c r="MC80" s="40"/>
      <c r="MD80" s="40"/>
      <c r="ME80" s="40"/>
      <c r="MF80" s="40"/>
      <c r="MG80" s="40"/>
      <c r="MH80" s="40"/>
      <c r="MI80" s="40"/>
      <c r="MJ80" s="40"/>
      <c r="MK80" s="40"/>
      <c r="ML80" s="40"/>
      <c r="MM80" s="40"/>
      <c r="MN80" s="40"/>
      <c r="MO80" s="40"/>
      <c r="MP80" s="40">
        <v>1</v>
      </c>
      <c r="MQ80" s="40">
        <v>17807.916687442568</v>
      </c>
      <c r="MR80" s="40">
        <v>1</v>
      </c>
      <c r="MS80" s="40">
        <v>20000</v>
      </c>
      <c r="MT80" s="40">
        <v>2</v>
      </c>
      <c r="MU80" s="40">
        <v>44615.833374885136</v>
      </c>
      <c r="MV80" s="40">
        <v>4</v>
      </c>
      <c r="MW80" s="40">
        <v>31759.895859303211</v>
      </c>
      <c r="MX80" s="40">
        <v>6</v>
      </c>
      <c r="MY80" s="40">
        <v>25575.072240782029</v>
      </c>
      <c r="MZ80" s="40">
        <v>563</v>
      </c>
      <c r="NA80" s="40">
        <v>13534.061236307716</v>
      </c>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c r="AAW80"/>
      <c r="AAX80"/>
      <c r="AAY80"/>
      <c r="AAZ80"/>
      <c r="ABA80"/>
      <c r="ABB80"/>
      <c r="ABC80"/>
      <c r="ABD80"/>
      <c r="ABE80"/>
      <c r="ABF80"/>
      <c r="ABG80"/>
      <c r="ABH80"/>
      <c r="ABI80"/>
      <c r="ABJ80"/>
      <c r="ABK80"/>
      <c r="ABL80"/>
      <c r="ABM80"/>
      <c r="ABN80"/>
      <c r="ABO80"/>
      <c r="ABP80"/>
      <c r="ABQ80"/>
      <c r="ABR80"/>
      <c r="ABS80"/>
      <c r="ABT80"/>
      <c r="ABU80"/>
      <c r="ABV80"/>
      <c r="ABW80"/>
      <c r="ABX80"/>
      <c r="ABY80"/>
      <c r="ABZ80"/>
      <c r="ACA80"/>
      <c r="ACB80"/>
      <c r="ACC80"/>
      <c r="ACD80"/>
      <c r="ACE80"/>
      <c r="ACF80"/>
      <c r="ACG80"/>
      <c r="ACH80"/>
      <c r="ACI80"/>
      <c r="ACJ80"/>
      <c r="ACK80"/>
      <c r="ACL80"/>
      <c r="ACM80"/>
      <c r="ACN80"/>
      <c r="ACO80"/>
      <c r="ACP80"/>
      <c r="ACQ80"/>
      <c r="ACR80"/>
      <c r="ACS80"/>
      <c r="ACT80"/>
      <c r="ACU80"/>
      <c r="ACV80"/>
      <c r="ACW80"/>
      <c r="ACX80"/>
      <c r="ACY80"/>
      <c r="ACZ80"/>
      <c r="ADA80"/>
      <c r="ADB80"/>
      <c r="ADC80"/>
      <c r="ADD80"/>
      <c r="ADE80"/>
      <c r="ADF80"/>
      <c r="ADG80"/>
      <c r="ADH80"/>
      <c r="ADI80"/>
      <c r="ADJ80"/>
      <c r="ADK80"/>
      <c r="ADL80"/>
      <c r="ADM80"/>
      <c r="ADN80"/>
      <c r="ADO80"/>
      <c r="ADP80"/>
      <c r="ADQ80"/>
      <c r="ADR80"/>
      <c r="ADS80"/>
      <c r="ADT80"/>
      <c r="ADU80"/>
      <c r="ADV80"/>
      <c r="ADW80"/>
      <c r="ADX80"/>
      <c r="ADY80"/>
      <c r="ADZ80"/>
      <c r="AEA80"/>
      <c r="AEB80"/>
      <c r="AEC80"/>
      <c r="AED80"/>
      <c r="AEE80"/>
      <c r="AEF80"/>
      <c r="AEG80"/>
      <c r="AEH80"/>
      <c r="AEI80"/>
      <c r="AEJ80"/>
      <c r="AEK80"/>
      <c r="AEL80"/>
      <c r="AEM80"/>
      <c r="AEN80"/>
      <c r="AEO80"/>
      <c r="AEP80"/>
      <c r="AEQ80"/>
      <c r="AER80"/>
      <c r="AES80"/>
      <c r="AET80"/>
      <c r="AEU80"/>
      <c r="AEV80"/>
      <c r="AEW80"/>
      <c r="AEX80"/>
      <c r="AEY80"/>
      <c r="AEZ80"/>
      <c r="AFA80"/>
      <c r="AFB80"/>
      <c r="AFC80"/>
      <c r="AFD80"/>
      <c r="AFE80"/>
      <c r="AFF80"/>
      <c r="AFG80"/>
      <c r="AFH80"/>
      <c r="AFI80"/>
      <c r="AFJ80"/>
      <c r="AFK80"/>
      <c r="AFL80"/>
      <c r="AFM80"/>
      <c r="AFN80"/>
      <c r="AFO80"/>
      <c r="AFP80"/>
      <c r="AFQ80"/>
      <c r="AFR80"/>
      <c r="AFS80"/>
      <c r="AFT80"/>
      <c r="AFU80"/>
      <c r="AFV80"/>
      <c r="AFW80"/>
      <c r="AFX80"/>
      <c r="AFY80"/>
      <c r="AFZ80"/>
      <c r="AGA80"/>
      <c r="AGB80"/>
      <c r="AGC80"/>
      <c r="AGD80"/>
      <c r="AGE80"/>
      <c r="AGF80"/>
      <c r="AGG80"/>
      <c r="AGH80"/>
      <c r="AGI80"/>
      <c r="AGJ80"/>
      <c r="AGK80"/>
      <c r="AGL80"/>
      <c r="AGM80"/>
      <c r="AGN80"/>
      <c r="AGO80"/>
      <c r="AGP80"/>
      <c r="AGQ80"/>
      <c r="AGR80"/>
      <c r="AGS80"/>
      <c r="AGT80"/>
      <c r="AGU80"/>
      <c r="AGV80"/>
      <c r="AGW80"/>
      <c r="AGX80"/>
      <c r="AGY80"/>
      <c r="AGZ80"/>
      <c r="AHA80"/>
      <c r="AHB80"/>
      <c r="AHC80"/>
      <c r="AHD80"/>
      <c r="AHE80"/>
      <c r="AHF80"/>
      <c r="AHG80"/>
      <c r="AHH80"/>
      <c r="AHI80"/>
      <c r="AHJ80"/>
      <c r="AHK80"/>
      <c r="AHL80"/>
      <c r="AHM80"/>
      <c r="AHN80"/>
      <c r="AHO80"/>
      <c r="AHP80"/>
      <c r="AHQ80"/>
      <c r="AHR80"/>
      <c r="AHS80"/>
      <c r="AHT80"/>
      <c r="AHU80"/>
      <c r="AHV80"/>
      <c r="AHW80"/>
      <c r="AHX80"/>
      <c r="AHY80"/>
      <c r="AHZ80"/>
      <c r="AIA80"/>
      <c r="AIB80"/>
      <c r="AIC80"/>
      <c r="AID80"/>
      <c r="AIE80"/>
      <c r="AIF80"/>
      <c r="AIG80"/>
      <c r="AIH80"/>
      <c r="AII80"/>
      <c r="AIJ80"/>
      <c r="AIK80"/>
      <c r="AIL80"/>
      <c r="AIM80"/>
      <c r="AIN80"/>
      <c r="AIO80"/>
      <c r="AIP80"/>
      <c r="AIQ80"/>
      <c r="AIR80"/>
      <c r="AIS80"/>
      <c r="AIT80"/>
      <c r="AIU80"/>
      <c r="AIV80"/>
      <c r="AIW80"/>
      <c r="AIX80"/>
      <c r="AIY80"/>
      <c r="AIZ80"/>
      <c r="AJA80"/>
      <c r="AJB80"/>
      <c r="AJC80"/>
      <c r="AJD80"/>
      <c r="AJE80"/>
      <c r="AJF80"/>
      <c r="AJG80"/>
      <c r="AJH80"/>
      <c r="AJI80"/>
      <c r="AJJ80"/>
      <c r="AJK80"/>
      <c r="AJL80"/>
      <c r="AJM80"/>
      <c r="AJN80"/>
      <c r="AJO80"/>
      <c r="AJP80"/>
      <c r="AJQ80"/>
      <c r="AJR80"/>
      <c r="AJS80"/>
      <c r="AJT80"/>
      <c r="AJU80"/>
      <c r="AJV80"/>
      <c r="AJW80"/>
      <c r="AJX80"/>
      <c r="AJY80"/>
      <c r="AJZ80"/>
      <c r="AKA80"/>
      <c r="AKB80"/>
      <c r="AKC80"/>
      <c r="AKD80"/>
      <c r="AKE80"/>
      <c r="AKF80"/>
      <c r="AKG80"/>
      <c r="AKH80"/>
      <c r="AKI80"/>
      <c r="AKJ80"/>
      <c r="AKK80"/>
      <c r="AKL80"/>
      <c r="AKM80"/>
      <c r="AKN80"/>
      <c r="AKO80"/>
      <c r="AKP80"/>
      <c r="AKQ80"/>
      <c r="AKR80"/>
      <c r="AKS80"/>
      <c r="AKT80"/>
      <c r="AKU80"/>
      <c r="AKV80"/>
      <c r="AKW80"/>
      <c r="AKX80"/>
      <c r="AKY80"/>
      <c r="AKZ80"/>
      <c r="ALA80"/>
      <c r="ALB80"/>
      <c r="ALC80"/>
      <c r="ALD80"/>
      <c r="ALE80"/>
      <c r="ALF80"/>
      <c r="ALG80"/>
      <c r="ALH80"/>
      <c r="ALI80"/>
      <c r="ALJ80"/>
      <c r="ALK80"/>
      <c r="ALL80"/>
      <c r="ALM80"/>
      <c r="ALN80"/>
      <c r="ALO80"/>
      <c r="ALP80"/>
      <c r="ALQ80"/>
      <c r="ALR80"/>
      <c r="ALS80"/>
      <c r="ALT80"/>
      <c r="ALU80"/>
      <c r="ALV80"/>
      <c r="ALW80"/>
      <c r="ALX80"/>
      <c r="ALY80"/>
      <c r="ALZ80"/>
      <c r="AMA80"/>
      <c r="AMB80"/>
      <c r="AMC80"/>
      <c r="AMD80"/>
      <c r="AME80"/>
      <c r="AMF80"/>
      <c r="AMG80"/>
      <c r="AMH80"/>
      <c r="AMI80"/>
      <c r="AMJ80"/>
      <c r="AMK80"/>
      <c r="AML80"/>
      <c r="AMM80"/>
      <c r="AMN80"/>
      <c r="AMO80"/>
      <c r="AMP80"/>
      <c r="AMQ80"/>
      <c r="AMR80"/>
      <c r="AMS80"/>
      <c r="AMT80"/>
      <c r="AMU80"/>
      <c r="AMV80"/>
      <c r="AMW80"/>
      <c r="AMX80"/>
      <c r="AMY80"/>
      <c r="AMZ80"/>
      <c r="ANA80"/>
      <c r="ANB80"/>
      <c r="ANC80"/>
      <c r="AND80"/>
      <c r="ANE80"/>
      <c r="ANF80"/>
      <c r="ANG80"/>
      <c r="ANH80"/>
      <c r="ANI80"/>
      <c r="ANJ80"/>
      <c r="ANK80"/>
      <c r="ANL80"/>
      <c r="ANM80"/>
      <c r="ANN80"/>
      <c r="ANO80"/>
      <c r="ANP80"/>
      <c r="ANQ80"/>
      <c r="ANR80"/>
      <c r="ANS80"/>
      <c r="ANT80"/>
      <c r="ANU80"/>
      <c r="ANV80"/>
      <c r="ANW80"/>
      <c r="ANX80"/>
      <c r="ANY80"/>
      <c r="ANZ80"/>
      <c r="AOA80"/>
      <c r="AOB80"/>
      <c r="AOC80"/>
      <c r="AOD80"/>
      <c r="AOE80"/>
      <c r="AOF80"/>
      <c r="AOG80"/>
      <c r="AOH80"/>
      <c r="AOI80"/>
      <c r="AOJ80"/>
      <c r="AOK80"/>
      <c r="AOL80"/>
      <c r="AOM80"/>
      <c r="AON80"/>
      <c r="AOO80"/>
      <c r="AOP80"/>
      <c r="AOQ80"/>
      <c r="AOR80"/>
      <c r="AOS80"/>
      <c r="AOT80"/>
      <c r="AOU80"/>
      <c r="AOV80"/>
      <c r="AOW80"/>
      <c r="AOX80"/>
      <c r="AOY80"/>
      <c r="AOZ80"/>
      <c r="APA80"/>
      <c r="APB80"/>
      <c r="APC80"/>
      <c r="APD80"/>
      <c r="APE80"/>
      <c r="APF80"/>
      <c r="APG80"/>
      <c r="APH80"/>
      <c r="API80"/>
      <c r="APJ80"/>
      <c r="APK80"/>
      <c r="APL80"/>
      <c r="APM80"/>
      <c r="APN80"/>
      <c r="APO80"/>
      <c r="APP80"/>
      <c r="APQ80"/>
      <c r="APR80"/>
      <c r="APS80"/>
      <c r="APT80"/>
      <c r="APU80"/>
      <c r="APV80"/>
      <c r="APW80"/>
      <c r="APX80"/>
      <c r="APY80"/>
      <c r="APZ80"/>
      <c r="AQA80"/>
      <c r="AQB80"/>
      <c r="AQC80"/>
      <c r="AQD80"/>
      <c r="AQE80"/>
      <c r="AQF80"/>
      <c r="AQG80"/>
      <c r="AQH80"/>
      <c r="AQI80"/>
      <c r="AQJ80"/>
      <c r="AQK80"/>
      <c r="AQL80"/>
      <c r="AQM80"/>
      <c r="AQN80"/>
      <c r="AQO80"/>
      <c r="AQP80"/>
      <c r="AQQ80"/>
      <c r="AQR80"/>
      <c r="AQS80"/>
      <c r="AQT80"/>
      <c r="AQU80"/>
      <c r="AQV80"/>
      <c r="AQW80"/>
      <c r="AQX80"/>
      <c r="AQY80"/>
      <c r="AQZ80"/>
      <c r="ARA80"/>
      <c r="ARB80"/>
      <c r="ARC80"/>
      <c r="ARD80"/>
      <c r="ARE80"/>
      <c r="ARF80"/>
      <c r="ARG80"/>
      <c r="ARH80"/>
      <c r="ARI80"/>
      <c r="ARJ80"/>
      <c r="ARK80"/>
      <c r="ARL80"/>
      <c r="ARM80"/>
      <c r="ARN80"/>
      <c r="ARO80"/>
      <c r="ARP80"/>
      <c r="ARQ80"/>
      <c r="ARR80"/>
      <c r="ARS80"/>
      <c r="ART80"/>
      <c r="ARU80"/>
      <c r="ARV80"/>
      <c r="ARW80"/>
      <c r="ARX80"/>
      <c r="ARY80"/>
      <c r="ARZ80"/>
      <c r="ASA80"/>
      <c r="ASB80"/>
      <c r="ASC80"/>
      <c r="ASD80"/>
      <c r="ASE80"/>
      <c r="ASF80"/>
      <c r="ASG80"/>
      <c r="ASH80"/>
      <c r="ASI80"/>
      <c r="ASJ80"/>
      <c r="ASK80"/>
      <c r="ASL80"/>
      <c r="ASM80"/>
      <c r="ASN80"/>
      <c r="ASO80"/>
      <c r="ASP80"/>
      <c r="ASQ80"/>
      <c r="ASR80"/>
      <c r="ASS80"/>
      <c r="AST80"/>
      <c r="ASU80"/>
      <c r="ASV80"/>
      <c r="ASW80"/>
      <c r="ASX80"/>
      <c r="ASY80"/>
      <c r="ASZ80"/>
      <c r="ATA80"/>
      <c r="ATB80"/>
      <c r="ATC80"/>
      <c r="ATD80"/>
      <c r="ATE80"/>
      <c r="ATF80"/>
      <c r="ATG80"/>
      <c r="ATH80"/>
      <c r="ATI80"/>
      <c r="ATJ80"/>
      <c r="ATK80"/>
      <c r="ATL80"/>
      <c r="ATM80"/>
      <c r="ATN80"/>
      <c r="ATO80"/>
      <c r="ATP80"/>
      <c r="ATQ80"/>
      <c r="ATR80"/>
      <c r="ATS80"/>
      <c r="ATT80"/>
      <c r="ATU80"/>
      <c r="ATV80"/>
      <c r="ATW80"/>
      <c r="ATX80"/>
      <c r="ATY80"/>
      <c r="ATZ80"/>
      <c r="AUA80"/>
      <c r="AUB80"/>
      <c r="AUC80"/>
      <c r="AUD80"/>
      <c r="AUE80"/>
      <c r="AUF80"/>
      <c r="AUG80"/>
      <c r="AUH80"/>
      <c r="AUI80"/>
      <c r="AUJ80"/>
      <c r="AUK80"/>
      <c r="AUL80"/>
      <c r="AUM80"/>
      <c r="AUN80"/>
      <c r="AUO80"/>
      <c r="AUP80"/>
      <c r="AUQ80"/>
      <c r="AUR80"/>
      <c r="AUS80"/>
      <c r="AUT80"/>
      <c r="AUU80"/>
      <c r="AUV80"/>
      <c r="AUW80"/>
      <c r="AUX80"/>
      <c r="AUY80"/>
      <c r="AUZ80"/>
      <c r="AVA80"/>
      <c r="AVB80"/>
      <c r="AVC80"/>
      <c r="AVD80"/>
      <c r="AVE80"/>
      <c r="AVF80"/>
      <c r="AVG80"/>
      <c r="AVH80"/>
      <c r="AVI80"/>
      <c r="AVJ80"/>
      <c r="AVK80"/>
      <c r="AVL80"/>
      <c r="AVM80"/>
      <c r="AVN80"/>
      <c r="AVO80"/>
      <c r="AVP80"/>
      <c r="AVQ80"/>
      <c r="AVR80"/>
      <c r="AVS80"/>
      <c r="AVT80"/>
      <c r="AVU80"/>
      <c r="AVV80"/>
      <c r="AVW80"/>
      <c r="AVX80"/>
      <c r="AVY80"/>
      <c r="AVZ80"/>
      <c r="AWA80"/>
    </row>
    <row r="81" spans="1:1275" ht="15" x14ac:dyDescent="0.25">
      <c r="A81" s="41" t="s">
        <v>175</v>
      </c>
      <c r="B81" s="40"/>
      <c r="C81" s="40"/>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v>1</v>
      </c>
      <c r="AQ81" s="40">
        <v>41000</v>
      </c>
      <c r="AR81" s="40"/>
      <c r="AS81" s="40"/>
      <c r="AT81" s="40">
        <v>1</v>
      </c>
      <c r="AU81" s="40">
        <v>111000</v>
      </c>
      <c r="AV81" s="40">
        <v>2</v>
      </c>
      <c r="AW81" s="40">
        <v>76000</v>
      </c>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v>1</v>
      </c>
      <c r="BW81" s="40">
        <v>50694.322109187968</v>
      </c>
      <c r="BX81" s="40"/>
      <c r="BY81" s="40"/>
      <c r="BZ81" s="40">
        <v>1</v>
      </c>
      <c r="CA81" s="40">
        <v>50694.322109187968</v>
      </c>
      <c r="CB81" s="40">
        <v>3</v>
      </c>
      <c r="CC81" s="40">
        <v>67564.774036395989</v>
      </c>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c r="IT81" s="40"/>
      <c r="IU81" s="40"/>
      <c r="IV81" s="40"/>
      <c r="IW81" s="40"/>
      <c r="IX81" s="40"/>
      <c r="IY81" s="40"/>
      <c r="IZ81" s="40"/>
      <c r="JA81" s="40"/>
      <c r="JB81" s="40"/>
      <c r="JC81" s="40"/>
      <c r="JD81" s="40"/>
      <c r="JE81" s="40"/>
      <c r="JF81" s="40"/>
      <c r="JG81" s="40"/>
      <c r="JH81" s="40"/>
      <c r="JI81" s="40"/>
      <c r="JJ81" s="40"/>
      <c r="JK81" s="40"/>
      <c r="JL81" s="40"/>
      <c r="JM81" s="40"/>
      <c r="JN81" s="40"/>
      <c r="JO81" s="40"/>
      <c r="JP81" s="40"/>
      <c r="JQ81" s="40"/>
      <c r="JR81" s="40"/>
      <c r="JS81" s="40"/>
      <c r="JT81" s="40"/>
      <c r="JU81" s="40"/>
      <c r="JV81" s="40"/>
      <c r="JW81" s="40"/>
      <c r="JX81" s="40"/>
      <c r="JY81" s="40"/>
      <c r="JZ81" s="40"/>
      <c r="KA81" s="40"/>
      <c r="KB81" s="40"/>
      <c r="KC81" s="40"/>
      <c r="KD81" s="40"/>
      <c r="KE81" s="40"/>
      <c r="KF81" s="40"/>
      <c r="KG81" s="40"/>
      <c r="KH81" s="40"/>
      <c r="KI81" s="40"/>
      <c r="KJ81" s="40"/>
      <c r="KK81" s="40"/>
      <c r="KL81" s="40"/>
      <c r="KM81" s="40"/>
      <c r="KN81" s="40"/>
      <c r="KO81" s="40"/>
      <c r="KP81" s="40"/>
      <c r="KQ81" s="40"/>
      <c r="KR81" s="40"/>
      <c r="KS81" s="40"/>
      <c r="KT81" s="40"/>
      <c r="KU81" s="40"/>
      <c r="KV81" s="40"/>
      <c r="KW81" s="40"/>
      <c r="KX81" s="40"/>
      <c r="KY81" s="40"/>
      <c r="KZ81" s="40"/>
      <c r="LA81" s="40"/>
      <c r="LB81" s="40"/>
      <c r="LC81" s="40"/>
      <c r="LD81" s="40"/>
      <c r="LE81" s="40"/>
      <c r="LF81" s="40"/>
      <c r="LG81" s="40"/>
      <c r="LH81" s="40"/>
      <c r="LI81" s="40"/>
      <c r="LJ81" s="40"/>
      <c r="LK81" s="40"/>
      <c r="LL81" s="40"/>
      <c r="LM81" s="40"/>
      <c r="LN81" s="40"/>
      <c r="LO81" s="40"/>
      <c r="LP81" s="40"/>
      <c r="LQ81" s="40"/>
      <c r="LR81" s="40"/>
      <c r="LS81" s="40"/>
      <c r="LT81" s="40"/>
      <c r="LU81" s="40"/>
      <c r="LV81" s="40"/>
      <c r="LW81" s="40"/>
      <c r="LX81" s="40"/>
      <c r="LY81" s="40"/>
      <c r="LZ81" s="40"/>
      <c r="MA81" s="40"/>
      <c r="MB81" s="40"/>
      <c r="MC81" s="40"/>
      <c r="MD81" s="40"/>
      <c r="ME81" s="40"/>
      <c r="MF81" s="40"/>
      <c r="MG81" s="40"/>
      <c r="MH81" s="40"/>
      <c r="MI81" s="40"/>
      <c r="MJ81" s="40"/>
      <c r="MK81" s="40"/>
      <c r="ML81" s="40"/>
      <c r="MM81" s="40"/>
      <c r="MN81" s="40"/>
      <c r="MO81" s="40"/>
      <c r="MP81" s="40"/>
      <c r="MQ81" s="40"/>
      <c r="MR81" s="40"/>
      <c r="MS81" s="40"/>
      <c r="MT81" s="40"/>
      <c r="MU81" s="40"/>
      <c r="MV81" s="40"/>
      <c r="MW81" s="40"/>
      <c r="MX81" s="40"/>
      <c r="MY81" s="40"/>
      <c r="MZ81" s="40">
        <v>3</v>
      </c>
      <c r="NA81" s="40">
        <v>67564.774036395989</v>
      </c>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c r="AAA81"/>
      <c r="AAB81"/>
      <c r="AAC81"/>
      <c r="AAD81"/>
      <c r="AAE81"/>
      <c r="AAF81"/>
      <c r="AAG81"/>
      <c r="AAH81"/>
      <c r="AAI81"/>
      <c r="AAJ81"/>
      <c r="AAK81"/>
      <c r="AAL81"/>
      <c r="AAM81"/>
      <c r="AAN81"/>
      <c r="AAO81"/>
      <c r="AAP81"/>
      <c r="AAQ81"/>
      <c r="AAR81"/>
      <c r="AAS81"/>
      <c r="AAT81"/>
      <c r="AAU81"/>
      <c r="AAV81"/>
      <c r="AAW81"/>
      <c r="AAX81"/>
      <c r="AAY81"/>
      <c r="AAZ81"/>
      <c r="ABA81"/>
      <c r="ABB81"/>
      <c r="ABC81"/>
      <c r="ABD81"/>
      <c r="ABE81"/>
      <c r="ABF81"/>
      <c r="ABG81"/>
      <c r="ABH81"/>
      <c r="ABI81"/>
      <c r="ABJ81"/>
      <c r="ABK81"/>
      <c r="ABL81"/>
      <c r="ABM81"/>
      <c r="ABN81"/>
      <c r="ABO81"/>
      <c r="ABP81"/>
      <c r="ABQ81"/>
      <c r="ABR81"/>
      <c r="ABS81"/>
      <c r="ABT81"/>
      <c r="ABU81"/>
      <c r="ABV81"/>
      <c r="ABW81"/>
      <c r="ABX81"/>
      <c r="ABY81"/>
      <c r="ABZ81"/>
      <c r="ACA81"/>
      <c r="ACB81"/>
      <c r="ACC81"/>
      <c r="ACD81"/>
      <c r="ACE81"/>
      <c r="ACF81"/>
      <c r="ACG81"/>
      <c r="ACH81"/>
      <c r="ACI81"/>
      <c r="ACJ81"/>
      <c r="ACK81"/>
      <c r="ACL81"/>
      <c r="ACM81"/>
      <c r="ACN81"/>
      <c r="ACO81"/>
      <c r="ACP81"/>
      <c r="ACQ81"/>
      <c r="ACR81"/>
      <c r="ACS81"/>
      <c r="ACT81"/>
      <c r="ACU81"/>
      <c r="ACV81"/>
      <c r="ACW81"/>
      <c r="ACX81"/>
      <c r="ACY81"/>
      <c r="ACZ81"/>
      <c r="ADA81"/>
      <c r="ADB81"/>
      <c r="ADC81"/>
      <c r="ADD81"/>
      <c r="ADE81"/>
      <c r="ADF81"/>
      <c r="ADG81"/>
      <c r="ADH81"/>
      <c r="ADI81"/>
      <c r="ADJ81"/>
      <c r="ADK81"/>
      <c r="ADL81"/>
      <c r="ADM81"/>
      <c r="ADN81"/>
      <c r="ADO81"/>
      <c r="ADP81"/>
      <c r="ADQ81"/>
      <c r="ADR81"/>
      <c r="ADS81"/>
      <c r="ADT81"/>
      <c r="ADU81"/>
      <c r="ADV81"/>
      <c r="ADW81"/>
      <c r="ADX81"/>
      <c r="ADY81"/>
      <c r="ADZ81"/>
      <c r="AEA81"/>
      <c r="AEB81"/>
      <c r="AEC81"/>
      <c r="AED81"/>
      <c r="AEE81"/>
      <c r="AEF81"/>
      <c r="AEG81"/>
      <c r="AEH81"/>
      <c r="AEI81"/>
      <c r="AEJ81"/>
      <c r="AEK81"/>
      <c r="AEL81"/>
      <c r="AEM81"/>
      <c r="AEN81"/>
      <c r="AEO81"/>
      <c r="AEP81"/>
      <c r="AEQ81"/>
      <c r="AER81"/>
      <c r="AES81"/>
      <c r="AET81"/>
      <c r="AEU81"/>
      <c r="AEV81"/>
      <c r="AEW81"/>
      <c r="AEX81"/>
      <c r="AEY81"/>
      <c r="AEZ81"/>
      <c r="AFA81"/>
      <c r="AFB81"/>
      <c r="AFC81"/>
      <c r="AFD81"/>
      <c r="AFE81"/>
      <c r="AFF81"/>
      <c r="AFG81"/>
      <c r="AFH81"/>
      <c r="AFI81"/>
      <c r="AFJ81"/>
      <c r="AFK81"/>
      <c r="AFL81"/>
      <c r="AFM81"/>
      <c r="AFN81"/>
      <c r="AFO81"/>
      <c r="AFP81"/>
      <c r="AFQ81"/>
      <c r="AFR81"/>
      <c r="AFS81"/>
      <c r="AFT81"/>
      <c r="AFU81"/>
      <c r="AFV81"/>
      <c r="AFW81"/>
      <c r="AFX81"/>
      <c r="AFY81"/>
      <c r="AFZ81"/>
      <c r="AGA81"/>
      <c r="AGB81"/>
      <c r="AGC81"/>
      <c r="AGD81"/>
      <c r="AGE81"/>
      <c r="AGF81"/>
      <c r="AGG81"/>
      <c r="AGH81"/>
      <c r="AGI81"/>
      <c r="AGJ81"/>
      <c r="AGK81"/>
      <c r="AGL81"/>
      <c r="AGM81"/>
      <c r="AGN81"/>
      <c r="AGO81"/>
      <c r="AGP81"/>
      <c r="AGQ81"/>
      <c r="AGR81"/>
      <c r="AGS81"/>
      <c r="AGT81"/>
      <c r="AGU81"/>
      <c r="AGV81"/>
      <c r="AGW81"/>
      <c r="AGX81"/>
      <c r="AGY81"/>
      <c r="AGZ81"/>
      <c r="AHA81"/>
      <c r="AHB81"/>
      <c r="AHC81"/>
      <c r="AHD81"/>
      <c r="AHE81"/>
      <c r="AHF81"/>
      <c r="AHG81"/>
      <c r="AHH81"/>
      <c r="AHI81"/>
      <c r="AHJ81"/>
      <c r="AHK81"/>
      <c r="AHL81"/>
      <c r="AHM81"/>
      <c r="AHN81"/>
      <c r="AHO81"/>
      <c r="AHP81"/>
      <c r="AHQ81"/>
      <c r="AHR81"/>
      <c r="AHS81"/>
      <c r="AHT81"/>
      <c r="AHU81"/>
      <c r="AHV81"/>
      <c r="AHW81"/>
      <c r="AHX81"/>
      <c r="AHY81"/>
      <c r="AHZ81"/>
      <c r="AIA81"/>
      <c r="AIB81"/>
      <c r="AIC81"/>
      <c r="AID81"/>
      <c r="AIE81"/>
      <c r="AIF81"/>
      <c r="AIG81"/>
      <c r="AIH81"/>
      <c r="AII81"/>
      <c r="AIJ81"/>
      <c r="AIK81"/>
      <c r="AIL81"/>
      <c r="AIM81"/>
      <c r="AIN81"/>
      <c r="AIO81"/>
      <c r="AIP81"/>
      <c r="AIQ81"/>
      <c r="AIR81"/>
      <c r="AIS81"/>
      <c r="AIT81"/>
      <c r="AIU81"/>
      <c r="AIV81"/>
      <c r="AIW81"/>
      <c r="AIX81"/>
      <c r="AIY81"/>
      <c r="AIZ81"/>
      <c r="AJA81"/>
      <c r="AJB81"/>
      <c r="AJC81"/>
      <c r="AJD81"/>
      <c r="AJE81"/>
      <c r="AJF81"/>
      <c r="AJG81"/>
      <c r="AJH81"/>
      <c r="AJI81"/>
      <c r="AJJ81"/>
      <c r="AJK81"/>
      <c r="AJL81"/>
      <c r="AJM81"/>
      <c r="AJN81"/>
      <c r="AJO81"/>
      <c r="AJP81"/>
      <c r="AJQ81"/>
      <c r="AJR81"/>
      <c r="AJS81"/>
      <c r="AJT81"/>
      <c r="AJU81"/>
      <c r="AJV81"/>
      <c r="AJW81"/>
      <c r="AJX81"/>
      <c r="AJY81"/>
      <c r="AJZ81"/>
      <c r="AKA81"/>
      <c r="AKB81"/>
      <c r="AKC81"/>
      <c r="AKD81"/>
      <c r="AKE81"/>
      <c r="AKF81"/>
      <c r="AKG81"/>
      <c r="AKH81"/>
      <c r="AKI81"/>
      <c r="AKJ81"/>
      <c r="AKK81"/>
      <c r="AKL81"/>
      <c r="AKM81"/>
      <c r="AKN81"/>
      <c r="AKO81"/>
      <c r="AKP81"/>
      <c r="AKQ81"/>
      <c r="AKR81"/>
      <c r="AKS81"/>
      <c r="AKT81"/>
      <c r="AKU81"/>
      <c r="AKV81"/>
      <c r="AKW81"/>
      <c r="AKX81"/>
      <c r="AKY81"/>
      <c r="AKZ81"/>
      <c r="ALA81"/>
      <c r="ALB81"/>
      <c r="ALC81"/>
      <c r="ALD81"/>
      <c r="ALE81"/>
      <c r="ALF81"/>
      <c r="ALG81"/>
      <c r="ALH81"/>
      <c r="ALI81"/>
      <c r="ALJ81"/>
      <c r="ALK81"/>
      <c r="ALL81"/>
      <c r="ALM81"/>
      <c r="ALN81"/>
      <c r="ALO81"/>
      <c r="ALP81"/>
      <c r="ALQ81"/>
      <c r="ALR81"/>
      <c r="ALS81"/>
      <c r="ALT81"/>
      <c r="ALU81"/>
      <c r="ALV81"/>
      <c r="ALW81"/>
      <c r="ALX81"/>
      <c r="ALY81"/>
      <c r="ALZ81"/>
      <c r="AMA81"/>
      <c r="AMB81"/>
      <c r="AMC81"/>
      <c r="AMD81"/>
      <c r="AME81"/>
      <c r="AMF81"/>
      <c r="AMG81"/>
      <c r="AMH81"/>
      <c r="AMI81"/>
      <c r="AMJ81"/>
      <c r="AMK81"/>
      <c r="AML81"/>
      <c r="AMM81"/>
      <c r="AMN81"/>
      <c r="AMO81"/>
      <c r="AMP81"/>
      <c r="AMQ81"/>
      <c r="AMR81"/>
      <c r="AMS81"/>
      <c r="AMT81"/>
      <c r="AMU81"/>
      <c r="AMV81"/>
      <c r="AMW81"/>
      <c r="AMX81"/>
      <c r="AMY81"/>
      <c r="AMZ81"/>
      <c r="ANA81"/>
      <c r="ANB81"/>
      <c r="ANC81"/>
      <c r="AND81"/>
      <c r="ANE81"/>
      <c r="ANF81"/>
      <c r="ANG81"/>
      <c r="ANH81"/>
      <c r="ANI81"/>
      <c r="ANJ81"/>
      <c r="ANK81"/>
      <c r="ANL81"/>
      <c r="ANM81"/>
      <c r="ANN81"/>
      <c r="ANO81"/>
      <c r="ANP81"/>
      <c r="ANQ81"/>
      <c r="ANR81"/>
      <c r="ANS81"/>
      <c r="ANT81"/>
      <c r="ANU81"/>
      <c r="ANV81"/>
      <c r="ANW81"/>
      <c r="ANX81"/>
      <c r="ANY81"/>
      <c r="ANZ81"/>
      <c r="AOA81"/>
      <c r="AOB81"/>
      <c r="AOC81"/>
      <c r="AOD81"/>
      <c r="AOE81"/>
      <c r="AOF81"/>
      <c r="AOG81"/>
      <c r="AOH81"/>
      <c r="AOI81"/>
      <c r="AOJ81"/>
      <c r="AOK81"/>
      <c r="AOL81"/>
      <c r="AOM81"/>
      <c r="AON81"/>
      <c r="AOO81"/>
      <c r="AOP81"/>
      <c r="AOQ81"/>
      <c r="AOR81"/>
      <c r="AOS81"/>
      <c r="AOT81"/>
      <c r="AOU81"/>
      <c r="AOV81"/>
      <c r="AOW81"/>
      <c r="AOX81"/>
      <c r="AOY81"/>
      <c r="AOZ81"/>
      <c r="APA81"/>
      <c r="APB81"/>
      <c r="APC81"/>
      <c r="APD81"/>
      <c r="APE81"/>
      <c r="APF81"/>
      <c r="APG81"/>
      <c r="APH81"/>
      <c r="API81"/>
      <c r="APJ81"/>
      <c r="APK81"/>
      <c r="APL81"/>
      <c r="APM81"/>
      <c r="APN81"/>
      <c r="APO81"/>
      <c r="APP81"/>
      <c r="APQ81"/>
      <c r="APR81"/>
      <c r="APS81"/>
      <c r="APT81"/>
      <c r="APU81"/>
      <c r="APV81"/>
      <c r="APW81"/>
      <c r="APX81"/>
      <c r="APY81"/>
      <c r="APZ81"/>
      <c r="AQA81"/>
      <c r="AQB81"/>
      <c r="AQC81"/>
      <c r="AQD81"/>
      <c r="AQE81"/>
      <c r="AQF81"/>
      <c r="AQG81"/>
      <c r="AQH81"/>
      <c r="AQI81"/>
      <c r="AQJ81"/>
      <c r="AQK81"/>
      <c r="AQL81"/>
      <c r="AQM81"/>
      <c r="AQN81"/>
      <c r="AQO81"/>
      <c r="AQP81"/>
      <c r="AQQ81"/>
      <c r="AQR81"/>
      <c r="AQS81"/>
      <c r="AQT81"/>
      <c r="AQU81"/>
      <c r="AQV81"/>
      <c r="AQW81"/>
      <c r="AQX81"/>
      <c r="AQY81"/>
      <c r="AQZ81"/>
      <c r="ARA81"/>
      <c r="ARB81"/>
      <c r="ARC81"/>
      <c r="ARD81"/>
      <c r="ARE81"/>
      <c r="ARF81"/>
      <c r="ARG81"/>
      <c r="ARH81"/>
      <c r="ARI81"/>
      <c r="ARJ81"/>
      <c r="ARK81"/>
      <c r="ARL81"/>
      <c r="ARM81"/>
      <c r="ARN81"/>
      <c r="ARO81"/>
      <c r="ARP81"/>
      <c r="ARQ81"/>
      <c r="ARR81"/>
      <c r="ARS81"/>
      <c r="ART81"/>
      <c r="ARU81"/>
      <c r="ARV81"/>
      <c r="ARW81"/>
      <c r="ARX81"/>
      <c r="ARY81"/>
      <c r="ARZ81"/>
      <c r="ASA81"/>
      <c r="ASB81"/>
      <c r="ASC81"/>
      <c r="ASD81"/>
      <c r="ASE81"/>
      <c r="ASF81"/>
      <c r="ASG81"/>
      <c r="ASH81"/>
      <c r="ASI81"/>
      <c r="ASJ81"/>
      <c r="ASK81"/>
      <c r="ASL81"/>
      <c r="ASM81"/>
      <c r="ASN81"/>
      <c r="ASO81"/>
      <c r="ASP81"/>
      <c r="ASQ81"/>
      <c r="ASR81"/>
      <c r="ASS81"/>
      <c r="AST81"/>
      <c r="ASU81"/>
      <c r="ASV81"/>
      <c r="ASW81"/>
      <c r="ASX81"/>
      <c r="ASY81"/>
      <c r="ASZ81"/>
      <c r="ATA81"/>
      <c r="ATB81"/>
      <c r="ATC81"/>
      <c r="ATD81"/>
      <c r="ATE81"/>
      <c r="ATF81"/>
      <c r="ATG81"/>
      <c r="ATH81"/>
      <c r="ATI81"/>
      <c r="ATJ81"/>
      <c r="ATK81"/>
      <c r="ATL81"/>
      <c r="ATM81"/>
      <c r="ATN81"/>
      <c r="ATO81"/>
      <c r="ATP81"/>
      <c r="ATQ81"/>
      <c r="ATR81"/>
      <c r="ATS81"/>
      <c r="ATT81"/>
      <c r="ATU81"/>
      <c r="ATV81"/>
      <c r="ATW81"/>
      <c r="ATX81"/>
      <c r="ATY81"/>
      <c r="ATZ81"/>
      <c r="AUA81"/>
      <c r="AUB81"/>
      <c r="AUC81"/>
      <c r="AUD81"/>
      <c r="AUE81"/>
      <c r="AUF81"/>
      <c r="AUG81"/>
      <c r="AUH81"/>
      <c r="AUI81"/>
      <c r="AUJ81"/>
      <c r="AUK81"/>
      <c r="AUL81"/>
      <c r="AUM81"/>
      <c r="AUN81"/>
      <c r="AUO81"/>
      <c r="AUP81"/>
      <c r="AUQ81"/>
      <c r="AUR81"/>
      <c r="AUS81"/>
      <c r="AUT81"/>
      <c r="AUU81"/>
      <c r="AUV81"/>
      <c r="AUW81"/>
      <c r="AUX81"/>
      <c r="AUY81"/>
      <c r="AUZ81"/>
      <c r="AVA81"/>
      <c r="AVB81"/>
      <c r="AVC81"/>
      <c r="AVD81"/>
      <c r="AVE81"/>
      <c r="AVF81"/>
      <c r="AVG81"/>
      <c r="AVH81"/>
      <c r="AVI81"/>
      <c r="AVJ81"/>
      <c r="AVK81"/>
      <c r="AVL81"/>
      <c r="AVM81"/>
      <c r="AVN81"/>
      <c r="AVO81"/>
      <c r="AVP81"/>
      <c r="AVQ81"/>
      <c r="AVR81"/>
      <c r="AVS81"/>
      <c r="AVT81"/>
      <c r="AVU81"/>
      <c r="AVV81"/>
      <c r="AVW81"/>
      <c r="AVX81"/>
      <c r="AVY81"/>
      <c r="AVZ81"/>
      <c r="AWA81"/>
    </row>
    <row r="82" spans="1:1275" ht="15" x14ac:dyDescent="0.25">
      <c r="A82" s="41" t="s">
        <v>230</v>
      </c>
      <c r="B82" s="40"/>
      <c r="C82" s="40"/>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v>1</v>
      </c>
      <c r="AU82" s="40">
        <v>7261.724659606657</v>
      </c>
      <c r="AV82" s="40">
        <v>1</v>
      </c>
      <c r="AW82" s="40">
        <v>7261.724659606657</v>
      </c>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v>1</v>
      </c>
      <c r="CC82" s="40">
        <v>7261.724659606657</v>
      </c>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40"/>
      <c r="HV82" s="40"/>
      <c r="HW82" s="40"/>
      <c r="HX82" s="40"/>
      <c r="HY82" s="40"/>
      <c r="HZ82" s="40"/>
      <c r="IA82" s="40"/>
      <c r="IB82" s="40"/>
      <c r="IC82" s="40"/>
      <c r="ID82" s="40"/>
      <c r="IE82" s="40"/>
      <c r="IF82" s="40"/>
      <c r="IG82" s="40"/>
      <c r="IH82" s="40"/>
      <c r="II82" s="40"/>
      <c r="IJ82" s="40"/>
      <c r="IK82" s="40"/>
      <c r="IL82" s="40"/>
      <c r="IM82" s="40"/>
      <c r="IN82" s="40"/>
      <c r="IO82" s="40"/>
      <c r="IP82" s="40"/>
      <c r="IQ82" s="40"/>
      <c r="IR82" s="40"/>
      <c r="IS82" s="40"/>
      <c r="IT82" s="40"/>
      <c r="IU82" s="40"/>
      <c r="IV82" s="40"/>
      <c r="IW82" s="40"/>
      <c r="IX82" s="40"/>
      <c r="IY82" s="40"/>
      <c r="IZ82" s="40"/>
      <c r="JA82" s="40"/>
      <c r="JB82" s="40"/>
      <c r="JC82" s="40"/>
      <c r="JD82" s="40"/>
      <c r="JE82" s="40"/>
      <c r="JF82" s="40"/>
      <c r="JG82" s="40"/>
      <c r="JH82" s="40"/>
      <c r="JI82" s="40"/>
      <c r="JJ82" s="40"/>
      <c r="JK82" s="40"/>
      <c r="JL82" s="40"/>
      <c r="JM82" s="40"/>
      <c r="JN82" s="40"/>
      <c r="JO82" s="40"/>
      <c r="JP82" s="40"/>
      <c r="JQ82" s="40"/>
      <c r="JR82" s="40"/>
      <c r="JS82" s="40"/>
      <c r="JT82" s="40"/>
      <c r="JU82" s="40"/>
      <c r="JV82" s="40"/>
      <c r="JW82" s="40"/>
      <c r="JX82" s="40"/>
      <c r="JY82" s="40"/>
      <c r="JZ82" s="40"/>
      <c r="KA82" s="40"/>
      <c r="KB82" s="40"/>
      <c r="KC82" s="40"/>
      <c r="KD82" s="40"/>
      <c r="KE82" s="40"/>
      <c r="KF82" s="40"/>
      <c r="KG82" s="40"/>
      <c r="KH82" s="40"/>
      <c r="KI82" s="40"/>
      <c r="KJ82" s="40"/>
      <c r="KK82" s="40"/>
      <c r="KL82" s="40"/>
      <c r="KM82" s="40"/>
      <c r="KN82" s="40"/>
      <c r="KO82" s="40"/>
      <c r="KP82" s="40"/>
      <c r="KQ82" s="40"/>
      <c r="KR82" s="40"/>
      <c r="KS82" s="40"/>
      <c r="KT82" s="40"/>
      <c r="KU82" s="40"/>
      <c r="KV82" s="40"/>
      <c r="KW82" s="40"/>
      <c r="KX82" s="40"/>
      <c r="KY82" s="40"/>
      <c r="KZ82" s="40"/>
      <c r="LA82" s="40"/>
      <c r="LB82" s="40"/>
      <c r="LC82" s="40"/>
      <c r="LD82" s="40"/>
      <c r="LE82" s="40"/>
      <c r="LF82" s="40"/>
      <c r="LG82" s="40"/>
      <c r="LH82" s="40"/>
      <c r="LI82" s="40"/>
      <c r="LJ82" s="40"/>
      <c r="LK82" s="40"/>
      <c r="LL82" s="40"/>
      <c r="LM82" s="40"/>
      <c r="LN82" s="40"/>
      <c r="LO82" s="40"/>
      <c r="LP82" s="40"/>
      <c r="LQ82" s="40"/>
      <c r="LR82" s="40"/>
      <c r="LS82" s="40"/>
      <c r="LT82" s="40"/>
      <c r="LU82" s="40"/>
      <c r="LV82" s="40"/>
      <c r="LW82" s="40"/>
      <c r="LX82" s="40"/>
      <c r="LY82" s="40"/>
      <c r="LZ82" s="40"/>
      <c r="MA82" s="40"/>
      <c r="MB82" s="40"/>
      <c r="MC82" s="40"/>
      <c r="MD82" s="40"/>
      <c r="ME82" s="40"/>
      <c r="MF82" s="40"/>
      <c r="MG82" s="40"/>
      <c r="MH82" s="40"/>
      <c r="MI82" s="40"/>
      <c r="MJ82" s="40"/>
      <c r="MK82" s="40"/>
      <c r="ML82" s="40"/>
      <c r="MM82" s="40"/>
      <c r="MN82" s="40"/>
      <c r="MO82" s="40"/>
      <c r="MP82" s="40"/>
      <c r="MQ82" s="40"/>
      <c r="MR82" s="40"/>
      <c r="MS82" s="40"/>
      <c r="MT82" s="40"/>
      <c r="MU82" s="40"/>
      <c r="MV82" s="40"/>
      <c r="MW82" s="40"/>
      <c r="MX82" s="40"/>
      <c r="MY82" s="40"/>
      <c r="MZ82" s="40">
        <v>1</v>
      </c>
      <c r="NA82" s="40">
        <v>7261.724659606657</v>
      </c>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c r="ST82"/>
      <c r="SU82"/>
      <c r="SV82"/>
      <c r="SW82"/>
      <c r="SX82"/>
      <c r="SY82"/>
      <c r="SZ82"/>
      <c r="TA82"/>
      <c r="TB82"/>
      <c r="TC82"/>
      <c r="TD82"/>
      <c r="TE82"/>
      <c r="TF82"/>
      <c r="TG82"/>
      <c r="TH82"/>
      <c r="TI82"/>
      <c r="TJ82"/>
      <c r="TK82"/>
      <c r="TL82"/>
      <c r="TM82"/>
      <c r="TN82"/>
      <c r="TO82"/>
      <c r="TP82"/>
      <c r="TQ82"/>
      <c r="TR82"/>
      <c r="TS82"/>
      <c r="TT82"/>
      <c r="TU82"/>
      <c r="TV82"/>
      <c r="TW82"/>
      <c r="TX82"/>
      <c r="TY82"/>
      <c r="TZ82"/>
      <c r="UA82"/>
      <c r="UB82"/>
      <c r="UC82"/>
      <c r="UD82"/>
      <c r="UE82"/>
      <c r="UF82"/>
      <c r="UG82"/>
      <c r="UH82"/>
      <c r="UI82"/>
      <c r="UJ82"/>
      <c r="UK82"/>
      <c r="UL82"/>
      <c r="UM82"/>
      <c r="UN82"/>
      <c r="UO82"/>
      <c r="UP82"/>
      <c r="UQ82"/>
      <c r="UR82"/>
      <c r="US82"/>
      <c r="UT82"/>
      <c r="UU82"/>
      <c r="UV82"/>
      <c r="UW82"/>
      <c r="UX82"/>
      <c r="UY82"/>
      <c r="UZ82"/>
      <c r="VA82"/>
      <c r="VB82"/>
      <c r="VC82"/>
      <c r="VD82"/>
      <c r="VE82"/>
      <c r="VF82"/>
      <c r="VG82"/>
      <c r="VH82"/>
      <c r="VI82"/>
      <c r="VJ82"/>
      <c r="VK82"/>
      <c r="VL82"/>
      <c r="VM82"/>
      <c r="VN82"/>
      <c r="VO82"/>
      <c r="VP82"/>
      <c r="VQ82"/>
      <c r="VR82"/>
      <c r="VS82"/>
      <c r="VT82"/>
      <c r="VU82"/>
      <c r="VV82"/>
      <c r="VW82"/>
      <c r="VX82"/>
      <c r="VY82"/>
      <c r="VZ82"/>
      <c r="WA82"/>
      <c r="WB82"/>
      <c r="WC82"/>
      <c r="WD82"/>
      <c r="WE82"/>
      <c r="WF82"/>
      <c r="WG82"/>
      <c r="WH82"/>
      <c r="WI82"/>
      <c r="WJ82"/>
      <c r="WK82"/>
      <c r="WL82"/>
      <c r="WM82"/>
      <c r="WN82"/>
      <c r="WO82"/>
      <c r="WP82"/>
      <c r="WQ82"/>
      <c r="WR82"/>
      <c r="WS82"/>
      <c r="WT82"/>
      <c r="WU82"/>
      <c r="WV82"/>
      <c r="WW82"/>
      <c r="WX82"/>
      <c r="WY82"/>
      <c r="WZ82"/>
      <c r="XA82"/>
      <c r="XB82"/>
      <c r="XC82"/>
      <c r="XD82"/>
      <c r="XE82"/>
      <c r="XF82"/>
      <c r="XG82"/>
      <c r="XH82"/>
      <c r="XI82"/>
      <c r="XJ82"/>
      <c r="XK82"/>
      <c r="XL82"/>
      <c r="XM82"/>
      <c r="XN82"/>
      <c r="XO82"/>
      <c r="XP82"/>
      <c r="XQ82"/>
      <c r="XR82"/>
      <c r="XS82"/>
      <c r="XT82"/>
      <c r="XU82"/>
      <c r="XV82"/>
      <c r="XW82"/>
      <c r="XX82"/>
      <c r="XY82"/>
      <c r="XZ82"/>
      <c r="YA82"/>
      <c r="YB82"/>
      <c r="YC82"/>
      <c r="YD82"/>
      <c r="YE82"/>
      <c r="YF82"/>
      <c r="YG82"/>
      <c r="YH82"/>
      <c r="YI82"/>
      <c r="YJ82"/>
      <c r="YK82"/>
      <c r="YL82"/>
      <c r="YM82"/>
      <c r="YN82"/>
      <c r="YO82"/>
      <c r="YP82"/>
      <c r="YQ82"/>
      <c r="YR82"/>
      <c r="YS82"/>
      <c r="YT82"/>
      <c r="YU82"/>
      <c r="YV82"/>
      <c r="YW82"/>
      <c r="YX82"/>
      <c r="YY82"/>
      <c r="YZ82"/>
      <c r="ZA82"/>
      <c r="ZB82"/>
      <c r="ZC82"/>
      <c r="ZD82"/>
      <c r="ZE82"/>
      <c r="ZF82"/>
      <c r="ZG82"/>
      <c r="ZH82"/>
      <c r="ZI82"/>
      <c r="ZJ82"/>
      <c r="ZK82"/>
      <c r="ZL82"/>
      <c r="ZM82"/>
      <c r="ZN82"/>
      <c r="ZO82"/>
      <c r="ZP82"/>
      <c r="ZQ82"/>
      <c r="ZR82"/>
      <c r="ZS82"/>
      <c r="ZT82"/>
      <c r="ZU82"/>
      <c r="ZV82"/>
      <c r="ZW82"/>
      <c r="ZX82"/>
      <c r="ZY82"/>
      <c r="ZZ82"/>
      <c r="AAA82"/>
      <c r="AAB82"/>
      <c r="AAC82"/>
      <c r="AAD82"/>
      <c r="AAE82"/>
      <c r="AAF82"/>
      <c r="AAG82"/>
      <c r="AAH82"/>
      <c r="AAI82"/>
      <c r="AAJ82"/>
      <c r="AAK82"/>
      <c r="AAL82"/>
      <c r="AAM82"/>
      <c r="AAN82"/>
      <c r="AAO82"/>
      <c r="AAP82"/>
      <c r="AAQ82"/>
      <c r="AAR82"/>
      <c r="AAS82"/>
      <c r="AAT82"/>
      <c r="AAU82"/>
      <c r="AAV82"/>
      <c r="AAW82"/>
      <c r="AAX82"/>
      <c r="AAY82"/>
      <c r="AAZ82"/>
      <c r="ABA82"/>
      <c r="ABB82"/>
      <c r="ABC82"/>
      <c r="ABD82"/>
      <c r="ABE82"/>
      <c r="ABF82"/>
      <c r="ABG82"/>
      <c r="ABH82"/>
      <c r="ABI82"/>
      <c r="ABJ82"/>
      <c r="ABK82"/>
      <c r="ABL82"/>
      <c r="ABM82"/>
      <c r="ABN82"/>
      <c r="ABO82"/>
      <c r="ABP82"/>
      <c r="ABQ82"/>
      <c r="ABR82"/>
      <c r="ABS82"/>
      <c r="ABT82"/>
      <c r="ABU82"/>
      <c r="ABV82"/>
      <c r="ABW82"/>
      <c r="ABX82"/>
      <c r="ABY82"/>
      <c r="ABZ82"/>
      <c r="ACA82"/>
      <c r="ACB82"/>
      <c r="ACC82"/>
      <c r="ACD82"/>
      <c r="ACE82"/>
      <c r="ACF82"/>
      <c r="ACG82"/>
      <c r="ACH82"/>
      <c r="ACI82"/>
      <c r="ACJ82"/>
      <c r="ACK82"/>
      <c r="ACL82"/>
      <c r="ACM82"/>
      <c r="ACN82"/>
      <c r="ACO82"/>
      <c r="ACP82"/>
      <c r="ACQ82"/>
      <c r="ACR82"/>
      <c r="ACS82"/>
      <c r="ACT82"/>
      <c r="ACU82"/>
      <c r="ACV82"/>
      <c r="ACW82"/>
      <c r="ACX82"/>
      <c r="ACY82"/>
      <c r="ACZ82"/>
      <c r="ADA82"/>
      <c r="ADB82"/>
      <c r="ADC82"/>
      <c r="ADD82"/>
      <c r="ADE82"/>
      <c r="ADF82"/>
      <c r="ADG82"/>
      <c r="ADH82"/>
      <c r="ADI82"/>
      <c r="ADJ82"/>
      <c r="ADK82"/>
      <c r="ADL82"/>
      <c r="ADM82"/>
      <c r="ADN82"/>
      <c r="ADO82"/>
      <c r="ADP82"/>
      <c r="ADQ82"/>
      <c r="ADR82"/>
      <c r="ADS82"/>
      <c r="ADT82"/>
      <c r="ADU82"/>
      <c r="ADV82"/>
      <c r="ADW82"/>
      <c r="ADX82"/>
      <c r="ADY82"/>
      <c r="ADZ82"/>
      <c r="AEA82"/>
      <c r="AEB82"/>
      <c r="AEC82"/>
      <c r="AED82"/>
      <c r="AEE82"/>
      <c r="AEF82"/>
      <c r="AEG82"/>
      <c r="AEH82"/>
      <c r="AEI82"/>
      <c r="AEJ82"/>
      <c r="AEK82"/>
      <c r="AEL82"/>
      <c r="AEM82"/>
      <c r="AEN82"/>
      <c r="AEO82"/>
      <c r="AEP82"/>
      <c r="AEQ82"/>
      <c r="AER82"/>
      <c r="AES82"/>
      <c r="AET82"/>
      <c r="AEU82"/>
      <c r="AEV82"/>
      <c r="AEW82"/>
      <c r="AEX82"/>
      <c r="AEY82"/>
      <c r="AEZ82"/>
      <c r="AFA82"/>
      <c r="AFB82"/>
      <c r="AFC82"/>
      <c r="AFD82"/>
      <c r="AFE82"/>
      <c r="AFF82"/>
      <c r="AFG82"/>
      <c r="AFH82"/>
      <c r="AFI82"/>
      <c r="AFJ82"/>
      <c r="AFK82"/>
      <c r="AFL82"/>
      <c r="AFM82"/>
      <c r="AFN82"/>
      <c r="AFO82"/>
      <c r="AFP82"/>
      <c r="AFQ82"/>
      <c r="AFR82"/>
      <c r="AFS82"/>
      <c r="AFT82"/>
      <c r="AFU82"/>
      <c r="AFV82"/>
      <c r="AFW82"/>
      <c r="AFX82"/>
      <c r="AFY82"/>
      <c r="AFZ82"/>
      <c r="AGA82"/>
      <c r="AGB82"/>
      <c r="AGC82"/>
      <c r="AGD82"/>
      <c r="AGE82"/>
      <c r="AGF82"/>
      <c r="AGG82"/>
      <c r="AGH82"/>
      <c r="AGI82"/>
      <c r="AGJ82"/>
      <c r="AGK82"/>
      <c r="AGL82"/>
      <c r="AGM82"/>
      <c r="AGN82"/>
      <c r="AGO82"/>
      <c r="AGP82"/>
      <c r="AGQ82"/>
      <c r="AGR82"/>
      <c r="AGS82"/>
      <c r="AGT82"/>
      <c r="AGU82"/>
      <c r="AGV82"/>
      <c r="AGW82"/>
      <c r="AGX82"/>
      <c r="AGY82"/>
      <c r="AGZ82"/>
      <c r="AHA82"/>
      <c r="AHB82"/>
      <c r="AHC82"/>
      <c r="AHD82"/>
      <c r="AHE82"/>
      <c r="AHF82"/>
      <c r="AHG82"/>
      <c r="AHH82"/>
      <c r="AHI82"/>
      <c r="AHJ82"/>
      <c r="AHK82"/>
      <c r="AHL82"/>
      <c r="AHM82"/>
      <c r="AHN82"/>
      <c r="AHO82"/>
      <c r="AHP82"/>
      <c r="AHQ82"/>
      <c r="AHR82"/>
      <c r="AHS82"/>
      <c r="AHT82"/>
      <c r="AHU82"/>
      <c r="AHV82"/>
      <c r="AHW82"/>
      <c r="AHX82"/>
      <c r="AHY82"/>
      <c r="AHZ82"/>
      <c r="AIA82"/>
      <c r="AIB82"/>
      <c r="AIC82"/>
      <c r="AID82"/>
      <c r="AIE82"/>
      <c r="AIF82"/>
      <c r="AIG82"/>
      <c r="AIH82"/>
      <c r="AII82"/>
      <c r="AIJ82"/>
      <c r="AIK82"/>
      <c r="AIL82"/>
      <c r="AIM82"/>
      <c r="AIN82"/>
      <c r="AIO82"/>
      <c r="AIP82"/>
      <c r="AIQ82"/>
      <c r="AIR82"/>
      <c r="AIS82"/>
      <c r="AIT82"/>
      <c r="AIU82"/>
      <c r="AIV82"/>
      <c r="AIW82"/>
      <c r="AIX82"/>
      <c r="AIY82"/>
      <c r="AIZ82"/>
      <c r="AJA82"/>
      <c r="AJB82"/>
      <c r="AJC82"/>
      <c r="AJD82"/>
      <c r="AJE82"/>
      <c r="AJF82"/>
      <c r="AJG82"/>
      <c r="AJH82"/>
      <c r="AJI82"/>
      <c r="AJJ82"/>
      <c r="AJK82"/>
      <c r="AJL82"/>
      <c r="AJM82"/>
      <c r="AJN82"/>
      <c r="AJO82"/>
      <c r="AJP82"/>
      <c r="AJQ82"/>
      <c r="AJR82"/>
      <c r="AJS82"/>
      <c r="AJT82"/>
      <c r="AJU82"/>
      <c r="AJV82"/>
      <c r="AJW82"/>
      <c r="AJX82"/>
      <c r="AJY82"/>
      <c r="AJZ82"/>
      <c r="AKA82"/>
      <c r="AKB82"/>
      <c r="AKC82"/>
      <c r="AKD82"/>
      <c r="AKE82"/>
      <c r="AKF82"/>
      <c r="AKG82"/>
      <c r="AKH82"/>
      <c r="AKI82"/>
      <c r="AKJ82"/>
      <c r="AKK82"/>
      <c r="AKL82"/>
      <c r="AKM82"/>
      <c r="AKN82"/>
      <c r="AKO82"/>
      <c r="AKP82"/>
      <c r="AKQ82"/>
      <c r="AKR82"/>
      <c r="AKS82"/>
      <c r="AKT82"/>
      <c r="AKU82"/>
      <c r="AKV82"/>
      <c r="AKW82"/>
      <c r="AKX82"/>
      <c r="AKY82"/>
      <c r="AKZ82"/>
      <c r="ALA82"/>
      <c r="ALB82"/>
      <c r="ALC82"/>
      <c r="ALD82"/>
      <c r="ALE82"/>
      <c r="ALF82"/>
      <c r="ALG82"/>
      <c r="ALH82"/>
      <c r="ALI82"/>
      <c r="ALJ82"/>
      <c r="ALK82"/>
      <c r="ALL82"/>
      <c r="ALM82"/>
      <c r="ALN82"/>
      <c r="ALO82"/>
      <c r="ALP82"/>
      <c r="ALQ82"/>
      <c r="ALR82"/>
      <c r="ALS82"/>
      <c r="ALT82"/>
      <c r="ALU82"/>
      <c r="ALV82"/>
      <c r="ALW82"/>
      <c r="ALX82"/>
      <c r="ALY82"/>
      <c r="ALZ82"/>
      <c r="AMA82"/>
      <c r="AMB82"/>
      <c r="AMC82"/>
      <c r="AMD82"/>
      <c r="AME82"/>
      <c r="AMF82"/>
      <c r="AMG82"/>
      <c r="AMH82"/>
      <c r="AMI82"/>
      <c r="AMJ82"/>
      <c r="AMK82"/>
      <c r="AML82"/>
      <c r="AMM82"/>
      <c r="AMN82"/>
      <c r="AMO82"/>
      <c r="AMP82"/>
      <c r="AMQ82"/>
      <c r="AMR82"/>
      <c r="AMS82"/>
      <c r="AMT82"/>
      <c r="AMU82"/>
      <c r="AMV82"/>
      <c r="AMW82"/>
      <c r="AMX82"/>
      <c r="AMY82"/>
      <c r="AMZ82"/>
      <c r="ANA82"/>
      <c r="ANB82"/>
      <c r="ANC82"/>
      <c r="AND82"/>
      <c r="ANE82"/>
      <c r="ANF82"/>
      <c r="ANG82"/>
      <c r="ANH82"/>
      <c r="ANI82"/>
      <c r="ANJ82"/>
      <c r="ANK82"/>
      <c r="ANL82"/>
      <c r="ANM82"/>
      <c r="ANN82"/>
      <c r="ANO82"/>
      <c r="ANP82"/>
      <c r="ANQ82"/>
      <c r="ANR82"/>
      <c r="ANS82"/>
      <c r="ANT82"/>
      <c r="ANU82"/>
      <c r="ANV82"/>
      <c r="ANW82"/>
      <c r="ANX82"/>
      <c r="ANY82"/>
      <c r="ANZ82"/>
      <c r="AOA82"/>
      <c r="AOB82"/>
      <c r="AOC82"/>
      <c r="AOD82"/>
      <c r="AOE82"/>
      <c r="AOF82"/>
      <c r="AOG82"/>
      <c r="AOH82"/>
      <c r="AOI82"/>
      <c r="AOJ82"/>
      <c r="AOK82"/>
      <c r="AOL82"/>
      <c r="AOM82"/>
      <c r="AON82"/>
      <c r="AOO82"/>
      <c r="AOP82"/>
      <c r="AOQ82"/>
      <c r="AOR82"/>
      <c r="AOS82"/>
      <c r="AOT82"/>
      <c r="AOU82"/>
      <c r="AOV82"/>
      <c r="AOW82"/>
      <c r="AOX82"/>
      <c r="AOY82"/>
      <c r="AOZ82"/>
      <c r="APA82"/>
      <c r="APB82"/>
      <c r="APC82"/>
      <c r="APD82"/>
      <c r="APE82"/>
      <c r="APF82"/>
      <c r="APG82"/>
      <c r="APH82"/>
      <c r="API82"/>
      <c r="APJ82"/>
      <c r="APK82"/>
      <c r="APL82"/>
      <c r="APM82"/>
      <c r="APN82"/>
      <c r="APO82"/>
      <c r="APP82"/>
      <c r="APQ82"/>
      <c r="APR82"/>
      <c r="APS82"/>
      <c r="APT82"/>
      <c r="APU82"/>
      <c r="APV82"/>
      <c r="APW82"/>
      <c r="APX82"/>
      <c r="APY82"/>
      <c r="APZ82"/>
      <c r="AQA82"/>
      <c r="AQB82"/>
      <c r="AQC82"/>
      <c r="AQD82"/>
      <c r="AQE82"/>
      <c r="AQF82"/>
      <c r="AQG82"/>
      <c r="AQH82"/>
      <c r="AQI82"/>
      <c r="AQJ82"/>
      <c r="AQK82"/>
      <c r="AQL82"/>
      <c r="AQM82"/>
      <c r="AQN82"/>
      <c r="AQO82"/>
      <c r="AQP82"/>
      <c r="AQQ82"/>
      <c r="AQR82"/>
      <c r="AQS82"/>
      <c r="AQT82"/>
      <c r="AQU82"/>
      <c r="AQV82"/>
      <c r="AQW82"/>
      <c r="AQX82"/>
      <c r="AQY82"/>
      <c r="AQZ82"/>
      <c r="ARA82"/>
      <c r="ARB82"/>
      <c r="ARC82"/>
      <c r="ARD82"/>
      <c r="ARE82"/>
      <c r="ARF82"/>
      <c r="ARG82"/>
      <c r="ARH82"/>
      <c r="ARI82"/>
      <c r="ARJ82"/>
      <c r="ARK82"/>
      <c r="ARL82"/>
      <c r="ARM82"/>
      <c r="ARN82"/>
      <c r="ARO82"/>
      <c r="ARP82"/>
      <c r="ARQ82"/>
      <c r="ARR82"/>
      <c r="ARS82"/>
      <c r="ART82"/>
      <c r="ARU82"/>
      <c r="ARV82"/>
      <c r="ARW82"/>
      <c r="ARX82"/>
      <c r="ARY82"/>
      <c r="ARZ82"/>
      <c r="ASA82"/>
      <c r="ASB82"/>
      <c r="ASC82"/>
      <c r="ASD82"/>
      <c r="ASE82"/>
      <c r="ASF82"/>
      <c r="ASG82"/>
      <c r="ASH82"/>
      <c r="ASI82"/>
      <c r="ASJ82"/>
      <c r="ASK82"/>
      <c r="ASL82"/>
      <c r="ASM82"/>
      <c r="ASN82"/>
      <c r="ASO82"/>
      <c r="ASP82"/>
      <c r="ASQ82"/>
      <c r="ASR82"/>
      <c r="ASS82"/>
      <c r="AST82"/>
      <c r="ASU82"/>
      <c r="ASV82"/>
      <c r="ASW82"/>
      <c r="ASX82"/>
      <c r="ASY82"/>
      <c r="ASZ82"/>
      <c r="ATA82"/>
      <c r="ATB82"/>
      <c r="ATC82"/>
      <c r="ATD82"/>
      <c r="ATE82"/>
      <c r="ATF82"/>
      <c r="ATG82"/>
      <c r="ATH82"/>
      <c r="ATI82"/>
      <c r="ATJ82"/>
      <c r="ATK82"/>
      <c r="ATL82"/>
      <c r="ATM82"/>
      <c r="ATN82"/>
      <c r="ATO82"/>
      <c r="ATP82"/>
      <c r="ATQ82"/>
      <c r="ATR82"/>
      <c r="ATS82"/>
      <c r="ATT82"/>
      <c r="ATU82"/>
      <c r="ATV82"/>
      <c r="ATW82"/>
      <c r="ATX82"/>
      <c r="ATY82"/>
      <c r="ATZ82"/>
      <c r="AUA82"/>
      <c r="AUB82"/>
      <c r="AUC82"/>
      <c r="AUD82"/>
      <c r="AUE82"/>
      <c r="AUF82"/>
      <c r="AUG82"/>
      <c r="AUH82"/>
      <c r="AUI82"/>
      <c r="AUJ82"/>
      <c r="AUK82"/>
      <c r="AUL82"/>
      <c r="AUM82"/>
      <c r="AUN82"/>
      <c r="AUO82"/>
      <c r="AUP82"/>
      <c r="AUQ82"/>
      <c r="AUR82"/>
      <c r="AUS82"/>
      <c r="AUT82"/>
      <c r="AUU82"/>
      <c r="AUV82"/>
      <c r="AUW82"/>
      <c r="AUX82"/>
      <c r="AUY82"/>
      <c r="AUZ82"/>
      <c r="AVA82"/>
      <c r="AVB82"/>
      <c r="AVC82"/>
      <c r="AVD82"/>
      <c r="AVE82"/>
      <c r="AVF82"/>
      <c r="AVG82"/>
      <c r="AVH82"/>
      <c r="AVI82"/>
      <c r="AVJ82"/>
      <c r="AVK82"/>
      <c r="AVL82"/>
      <c r="AVM82"/>
      <c r="AVN82"/>
      <c r="AVO82"/>
      <c r="AVP82"/>
      <c r="AVQ82"/>
      <c r="AVR82"/>
      <c r="AVS82"/>
      <c r="AVT82"/>
      <c r="AVU82"/>
      <c r="AVV82"/>
      <c r="AVW82"/>
      <c r="AVX82"/>
      <c r="AVY82"/>
      <c r="AVZ82"/>
      <c r="AWA82"/>
    </row>
    <row r="83" spans="1:1275" ht="15" x14ac:dyDescent="0.25">
      <c r="A83" s="41" t="s">
        <v>234</v>
      </c>
      <c r="B83" s="40"/>
      <c r="C83" s="40"/>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v>1</v>
      </c>
      <c r="II83" s="40">
        <v>20400</v>
      </c>
      <c r="IJ83" s="40"/>
      <c r="IK83" s="40"/>
      <c r="IL83" s="40">
        <v>1</v>
      </c>
      <c r="IM83" s="40">
        <v>15000</v>
      </c>
      <c r="IN83" s="40"/>
      <c r="IO83" s="40"/>
      <c r="IP83" s="40">
        <v>2</v>
      </c>
      <c r="IQ83" s="40">
        <v>17700</v>
      </c>
      <c r="IR83" s="40"/>
      <c r="IS83" s="40"/>
      <c r="IT83" s="40"/>
      <c r="IU83" s="40"/>
      <c r="IV83" s="40"/>
      <c r="IW83" s="40"/>
      <c r="IX83" s="40"/>
      <c r="IY83" s="40"/>
      <c r="IZ83" s="40"/>
      <c r="JA83" s="40"/>
      <c r="JB83" s="40"/>
      <c r="JC83" s="40"/>
      <c r="JD83" s="40"/>
      <c r="JE83" s="40"/>
      <c r="JF83" s="40"/>
      <c r="JG83" s="40"/>
      <c r="JH83" s="40"/>
      <c r="JI83" s="40"/>
      <c r="JJ83" s="40"/>
      <c r="JK83" s="40"/>
      <c r="JL83" s="40">
        <v>2</v>
      </c>
      <c r="JM83" s="40">
        <v>17700</v>
      </c>
      <c r="JN83" s="40"/>
      <c r="JO83" s="40"/>
      <c r="JP83" s="40"/>
      <c r="JQ83" s="40"/>
      <c r="JR83" s="40"/>
      <c r="JS83" s="40"/>
      <c r="JT83" s="40"/>
      <c r="JU83" s="40"/>
      <c r="JV83" s="40"/>
      <c r="JW83" s="40"/>
      <c r="JX83" s="40"/>
      <c r="JY83" s="40"/>
      <c r="JZ83" s="40"/>
      <c r="KA83" s="40"/>
      <c r="KB83" s="40"/>
      <c r="KC83" s="40"/>
      <c r="KD83" s="40"/>
      <c r="KE83" s="40"/>
      <c r="KF83" s="40"/>
      <c r="KG83" s="40"/>
      <c r="KH83" s="40"/>
      <c r="KI83" s="40"/>
      <c r="KJ83" s="40"/>
      <c r="KK83" s="40"/>
      <c r="KL83" s="40"/>
      <c r="KM83" s="40"/>
      <c r="KN83" s="40"/>
      <c r="KO83" s="40"/>
      <c r="KP83" s="40"/>
      <c r="KQ83" s="40"/>
      <c r="KR83" s="40"/>
      <c r="KS83" s="40"/>
      <c r="KT83" s="40"/>
      <c r="KU83" s="40"/>
      <c r="KV83" s="40"/>
      <c r="KW83" s="40"/>
      <c r="KX83" s="40"/>
      <c r="KY83" s="40"/>
      <c r="KZ83" s="40"/>
      <c r="LA83" s="40"/>
      <c r="LB83" s="40"/>
      <c r="LC83" s="40"/>
      <c r="LD83" s="40"/>
      <c r="LE83" s="40"/>
      <c r="LF83" s="40"/>
      <c r="LG83" s="40"/>
      <c r="LH83" s="40"/>
      <c r="LI83" s="40"/>
      <c r="LJ83" s="40"/>
      <c r="LK83" s="40"/>
      <c r="LL83" s="40"/>
      <c r="LM83" s="40"/>
      <c r="LN83" s="40"/>
      <c r="LO83" s="40"/>
      <c r="LP83" s="40"/>
      <c r="LQ83" s="40"/>
      <c r="LR83" s="40"/>
      <c r="LS83" s="40"/>
      <c r="LT83" s="40"/>
      <c r="LU83" s="40"/>
      <c r="LV83" s="40"/>
      <c r="LW83" s="40"/>
      <c r="LX83" s="40"/>
      <c r="LY83" s="40"/>
      <c r="LZ83" s="40"/>
      <c r="MA83" s="40"/>
      <c r="MB83" s="40"/>
      <c r="MC83" s="40"/>
      <c r="MD83" s="40"/>
      <c r="ME83" s="40"/>
      <c r="MF83" s="40"/>
      <c r="MG83" s="40"/>
      <c r="MH83" s="40"/>
      <c r="MI83" s="40"/>
      <c r="MJ83" s="40"/>
      <c r="MK83" s="40"/>
      <c r="ML83" s="40"/>
      <c r="MM83" s="40"/>
      <c r="MN83" s="40"/>
      <c r="MO83" s="40"/>
      <c r="MP83" s="40"/>
      <c r="MQ83" s="40"/>
      <c r="MR83" s="40"/>
      <c r="MS83" s="40"/>
      <c r="MT83" s="40"/>
      <c r="MU83" s="40"/>
      <c r="MV83" s="40"/>
      <c r="MW83" s="40"/>
      <c r="MX83" s="40"/>
      <c r="MY83" s="40"/>
      <c r="MZ83" s="40">
        <v>2</v>
      </c>
      <c r="NA83" s="40">
        <v>17700</v>
      </c>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c r="SS83"/>
      <c r="ST83"/>
      <c r="SU83"/>
      <c r="SV83"/>
      <c r="SW83"/>
      <c r="SX83"/>
      <c r="SY83"/>
      <c r="SZ83"/>
      <c r="TA83"/>
      <c r="TB83"/>
      <c r="TC83"/>
      <c r="TD83"/>
      <c r="TE83"/>
      <c r="TF83"/>
      <c r="TG83"/>
      <c r="TH83"/>
      <c r="TI83"/>
      <c r="TJ83"/>
      <c r="TK83"/>
      <c r="TL83"/>
      <c r="TM83"/>
      <c r="TN83"/>
      <c r="TO83"/>
      <c r="TP83"/>
      <c r="TQ83"/>
      <c r="TR83"/>
      <c r="TS83"/>
      <c r="TT83"/>
      <c r="TU83"/>
      <c r="TV83"/>
      <c r="TW83"/>
      <c r="TX83"/>
      <c r="TY83"/>
      <c r="TZ83"/>
      <c r="UA83"/>
      <c r="UB83"/>
      <c r="UC83"/>
      <c r="UD83"/>
      <c r="UE83"/>
      <c r="UF83"/>
      <c r="UG83"/>
      <c r="UH83"/>
      <c r="UI83"/>
      <c r="UJ83"/>
      <c r="UK83"/>
      <c r="UL83"/>
      <c r="UM83"/>
      <c r="UN83"/>
      <c r="UO83"/>
      <c r="UP83"/>
      <c r="UQ83"/>
      <c r="UR83"/>
      <c r="US83"/>
      <c r="UT83"/>
      <c r="UU83"/>
      <c r="UV83"/>
      <c r="UW83"/>
      <c r="UX83"/>
      <c r="UY83"/>
      <c r="UZ83"/>
      <c r="VA83"/>
      <c r="VB83"/>
      <c r="VC83"/>
      <c r="VD83"/>
      <c r="VE83"/>
      <c r="VF83"/>
      <c r="VG83"/>
      <c r="VH83"/>
      <c r="VI83"/>
      <c r="VJ83"/>
      <c r="VK83"/>
      <c r="VL83"/>
      <c r="VM83"/>
      <c r="VN83"/>
      <c r="VO83"/>
      <c r="VP83"/>
      <c r="VQ83"/>
      <c r="VR83"/>
      <c r="VS83"/>
      <c r="VT83"/>
      <c r="VU83"/>
      <c r="VV83"/>
      <c r="VW83"/>
      <c r="VX83"/>
      <c r="VY83"/>
      <c r="VZ83"/>
      <c r="WA83"/>
      <c r="WB83"/>
      <c r="WC83"/>
      <c r="WD83"/>
      <c r="WE83"/>
      <c r="WF83"/>
      <c r="WG83"/>
      <c r="WH83"/>
      <c r="WI83"/>
      <c r="WJ83"/>
      <c r="WK83"/>
      <c r="WL83"/>
      <c r="WM83"/>
      <c r="WN83"/>
      <c r="WO83"/>
      <c r="WP83"/>
      <c r="WQ83"/>
      <c r="WR83"/>
      <c r="WS83"/>
      <c r="WT83"/>
      <c r="WU83"/>
      <c r="WV83"/>
      <c r="WW83"/>
      <c r="WX83"/>
      <c r="WY83"/>
      <c r="WZ83"/>
      <c r="XA83"/>
      <c r="XB83"/>
      <c r="XC83"/>
      <c r="XD83"/>
      <c r="XE83"/>
      <c r="XF83"/>
      <c r="XG83"/>
      <c r="XH83"/>
      <c r="XI83"/>
      <c r="XJ83"/>
      <c r="XK83"/>
      <c r="XL83"/>
      <c r="XM83"/>
      <c r="XN83"/>
      <c r="XO83"/>
      <c r="XP83"/>
      <c r="XQ83"/>
      <c r="XR83"/>
      <c r="XS83"/>
      <c r="XT83"/>
      <c r="XU83"/>
      <c r="XV83"/>
      <c r="XW83"/>
      <c r="XX83"/>
      <c r="XY83"/>
      <c r="XZ83"/>
      <c r="YA83"/>
      <c r="YB83"/>
      <c r="YC83"/>
      <c r="YD83"/>
      <c r="YE83"/>
      <c r="YF83"/>
      <c r="YG83"/>
      <c r="YH83"/>
      <c r="YI83"/>
      <c r="YJ83"/>
      <c r="YK83"/>
      <c r="YL83"/>
      <c r="YM83"/>
      <c r="YN83"/>
      <c r="YO83"/>
      <c r="YP83"/>
      <c r="YQ83"/>
      <c r="YR83"/>
      <c r="YS83"/>
      <c r="YT83"/>
      <c r="YU83"/>
      <c r="YV83"/>
      <c r="YW83"/>
      <c r="YX83"/>
      <c r="YY83"/>
      <c r="YZ83"/>
      <c r="ZA83"/>
      <c r="ZB83"/>
      <c r="ZC83"/>
      <c r="ZD83"/>
      <c r="ZE83"/>
      <c r="ZF83"/>
      <c r="ZG83"/>
      <c r="ZH83"/>
      <c r="ZI83"/>
      <c r="ZJ83"/>
      <c r="ZK83"/>
      <c r="ZL83"/>
      <c r="ZM83"/>
      <c r="ZN83"/>
      <c r="ZO83"/>
      <c r="ZP83"/>
      <c r="ZQ83"/>
      <c r="ZR83"/>
      <c r="ZS83"/>
      <c r="ZT83"/>
      <c r="ZU83"/>
      <c r="ZV83"/>
      <c r="ZW83"/>
      <c r="ZX83"/>
      <c r="ZY83"/>
      <c r="ZZ83"/>
      <c r="AAA83"/>
      <c r="AAB83"/>
      <c r="AAC83"/>
      <c r="AAD83"/>
      <c r="AAE83"/>
      <c r="AAF83"/>
      <c r="AAG83"/>
      <c r="AAH83"/>
      <c r="AAI83"/>
      <c r="AAJ83"/>
      <c r="AAK83"/>
      <c r="AAL83"/>
      <c r="AAM83"/>
      <c r="AAN83"/>
      <c r="AAO83"/>
      <c r="AAP83"/>
      <c r="AAQ83"/>
      <c r="AAR83"/>
      <c r="AAS83"/>
      <c r="AAT83"/>
      <c r="AAU83"/>
      <c r="AAV83"/>
      <c r="AAW83"/>
      <c r="AAX83"/>
      <c r="AAY83"/>
      <c r="AAZ83"/>
      <c r="ABA83"/>
      <c r="ABB83"/>
      <c r="ABC83"/>
      <c r="ABD83"/>
      <c r="ABE83"/>
      <c r="ABF83"/>
      <c r="ABG83"/>
      <c r="ABH83"/>
      <c r="ABI83"/>
      <c r="ABJ83"/>
      <c r="ABK83"/>
      <c r="ABL83"/>
      <c r="ABM83"/>
      <c r="ABN83"/>
      <c r="ABO83"/>
      <c r="ABP83"/>
      <c r="ABQ83"/>
      <c r="ABR83"/>
      <c r="ABS83"/>
      <c r="ABT83"/>
      <c r="ABU83"/>
      <c r="ABV83"/>
      <c r="ABW83"/>
      <c r="ABX83"/>
      <c r="ABY83"/>
      <c r="ABZ83"/>
      <c r="ACA83"/>
      <c r="ACB83"/>
      <c r="ACC83"/>
      <c r="ACD83"/>
      <c r="ACE83"/>
      <c r="ACF83"/>
      <c r="ACG83"/>
      <c r="ACH83"/>
      <c r="ACI83"/>
      <c r="ACJ83"/>
      <c r="ACK83"/>
      <c r="ACL83"/>
      <c r="ACM83"/>
      <c r="ACN83"/>
      <c r="ACO83"/>
      <c r="ACP83"/>
      <c r="ACQ83"/>
      <c r="ACR83"/>
      <c r="ACS83"/>
      <c r="ACT83"/>
      <c r="ACU83"/>
      <c r="ACV83"/>
      <c r="ACW83"/>
      <c r="ACX83"/>
      <c r="ACY83"/>
      <c r="ACZ83"/>
      <c r="ADA83"/>
      <c r="ADB83"/>
      <c r="ADC83"/>
      <c r="ADD83"/>
      <c r="ADE83"/>
      <c r="ADF83"/>
      <c r="ADG83"/>
      <c r="ADH83"/>
      <c r="ADI83"/>
      <c r="ADJ83"/>
      <c r="ADK83"/>
      <c r="ADL83"/>
      <c r="ADM83"/>
      <c r="ADN83"/>
      <c r="ADO83"/>
      <c r="ADP83"/>
      <c r="ADQ83"/>
      <c r="ADR83"/>
      <c r="ADS83"/>
      <c r="ADT83"/>
      <c r="ADU83"/>
      <c r="ADV83"/>
      <c r="ADW83"/>
      <c r="ADX83"/>
      <c r="ADY83"/>
      <c r="ADZ83"/>
      <c r="AEA83"/>
      <c r="AEB83"/>
      <c r="AEC83"/>
      <c r="AED83"/>
      <c r="AEE83"/>
      <c r="AEF83"/>
      <c r="AEG83"/>
      <c r="AEH83"/>
      <c r="AEI83"/>
      <c r="AEJ83"/>
      <c r="AEK83"/>
      <c r="AEL83"/>
      <c r="AEM83"/>
      <c r="AEN83"/>
      <c r="AEO83"/>
      <c r="AEP83"/>
      <c r="AEQ83"/>
      <c r="AER83"/>
      <c r="AES83"/>
      <c r="AET83"/>
      <c r="AEU83"/>
      <c r="AEV83"/>
      <c r="AEW83"/>
      <c r="AEX83"/>
      <c r="AEY83"/>
      <c r="AEZ83"/>
      <c r="AFA83"/>
      <c r="AFB83"/>
      <c r="AFC83"/>
      <c r="AFD83"/>
      <c r="AFE83"/>
      <c r="AFF83"/>
      <c r="AFG83"/>
      <c r="AFH83"/>
      <c r="AFI83"/>
      <c r="AFJ83"/>
      <c r="AFK83"/>
      <c r="AFL83"/>
      <c r="AFM83"/>
      <c r="AFN83"/>
      <c r="AFO83"/>
      <c r="AFP83"/>
      <c r="AFQ83"/>
      <c r="AFR83"/>
      <c r="AFS83"/>
      <c r="AFT83"/>
      <c r="AFU83"/>
      <c r="AFV83"/>
      <c r="AFW83"/>
      <c r="AFX83"/>
      <c r="AFY83"/>
      <c r="AFZ83"/>
      <c r="AGA83"/>
      <c r="AGB83"/>
      <c r="AGC83"/>
      <c r="AGD83"/>
      <c r="AGE83"/>
      <c r="AGF83"/>
      <c r="AGG83"/>
      <c r="AGH83"/>
      <c r="AGI83"/>
      <c r="AGJ83"/>
      <c r="AGK83"/>
      <c r="AGL83"/>
      <c r="AGM83"/>
      <c r="AGN83"/>
      <c r="AGO83"/>
      <c r="AGP83"/>
      <c r="AGQ83"/>
      <c r="AGR83"/>
      <c r="AGS83"/>
      <c r="AGT83"/>
      <c r="AGU83"/>
      <c r="AGV83"/>
      <c r="AGW83"/>
      <c r="AGX83"/>
      <c r="AGY83"/>
      <c r="AGZ83"/>
      <c r="AHA83"/>
      <c r="AHB83"/>
      <c r="AHC83"/>
      <c r="AHD83"/>
      <c r="AHE83"/>
      <c r="AHF83"/>
      <c r="AHG83"/>
      <c r="AHH83"/>
      <c r="AHI83"/>
      <c r="AHJ83"/>
      <c r="AHK83"/>
      <c r="AHL83"/>
      <c r="AHM83"/>
      <c r="AHN83"/>
      <c r="AHO83"/>
      <c r="AHP83"/>
      <c r="AHQ83"/>
      <c r="AHR83"/>
      <c r="AHS83"/>
      <c r="AHT83"/>
      <c r="AHU83"/>
      <c r="AHV83"/>
      <c r="AHW83"/>
      <c r="AHX83"/>
      <c r="AHY83"/>
      <c r="AHZ83"/>
      <c r="AIA83"/>
      <c r="AIB83"/>
      <c r="AIC83"/>
      <c r="AID83"/>
      <c r="AIE83"/>
      <c r="AIF83"/>
      <c r="AIG83"/>
      <c r="AIH83"/>
      <c r="AII83"/>
      <c r="AIJ83"/>
      <c r="AIK83"/>
      <c r="AIL83"/>
      <c r="AIM83"/>
      <c r="AIN83"/>
      <c r="AIO83"/>
      <c r="AIP83"/>
      <c r="AIQ83"/>
      <c r="AIR83"/>
      <c r="AIS83"/>
      <c r="AIT83"/>
      <c r="AIU83"/>
      <c r="AIV83"/>
      <c r="AIW83"/>
      <c r="AIX83"/>
      <c r="AIY83"/>
      <c r="AIZ83"/>
      <c r="AJA83"/>
      <c r="AJB83"/>
      <c r="AJC83"/>
      <c r="AJD83"/>
      <c r="AJE83"/>
      <c r="AJF83"/>
      <c r="AJG83"/>
      <c r="AJH83"/>
      <c r="AJI83"/>
      <c r="AJJ83"/>
      <c r="AJK83"/>
      <c r="AJL83"/>
      <c r="AJM83"/>
      <c r="AJN83"/>
      <c r="AJO83"/>
      <c r="AJP83"/>
      <c r="AJQ83"/>
      <c r="AJR83"/>
      <c r="AJS83"/>
      <c r="AJT83"/>
      <c r="AJU83"/>
      <c r="AJV83"/>
      <c r="AJW83"/>
      <c r="AJX83"/>
      <c r="AJY83"/>
      <c r="AJZ83"/>
      <c r="AKA83"/>
      <c r="AKB83"/>
      <c r="AKC83"/>
      <c r="AKD83"/>
      <c r="AKE83"/>
      <c r="AKF83"/>
      <c r="AKG83"/>
      <c r="AKH83"/>
      <c r="AKI83"/>
      <c r="AKJ83"/>
      <c r="AKK83"/>
      <c r="AKL83"/>
      <c r="AKM83"/>
      <c r="AKN83"/>
      <c r="AKO83"/>
      <c r="AKP83"/>
      <c r="AKQ83"/>
      <c r="AKR83"/>
      <c r="AKS83"/>
      <c r="AKT83"/>
      <c r="AKU83"/>
      <c r="AKV83"/>
      <c r="AKW83"/>
      <c r="AKX83"/>
      <c r="AKY83"/>
      <c r="AKZ83"/>
      <c r="ALA83"/>
      <c r="ALB83"/>
      <c r="ALC83"/>
      <c r="ALD83"/>
      <c r="ALE83"/>
      <c r="ALF83"/>
      <c r="ALG83"/>
      <c r="ALH83"/>
      <c r="ALI83"/>
      <c r="ALJ83"/>
      <c r="ALK83"/>
      <c r="ALL83"/>
      <c r="ALM83"/>
      <c r="ALN83"/>
      <c r="ALO83"/>
      <c r="ALP83"/>
      <c r="ALQ83"/>
      <c r="ALR83"/>
      <c r="ALS83"/>
      <c r="ALT83"/>
      <c r="ALU83"/>
      <c r="ALV83"/>
      <c r="ALW83"/>
      <c r="ALX83"/>
      <c r="ALY83"/>
      <c r="ALZ83"/>
      <c r="AMA83"/>
      <c r="AMB83"/>
      <c r="AMC83"/>
      <c r="AMD83"/>
      <c r="AME83"/>
      <c r="AMF83"/>
      <c r="AMG83"/>
      <c r="AMH83"/>
      <c r="AMI83"/>
      <c r="AMJ83"/>
      <c r="AMK83"/>
      <c r="AML83"/>
      <c r="AMM83"/>
      <c r="AMN83"/>
      <c r="AMO83"/>
      <c r="AMP83"/>
      <c r="AMQ83"/>
      <c r="AMR83"/>
      <c r="AMS83"/>
      <c r="AMT83"/>
      <c r="AMU83"/>
      <c r="AMV83"/>
      <c r="AMW83"/>
      <c r="AMX83"/>
      <c r="AMY83"/>
      <c r="AMZ83"/>
      <c r="ANA83"/>
      <c r="ANB83"/>
      <c r="ANC83"/>
      <c r="AND83"/>
      <c r="ANE83"/>
      <c r="ANF83"/>
      <c r="ANG83"/>
      <c r="ANH83"/>
      <c r="ANI83"/>
      <c r="ANJ83"/>
      <c r="ANK83"/>
      <c r="ANL83"/>
      <c r="ANM83"/>
      <c r="ANN83"/>
      <c r="ANO83"/>
      <c r="ANP83"/>
      <c r="ANQ83"/>
      <c r="ANR83"/>
      <c r="ANS83"/>
      <c r="ANT83"/>
      <c r="ANU83"/>
      <c r="ANV83"/>
      <c r="ANW83"/>
      <c r="ANX83"/>
      <c r="ANY83"/>
      <c r="ANZ83"/>
      <c r="AOA83"/>
      <c r="AOB83"/>
      <c r="AOC83"/>
      <c r="AOD83"/>
      <c r="AOE83"/>
      <c r="AOF83"/>
      <c r="AOG83"/>
      <c r="AOH83"/>
      <c r="AOI83"/>
      <c r="AOJ83"/>
      <c r="AOK83"/>
      <c r="AOL83"/>
      <c r="AOM83"/>
      <c r="AON83"/>
      <c r="AOO83"/>
      <c r="AOP83"/>
      <c r="AOQ83"/>
      <c r="AOR83"/>
      <c r="AOS83"/>
      <c r="AOT83"/>
      <c r="AOU83"/>
      <c r="AOV83"/>
      <c r="AOW83"/>
      <c r="AOX83"/>
      <c r="AOY83"/>
      <c r="AOZ83"/>
      <c r="APA83"/>
      <c r="APB83"/>
      <c r="APC83"/>
      <c r="APD83"/>
      <c r="APE83"/>
      <c r="APF83"/>
      <c r="APG83"/>
      <c r="APH83"/>
      <c r="API83"/>
      <c r="APJ83"/>
      <c r="APK83"/>
      <c r="APL83"/>
      <c r="APM83"/>
      <c r="APN83"/>
      <c r="APO83"/>
      <c r="APP83"/>
      <c r="APQ83"/>
      <c r="APR83"/>
      <c r="APS83"/>
      <c r="APT83"/>
      <c r="APU83"/>
      <c r="APV83"/>
      <c r="APW83"/>
      <c r="APX83"/>
      <c r="APY83"/>
      <c r="APZ83"/>
      <c r="AQA83"/>
      <c r="AQB83"/>
      <c r="AQC83"/>
      <c r="AQD83"/>
      <c r="AQE83"/>
      <c r="AQF83"/>
      <c r="AQG83"/>
      <c r="AQH83"/>
      <c r="AQI83"/>
      <c r="AQJ83"/>
      <c r="AQK83"/>
      <c r="AQL83"/>
      <c r="AQM83"/>
      <c r="AQN83"/>
      <c r="AQO83"/>
      <c r="AQP83"/>
      <c r="AQQ83"/>
      <c r="AQR83"/>
      <c r="AQS83"/>
      <c r="AQT83"/>
      <c r="AQU83"/>
      <c r="AQV83"/>
      <c r="AQW83"/>
      <c r="AQX83"/>
      <c r="AQY83"/>
      <c r="AQZ83"/>
      <c r="ARA83"/>
      <c r="ARB83"/>
      <c r="ARC83"/>
      <c r="ARD83"/>
      <c r="ARE83"/>
      <c r="ARF83"/>
      <c r="ARG83"/>
      <c r="ARH83"/>
      <c r="ARI83"/>
      <c r="ARJ83"/>
      <c r="ARK83"/>
      <c r="ARL83"/>
      <c r="ARM83"/>
      <c r="ARN83"/>
      <c r="ARO83"/>
      <c r="ARP83"/>
      <c r="ARQ83"/>
      <c r="ARR83"/>
      <c r="ARS83"/>
      <c r="ART83"/>
      <c r="ARU83"/>
      <c r="ARV83"/>
      <c r="ARW83"/>
      <c r="ARX83"/>
      <c r="ARY83"/>
      <c r="ARZ83"/>
      <c r="ASA83"/>
      <c r="ASB83"/>
      <c r="ASC83"/>
      <c r="ASD83"/>
      <c r="ASE83"/>
      <c r="ASF83"/>
      <c r="ASG83"/>
      <c r="ASH83"/>
      <c r="ASI83"/>
      <c r="ASJ83"/>
      <c r="ASK83"/>
      <c r="ASL83"/>
      <c r="ASM83"/>
      <c r="ASN83"/>
      <c r="ASO83"/>
      <c r="ASP83"/>
      <c r="ASQ83"/>
      <c r="ASR83"/>
      <c r="ASS83"/>
      <c r="AST83"/>
      <c r="ASU83"/>
      <c r="ASV83"/>
      <c r="ASW83"/>
      <c r="ASX83"/>
      <c r="ASY83"/>
      <c r="ASZ83"/>
      <c r="ATA83"/>
      <c r="ATB83"/>
      <c r="ATC83"/>
      <c r="ATD83"/>
      <c r="ATE83"/>
      <c r="ATF83"/>
      <c r="ATG83"/>
      <c r="ATH83"/>
      <c r="ATI83"/>
      <c r="ATJ83"/>
      <c r="ATK83"/>
      <c r="ATL83"/>
      <c r="ATM83"/>
      <c r="ATN83"/>
      <c r="ATO83"/>
      <c r="ATP83"/>
      <c r="ATQ83"/>
      <c r="ATR83"/>
      <c r="ATS83"/>
      <c r="ATT83"/>
      <c r="ATU83"/>
      <c r="ATV83"/>
      <c r="ATW83"/>
      <c r="ATX83"/>
      <c r="ATY83"/>
      <c r="ATZ83"/>
      <c r="AUA83"/>
      <c r="AUB83"/>
      <c r="AUC83"/>
      <c r="AUD83"/>
      <c r="AUE83"/>
      <c r="AUF83"/>
      <c r="AUG83"/>
      <c r="AUH83"/>
      <c r="AUI83"/>
      <c r="AUJ83"/>
      <c r="AUK83"/>
      <c r="AUL83"/>
      <c r="AUM83"/>
      <c r="AUN83"/>
      <c r="AUO83"/>
      <c r="AUP83"/>
      <c r="AUQ83"/>
      <c r="AUR83"/>
      <c r="AUS83"/>
      <c r="AUT83"/>
      <c r="AUU83"/>
      <c r="AUV83"/>
      <c r="AUW83"/>
      <c r="AUX83"/>
      <c r="AUY83"/>
      <c r="AUZ83"/>
      <c r="AVA83"/>
      <c r="AVB83"/>
      <c r="AVC83"/>
      <c r="AVD83"/>
      <c r="AVE83"/>
      <c r="AVF83"/>
      <c r="AVG83"/>
      <c r="AVH83"/>
      <c r="AVI83"/>
      <c r="AVJ83"/>
      <c r="AVK83"/>
      <c r="AVL83"/>
      <c r="AVM83"/>
      <c r="AVN83"/>
      <c r="AVO83"/>
      <c r="AVP83"/>
      <c r="AVQ83"/>
      <c r="AVR83"/>
      <c r="AVS83"/>
      <c r="AVT83"/>
      <c r="AVU83"/>
      <c r="AVV83"/>
      <c r="AVW83"/>
      <c r="AVX83"/>
      <c r="AVY83"/>
      <c r="AVZ83"/>
      <c r="AWA83"/>
    </row>
    <row r="84" spans="1:1275" ht="15" x14ac:dyDescent="0.25">
      <c r="A84" s="41" t="s">
        <v>138</v>
      </c>
      <c r="B84" s="40">
        <v>1</v>
      </c>
      <c r="C84" s="40">
        <v>2122.8177433598262</v>
      </c>
      <c r="D84" s="40"/>
      <c r="E84" s="40"/>
      <c r="F84" s="40">
        <v>1</v>
      </c>
      <c r="G84" s="40">
        <v>12227.430201752599</v>
      </c>
      <c r="H84" s="40">
        <v>2</v>
      </c>
      <c r="I84" s="40">
        <v>7175.1239725562127</v>
      </c>
      <c r="J84" s="40"/>
      <c r="K84" s="40"/>
      <c r="L84" s="40">
        <v>1</v>
      </c>
      <c r="M84" s="40">
        <v>2400</v>
      </c>
      <c r="N84" s="40">
        <v>1</v>
      </c>
      <c r="O84" s="40">
        <v>1783.166904422254</v>
      </c>
      <c r="P84" s="40"/>
      <c r="Q84" s="40"/>
      <c r="R84" s="40">
        <v>2</v>
      </c>
      <c r="S84" s="40">
        <v>2091.5834522111272</v>
      </c>
      <c r="T84" s="40"/>
      <c r="U84" s="40"/>
      <c r="V84" s="40"/>
      <c r="W84" s="40"/>
      <c r="X84" s="40"/>
      <c r="Y84" s="40"/>
      <c r="Z84" s="40"/>
      <c r="AA84" s="40"/>
      <c r="AB84" s="40"/>
      <c r="AC84" s="40"/>
      <c r="AD84" s="40"/>
      <c r="AE84" s="40"/>
      <c r="AF84" s="40"/>
      <c r="AG84" s="40"/>
      <c r="AH84" s="40"/>
      <c r="AI84" s="40"/>
      <c r="AJ84" s="40"/>
      <c r="AK84" s="40"/>
      <c r="AL84" s="40">
        <v>4</v>
      </c>
      <c r="AM84" s="40">
        <v>4633.3537123836695</v>
      </c>
      <c r="AN84" s="40"/>
      <c r="AO84" s="40"/>
      <c r="AP84" s="40">
        <v>1</v>
      </c>
      <c r="AQ84" s="40">
        <v>3000</v>
      </c>
      <c r="AR84" s="40"/>
      <c r="AS84" s="40"/>
      <c r="AT84" s="40"/>
      <c r="AU84" s="40"/>
      <c r="AV84" s="40">
        <v>1</v>
      </c>
      <c r="AW84" s="40">
        <v>3000</v>
      </c>
      <c r="AX84" s="40"/>
      <c r="AY84" s="40"/>
      <c r="AZ84" s="40"/>
      <c r="BA84" s="40"/>
      <c r="BB84" s="40">
        <v>2</v>
      </c>
      <c r="BC84" s="40">
        <v>10911</v>
      </c>
      <c r="BD84" s="40"/>
      <c r="BE84" s="40"/>
      <c r="BF84" s="40">
        <v>2</v>
      </c>
      <c r="BG84" s="40">
        <v>10911</v>
      </c>
      <c r="BH84" s="40"/>
      <c r="BI84" s="40"/>
      <c r="BJ84" s="40"/>
      <c r="BK84" s="40"/>
      <c r="BL84" s="40"/>
      <c r="BM84" s="40"/>
      <c r="BN84" s="40"/>
      <c r="BO84" s="40"/>
      <c r="BP84" s="40"/>
      <c r="BQ84" s="40"/>
      <c r="BR84" s="40"/>
      <c r="BS84" s="40"/>
      <c r="BT84" s="40"/>
      <c r="BU84" s="40"/>
      <c r="BV84" s="40">
        <v>2</v>
      </c>
      <c r="BW84" s="40">
        <v>9750</v>
      </c>
      <c r="BX84" s="40">
        <v>1</v>
      </c>
      <c r="BY84" s="40">
        <v>45000</v>
      </c>
      <c r="BZ84" s="40">
        <v>3</v>
      </c>
      <c r="CA84" s="40">
        <v>21500</v>
      </c>
      <c r="CB84" s="40">
        <v>6</v>
      </c>
      <c r="CC84" s="40">
        <v>14887</v>
      </c>
      <c r="CD84" s="40">
        <v>1</v>
      </c>
      <c r="CE84" s="40">
        <v>12000</v>
      </c>
      <c r="CF84" s="40"/>
      <c r="CG84" s="40"/>
      <c r="CH84" s="40">
        <v>2</v>
      </c>
      <c r="CI84" s="40">
        <v>9184.226615039739</v>
      </c>
      <c r="CJ84" s="40"/>
      <c r="CK84" s="40"/>
      <c r="CL84" s="40">
        <v>3</v>
      </c>
      <c r="CM84" s="40">
        <v>10122.817743359827</v>
      </c>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v>1</v>
      </c>
      <c r="DM84" s="40">
        <v>21228.177433598263</v>
      </c>
      <c r="DN84" s="40">
        <v>1</v>
      </c>
      <c r="DO84" s="40">
        <v>21228.177433598263</v>
      </c>
      <c r="DP84" s="40">
        <v>4</v>
      </c>
      <c r="DQ84" s="40">
        <v>12899.157665919436</v>
      </c>
      <c r="DR84" s="40"/>
      <c r="DS84" s="40"/>
      <c r="DT84" s="40">
        <v>1</v>
      </c>
      <c r="DU84" s="40">
        <v>48000</v>
      </c>
      <c r="DV84" s="40"/>
      <c r="DW84" s="40"/>
      <c r="DX84" s="40"/>
      <c r="DY84" s="40"/>
      <c r="DZ84" s="40">
        <v>1</v>
      </c>
      <c r="EA84" s="40">
        <v>48000</v>
      </c>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v>1</v>
      </c>
      <c r="FC84" s="40">
        <v>48000</v>
      </c>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v>1</v>
      </c>
      <c r="HY84" s="40">
        <v>4914.9850057341491</v>
      </c>
      <c r="HZ84" s="40"/>
      <c r="IA84" s="40"/>
      <c r="IB84" s="40">
        <v>3</v>
      </c>
      <c r="IC84" s="40">
        <v>3841.4170233000477</v>
      </c>
      <c r="ID84" s="40">
        <v>2</v>
      </c>
      <c r="IE84" s="40">
        <v>3311.5956796413293</v>
      </c>
      <c r="IF84" s="40">
        <v>6</v>
      </c>
      <c r="IG84" s="40">
        <v>3843.7379058194915</v>
      </c>
      <c r="IH84" s="40"/>
      <c r="II84" s="40"/>
      <c r="IJ84" s="40">
        <v>1</v>
      </c>
      <c r="IK84" s="40">
        <v>8725</v>
      </c>
      <c r="IL84" s="40">
        <v>1</v>
      </c>
      <c r="IM84" s="40">
        <v>40000</v>
      </c>
      <c r="IN84" s="40"/>
      <c r="IO84" s="40"/>
      <c r="IP84" s="40">
        <v>2</v>
      </c>
      <c r="IQ84" s="40">
        <v>24362.5</v>
      </c>
      <c r="IR84" s="40"/>
      <c r="IS84" s="40"/>
      <c r="IT84" s="40"/>
      <c r="IU84" s="40"/>
      <c r="IV84" s="40"/>
      <c r="IW84" s="40"/>
      <c r="IX84" s="40"/>
      <c r="IY84" s="40"/>
      <c r="IZ84" s="40"/>
      <c r="JA84" s="40"/>
      <c r="JB84" s="40"/>
      <c r="JC84" s="40"/>
      <c r="JD84" s="40"/>
      <c r="JE84" s="40"/>
      <c r="JF84" s="40">
        <v>2</v>
      </c>
      <c r="JG84" s="40">
        <v>17650</v>
      </c>
      <c r="JH84" s="40">
        <v>3</v>
      </c>
      <c r="JI84" s="40">
        <v>9294.3386998165897</v>
      </c>
      <c r="JJ84" s="40">
        <v>5</v>
      </c>
      <c r="JK84" s="40">
        <v>12636.603219889954</v>
      </c>
      <c r="JL84" s="40">
        <v>13</v>
      </c>
      <c r="JM84" s="40">
        <v>10382.341810335902</v>
      </c>
      <c r="JN84" s="40"/>
      <c r="JO84" s="40"/>
      <c r="JP84" s="40"/>
      <c r="JQ84" s="40"/>
      <c r="JR84" s="40"/>
      <c r="JS84" s="40"/>
      <c r="JT84" s="40"/>
      <c r="JU84" s="40"/>
      <c r="JV84" s="40"/>
      <c r="JW84" s="40"/>
      <c r="JX84" s="40"/>
      <c r="JY84" s="40"/>
      <c r="JZ84" s="40"/>
      <c r="KA84" s="40"/>
      <c r="KB84" s="40"/>
      <c r="KC84" s="40"/>
      <c r="KD84" s="40"/>
      <c r="KE84" s="40"/>
      <c r="KF84" s="40"/>
      <c r="KG84" s="40"/>
      <c r="KH84" s="40"/>
      <c r="KI84" s="40"/>
      <c r="KJ84" s="40"/>
      <c r="KK84" s="40"/>
      <c r="KL84" s="40"/>
      <c r="KM84" s="40"/>
      <c r="KN84" s="40"/>
      <c r="KO84" s="40"/>
      <c r="KP84" s="40"/>
      <c r="KQ84" s="40"/>
      <c r="KR84" s="40"/>
      <c r="KS84" s="40"/>
      <c r="KT84" s="40"/>
      <c r="KU84" s="40"/>
      <c r="KV84" s="40"/>
      <c r="KW84" s="40"/>
      <c r="KX84" s="40"/>
      <c r="KY84" s="40"/>
      <c r="KZ84" s="40"/>
      <c r="LA84" s="40"/>
      <c r="LB84" s="40"/>
      <c r="LC84" s="40"/>
      <c r="LD84" s="40"/>
      <c r="LE84" s="40"/>
      <c r="LF84" s="40"/>
      <c r="LG84" s="40"/>
      <c r="LH84" s="40">
        <v>1</v>
      </c>
      <c r="LI84" s="40">
        <v>1910.5359690238436</v>
      </c>
      <c r="LJ84" s="40">
        <v>1</v>
      </c>
      <c r="LK84" s="40">
        <v>1910.5359690238436</v>
      </c>
      <c r="LL84" s="40">
        <v>1</v>
      </c>
      <c r="LM84" s="40">
        <v>1910.5359690238436</v>
      </c>
      <c r="LN84" s="40"/>
      <c r="LO84" s="40"/>
      <c r="LP84" s="40"/>
      <c r="LQ84" s="40"/>
      <c r="LR84" s="40"/>
      <c r="LS84" s="40"/>
      <c r="LT84" s="40"/>
      <c r="LU84" s="40"/>
      <c r="LV84" s="40"/>
      <c r="LW84" s="40"/>
      <c r="LX84" s="40"/>
      <c r="LY84" s="40"/>
      <c r="LZ84" s="40"/>
      <c r="MA84" s="40"/>
      <c r="MB84" s="40"/>
      <c r="MC84" s="40"/>
      <c r="MD84" s="40"/>
      <c r="ME84" s="40"/>
      <c r="MF84" s="40"/>
      <c r="MG84" s="40"/>
      <c r="MH84" s="40"/>
      <c r="MI84" s="40"/>
      <c r="MJ84" s="40"/>
      <c r="MK84" s="40"/>
      <c r="ML84" s="40"/>
      <c r="MM84" s="40"/>
      <c r="MN84" s="40"/>
      <c r="MO84" s="40"/>
      <c r="MP84" s="40"/>
      <c r="MQ84" s="40"/>
      <c r="MR84" s="40"/>
      <c r="MS84" s="40"/>
      <c r="MT84" s="40"/>
      <c r="MU84" s="40"/>
      <c r="MV84" s="40"/>
      <c r="MW84" s="40"/>
      <c r="MX84" s="40"/>
      <c r="MY84" s="40"/>
      <c r="MZ84" s="40">
        <v>29</v>
      </c>
      <c r="NA84" s="40">
        <v>11873.552586779413</v>
      </c>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c r="RB84"/>
      <c r="RC84"/>
      <c r="RD84"/>
      <c r="RE84"/>
      <c r="RF84"/>
      <c r="RG84"/>
      <c r="RH84"/>
      <c r="RI84"/>
      <c r="RJ84"/>
      <c r="RK84"/>
      <c r="RL84"/>
      <c r="RM84"/>
      <c r="RN84"/>
      <c r="RO84"/>
      <c r="RP84"/>
      <c r="RQ84"/>
      <c r="RR84"/>
      <c r="RS84"/>
      <c r="RT84"/>
      <c r="RU84"/>
      <c r="RV84"/>
      <c r="RW84"/>
      <c r="RX84"/>
      <c r="RY84"/>
      <c r="RZ84"/>
      <c r="SA84"/>
      <c r="SB84"/>
      <c r="SC84"/>
      <c r="SD84"/>
      <c r="SE84"/>
      <c r="SF84"/>
      <c r="SG84"/>
      <c r="SH84"/>
      <c r="SI84"/>
      <c r="SJ84"/>
      <c r="SK84"/>
      <c r="SL84"/>
      <c r="SM84"/>
      <c r="SN84"/>
      <c r="SO84"/>
      <c r="SP84"/>
      <c r="SQ84"/>
      <c r="SR84"/>
      <c r="SS84"/>
      <c r="ST84"/>
      <c r="SU84"/>
      <c r="SV84"/>
      <c r="SW84"/>
      <c r="SX84"/>
      <c r="SY84"/>
      <c r="SZ84"/>
      <c r="TA84"/>
      <c r="TB84"/>
      <c r="TC84"/>
      <c r="TD84"/>
      <c r="TE84"/>
      <c r="TF84"/>
      <c r="TG84"/>
      <c r="TH84"/>
      <c r="TI84"/>
      <c r="TJ84"/>
      <c r="TK84"/>
      <c r="TL84"/>
      <c r="TM84"/>
      <c r="TN84"/>
      <c r="TO84"/>
      <c r="TP84"/>
      <c r="TQ84"/>
      <c r="TR84"/>
      <c r="TS84"/>
      <c r="TT84"/>
      <c r="TU84"/>
      <c r="TV84"/>
      <c r="TW84"/>
      <c r="TX84"/>
      <c r="TY84"/>
      <c r="TZ84"/>
      <c r="UA84"/>
      <c r="UB84"/>
      <c r="UC84"/>
      <c r="UD84"/>
      <c r="UE84"/>
      <c r="UF84"/>
      <c r="UG84"/>
      <c r="UH84"/>
      <c r="UI84"/>
      <c r="UJ84"/>
      <c r="UK84"/>
      <c r="UL84"/>
      <c r="UM84"/>
      <c r="UN84"/>
      <c r="UO84"/>
      <c r="UP84"/>
      <c r="UQ84"/>
      <c r="UR84"/>
      <c r="US84"/>
      <c r="UT84"/>
      <c r="UU84"/>
      <c r="UV84"/>
      <c r="UW84"/>
      <c r="UX84"/>
      <c r="UY84"/>
      <c r="UZ84"/>
      <c r="VA84"/>
      <c r="VB84"/>
      <c r="VC84"/>
      <c r="VD84"/>
      <c r="VE84"/>
      <c r="VF84"/>
      <c r="VG84"/>
      <c r="VH84"/>
      <c r="VI84"/>
      <c r="VJ84"/>
      <c r="VK84"/>
      <c r="VL84"/>
      <c r="VM84"/>
      <c r="VN84"/>
      <c r="VO84"/>
      <c r="VP84"/>
      <c r="VQ84"/>
      <c r="VR84"/>
      <c r="VS84"/>
      <c r="VT84"/>
      <c r="VU84"/>
      <c r="VV84"/>
      <c r="VW84"/>
      <c r="VX84"/>
      <c r="VY84"/>
      <c r="VZ84"/>
      <c r="WA84"/>
      <c r="WB84"/>
      <c r="WC84"/>
      <c r="WD84"/>
      <c r="WE84"/>
      <c r="WF84"/>
      <c r="WG84"/>
      <c r="WH84"/>
      <c r="WI84"/>
      <c r="WJ84"/>
      <c r="WK84"/>
      <c r="WL84"/>
      <c r="WM84"/>
      <c r="WN84"/>
      <c r="WO84"/>
      <c r="WP84"/>
      <c r="WQ84"/>
      <c r="WR84"/>
      <c r="WS84"/>
      <c r="WT84"/>
      <c r="WU84"/>
      <c r="WV84"/>
      <c r="WW84"/>
      <c r="WX84"/>
      <c r="WY84"/>
      <c r="WZ84"/>
      <c r="XA84"/>
      <c r="XB84"/>
      <c r="XC84"/>
      <c r="XD84"/>
      <c r="XE84"/>
      <c r="XF84"/>
      <c r="XG84"/>
      <c r="XH84"/>
      <c r="XI84"/>
      <c r="XJ84"/>
      <c r="XK84"/>
      <c r="XL84"/>
      <c r="XM84"/>
      <c r="XN84"/>
      <c r="XO84"/>
      <c r="XP84"/>
      <c r="XQ84"/>
      <c r="XR84"/>
      <c r="XS84"/>
      <c r="XT84"/>
      <c r="XU84"/>
      <c r="XV84"/>
      <c r="XW84"/>
      <c r="XX84"/>
      <c r="XY84"/>
      <c r="XZ84"/>
      <c r="YA84"/>
      <c r="YB84"/>
      <c r="YC84"/>
      <c r="YD84"/>
      <c r="YE84"/>
      <c r="YF84"/>
      <c r="YG84"/>
      <c r="YH84"/>
      <c r="YI84"/>
      <c r="YJ84"/>
      <c r="YK84"/>
      <c r="YL84"/>
      <c r="YM84"/>
      <c r="YN84"/>
      <c r="YO84"/>
      <c r="YP84"/>
      <c r="YQ84"/>
      <c r="YR84"/>
      <c r="YS84"/>
      <c r="YT84"/>
      <c r="YU84"/>
      <c r="YV84"/>
      <c r="YW84"/>
      <c r="YX84"/>
      <c r="YY84"/>
      <c r="YZ84"/>
      <c r="ZA84"/>
      <c r="ZB84"/>
      <c r="ZC84"/>
      <c r="ZD84"/>
      <c r="ZE84"/>
      <c r="ZF84"/>
      <c r="ZG84"/>
      <c r="ZH84"/>
      <c r="ZI84"/>
      <c r="ZJ84"/>
      <c r="ZK84"/>
      <c r="ZL84"/>
      <c r="ZM84"/>
      <c r="ZN84"/>
      <c r="ZO84"/>
      <c r="ZP84"/>
      <c r="ZQ84"/>
      <c r="ZR84"/>
      <c r="ZS84"/>
      <c r="ZT84"/>
      <c r="ZU84"/>
      <c r="ZV84"/>
      <c r="ZW84"/>
      <c r="ZX84"/>
      <c r="ZY84"/>
      <c r="ZZ84"/>
      <c r="AAA84"/>
      <c r="AAB84"/>
      <c r="AAC84"/>
      <c r="AAD84"/>
      <c r="AAE84"/>
      <c r="AAF84"/>
      <c r="AAG84"/>
      <c r="AAH84"/>
      <c r="AAI84"/>
      <c r="AAJ84"/>
      <c r="AAK84"/>
      <c r="AAL84"/>
      <c r="AAM84"/>
      <c r="AAN84"/>
      <c r="AAO84"/>
      <c r="AAP84"/>
      <c r="AAQ84"/>
      <c r="AAR84"/>
      <c r="AAS84"/>
      <c r="AAT84"/>
      <c r="AAU84"/>
      <c r="AAV84"/>
      <c r="AAW84"/>
      <c r="AAX84"/>
      <c r="AAY84"/>
      <c r="AAZ84"/>
      <c r="ABA84"/>
      <c r="ABB84"/>
      <c r="ABC84"/>
      <c r="ABD84"/>
      <c r="ABE84"/>
      <c r="ABF84"/>
      <c r="ABG84"/>
      <c r="ABH84"/>
      <c r="ABI84"/>
      <c r="ABJ84"/>
      <c r="ABK84"/>
      <c r="ABL84"/>
      <c r="ABM84"/>
      <c r="ABN84"/>
      <c r="ABO84"/>
      <c r="ABP84"/>
      <c r="ABQ84"/>
      <c r="ABR84"/>
      <c r="ABS84"/>
      <c r="ABT84"/>
      <c r="ABU84"/>
      <c r="ABV84"/>
      <c r="ABW84"/>
      <c r="ABX84"/>
      <c r="ABY84"/>
      <c r="ABZ84"/>
      <c r="ACA84"/>
      <c r="ACB84"/>
      <c r="ACC84"/>
      <c r="ACD84"/>
      <c r="ACE84"/>
      <c r="ACF84"/>
      <c r="ACG84"/>
      <c r="ACH84"/>
      <c r="ACI84"/>
      <c r="ACJ84"/>
      <c r="ACK84"/>
      <c r="ACL84"/>
      <c r="ACM84"/>
      <c r="ACN84"/>
      <c r="ACO84"/>
      <c r="ACP84"/>
      <c r="ACQ84"/>
      <c r="ACR84"/>
      <c r="ACS84"/>
      <c r="ACT84"/>
      <c r="ACU84"/>
      <c r="ACV84"/>
      <c r="ACW84"/>
      <c r="ACX84"/>
      <c r="ACY84"/>
      <c r="ACZ84"/>
      <c r="ADA84"/>
      <c r="ADB84"/>
      <c r="ADC84"/>
      <c r="ADD84"/>
      <c r="ADE84"/>
      <c r="ADF84"/>
      <c r="ADG84"/>
      <c r="ADH84"/>
      <c r="ADI84"/>
      <c r="ADJ84"/>
      <c r="ADK84"/>
      <c r="ADL84"/>
      <c r="ADM84"/>
      <c r="ADN84"/>
      <c r="ADO84"/>
      <c r="ADP84"/>
      <c r="ADQ84"/>
      <c r="ADR84"/>
      <c r="ADS84"/>
      <c r="ADT84"/>
      <c r="ADU84"/>
      <c r="ADV84"/>
      <c r="ADW84"/>
      <c r="ADX84"/>
      <c r="ADY84"/>
      <c r="ADZ84"/>
      <c r="AEA84"/>
      <c r="AEB84"/>
      <c r="AEC84"/>
      <c r="AED84"/>
      <c r="AEE84"/>
      <c r="AEF84"/>
      <c r="AEG84"/>
      <c r="AEH84"/>
      <c r="AEI84"/>
      <c r="AEJ84"/>
      <c r="AEK84"/>
      <c r="AEL84"/>
      <c r="AEM84"/>
      <c r="AEN84"/>
      <c r="AEO84"/>
      <c r="AEP84"/>
      <c r="AEQ84"/>
      <c r="AER84"/>
      <c r="AES84"/>
      <c r="AET84"/>
      <c r="AEU84"/>
      <c r="AEV84"/>
      <c r="AEW84"/>
      <c r="AEX84"/>
      <c r="AEY84"/>
      <c r="AEZ84"/>
      <c r="AFA84"/>
      <c r="AFB84"/>
      <c r="AFC84"/>
      <c r="AFD84"/>
      <c r="AFE84"/>
      <c r="AFF84"/>
      <c r="AFG84"/>
      <c r="AFH84"/>
      <c r="AFI84"/>
      <c r="AFJ84"/>
      <c r="AFK84"/>
      <c r="AFL84"/>
      <c r="AFM84"/>
      <c r="AFN84"/>
      <c r="AFO84"/>
      <c r="AFP84"/>
      <c r="AFQ84"/>
      <c r="AFR84"/>
      <c r="AFS84"/>
      <c r="AFT84"/>
      <c r="AFU84"/>
      <c r="AFV84"/>
      <c r="AFW84"/>
      <c r="AFX84"/>
      <c r="AFY84"/>
      <c r="AFZ84"/>
      <c r="AGA84"/>
      <c r="AGB84"/>
      <c r="AGC84"/>
      <c r="AGD84"/>
      <c r="AGE84"/>
      <c r="AGF84"/>
      <c r="AGG84"/>
      <c r="AGH84"/>
      <c r="AGI84"/>
      <c r="AGJ84"/>
      <c r="AGK84"/>
      <c r="AGL84"/>
      <c r="AGM84"/>
      <c r="AGN84"/>
      <c r="AGO84"/>
      <c r="AGP84"/>
      <c r="AGQ84"/>
      <c r="AGR84"/>
      <c r="AGS84"/>
      <c r="AGT84"/>
      <c r="AGU84"/>
      <c r="AGV84"/>
      <c r="AGW84"/>
      <c r="AGX84"/>
      <c r="AGY84"/>
      <c r="AGZ84"/>
      <c r="AHA84"/>
      <c r="AHB84"/>
      <c r="AHC84"/>
      <c r="AHD84"/>
      <c r="AHE84"/>
      <c r="AHF84"/>
      <c r="AHG84"/>
      <c r="AHH84"/>
      <c r="AHI84"/>
      <c r="AHJ84"/>
      <c r="AHK84"/>
      <c r="AHL84"/>
      <c r="AHM84"/>
      <c r="AHN84"/>
      <c r="AHO84"/>
      <c r="AHP84"/>
      <c r="AHQ84"/>
      <c r="AHR84"/>
      <c r="AHS84"/>
      <c r="AHT84"/>
      <c r="AHU84"/>
      <c r="AHV84"/>
      <c r="AHW84"/>
      <c r="AHX84"/>
      <c r="AHY84"/>
      <c r="AHZ84"/>
      <c r="AIA84"/>
      <c r="AIB84"/>
      <c r="AIC84"/>
      <c r="AID84"/>
      <c r="AIE84"/>
      <c r="AIF84"/>
      <c r="AIG84"/>
      <c r="AIH84"/>
      <c r="AII84"/>
      <c r="AIJ84"/>
      <c r="AIK84"/>
      <c r="AIL84"/>
      <c r="AIM84"/>
      <c r="AIN84"/>
      <c r="AIO84"/>
      <c r="AIP84"/>
      <c r="AIQ84"/>
      <c r="AIR84"/>
      <c r="AIS84"/>
      <c r="AIT84"/>
      <c r="AIU84"/>
      <c r="AIV84"/>
      <c r="AIW84"/>
      <c r="AIX84"/>
      <c r="AIY84"/>
      <c r="AIZ84"/>
      <c r="AJA84"/>
      <c r="AJB84"/>
      <c r="AJC84"/>
      <c r="AJD84"/>
      <c r="AJE84"/>
      <c r="AJF84"/>
      <c r="AJG84"/>
      <c r="AJH84"/>
      <c r="AJI84"/>
      <c r="AJJ84"/>
      <c r="AJK84"/>
      <c r="AJL84"/>
      <c r="AJM84"/>
      <c r="AJN84"/>
      <c r="AJO84"/>
      <c r="AJP84"/>
      <c r="AJQ84"/>
      <c r="AJR84"/>
      <c r="AJS84"/>
      <c r="AJT84"/>
      <c r="AJU84"/>
      <c r="AJV84"/>
      <c r="AJW84"/>
      <c r="AJX84"/>
      <c r="AJY84"/>
      <c r="AJZ84"/>
      <c r="AKA84"/>
      <c r="AKB84"/>
      <c r="AKC84"/>
      <c r="AKD84"/>
      <c r="AKE84"/>
      <c r="AKF84"/>
      <c r="AKG84"/>
      <c r="AKH84"/>
      <c r="AKI84"/>
      <c r="AKJ84"/>
      <c r="AKK84"/>
      <c r="AKL84"/>
      <c r="AKM84"/>
      <c r="AKN84"/>
      <c r="AKO84"/>
      <c r="AKP84"/>
      <c r="AKQ84"/>
      <c r="AKR84"/>
      <c r="AKS84"/>
      <c r="AKT84"/>
      <c r="AKU84"/>
      <c r="AKV84"/>
      <c r="AKW84"/>
      <c r="AKX84"/>
      <c r="AKY84"/>
      <c r="AKZ84"/>
      <c r="ALA84"/>
      <c r="ALB84"/>
      <c r="ALC84"/>
      <c r="ALD84"/>
      <c r="ALE84"/>
      <c r="ALF84"/>
      <c r="ALG84"/>
      <c r="ALH84"/>
      <c r="ALI84"/>
      <c r="ALJ84"/>
      <c r="ALK84"/>
      <c r="ALL84"/>
      <c r="ALM84"/>
      <c r="ALN84"/>
      <c r="ALO84"/>
      <c r="ALP84"/>
      <c r="ALQ84"/>
      <c r="ALR84"/>
      <c r="ALS84"/>
      <c r="ALT84"/>
      <c r="ALU84"/>
      <c r="ALV84"/>
      <c r="ALW84"/>
      <c r="ALX84"/>
      <c r="ALY84"/>
      <c r="ALZ84"/>
      <c r="AMA84"/>
      <c r="AMB84"/>
      <c r="AMC84"/>
      <c r="AMD84"/>
      <c r="AME84"/>
      <c r="AMF84"/>
      <c r="AMG84"/>
      <c r="AMH84"/>
      <c r="AMI84"/>
      <c r="AMJ84"/>
      <c r="AMK84"/>
      <c r="AML84"/>
      <c r="AMM84"/>
      <c r="AMN84"/>
      <c r="AMO84"/>
      <c r="AMP84"/>
      <c r="AMQ84"/>
      <c r="AMR84"/>
      <c r="AMS84"/>
      <c r="AMT84"/>
      <c r="AMU84"/>
      <c r="AMV84"/>
      <c r="AMW84"/>
      <c r="AMX84"/>
      <c r="AMY84"/>
      <c r="AMZ84"/>
      <c r="ANA84"/>
      <c r="ANB84"/>
      <c r="ANC84"/>
      <c r="AND84"/>
      <c r="ANE84"/>
      <c r="ANF84"/>
      <c r="ANG84"/>
      <c r="ANH84"/>
      <c r="ANI84"/>
      <c r="ANJ84"/>
      <c r="ANK84"/>
      <c r="ANL84"/>
      <c r="ANM84"/>
      <c r="ANN84"/>
      <c r="ANO84"/>
      <c r="ANP84"/>
      <c r="ANQ84"/>
      <c r="ANR84"/>
      <c r="ANS84"/>
      <c r="ANT84"/>
      <c r="ANU84"/>
      <c r="ANV84"/>
      <c r="ANW84"/>
      <c r="ANX84"/>
      <c r="ANY84"/>
      <c r="ANZ84"/>
      <c r="AOA84"/>
      <c r="AOB84"/>
      <c r="AOC84"/>
      <c r="AOD84"/>
      <c r="AOE84"/>
      <c r="AOF84"/>
      <c r="AOG84"/>
      <c r="AOH84"/>
      <c r="AOI84"/>
      <c r="AOJ84"/>
      <c r="AOK84"/>
      <c r="AOL84"/>
      <c r="AOM84"/>
      <c r="AON84"/>
      <c r="AOO84"/>
      <c r="AOP84"/>
      <c r="AOQ84"/>
      <c r="AOR84"/>
      <c r="AOS84"/>
      <c r="AOT84"/>
      <c r="AOU84"/>
      <c r="AOV84"/>
      <c r="AOW84"/>
      <c r="AOX84"/>
      <c r="AOY84"/>
      <c r="AOZ84"/>
      <c r="APA84"/>
      <c r="APB84"/>
      <c r="APC84"/>
      <c r="APD84"/>
      <c r="APE84"/>
      <c r="APF84"/>
      <c r="APG84"/>
      <c r="APH84"/>
      <c r="API84"/>
      <c r="APJ84"/>
      <c r="APK84"/>
      <c r="APL84"/>
      <c r="APM84"/>
      <c r="APN84"/>
      <c r="APO84"/>
      <c r="APP84"/>
      <c r="APQ84"/>
      <c r="APR84"/>
      <c r="APS84"/>
      <c r="APT84"/>
      <c r="APU84"/>
      <c r="APV84"/>
      <c r="APW84"/>
      <c r="APX84"/>
      <c r="APY84"/>
      <c r="APZ84"/>
      <c r="AQA84"/>
      <c r="AQB84"/>
      <c r="AQC84"/>
      <c r="AQD84"/>
      <c r="AQE84"/>
      <c r="AQF84"/>
      <c r="AQG84"/>
      <c r="AQH84"/>
      <c r="AQI84"/>
      <c r="AQJ84"/>
      <c r="AQK84"/>
      <c r="AQL84"/>
      <c r="AQM84"/>
      <c r="AQN84"/>
      <c r="AQO84"/>
      <c r="AQP84"/>
      <c r="AQQ84"/>
      <c r="AQR84"/>
      <c r="AQS84"/>
      <c r="AQT84"/>
      <c r="AQU84"/>
      <c r="AQV84"/>
      <c r="AQW84"/>
      <c r="AQX84"/>
      <c r="AQY84"/>
      <c r="AQZ84"/>
      <c r="ARA84"/>
      <c r="ARB84"/>
      <c r="ARC84"/>
      <c r="ARD84"/>
      <c r="ARE84"/>
      <c r="ARF84"/>
      <c r="ARG84"/>
      <c r="ARH84"/>
      <c r="ARI84"/>
      <c r="ARJ84"/>
      <c r="ARK84"/>
      <c r="ARL84"/>
      <c r="ARM84"/>
      <c r="ARN84"/>
      <c r="ARO84"/>
      <c r="ARP84"/>
      <c r="ARQ84"/>
      <c r="ARR84"/>
      <c r="ARS84"/>
      <c r="ART84"/>
      <c r="ARU84"/>
      <c r="ARV84"/>
      <c r="ARW84"/>
      <c r="ARX84"/>
      <c r="ARY84"/>
      <c r="ARZ84"/>
      <c r="ASA84"/>
      <c r="ASB84"/>
      <c r="ASC84"/>
      <c r="ASD84"/>
      <c r="ASE84"/>
      <c r="ASF84"/>
      <c r="ASG84"/>
      <c r="ASH84"/>
      <c r="ASI84"/>
      <c r="ASJ84"/>
      <c r="ASK84"/>
      <c r="ASL84"/>
      <c r="ASM84"/>
      <c r="ASN84"/>
      <c r="ASO84"/>
      <c r="ASP84"/>
      <c r="ASQ84"/>
      <c r="ASR84"/>
      <c r="ASS84"/>
      <c r="AST84"/>
      <c r="ASU84"/>
      <c r="ASV84"/>
      <c r="ASW84"/>
      <c r="ASX84"/>
      <c r="ASY84"/>
      <c r="ASZ84"/>
      <c r="ATA84"/>
      <c r="ATB84"/>
      <c r="ATC84"/>
      <c r="ATD84"/>
      <c r="ATE84"/>
      <c r="ATF84"/>
      <c r="ATG84"/>
      <c r="ATH84"/>
      <c r="ATI84"/>
      <c r="ATJ84"/>
      <c r="ATK84"/>
      <c r="ATL84"/>
      <c r="ATM84"/>
      <c r="ATN84"/>
      <c r="ATO84"/>
      <c r="ATP84"/>
      <c r="ATQ84"/>
      <c r="ATR84"/>
      <c r="ATS84"/>
      <c r="ATT84"/>
      <c r="ATU84"/>
      <c r="ATV84"/>
      <c r="ATW84"/>
      <c r="ATX84"/>
      <c r="ATY84"/>
      <c r="ATZ84"/>
      <c r="AUA84"/>
      <c r="AUB84"/>
      <c r="AUC84"/>
      <c r="AUD84"/>
      <c r="AUE84"/>
      <c r="AUF84"/>
      <c r="AUG84"/>
      <c r="AUH84"/>
      <c r="AUI84"/>
      <c r="AUJ84"/>
      <c r="AUK84"/>
      <c r="AUL84"/>
      <c r="AUM84"/>
      <c r="AUN84"/>
      <c r="AUO84"/>
      <c r="AUP84"/>
      <c r="AUQ84"/>
      <c r="AUR84"/>
      <c r="AUS84"/>
      <c r="AUT84"/>
      <c r="AUU84"/>
      <c r="AUV84"/>
      <c r="AUW84"/>
      <c r="AUX84"/>
      <c r="AUY84"/>
      <c r="AUZ84"/>
      <c r="AVA84"/>
      <c r="AVB84"/>
      <c r="AVC84"/>
      <c r="AVD84"/>
      <c r="AVE84"/>
      <c r="AVF84"/>
      <c r="AVG84"/>
      <c r="AVH84"/>
      <c r="AVI84"/>
      <c r="AVJ84"/>
      <c r="AVK84"/>
      <c r="AVL84"/>
      <c r="AVM84"/>
      <c r="AVN84"/>
      <c r="AVO84"/>
      <c r="AVP84"/>
      <c r="AVQ84"/>
      <c r="AVR84"/>
      <c r="AVS84"/>
      <c r="AVT84"/>
      <c r="AVU84"/>
      <c r="AVV84"/>
      <c r="AVW84"/>
      <c r="AVX84"/>
      <c r="AVY84"/>
      <c r="AVZ84"/>
      <c r="AWA84"/>
    </row>
    <row r="85" spans="1:1275" ht="15" x14ac:dyDescent="0.25">
      <c r="A85" s="41" t="s">
        <v>244</v>
      </c>
      <c r="B85" s="40"/>
      <c r="C85" s="40"/>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c r="IT85" s="40"/>
      <c r="IU85" s="40"/>
      <c r="IV85" s="40"/>
      <c r="IW85" s="40"/>
      <c r="IX85" s="40"/>
      <c r="IY85" s="40"/>
      <c r="IZ85" s="40"/>
      <c r="JA85" s="40"/>
      <c r="JB85" s="40"/>
      <c r="JC85" s="40"/>
      <c r="JD85" s="40"/>
      <c r="JE85" s="40"/>
      <c r="JF85" s="40"/>
      <c r="JG85" s="40"/>
      <c r="JH85" s="40"/>
      <c r="JI85" s="40"/>
      <c r="JJ85" s="40"/>
      <c r="JK85" s="40"/>
      <c r="JL85" s="40"/>
      <c r="JM85" s="40"/>
      <c r="JN85" s="40"/>
      <c r="JO85" s="40"/>
      <c r="JP85" s="40"/>
      <c r="JQ85" s="40"/>
      <c r="JR85" s="40"/>
      <c r="JS85" s="40"/>
      <c r="JT85" s="40"/>
      <c r="JU85" s="40"/>
      <c r="JV85" s="40"/>
      <c r="JW85" s="40"/>
      <c r="JX85" s="40"/>
      <c r="JY85" s="40"/>
      <c r="JZ85" s="40"/>
      <c r="KA85" s="40"/>
      <c r="KB85" s="40"/>
      <c r="KC85" s="40"/>
      <c r="KD85" s="40"/>
      <c r="KE85" s="40"/>
      <c r="KF85" s="40"/>
      <c r="KG85" s="40"/>
      <c r="KH85" s="40"/>
      <c r="KI85" s="40"/>
      <c r="KJ85" s="40"/>
      <c r="KK85" s="40"/>
      <c r="KL85" s="40"/>
      <c r="KM85" s="40"/>
      <c r="KN85" s="40"/>
      <c r="KO85" s="40"/>
      <c r="KP85" s="40"/>
      <c r="KQ85" s="40"/>
      <c r="KR85" s="40"/>
      <c r="KS85" s="40"/>
      <c r="KT85" s="40"/>
      <c r="KU85" s="40"/>
      <c r="KV85" s="40"/>
      <c r="KW85" s="40"/>
      <c r="KX85" s="40"/>
      <c r="KY85" s="40"/>
      <c r="KZ85" s="40"/>
      <c r="LA85" s="40"/>
      <c r="LB85" s="40"/>
      <c r="LC85" s="40"/>
      <c r="LD85" s="40"/>
      <c r="LE85" s="40"/>
      <c r="LF85" s="40"/>
      <c r="LG85" s="40"/>
      <c r="LH85" s="40"/>
      <c r="LI85" s="40"/>
      <c r="LJ85" s="40"/>
      <c r="LK85" s="40"/>
      <c r="LL85" s="40"/>
      <c r="LM85" s="40"/>
      <c r="LN85" s="40"/>
      <c r="LO85" s="40"/>
      <c r="LP85" s="40"/>
      <c r="LQ85" s="40"/>
      <c r="LR85" s="40">
        <v>1</v>
      </c>
      <c r="LS85" s="40">
        <v>5250</v>
      </c>
      <c r="LT85" s="40"/>
      <c r="LU85" s="40"/>
      <c r="LV85" s="40">
        <v>1</v>
      </c>
      <c r="LW85" s="40">
        <v>5250</v>
      </c>
      <c r="LX85" s="40"/>
      <c r="LY85" s="40"/>
      <c r="LZ85" s="40"/>
      <c r="MA85" s="40"/>
      <c r="MB85" s="40"/>
      <c r="MC85" s="40"/>
      <c r="MD85" s="40"/>
      <c r="ME85" s="40"/>
      <c r="MF85" s="40"/>
      <c r="MG85" s="40"/>
      <c r="MH85" s="40"/>
      <c r="MI85" s="40"/>
      <c r="MJ85" s="40"/>
      <c r="MK85" s="40"/>
      <c r="ML85" s="40"/>
      <c r="MM85" s="40"/>
      <c r="MN85" s="40"/>
      <c r="MO85" s="40"/>
      <c r="MP85" s="40"/>
      <c r="MQ85" s="40"/>
      <c r="MR85" s="40"/>
      <c r="MS85" s="40"/>
      <c r="MT85" s="40"/>
      <c r="MU85" s="40"/>
      <c r="MV85" s="40"/>
      <c r="MW85" s="40"/>
      <c r="MX85" s="40">
        <v>1</v>
      </c>
      <c r="MY85" s="40">
        <v>5250</v>
      </c>
      <c r="MZ85" s="40">
        <v>1</v>
      </c>
      <c r="NA85" s="40">
        <v>5250</v>
      </c>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c r="QV85"/>
      <c r="QW85"/>
      <c r="QX85"/>
      <c r="QY85"/>
      <c r="QZ85"/>
      <c r="RA85"/>
      <c r="RB85"/>
      <c r="RC85"/>
      <c r="RD85"/>
      <c r="RE85"/>
      <c r="RF85"/>
      <c r="RG85"/>
      <c r="RH85"/>
      <c r="RI85"/>
      <c r="RJ85"/>
      <c r="RK85"/>
      <c r="RL85"/>
      <c r="RM85"/>
      <c r="RN85"/>
      <c r="RO85"/>
      <c r="RP85"/>
      <c r="RQ85"/>
      <c r="RR85"/>
      <c r="RS85"/>
      <c r="RT85"/>
      <c r="RU85"/>
      <c r="RV85"/>
      <c r="RW85"/>
      <c r="RX85"/>
      <c r="RY85"/>
      <c r="RZ85"/>
      <c r="SA85"/>
      <c r="SB85"/>
      <c r="SC85"/>
      <c r="SD85"/>
      <c r="SE85"/>
      <c r="SF85"/>
      <c r="SG85"/>
      <c r="SH85"/>
      <c r="SI85"/>
      <c r="SJ85"/>
      <c r="SK85"/>
      <c r="SL85"/>
      <c r="SM85"/>
      <c r="SN85"/>
      <c r="SO85"/>
      <c r="SP85"/>
      <c r="SQ85"/>
      <c r="SR85"/>
      <c r="SS85"/>
      <c r="ST85"/>
      <c r="SU85"/>
      <c r="SV85"/>
      <c r="SW85"/>
      <c r="SX85"/>
      <c r="SY85"/>
      <c r="SZ85"/>
      <c r="TA85"/>
      <c r="TB85"/>
      <c r="TC85"/>
      <c r="TD85"/>
      <c r="TE85"/>
      <c r="TF85"/>
      <c r="TG85"/>
      <c r="TH85"/>
      <c r="TI85"/>
      <c r="TJ85"/>
      <c r="TK85"/>
      <c r="TL85"/>
      <c r="TM85"/>
      <c r="TN85"/>
      <c r="TO85"/>
      <c r="TP85"/>
      <c r="TQ85"/>
      <c r="TR85"/>
      <c r="TS85"/>
      <c r="TT85"/>
      <c r="TU85"/>
      <c r="TV85"/>
      <c r="TW85"/>
      <c r="TX85"/>
      <c r="TY85"/>
      <c r="TZ85"/>
      <c r="UA85"/>
      <c r="UB85"/>
      <c r="UC85"/>
      <c r="UD85"/>
      <c r="UE85"/>
      <c r="UF85"/>
      <c r="UG85"/>
      <c r="UH85"/>
      <c r="UI85"/>
      <c r="UJ85"/>
      <c r="UK85"/>
      <c r="UL85"/>
      <c r="UM85"/>
      <c r="UN85"/>
      <c r="UO85"/>
      <c r="UP85"/>
      <c r="UQ85"/>
      <c r="UR85"/>
      <c r="US85"/>
      <c r="UT85"/>
      <c r="UU85"/>
      <c r="UV85"/>
      <c r="UW85"/>
      <c r="UX85"/>
      <c r="UY85"/>
      <c r="UZ85"/>
      <c r="VA85"/>
      <c r="VB85"/>
      <c r="VC85"/>
      <c r="VD85"/>
      <c r="VE85"/>
      <c r="VF85"/>
      <c r="VG85"/>
      <c r="VH85"/>
      <c r="VI85"/>
      <c r="VJ85"/>
      <c r="VK85"/>
      <c r="VL85"/>
      <c r="VM85"/>
      <c r="VN85"/>
      <c r="VO85"/>
      <c r="VP85"/>
      <c r="VQ85"/>
      <c r="VR85"/>
      <c r="VS85"/>
      <c r="VT85"/>
      <c r="VU85"/>
      <c r="VV85"/>
      <c r="VW85"/>
      <c r="VX85"/>
      <c r="VY85"/>
      <c r="VZ85"/>
      <c r="WA85"/>
      <c r="WB85"/>
      <c r="WC85"/>
      <c r="WD85"/>
      <c r="WE85"/>
      <c r="WF85"/>
      <c r="WG85"/>
      <c r="WH85"/>
      <c r="WI85"/>
      <c r="WJ85"/>
      <c r="WK85"/>
      <c r="WL85"/>
      <c r="WM85"/>
      <c r="WN85"/>
      <c r="WO85"/>
      <c r="WP85"/>
      <c r="WQ85"/>
      <c r="WR85"/>
      <c r="WS85"/>
      <c r="WT85"/>
      <c r="WU85"/>
      <c r="WV85"/>
      <c r="WW85"/>
      <c r="WX85"/>
      <c r="WY85"/>
      <c r="WZ85"/>
      <c r="XA85"/>
      <c r="XB85"/>
      <c r="XC85"/>
      <c r="XD85"/>
      <c r="XE85"/>
      <c r="XF85"/>
      <c r="XG85"/>
      <c r="XH85"/>
      <c r="XI85"/>
      <c r="XJ85"/>
      <c r="XK85"/>
      <c r="XL85"/>
      <c r="XM85"/>
      <c r="XN85"/>
      <c r="XO85"/>
      <c r="XP85"/>
      <c r="XQ85"/>
      <c r="XR85"/>
      <c r="XS85"/>
      <c r="XT85"/>
      <c r="XU85"/>
      <c r="XV85"/>
      <c r="XW85"/>
      <c r="XX85"/>
      <c r="XY85"/>
      <c r="XZ85"/>
      <c r="YA85"/>
      <c r="YB85"/>
      <c r="YC85"/>
      <c r="YD85"/>
      <c r="YE85"/>
      <c r="YF85"/>
      <c r="YG85"/>
      <c r="YH85"/>
      <c r="YI85"/>
      <c r="YJ85"/>
      <c r="YK85"/>
      <c r="YL85"/>
      <c r="YM85"/>
      <c r="YN85"/>
      <c r="YO85"/>
      <c r="YP85"/>
      <c r="YQ85"/>
      <c r="YR85"/>
      <c r="YS85"/>
      <c r="YT85"/>
      <c r="YU85"/>
      <c r="YV85"/>
      <c r="YW85"/>
      <c r="YX85"/>
      <c r="YY85"/>
      <c r="YZ85"/>
      <c r="ZA85"/>
      <c r="ZB85"/>
      <c r="ZC85"/>
      <c r="ZD85"/>
      <c r="ZE85"/>
      <c r="ZF85"/>
      <c r="ZG85"/>
      <c r="ZH85"/>
      <c r="ZI85"/>
      <c r="ZJ85"/>
      <c r="ZK85"/>
      <c r="ZL85"/>
      <c r="ZM85"/>
      <c r="ZN85"/>
      <c r="ZO85"/>
      <c r="ZP85"/>
      <c r="ZQ85"/>
      <c r="ZR85"/>
      <c r="ZS85"/>
      <c r="ZT85"/>
      <c r="ZU85"/>
      <c r="ZV85"/>
      <c r="ZW85"/>
      <c r="ZX85"/>
      <c r="ZY85"/>
      <c r="ZZ85"/>
      <c r="AAA85"/>
      <c r="AAB85"/>
      <c r="AAC85"/>
      <c r="AAD85"/>
      <c r="AAE85"/>
      <c r="AAF85"/>
      <c r="AAG85"/>
      <c r="AAH85"/>
      <c r="AAI85"/>
      <c r="AAJ85"/>
      <c r="AAK85"/>
      <c r="AAL85"/>
      <c r="AAM85"/>
      <c r="AAN85"/>
      <c r="AAO85"/>
      <c r="AAP85"/>
      <c r="AAQ85"/>
      <c r="AAR85"/>
      <c r="AAS85"/>
      <c r="AAT85"/>
      <c r="AAU85"/>
      <c r="AAV85"/>
      <c r="AAW85"/>
      <c r="AAX85"/>
      <c r="AAY85"/>
      <c r="AAZ85"/>
      <c r="ABA85"/>
      <c r="ABB85"/>
      <c r="ABC85"/>
      <c r="ABD85"/>
      <c r="ABE85"/>
      <c r="ABF85"/>
      <c r="ABG85"/>
      <c r="ABH85"/>
      <c r="ABI85"/>
      <c r="ABJ85"/>
      <c r="ABK85"/>
      <c r="ABL85"/>
      <c r="ABM85"/>
      <c r="ABN85"/>
      <c r="ABO85"/>
      <c r="ABP85"/>
      <c r="ABQ85"/>
      <c r="ABR85"/>
      <c r="ABS85"/>
      <c r="ABT85"/>
      <c r="ABU85"/>
      <c r="ABV85"/>
      <c r="ABW85"/>
      <c r="ABX85"/>
      <c r="ABY85"/>
      <c r="ABZ85"/>
      <c r="ACA85"/>
      <c r="ACB85"/>
      <c r="ACC85"/>
      <c r="ACD85"/>
      <c r="ACE85"/>
      <c r="ACF85"/>
      <c r="ACG85"/>
      <c r="ACH85"/>
      <c r="ACI85"/>
      <c r="ACJ85"/>
      <c r="ACK85"/>
      <c r="ACL85"/>
      <c r="ACM85"/>
      <c r="ACN85"/>
      <c r="ACO85"/>
      <c r="ACP85"/>
      <c r="ACQ85"/>
      <c r="ACR85"/>
      <c r="ACS85"/>
      <c r="ACT85"/>
      <c r="ACU85"/>
      <c r="ACV85"/>
      <c r="ACW85"/>
      <c r="ACX85"/>
      <c r="ACY85"/>
      <c r="ACZ85"/>
      <c r="ADA85"/>
      <c r="ADB85"/>
      <c r="ADC85"/>
      <c r="ADD85"/>
      <c r="ADE85"/>
      <c r="ADF85"/>
      <c r="ADG85"/>
      <c r="ADH85"/>
      <c r="ADI85"/>
      <c r="ADJ85"/>
      <c r="ADK85"/>
      <c r="ADL85"/>
      <c r="ADM85"/>
      <c r="ADN85"/>
      <c r="ADO85"/>
      <c r="ADP85"/>
      <c r="ADQ85"/>
      <c r="ADR85"/>
      <c r="ADS85"/>
      <c r="ADT85"/>
      <c r="ADU85"/>
      <c r="ADV85"/>
      <c r="ADW85"/>
      <c r="ADX85"/>
      <c r="ADY85"/>
      <c r="ADZ85"/>
      <c r="AEA85"/>
      <c r="AEB85"/>
      <c r="AEC85"/>
      <c r="AED85"/>
      <c r="AEE85"/>
      <c r="AEF85"/>
      <c r="AEG85"/>
      <c r="AEH85"/>
      <c r="AEI85"/>
      <c r="AEJ85"/>
      <c r="AEK85"/>
      <c r="AEL85"/>
      <c r="AEM85"/>
      <c r="AEN85"/>
      <c r="AEO85"/>
      <c r="AEP85"/>
      <c r="AEQ85"/>
      <c r="AER85"/>
      <c r="AES85"/>
      <c r="AET85"/>
      <c r="AEU85"/>
      <c r="AEV85"/>
      <c r="AEW85"/>
      <c r="AEX85"/>
      <c r="AEY85"/>
      <c r="AEZ85"/>
      <c r="AFA85"/>
      <c r="AFB85"/>
      <c r="AFC85"/>
      <c r="AFD85"/>
      <c r="AFE85"/>
      <c r="AFF85"/>
      <c r="AFG85"/>
      <c r="AFH85"/>
      <c r="AFI85"/>
      <c r="AFJ85"/>
      <c r="AFK85"/>
      <c r="AFL85"/>
      <c r="AFM85"/>
      <c r="AFN85"/>
      <c r="AFO85"/>
      <c r="AFP85"/>
      <c r="AFQ85"/>
      <c r="AFR85"/>
      <c r="AFS85"/>
      <c r="AFT85"/>
      <c r="AFU85"/>
      <c r="AFV85"/>
      <c r="AFW85"/>
      <c r="AFX85"/>
      <c r="AFY85"/>
      <c r="AFZ85"/>
      <c r="AGA85"/>
      <c r="AGB85"/>
      <c r="AGC85"/>
      <c r="AGD85"/>
      <c r="AGE85"/>
      <c r="AGF85"/>
      <c r="AGG85"/>
      <c r="AGH85"/>
      <c r="AGI85"/>
      <c r="AGJ85"/>
      <c r="AGK85"/>
      <c r="AGL85"/>
      <c r="AGM85"/>
      <c r="AGN85"/>
      <c r="AGO85"/>
      <c r="AGP85"/>
      <c r="AGQ85"/>
      <c r="AGR85"/>
      <c r="AGS85"/>
      <c r="AGT85"/>
      <c r="AGU85"/>
      <c r="AGV85"/>
      <c r="AGW85"/>
      <c r="AGX85"/>
      <c r="AGY85"/>
      <c r="AGZ85"/>
      <c r="AHA85"/>
      <c r="AHB85"/>
      <c r="AHC85"/>
      <c r="AHD85"/>
      <c r="AHE85"/>
      <c r="AHF85"/>
      <c r="AHG85"/>
      <c r="AHH85"/>
      <c r="AHI85"/>
      <c r="AHJ85"/>
      <c r="AHK85"/>
      <c r="AHL85"/>
      <c r="AHM85"/>
      <c r="AHN85"/>
      <c r="AHO85"/>
      <c r="AHP85"/>
      <c r="AHQ85"/>
      <c r="AHR85"/>
      <c r="AHS85"/>
      <c r="AHT85"/>
      <c r="AHU85"/>
      <c r="AHV85"/>
      <c r="AHW85"/>
      <c r="AHX85"/>
      <c r="AHY85"/>
      <c r="AHZ85"/>
      <c r="AIA85"/>
      <c r="AIB85"/>
      <c r="AIC85"/>
      <c r="AID85"/>
      <c r="AIE85"/>
      <c r="AIF85"/>
      <c r="AIG85"/>
      <c r="AIH85"/>
      <c r="AII85"/>
      <c r="AIJ85"/>
      <c r="AIK85"/>
      <c r="AIL85"/>
      <c r="AIM85"/>
      <c r="AIN85"/>
      <c r="AIO85"/>
      <c r="AIP85"/>
      <c r="AIQ85"/>
      <c r="AIR85"/>
      <c r="AIS85"/>
      <c r="AIT85"/>
      <c r="AIU85"/>
      <c r="AIV85"/>
      <c r="AIW85"/>
      <c r="AIX85"/>
      <c r="AIY85"/>
      <c r="AIZ85"/>
      <c r="AJA85"/>
      <c r="AJB85"/>
      <c r="AJC85"/>
      <c r="AJD85"/>
      <c r="AJE85"/>
      <c r="AJF85"/>
      <c r="AJG85"/>
      <c r="AJH85"/>
      <c r="AJI85"/>
      <c r="AJJ85"/>
      <c r="AJK85"/>
      <c r="AJL85"/>
      <c r="AJM85"/>
      <c r="AJN85"/>
      <c r="AJO85"/>
      <c r="AJP85"/>
      <c r="AJQ85"/>
      <c r="AJR85"/>
      <c r="AJS85"/>
      <c r="AJT85"/>
      <c r="AJU85"/>
      <c r="AJV85"/>
      <c r="AJW85"/>
      <c r="AJX85"/>
      <c r="AJY85"/>
      <c r="AJZ85"/>
      <c r="AKA85"/>
      <c r="AKB85"/>
      <c r="AKC85"/>
      <c r="AKD85"/>
      <c r="AKE85"/>
      <c r="AKF85"/>
      <c r="AKG85"/>
      <c r="AKH85"/>
      <c r="AKI85"/>
      <c r="AKJ85"/>
      <c r="AKK85"/>
      <c r="AKL85"/>
      <c r="AKM85"/>
      <c r="AKN85"/>
      <c r="AKO85"/>
      <c r="AKP85"/>
      <c r="AKQ85"/>
      <c r="AKR85"/>
      <c r="AKS85"/>
      <c r="AKT85"/>
      <c r="AKU85"/>
      <c r="AKV85"/>
      <c r="AKW85"/>
      <c r="AKX85"/>
      <c r="AKY85"/>
      <c r="AKZ85"/>
      <c r="ALA85"/>
      <c r="ALB85"/>
      <c r="ALC85"/>
      <c r="ALD85"/>
      <c r="ALE85"/>
      <c r="ALF85"/>
      <c r="ALG85"/>
      <c r="ALH85"/>
      <c r="ALI85"/>
      <c r="ALJ85"/>
      <c r="ALK85"/>
      <c r="ALL85"/>
      <c r="ALM85"/>
      <c r="ALN85"/>
      <c r="ALO85"/>
      <c r="ALP85"/>
      <c r="ALQ85"/>
      <c r="ALR85"/>
      <c r="ALS85"/>
      <c r="ALT85"/>
      <c r="ALU85"/>
      <c r="ALV85"/>
      <c r="ALW85"/>
      <c r="ALX85"/>
      <c r="ALY85"/>
      <c r="ALZ85"/>
      <c r="AMA85"/>
      <c r="AMB85"/>
      <c r="AMC85"/>
      <c r="AMD85"/>
      <c r="AME85"/>
      <c r="AMF85"/>
      <c r="AMG85"/>
      <c r="AMH85"/>
      <c r="AMI85"/>
      <c r="AMJ85"/>
      <c r="AMK85"/>
      <c r="AML85"/>
      <c r="AMM85"/>
      <c r="AMN85"/>
      <c r="AMO85"/>
      <c r="AMP85"/>
      <c r="AMQ85"/>
      <c r="AMR85"/>
      <c r="AMS85"/>
      <c r="AMT85"/>
      <c r="AMU85"/>
      <c r="AMV85"/>
      <c r="AMW85"/>
      <c r="AMX85"/>
      <c r="AMY85"/>
      <c r="AMZ85"/>
      <c r="ANA85"/>
      <c r="ANB85"/>
      <c r="ANC85"/>
      <c r="AND85"/>
      <c r="ANE85"/>
      <c r="ANF85"/>
      <c r="ANG85"/>
      <c r="ANH85"/>
      <c r="ANI85"/>
      <c r="ANJ85"/>
      <c r="ANK85"/>
      <c r="ANL85"/>
      <c r="ANM85"/>
      <c r="ANN85"/>
      <c r="ANO85"/>
      <c r="ANP85"/>
      <c r="ANQ85"/>
      <c r="ANR85"/>
      <c r="ANS85"/>
      <c r="ANT85"/>
      <c r="ANU85"/>
      <c r="ANV85"/>
      <c r="ANW85"/>
      <c r="ANX85"/>
      <c r="ANY85"/>
      <c r="ANZ85"/>
      <c r="AOA85"/>
      <c r="AOB85"/>
      <c r="AOC85"/>
      <c r="AOD85"/>
      <c r="AOE85"/>
      <c r="AOF85"/>
      <c r="AOG85"/>
      <c r="AOH85"/>
      <c r="AOI85"/>
      <c r="AOJ85"/>
      <c r="AOK85"/>
      <c r="AOL85"/>
      <c r="AOM85"/>
      <c r="AON85"/>
      <c r="AOO85"/>
      <c r="AOP85"/>
      <c r="AOQ85"/>
      <c r="AOR85"/>
      <c r="AOS85"/>
      <c r="AOT85"/>
      <c r="AOU85"/>
      <c r="AOV85"/>
      <c r="AOW85"/>
      <c r="AOX85"/>
      <c r="AOY85"/>
      <c r="AOZ85"/>
      <c r="APA85"/>
      <c r="APB85"/>
      <c r="APC85"/>
      <c r="APD85"/>
      <c r="APE85"/>
      <c r="APF85"/>
      <c r="APG85"/>
      <c r="APH85"/>
      <c r="API85"/>
      <c r="APJ85"/>
      <c r="APK85"/>
      <c r="APL85"/>
      <c r="APM85"/>
      <c r="APN85"/>
      <c r="APO85"/>
      <c r="APP85"/>
      <c r="APQ85"/>
      <c r="APR85"/>
      <c r="APS85"/>
      <c r="APT85"/>
      <c r="APU85"/>
      <c r="APV85"/>
      <c r="APW85"/>
      <c r="APX85"/>
      <c r="APY85"/>
      <c r="APZ85"/>
      <c r="AQA85"/>
      <c r="AQB85"/>
      <c r="AQC85"/>
      <c r="AQD85"/>
      <c r="AQE85"/>
      <c r="AQF85"/>
      <c r="AQG85"/>
      <c r="AQH85"/>
      <c r="AQI85"/>
      <c r="AQJ85"/>
      <c r="AQK85"/>
      <c r="AQL85"/>
      <c r="AQM85"/>
      <c r="AQN85"/>
      <c r="AQO85"/>
      <c r="AQP85"/>
      <c r="AQQ85"/>
      <c r="AQR85"/>
      <c r="AQS85"/>
      <c r="AQT85"/>
      <c r="AQU85"/>
      <c r="AQV85"/>
      <c r="AQW85"/>
      <c r="AQX85"/>
      <c r="AQY85"/>
      <c r="AQZ85"/>
      <c r="ARA85"/>
      <c r="ARB85"/>
      <c r="ARC85"/>
      <c r="ARD85"/>
      <c r="ARE85"/>
      <c r="ARF85"/>
      <c r="ARG85"/>
      <c r="ARH85"/>
      <c r="ARI85"/>
      <c r="ARJ85"/>
      <c r="ARK85"/>
      <c r="ARL85"/>
      <c r="ARM85"/>
      <c r="ARN85"/>
      <c r="ARO85"/>
      <c r="ARP85"/>
      <c r="ARQ85"/>
      <c r="ARR85"/>
      <c r="ARS85"/>
      <c r="ART85"/>
      <c r="ARU85"/>
      <c r="ARV85"/>
      <c r="ARW85"/>
      <c r="ARX85"/>
      <c r="ARY85"/>
      <c r="ARZ85"/>
      <c r="ASA85"/>
      <c r="ASB85"/>
      <c r="ASC85"/>
      <c r="ASD85"/>
      <c r="ASE85"/>
      <c r="ASF85"/>
      <c r="ASG85"/>
      <c r="ASH85"/>
      <c r="ASI85"/>
      <c r="ASJ85"/>
      <c r="ASK85"/>
      <c r="ASL85"/>
      <c r="ASM85"/>
      <c r="ASN85"/>
      <c r="ASO85"/>
      <c r="ASP85"/>
      <c r="ASQ85"/>
      <c r="ASR85"/>
      <c r="ASS85"/>
      <c r="AST85"/>
      <c r="ASU85"/>
      <c r="ASV85"/>
      <c r="ASW85"/>
      <c r="ASX85"/>
      <c r="ASY85"/>
      <c r="ASZ85"/>
      <c r="ATA85"/>
      <c r="ATB85"/>
      <c r="ATC85"/>
      <c r="ATD85"/>
      <c r="ATE85"/>
      <c r="ATF85"/>
      <c r="ATG85"/>
      <c r="ATH85"/>
      <c r="ATI85"/>
      <c r="ATJ85"/>
      <c r="ATK85"/>
      <c r="ATL85"/>
      <c r="ATM85"/>
      <c r="ATN85"/>
      <c r="ATO85"/>
      <c r="ATP85"/>
      <c r="ATQ85"/>
      <c r="ATR85"/>
      <c r="ATS85"/>
      <c r="ATT85"/>
      <c r="ATU85"/>
      <c r="ATV85"/>
      <c r="ATW85"/>
      <c r="ATX85"/>
      <c r="ATY85"/>
      <c r="ATZ85"/>
      <c r="AUA85"/>
      <c r="AUB85"/>
      <c r="AUC85"/>
      <c r="AUD85"/>
      <c r="AUE85"/>
      <c r="AUF85"/>
      <c r="AUG85"/>
      <c r="AUH85"/>
      <c r="AUI85"/>
      <c r="AUJ85"/>
      <c r="AUK85"/>
      <c r="AUL85"/>
      <c r="AUM85"/>
      <c r="AUN85"/>
      <c r="AUO85"/>
      <c r="AUP85"/>
      <c r="AUQ85"/>
      <c r="AUR85"/>
      <c r="AUS85"/>
      <c r="AUT85"/>
      <c r="AUU85"/>
      <c r="AUV85"/>
      <c r="AUW85"/>
      <c r="AUX85"/>
      <c r="AUY85"/>
      <c r="AUZ85"/>
      <c r="AVA85"/>
      <c r="AVB85"/>
      <c r="AVC85"/>
      <c r="AVD85"/>
      <c r="AVE85"/>
      <c r="AVF85"/>
      <c r="AVG85"/>
      <c r="AVH85"/>
      <c r="AVI85"/>
      <c r="AVJ85"/>
      <c r="AVK85"/>
      <c r="AVL85"/>
      <c r="AVM85"/>
      <c r="AVN85"/>
      <c r="AVO85"/>
      <c r="AVP85"/>
      <c r="AVQ85"/>
      <c r="AVR85"/>
      <c r="AVS85"/>
      <c r="AVT85"/>
      <c r="AVU85"/>
      <c r="AVV85"/>
      <c r="AVW85"/>
      <c r="AVX85"/>
      <c r="AVY85"/>
      <c r="AVZ85"/>
      <c r="AWA85"/>
    </row>
    <row r="86" spans="1:1275" ht="15" x14ac:dyDescent="0.25">
      <c r="A86" s="41" t="s">
        <v>149</v>
      </c>
      <c r="B86" s="40"/>
      <c r="C86" s="40"/>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v>1</v>
      </c>
      <c r="AQ86" s="40">
        <v>72000</v>
      </c>
      <c r="AR86" s="40">
        <v>1</v>
      </c>
      <c r="AS86" s="40">
        <v>35000</v>
      </c>
      <c r="AT86" s="40"/>
      <c r="AU86" s="40"/>
      <c r="AV86" s="40">
        <v>2</v>
      </c>
      <c r="AW86" s="40">
        <v>53500</v>
      </c>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v>1</v>
      </c>
      <c r="BY86" s="40">
        <v>100000</v>
      </c>
      <c r="BZ86" s="40">
        <v>1</v>
      </c>
      <c r="CA86" s="40">
        <v>100000</v>
      </c>
      <c r="CB86" s="40">
        <v>3</v>
      </c>
      <c r="CC86" s="40">
        <v>69000</v>
      </c>
      <c r="CD86" s="40"/>
      <c r="CE86" s="40"/>
      <c r="CF86" s="40"/>
      <c r="CG86" s="40"/>
      <c r="CH86" s="40"/>
      <c r="CI86" s="40"/>
      <c r="CJ86" s="40"/>
      <c r="CK86" s="40"/>
      <c r="CL86" s="40"/>
      <c r="CM86" s="40"/>
      <c r="CN86" s="40"/>
      <c r="CO86" s="40"/>
      <c r="CP86" s="40"/>
      <c r="CQ86" s="40"/>
      <c r="CR86" s="40"/>
      <c r="CS86" s="40"/>
      <c r="CT86" s="40">
        <v>1</v>
      </c>
      <c r="CU86" s="40">
        <v>36000</v>
      </c>
      <c r="CV86" s="40">
        <v>1</v>
      </c>
      <c r="CW86" s="40">
        <v>36000</v>
      </c>
      <c r="CX86" s="40"/>
      <c r="CY86" s="40"/>
      <c r="CZ86" s="40"/>
      <c r="DA86" s="40"/>
      <c r="DB86" s="40"/>
      <c r="DC86" s="40"/>
      <c r="DD86" s="40"/>
      <c r="DE86" s="40"/>
      <c r="DF86" s="40"/>
      <c r="DG86" s="40"/>
      <c r="DH86" s="40"/>
      <c r="DI86" s="40"/>
      <c r="DJ86" s="40"/>
      <c r="DK86" s="40"/>
      <c r="DL86" s="40"/>
      <c r="DM86" s="40"/>
      <c r="DN86" s="40"/>
      <c r="DO86" s="40"/>
      <c r="DP86" s="40">
        <v>1</v>
      </c>
      <c r="DQ86" s="40">
        <v>36000</v>
      </c>
      <c r="DR86" s="40"/>
      <c r="DS86" s="40"/>
      <c r="DT86" s="40"/>
      <c r="DU86" s="40"/>
      <c r="DV86" s="40"/>
      <c r="DW86" s="40"/>
      <c r="DX86" s="40"/>
      <c r="DY86" s="40"/>
      <c r="DZ86" s="40"/>
      <c r="EA86" s="40"/>
      <c r="EB86" s="40"/>
      <c r="EC86" s="40"/>
      <c r="ED86" s="40"/>
      <c r="EE86" s="40"/>
      <c r="EF86" s="40"/>
      <c r="EG86" s="40"/>
      <c r="EH86" s="40"/>
      <c r="EI86" s="40"/>
      <c r="EJ86" s="40"/>
      <c r="EK86" s="40"/>
      <c r="EL86" s="40"/>
      <c r="EM86" s="40"/>
      <c r="EN86" s="40">
        <v>1</v>
      </c>
      <c r="EO86" s="40">
        <v>24000</v>
      </c>
      <c r="EP86" s="40">
        <v>1</v>
      </c>
      <c r="EQ86" s="40">
        <v>24000</v>
      </c>
      <c r="ER86" s="40"/>
      <c r="ES86" s="40"/>
      <c r="ET86" s="40"/>
      <c r="EU86" s="40"/>
      <c r="EV86" s="40"/>
      <c r="EW86" s="40"/>
      <c r="EX86" s="40"/>
      <c r="EY86" s="40"/>
      <c r="EZ86" s="40"/>
      <c r="FA86" s="40"/>
      <c r="FB86" s="40">
        <v>1</v>
      </c>
      <c r="FC86" s="40">
        <v>24000</v>
      </c>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v>1</v>
      </c>
      <c r="IE86" s="40">
        <v>41000</v>
      </c>
      <c r="IF86" s="40">
        <v>1</v>
      </c>
      <c r="IG86" s="40">
        <v>41000</v>
      </c>
      <c r="IH86" s="40"/>
      <c r="II86" s="40"/>
      <c r="IJ86" s="40"/>
      <c r="IK86" s="40"/>
      <c r="IL86" s="40">
        <v>1</v>
      </c>
      <c r="IM86" s="40">
        <v>60000</v>
      </c>
      <c r="IN86" s="40"/>
      <c r="IO86" s="40"/>
      <c r="IP86" s="40">
        <v>1</v>
      </c>
      <c r="IQ86" s="40">
        <v>60000</v>
      </c>
      <c r="IR86" s="40"/>
      <c r="IS86" s="40"/>
      <c r="IT86" s="40"/>
      <c r="IU86" s="40"/>
      <c r="IV86" s="40"/>
      <c r="IW86" s="40"/>
      <c r="IX86" s="40"/>
      <c r="IY86" s="40"/>
      <c r="IZ86" s="40"/>
      <c r="JA86" s="40"/>
      <c r="JB86" s="40"/>
      <c r="JC86" s="40"/>
      <c r="JD86" s="40"/>
      <c r="JE86" s="40"/>
      <c r="JF86" s="40"/>
      <c r="JG86" s="40"/>
      <c r="JH86" s="40"/>
      <c r="JI86" s="40"/>
      <c r="JJ86" s="40"/>
      <c r="JK86" s="40"/>
      <c r="JL86" s="40">
        <v>2</v>
      </c>
      <c r="JM86" s="40">
        <v>50500</v>
      </c>
      <c r="JN86" s="40"/>
      <c r="JO86" s="40"/>
      <c r="JP86" s="40"/>
      <c r="JQ86" s="40"/>
      <c r="JR86" s="40"/>
      <c r="JS86" s="40"/>
      <c r="JT86" s="40"/>
      <c r="JU86" s="40"/>
      <c r="JV86" s="40"/>
      <c r="JW86" s="40"/>
      <c r="JX86" s="40"/>
      <c r="JY86" s="40"/>
      <c r="JZ86" s="40"/>
      <c r="KA86" s="40"/>
      <c r="KB86" s="40"/>
      <c r="KC86" s="40"/>
      <c r="KD86" s="40"/>
      <c r="KE86" s="40"/>
      <c r="KF86" s="40"/>
      <c r="KG86" s="40"/>
      <c r="KH86" s="40"/>
      <c r="KI86" s="40"/>
      <c r="KJ86" s="40"/>
      <c r="KK86" s="40"/>
      <c r="KL86" s="40"/>
      <c r="KM86" s="40"/>
      <c r="KN86" s="40"/>
      <c r="KO86" s="40"/>
      <c r="KP86" s="40"/>
      <c r="KQ86" s="40"/>
      <c r="KR86" s="40"/>
      <c r="KS86" s="40"/>
      <c r="KT86" s="40"/>
      <c r="KU86" s="40"/>
      <c r="KV86" s="40"/>
      <c r="KW86" s="40"/>
      <c r="KX86" s="40"/>
      <c r="KY86" s="40"/>
      <c r="KZ86" s="40"/>
      <c r="LA86" s="40"/>
      <c r="LB86" s="40"/>
      <c r="LC86" s="40"/>
      <c r="LD86" s="40"/>
      <c r="LE86" s="40"/>
      <c r="LF86" s="40"/>
      <c r="LG86" s="40"/>
      <c r="LH86" s="40"/>
      <c r="LI86" s="40"/>
      <c r="LJ86" s="40"/>
      <c r="LK86" s="40"/>
      <c r="LL86" s="40"/>
      <c r="LM86" s="40"/>
      <c r="LN86" s="40"/>
      <c r="LO86" s="40"/>
      <c r="LP86" s="40"/>
      <c r="LQ86" s="40"/>
      <c r="LR86" s="40">
        <v>2</v>
      </c>
      <c r="LS86" s="40">
        <v>67573.5</v>
      </c>
      <c r="LT86" s="40"/>
      <c r="LU86" s="40"/>
      <c r="LV86" s="40">
        <v>2</v>
      </c>
      <c r="LW86" s="40">
        <v>67573.5</v>
      </c>
      <c r="LX86" s="40"/>
      <c r="LY86" s="40"/>
      <c r="LZ86" s="40"/>
      <c r="MA86" s="40"/>
      <c r="MB86" s="40"/>
      <c r="MC86" s="40"/>
      <c r="MD86" s="40"/>
      <c r="ME86" s="40"/>
      <c r="MF86" s="40"/>
      <c r="MG86" s="40"/>
      <c r="MH86" s="40"/>
      <c r="MI86" s="40"/>
      <c r="MJ86" s="40"/>
      <c r="MK86" s="40"/>
      <c r="ML86" s="40"/>
      <c r="MM86" s="40"/>
      <c r="MN86" s="40"/>
      <c r="MO86" s="40"/>
      <c r="MP86" s="40"/>
      <c r="MQ86" s="40"/>
      <c r="MR86" s="40"/>
      <c r="MS86" s="40"/>
      <c r="MT86" s="40"/>
      <c r="MU86" s="40"/>
      <c r="MV86" s="40"/>
      <c r="MW86" s="40"/>
      <c r="MX86" s="40">
        <v>2</v>
      </c>
      <c r="MY86" s="40">
        <v>67573.5</v>
      </c>
      <c r="MZ86" s="40">
        <v>9</v>
      </c>
      <c r="NA86" s="40">
        <v>55905.222222222219</v>
      </c>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c r="ST86"/>
      <c r="SU86"/>
      <c r="SV86"/>
      <c r="SW86"/>
      <c r="SX86"/>
      <c r="SY86"/>
      <c r="SZ86"/>
      <c r="TA86"/>
      <c r="TB86"/>
      <c r="TC86"/>
      <c r="TD86"/>
      <c r="TE86"/>
      <c r="TF86"/>
      <c r="TG86"/>
      <c r="TH86"/>
      <c r="TI86"/>
      <c r="TJ86"/>
      <c r="TK86"/>
      <c r="TL86"/>
      <c r="TM86"/>
      <c r="TN86"/>
      <c r="TO86"/>
      <c r="TP86"/>
      <c r="TQ86"/>
      <c r="TR86"/>
      <c r="TS86"/>
      <c r="TT86"/>
      <c r="TU86"/>
      <c r="TV86"/>
      <c r="TW86"/>
      <c r="TX86"/>
      <c r="TY86"/>
      <c r="TZ86"/>
      <c r="UA86"/>
      <c r="UB86"/>
      <c r="UC86"/>
      <c r="UD86"/>
      <c r="UE86"/>
      <c r="UF86"/>
      <c r="UG86"/>
      <c r="UH86"/>
      <c r="UI86"/>
      <c r="UJ86"/>
      <c r="UK86"/>
      <c r="UL86"/>
      <c r="UM86"/>
      <c r="UN86"/>
      <c r="UO86"/>
      <c r="UP86"/>
      <c r="UQ86"/>
      <c r="UR86"/>
      <c r="US86"/>
      <c r="UT86"/>
      <c r="UU86"/>
      <c r="UV86"/>
      <c r="UW86"/>
      <c r="UX86"/>
      <c r="UY86"/>
      <c r="UZ86"/>
      <c r="VA86"/>
      <c r="VB86"/>
      <c r="VC86"/>
      <c r="VD86"/>
      <c r="VE86"/>
      <c r="VF86"/>
      <c r="VG86"/>
      <c r="VH86"/>
      <c r="VI86"/>
      <c r="VJ86"/>
      <c r="VK86"/>
      <c r="VL86"/>
      <c r="VM86"/>
      <c r="VN86"/>
      <c r="VO86"/>
      <c r="VP86"/>
      <c r="VQ86"/>
      <c r="VR86"/>
      <c r="VS86"/>
      <c r="VT86"/>
      <c r="VU86"/>
      <c r="VV86"/>
      <c r="VW86"/>
      <c r="VX86"/>
      <c r="VY86"/>
      <c r="VZ86"/>
      <c r="WA86"/>
      <c r="WB86"/>
      <c r="WC86"/>
      <c r="WD86"/>
      <c r="WE86"/>
      <c r="WF86"/>
      <c r="WG86"/>
      <c r="WH86"/>
      <c r="WI86"/>
      <c r="WJ86"/>
      <c r="WK86"/>
      <c r="WL86"/>
      <c r="WM86"/>
      <c r="WN86"/>
      <c r="WO86"/>
      <c r="WP86"/>
      <c r="WQ86"/>
      <c r="WR86"/>
      <c r="WS86"/>
      <c r="WT86"/>
      <c r="WU86"/>
      <c r="WV86"/>
      <c r="WW86"/>
      <c r="WX86"/>
      <c r="WY86"/>
      <c r="WZ86"/>
      <c r="XA86"/>
      <c r="XB86"/>
      <c r="XC86"/>
      <c r="XD86"/>
      <c r="XE86"/>
      <c r="XF86"/>
      <c r="XG86"/>
      <c r="XH86"/>
      <c r="XI86"/>
      <c r="XJ86"/>
      <c r="XK86"/>
      <c r="XL86"/>
      <c r="XM86"/>
      <c r="XN86"/>
      <c r="XO86"/>
      <c r="XP86"/>
      <c r="XQ86"/>
      <c r="XR86"/>
      <c r="XS86"/>
      <c r="XT86"/>
      <c r="XU86"/>
      <c r="XV86"/>
      <c r="XW86"/>
      <c r="XX86"/>
      <c r="XY86"/>
      <c r="XZ86"/>
      <c r="YA86"/>
      <c r="YB86"/>
      <c r="YC86"/>
      <c r="YD86"/>
      <c r="YE86"/>
      <c r="YF86"/>
      <c r="YG86"/>
      <c r="YH86"/>
      <c r="YI86"/>
      <c r="YJ86"/>
      <c r="YK86"/>
      <c r="YL86"/>
      <c r="YM86"/>
      <c r="YN86"/>
      <c r="YO86"/>
      <c r="YP86"/>
      <c r="YQ86"/>
      <c r="YR86"/>
      <c r="YS86"/>
      <c r="YT86"/>
      <c r="YU86"/>
      <c r="YV86"/>
      <c r="YW86"/>
      <c r="YX86"/>
      <c r="YY86"/>
      <c r="YZ86"/>
      <c r="ZA86"/>
      <c r="ZB86"/>
      <c r="ZC86"/>
      <c r="ZD86"/>
      <c r="ZE86"/>
      <c r="ZF86"/>
      <c r="ZG86"/>
      <c r="ZH86"/>
      <c r="ZI86"/>
      <c r="ZJ86"/>
      <c r="ZK86"/>
      <c r="ZL86"/>
      <c r="ZM86"/>
      <c r="ZN86"/>
      <c r="ZO86"/>
      <c r="ZP86"/>
      <c r="ZQ86"/>
      <c r="ZR86"/>
      <c r="ZS86"/>
      <c r="ZT86"/>
      <c r="ZU86"/>
      <c r="ZV86"/>
      <c r="ZW86"/>
      <c r="ZX86"/>
      <c r="ZY86"/>
      <c r="ZZ86"/>
      <c r="AAA86"/>
      <c r="AAB86"/>
      <c r="AAC86"/>
      <c r="AAD86"/>
      <c r="AAE86"/>
      <c r="AAF86"/>
      <c r="AAG86"/>
      <c r="AAH86"/>
      <c r="AAI86"/>
      <c r="AAJ86"/>
      <c r="AAK86"/>
      <c r="AAL86"/>
      <c r="AAM86"/>
      <c r="AAN86"/>
      <c r="AAO86"/>
      <c r="AAP86"/>
      <c r="AAQ86"/>
      <c r="AAR86"/>
      <c r="AAS86"/>
      <c r="AAT86"/>
      <c r="AAU86"/>
      <c r="AAV86"/>
      <c r="AAW86"/>
      <c r="AAX86"/>
      <c r="AAY86"/>
      <c r="AAZ86"/>
      <c r="ABA86"/>
      <c r="ABB86"/>
      <c r="ABC86"/>
      <c r="ABD86"/>
      <c r="ABE86"/>
      <c r="ABF86"/>
      <c r="ABG86"/>
      <c r="ABH86"/>
      <c r="ABI86"/>
      <c r="ABJ86"/>
      <c r="ABK86"/>
      <c r="ABL86"/>
      <c r="ABM86"/>
      <c r="ABN86"/>
      <c r="ABO86"/>
      <c r="ABP86"/>
      <c r="ABQ86"/>
      <c r="ABR86"/>
      <c r="ABS86"/>
      <c r="ABT86"/>
      <c r="ABU86"/>
      <c r="ABV86"/>
      <c r="ABW86"/>
      <c r="ABX86"/>
      <c r="ABY86"/>
      <c r="ABZ86"/>
      <c r="ACA86"/>
      <c r="ACB86"/>
      <c r="ACC86"/>
      <c r="ACD86"/>
      <c r="ACE86"/>
      <c r="ACF86"/>
      <c r="ACG86"/>
      <c r="ACH86"/>
      <c r="ACI86"/>
      <c r="ACJ86"/>
      <c r="ACK86"/>
      <c r="ACL86"/>
      <c r="ACM86"/>
      <c r="ACN86"/>
      <c r="ACO86"/>
      <c r="ACP86"/>
      <c r="ACQ86"/>
      <c r="ACR86"/>
      <c r="ACS86"/>
      <c r="ACT86"/>
      <c r="ACU86"/>
      <c r="ACV86"/>
      <c r="ACW86"/>
      <c r="ACX86"/>
      <c r="ACY86"/>
      <c r="ACZ86"/>
      <c r="ADA86"/>
      <c r="ADB86"/>
      <c r="ADC86"/>
      <c r="ADD86"/>
      <c r="ADE86"/>
      <c r="ADF86"/>
      <c r="ADG86"/>
      <c r="ADH86"/>
      <c r="ADI86"/>
      <c r="ADJ86"/>
      <c r="ADK86"/>
      <c r="ADL86"/>
      <c r="ADM86"/>
      <c r="ADN86"/>
      <c r="ADO86"/>
      <c r="ADP86"/>
      <c r="ADQ86"/>
      <c r="ADR86"/>
      <c r="ADS86"/>
      <c r="ADT86"/>
      <c r="ADU86"/>
      <c r="ADV86"/>
      <c r="ADW86"/>
      <c r="ADX86"/>
      <c r="ADY86"/>
      <c r="ADZ86"/>
      <c r="AEA86"/>
      <c r="AEB86"/>
      <c r="AEC86"/>
      <c r="AED86"/>
      <c r="AEE86"/>
      <c r="AEF86"/>
      <c r="AEG86"/>
      <c r="AEH86"/>
      <c r="AEI86"/>
      <c r="AEJ86"/>
      <c r="AEK86"/>
      <c r="AEL86"/>
      <c r="AEM86"/>
      <c r="AEN86"/>
      <c r="AEO86"/>
      <c r="AEP86"/>
      <c r="AEQ86"/>
      <c r="AER86"/>
      <c r="AES86"/>
      <c r="AET86"/>
      <c r="AEU86"/>
      <c r="AEV86"/>
      <c r="AEW86"/>
      <c r="AEX86"/>
      <c r="AEY86"/>
      <c r="AEZ86"/>
      <c r="AFA86"/>
      <c r="AFB86"/>
      <c r="AFC86"/>
      <c r="AFD86"/>
      <c r="AFE86"/>
      <c r="AFF86"/>
      <c r="AFG86"/>
      <c r="AFH86"/>
      <c r="AFI86"/>
      <c r="AFJ86"/>
      <c r="AFK86"/>
      <c r="AFL86"/>
      <c r="AFM86"/>
      <c r="AFN86"/>
      <c r="AFO86"/>
      <c r="AFP86"/>
      <c r="AFQ86"/>
      <c r="AFR86"/>
      <c r="AFS86"/>
      <c r="AFT86"/>
      <c r="AFU86"/>
      <c r="AFV86"/>
      <c r="AFW86"/>
      <c r="AFX86"/>
      <c r="AFY86"/>
      <c r="AFZ86"/>
      <c r="AGA86"/>
      <c r="AGB86"/>
      <c r="AGC86"/>
      <c r="AGD86"/>
      <c r="AGE86"/>
      <c r="AGF86"/>
      <c r="AGG86"/>
      <c r="AGH86"/>
      <c r="AGI86"/>
      <c r="AGJ86"/>
      <c r="AGK86"/>
      <c r="AGL86"/>
      <c r="AGM86"/>
      <c r="AGN86"/>
      <c r="AGO86"/>
      <c r="AGP86"/>
      <c r="AGQ86"/>
      <c r="AGR86"/>
      <c r="AGS86"/>
      <c r="AGT86"/>
      <c r="AGU86"/>
      <c r="AGV86"/>
      <c r="AGW86"/>
      <c r="AGX86"/>
      <c r="AGY86"/>
      <c r="AGZ86"/>
      <c r="AHA86"/>
      <c r="AHB86"/>
      <c r="AHC86"/>
      <c r="AHD86"/>
      <c r="AHE86"/>
      <c r="AHF86"/>
      <c r="AHG86"/>
      <c r="AHH86"/>
      <c r="AHI86"/>
      <c r="AHJ86"/>
      <c r="AHK86"/>
      <c r="AHL86"/>
      <c r="AHM86"/>
      <c r="AHN86"/>
      <c r="AHO86"/>
      <c r="AHP86"/>
      <c r="AHQ86"/>
      <c r="AHR86"/>
      <c r="AHS86"/>
      <c r="AHT86"/>
      <c r="AHU86"/>
      <c r="AHV86"/>
      <c r="AHW86"/>
      <c r="AHX86"/>
      <c r="AHY86"/>
      <c r="AHZ86"/>
      <c r="AIA86"/>
      <c r="AIB86"/>
      <c r="AIC86"/>
      <c r="AID86"/>
      <c r="AIE86"/>
      <c r="AIF86"/>
      <c r="AIG86"/>
      <c r="AIH86"/>
      <c r="AII86"/>
      <c r="AIJ86"/>
      <c r="AIK86"/>
      <c r="AIL86"/>
      <c r="AIM86"/>
      <c r="AIN86"/>
      <c r="AIO86"/>
      <c r="AIP86"/>
      <c r="AIQ86"/>
      <c r="AIR86"/>
      <c r="AIS86"/>
      <c r="AIT86"/>
      <c r="AIU86"/>
      <c r="AIV86"/>
      <c r="AIW86"/>
      <c r="AIX86"/>
      <c r="AIY86"/>
      <c r="AIZ86"/>
      <c r="AJA86"/>
      <c r="AJB86"/>
      <c r="AJC86"/>
      <c r="AJD86"/>
      <c r="AJE86"/>
      <c r="AJF86"/>
      <c r="AJG86"/>
      <c r="AJH86"/>
      <c r="AJI86"/>
      <c r="AJJ86"/>
      <c r="AJK86"/>
      <c r="AJL86"/>
      <c r="AJM86"/>
      <c r="AJN86"/>
      <c r="AJO86"/>
      <c r="AJP86"/>
      <c r="AJQ86"/>
      <c r="AJR86"/>
      <c r="AJS86"/>
      <c r="AJT86"/>
      <c r="AJU86"/>
      <c r="AJV86"/>
      <c r="AJW86"/>
      <c r="AJX86"/>
      <c r="AJY86"/>
      <c r="AJZ86"/>
      <c r="AKA86"/>
      <c r="AKB86"/>
      <c r="AKC86"/>
      <c r="AKD86"/>
      <c r="AKE86"/>
      <c r="AKF86"/>
      <c r="AKG86"/>
      <c r="AKH86"/>
      <c r="AKI86"/>
      <c r="AKJ86"/>
      <c r="AKK86"/>
      <c r="AKL86"/>
      <c r="AKM86"/>
      <c r="AKN86"/>
      <c r="AKO86"/>
      <c r="AKP86"/>
      <c r="AKQ86"/>
      <c r="AKR86"/>
      <c r="AKS86"/>
      <c r="AKT86"/>
      <c r="AKU86"/>
      <c r="AKV86"/>
      <c r="AKW86"/>
      <c r="AKX86"/>
      <c r="AKY86"/>
      <c r="AKZ86"/>
      <c r="ALA86"/>
      <c r="ALB86"/>
      <c r="ALC86"/>
      <c r="ALD86"/>
      <c r="ALE86"/>
      <c r="ALF86"/>
      <c r="ALG86"/>
      <c r="ALH86"/>
      <c r="ALI86"/>
      <c r="ALJ86"/>
      <c r="ALK86"/>
      <c r="ALL86"/>
      <c r="ALM86"/>
      <c r="ALN86"/>
      <c r="ALO86"/>
      <c r="ALP86"/>
      <c r="ALQ86"/>
      <c r="ALR86"/>
      <c r="ALS86"/>
      <c r="ALT86"/>
      <c r="ALU86"/>
      <c r="ALV86"/>
      <c r="ALW86"/>
      <c r="ALX86"/>
      <c r="ALY86"/>
      <c r="ALZ86"/>
      <c r="AMA86"/>
      <c r="AMB86"/>
      <c r="AMC86"/>
      <c r="AMD86"/>
      <c r="AME86"/>
      <c r="AMF86"/>
      <c r="AMG86"/>
      <c r="AMH86"/>
      <c r="AMI86"/>
      <c r="AMJ86"/>
      <c r="AMK86"/>
      <c r="AML86"/>
      <c r="AMM86"/>
      <c r="AMN86"/>
      <c r="AMO86"/>
      <c r="AMP86"/>
      <c r="AMQ86"/>
      <c r="AMR86"/>
      <c r="AMS86"/>
      <c r="AMT86"/>
      <c r="AMU86"/>
      <c r="AMV86"/>
      <c r="AMW86"/>
      <c r="AMX86"/>
      <c r="AMY86"/>
      <c r="AMZ86"/>
      <c r="ANA86"/>
      <c r="ANB86"/>
      <c r="ANC86"/>
      <c r="AND86"/>
      <c r="ANE86"/>
      <c r="ANF86"/>
      <c r="ANG86"/>
      <c r="ANH86"/>
      <c r="ANI86"/>
      <c r="ANJ86"/>
      <c r="ANK86"/>
      <c r="ANL86"/>
      <c r="ANM86"/>
      <c r="ANN86"/>
      <c r="ANO86"/>
      <c r="ANP86"/>
      <c r="ANQ86"/>
      <c r="ANR86"/>
      <c r="ANS86"/>
      <c r="ANT86"/>
      <c r="ANU86"/>
      <c r="ANV86"/>
      <c r="ANW86"/>
      <c r="ANX86"/>
      <c r="ANY86"/>
      <c r="ANZ86"/>
      <c r="AOA86"/>
      <c r="AOB86"/>
      <c r="AOC86"/>
      <c r="AOD86"/>
      <c r="AOE86"/>
      <c r="AOF86"/>
      <c r="AOG86"/>
      <c r="AOH86"/>
      <c r="AOI86"/>
      <c r="AOJ86"/>
      <c r="AOK86"/>
      <c r="AOL86"/>
      <c r="AOM86"/>
      <c r="AON86"/>
      <c r="AOO86"/>
      <c r="AOP86"/>
      <c r="AOQ86"/>
      <c r="AOR86"/>
      <c r="AOS86"/>
      <c r="AOT86"/>
      <c r="AOU86"/>
      <c r="AOV86"/>
      <c r="AOW86"/>
      <c r="AOX86"/>
      <c r="AOY86"/>
      <c r="AOZ86"/>
      <c r="APA86"/>
      <c r="APB86"/>
      <c r="APC86"/>
      <c r="APD86"/>
      <c r="APE86"/>
      <c r="APF86"/>
      <c r="APG86"/>
      <c r="APH86"/>
      <c r="API86"/>
      <c r="APJ86"/>
      <c r="APK86"/>
      <c r="APL86"/>
      <c r="APM86"/>
      <c r="APN86"/>
      <c r="APO86"/>
      <c r="APP86"/>
      <c r="APQ86"/>
      <c r="APR86"/>
      <c r="APS86"/>
      <c r="APT86"/>
      <c r="APU86"/>
      <c r="APV86"/>
      <c r="APW86"/>
      <c r="APX86"/>
      <c r="APY86"/>
      <c r="APZ86"/>
      <c r="AQA86"/>
      <c r="AQB86"/>
      <c r="AQC86"/>
      <c r="AQD86"/>
      <c r="AQE86"/>
      <c r="AQF86"/>
      <c r="AQG86"/>
      <c r="AQH86"/>
      <c r="AQI86"/>
      <c r="AQJ86"/>
      <c r="AQK86"/>
      <c r="AQL86"/>
      <c r="AQM86"/>
      <c r="AQN86"/>
      <c r="AQO86"/>
      <c r="AQP86"/>
      <c r="AQQ86"/>
      <c r="AQR86"/>
      <c r="AQS86"/>
      <c r="AQT86"/>
      <c r="AQU86"/>
      <c r="AQV86"/>
      <c r="AQW86"/>
      <c r="AQX86"/>
      <c r="AQY86"/>
      <c r="AQZ86"/>
      <c r="ARA86"/>
      <c r="ARB86"/>
      <c r="ARC86"/>
      <c r="ARD86"/>
      <c r="ARE86"/>
      <c r="ARF86"/>
      <c r="ARG86"/>
      <c r="ARH86"/>
      <c r="ARI86"/>
      <c r="ARJ86"/>
      <c r="ARK86"/>
      <c r="ARL86"/>
      <c r="ARM86"/>
      <c r="ARN86"/>
      <c r="ARO86"/>
      <c r="ARP86"/>
      <c r="ARQ86"/>
      <c r="ARR86"/>
      <c r="ARS86"/>
      <c r="ART86"/>
      <c r="ARU86"/>
      <c r="ARV86"/>
      <c r="ARW86"/>
      <c r="ARX86"/>
      <c r="ARY86"/>
      <c r="ARZ86"/>
      <c r="ASA86"/>
      <c r="ASB86"/>
      <c r="ASC86"/>
      <c r="ASD86"/>
      <c r="ASE86"/>
      <c r="ASF86"/>
      <c r="ASG86"/>
      <c r="ASH86"/>
      <c r="ASI86"/>
      <c r="ASJ86"/>
      <c r="ASK86"/>
      <c r="ASL86"/>
      <c r="ASM86"/>
      <c r="ASN86"/>
      <c r="ASO86"/>
      <c r="ASP86"/>
      <c r="ASQ86"/>
      <c r="ASR86"/>
      <c r="ASS86"/>
      <c r="AST86"/>
      <c r="ASU86"/>
      <c r="ASV86"/>
      <c r="ASW86"/>
      <c r="ASX86"/>
      <c r="ASY86"/>
      <c r="ASZ86"/>
      <c r="ATA86"/>
      <c r="ATB86"/>
      <c r="ATC86"/>
      <c r="ATD86"/>
      <c r="ATE86"/>
      <c r="ATF86"/>
      <c r="ATG86"/>
      <c r="ATH86"/>
      <c r="ATI86"/>
      <c r="ATJ86"/>
      <c r="ATK86"/>
      <c r="ATL86"/>
      <c r="ATM86"/>
      <c r="ATN86"/>
      <c r="ATO86"/>
      <c r="ATP86"/>
      <c r="ATQ86"/>
      <c r="ATR86"/>
      <c r="ATS86"/>
      <c r="ATT86"/>
      <c r="ATU86"/>
      <c r="ATV86"/>
      <c r="ATW86"/>
      <c r="ATX86"/>
      <c r="ATY86"/>
      <c r="ATZ86"/>
      <c r="AUA86"/>
      <c r="AUB86"/>
      <c r="AUC86"/>
      <c r="AUD86"/>
      <c r="AUE86"/>
      <c r="AUF86"/>
      <c r="AUG86"/>
      <c r="AUH86"/>
      <c r="AUI86"/>
      <c r="AUJ86"/>
      <c r="AUK86"/>
      <c r="AUL86"/>
      <c r="AUM86"/>
      <c r="AUN86"/>
      <c r="AUO86"/>
      <c r="AUP86"/>
      <c r="AUQ86"/>
      <c r="AUR86"/>
      <c r="AUS86"/>
      <c r="AUT86"/>
      <c r="AUU86"/>
      <c r="AUV86"/>
      <c r="AUW86"/>
      <c r="AUX86"/>
      <c r="AUY86"/>
      <c r="AUZ86"/>
      <c r="AVA86"/>
      <c r="AVB86"/>
      <c r="AVC86"/>
      <c r="AVD86"/>
      <c r="AVE86"/>
      <c r="AVF86"/>
      <c r="AVG86"/>
      <c r="AVH86"/>
      <c r="AVI86"/>
      <c r="AVJ86"/>
      <c r="AVK86"/>
      <c r="AVL86"/>
      <c r="AVM86"/>
      <c r="AVN86"/>
      <c r="AVO86"/>
      <c r="AVP86"/>
      <c r="AVQ86"/>
      <c r="AVR86"/>
      <c r="AVS86"/>
      <c r="AVT86"/>
      <c r="AVU86"/>
      <c r="AVV86"/>
      <c r="AVW86"/>
      <c r="AVX86"/>
      <c r="AVY86"/>
      <c r="AVZ86"/>
      <c r="AWA86"/>
    </row>
    <row r="87" spans="1:1275" ht="15" x14ac:dyDescent="0.25">
      <c r="A87" s="41" t="s">
        <v>167</v>
      </c>
      <c r="B87" s="40"/>
      <c r="C87" s="40"/>
      <c r="D87" s="40">
        <v>1</v>
      </c>
      <c r="E87" s="40">
        <v>3000</v>
      </c>
      <c r="F87" s="40"/>
      <c r="G87" s="40"/>
      <c r="H87" s="40">
        <v>1</v>
      </c>
      <c r="I87" s="40">
        <v>3000</v>
      </c>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v>1</v>
      </c>
      <c r="AM87" s="40">
        <v>3000</v>
      </c>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v>1</v>
      </c>
      <c r="EM87" s="40">
        <v>13800</v>
      </c>
      <c r="EN87" s="40"/>
      <c r="EO87" s="40"/>
      <c r="EP87" s="40">
        <v>1</v>
      </c>
      <c r="EQ87" s="40">
        <v>13800</v>
      </c>
      <c r="ER87" s="40"/>
      <c r="ES87" s="40"/>
      <c r="ET87" s="40"/>
      <c r="EU87" s="40"/>
      <c r="EV87" s="40"/>
      <c r="EW87" s="40"/>
      <c r="EX87" s="40"/>
      <c r="EY87" s="40"/>
      <c r="EZ87" s="40"/>
      <c r="FA87" s="40"/>
      <c r="FB87" s="40">
        <v>1</v>
      </c>
      <c r="FC87" s="40">
        <v>13800</v>
      </c>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v>1</v>
      </c>
      <c r="IC87" s="40">
        <v>1805.7739622442759</v>
      </c>
      <c r="ID87" s="40">
        <v>1</v>
      </c>
      <c r="IE87" s="40">
        <v>11000</v>
      </c>
      <c r="IF87" s="40">
        <v>2</v>
      </c>
      <c r="IG87" s="40">
        <v>6402.8869811221375</v>
      </c>
      <c r="IH87" s="40"/>
      <c r="II87" s="40"/>
      <c r="IJ87" s="40"/>
      <c r="IK87" s="40"/>
      <c r="IL87" s="40"/>
      <c r="IM87" s="40"/>
      <c r="IN87" s="40">
        <v>1</v>
      </c>
      <c r="IO87" s="40">
        <v>85000</v>
      </c>
      <c r="IP87" s="40">
        <v>1</v>
      </c>
      <c r="IQ87" s="40">
        <v>85000</v>
      </c>
      <c r="IR87" s="40"/>
      <c r="IS87" s="40"/>
      <c r="IT87" s="40"/>
      <c r="IU87" s="40"/>
      <c r="IV87" s="40"/>
      <c r="IW87" s="40"/>
      <c r="IX87" s="40"/>
      <c r="IY87" s="40"/>
      <c r="IZ87" s="40"/>
      <c r="JA87" s="40"/>
      <c r="JB87" s="40"/>
      <c r="JC87" s="40"/>
      <c r="JD87" s="40"/>
      <c r="JE87" s="40"/>
      <c r="JF87" s="40"/>
      <c r="JG87" s="40"/>
      <c r="JH87" s="40"/>
      <c r="JI87" s="40"/>
      <c r="JJ87" s="40"/>
      <c r="JK87" s="40"/>
      <c r="JL87" s="40">
        <v>3</v>
      </c>
      <c r="JM87" s="40">
        <v>32601.924654081424</v>
      </c>
      <c r="JN87" s="40"/>
      <c r="JO87" s="40"/>
      <c r="JP87" s="40"/>
      <c r="JQ87" s="40"/>
      <c r="JR87" s="40"/>
      <c r="JS87" s="40"/>
      <c r="JT87" s="40"/>
      <c r="JU87" s="40"/>
      <c r="JV87" s="40"/>
      <c r="JW87" s="40"/>
      <c r="JX87" s="40"/>
      <c r="JY87" s="40"/>
      <c r="JZ87" s="40"/>
      <c r="KA87" s="40"/>
      <c r="KB87" s="40"/>
      <c r="KC87" s="40"/>
      <c r="KD87" s="40"/>
      <c r="KE87" s="40"/>
      <c r="KF87" s="40"/>
      <c r="KG87" s="40"/>
      <c r="KH87" s="40"/>
      <c r="KI87" s="40"/>
      <c r="KJ87" s="40"/>
      <c r="KK87" s="40"/>
      <c r="KL87" s="40"/>
      <c r="KM87" s="40"/>
      <c r="KN87" s="40"/>
      <c r="KO87" s="40"/>
      <c r="KP87" s="40"/>
      <c r="KQ87" s="40"/>
      <c r="KR87" s="40"/>
      <c r="KS87" s="40"/>
      <c r="KT87" s="40"/>
      <c r="KU87" s="40"/>
      <c r="KV87" s="40"/>
      <c r="KW87" s="40"/>
      <c r="KX87" s="40"/>
      <c r="KY87" s="40"/>
      <c r="KZ87" s="40"/>
      <c r="LA87" s="40"/>
      <c r="LB87" s="40"/>
      <c r="LC87" s="40"/>
      <c r="LD87" s="40"/>
      <c r="LE87" s="40"/>
      <c r="LF87" s="40"/>
      <c r="LG87" s="40"/>
      <c r="LH87" s="40"/>
      <c r="LI87" s="40"/>
      <c r="LJ87" s="40"/>
      <c r="LK87" s="40"/>
      <c r="LL87" s="40"/>
      <c r="LM87" s="40"/>
      <c r="LN87" s="40"/>
      <c r="LO87" s="40"/>
      <c r="LP87" s="40"/>
      <c r="LQ87" s="40"/>
      <c r="LR87" s="40"/>
      <c r="LS87" s="40"/>
      <c r="LT87" s="40"/>
      <c r="LU87" s="40"/>
      <c r="LV87" s="40"/>
      <c r="LW87" s="40"/>
      <c r="LX87" s="40"/>
      <c r="LY87" s="40"/>
      <c r="LZ87" s="40"/>
      <c r="MA87" s="40"/>
      <c r="MB87" s="40"/>
      <c r="MC87" s="40"/>
      <c r="MD87" s="40"/>
      <c r="ME87" s="40"/>
      <c r="MF87" s="40"/>
      <c r="MG87" s="40"/>
      <c r="MH87" s="40"/>
      <c r="MI87" s="40"/>
      <c r="MJ87" s="40"/>
      <c r="MK87" s="40"/>
      <c r="ML87" s="40"/>
      <c r="MM87" s="40"/>
      <c r="MN87" s="40"/>
      <c r="MO87" s="40"/>
      <c r="MP87" s="40"/>
      <c r="MQ87" s="40"/>
      <c r="MR87" s="40"/>
      <c r="MS87" s="40"/>
      <c r="MT87" s="40"/>
      <c r="MU87" s="40"/>
      <c r="MV87" s="40"/>
      <c r="MW87" s="40"/>
      <c r="MX87" s="40"/>
      <c r="MY87" s="40"/>
      <c r="MZ87" s="40">
        <v>5</v>
      </c>
      <c r="NA87" s="40">
        <v>22921.154792448855</v>
      </c>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c r="ST87"/>
      <c r="SU87"/>
      <c r="SV87"/>
      <c r="SW87"/>
      <c r="SX87"/>
      <c r="SY87"/>
      <c r="SZ87"/>
      <c r="TA87"/>
      <c r="TB87"/>
      <c r="TC87"/>
      <c r="TD87"/>
      <c r="TE87"/>
      <c r="TF87"/>
      <c r="TG87"/>
      <c r="TH87"/>
      <c r="TI87"/>
      <c r="TJ87"/>
      <c r="TK87"/>
      <c r="TL87"/>
      <c r="TM87"/>
      <c r="TN87"/>
      <c r="TO87"/>
      <c r="TP87"/>
      <c r="TQ87"/>
      <c r="TR87"/>
      <c r="TS87"/>
      <c r="TT87"/>
      <c r="TU87"/>
      <c r="TV87"/>
      <c r="TW87"/>
      <c r="TX87"/>
      <c r="TY87"/>
      <c r="TZ87"/>
      <c r="UA87"/>
      <c r="UB87"/>
      <c r="UC87"/>
      <c r="UD87"/>
      <c r="UE87"/>
      <c r="UF87"/>
      <c r="UG87"/>
      <c r="UH87"/>
      <c r="UI87"/>
      <c r="UJ87"/>
      <c r="UK87"/>
      <c r="UL87"/>
      <c r="UM87"/>
      <c r="UN87"/>
      <c r="UO87"/>
      <c r="UP87"/>
      <c r="UQ87"/>
      <c r="UR87"/>
      <c r="US87"/>
      <c r="UT87"/>
      <c r="UU87"/>
      <c r="UV87"/>
      <c r="UW87"/>
      <c r="UX87"/>
      <c r="UY87"/>
      <c r="UZ87"/>
      <c r="VA87"/>
      <c r="VB87"/>
      <c r="VC87"/>
      <c r="VD87"/>
      <c r="VE87"/>
      <c r="VF87"/>
      <c r="VG87"/>
      <c r="VH87"/>
      <c r="VI87"/>
      <c r="VJ87"/>
      <c r="VK87"/>
      <c r="VL87"/>
      <c r="VM87"/>
      <c r="VN87"/>
      <c r="VO87"/>
      <c r="VP87"/>
      <c r="VQ87"/>
      <c r="VR87"/>
      <c r="VS87"/>
      <c r="VT87"/>
      <c r="VU87"/>
      <c r="VV87"/>
      <c r="VW87"/>
      <c r="VX87"/>
      <c r="VY87"/>
      <c r="VZ87"/>
      <c r="WA87"/>
      <c r="WB87"/>
      <c r="WC87"/>
      <c r="WD87"/>
      <c r="WE87"/>
      <c r="WF87"/>
      <c r="WG87"/>
      <c r="WH87"/>
      <c r="WI87"/>
      <c r="WJ87"/>
      <c r="WK87"/>
      <c r="WL87"/>
      <c r="WM87"/>
      <c r="WN87"/>
      <c r="WO87"/>
      <c r="WP87"/>
      <c r="WQ87"/>
      <c r="WR87"/>
      <c r="WS87"/>
      <c r="WT87"/>
      <c r="WU87"/>
      <c r="WV87"/>
      <c r="WW87"/>
      <c r="WX87"/>
      <c r="WY87"/>
      <c r="WZ87"/>
      <c r="XA87"/>
      <c r="XB87"/>
      <c r="XC87"/>
      <c r="XD87"/>
      <c r="XE87"/>
      <c r="XF87"/>
      <c r="XG87"/>
      <c r="XH87"/>
      <c r="XI87"/>
      <c r="XJ87"/>
      <c r="XK87"/>
      <c r="XL87"/>
      <c r="XM87"/>
      <c r="XN87"/>
      <c r="XO87"/>
      <c r="XP87"/>
      <c r="XQ87"/>
      <c r="XR87"/>
      <c r="XS87"/>
      <c r="XT87"/>
      <c r="XU87"/>
      <c r="XV87"/>
      <c r="XW87"/>
      <c r="XX87"/>
      <c r="XY87"/>
      <c r="XZ87"/>
      <c r="YA87"/>
      <c r="YB87"/>
      <c r="YC87"/>
      <c r="YD87"/>
      <c r="YE87"/>
      <c r="YF87"/>
      <c r="YG87"/>
      <c r="YH87"/>
      <c r="YI87"/>
      <c r="YJ87"/>
      <c r="YK87"/>
      <c r="YL87"/>
      <c r="YM87"/>
      <c r="YN87"/>
      <c r="YO87"/>
      <c r="YP87"/>
      <c r="YQ87"/>
      <c r="YR87"/>
      <c r="YS87"/>
      <c r="YT87"/>
      <c r="YU87"/>
      <c r="YV87"/>
      <c r="YW87"/>
      <c r="YX87"/>
      <c r="YY87"/>
      <c r="YZ87"/>
      <c r="ZA87"/>
      <c r="ZB87"/>
      <c r="ZC87"/>
      <c r="ZD87"/>
      <c r="ZE87"/>
      <c r="ZF87"/>
      <c r="ZG87"/>
      <c r="ZH87"/>
      <c r="ZI87"/>
      <c r="ZJ87"/>
      <c r="ZK87"/>
      <c r="ZL87"/>
      <c r="ZM87"/>
      <c r="ZN87"/>
      <c r="ZO87"/>
      <c r="ZP87"/>
      <c r="ZQ87"/>
      <c r="ZR87"/>
      <c r="ZS87"/>
      <c r="ZT87"/>
      <c r="ZU87"/>
      <c r="ZV87"/>
      <c r="ZW87"/>
      <c r="ZX87"/>
      <c r="ZY87"/>
      <c r="ZZ87"/>
      <c r="AAA87"/>
      <c r="AAB87"/>
      <c r="AAC87"/>
      <c r="AAD87"/>
      <c r="AAE87"/>
      <c r="AAF87"/>
      <c r="AAG87"/>
      <c r="AAH87"/>
      <c r="AAI87"/>
      <c r="AAJ87"/>
      <c r="AAK87"/>
      <c r="AAL87"/>
      <c r="AAM87"/>
      <c r="AAN87"/>
      <c r="AAO87"/>
      <c r="AAP87"/>
      <c r="AAQ87"/>
      <c r="AAR87"/>
      <c r="AAS87"/>
      <c r="AAT87"/>
      <c r="AAU87"/>
      <c r="AAV87"/>
      <c r="AAW87"/>
      <c r="AAX87"/>
      <c r="AAY87"/>
      <c r="AAZ87"/>
      <c r="ABA87"/>
      <c r="ABB87"/>
      <c r="ABC87"/>
      <c r="ABD87"/>
      <c r="ABE87"/>
      <c r="ABF87"/>
      <c r="ABG87"/>
      <c r="ABH87"/>
      <c r="ABI87"/>
      <c r="ABJ87"/>
      <c r="ABK87"/>
      <c r="ABL87"/>
      <c r="ABM87"/>
      <c r="ABN87"/>
      <c r="ABO87"/>
      <c r="ABP87"/>
      <c r="ABQ87"/>
      <c r="ABR87"/>
      <c r="ABS87"/>
      <c r="ABT87"/>
      <c r="ABU87"/>
      <c r="ABV87"/>
      <c r="ABW87"/>
      <c r="ABX87"/>
      <c r="ABY87"/>
      <c r="ABZ87"/>
      <c r="ACA87"/>
      <c r="ACB87"/>
      <c r="ACC87"/>
      <c r="ACD87"/>
      <c r="ACE87"/>
      <c r="ACF87"/>
      <c r="ACG87"/>
      <c r="ACH87"/>
      <c r="ACI87"/>
      <c r="ACJ87"/>
      <c r="ACK87"/>
      <c r="ACL87"/>
      <c r="ACM87"/>
      <c r="ACN87"/>
      <c r="ACO87"/>
      <c r="ACP87"/>
      <c r="ACQ87"/>
      <c r="ACR87"/>
      <c r="ACS87"/>
      <c r="ACT87"/>
      <c r="ACU87"/>
      <c r="ACV87"/>
      <c r="ACW87"/>
      <c r="ACX87"/>
      <c r="ACY87"/>
      <c r="ACZ87"/>
      <c r="ADA87"/>
      <c r="ADB87"/>
      <c r="ADC87"/>
      <c r="ADD87"/>
      <c r="ADE87"/>
      <c r="ADF87"/>
      <c r="ADG87"/>
      <c r="ADH87"/>
      <c r="ADI87"/>
      <c r="ADJ87"/>
      <c r="ADK87"/>
      <c r="ADL87"/>
      <c r="ADM87"/>
      <c r="ADN87"/>
      <c r="ADO87"/>
      <c r="ADP87"/>
      <c r="ADQ87"/>
      <c r="ADR87"/>
      <c r="ADS87"/>
      <c r="ADT87"/>
      <c r="ADU87"/>
      <c r="ADV87"/>
      <c r="ADW87"/>
      <c r="ADX87"/>
      <c r="ADY87"/>
      <c r="ADZ87"/>
      <c r="AEA87"/>
      <c r="AEB87"/>
      <c r="AEC87"/>
      <c r="AED87"/>
      <c r="AEE87"/>
      <c r="AEF87"/>
      <c r="AEG87"/>
      <c r="AEH87"/>
      <c r="AEI87"/>
      <c r="AEJ87"/>
      <c r="AEK87"/>
      <c r="AEL87"/>
      <c r="AEM87"/>
      <c r="AEN87"/>
      <c r="AEO87"/>
      <c r="AEP87"/>
      <c r="AEQ87"/>
      <c r="AER87"/>
      <c r="AES87"/>
      <c r="AET87"/>
      <c r="AEU87"/>
      <c r="AEV87"/>
      <c r="AEW87"/>
      <c r="AEX87"/>
      <c r="AEY87"/>
      <c r="AEZ87"/>
      <c r="AFA87"/>
      <c r="AFB87"/>
      <c r="AFC87"/>
      <c r="AFD87"/>
      <c r="AFE87"/>
      <c r="AFF87"/>
      <c r="AFG87"/>
      <c r="AFH87"/>
      <c r="AFI87"/>
      <c r="AFJ87"/>
      <c r="AFK87"/>
      <c r="AFL87"/>
      <c r="AFM87"/>
      <c r="AFN87"/>
      <c r="AFO87"/>
      <c r="AFP87"/>
      <c r="AFQ87"/>
      <c r="AFR87"/>
      <c r="AFS87"/>
      <c r="AFT87"/>
      <c r="AFU87"/>
      <c r="AFV87"/>
      <c r="AFW87"/>
      <c r="AFX87"/>
      <c r="AFY87"/>
      <c r="AFZ87"/>
      <c r="AGA87"/>
      <c r="AGB87"/>
      <c r="AGC87"/>
      <c r="AGD87"/>
      <c r="AGE87"/>
      <c r="AGF87"/>
      <c r="AGG87"/>
      <c r="AGH87"/>
      <c r="AGI87"/>
      <c r="AGJ87"/>
      <c r="AGK87"/>
      <c r="AGL87"/>
      <c r="AGM87"/>
      <c r="AGN87"/>
      <c r="AGO87"/>
      <c r="AGP87"/>
      <c r="AGQ87"/>
      <c r="AGR87"/>
      <c r="AGS87"/>
      <c r="AGT87"/>
      <c r="AGU87"/>
      <c r="AGV87"/>
      <c r="AGW87"/>
      <c r="AGX87"/>
      <c r="AGY87"/>
      <c r="AGZ87"/>
      <c r="AHA87"/>
      <c r="AHB87"/>
      <c r="AHC87"/>
      <c r="AHD87"/>
      <c r="AHE87"/>
      <c r="AHF87"/>
      <c r="AHG87"/>
      <c r="AHH87"/>
      <c r="AHI87"/>
      <c r="AHJ87"/>
      <c r="AHK87"/>
      <c r="AHL87"/>
      <c r="AHM87"/>
      <c r="AHN87"/>
      <c r="AHO87"/>
      <c r="AHP87"/>
      <c r="AHQ87"/>
      <c r="AHR87"/>
      <c r="AHS87"/>
      <c r="AHT87"/>
      <c r="AHU87"/>
      <c r="AHV87"/>
      <c r="AHW87"/>
      <c r="AHX87"/>
      <c r="AHY87"/>
      <c r="AHZ87"/>
      <c r="AIA87"/>
      <c r="AIB87"/>
      <c r="AIC87"/>
      <c r="AID87"/>
      <c r="AIE87"/>
      <c r="AIF87"/>
      <c r="AIG87"/>
      <c r="AIH87"/>
      <c r="AII87"/>
      <c r="AIJ87"/>
      <c r="AIK87"/>
      <c r="AIL87"/>
      <c r="AIM87"/>
      <c r="AIN87"/>
      <c r="AIO87"/>
      <c r="AIP87"/>
      <c r="AIQ87"/>
      <c r="AIR87"/>
      <c r="AIS87"/>
      <c r="AIT87"/>
      <c r="AIU87"/>
      <c r="AIV87"/>
      <c r="AIW87"/>
      <c r="AIX87"/>
      <c r="AIY87"/>
      <c r="AIZ87"/>
      <c r="AJA87"/>
      <c r="AJB87"/>
      <c r="AJC87"/>
      <c r="AJD87"/>
      <c r="AJE87"/>
      <c r="AJF87"/>
      <c r="AJG87"/>
      <c r="AJH87"/>
      <c r="AJI87"/>
      <c r="AJJ87"/>
      <c r="AJK87"/>
      <c r="AJL87"/>
      <c r="AJM87"/>
      <c r="AJN87"/>
      <c r="AJO87"/>
      <c r="AJP87"/>
      <c r="AJQ87"/>
      <c r="AJR87"/>
      <c r="AJS87"/>
      <c r="AJT87"/>
      <c r="AJU87"/>
      <c r="AJV87"/>
      <c r="AJW87"/>
      <c r="AJX87"/>
      <c r="AJY87"/>
      <c r="AJZ87"/>
      <c r="AKA87"/>
      <c r="AKB87"/>
      <c r="AKC87"/>
      <c r="AKD87"/>
      <c r="AKE87"/>
      <c r="AKF87"/>
      <c r="AKG87"/>
      <c r="AKH87"/>
      <c r="AKI87"/>
      <c r="AKJ87"/>
      <c r="AKK87"/>
      <c r="AKL87"/>
      <c r="AKM87"/>
      <c r="AKN87"/>
      <c r="AKO87"/>
      <c r="AKP87"/>
      <c r="AKQ87"/>
      <c r="AKR87"/>
      <c r="AKS87"/>
      <c r="AKT87"/>
      <c r="AKU87"/>
      <c r="AKV87"/>
      <c r="AKW87"/>
      <c r="AKX87"/>
      <c r="AKY87"/>
      <c r="AKZ87"/>
      <c r="ALA87"/>
      <c r="ALB87"/>
      <c r="ALC87"/>
      <c r="ALD87"/>
      <c r="ALE87"/>
      <c r="ALF87"/>
      <c r="ALG87"/>
      <c r="ALH87"/>
      <c r="ALI87"/>
      <c r="ALJ87"/>
      <c r="ALK87"/>
      <c r="ALL87"/>
      <c r="ALM87"/>
      <c r="ALN87"/>
      <c r="ALO87"/>
      <c r="ALP87"/>
      <c r="ALQ87"/>
      <c r="ALR87"/>
      <c r="ALS87"/>
      <c r="ALT87"/>
      <c r="ALU87"/>
      <c r="ALV87"/>
      <c r="ALW87"/>
      <c r="ALX87"/>
      <c r="ALY87"/>
      <c r="ALZ87"/>
      <c r="AMA87"/>
      <c r="AMB87"/>
      <c r="AMC87"/>
      <c r="AMD87"/>
      <c r="AME87"/>
      <c r="AMF87"/>
      <c r="AMG87"/>
      <c r="AMH87"/>
      <c r="AMI87"/>
      <c r="AMJ87"/>
      <c r="AMK87"/>
      <c r="AML87"/>
      <c r="AMM87"/>
      <c r="AMN87"/>
      <c r="AMO87"/>
      <c r="AMP87"/>
      <c r="AMQ87"/>
      <c r="AMR87"/>
      <c r="AMS87"/>
      <c r="AMT87"/>
      <c r="AMU87"/>
      <c r="AMV87"/>
      <c r="AMW87"/>
      <c r="AMX87"/>
      <c r="AMY87"/>
      <c r="AMZ87"/>
      <c r="ANA87"/>
      <c r="ANB87"/>
      <c r="ANC87"/>
      <c r="AND87"/>
      <c r="ANE87"/>
      <c r="ANF87"/>
      <c r="ANG87"/>
      <c r="ANH87"/>
      <c r="ANI87"/>
      <c r="ANJ87"/>
      <c r="ANK87"/>
      <c r="ANL87"/>
      <c r="ANM87"/>
      <c r="ANN87"/>
      <c r="ANO87"/>
      <c r="ANP87"/>
      <c r="ANQ87"/>
      <c r="ANR87"/>
      <c r="ANS87"/>
      <c r="ANT87"/>
      <c r="ANU87"/>
      <c r="ANV87"/>
      <c r="ANW87"/>
      <c r="ANX87"/>
      <c r="ANY87"/>
      <c r="ANZ87"/>
      <c r="AOA87"/>
      <c r="AOB87"/>
      <c r="AOC87"/>
      <c r="AOD87"/>
      <c r="AOE87"/>
      <c r="AOF87"/>
      <c r="AOG87"/>
      <c r="AOH87"/>
      <c r="AOI87"/>
      <c r="AOJ87"/>
      <c r="AOK87"/>
      <c r="AOL87"/>
      <c r="AOM87"/>
      <c r="AON87"/>
      <c r="AOO87"/>
      <c r="AOP87"/>
      <c r="AOQ87"/>
      <c r="AOR87"/>
      <c r="AOS87"/>
      <c r="AOT87"/>
      <c r="AOU87"/>
      <c r="AOV87"/>
      <c r="AOW87"/>
      <c r="AOX87"/>
      <c r="AOY87"/>
      <c r="AOZ87"/>
      <c r="APA87"/>
      <c r="APB87"/>
      <c r="APC87"/>
      <c r="APD87"/>
      <c r="APE87"/>
      <c r="APF87"/>
      <c r="APG87"/>
      <c r="APH87"/>
      <c r="API87"/>
      <c r="APJ87"/>
      <c r="APK87"/>
      <c r="APL87"/>
      <c r="APM87"/>
      <c r="APN87"/>
      <c r="APO87"/>
      <c r="APP87"/>
      <c r="APQ87"/>
      <c r="APR87"/>
      <c r="APS87"/>
      <c r="APT87"/>
      <c r="APU87"/>
      <c r="APV87"/>
      <c r="APW87"/>
      <c r="APX87"/>
      <c r="APY87"/>
      <c r="APZ87"/>
      <c r="AQA87"/>
      <c r="AQB87"/>
      <c r="AQC87"/>
      <c r="AQD87"/>
      <c r="AQE87"/>
      <c r="AQF87"/>
      <c r="AQG87"/>
      <c r="AQH87"/>
      <c r="AQI87"/>
      <c r="AQJ87"/>
      <c r="AQK87"/>
      <c r="AQL87"/>
      <c r="AQM87"/>
      <c r="AQN87"/>
      <c r="AQO87"/>
      <c r="AQP87"/>
      <c r="AQQ87"/>
      <c r="AQR87"/>
      <c r="AQS87"/>
      <c r="AQT87"/>
      <c r="AQU87"/>
      <c r="AQV87"/>
      <c r="AQW87"/>
      <c r="AQX87"/>
      <c r="AQY87"/>
      <c r="AQZ87"/>
      <c r="ARA87"/>
      <c r="ARB87"/>
      <c r="ARC87"/>
      <c r="ARD87"/>
      <c r="ARE87"/>
      <c r="ARF87"/>
      <c r="ARG87"/>
      <c r="ARH87"/>
      <c r="ARI87"/>
      <c r="ARJ87"/>
      <c r="ARK87"/>
      <c r="ARL87"/>
      <c r="ARM87"/>
      <c r="ARN87"/>
      <c r="ARO87"/>
      <c r="ARP87"/>
      <c r="ARQ87"/>
      <c r="ARR87"/>
      <c r="ARS87"/>
      <c r="ART87"/>
      <c r="ARU87"/>
      <c r="ARV87"/>
      <c r="ARW87"/>
      <c r="ARX87"/>
      <c r="ARY87"/>
      <c r="ARZ87"/>
      <c r="ASA87"/>
      <c r="ASB87"/>
      <c r="ASC87"/>
      <c r="ASD87"/>
      <c r="ASE87"/>
      <c r="ASF87"/>
      <c r="ASG87"/>
      <c r="ASH87"/>
      <c r="ASI87"/>
      <c r="ASJ87"/>
      <c r="ASK87"/>
      <c r="ASL87"/>
      <c r="ASM87"/>
      <c r="ASN87"/>
      <c r="ASO87"/>
      <c r="ASP87"/>
      <c r="ASQ87"/>
      <c r="ASR87"/>
      <c r="ASS87"/>
      <c r="AST87"/>
      <c r="ASU87"/>
      <c r="ASV87"/>
      <c r="ASW87"/>
      <c r="ASX87"/>
      <c r="ASY87"/>
      <c r="ASZ87"/>
      <c r="ATA87"/>
      <c r="ATB87"/>
      <c r="ATC87"/>
      <c r="ATD87"/>
      <c r="ATE87"/>
      <c r="ATF87"/>
      <c r="ATG87"/>
      <c r="ATH87"/>
      <c r="ATI87"/>
      <c r="ATJ87"/>
      <c r="ATK87"/>
      <c r="ATL87"/>
      <c r="ATM87"/>
      <c r="ATN87"/>
      <c r="ATO87"/>
      <c r="ATP87"/>
      <c r="ATQ87"/>
      <c r="ATR87"/>
      <c r="ATS87"/>
      <c r="ATT87"/>
      <c r="ATU87"/>
      <c r="ATV87"/>
      <c r="ATW87"/>
      <c r="ATX87"/>
      <c r="ATY87"/>
      <c r="ATZ87"/>
      <c r="AUA87"/>
      <c r="AUB87"/>
      <c r="AUC87"/>
      <c r="AUD87"/>
      <c r="AUE87"/>
      <c r="AUF87"/>
      <c r="AUG87"/>
      <c r="AUH87"/>
      <c r="AUI87"/>
      <c r="AUJ87"/>
      <c r="AUK87"/>
      <c r="AUL87"/>
      <c r="AUM87"/>
      <c r="AUN87"/>
      <c r="AUO87"/>
      <c r="AUP87"/>
      <c r="AUQ87"/>
      <c r="AUR87"/>
      <c r="AUS87"/>
      <c r="AUT87"/>
      <c r="AUU87"/>
      <c r="AUV87"/>
      <c r="AUW87"/>
      <c r="AUX87"/>
      <c r="AUY87"/>
      <c r="AUZ87"/>
      <c r="AVA87"/>
      <c r="AVB87"/>
      <c r="AVC87"/>
      <c r="AVD87"/>
      <c r="AVE87"/>
      <c r="AVF87"/>
      <c r="AVG87"/>
      <c r="AVH87"/>
      <c r="AVI87"/>
      <c r="AVJ87"/>
      <c r="AVK87"/>
      <c r="AVL87"/>
      <c r="AVM87"/>
      <c r="AVN87"/>
      <c r="AVO87"/>
      <c r="AVP87"/>
      <c r="AVQ87"/>
      <c r="AVR87"/>
      <c r="AVS87"/>
      <c r="AVT87"/>
      <c r="AVU87"/>
      <c r="AVV87"/>
      <c r="AVW87"/>
      <c r="AVX87"/>
      <c r="AVY87"/>
      <c r="AVZ87"/>
      <c r="AWA87"/>
    </row>
    <row r="88" spans="1:1275" ht="15" x14ac:dyDescent="0.25">
      <c r="A88" s="41" t="s">
        <v>255</v>
      </c>
      <c r="B88" s="40"/>
      <c r="C88" s="40"/>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v>1</v>
      </c>
      <c r="GU88" s="40">
        <v>138000</v>
      </c>
      <c r="GV88" s="40"/>
      <c r="GW88" s="40"/>
      <c r="GX88" s="40">
        <v>1</v>
      </c>
      <c r="GY88" s="40">
        <v>138000</v>
      </c>
      <c r="GZ88" s="40"/>
      <c r="HA88" s="40"/>
      <c r="HB88" s="40"/>
      <c r="HC88" s="40"/>
      <c r="HD88" s="40"/>
      <c r="HE88" s="40"/>
      <c r="HF88" s="40"/>
      <c r="HG88" s="40"/>
      <c r="HH88" s="40"/>
      <c r="HI88" s="40"/>
      <c r="HJ88" s="40"/>
      <c r="HK88" s="40"/>
      <c r="HL88" s="40"/>
      <c r="HM88" s="40"/>
      <c r="HN88" s="40"/>
      <c r="HO88" s="40"/>
      <c r="HP88" s="40"/>
      <c r="HQ88" s="40"/>
      <c r="HR88" s="40"/>
      <c r="HS88" s="40"/>
      <c r="HT88" s="40"/>
      <c r="HU88" s="40"/>
      <c r="HV88" s="40">
        <v>1</v>
      </c>
      <c r="HW88" s="40">
        <v>138000</v>
      </c>
      <c r="HX88" s="40"/>
      <c r="HY88" s="40"/>
      <c r="HZ88" s="40"/>
      <c r="IA88" s="40"/>
      <c r="IB88" s="40"/>
      <c r="IC88" s="40"/>
      <c r="ID88" s="40">
        <v>1</v>
      </c>
      <c r="IE88" s="40">
        <v>8000</v>
      </c>
      <c r="IF88" s="40">
        <v>1</v>
      </c>
      <c r="IG88" s="40">
        <v>8000</v>
      </c>
      <c r="IH88" s="40"/>
      <c r="II88" s="40"/>
      <c r="IJ88" s="40"/>
      <c r="IK88" s="40"/>
      <c r="IL88" s="40"/>
      <c r="IM88" s="40"/>
      <c r="IN88" s="40"/>
      <c r="IO88" s="40"/>
      <c r="IP88" s="40"/>
      <c r="IQ88" s="40"/>
      <c r="IR88" s="40"/>
      <c r="IS88" s="40"/>
      <c r="IT88" s="40"/>
      <c r="IU88" s="40"/>
      <c r="IV88" s="40"/>
      <c r="IW88" s="40"/>
      <c r="IX88" s="40"/>
      <c r="IY88" s="40"/>
      <c r="IZ88" s="40"/>
      <c r="JA88" s="40"/>
      <c r="JB88" s="40"/>
      <c r="JC88" s="40"/>
      <c r="JD88" s="40"/>
      <c r="JE88" s="40"/>
      <c r="JF88" s="40"/>
      <c r="JG88" s="40"/>
      <c r="JH88" s="40"/>
      <c r="JI88" s="40"/>
      <c r="JJ88" s="40"/>
      <c r="JK88" s="40"/>
      <c r="JL88" s="40">
        <v>1</v>
      </c>
      <c r="JM88" s="40">
        <v>8000</v>
      </c>
      <c r="JN88" s="40"/>
      <c r="JO88" s="40"/>
      <c r="JP88" s="40"/>
      <c r="JQ88" s="40"/>
      <c r="JR88" s="40"/>
      <c r="JS88" s="40"/>
      <c r="JT88" s="40"/>
      <c r="JU88" s="40"/>
      <c r="JV88" s="40"/>
      <c r="JW88" s="40"/>
      <c r="JX88" s="40"/>
      <c r="JY88" s="40"/>
      <c r="JZ88" s="40"/>
      <c r="KA88" s="40"/>
      <c r="KB88" s="40"/>
      <c r="KC88" s="40"/>
      <c r="KD88" s="40"/>
      <c r="KE88" s="40"/>
      <c r="KF88" s="40"/>
      <c r="KG88" s="40"/>
      <c r="KH88" s="40"/>
      <c r="KI88" s="40"/>
      <c r="KJ88" s="40"/>
      <c r="KK88" s="40"/>
      <c r="KL88" s="40"/>
      <c r="KM88" s="40"/>
      <c r="KN88" s="40"/>
      <c r="KO88" s="40"/>
      <c r="KP88" s="40"/>
      <c r="KQ88" s="40"/>
      <c r="KR88" s="40"/>
      <c r="KS88" s="40"/>
      <c r="KT88" s="40"/>
      <c r="KU88" s="40"/>
      <c r="KV88" s="40"/>
      <c r="KW88" s="40"/>
      <c r="KX88" s="40"/>
      <c r="KY88" s="40"/>
      <c r="KZ88" s="40"/>
      <c r="LA88" s="40"/>
      <c r="LB88" s="40"/>
      <c r="LC88" s="40"/>
      <c r="LD88" s="40"/>
      <c r="LE88" s="40"/>
      <c r="LF88" s="40"/>
      <c r="LG88" s="40"/>
      <c r="LH88" s="40"/>
      <c r="LI88" s="40"/>
      <c r="LJ88" s="40"/>
      <c r="LK88" s="40"/>
      <c r="LL88" s="40"/>
      <c r="LM88" s="40"/>
      <c r="LN88" s="40"/>
      <c r="LO88" s="40"/>
      <c r="LP88" s="40"/>
      <c r="LQ88" s="40"/>
      <c r="LR88" s="40"/>
      <c r="LS88" s="40"/>
      <c r="LT88" s="40"/>
      <c r="LU88" s="40"/>
      <c r="LV88" s="40"/>
      <c r="LW88" s="40"/>
      <c r="LX88" s="40"/>
      <c r="LY88" s="40"/>
      <c r="LZ88" s="40"/>
      <c r="MA88" s="40"/>
      <c r="MB88" s="40"/>
      <c r="MC88" s="40"/>
      <c r="MD88" s="40"/>
      <c r="ME88" s="40"/>
      <c r="MF88" s="40"/>
      <c r="MG88" s="40"/>
      <c r="MH88" s="40"/>
      <c r="MI88" s="40"/>
      <c r="MJ88" s="40"/>
      <c r="MK88" s="40"/>
      <c r="ML88" s="40"/>
      <c r="MM88" s="40"/>
      <c r="MN88" s="40"/>
      <c r="MO88" s="40"/>
      <c r="MP88" s="40"/>
      <c r="MQ88" s="40"/>
      <c r="MR88" s="40"/>
      <c r="MS88" s="40"/>
      <c r="MT88" s="40"/>
      <c r="MU88" s="40"/>
      <c r="MV88" s="40"/>
      <c r="MW88" s="40"/>
      <c r="MX88" s="40"/>
      <c r="MY88" s="40"/>
      <c r="MZ88" s="40">
        <v>2</v>
      </c>
      <c r="NA88" s="40">
        <v>73000</v>
      </c>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c r="ST88"/>
      <c r="SU88"/>
      <c r="SV88"/>
      <c r="SW88"/>
      <c r="SX88"/>
      <c r="SY88"/>
      <c r="SZ88"/>
      <c r="TA88"/>
      <c r="TB88"/>
      <c r="TC88"/>
      <c r="TD88"/>
      <c r="TE88"/>
      <c r="TF88"/>
      <c r="TG88"/>
      <c r="TH88"/>
      <c r="TI88"/>
      <c r="TJ88"/>
      <c r="TK88"/>
      <c r="TL88"/>
      <c r="TM88"/>
      <c r="TN88"/>
      <c r="TO88"/>
      <c r="TP88"/>
      <c r="TQ88"/>
      <c r="TR88"/>
      <c r="TS88"/>
      <c r="TT88"/>
      <c r="TU88"/>
      <c r="TV88"/>
      <c r="TW88"/>
      <c r="TX88"/>
      <c r="TY88"/>
      <c r="TZ88"/>
      <c r="UA88"/>
      <c r="UB88"/>
      <c r="UC88"/>
      <c r="UD88"/>
      <c r="UE88"/>
      <c r="UF88"/>
      <c r="UG88"/>
      <c r="UH88"/>
      <c r="UI88"/>
      <c r="UJ88"/>
      <c r="UK88"/>
      <c r="UL88"/>
      <c r="UM88"/>
      <c r="UN88"/>
      <c r="UO88"/>
      <c r="UP88"/>
      <c r="UQ88"/>
      <c r="UR88"/>
      <c r="US88"/>
      <c r="UT88"/>
      <c r="UU88"/>
      <c r="UV88"/>
      <c r="UW88"/>
      <c r="UX88"/>
      <c r="UY88"/>
      <c r="UZ88"/>
      <c r="VA88"/>
      <c r="VB88"/>
      <c r="VC88"/>
      <c r="VD88"/>
      <c r="VE88"/>
      <c r="VF88"/>
      <c r="VG88"/>
      <c r="VH88"/>
      <c r="VI88"/>
      <c r="VJ88"/>
      <c r="VK88"/>
      <c r="VL88"/>
      <c r="VM88"/>
      <c r="VN88"/>
      <c r="VO88"/>
      <c r="VP88"/>
      <c r="VQ88"/>
      <c r="VR88"/>
      <c r="VS88"/>
      <c r="VT88"/>
      <c r="VU88"/>
      <c r="VV88"/>
      <c r="VW88"/>
      <c r="VX88"/>
      <c r="VY88"/>
      <c r="VZ88"/>
      <c r="WA88"/>
      <c r="WB88"/>
      <c r="WC88"/>
      <c r="WD88"/>
      <c r="WE88"/>
      <c r="WF88"/>
      <c r="WG88"/>
      <c r="WH88"/>
      <c r="WI88"/>
      <c r="WJ88"/>
      <c r="WK88"/>
      <c r="WL88"/>
      <c r="WM88"/>
      <c r="WN88"/>
      <c r="WO88"/>
      <c r="WP88"/>
      <c r="WQ88"/>
      <c r="WR88"/>
      <c r="WS88"/>
      <c r="WT88"/>
      <c r="WU88"/>
      <c r="WV88"/>
      <c r="WW88"/>
      <c r="WX88"/>
      <c r="WY88"/>
      <c r="WZ88"/>
      <c r="XA88"/>
      <c r="XB88"/>
      <c r="XC88"/>
      <c r="XD88"/>
      <c r="XE88"/>
      <c r="XF88"/>
      <c r="XG88"/>
      <c r="XH88"/>
      <c r="XI88"/>
      <c r="XJ88"/>
      <c r="XK88"/>
      <c r="XL88"/>
      <c r="XM88"/>
      <c r="XN88"/>
      <c r="XO88"/>
      <c r="XP88"/>
      <c r="XQ88"/>
      <c r="XR88"/>
      <c r="XS88"/>
      <c r="XT88"/>
      <c r="XU88"/>
      <c r="XV88"/>
      <c r="XW88"/>
      <c r="XX88"/>
      <c r="XY88"/>
      <c r="XZ88"/>
      <c r="YA88"/>
      <c r="YB88"/>
      <c r="YC88"/>
      <c r="YD88"/>
      <c r="YE88"/>
      <c r="YF88"/>
      <c r="YG88"/>
      <c r="YH88"/>
      <c r="YI88"/>
      <c r="YJ88"/>
      <c r="YK88"/>
      <c r="YL88"/>
      <c r="YM88"/>
      <c r="YN88"/>
      <c r="YO88"/>
      <c r="YP88"/>
      <c r="YQ88"/>
      <c r="YR88"/>
      <c r="YS88"/>
      <c r="YT88"/>
      <c r="YU88"/>
      <c r="YV88"/>
      <c r="YW88"/>
      <c r="YX88"/>
      <c r="YY88"/>
      <c r="YZ88"/>
      <c r="ZA88"/>
      <c r="ZB88"/>
      <c r="ZC88"/>
      <c r="ZD88"/>
      <c r="ZE88"/>
      <c r="ZF88"/>
      <c r="ZG88"/>
      <c r="ZH88"/>
      <c r="ZI88"/>
      <c r="ZJ88"/>
      <c r="ZK88"/>
      <c r="ZL88"/>
      <c r="ZM88"/>
      <c r="ZN88"/>
      <c r="ZO88"/>
      <c r="ZP88"/>
      <c r="ZQ88"/>
      <c r="ZR88"/>
      <c r="ZS88"/>
      <c r="ZT88"/>
      <c r="ZU88"/>
      <c r="ZV88"/>
      <c r="ZW88"/>
      <c r="ZX88"/>
      <c r="ZY88"/>
      <c r="ZZ88"/>
      <c r="AAA88"/>
      <c r="AAB88"/>
      <c r="AAC88"/>
      <c r="AAD88"/>
      <c r="AAE88"/>
      <c r="AAF88"/>
      <c r="AAG88"/>
      <c r="AAH88"/>
      <c r="AAI88"/>
      <c r="AAJ88"/>
      <c r="AAK88"/>
      <c r="AAL88"/>
      <c r="AAM88"/>
      <c r="AAN88"/>
      <c r="AAO88"/>
      <c r="AAP88"/>
      <c r="AAQ88"/>
      <c r="AAR88"/>
      <c r="AAS88"/>
      <c r="AAT88"/>
      <c r="AAU88"/>
      <c r="AAV88"/>
      <c r="AAW88"/>
      <c r="AAX88"/>
      <c r="AAY88"/>
      <c r="AAZ88"/>
      <c r="ABA88"/>
      <c r="ABB88"/>
      <c r="ABC88"/>
      <c r="ABD88"/>
      <c r="ABE88"/>
      <c r="ABF88"/>
      <c r="ABG88"/>
      <c r="ABH88"/>
      <c r="ABI88"/>
      <c r="ABJ88"/>
      <c r="ABK88"/>
      <c r="ABL88"/>
      <c r="ABM88"/>
      <c r="ABN88"/>
      <c r="ABO88"/>
      <c r="ABP88"/>
      <c r="ABQ88"/>
      <c r="ABR88"/>
      <c r="ABS88"/>
      <c r="ABT88"/>
      <c r="ABU88"/>
      <c r="ABV88"/>
      <c r="ABW88"/>
      <c r="ABX88"/>
      <c r="ABY88"/>
      <c r="ABZ88"/>
      <c r="ACA88"/>
      <c r="ACB88"/>
      <c r="ACC88"/>
      <c r="ACD88"/>
      <c r="ACE88"/>
      <c r="ACF88"/>
      <c r="ACG88"/>
      <c r="ACH88"/>
      <c r="ACI88"/>
      <c r="ACJ88"/>
      <c r="ACK88"/>
      <c r="ACL88"/>
      <c r="ACM88"/>
      <c r="ACN88"/>
      <c r="ACO88"/>
      <c r="ACP88"/>
      <c r="ACQ88"/>
      <c r="ACR88"/>
      <c r="ACS88"/>
      <c r="ACT88"/>
      <c r="ACU88"/>
      <c r="ACV88"/>
      <c r="ACW88"/>
      <c r="ACX88"/>
      <c r="ACY88"/>
      <c r="ACZ88"/>
      <c r="ADA88"/>
      <c r="ADB88"/>
      <c r="ADC88"/>
      <c r="ADD88"/>
      <c r="ADE88"/>
      <c r="ADF88"/>
      <c r="ADG88"/>
      <c r="ADH88"/>
      <c r="ADI88"/>
      <c r="ADJ88"/>
      <c r="ADK88"/>
      <c r="ADL88"/>
      <c r="ADM88"/>
      <c r="ADN88"/>
      <c r="ADO88"/>
      <c r="ADP88"/>
      <c r="ADQ88"/>
      <c r="ADR88"/>
      <c r="ADS88"/>
      <c r="ADT88"/>
      <c r="ADU88"/>
      <c r="ADV88"/>
      <c r="ADW88"/>
      <c r="ADX88"/>
      <c r="ADY88"/>
      <c r="ADZ88"/>
      <c r="AEA88"/>
      <c r="AEB88"/>
      <c r="AEC88"/>
      <c r="AED88"/>
      <c r="AEE88"/>
      <c r="AEF88"/>
      <c r="AEG88"/>
      <c r="AEH88"/>
      <c r="AEI88"/>
      <c r="AEJ88"/>
      <c r="AEK88"/>
      <c r="AEL88"/>
      <c r="AEM88"/>
      <c r="AEN88"/>
      <c r="AEO88"/>
      <c r="AEP88"/>
      <c r="AEQ88"/>
      <c r="AER88"/>
      <c r="AES88"/>
      <c r="AET88"/>
      <c r="AEU88"/>
      <c r="AEV88"/>
      <c r="AEW88"/>
      <c r="AEX88"/>
      <c r="AEY88"/>
      <c r="AEZ88"/>
      <c r="AFA88"/>
      <c r="AFB88"/>
      <c r="AFC88"/>
      <c r="AFD88"/>
      <c r="AFE88"/>
      <c r="AFF88"/>
      <c r="AFG88"/>
      <c r="AFH88"/>
      <c r="AFI88"/>
      <c r="AFJ88"/>
      <c r="AFK88"/>
      <c r="AFL88"/>
      <c r="AFM88"/>
      <c r="AFN88"/>
      <c r="AFO88"/>
      <c r="AFP88"/>
      <c r="AFQ88"/>
      <c r="AFR88"/>
      <c r="AFS88"/>
      <c r="AFT88"/>
      <c r="AFU88"/>
      <c r="AFV88"/>
      <c r="AFW88"/>
      <c r="AFX88"/>
      <c r="AFY88"/>
      <c r="AFZ88"/>
      <c r="AGA88"/>
      <c r="AGB88"/>
      <c r="AGC88"/>
      <c r="AGD88"/>
      <c r="AGE88"/>
      <c r="AGF88"/>
      <c r="AGG88"/>
      <c r="AGH88"/>
      <c r="AGI88"/>
      <c r="AGJ88"/>
      <c r="AGK88"/>
      <c r="AGL88"/>
      <c r="AGM88"/>
      <c r="AGN88"/>
      <c r="AGO88"/>
      <c r="AGP88"/>
      <c r="AGQ88"/>
      <c r="AGR88"/>
      <c r="AGS88"/>
      <c r="AGT88"/>
      <c r="AGU88"/>
      <c r="AGV88"/>
      <c r="AGW88"/>
      <c r="AGX88"/>
      <c r="AGY88"/>
      <c r="AGZ88"/>
      <c r="AHA88"/>
      <c r="AHB88"/>
      <c r="AHC88"/>
      <c r="AHD88"/>
      <c r="AHE88"/>
      <c r="AHF88"/>
      <c r="AHG88"/>
      <c r="AHH88"/>
      <c r="AHI88"/>
      <c r="AHJ88"/>
      <c r="AHK88"/>
      <c r="AHL88"/>
      <c r="AHM88"/>
      <c r="AHN88"/>
      <c r="AHO88"/>
      <c r="AHP88"/>
      <c r="AHQ88"/>
      <c r="AHR88"/>
      <c r="AHS88"/>
      <c r="AHT88"/>
      <c r="AHU88"/>
      <c r="AHV88"/>
      <c r="AHW88"/>
      <c r="AHX88"/>
      <c r="AHY88"/>
      <c r="AHZ88"/>
      <c r="AIA88"/>
      <c r="AIB88"/>
      <c r="AIC88"/>
      <c r="AID88"/>
      <c r="AIE88"/>
      <c r="AIF88"/>
      <c r="AIG88"/>
      <c r="AIH88"/>
      <c r="AII88"/>
      <c r="AIJ88"/>
      <c r="AIK88"/>
      <c r="AIL88"/>
      <c r="AIM88"/>
      <c r="AIN88"/>
      <c r="AIO88"/>
      <c r="AIP88"/>
      <c r="AIQ88"/>
      <c r="AIR88"/>
      <c r="AIS88"/>
      <c r="AIT88"/>
      <c r="AIU88"/>
      <c r="AIV88"/>
      <c r="AIW88"/>
      <c r="AIX88"/>
      <c r="AIY88"/>
      <c r="AIZ88"/>
      <c r="AJA88"/>
      <c r="AJB88"/>
      <c r="AJC88"/>
      <c r="AJD88"/>
      <c r="AJE88"/>
      <c r="AJF88"/>
      <c r="AJG88"/>
      <c r="AJH88"/>
      <c r="AJI88"/>
      <c r="AJJ88"/>
      <c r="AJK88"/>
      <c r="AJL88"/>
      <c r="AJM88"/>
      <c r="AJN88"/>
      <c r="AJO88"/>
      <c r="AJP88"/>
      <c r="AJQ88"/>
      <c r="AJR88"/>
      <c r="AJS88"/>
      <c r="AJT88"/>
      <c r="AJU88"/>
      <c r="AJV88"/>
      <c r="AJW88"/>
      <c r="AJX88"/>
      <c r="AJY88"/>
      <c r="AJZ88"/>
      <c r="AKA88"/>
      <c r="AKB88"/>
      <c r="AKC88"/>
      <c r="AKD88"/>
      <c r="AKE88"/>
      <c r="AKF88"/>
      <c r="AKG88"/>
      <c r="AKH88"/>
      <c r="AKI88"/>
      <c r="AKJ88"/>
      <c r="AKK88"/>
      <c r="AKL88"/>
      <c r="AKM88"/>
      <c r="AKN88"/>
      <c r="AKO88"/>
      <c r="AKP88"/>
      <c r="AKQ88"/>
      <c r="AKR88"/>
      <c r="AKS88"/>
      <c r="AKT88"/>
      <c r="AKU88"/>
      <c r="AKV88"/>
      <c r="AKW88"/>
      <c r="AKX88"/>
      <c r="AKY88"/>
      <c r="AKZ88"/>
      <c r="ALA88"/>
      <c r="ALB88"/>
      <c r="ALC88"/>
      <c r="ALD88"/>
      <c r="ALE88"/>
      <c r="ALF88"/>
      <c r="ALG88"/>
      <c r="ALH88"/>
      <c r="ALI88"/>
      <c r="ALJ88"/>
      <c r="ALK88"/>
      <c r="ALL88"/>
      <c r="ALM88"/>
      <c r="ALN88"/>
      <c r="ALO88"/>
      <c r="ALP88"/>
      <c r="ALQ88"/>
      <c r="ALR88"/>
      <c r="ALS88"/>
      <c r="ALT88"/>
      <c r="ALU88"/>
      <c r="ALV88"/>
      <c r="ALW88"/>
      <c r="ALX88"/>
      <c r="ALY88"/>
      <c r="ALZ88"/>
      <c r="AMA88"/>
      <c r="AMB88"/>
      <c r="AMC88"/>
      <c r="AMD88"/>
      <c r="AME88"/>
      <c r="AMF88"/>
      <c r="AMG88"/>
      <c r="AMH88"/>
      <c r="AMI88"/>
      <c r="AMJ88"/>
      <c r="AMK88"/>
      <c r="AML88"/>
      <c r="AMM88"/>
      <c r="AMN88"/>
      <c r="AMO88"/>
      <c r="AMP88"/>
      <c r="AMQ88"/>
      <c r="AMR88"/>
      <c r="AMS88"/>
      <c r="AMT88"/>
      <c r="AMU88"/>
      <c r="AMV88"/>
      <c r="AMW88"/>
      <c r="AMX88"/>
      <c r="AMY88"/>
      <c r="AMZ88"/>
      <c r="ANA88"/>
      <c r="ANB88"/>
      <c r="ANC88"/>
      <c r="AND88"/>
      <c r="ANE88"/>
      <c r="ANF88"/>
      <c r="ANG88"/>
      <c r="ANH88"/>
      <c r="ANI88"/>
      <c r="ANJ88"/>
      <c r="ANK88"/>
      <c r="ANL88"/>
      <c r="ANM88"/>
      <c r="ANN88"/>
      <c r="ANO88"/>
      <c r="ANP88"/>
      <c r="ANQ88"/>
      <c r="ANR88"/>
      <c r="ANS88"/>
      <c r="ANT88"/>
      <c r="ANU88"/>
      <c r="ANV88"/>
      <c r="ANW88"/>
      <c r="ANX88"/>
      <c r="ANY88"/>
      <c r="ANZ88"/>
      <c r="AOA88"/>
      <c r="AOB88"/>
      <c r="AOC88"/>
      <c r="AOD88"/>
      <c r="AOE88"/>
      <c r="AOF88"/>
      <c r="AOG88"/>
      <c r="AOH88"/>
      <c r="AOI88"/>
      <c r="AOJ88"/>
      <c r="AOK88"/>
      <c r="AOL88"/>
      <c r="AOM88"/>
      <c r="AON88"/>
      <c r="AOO88"/>
      <c r="AOP88"/>
      <c r="AOQ88"/>
      <c r="AOR88"/>
      <c r="AOS88"/>
      <c r="AOT88"/>
      <c r="AOU88"/>
      <c r="AOV88"/>
      <c r="AOW88"/>
      <c r="AOX88"/>
      <c r="AOY88"/>
      <c r="AOZ88"/>
      <c r="APA88"/>
      <c r="APB88"/>
      <c r="APC88"/>
      <c r="APD88"/>
      <c r="APE88"/>
      <c r="APF88"/>
      <c r="APG88"/>
      <c r="APH88"/>
      <c r="API88"/>
      <c r="APJ88"/>
      <c r="APK88"/>
      <c r="APL88"/>
      <c r="APM88"/>
      <c r="APN88"/>
      <c r="APO88"/>
      <c r="APP88"/>
      <c r="APQ88"/>
      <c r="APR88"/>
      <c r="APS88"/>
      <c r="APT88"/>
      <c r="APU88"/>
      <c r="APV88"/>
      <c r="APW88"/>
      <c r="APX88"/>
      <c r="APY88"/>
      <c r="APZ88"/>
      <c r="AQA88"/>
      <c r="AQB88"/>
      <c r="AQC88"/>
      <c r="AQD88"/>
      <c r="AQE88"/>
      <c r="AQF88"/>
      <c r="AQG88"/>
      <c r="AQH88"/>
      <c r="AQI88"/>
      <c r="AQJ88"/>
      <c r="AQK88"/>
      <c r="AQL88"/>
      <c r="AQM88"/>
      <c r="AQN88"/>
      <c r="AQO88"/>
      <c r="AQP88"/>
      <c r="AQQ88"/>
      <c r="AQR88"/>
      <c r="AQS88"/>
      <c r="AQT88"/>
      <c r="AQU88"/>
      <c r="AQV88"/>
      <c r="AQW88"/>
      <c r="AQX88"/>
      <c r="AQY88"/>
      <c r="AQZ88"/>
      <c r="ARA88"/>
      <c r="ARB88"/>
      <c r="ARC88"/>
      <c r="ARD88"/>
      <c r="ARE88"/>
      <c r="ARF88"/>
      <c r="ARG88"/>
      <c r="ARH88"/>
      <c r="ARI88"/>
      <c r="ARJ88"/>
      <c r="ARK88"/>
      <c r="ARL88"/>
      <c r="ARM88"/>
      <c r="ARN88"/>
      <c r="ARO88"/>
      <c r="ARP88"/>
      <c r="ARQ88"/>
      <c r="ARR88"/>
      <c r="ARS88"/>
      <c r="ART88"/>
      <c r="ARU88"/>
      <c r="ARV88"/>
      <c r="ARW88"/>
      <c r="ARX88"/>
      <c r="ARY88"/>
      <c r="ARZ88"/>
      <c r="ASA88"/>
      <c r="ASB88"/>
      <c r="ASC88"/>
      <c r="ASD88"/>
      <c r="ASE88"/>
      <c r="ASF88"/>
      <c r="ASG88"/>
      <c r="ASH88"/>
      <c r="ASI88"/>
      <c r="ASJ88"/>
      <c r="ASK88"/>
      <c r="ASL88"/>
      <c r="ASM88"/>
      <c r="ASN88"/>
      <c r="ASO88"/>
      <c r="ASP88"/>
      <c r="ASQ88"/>
      <c r="ASR88"/>
      <c r="ASS88"/>
      <c r="AST88"/>
      <c r="ASU88"/>
      <c r="ASV88"/>
      <c r="ASW88"/>
      <c r="ASX88"/>
      <c r="ASY88"/>
      <c r="ASZ88"/>
      <c r="ATA88"/>
      <c r="ATB88"/>
      <c r="ATC88"/>
      <c r="ATD88"/>
      <c r="ATE88"/>
      <c r="ATF88"/>
      <c r="ATG88"/>
      <c r="ATH88"/>
      <c r="ATI88"/>
      <c r="ATJ88"/>
      <c r="ATK88"/>
      <c r="ATL88"/>
      <c r="ATM88"/>
      <c r="ATN88"/>
      <c r="ATO88"/>
      <c r="ATP88"/>
      <c r="ATQ88"/>
      <c r="ATR88"/>
      <c r="ATS88"/>
      <c r="ATT88"/>
      <c r="ATU88"/>
      <c r="ATV88"/>
      <c r="ATW88"/>
      <c r="ATX88"/>
      <c r="ATY88"/>
      <c r="ATZ88"/>
      <c r="AUA88"/>
      <c r="AUB88"/>
      <c r="AUC88"/>
      <c r="AUD88"/>
      <c r="AUE88"/>
      <c r="AUF88"/>
      <c r="AUG88"/>
      <c r="AUH88"/>
      <c r="AUI88"/>
      <c r="AUJ88"/>
      <c r="AUK88"/>
      <c r="AUL88"/>
      <c r="AUM88"/>
      <c r="AUN88"/>
      <c r="AUO88"/>
      <c r="AUP88"/>
      <c r="AUQ88"/>
      <c r="AUR88"/>
      <c r="AUS88"/>
      <c r="AUT88"/>
      <c r="AUU88"/>
      <c r="AUV88"/>
      <c r="AUW88"/>
      <c r="AUX88"/>
      <c r="AUY88"/>
      <c r="AUZ88"/>
      <c r="AVA88"/>
      <c r="AVB88"/>
      <c r="AVC88"/>
      <c r="AVD88"/>
      <c r="AVE88"/>
      <c r="AVF88"/>
      <c r="AVG88"/>
      <c r="AVH88"/>
      <c r="AVI88"/>
      <c r="AVJ88"/>
      <c r="AVK88"/>
      <c r="AVL88"/>
      <c r="AVM88"/>
      <c r="AVN88"/>
      <c r="AVO88"/>
      <c r="AVP88"/>
      <c r="AVQ88"/>
      <c r="AVR88"/>
      <c r="AVS88"/>
      <c r="AVT88"/>
      <c r="AVU88"/>
      <c r="AVV88"/>
      <c r="AVW88"/>
      <c r="AVX88"/>
      <c r="AVY88"/>
      <c r="AVZ88"/>
      <c r="AWA88"/>
    </row>
    <row r="89" spans="1:1275" ht="15" x14ac:dyDescent="0.25">
      <c r="A89" s="41" t="s">
        <v>262</v>
      </c>
      <c r="B89" s="40"/>
      <c r="C89" s="40"/>
      <c r="D89" s="40">
        <v>1</v>
      </c>
      <c r="E89" s="40">
        <v>10000</v>
      </c>
      <c r="F89" s="40"/>
      <c r="G89" s="40"/>
      <c r="H89" s="40">
        <v>1</v>
      </c>
      <c r="I89" s="40">
        <v>10000</v>
      </c>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v>1</v>
      </c>
      <c r="AM89" s="40">
        <v>10000</v>
      </c>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c r="IT89" s="40"/>
      <c r="IU89" s="40"/>
      <c r="IV89" s="40"/>
      <c r="IW89" s="40"/>
      <c r="IX89" s="40"/>
      <c r="IY89" s="40"/>
      <c r="IZ89" s="40"/>
      <c r="JA89" s="40"/>
      <c r="JB89" s="40"/>
      <c r="JC89" s="40"/>
      <c r="JD89" s="40"/>
      <c r="JE89" s="40"/>
      <c r="JF89" s="40"/>
      <c r="JG89" s="40"/>
      <c r="JH89" s="40"/>
      <c r="JI89" s="40"/>
      <c r="JJ89" s="40"/>
      <c r="JK89" s="40"/>
      <c r="JL89" s="40"/>
      <c r="JM89" s="40"/>
      <c r="JN89" s="40"/>
      <c r="JO89" s="40"/>
      <c r="JP89" s="40"/>
      <c r="JQ89" s="40"/>
      <c r="JR89" s="40"/>
      <c r="JS89" s="40"/>
      <c r="JT89" s="40"/>
      <c r="JU89" s="40"/>
      <c r="JV89" s="40"/>
      <c r="JW89" s="40"/>
      <c r="JX89" s="40"/>
      <c r="JY89" s="40"/>
      <c r="JZ89" s="40"/>
      <c r="KA89" s="40"/>
      <c r="KB89" s="40"/>
      <c r="KC89" s="40"/>
      <c r="KD89" s="40"/>
      <c r="KE89" s="40"/>
      <c r="KF89" s="40"/>
      <c r="KG89" s="40"/>
      <c r="KH89" s="40"/>
      <c r="KI89" s="40"/>
      <c r="KJ89" s="40"/>
      <c r="KK89" s="40"/>
      <c r="KL89" s="40"/>
      <c r="KM89" s="40"/>
      <c r="KN89" s="40"/>
      <c r="KO89" s="40"/>
      <c r="KP89" s="40"/>
      <c r="KQ89" s="40"/>
      <c r="KR89" s="40"/>
      <c r="KS89" s="40"/>
      <c r="KT89" s="40"/>
      <c r="KU89" s="40"/>
      <c r="KV89" s="40"/>
      <c r="KW89" s="40"/>
      <c r="KX89" s="40"/>
      <c r="KY89" s="40"/>
      <c r="KZ89" s="40"/>
      <c r="LA89" s="40"/>
      <c r="LB89" s="40"/>
      <c r="LC89" s="40"/>
      <c r="LD89" s="40"/>
      <c r="LE89" s="40"/>
      <c r="LF89" s="40"/>
      <c r="LG89" s="40"/>
      <c r="LH89" s="40"/>
      <c r="LI89" s="40"/>
      <c r="LJ89" s="40"/>
      <c r="LK89" s="40"/>
      <c r="LL89" s="40"/>
      <c r="LM89" s="40"/>
      <c r="LN89" s="40"/>
      <c r="LO89" s="40"/>
      <c r="LP89" s="40"/>
      <c r="LQ89" s="40"/>
      <c r="LR89" s="40"/>
      <c r="LS89" s="40"/>
      <c r="LT89" s="40"/>
      <c r="LU89" s="40"/>
      <c r="LV89" s="40"/>
      <c r="LW89" s="40"/>
      <c r="LX89" s="40"/>
      <c r="LY89" s="40"/>
      <c r="LZ89" s="40"/>
      <c r="MA89" s="40"/>
      <c r="MB89" s="40"/>
      <c r="MC89" s="40"/>
      <c r="MD89" s="40"/>
      <c r="ME89" s="40"/>
      <c r="MF89" s="40"/>
      <c r="MG89" s="40"/>
      <c r="MH89" s="40"/>
      <c r="MI89" s="40"/>
      <c r="MJ89" s="40"/>
      <c r="MK89" s="40"/>
      <c r="ML89" s="40"/>
      <c r="MM89" s="40"/>
      <c r="MN89" s="40"/>
      <c r="MO89" s="40"/>
      <c r="MP89" s="40"/>
      <c r="MQ89" s="40"/>
      <c r="MR89" s="40"/>
      <c r="MS89" s="40"/>
      <c r="MT89" s="40"/>
      <c r="MU89" s="40"/>
      <c r="MV89" s="40"/>
      <c r="MW89" s="40"/>
      <c r="MX89" s="40"/>
      <c r="MY89" s="40"/>
      <c r="MZ89" s="40">
        <v>1</v>
      </c>
      <c r="NA89" s="40">
        <v>10000</v>
      </c>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c r="RB89"/>
      <c r="RC89"/>
      <c r="RD89"/>
      <c r="RE89"/>
      <c r="RF89"/>
      <c r="RG89"/>
      <c r="RH89"/>
      <c r="RI89"/>
      <c r="RJ89"/>
      <c r="RK89"/>
      <c r="RL89"/>
      <c r="RM89"/>
      <c r="RN89"/>
      <c r="RO89"/>
      <c r="RP89"/>
      <c r="RQ89"/>
      <c r="RR89"/>
      <c r="RS89"/>
      <c r="RT89"/>
      <c r="RU89"/>
      <c r="RV89"/>
      <c r="RW89"/>
      <c r="RX89"/>
      <c r="RY89"/>
      <c r="RZ89"/>
      <c r="SA89"/>
      <c r="SB89"/>
      <c r="SC89"/>
      <c r="SD89"/>
      <c r="SE89"/>
      <c r="SF89"/>
      <c r="SG89"/>
      <c r="SH89"/>
      <c r="SI89"/>
      <c r="SJ89"/>
      <c r="SK89"/>
      <c r="SL89"/>
      <c r="SM89"/>
      <c r="SN89"/>
      <c r="SO89"/>
      <c r="SP89"/>
      <c r="SQ89"/>
      <c r="SR89"/>
      <c r="SS89"/>
      <c r="ST89"/>
      <c r="SU89"/>
      <c r="SV89"/>
      <c r="SW89"/>
      <c r="SX89"/>
      <c r="SY89"/>
      <c r="SZ89"/>
      <c r="TA89"/>
      <c r="TB89"/>
      <c r="TC89"/>
      <c r="TD89"/>
      <c r="TE89"/>
      <c r="TF89"/>
      <c r="TG89"/>
      <c r="TH89"/>
      <c r="TI89"/>
      <c r="TJ89"/>
      <c r="TK89"/>
      <c r="TL89"/>
      <c r="TM89"/>
      <c r="TN89"/>
      <c r="TO89"/>
      <c r="TP89"/>
      <c r="TQ89"/>
      <c r="TR89"/>
      <c r="TS89"/>
      <c r="TT89"/>
      <c r="TU89"/>
      <c r="TV89"/>
      <c r="TW89"/>
      <c r="TX89"/>
      <c r="TY89"/>
      <c r="TZ89"/>
      <c r="UA89"/>
      <c r="UB89"/>
      <c r="UC89"/>
      <c r="UD89"/>
      <c r="UE89"/>
      <c r="UF89"/>
      <c r="UG89"/>
      <c r="UH89"/>
      <c r="UI89"/>
      <c r="UJ89"/>
      <c r="UK89"/>
      <c r="UL89"/>
      <c r="UM89"/>
      <c r="UN89"/>
      <c r="UO89"/>
      <c r="UP89"/>
      <c r="UQ89"/>
      <c r="UR89"/>
      <c r="US89"/>
      <c r="UT89"/>
      <c r="UU89"/>
      <c r="UV89"/>
      <c r="UW89"/>
      <c r="UX89"/>
      <c r="UY89"/>
      <c r="UZ89"/>
      <c r="VA89"/>
      <c r="VB89"/>
      <c r="VC89"/>
      <c r="VD89"/>
      <c r="VE89"/>
      <c r="VF89"/>
      <c r="VG89"/>
      <c r="VH89"/>
      <c r="VI89"/>
      <c r="VJ89"/>
      <c r="VK89"/>
      <c r="VL89"/>
      <c r="VM89"/>
      <c r="VN89"/>
      <c r="VO89"/>
      <c r="VP89"/>
      <c r="VQ89"/>
      <c r="VR89"/>
      <c r="VS89"/>
      <c r="VT89"/>
      <c r="VU89"/>
      <c r="VV89"/>
      <c r="VW89"/>
      <c r="VX89"/>
      <c r="VY89"/>
      <c r="VZ89"/>
      <c r="WA89"/>
      <c r="WB89"/>
      <c r="WC89"/>
      <c r="WD89"/>
      <c r="WE89"/>
      <c r="WF89"/>
      <c r="WG89"/>
      <c r="WH89"/>
      <c r="WI89"/>
      <c r="WJ89"/>
      <c r="WK89"/>
      <c r="WL89"/>
      <c r="WM89"/>
      <c r="WN89"/>
      <c r="WO89"/>
      <c r="WP89"/>
      <c r="WQ89"/>
      <c r="WR89"/>
      <c r="WS89"/>
      <c r="WT89"/>
      <c r="WU89"/>
      <c r="WV89"/>
      <c r="WW89"/>
      <c r="WX89"/>
      <c r="WY89"/>
      <c r="WZ89"/>
      <c r="XA89"/>
      <c r="XB89"/>
      <c r="XC89"/>
      <c r="XD89"/>
      <c r="XE89"/>
      <c r="XF89"/>
      <c r="XG89"/>
      <c r="XH89"/>
      <c r="XI89"/>
      <c r="XJ89"/>
      <c r="XK89"/>
      <c r="XL89"/>
      <c r="XM89"/>
      <c r="XN89"/>
      <c r="XO89"/>
      <c r="XP89"/>
      <c r="XQ89"/>
      <c r="XR89"/>
      <c r="XS89"/>
      <c r="XT89"/>
      <c r="XU89"/>
      <c r="XV89"/>
      <c r="XW89"/>
      <c r="XX89"/>
      <c r="XY89"/>
      <c r="XZ89"/>
      <c r="YA89"/>
      <c r="YB89"/>
      <c r="YC89"/>
      <c r="YD89"/>
      <c r="YE89"/>
      <c r="YF89"/>
      <c r="YG89"/>
      <c r="YH89"/>
      <c r="YI89"/>
      <c r="YJ89"/>
      <c r="YK89"/>
      <c r="YL89"/>
      <c r="YM89"/>
      <c r="YN89"/>
      <c r="YO89"/>
      <c r="YP89"/>
      <c r="YQ89"/>
      <c r="YR89"/>
      <c r="YS89"/>
      <c r="YT89"/>
      <c r="YU89"/>
      <c r="YV89"/>
      <c r="YW89"/>
      <c r="YX89"/>
      <c r="YY89"/>
      <c r="YZ89"/>
      <c r="ZA89"/>
      <c r="ZB89"/>
      <c r="ZC89"/>
      <c r="ZD89"/>
      <c r="ZE89"/>
      <c r="ZF89"/>
      <c r="ZG89"/>
      <c r="ZH89"/>
      <c r="ZI89"/>
      <c r="ZJ89"/>
      <c r="ZK89"/>
      <c r="ZL89"/>
      <c r="ZM89"/>
      <c r="ZN89"/>
      <c r="ZO89"/>
      <c r="ZP89"/>
      <c r="ZQ89"/>
      <c r="ZR89"/>
      <c r="ZS89"/>
      <c r="ZT89"/>
      <c r="ZU89"/>
      <c r="ZV89"/>
      <c r="ZW89"/>
      <c r="ZX89"/>
      <c r="ZY89"/>
      <c r="ZZ89"/>
      <c r="AAA89"/>
      <c r="AAB89"/>
      <c r="AAC89"/>
      <c r="AAD89"/>
      <c r="AAE89"/>
      <c r="AAF89"/>
      <c r="AAG89"/>
      <c r="AAH89"/>
      <c r="AAI89"/>
      <c r="AAJ89"/>
      <c r="AAK89"/>
      <c r="AAL89"/>
      <c r="AAM89"/>
      <c r="AAN89"/>
      <c r="AAO89"/>
      <c r="AAP89"/>
      <c r="AAQ89"/>
      <c r="AAR89"/>
      <c r="AAS89"/>
      <c r="AAT89"/>
      <c r="AAU89"/>
      <c r="AAV89"/>
      <c r="AAW89"/>
      <c r="AAX89"/>
      <c r="AAY89"/>
      <c r="AAZ89"/>
      <c r="ABA89"/>
      <c r="ABB89"/>
      <c r="ABC89"/>
      <c r="ABD89"/>
      <c r="ABE89"/>
      <c r="ABF89"/>
      <c r="ABG89"/>
      <c r="ABH89"/>
      <c r="ABI89"/>
      <c r="ABJ89"/>
      <c r="ABK89"/>
      <c r="ABL89"/>
      <c r="ABM89"/>
      <c r="ABN89"/>
      <c r="ABO89"/>
      <c r="ABP89"/>
      <c r="ABQ89"/>
      <c r="ABR89"/>
      <c r="ABS89"/>
      <c r="ABT89"/>
      <c r="ABU89"/>
      <c r="ABV89"/>
      <c r="ABW89"/>
      <c r="ABX89"/>
      <c r="ABY89"/>
      <c r="ABZ89"/>
      <c r="ACA89"/>
      <c r="ACB89"/>
      <c r="ACC89"/>
      <c r="ACD89"/>
      <c r="ACE89"/>
      <c r="ACF89"/>
      <c r="ACG89"/>
      <c r="ACH89"/>
      <c r="ACI89"/>
      <c r="ACJ89"/>
      <c r="ACK89"/>
      <c r="ACL89"/>
      <c r="ACM89"/>
      <c r="ACN89"/>
      <c r="ACO89"/>
      <c r="ACP89"/>
      <c r="ACQ89"/>
      <c r="ACR89"/>
      <c r="ACS89"/>
      <c r="ACT89"/>
      <c r="ACU89"/>
      <c r="ACV89"/>
      <c r="ACW89"/>
      <c r="ACX89"/>
      <c r="ACY89"/>
      <c r="ACZ89"/>
      <c r="ADA89"/>
      <c r="ADB89"/>
      <c r="ADC89"/>
      <c r="ADD89"/>
      <c r="ADE89"/>
      <c r="ADF89"/>
      <c r="ADG89"/>
      <c r="ADH89"/>
      <c r="ADI89"/>
      <c r="ADJ89"/>
      <c r="ADK89"/>
      <c r="ADL89"/>
      <c r="ADM89"/>
      <c r="ADN89"/>
      <c r="ADO89"/>
      <c r="ADP89"/>
      <c r="ADQ89"/>
      <c r="ADR89"/>
      <c r="ADS89"/>
      <c r="ADT89"/>
      <c r="ADU89"/>
      <c r="ADV89"/>
      <c r="ADW89"/>
      <c r="ADX89"/>
      <c r="ADY89"/>
      <c r="ADZ89"/>
      <c r="AEA89"/>
      <c r="AEB89"/>
      <c r="AEC89"/>
      <c r="AED89"/>
      <c r="AEE89"/>
      <c r="AEF89"/>
      <c r="AEG89"/>
      <c r="AEH89"/>
      <c r="AEI89"/>
      <c r="AEJ89"/>
      <c r="AEK89"/>
      <c r="AEL89"/>
      <c r="AEM89"/>
      <c r="AEN89"/>
      <c r="AEO89"/>
      <c r="AEP89"/>
      <c r="AEQ89"/>
      <c r="AER89"/>
      <c r="AES89"/>
      <c r="AET89"/>
      <c r="AEU89"/>
      <c r="AEV89"/>
      <c r="AEW89"/>
      <c r="AEX89"/>
      <c r="AEY89"/>
      <c r="AEZ89"/>
      <c r="AFA89"/>
      <c r="AFB89"/>
      <c r="AFC89"/>
      <c r="AFD89"/>
      <c r="AFE89"/>
      <c r="AFF89"/>
      <c r="AFG89"/>
      <c r="AFH89"/>
      <c r="AFI89"/>
      <c r="AFJ89"/>
      <c r="AFK89"/>
      <c r="AFL89"/>
      <c r="AFM89"/>
      <c r="AFN89"/>
      <c r="AFO89"/>
      <c r="AFP89"/>
      <c r="AFQ89"/>
      <c r="AFR89"/>
      <c r="AFS89"/>
      <c r="AFT89"/>
      <c r="AFU89"/>
      <c r="AFV89"/>
      <c r="AFW89"/>
      <c r="AFX89"/>
      <c r="AFY89"/>
      <c r="AFZ89"/>
      <c r="AGA89"/>
      <c r="AGB89"/>
      <c r="AGC89"/>
      <c r="AGD89"/>
      <c r="AGE89"/>
      <c r="AGF89"/>
      <c r="AGG89"/>
      <c r="AGH89"/>
      <c r="AGI89"/>
      <c r="AGJ89"/>
      <c r="AGK89"/>
      <c r="AGL89"/>
      <c r="AGM89"/>
      <c r="AGN89"/>
      <c r="AGO89"/>
      <c r="AGP89"/>
      <c r="AGQ89"/>
      <c r="AGR89"/>
      <c r="AGS89"/>
      <c r="AGT89"/>
      <c r="AGU89"/>
      <c r="AGV89"/>
      <c r="AGW89"/>
      <c r="AGX89"/>
      <c r="AGY89"/>
      <c r="AGZ89"/>
      <c r="AHA89"/>
      <c r="AHB89"/>
      <c r="AHC89"/>
      <c r="AHD89"/>
      <c r="AHE89"/>
      <c r="AHF89"/>
      <c r="AHG89"/>
      <c r="AHH89"/>
      <c r="AHI89"/>
      <c r="AHJ89"/>
      <c r="AHK89"/>
      <c r="AHL89"/>
      <c r="AHM89"/>
      <c r="AHN89"/>
      <c r="AHO89"/>
      <c r="AHP89"/>
      <c r="AHQ89"/>
      <c r="AHR89"/>
      <c r="AHS89"/>
      <c r="AHT89"/>
      <c r="AHU89"/>
      <c r="AHV89"/>
      <c r="AHW89"/>
      <c r="AHX89"/>
      <c r="AHY89"/>
      <c r="AHZ89"/>
      <c r="AIA89"/>
      <c r="AIB89"/>
      <c r="AIC89"/>
      <c r="AID89"/>
      <c r="AIE89"/>
      <c r="AIF89"/>
      <c r="AIG89"/>
      <c r="AIH89"/>
      <c r="AII89"/>
      <c r="AIJ89"/>
      <c r="AIK89"/>
      <c r="AIL89"/>
      <c r="AIM89"/>
      <c r="AIN89"/>
      <c r="AIO89"/>
      <c r="AIP89"/>
      <c r="AIQ89"/>
      <c r="AIR89"/>
      <c r="AIS89"/>
      <c r="AIT89"/>
      <c r="AIU89"/>
      <c r="AIV89"/>
      <c r="AIW89"/>
      <c r="AIX89"/>
      <c r="AIY89"/>
      <c r="AIZ89"/>
      <c r="AJA89"/>
      <c r="AJB89"/>
      <c r="AJC89"/>
      <c r="AJD89"/>
      <c r="AJE89"/>
      <c r="AJF89"/>
      <c r="AJG89"/>
      <c r="AJH89"/>
      <c r="AJI89"/>
      <c r="AJJ89"/>
      <c r="AJK89"/>
      <c r="AJL89"/>
      <c r="AJM89"/>
      <c r="AJN89"/>
      <c r="AJO89"/>
      <c r="AJP89"/>
      <c r="AJQ89"/>
      <c r="AJR89"/>
      <c r="AJS89"/>
      <c r="AJT89"/>
      <c r="AJU89"/>
      <c r="AJV89"/>
      <c r="AJW89"/>
      <c r="AJX89"/>
      <c r="AJY89"/>
      <c r="AJZ89"/>
      <c r="AKA89"/>
      <c r="AKB89"/>
      <c r="AKC89"/>
      <c r="AKD89"/>
      <c r="AKE89"/>
      <c r="AKF89"/>
      <c r="AKG89"/>
      <c r="AKH89"/>
      <c r="AKI89"/>
      <c r="AKJ89"/>
      <c r="AKK89"/>
      <c r="AKL89"/>
      <c r="AKM89"/>
      <c r="AKN89"/>
      <c r="AKO89"/>
      <c r="AKP89"/>
      <c r="AKQ89"/>
      <c r="AKR89"/>
      <c r="AKS89"/>
      <c r="AKT89"/>
      <c r="AKU89"/>
      <c r="AKV89"/>
      <c r="AKW89"/>
      <c r="AKX89"/>
      <c r="AKY89"/>
      <c r="AKZ89"/>
      <c r="ALA89"/>
      <c r="ALB89"/>
      <c r="ALC89"/>
      <c r="ALD89"/>
      <c r="ALE89"/>
      <c r="ALF89"/>
      <c r="ALG89"/>
      <c r="ALH89"/>
      <c r="ALI89"/>
      <c r="ALJ89"/>
      <c r="ALK89"/>
      <c r="ALL89"/>
      <c r="ALM89"/>
      <c r="ALN89"/>
      <c r="ALO89"/>
      <c r="ALP89"/>
      <c r="ALQ89"/>
      <c r="ALR89"/>
      <c r="ALS89"/>
      <c r="ALT89"/>
      <c r="ALU89"/>
      <c r="ALV89"/>
      <c r="ALW89"/>
      <c r="ALX89"/>
      <c r="ALY89"/>
      <c r="ALZ89"/>
      <c r="AMA89"/>
      <c r="AMB89"/>
      <c r="AMC89"/>
      <c r="AMD89"/>
      <c r="AME89"/>
      <c r="AMF89"/>
      <c r="AMG89"/>
      <c r="AMH89"/>
      <c r="AMI89"/>
      <c r="AMJ89"/>
      <c r="AMK89"/>
      <c r="AML89"/>
      <c r="AMM89"/>
      <c r="AMN89"/>
      <c r="AMO89"/>
      <c r="AMP89"/>
      <c r="AMQ89"/>
      <c r="AMR89"/>
      <c r="AMS89"/>
      <c r="AMT89"/>
      <c r="AMU89"/>
      <c r="AMV89"/>
      <c r="AMW89"/>
      <c r="AMX89"/>
      <c r="AMY89"/>
      <c r="AMZ89"/>
      <c r="ANA89"/>
      <c r="ANB89"/>
      <c r="ANC89"/>
      <c r="AND89"/>
      <c r="ANE89"/>
      <c r="ANF89"/>
      <c r="ANG89"/>
      <c r="ANH89"/>
      <c r="ANI89"/>
      <c r="ANJ89"/>
      <c r="ANK89"/>
      <c r="ANL89"/>
      <c r="ANM89"/>
      <c r="ANN89"/>
      <c r="ANO89"/>
      <c r="ANP89"/>
      <c r="ANQ89"/>
      <c r="ANR89"/>
      <c r="ANS89"/>
      <c r="ANT89"/>
      <c r="ANU89"/>
      <c r="ANV89"/>
      <c r="ANW89"/>
      <c r="ANX89"/>
      <c r="ANY89"/>
      <c r="ANZ89"/>
      <c r="AOA89"/>
      <c r="AOB89"/>
      <c r="AOC89"/>
      <c r="AOD89"/>
      <c r="AOE89"/>
      <c r="AOF89"/>
      <c r="AOG89"/>
      <c r="AOH89"/>
      <c r="AOI89"/>
      <c r="AOJ89"/>
      <c r="AOK89"/>
      <c r="AOL89"/>
      <c r="AOM89"/>
      <c r="AON89"/>
      <c r="AOO89"/>
      <c r="AOP89"/>
      <c r="AOQ89"/>
      <c r="AOR89"/>
      <c r="AOS89"/>
      <c r="AOT89"/>
      <c r="AOU89"/>
      <c r="AOV89"/>
      <c r="AOW89"/>
      <c r="AOX89"/>
      <c r="AOY89"/>
      <c r="AOZ89"/>
      <c r="APA89"/>
      <c r="APB89"/>
      <c r="APC89"/>
      <c r="APD89"/>
      <c r="APE89"/>
      <c r="APF89"/>
      <c r="APG89"/>
      <c r="APH89"/>
      <c r="API89"/>
      <c r="APJ89"/>
      <c r="APK89"/>
      <c r="APL89"/>
      <c r="APM89"/>
      <c r="APN89"/>
      <c r="APO89"/>
      <c r="APP89"/>
      <c r="APQ89"/>
      <c r="APR89"/>
      <c r="APS89"/>
      <c r="APT89"/>
      <c r="APU89"/>
      <c r="APV89"/>
      <c r="APW89"/>
      <c r="APX89"/>
      <c r="APY89"/>
      <c r="APZ89"/>
      <c r="AQA89"/>
      <c r="AQB89"/>
      <c r="AQC89"/>
      <c r="AQD89"/>
      <c r="AQE89"/>
      <c r="AQF89"/>
      <c r="AQG89"/>
      <c r="AQH89"/>
      <c r="AQI89"/>
      <c r="AQJ89"/>
      <c r="AQK89"/>
      <c r="AQL89"/>
      <c r="AQM89"/>
      <c r="AQN89"/>
      <c r="AQO89"/>
      <c r="AQP89"/>
      <c r="AQQ89"/>
      <c r="AQR89"/>
      <c r="AQS89"/>
      <c r="AQT89"/>
      <c r="AQU89"/>
      <c r="AQV89"/>
      <c r="AQW89"/>
      <c r="AQX89"/>
      <c r="AQY89"/>
      <c r="AQZ89"/>
      <c r="ARA89"/>
      <c r="ARB89"/>
      <c r="ARC89"/>
      <c r="ARD89"/>
      <c r="ARE89"/>
      <c r="ARF89"/>
      <c r="ARG89"/>
      <c r="ARH89"/>
      <c r="ARI89"/>
      <c r="ARJ89"/>
      <c r="ARK89"/>
      <c r="ARL89"/>
      <c r="ARM89"/>
      <c r="ARN89"/>
      <c r="ARO89"/>
      <c r="ARP89"/>
      <c r="ARQ89"/>
      <c r="ARR89"/>
      <c r="ARS89"/>
      <c r="ART89"/>
      <c r="ARU89"/>
      <c r="ARV89"/>
      <c r="ARW89"/>
      <c r="ARX89"/>
      <c r="ARY89"/>
      <c r="ARZ89"/>
      <c r="ASA89"/>
      <c r="ASB89"/>
      <c r="ASC89"/>
      <c r="ASD89"/>
      <c r="ASE89"/>
      <c r="ASF89"/>
      <c r="ASG89"/>
      <c r="ASH89"/>
      <c r="ASI89"/>
      <c r="ASJ89"/>
      <c r="ASK89"/>
      <c r="ASL89"/>
      <c r="ASM89"/>
      <c r="ASN89"/>
      <c r="ASO89"/>
      <c r="ASP89"/>
      <c r="ASQ89"/>
      <c r="ASR89"/>
      <c r="ASS89"/>
      <c r="AST89"/>
      <c r="ASU89"/>
      <c r="ASV89"/>
      <c r="ASW89"/>
      <c r="ASX89"/>
      <c r="ASY89"/>
      <c r="ASZ89"/>
      <c r="ATA89"/>
      <c r="ATB89"/>
      <c r="ATC89"/>
      <c r="ATD89"/>
      <c r="ATE89"/>
      <c r="ATF89"/>
      <c r="ATG89"/>
      <c r="ATH89"/>
      <c r="ATI89"/>
      <c r="ATJ89"/>
      <c r="ATK89"/>
      <c r="ATL89"/>
      <c r="ATM89"/>
      <c r="ATN89"/>
      <c r="ATO89"/>
      <c r="ATP89"/>
      <c r="ATQ89"/>
      <c r="ATR89"/>
      <c r="ATS89"/>
      <c r="ATT89"/>
      <c r="ATU89"/>
      <c r="ATV89"/>
      <c r="ATW89"/>
      <c r="ATX89"/>
      <c r="ATY89"/>
      <c r="ATZ89"/>
      <c r="AUA89"/>
      <c r="AUB89"/>
      <c r="AUC89"/>
      <c r="AUD89"/>
      <c r="AUE89"/>
      <c r="AUF89"/>
      <c r="AUG89"/>
      <c r="AUH89"/>
      <c r="AUI89"/>
      <c r="AUJ89"/>
      <c r="AUK89"/>
      <c r="AUL89"/>
      <c r="AUM89"/>
      <c r="AUN89"/>
      <c r="AUO89"/>
      <c r="AUP89"/>
      <c r="AUQ89"/>
      <c r="AUR89"/>
      <c r="AUS89"/>
      <c r="AUT89"/>
      <c r="AUU89"/>
      <c r="AUV89"/>
      <c r="AUW89"/>
      <c r="AUX89"/>
      <c r="AUY89"/>
      <c r="AUZ89"/>
      <c r="AVA89"/>
      <c r="AVB89"/>
      <c r="AVC89"/>
      <c r="AVD89"/>
      <c r="AVE89"/>
      <c r="AVF89"/>
      <c r="AVG89"/>
      <c r="AVH89"/>
      <c r="AVI89"/>
      <c r="AVJ89"/>
      <c r="AVK89"/>
      <c r="AVL89"/>
      <c r="AVM89"/>
      <c r="AVN89"/>
      <c r="AVO89"/>
      <c r="AVP89"/>
      <c r="AVQ89"/>
      <c r="AVR89"/>
      <c r="AVS89"/>
      <c r="AVT89"/>
      <c r="AVU89"/>
      <c r="AVV89"/>
      <c r="AVW89"/>
      <c r="AVX89"/>
      <c r="AVY89"/>
      <c r="AVZ89"/>
      <c r="AWA89"/>
    </row>
    <row r="90" spans="1:1275" ht="15" x14ac:dyDescent="0.25">
      <c r="A90" s="41" t="s">
        <v>263</v>
      </c>
      <c r="B90" s="40"/>
      <c r="C90" s="40"/>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c r="IT90" s="40"/>
      <c r="IU90" s="40"/>
      <c r="IV90" s="40"/>
      <c r="IW90" s="40"/>
      <c r="IX90" s="40"/>
      <c r="IY90" s="40"/>
      <c r="IZ90" s="40"/>
      <c r="JA90" s="40"/>
      <c r="JB90" s="40"/>
      <c r="JC90" s="40"/>
      <c r="JD90" s="40">
        <v>1</v>
      </c>
      <c r="JE90" s="40">
        <v>10000</v>
      </c>
      <c r="JF90" s="40"/>
      <c r="JG90" s="40"/>
      <c r="JH90" s="40"/>
      <c r="JI90" s="40"/>
      <c r="JJ90" s="40">
        <v>1</v>
      </c>
      <c r="JK90" s="40">
        <v>10000</v>
      </c>
      <c r="JL90" s="40">
        <v>1</v>
      </c>
      <c r="JM90" s="40">
        <v>10000</v>
      </c>
      <c r="JN90" s="40"/>
      <c r="JO90" s="40"/>
      <c r="JP90" s="40"/>
      <c r="JQ90" s="40"/>
      <c r="JR90" s="40"/>
      <c r="JS90" s="40"/>
      <c r="JT90" s="40"/>
      <c r="JU90" s="40"/>
      <c r="JV90" s="40"/>
      <c r="JW90" s="40"/>
      <c r="JX90" s="40"/>
      <c r="JY90" s="40"/>
      <c r="JZ90" s="40"/>
      <c r="KA90" s="40"/>
      <c r="KB90" s="40"/>
      <c r="KC90" s="40"/>
      <c r="KD90" s="40"/>
      <c r="KE90" s="40"/>
      <c r="KF90" s="40"/>
      <c r="KG90" s="40"/>
      <c r="KH90" s="40"/>
      <c r="KI90" s="40"/>
      <c r="KJ90" s="40"/>
      <c r="KK90" s="40"/>
      <c r="KL90" s="40"/>
      <c r="KM90" s="40"/>
      <c r="KN90" s="40"/>
      <c r="KO90" s="40"/>
      <c r="KP90" s="40"/>
      <c r="KQ90" s="40"/>
      <c r="KR90" s="40"/>
      <c r="KS90" s="40"/>
      <c r="KT90" s="40"/>
      <c r="KU90" s="40"/>
      <c r="KV90" s="40"/>
      <c r="KW90" s="40"/>
      <c r="KX90" s="40"/>
      <c r="KY90" s="40"/>
      <c r="KZ90" s="40"/>
      <c r="LA90" s="40"/>
      <c r="LB90" s="40"/>
      <c r="LC90" s="40"/>
      <c r="LD90" s="40"/>
      <c r="LE90" s="40"/>
      <c r="LF90" s="40"/>
      <c r="LG90" s="40"/>
      <c r="LH90" s="40"/>
      <c r="LI90" s="40"/>
      <c r="LJ90" s="40"/>
      <c r="LK90" s="40"/>
      <c r="LL90" s="40"/>
      <c r="LM90" s="40"/>
      <c r="LN90" s="40"/>
      <c r="LO90" s="40"/>
      <c r="LP90" s="40"/>
      <c r="LQ90" s="40"/>
      <c r="LR90" s="40"/>
      <c r="LS90" s="40"/>
      <c r="LT90" s="40"/>
      <c r="LU90" s="40"/>
      <c r="LV90" s="40"/>
      <c r="LW90" s="40"/>
      <c r="LX90" s="40"/>
      <c r="LY90" s="40"/>
      <c r="LZ90" s="40"/>
      <c r="MA90" s="40"/>
      <c r="MB90" s="40"/>
      <c r="MC90" s="40"/>
      <c r="MD90" s="40"/>
      <c r="ME90" s="40"/>
      <c r="MF90" s="40"/>
      <c r="MG90" s="40"/>
      <c r="MH90" s="40"/>
      <c r="MI90" s="40"/>
      <c r="MJ90" s="40"/>
      <c r="MK90" s="40"/>
      <c r="ML90" s="40"/>
      <c r="MM90" s="40"/>
      <c r="MN90" s="40"/>
      <c r="MO90" s="40"/>
      <c r="MP90" s="40"/>
      <c r="MQ90" s="40"/>
      <c r="MR90" s="40"/>
      <c r="MS90" s="40"/>
      <c r="MT90" s="40"/>
      <c r="MU90" s="40"/>
      <c r="MV90" s="40"/>
      <c r="MW90" s="40"/>
      <c r="MX90" s="40"/>
      <c r="MY90" s="40"/>
      <c r="MZ90" s="40">
        <v>1</v>
      </c>
      <c r="NA90" s="40">
        <v>10000</v>
      </c>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c r="VH90"/>
      <c r="VI90"/>
      <c r="VJ90"/>
      <c r="VK90"/>
      <c r="VL90"/>
      <c r="VM90"/>
      <c r="VN90"/>
      <c r="VO90"/>
      <c r="VP90"/>
      <c r="VQ90"/>
      <c r="VR90"/>
      <c r="VS90"/>
      <c r="VT90"/>
      <c r="VU90"/>
      <c r="VV90"/>
      <c r="VW90"/>
      <c r="VX90"/>
      <c r="VY90"/>
      <c r="VZ90"/>
      <c r="WA90"/>
      <c r="WB90"/>
      <c r="WC90"/>
      <c r="WD90"/>
      <c r="WE90"/>
      <c r="WF90"/>
      <c r="WG90"/>
      <c r="WH90"/>
      <c r="WI90"/>
      <c r="WJ90"/>
      <c r="WK90"/>
      <c r="WL90"/>
      <c r="WM90"/>
      <c r="WN90"/>
      <c r="WO90"/>
      <c r="WP90"/>
      <c r="WQ90"/>
      <c r="WR90"/>
      <c r="WS90"/>
      <c r="WT90"/>
      <c r="WU90"/>
      <c r="WV90"/>
      <c r="WW90"/>
      <c r="WX90"/>
      <c r="WY90"/>
      <c r="WZ90"/>
      <c r="XA90"/>
      <c r="XB90"/>
      <c r="XC90"/>
      <c r="XD90"/>
      <c r="XE90"/>
      <c r="XF90"/>
      <c r="XG90"/>
      <c r="XH90"/>
      <c r="XI90"/>
      <c r="XJ90"/>
      <c r="XK90"/>
      <c r="XL90"/>
      <c r="XM90"/>
      <c r="XN90"/>
      <c r="XO90"/>
      <c r="XP90"/>
      <c r="XQ90"/>
      <c r="XR90"/>
      <c r="XS90"/>
      <c r="XT90"/>
      <c r="XU90"/>
      <c r="XV90"/>
      <c r="XW90"/>
      <c r="XX90"/>
      <c r="XY90"/>
      <c r="XZ90"/>
      <c r="YA90"/>
      <c r="YB90"/>
      <c r="YC90"/>
      <c r="YD90"/>
      <c r="YE90"/>
      <c r="YF90"/>
      <c r="YG90"/>
      <c r="YH90"/>
      <c r="YI90"/>
      <c r="YJ90"/>
      <c r="YK90"/>
      <c r="YL90"/>
      <c r="YM90"/>
      <c r="YN90"/>
      <c r="YO90"/>
      <c r="YP90"/>
      <c r="YQ90"/>
      <c r="YR90"/>
      <c r="YS90"/>
      <c r="YT90"/>
      <c r="YU90"/>
      <c r="YV90"/>
      <c r="YW90"/>
      <c r="YX90"/>
      <c r="YY90"/>
      <c r="YZ90"/>
      <c r="ZA90"/>
      <c r="ZB90"/>
      <c r="ZC90"/>
      <c r="ZD90"/>
      <c r="ZE90"/>
      <c r="ZF90"/>
      <c r="ZG90"/>
      <c r="ZH90"/>
      <c r="ZI90"/>
      <c r="ZJ90"/>
      <c r="ZK90"/>
      <c r="ZL90"/>
      <c r="ZM90"/>
      <c r="ZN90"/>
      <c r="ZO90"/>
      <c r="ZP90"/>
      <c r="ZQ90"/>
      <c r="ZR90"/>
      <c r="ZS90"/>
      <c r="ZT90"/>
      <c r="ZU90"/>
      <c r="ZV90"/>
      <c r="ZW90"/>
      <c r="ZX90"/>
      <c r="ZY90"/>
      <c r="ZZ90"/>
      <c r="AAA90"/>
      <c r="AAB90"/>
      <c r="AAC90"/>
      <c r="AAD90"/>
      <c r="AAE90"/>
      <c r="AAF90"/>
      <c r="AAG90"/>
      <c r="AAH90"/>
      <c r="AAI90"/>
      <c r="AAJ90"/>
      <c r="AAK90"/>
      <c r="AAL90"/>
      <c r="AAM90"/>
      <c r="AAN90"/>
      <c r="AAO90"/>
      <c r="AAP90"/>
      <c r="AAQ90"/>
      <c r="AAR90"/>
      <c r="AAS90"/>
      <c r="AAT90"/>
      <c r="AAU90"/>
      <c r="AAV90"/>
      <c r="AAW90"/>
      <c r="AAX90"/>
      <c r="AAY90"/>
      <c r="AAZ90"/>
      <c r="ABA90"/>
      <c r="ABB90"/>
      <c r="ABC90"/>
      <c r="ABD90"/>
      <c r="ABE90"/>
      <c r="ABF90"/>
      <c r="ABG90"/>
      <c r="ABH90"/>
      <c r="ABI90"/>
      <c r="ABJ90"/>
      <c r="ABK90"/>
      <c r="ABL90"/>
      <c r="ABM90"/>
      <c r="ABN90"/>
      <c r="ABO90"/>
      <c r="ABP90"/>
      <c r="ABQ90"/>
      <c r="ABR90"/>
      <c r="ABS90"/>
      <c r="ABT90"/>
      <c r="ABU90"/>
      <c r="ABV90"/>
      <c r="ABW90"/>
      <c r="ABX90"/>
      <c r="ABY90"/>
      <c r="ABZ90"/>
      <c r="ACA90"/>
      <c r="ACB90"/>
      <c r="ACC90"/>
      <c r="ACD90"/>
      <c r="ACE90"/>
      <c r="ACF90"/>
      <c r="ACG90"/>
      <c r="ACH90"/>
      <c r="ACI90"/>
      <c r="ACJ90"/>
      <c r="ACK90"/>
      <c r="ACL90"/>
      <c r="ACM90"/>
      <c r="ACN90"/>
      <c r="ACO90"/>
      <c r="ACP90"/>
      <c r="ACQ90"/>
      <c r="ACR90"/>
      <c r="ACS90"/>
      <c r="ACT90"/>
      <c r="ACU90"/>
      <c r="ACV90"/>
      <c r="ACW90"/>
      <c r="ACX90"/>
      <c r="ACY90"/>
      <c r="ACZ90"/>
      <c r="ADA90"/>
      <c r="ADB90"/>
      <c r="ADC90"/>
      <c r="ADD90"/>
      <c r="ADE90"/>
      <c r="ADF90"/>
      <c r="ADG90"/>
      <c r="ADH90"/>
      <c r="ADI90"/>
      <c r="ADJ90"/>
      <c r="ADK90"/>
      <c r="ADL90"/>
      <c r="ADM90"/>
      <c r="ADN90"/>
      <c r="ADO90"/>
      <c r="ADP90"/>
      <c r="ADQ90"/>
      <c r="ADR90"/>
      <c r="ADS90"/>
      <c r="ADT90"/>
      <c r="ADU90"/>
      <c r="ADV90"/>
      <c r="ADW90"/>
      <c r="ADX90"/>
      <c r="ADY90"/>
      <c r="ADZ90"/>
      <c r="AEA90"/>
      <c r="AEB90"/>
      <c r="AEC90"/>
      <c r="AED90"/>
      <c r="AEE90"/>
      <c r="AEF90"/>
      <c r="AEG90"/>
      <c r="AEH90"/>
      <c r="AEI90"/>
      <c r="AEJ90"/>
      <c r="AEK90"/>
      <c r="AEL90"/>
      <c r="AEM90"/>
      <c r="AEN90"/>
      <c r="AEO90"/>
      <c r="AEP90"/>
      <c r="AEQ90"/>
      <c r="AER90"/>
      <c r="AES90"/>
      <c r="AET90"/>
      <c r="AEU90"/>
      <c r="AEV90"/>
      <c r="AEW90"/>
      <c r="AEX90"/>
      <c r="AEY90"/>
      <c r="AEZ90"/>
      <c r="AFA90"/>
      <c r="AFB90"/>
      <c r="AFC90"/>
      <c r="AFD90"/>
      <c r="AFE90"/>
      <c r="AFF90"/>
      <c r="AFG90"/>
      <c r="AFH90"/>
      <c r="AFI90"/>
      <c r="AFJ90"/>
      <c r="AFK90"/>
      <c r="AFL90"/>
      <c r="AFM90"/>
      <c r="AFN90"/>
      <c r="AFO90"/>
      <c r="AFP90"/>
      <c r="AFQ90"/>
      <c r="AFR90"/>
      <c r="AFS90"/>
      <c r="AFT90"/>
      <c r="AFU90"/>
      <c r="AFV90"/>
      <c r="AFW90"/>
      <c r="AFX90"/>
      <c r="AFY90"/>
      <c r="AFZ90"/>
      <c r="AGA90"/>
      <c r="AGB90"/>
      <c r="AGC90"/>
      <c r="AGD90"/>
      <c r="AGE90"/>
      <c r="AGF90"/>
      <c r="AGG90"/>
      <c r="AGH90"/>
      <c r="AGI90"/>
      <c r="AGJ90"/>
      <c r="AGK90"/>
      <c r="AGL90"/>
      <c r="AGM90"/>
      <c r="AGN90"/>
      <c r="AGO90"/>
      <c r="AGP90"/>
      <c r="AGQ90"/>
      <c r="AGR90"/>
      <c r="AGS90"/>
      <c r="AGT90"/>
      <c r="AGU90"/>
      <c r="AGV90"/>
      <c r="AGW90"/>
      <c r="AGX90"/>
      <c r="AGY90"/>
      <c r="AGZ90"/>
      <c r="AHA90"/>
      <c r="AHB90"/>
      <c r="AHC90"/>
      <c r="AHD90"/>
      <c r="AHE90"/>
      <c r="AHF90"/>
      <c r="AHG90"/>
      <c r="AHH90"/>
      <c r="AHI90"/>
      <c r="AHJ90"/>
      <c r="AHK90"/>
      <c r="AHL90"/>
      <c r="AHM90"/>
      <c r="AHN90"/>
      <c r="AHO90"/>
      <c r="AHP90"/>
      <c r="AHQ90"/>
      <c r="AHR90"/>
      <c r="AHS90"/>
      <c r="AHT90"/>
      <c r="AHU90"/>
      <c r="AHV90"/>
      <c r="AHW90"/>
      <c r="AHX90"/>
      <c r="AHY90"/>
      <c r="AHZ90"/>
      <c r="AIA90"/>
      <c r="AIB90"/>
      <c r="AIC90"/>
      <c r="AID90"/>
      <c r="AIE90"/>
      <c r="AIF90"/>
      <c r="AIG90"/>
      <c r="AIH90"/>
      <c r="AII90"/>
      <c r="AIJ90"/>
      <c r="AIK90"/>
      <c r="AIL90"/>
      <c r="AIM90"/>
      <c r="AIN90"/>
      <c r="AIO90"/>
      <c r="AIP90"/>
      <c r="AIQ90"/>
      <c r="AIR90"/>
      <c r="AIS90"/>
      <c r="AIT90"/>
      <c r="AIU90"/>
      <c r="AIV90"/>
      <c r="AIW90"/>
      <c r="AIX90"/>
      <c r="AIY90"/>
      <c r="AIZ90"/>
      <c r="AJA90"/>
      <c r="AJB90"/>
      <c r="AJC90"/>
      <c r="AJD90"/>
      <c r="AJE90"/>
      <c r="AJF90"/>
      <c r="AJG90"/>
      <c r="AJH90"/>
      <c r="AJI90"/>
      <c r="AJJ90"/>
      <c r="AJK90"/>
      <c r="AJL90"/>
      <c r="AJM90"/>
      <c r="AJN90"/>
      <c r="AJO90"/>
      <c r="AJP90"/>
      <c r="AJQ90"/>
      <c r="AJR90"/>
      <c r="AJS90"/>
      <c r="AJT90"/>
      <c r="AJU90"/>
      <c r="AJV90"/>
      <c r="AJW90"/>
      <c r="AJX90"/>
      <c r="AJY90"/>
      <c r="AJZ90"/>
      <c r="AKA90"/>
      <c r="AKB90"/>
      <c r="AKC90"/>
      <c r="AKD90"/>
      <c r="AKE90"/>
      <c r="AKF90"/>
      <c r="AKG90"/>
      <c r="AKH90"/>
      <c r="AKI90"/>
      <c r="AKJ90"/>
      <c r="AKK90"/>
      <c r="AKL90"/>
      <c r="AKM90"/>
      <c r="AKN90"/>
      <c r="AKO90"/>
      <c r="AKP90"/>
      <c r="AKQ90"/>
      <c r="AKR90"/>
      <c r="AKS90"/>
      <c r="AKT90"/>
      <c r="AKU90"/>
      <c r="AKV90"/>
      <c r="AKW90"/>
      <c r="AKX90"/>
      <c r="AKY90"/>
      <c r="AKZ90"/>
      <c r="ALA90"/>
      <c r="ALB90"/>
      <c r="ALC90"/>
      <c r="ALD90"/>
      <c r="ALE90"/>
      <c r="ALF90"/>
      <c r="ALG90"/>
      <c r="ALH90"/>
      <c r="ALI90"/>
      <c r="ALJ90"/>
      <c r="ALK90"/>
      <c r="ALL90"/>
      <c r="ALM90"/>
      <c r="ALN90"/>
      <c r="ALO90"/>
      <c r="ALP90"/>
      <c r="ALQ90"/>
      <c r="ALR90"/>
      <c r="ALS90"/>
      <c r="ALT90"/>
      <c r="ALU90"/>
      <c r="ALV90"/>
      <c r="ALW90"/>
      <c r="ALX90"/>
      <c r="ALY90"/>
      <c r="ALZ90"/>
      <c r="AMA90"/>
      <c r="AMB90"/>
      <c r="AMC90"/>
      <c r="AMD90"/>
      <c r="AME90"/>
      <c r="AMF90"/>
      <c r="AMG90"/>
      <c r="AMH90"/>
      <c r="AMI90"/>
      <c r="AMJ90"/>
      <c r="AMK90"/>
      <c r="AML90"/>
      <c r="AMM90"/>
      <c r="AMN90"/>
      <c r="AMO90"/>
      <c r="AMP90"/>
      <c r="AMQ90"/>
      <c r="AMR90"/>
      <c r="AMS90"/>
      <c r="AMT90"/>
      <c r="AMU90"/>
      <c r="AMV90"/>
      <c r="AMW90"/>
      <c r="AMX90"/>
      <c r="AMY90"/>
      <c r="AMZ90"/>
      <c r="ANA90"/>
      <c r="ANB90"/>
      <c r="ANC90"/>
      <c r="AND90"/>
      <c r="ANE90"/>
      <c r="ANF90"/>
      <c r="ANG90"/>
      <c r="ANH90"/>
      <c r="ANI90"/>
      <c r="ANJ90"/>
      <c r="ANK90"/>
      <c r="ANL90"/>
      <c r="ANM90"/>
      <c r="ANN90"/>
      <c r="ANO90"/>
      <c r="ANP90"/>
      <c r="ANQ90"/>
      <c r="ANR90"/>
      <c r="ANS90"/>
      <c r="ANT90"/>
      <c r="ANU90"/>
      <c r="ANV90"/>
      <c r="ANW90"/>
      <c r="ANX90"/>
      <c r="ANY90"/>
      <c r="ANZ90"/>
      <c r="AOA90"/>
      <c r="AOB90"/>
      <c r="AOC90"/>
      <c r="AOD90"/>
      <c r="AOE90"/>
      <c r="AOF90"/>
      <c r="AOG90"/>
      <c r="AOH90"/>
      <c r="AOI90"/>
      <c r="AOJ90"/>
      <c r="AOK90"/>
      <c r="AOL90"/>
      <c r="AOM90"/>
      <c r="AON90"/>
      <c r="AOO90"/>
      <c r="AOP90"/>
      <c r="AOQ90"/>
      <c r="AOR90"/>
      <c r="AOS90"/>
      <c r="AOT90"/>
      <c r="AOU90"/>
      <c r="AOV90"/>
      <c r="AOW90"/>
      <c r="AOX90"/>
      <c r="AOY90"/>
      <c r="AOZ90"/>
      <c r="APA90"/>
      <c r="APB90"/>
      <c r="APC90"/>
      <c r="APD90"/>
      <c r="APE90"/>
      <c r="APF90"/>
      <c r="APG90"/>
      <c r="APH90"/>
      <c r="API90"/>
      <c r="APJ90"/>
      <c r="APK90"/>
      <c r="APL90"/>
      <c r="APM90"/>
      <c r="APN90"/>
      <c r="APO90"/>
      <c r="APP90"/>
      <c r="APQ90"/>
      <c r="APR90"/>
      <c r="APS90"/>
      <c r="APT90"/>
      <c r="APU90"/>
      <c r="APV90"/>
      <c r="APW90"/>
      <c r="APX90"/>
      <c r="APY90"/>
      <c r="APZ90"/>
      <c r="AQA90"/>
      <c r="AQB90"/>
      <c r="AQC90"/>
      <c r="AQD90"/>
      <c r="AQE90"/>
      <c r="AQF90"/>
      <c r="AQG90"/>
      <c r="AQH90"/>
      <c r="AQI90"/>
      <c r="AQJ90"/>
      <c r="AQK90"/>
      <c r="AQL90"/>
      <c r="AQM90"/>
      <c r="AQN90"/>
      <c r="AQO90"/>
      <c r="AQP90"/>
      <c r="AQQ90"/>
      <c r="AQR90"/>
      <c r="AQS90"/>
      <c r="AQT90"/>
      <c r="AQU90"/>
      <c r="AQV90"/>
      <c r="AQW90"/>
      <c r="AQX90"/>
      <c r="AQY90"/>
      <c r="AQZ90"/>
      <c r="ARA90"/>
      <c r="ARB90"/>
      <c r="ARC90"/>
      <c r="ARD90"/>
      <c r="ARE90"/>
      <c r="ARF90"/>
      <c r="ARG90"/>
      <c r="ARH90"/>
      <c r="ARI90"/>
      <c r="ARJ90"/>
      <c r="ARK90"/>
      <c r="ARL90"/>
      <c r="ARM90"/>
      <c r="ARN90"/>
      <c r="ARO90"/>
      <c r="ARP90"/>
      <c r="ARQ90"/>
      <c r="ARR90"/>
      <c r="ARS90"/>
      <c r="ART90"/>
      <c r="ARU90"/>
      <c r="ARV90"/>
      <c r="ARW90"/>
      <c r="ARX90"/>
      <c r="ARY90"/>
      <c r="ARZ90"/>
      <c r="ASA90"/>
      <c r="ASB90"/>
      <c r="ASC90"/>
      <c r="ASD90"/>
      <c r="ASE90"/>
      <c r="ASF90"/>
      <c r="ASG90"/>
      <c r="ASH90"/>
      <c r="ASI90"/>
      <c r="ASJ90"/>
      <c r="ASK90"/>
      <c r="ASL90"/>
      <c r="ASM90"/>
      <c r="ASN90"/>
      <c r="ASO90"/>
      <c r="ASP90"/>
      <c r="ASQ90"/>
      <c r="ASR90"/>
      <c r="ASS90"/>
      <c r="AST90"/>
      <c r="ASU90"/>
      <c r="ASV90"/>
      <c r="ASW90"/>
      <c r="ASX90"/>
      <c r="ASY90"/>
      <c r="ASZ90"/>
      <c r="ATA90"/>
      <c r="ATB90"/>
      <c r="ATC90"/>
      <c r="ATD90"/>
      <c r="ATE90"/>
      <c r="ATF90"/>
      <c r="ATG90"/>
      <c r="ATH90"/>
      <c r="ATI90"/>
      <c r="ATJ90"/>
      <c r="ATK90"/>
      <c r="ATL90"/>
      <c r="ATM90"/>
      <c r="ATN90"/>
      <c r="ATO90"/>
      <c r="ATP90"/>
      <c r="ATQ90"/>
      <c r="ATR90"/>
      <c r="ATS90"/>
      <c r="ATT90"/>
      <c r="ATU90"/>
      <c r="ATV90"/>
      <c r="ATW90"/>
      <c r="ATX90"/>
      <c r="ATY90"/>
      <c r="ATZ90"/>
      <c r="AUA90"/>
      <c r="AUB90"/>
      <c r="AUC90"/>
      <c r="AUD90"/>
      <c r="AUE90"/>
      <c r="AUF90"/>
      <c r="AUG90"/>
      <c r="AUH90"/>
      <c r="AUI90"/>
      <c r="AUJ90"/>
      <c r="AUK90"/>
      <c r="AUL90"/>
      <c r="AUM90"/>
      <c r="AUN90"/>
      <c r="AUO90"/>
      <c r="AUP90"/>
      <c r="AUQ90"/>
      <c r="AUR90"/>
      <c r="AUS90"/>
      <c r="AUT90"/>
      <c r="AUU90"/>
      <c r="AUV90"/>
      <c r="AUW90"/>
      <c r="AUX90"/>
      <c r="AUY90"/>
      <c r="AUZ90"/>
      <c r="AVA90"/>
      <c r="AVB90"/>
      <c r="AVC90"/>
      <c r="AVD90"/>
      <c r="AVE90"/>
      <c r="AVF90"/>
      <c r="AVG90"/>
      <c r="AVH90"/>
      <c r="AVI90"/>
      <c r="AVJ90"/>
      <c r="AVK90"/>
      <c r="AVL90"/>
      <c r="AVM90"/>
      <c r="AVN90"/>
      <c r="AVO90"/>
      <c r="AVP90"/>
      <c r="AVQ90"/>
      <c r="AVR90"/>
      <c r="AVS90"/>
      <c r="AVT90"/>
      <c r="AVU90"/>
      <c r="AVV90"/>
      <c r="AVW90"/>
      <c r="AVX90"/>
      <c r="AVY90"/>
      <c r="AVZ90"/>
      <c r="AWA90"/>
    </row>
    <row r="91" spans="1:1275" ht="15" x14ac:dyDescent="0.25">
      <c r="A91" s="10" t="s">
        <v>4105</v>
      </c>
      <c r="B91" s="40"/>
      <c r="C91" s="40"/>
      <c r="D91" s="40">
        <v>1</v>
      </c>
      <c r="E91" s="40">
        <v>59819.107020370408</v>
      </c>
      <c r="F91" s="40">
        <v>2</v>
      </c>
      <c r="G91" s="40">
        <v>71903.63077638582</v>
      </c>
      <c r="H91" s="40">
        <v>3</v>
      </c>
      <c r="I91" s="40">
        <v>67875.456191047342</v>
      </c>
      <c r="J91" s="40"/>
      <c r="K91" s="40"/>
      <c r="L91" s="40"/>
      <c r="M91" s="40"/>
      <c r="N91" s="40"/>
      <c r="O91" s="40"/>
      <c r="P91" s="40">
        <v>2</v>
      </c>
      <c r="Q91" s="40">
        <v>61903.523744197548</v>
      </c>
      <c r="R91" s="40">
        <v>2</v>
      </c>
      <c r="S91" s="40">
        <v>61903.523744197548</v>
      </c>
      <c r="T91" s="40">
        <v>1</v>
      </c>
      <c r="U91" s="40">
        <v>132588.25533234264</v>
      </c>
      <c r="V91" s="40">
        <v>1</v>
      </c>
      <c r="W91" s="40">
        <v>75770.868892469181</v>
      </c>
      <c r="X91" s="40">
        <v>1</v>
      </c>
      <c r="Y91" s="40">
        <v>19068</v>
      </c>
      <c r="Z91" s="40">
        <v>3</v>
      </c>
      <c r="AA91" s="40">
        <v>75809.041408270612</v>
      </c>
      <c r="AB91" s="40"/>
      <c r="AC91" s="40"/>
      <c r="AD91" s="40">
        <v>1</v>
      </c>
      <c r="AE91" s="40">
        <v>71393.675948184507</v>
      </c>
      <c r="AF91" s="40">
        <v>2</v>
      </c>
      <c r="AG91" s="40">
        <v>104540.73978127017</v>
      </c>
      <c r="AH91" s="40"/>
      <c r="AI91" s="40"/>
      <c r="AJ91" s="40">
        <v>3</v>
      </c>
      <c r="AK91" s="40">
        <v>93491.718503574957</v>
      </c>
      <c r="AL91" s="40">
        <v>11</v>
      </c>
      <c r="AM91" s="40">
        <v>75939.608708824904</v>
      </c>
      <c r="AN91" s="40">
        <v>2</v>
      </c>
      <c r="AO91" s="40">
        <v>27019.178942986211</v>
      </c>
      <c r="AP91" s="40">
        <v>7</v>
      </c>
      <c r="AQ91" s="40">
        <v>47613.387144738146</v>
      </c>
      <c r="AR91" s="40">
        <v>8</v>
      </c>
      <c r="AS91" s="40">
        <v>62907.09885984299</v>
      </c>
      <c r="AT91" s="40">
        <v>6</v>
      </c>
      <c r="AU91" s="40">
        <v>60001.67873729745</v>
      </c>
      <c r="AV91" s="40">
        <v>23</v>
      </c>
      <c r="AW91" s="40">
        <v>54373.866573985564</v>
      </c>
      <c r="AX91" s="40">
        <v>1</v>
      </c>
      <c r="AY91" s="40">
        <v>30000</v>
      </c>
      <c r="AZ91" s="40">
        <v>6</v>
      </c>
      <c r="BA91" s="40">
        <v>92777.25194050149</v>
      </c>
      <c r="BB91" s="40">
        <v>5</v>
      </c>
      <c r="BC91" s="40">
        <v>50341.131065308524</v>
      </c>
      <c r="BD91" s="40">
        <v>3</v>
      </c>
      <c r="BE91" s="40">
        <v>94515.371467630335</v>
      </c>
      <c r="BF91" s="40">
        <v>15</v>
      </c>
      <c r="BG91" s="40">
        <v>74794.352091496155</v>
      </c>
      <c r="BH91" s="40"/>
      <c r="BI91" s="40"/>
      <c r="BJ91" s="40">
        <v>1</v>
      </c>
      <c r="BK91" s="40">
        <v>96891.417358250401</v>
      </c>
      <c r="BL91" s="40">
        <v>3</v>
      </c>
      <c r="BM91" s="40">
        <v>84163.444640960908</v>
      </c>
      <c r="BN91" s="40">
        <v>1</v>
      </c>
      <c r="BO91" s="40">
        <v>75473.31457379504</v>
      </c>
      <c r="BP91" s="40">
        <v>5</v>
      </c>
      <c r="BQ91" s="40">
        <v>84971.013170985651</v>
      </c>
      <c r="BR91" s="40">
        <v>4</v>
      </c>
      <c r="BS91" s="40">
        <v>104142.54665321745</v>
      </c>
      <c r="BT91" s="40">
        <v>2</v>
      </c>
      <c r="BU91" s="40">
        <v>117289.61048630311</v>
      </c>
      <c r="BV91" s="40">
        <v>5</v>
      </c>
      <c r="BW91" s="40">
        <v>70418.470971841321</v>
      </c>
      <c r="BX91" s="40">
        <v>2</v>
      </c>
      <c r="BY91" s="40">
        <v>75230.221517496568</v>
      </c>
      <c r="BZ91" s="40">
        <v>13</v>
      </c>
      <c r="CA91" s="40">
        <v>88746.323498436584</v>
      </c>
      <c r="CB91" s="40">
        <v>56</v>
      </c>
      <c r="CC91" s="40">
        <v>70554.847926941322</v>
      </c>
      <c r="CD91" s="40"/>
      <c r="CE91" s="40"/>
      <c r="CF91" s="40">
        <v>1</v>
      </c>
      <c r="CG91" s="40">
        <v>71393.675948184507</v>
      </c>
      <c r="CH91" s="40"/>
      <c r="CI91" s="40"/>
      <c r="CJ91" s="40">
        <v>2</v>
      </c>
      <c r="CK91" s="40">
        <v>37800</v>
      </c>
      <c r="CL91" s="40">
        <v>3</v>
      </c>
      <c r="CM91" s="40">
        <v>48997.891982728172</v>
      </c>
      <c r="CN91" s="40"/>
      <c r="CO91" s="40"/>
      <c r="CP91" s="40">
        <v>1</v>
      </c>
      <c r="CQ91" s="40">
        <v>72000</v>
      </c>
      <c r="CR91" s="40">
        <v>1</v>
      </c>
      <c r="CS91" s="40">
        <v>101990.96564026357</v>
      </c>
      <c r="CT91" s="40"/>
      <c r="CU91" s="40"/>
      <c r="CV91" s="40">
        <v>2</v>
      </c>
      <c r="CW91" s="40">
        <v>86995.482820131787</v>
      </c>
      <c r="CX91" s="40">
        <v>2</v>
      </c>
      <c r="CY91" s="40">
        <v>94341.643217243807</v>
      </c>
      <c r="CZ91" s="40"/>
      <c r="DA91" s="40"/>
      <c r="DB91" s="40"/>
      <c r="DC91" s="40"/>
      <c r="DD91" s="40">
        <v>2</v>
      </c>
      <c r="DE91" s="40">
        <v>94341.643217243807</v>
      </c>
      <c r="DF91" s="40">
        <v>1</v>
      </c>
      <c r="DG91" s="40">
        <v>120000</v>
      </c>
      <c r="DH91" s="40">
        <v>1</v>
      </c>
      <c r="DI91" s="40">
        <v>173384.64158844808</v>
      </c>
      <c r="DJ91" s="40">
        <v>2</v>
      </c>
      <c r="DK91" s="40">
        <v>72836.205568910693</v>
      </c>
      <c r="DL91" s="40">
        <v>1</v>
      </c>
      <c r="DM91" s="40">
        <v>101990.96564026357</v>
      </c>
      <c r="DN91" s="40">
        <v>5</v>
      </c>
      <c r="DO91" s="40">
        <v>108209.60367330661</v>
      </c>
      <c r="DP91" s="40">
        <v>12</v>
      </c>
      <c r="DQ91" s="40">
        <v>87559.662199122409</v>
      </c>
      <c r="DR91" s="40"/>
      <c r="DS91" s="40"/>
      <c r="DT91" s="40"/>
      <c r="DU91" s="40"/>
      <c r="DV91" s="40"/>
      <c r="DW91" s="40"/>
      <c r="DX91" s="40"/>
      <c r="DY91" s="40"/>
      <c r="DZ91" s="40"/>
      <c r="EA91" s="40"/>
      <c r="EB91" s="40">
        <v>1</v>
      </c>
      <c r="EC91" s="40">
        <v>147886.90017838217</v>
      </c>
      <c r="ED91" s="40"/>
      <c r="EE91" s="40"/>
      <c r="EF91" s="40"/>
      <c r="EG91" s="40"/>
      <c r="EH91" s="40">
        <v>1</v>
      </c>
      <c r="EI91" s="40">
        <v>147886.90017838217</v>
      </c>
      <c r="EJ91" s="40"/>
      <c r="EK91" s="40"/>
      <c r="EL91" s="40">
        <v>1</v>
      </c>
      <c r="EM91" s="40">
        <v>49975.573163729154</v>
      </c>
      <c r="EN91" s="40"/>
      <c r="EO91" s="40"/>
      <c r="EP91" s="40">
        <v>1</v>
      </c>
      <c r="EQ91" s="40">
        <v>49975.573163729154</v>
      </c>
      <c r="ER91" s="40">
        <v>1</v>
      </c>
      <c r="ES91" s="40">
        <v>50995.482820131787</v>
      </c>
      <c r="ET91" s="40"/>
      <c r="EU91" s="40"/>
      <c r="EV91" s="40">
        <v>1</v>
      </c>
      <c r="EW91" s="40">
        <v>30000</v>
      </c>
      <c r="EX91" s="40"/>
      <c r="EY91" s="40"/>
      <c r="EZ91" s="40">
        <v>2</v>
      </c>
      <c r="FA91" s="40">
        <v>40497.741410065893</v>
      </c>
      <c r="FB91" s="40">
        <v>4</v>
      </c>
      <c r="FC91" s="40">
        <v>69714.489040560788</v>
      </c>
      <c r="FD91" s="40"/>
      <c r="FE91" s="40"/>
      <c r="FF91" s="40"/>
      <c r="FG91" s="40"/>
      <c r="FH91" s="40">
        <v>1</v>
      </c>
      <c r="FI91" s="40">
        <v>86692.320794224041</v>
      </c>
      <c r="FJ91" s="40">
        <v>1</v>
      </c>
      <c r="FK91" s="40">
        <v>71393.675948184507</v>
      </c>
      <c r="FL91" s="40">
        <v>2</v>
      </c>
      <c r="FM91" s="40">
        <v>79042.998371204274</v>
      </c>
      <c r="FN91" s="40"/>
      <c r="FO91" s="40"/>
      <c r="FP91" s="40"/>
      <c r="FQ91" s="40"/>
      <c r="FR91" s="40">
        <v>1</v>
      </c>
      <c r="FS91" s="40">
        <v>127488.70705032947</v>
      </c>
      <c r="FT91" s="40">
        <v>1</v>
      </c>
      <c r="FU91" s="40">
        <v>35000</v>
      </c>
      <c r="FV91" s="40">
        <v>2</v>
      </c>
      <c r="FW91" s="40">
        <v>81244.353525164741</v>
      </c>
      <c r="FX91" s="40"/>
      <c r="FY91" s="40"/>
      <c r="FZ91" s="40"/>
      <c r="GA91" s="40"/>
      <c r="GB91" s="40"/>
      <c r="GC91" s="40"/>
      <c r="GD91" s="40"/>
      <c r="GE91" s="40"/>
      <c r="GF91" s="40"/>
      <c r="GG91" s="40"/>
      <c r="GH91" s="40"/>
      <c r="GI91" s="40"/>
      <c r="GJ91" s="40"/>
      <c r="GK91" s="40"/>
      <c r="GL91" s="40"/>
      <c r="GM91" s="40"/>
      <c r="GN91" s="40">
        <v>4</v>
      </c>
      <c r="GO91" s="40">
        <v>80143.675948184507</v>
      </c>
      <c r="GP91" s="40"/>
      <c r="GQ91" s="40"/>
      <c r="GR91" s="40">
        <v>1</v>
      </c>
      <c r="GS91" s="40">
        <v>45000</v>
      </c>
      <c r="GT91" s="40">
        <v>1</v>
      </c>
      <c r="GU91" s="40">
        <v>11404.820437438224</v>
      </c>
      <c r="GV91" s="40"/>
      <c r="GW91" s="40"/>
      <c r="GX91" s="40">
        <v>2</v>
      </c>
      <c r="GY91" s="40">
        <v>28202.410218719113</v>
      </c>
      <c r="GZ91" s="40">
        <v>2</v>
      </c>
      <c r="HA91" s="40">
        <v>163695.49985262303</v>
      </c>
      <c r="HB91" s="40"/>
      <c r="HC91" s="40"/>
      <c r="HD91" s="40">
        <v>2</v>
      </c>
      <c r="HE91" s="40">
        <v>163695.49985262303</v>
      </c>
      <c r="HF91" s="40">
        <v>1</v>
      </c>
      <c r="HG91" s="40">
        <v>50000</v>
      </c>
      <c r="HH91" s="40"/>
      <c r="HI91" s="40"/>
      <c r="HJ91" s="40">
        <v>1</v>
      </c>
      <c r="HK91" s="40">
        <v>50000</v>
      </c>
      <c r="HL91" s="40"/>
      <c r="HM91" s="40"/>
      <c r="HN91" s="40"/>
      <c r="HO91" s="40"/>
      <c r="HP91" s="40">
        <v>1</v>
      </c>
      <c r="HQ91" s="40">
        <v>39879.404680246938</v>
      </c>
      <c r="HR91" s="40"/>
      <c r="HS91" s="40"/>
      <c r="HT91" s="40">
        <v>1</v>
      </c>
      <c r="HU91" s="40">
        <v>39879.404680246938</v>
      </c>
      <c r="HV91" s="40">
        <v>6</v>
      </c>
      <c r="HW91" s="40">
        <v>78945.870803821876</v>
      </c>
      <c r="HX91" s="40">
        <v>1</v>
      </c>
      <c r="HY91" s="40">
        <v>36000</v>
      </c>
      <c r="HZ91" s="40">
        <v>3</v>
      </c>
      <c r="IA91" s="40">
        <v>73575.628850796391</v>
      </c>
      <c r="IB91" s="40">
        <v>7</v>
      </c>
      <c r="IC91" s="40">
        <v>43131.691455504457</v>
      </c>
      <c r="ID91" s="40">
        <v>1</v>
      </c>
      <c r="IE91" s="40">
        <v>43856.11522531334</v>
      </c>
      <c r="IF91" s="40">
        <v>12</v>
      </c>
      <c r="IG91" s="40">
        <v>50208.736830519483</v>
      </c>
      <c r="IH91" s="40">
        <v>1</v>
      </c>
      <c r="II91" s="40">
        <v>104030.78495306884</v>
      </c>
      <c r="IJ91" s="40">
        <v>3</v>
      </c>
      <c r="IK91" s="40">
        <v>64666.666666666664</v>
      </c>
      <c r="IL91" s="40">
        <v>4</v>
      </c>
      <c r="IM91" s="40">
        <v>86704.997103548812</v>
      </c>
      <c r="IN91" s="40">
        <v>1</v>
      </c>
      <c r="IO91" s="40">
        <v>72571.80269935554</v>
      </c>
      <c r="IP91" s="40">
        <v>9</v>
      </c>
      <c r="IQ91" s="40">
        <v>79713.619562957727</v>
      </c>
      <c r="IR91" s="40">
        <v>1</v>
      </c>
      <c r="IS91" s="40">
        <v>101990.96564026357</v>
      </c>
      <c r="IT91" s="40">
        <v>2</v>
      </c>
      <c r="IU91" s="40">
        <v>65172.308225002911</v>
      </c>
      <c r="IV91" s="40">
        <v>5</v>
      </c>
      <c r="IW91" s="40">
        <v>118873.1849957708</v>
      </c>
      <c r="IX91" s="40"/>
      <c r="IY91" s="40"/>
      <c r="IZ91" s="40">
        <v>8</v>
      </c>
      <c r="JA91" s="40">
        <v>103337.68838364043</v>
      </c>
      <c r="JB91" s="40">
        <v>1</v>
      </c>
      <c r="JC91" s="40">
        <v>122389.15876831629</v>
      </c>
      <c r="JD91" s="40">
        <v>3</v>
      </c>
      <c r="JE91" s="40">
        <v>62828.063290153746</v>
      </c>
      <c r="JF91" s="40">
        <v>3</v>
      </c>
      <c r="JG91" s="40">
        <v>58732.001290111635</v>
      </c>
      <c r="JH91" s="40"/>
      <c r="JI91" s="40"/>
      <c r="JJ91" s="40">
        <v>7</v>
      </c>
      <c r="JK91" s="40">
        <v>69581.336072730352</v>
      </c>
      <c r="JL91" s="40">
        <v>36</v>
      </c>
      <c r="JM91" s="40">
        <v>73158.285489196918</v>
      </c>
      <c r="JN91" s="40"/>
      <c r="JO91" s="40"/>
      <c r="JP91" s="40"/>
      <c r="JQ91" s="40"/>
      <c r="JR91" s="40"/>
      <c r="JS91" s="40"/>
      <c r="JT91" s="40"/>
      <c r="JU91" s="40"/>
      <c r="JV91" s="40"/>
      <c r="JW91" s="40"/>
      <c r="JX91" s="40"/>
      <c r="JY91" s="40"/>
      <c r="JZ91" s="40"/>
      <c r="KA91" s="40"/>
      <c r="KB91" s="40"/>
      <c r="KC91" s="40"/>
      <c r="KD91" s="40"/>
      <c r="KE91" s="40"/>
      <c r="KF91" s="40"/>
      <c r="KG91" s="40"/>
      <c r="KH91" s="40"/>
      <c r="KI91" s="40"/>
      <c r="KJ91" s="40"/>
      <c r="KK91" s="40"/>
      <c r="KL91" s="40">
        <v>1</v>
      </c>
      <c r="KM91" s="40">
        <v>10809.503829551191</v>
      </c>
      <c r="KN91" s="40"/>
      <c r="KO91" s="40"/>
      <c r="KP91" s="40">
        <v>1</v>
      </c>
      <c r="KQ91" s="40">
        <v>10809.503829551191</v>
      </c>
      <c r="KR91" s="40"/>
      <c r="KS91" s="40"/>
      <c r="KT91" s="40">
        <v>1</v>
      </c>
      <c r="KU91" s="40">
        <v>18060</v>
      </c>
      <c r="KV91" s="40"/>
      <c r="KW91" s="40"/>
      <c r="KX91" s="40">
        <v>1</v>
      </c>
      <c r="KY91" s="40">
        <v>18060</v>
      </c>
      <c r="KZ91" s="40"/>
      <c r="LA91" s="40"/>
      <c r="LB91" s="40"/>
      <c r="LC91" s="40"/>
      <c r="LD91" s="40"/>
      <c r="LE91" s="40"/>
      <c r="LF91" s="40">
        <v>1</v>
      </c>
      <c r="LG91" s="40">
        <v>85000</v>
      </c>
      <c r="LH91" s="40"/>
      <c r="LI91" s="40"/>
      <c r="LJ91" s="40">
        <v>1</v>
      </c>
      <c r="LK91" s="40">
        <v>85000</v>
      </c>
      <c r="LL91" s="40">
        <v>3</v>
      </c>
      <c r="LM91" s="40">
        <v>37956.501276517061</v>
      </c>
      <c r="LN91" s="40"/>
      <c r="LO91" s="40"/>
      <c r="LP91" s="40">
        <v>1</v>
      </c>
      <c r="LQ91" s="40">
        <v>4019</v>
      </c>
      <c r="LR91" s="40"/>
      <c r="LS91" s="40"/>
      <c r="LT91" s="40"/>
      <c r="LU91" s="40"/>
      <c r="LV91" s="40">
        <v>1</v>
      </c>
      <c r="LW91" s="40">
        <v>4019</v>
      </c>
      <c r="LX91" s="40"/>
      <c r="LY91" s="40"/>
      <c r="LZ91" s="40">
        <v>1</v>
      </c>
      <c r="MA91" s="40">
        <v>108110.42357867939</v>
      </c>
      <c r="MB91" s="40"/>
      <c r="MC91" s="40"/>
      <c r="MD91" s="40">
        <v>1</v>
      </c>
      <c r="ME91" s="40">
        <v>108110.42357867939</v>
      </c>
      <c r="MF91" s="40"/>
      <c r="MG91" s="40"/>
      <c r="MH91" s="40"/>
      <c r="MI91" s="40"/>
      <c r="MJ91" s="40"/>
      <c r="MK91" s="40"/>
      <c r="ML91" s="40"/>
      <c r="MM91" s="40"/>
      <c r="MN91" s="40"/>
      <c r="MO91" s="40"/>
      <c r="MP91" s="40">
        <v>1</v>
      </c>
      <c r="MQ91" s="40">
        <v>12500</v>
      </c>
      <c r="MR91" s="40">
        <v>1</v>
      </c>
      <c r="MS91" s="40">
        <v>81592.772512210868</v>
      </c>
      <c r="MT91" s="40"/>
      <c r="MU91" s="40"/>
      <c r="MV91" s="40">
        <v>2</v>
      </c>
      <c r="MW91" s="40">
        <v>47046.386256105434</v>
      </c>
      <c r="MX91" s="40">
        <v>4</v>
      </c>
      <c r="MY91" s="40">
        <v>51555.549022722567</v>
      </c>
      <c r="MZ91" s="40">
        <v>136</v>
      </c>
      <c r="NA91" s="40">
        <v>72529.566091211032</v>
      </c>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c r="VY91"/>
      <c r="VZ91"/>
      <c r="WA91"/>
      <c r="WB91"/>
      <c r="WC91"/>
      <c r="WD91"/>
      <c r="WE91"/>
      <c r="WF91"/>
      <c r="WG91"/>
      <c r="WH91"/>
      <c r="WI91"/>
      <c r="WJ91"/>
      <c r="WK91"/>
      <c r="WL91"/>
      <c r="WM91"/>
      <c r="WN91"/>
      <c r="WO91"/>
      <c r="WP91"/>
      <c r="WQ91"/>
      <c r="WR91"/>
      <c r="WS91"/>
      <c r="WT91"/>
      <c r="WU91"/>
      <c r="WV91"/>
      <c r="WW91"/>
      <c r="WX91"/>
      <c r="WY91"/>
      <c r="WZ91"/>
      <c r="XA91"/>
      <c r="XB91"/>
      <c r="XC91"/>
      <c r="XD91"/>
      <c r="XE91"/>
      <c r="XF91"/>
      <c r="XG91"/>
      <c r="XH91"/>
      <c r="XI91"/>
      <c r="XJ91"/>
      <c r="XK91"/>
      <c r="XL91"/>
      <c r="XM91"/>
      <c r="XN91"/>
      <c r="XO91"/>
      <c r="XP91"/>
      <c r="XQ91"/>
      <c r="XR91"/>
      <c r="XS91"/>
      <c r="XT91"/>
      <c r="XU91"/>
      <c r="XV91"/>
      <c r="XW91"/>
      <c r="XX91"/>
      <c r="XY91"/>
      <c r="XZ91"/>
      <c r="YA91"/>
      <c r="YB91"/>
      <c r="YC91"/>
      <c r="YD91"/>
      <c r="YE91"/>
      <c r="YF91"/>
      <c r="YG91"/>
      <c r="YH91"/>
      <c r="YI91"/>
      <c r="YJ91"/>
      <c r="YK91"/>
      <c r="YL91"/>
      <c r="YM91"/>
      <c r="YN91"/>
      <c r="YO91"/>
      <c r="YP91"/>
      <c r="YQ91"/>
      <c r="YR91"/>
      <c r="YS91"/>
      <c r="YT91"/>
      <c r="YU91"/>
      <c r="YV91"/>
      <c r="YW91"/>
      <c r="YX91"/>
      <c r="YY91"/>
      <c r="YZ91"/>
      <c r="ZA91"/>
      <c r="ZB91"/>
      <c r="ZC91"/>
      <c r="ZD91"/>
      <c r="ZE91"/>
      <c r="ZF91"/>
      <c r="ZG91"/>
      <c r="ZH91"/>
      <c r="ZI91"/>
      <c r="ZJ91"/>
      <c r="ZK91"/>
      <c r="ZL91"/>
      <c r="ZM91"/>
      <c r="ZN91"/>
      <c r="ZO91"/>
      <c r="ZP91"/>
      <c r="ZQ91"/>
      <c r="ZR91"/>
      <c r="ZS91"/>
      <c r="ZT91"/>
      <c r="ZU91"/>
      <c r="ZV91"/>
      <c r="ZW91"/>
      <c r="ZX91"/>
      <c r="ZY91"/>
      <c r="ZZ91"/>
      <c r="AAA91"/>
      <c r="AAB91"/>
      <c r="AAC91"/>
      <c r="AAD91"/>
      <c r="AAE91"/>
      <c r="AAF91"/>
      <c r="AAG91"/>
      <c r="AAH91"/>
      <c r="AAI91"/>
      <c r="AAJ91"/>
      <c r="AAK91"/>
      <c r="AAL91"/>
      <c r="AAM91"/>
      <c r="AAN91"/>
      <c r="AAO91"/>
      <c r="AAP91"/>
      <c r="AAQ91"/>
      <c r="AAR91"/>
      <c r="AAS91"/>
      <c r="AAT91"/>
      <c r="AAU91"/>
      <c r="AAV91"/>
      <c r="AAW91"/>
      <c r="AAX91"/>
      <c r="AAY91"/>
      <c r="AAZ91"/>
      <c r="ABA91"/>
      <c r="ABB91"/>
      <c r="ABC91"/>
      <c r="ABD91"/>
      <c r="ABE91"/>
      <c r="ABF91"/>
      <c r="ABG91"/>
      <c r="ABH91"/>
      <c r="ABI91"/>
      <c r="ABJ91"/>
      <c r="ABK91"/>
      <c r="ABL91"/>
      <c r="ABM91"/>
      <c r="ABN91"/>
      <c r="ABO91"/>
      <c r="ABP91"/>
      <c r="ABQ91"/>
      <c r="ABR91"/>
      <c r="ABS91"/>
      <c r="ABT91"/>
      <c r="ABU91"/>
      <c r="ABV91"/>
      <c r="ABW91"/>
      <c r="ABX91"/>
      <c r="ABY91"/>
      <c r="ABZ91"/>
      <c r="ACA91"/>
      <c r="ACB91"/>
      <c r="ACC91"/>
      <c r="ACD91"/>
      <c r="ACE91"/>
      <c r="ACF91"/>
      <c r="ACG91"/>
      <c r="ACH91"/>
      <c r="ACI91"/>
      <c r="ACJ91"/>
      <c r="ACK91"/>
      <c r="ACL91"/>
      <c r="ACM91"/>
      <c r="ACN91"/>
      <c r="ACO91"/>
      <c r="ACP91"/>
      <c r="ACQ91"/>
      <c r="ACR91"/>
      <c r="ACS91"/>
      <c r="ACT91"/>
      <c r="ACU91"/>
      <c r="ACV91"/>
      <c r="ACW91"/>
      <c r="ACX91"/>
      <c r="ACY91"/>
      <c r="ACZ91"/>
      <c r="ADA91"/>
      <c r="ADB91"/>
      <c r="ADC91"/>
      <c r="ADD91"/>
      <c r="ADE91"/>
      <c r="ADF91"/>
      <c r="ADG91"/>
      <c r="ADH91"/>
      <c r="ADI91"/>
      <c r="ADJ91"/>
      <c r="ADK91"/>
      <c r="ADL91"/>
      <c r="ADM91"/>
      <c r="ADN91"/>
      <c r="ADO91"/>
      <c r="ADP91"/>
      <c r="ADQ91"/>
      <c r="ADR91"/>
      <c r="ADS91"/>
      <c r="ADT91"/>
      <c r="ADU91"/>
      <c r="ADV91"/>
      <c r="ADW91"/>
      <c r="ADX91"/>
      <c r="ADY91"/>
      <c r="ADZ91"/>
      <c r="AEA91"/>
      <c r="AEB91"/>
      <c r="AEC91"/>
      <c r="AED91"/>
      <c r="AEE91"/>
      <c r="AEF91"/>
      <c r="AEG91"/>
      <c r="AEH91"/>
      <c r="AEI91"/>
      <c r="AEJ91"/>
      <c r="AEK91"/>
      <c r="AEL91"/>
      <c r="AEM91"/>
      <c r="AEN91"/>
      <c r="AEO91"/>
      <c r="AEP91"/>
      <c r="AEQ91"/>
      <c r="AER91"/>
      <c r="AES91"/>
      <c r="AET91"/>
      <c r="AEU91"/>
      <c r="AEV91"/>
      <c r="AEW91"/>
      <c r="AEX91"/>
      <c r="AEY91"/>
      <c r="AEZ91"/>
      <c r="AFA91"/>
      <c r="AFB91"/>
      <c r="AFC91"/>
      <c r="AFD91"/>
      <c r="AFE91"/>
      <c r="AFF91"/>
      <c r="AFG91"/>
      <c r="AFH91"/>
      <c r="AFI91"/>
      <c r="AFJ91"/>
      <c r="AFK91"/>
      <c r="AFL91"/>
      <c r="AFM91"/>
      <c r="AFN91"/>
      <c r="AFO91"/>
      <c r="AFP91"/>
      <c r="AFQ91"/>
      <c r="AFR91"/>
      <c r="AFS91"/>
      <c r="AFT91"/>
      <c r="AFU91"/>
      <c r="AFV91"/>
      <c r="AFW91"/>
      <c r="AFX91"/>
      <c r="AFY91"/>
      <c r="AFZ91"/>
      <c r="AGA91"/>
      <c r="AGB91"/>
      <c r="AGC91"/>
      <c r="AGD91"/>
      <c r="AGE91"/>
      <c r="AGF91"/>
      <c r="AGG91"/>
      <c r="AGH91"/>
      <c r="AGI91"/>
      <c r="AGJ91"/>
      <c r="AGK91"/>
      <c r="AGL91"/>
      <c r="AGM91"/>
      <c r="AGN91"/>
      <c r="AGO91"/>
      <c r="AGP91"/>
      <c r="AGQ91"/>
      <c r="AGR91"/>
      <c r="AGS91"/>
      <c r="AGT91"/>
      <c r="AGU91"/>
      <c r="AGV91"/>
      <c r="AGW91"/>
      <c r="AGX91"/>
      <c r="AGY91"/>
      <c r="AGZ91"/>
      <c r="AHA91"/>
      <c r="AHB91"/>
      <c r="AHC91"/>
      <c r="AHD91"/>
      <c r="AHE91"/>
      <c r="AHF91"/>
      <c r="AHG91"/>
      <c r="AHH91"/>
      <c r="AHI91"/>
      <c r="AHJ91"/>
      <c r="AHK91"/>
      <c r="AHL91"/>
      <c r="AHM91"/>
      <c r="AHN91"/>
      <c r="AHO91"/>
      <c r="AHP91"/>
      <c r="AHQ91"/>
      <c r="AHR91"/>
      <c r="AHS91"/>
      <c r="AHT91"/>
      <c r="AHU91"/>
      <c r="AHV91"/>
      <c r="AHW91"/>
      <c r="AHX91"/>
      <c r="AHY91"/>
      <c r="AHZ91"/>
      <c r="AIA91"/>
      <c r="AIB91"/>
      <c r="AIC91"/>
      <c r="AID91"/>
      <c r="AIE91"/>
      <c r="AIF91"/>
      <c r="AIG91"/>
      <c r="AIH91"/>
      <c r="AII91"/>
      <c r="AIJ91"/>
      <c r="AIK91"/>
      <c r="AIL91"/>
      <c r="AIM91"/>
      <c r="AIN91"/>
      <c r="AIO91"/>
      <c r="AIP91"/>
      <c r="AIQ91"/>
      <c r="AIR91"/>
      <c r="AIS91"/>
      <c r="AIT91"/>
      <c r="AIU91"/>
      <c r="AIV91"/>
      <c r="AIW91"/>
      <c r="AIX91"/>
      <c r="AIY91"/>
      <c r="AIZ91"/>
      <c r="AJA91"/>
      <c r="AJB91"/>
      <c r="AJC91"/>
      <c r="AJD91"/>
      <c r="AJE91"/>
      <c r="AJF91"/>
      <c r="AJG91"/>
      <c r="AJH91"/>
      <c r="AJI91"/>
      <c r="AJJ91"/>
      <c r="AJK91"/>
      <c r="AJL91"/>
      <c r="AJM91"/>
      <c r="AJN91"/>
      <c r="AJO91"/>
      <c r="AJP91"/>
      <c r="AJQ91"/>
      <c r="AJR91"/>
      <c r="AJS91"/>
      <c r="AJT91"/>
      <c r="AJU91"/>
      <c r="AJV91"/>
      <c r="AJW91"/>
      <c r="AJX91"/>
      <c r="AJY91"/>
      <c r="AJZ91"/>
      <c r="AKA91"/>
      <c r="AKB91"/>
      <c r="AKC91"/>
      <c r="AKD91"/>
      <c r="AKE91"/>
      <c r="AKF91"/>
      <c r="AKG91"/>
      <c r="AKH91"/>
      <c r="AKI91"/>
      <c r="AKJ91"/>
      <c r="AKK91"/>
      <c r="AKL91"/>
      <c r="AKM91"/>
      <c r="AKN91"/>
      <c r="AKO91"/>
      <c r="AKP91"/>
      <c r="AKQ91"/>
      <c r="AKR91"/>
      <c r="AKS91"/>
      <c r="AKT91"/>
      <c r="AKU91"/>
      <c r="AKV91"/>
      <c r="AKW91"/>
      <c r="AKX91"/>
      <c r="AKY91"/>
      <c r="AKZ91"/>
      <c r="ALA91"/>
      <c r="ALB91"/>
      <c r="ALC91"/>
      <c r="ALD91"/>
      <c r="ALE91"/>
      <c r="ALF91"/>
      <c r="ALG91"/>
      <c r="ALH91"/>
      <c r="ALI91"/>
      <c r="ALJ91"/>
      <c r="ALK91"/>
      <c r="ALL91"/>
      <c r="ALM91"/>
      <c r="ALN91"/>
      <c r="ALO91"/>
      <c r="ALP91"/>
      <c r="ALQ91"/>
      <c r="ALR91"/>
      <c r="ALS91"/>
      <c r="ALT91"/>
      <c r="ALU91"/>
      <c r="ALV91"/>
      <c r="ALW91"/>
      <c r="ALX91"/>
      <c r="ALY91"/>
      <c r="ALZ91"/>
      <c r="AMA91"/>
      <c r="AMB91"/>
      <c r="AMC91"/>
      <c r="AMD91"/>
      <c r="AME91"/>
      <c r="AMF91"/>
      <c r="AMG91"/>
      <c r="AMH91"/>
      <c r="AMI91"/>
      <c r="AMJ91"/>
      <c r="AMK91"/>
      <c r="AML91"/>
      <c r="AMM91"/>
      <c r="AMN91"/>
      <c r="AMO91"/>
      <c r="AMP91"/>
      <c r="AMQ91"/>
      <c r="AMR91"/>
      <c r="AMS91"/>
      <c r="AMT91"/>
      <c r="AMU91"/>
      <c r="AMV91"/>
      <c r="AMW91"/>
      <c r="AMX91"/>
      <c r="AMY91"/>
      <c r="AMZ91"/>
      <c r="ANA91"/>
      <c r="ANB91"/>
      <c r="ANC91"/>
      <c r="AND91"/>
      <c r="ANE91"/>
      <c r="ANF91"/>
      <c r="ANG91"/>
      <c r="ANH91"/>
      <c r="ANI91"/>
      <c r="ANJ91"/>
      <c r="ANK91"/>
      <c r="ANL91"/>
      <c r="ANM91"/>
      <c r="ANN91"/>
      <c r="ANO91"/>
      <c r="ANP91"/>
      <c r="ANQ91"/>
      <c r="ANR91"/>
      <c r="ANS91"/>
      <c r="ANT91"/>
      <c r="ANU91"/>
      <c r="ANV91"/>
      <c r="ANW91"/>
      <c r="ANX91"/>
      <c r="ANY91"/>
      <c r="ANZ91"/>
      <c r="AOA91"/>
      <c r="AOB91"/>
      <c r="AOC91"/>
      <c r="AOD91"/>
      <c r="AOE91"/>
      <c r="AOF91"/>
      <c r="AOG91"/>
      <c r="AOH91"/>
      <c r="AOI91"/>
      <c r="AOJ91"/>
      <c r="AOK91"/>
      <c r="AOL91"/>
      <c r="AOM91"/>
      <c r="AON91"/>
      <c r="AOO91"/>
      <c r="AOP91"/>
      <c r="AOQ91"/>
      <c r="AOR91"/>
      <c r="AOS91"/>
      <c r="AOT91"/>
      <c r="AOU91"/>
      <c r="AOV91"/>
      <c r="AOW91"/>
      <c r="AOX91"/>
      <c r="AOY91"/>
      <c r="AOZ91"/>
      <c r="APA91"/>
      <c r="APB91"/>
      <c r="APC91"/>
      <c r="APD91"/>
      <c r="APE91"/>
      <c r="APF91"/>
      <c r="APG91"/>
      <c r="APH91"/>
      <c r="API91"/>
      <c r="APJ91"/>
      <c r="APK91"/>
      <c r="APL91"/>
      <c r="APM91"/>
      <c r="APN91"/>
      <c r="APO91"/>
      <c r="APP91"/>
      <c r="APQ91"/>
      <c r="APR91"/>
      <c r="APS91"/>
      <c r="APT91"/>
      <c r="APU91"/>
      <c r="APV91"/>
      <c r="APW91"/>
      <c r="APX91"/>
      <c r="APY91"/>
      <c r="APZ91"/>
      <c r="AQA91"/>
      <c r="AQB91"/>
      <c r="AQC91"/>
      <c r="AQD91"/>
      <c r="AQE91"/>
      <c r="AQF91"/>
      <c r="AQG91"/>
      <c r="AQH91"/>
      <c r="AQI91"/>
      <c r="AQJ91"/>
      <c r="AQK91"/>
      <c r="AQL91"/>
      <c r="AQM91"/>
      <c r="AQN91"/>
      <c r="AQO91"/>
      <c r="AQP91"/>
      <c r="AQQ91"/>
      <c r="AQR91"/>
      <c r="AQS91"/>
      <c r="AQT91"/>
      <c r="AQU91"/>
      <c r="AQV91"/>
      <c r="AQW91"/>
      <c r="AQX91"/>
      <c r="AQY91"/>
      <c r="AQZ91"/>
      <c r="ARA91"/>
      <c r="ARB91"/>
      <c r="ARC91"/>
      <c r="ARD91"/>
      <c r="ARE91"/>
      <c r="ARF91"/>
      <c r="ARG91"/>
      <c r="ARH91"/>
      <c r="ARI91"/>
      <c r="ARJ91"/>
      <c r="ARK91"/>
      <c r="ARL91"/>
      <c r="ARM91"/>
      <c r="ARN91"/>
      <c r="ARO91"/>
      <c r="ARP91"/>
      <c r="ARQ91"/>
      <c r="ARR91"/>
      <c r="ARS91"/>
      <c r="ART91"/>
      <c r="ARU91"/>
      <c r="ARV91"/>
      <c r="ARW91"/>
      <c r="ARX91"/>
      <c r="ARY91"/>
      <c r="ARZ91"/>
      <c r="ASA91"/>
      <c r="ASB91"/>
      <c r="ASC91"/>
      <c r="ASD91"/>
      <c r="ASE91"/>
      <c r="ASF91"/>
      <c r="ASG91"/>
      <c r="ASH91"/>
      <c r="ASI91"/>
      <c r="ASJ91"/>
      <c r="ASK91"/>
      <c r="ASL91"/>
      <c r="ASM91"/>
      <c r="ASN91"/>
      <c r="ASO91"/>
      <c r="ASP91"/>
      <c r="ASQ91"/>
      <c r="ASR91"/>
      <c r="ASS91"/>
      <c r="AST91"/>
      <c r="ASU91"/>
      <c r="ASV91"/>
      <c r="ASW91"/>
      <c r="ASX91"/>
      <c r="ASY91"/>
      <c r="ASZ91"/>
      <c r="ATA91"/>
      <c r="ATB91"/>
      <c r="ATC91"/>
      <c r="ATD91"/>
      <c r="ATE91"/>
      <c r="ATF91"/>
      <c r="ATG91"/>
      <c r="ATH91"/>
      <c r="ATI91"/>
      <c r="ATJ91"/>
      <c r="ATK91"/>
      <c r="ATL91"/>
      <c r="ATM91"/>
      <c r="ATN91"/>
      <c r="ATO91"/>
      <c r="ATP91"/>
      <c r="ATQ91"/>
      <c r="ATR91"/>
      <c r="ATS91"/>
      <c r="ATT91"/>
      <c r="ATU91"/>
      <c r="ATV91"/>
      <c r="ATW91"/>
      <c r="ATX91"/>
      <c r="ATY91"/>
      <c r="ATZ91"/>
      <c r="AUA91"/>
      <c r="AUB91"/>
      <c r="AUC91"/>
      <c r="AUD91"/>
      <c r="AUE91"/>
      <c r="AUF91"/>
      <c r="AUG91"/>
      <c r="AUH91"/>
      <c r="AUI91"/>
      <c r="AUJ91"/>
      <c r="AUK91"/>
      <c r="AUL91"/>
      <c r="AUM91"/>
      <c r="AUN91"/>
      <c r="AUO91"/>
      <c r="AUP91"/>
      <c r="AUQ91"/>
      <c r="AUR91"/>
      <c r="AUS91"/>
      <c r="AUT91"/>
      <c r="AUU91"/>
      <c r="AUV91"/>
      <c r="AUW91"/>
      <c r="AUX91"/>
      <c r="AUY91"/>
      <c r="AUZ91"/>
      <c r="AVA91"/>
      <c r="AVB91"/>
      <c r="AVC91"/>
      <c r="AVD91"/>
      <c r="AVE91"/>
      <c r="AVF91"/>
      <c r="AVG91"/>
      <c r="AVH91"/>
      <c r="AVI91"/>
      <c r="AVJ91"/>
      <c r="AVK91"/>
      <c r="AVL91"/>
      <c r="AVM91"/>
      <c r="AVN91"/>
      <c r="AVO91"/>
      <c r="AVP91"/>
      <c r="AVQ91"/>
      <c r="AVR91"/>
      <c r="AVS91"/>
      <c r="AVT91"/>
      <c r="AVU91"/>
      <c r="AVV91"/>
      <c r="AVW91"/>
      <c r="AVX91"/>
      <c r="AVY91"/>
      <c r="AVZ91"/>
      <c r="AWA91"/>
    </row>
    <row r="92" spans="1:1275" ht="15" x14ac:dyDescent="0.25">
      <c r="A92" s="41" t="s">
        <v>136</v>
      </c>
      <c r="B92" s="40"/>
      <c r="C92" s="40"/>
      <c r="D92" s="40"/>
      <c r="E92" s="40"/>
      <c r="F92" s="40">
        <v>2</v>
      </c>
      <c r="G92" s="40">
        <v>71903.63077638582</v>
      </c>
      <c r="H92" s="40">
        <v>2</v>
      </c>
      <c r="I92" s="40">
        <v>71903.63077638582</v>
      </c>
      <c r="J92" s="40"/>
      <c r="K92" s="40"/>
      <c r="L92" s="40"/>
      <c r="M92" s="40"/>
      <c r="N92" s="40"/>
      <c r="O92" s="40"/>
      <c r="P92" s="40"/>
      <c r="Q92" s="40"/>
      <c r="R92" s="40"/>
      <c r="S92" s="40"/>
      <c r="T92" s="40">
        <v>1</v>
      </c>
      <c r="U92" s="40">
        <v>132588.25533234264</v>
      </c>
      <c r="V92" s="40"/>
      <c r="W92" s="40"/>
      <c r="X92" s="40"/>
      <c r="Y92" s="40"/>
      <c r="Z92" s="40">
        <v>1</v>
      </c>
      <c r="AA92" s="40">
        <v>132588.25533234264</v>
      </c>
      <c r="AB92" s="40"/>
      <c r="AC92" s="40"/>
      <c r="AD92" s="40">
        <v>1</v>
      </c>
      <c r="AE92" s="40">
        <v>71393.675948184507</v>
      </c>
      <c r="AF92" s="40">
        <v>2</v>
      </c>
      <c r="AG92" s="40">
        <v>104540.73978127017</v>
      </c>
      <c r="AH92" s="40"/>
      <c r="AI92" s="40"/>
      <c r="AJ92" s="40">
        <v>3</v>
      </c>
      <c r="AK92" s="40">
        <v>93491.718503574957</v>
      </c>
      <c r="AL92" s="40">
        <v>6</v>
      </c>
      <c r="AM92" s="40">
        <v>92811.778732639854</v>
      </c>
      <c r="AN92" s="40">
        <v>1</v>
      </c>
      <c r="AO92" s="40">
        <v>48955.663507326513</v>
      </c>
      <c r="AP92" s="40">
        <v>5</v>
      </c>
      <c r="AQ92" s="40">
        <v>63358.7420026334</v>
      </c>
      <c r="AR92" s="40">
        <v>7</v>
      </c>
      <c r="AS92" s="40">
        <v>69750.970125534848</v>
      </c>
      <c r="AT92" s="40">
        <v>2</v>
      </c>
      <c r="AU92" s="40">
        <v>89905.036211892351</v>
      </c>
      <c r="AV92" s="40">
        <v>15</v>
      </c>
      <c r="AW92" s="40">
        <v>68921.082454868141</v>
      </c>
      <c r="AX92" s="40"/>
      <c r="AY92" s="40"/>
      <c r="AZ92" s="40">
        <v>5</v>
      </c>
      <c r="BA92" s="40">
        <v>99368.880924527693</v>
      </c>
      <c r="BB92" s="40">
        <v>2</v>
      </c>
      <c r="BC92" s="40">
        <v>89752.049763431947</v>
      </c>
      <c r="BD92" s="40">
        <v>2</v>
      </c>
      <c r="BE92" s="40">
        <v>119839.3846273097</v>
      </c>
      <c r="BF92" s="40">
        <v>9</v>
      </c>
      <c r="BG92" s="40">
        <v>101780.80815601353</v>
      </c>
      <c r="BH92" s="40"/>
      <c r="BI92" s="40"/>
      <c r="BJ92" s="40">
        <v>1</v>
      </c>
      <c r="BK92" s="40">
        <v>96891.417358250401</v>
      </c>
      <c r="BL92" s="40">
        <v>2</v>
      </c>
      <c r="BM92" s="40">
        <v>94341.643217243807</v>
      </c>
      <c r="BN92" s="40">
        <v>1</v>
      </c>
      <c r="BO92" s="40">
        <v>75473.31457379504</v>
      </c>
      <c r="BP92" s="40">
        <v>4</v>
      </c>
      <c r="BQ92" s="40">
        <v>90262.004591633275</v>
      </c>
      <c r="BR92" s="40">
        <v>3</v>
      </c>
      <c r="BS92" s="40">
        <v>112190.06220428993</v>
      </c>
      <c r="BT92" s="40">
        <v>2</v>
      </c>
      <c r="BU92" s="40">
        <v>117289.61048630311</v>
      </c>
      <c r="BV92" s="40">
        <v>4</v>
      </c>
      <c r="BW92" s="40">
        <v>78023.088714801648</v>
      </c>
      <c r="BX92" s="40">
        <v>1</v>
      </c>
      <c r="BY92" s="40">
        <v>93831.688389042494</v>
      </c>
      <c r="BZ92" s="40">
        <v>10</v>
      </c>
      <c r="CA92" s="40">
        <v>97707.345083372507</v>
      </c>
      <c r="CB92" s="40">
        <v>38</v>
      </c>
      <c r="CC92" s="40">
        <v>86525.394195457935</v>
      </c>
      <c r="CD92" s="40"/>
      <c r="CE92" s="40"/>
      <c r="CF92" s="40">
        <v>1</v>
      </c>
      <c r="CG92" s="40">
        <v>71393.675948184507</v>
      </c>
      <c r="CH92" s="40"/>
      <c r="CI92" s="40"/>
      <c r="CJ92" s="40"/>
      <c r="CK92" s="40"/>
      <c r="CL92" s="40">
        <v>1</v>
      </c>
      <c r="CM92" s="40">
        <v>71393.675948184507</v>
      </c>
      <c r="CN92" s="40"/>
      <c r="CO92" s="40"/>
      <c r="CP92" s="40"/>
      <c r="CQ92" s="40"/>
      <c r="CR92" s="40">
        <v>1</v>
      </c>
      <c r="CS92" s="40">
        <v>101990.96564026357</v>
      </c>
      <c r="CT92" s="40"/>
      <c r="CU92" s="40"/>
      <c r="CV92" s="40">
        <v>1</v>
      </c>
      <c r="CW92" s="40">
        <v>101990.96564026357</v>
      </c>
      <c r="CX92" s="40">
        <v>2</v>
      </c>
      <c r="CY92" s="40">
        <v>94341.643217243807</v>
      </c>
      <c r="CZ92" s="40"/>
      <c r="DA92" s="40"/>
      <c r="DB92" s="40"/>
      <c r="DC92" s="40"/>
      <c r="DD92" s="40">
        <v>2</v>
      </c>
      <c r="DE92" s="40">
        <v>94341.643217243807</v>
      </c>
      <c r="DF92" s="40"/>
      <c r="DG92" s="40"/>
      <c r="DH92" s="40">
        <v>1</v>
      </c>
      <c r="DI92" s="40">
        <v>173384.64158844808</v>
      </c>
      <c r="DJ92" s="40">
        <v>1</v>
      </c>
      <c r="DK92" s="40">
        <v>85672.4111378214</v>
      </c>
      <c r="DL92" s="40">
        <v>1</v>
      </c>
      <c r="DM92" s="40">
        <v>101990.96564026357</v>
      </c>
      <c r="DN92" s="40">
        <v>3</v>
      </c>
      <c r="DO92" s="40">
        <v>120349.33945551101</v>
      </c>
      <c r="DP92" s="40">
        <v>7</v>
      </c>
      <c r="DQ92" s="40">
        <v>103302.27805563841</v>
      </c>
      <c r="DR92" s="40"/>
      <c r="DS92" s="40"/>
      <c r="DT92" s="40"/>
      <c r="DU92" s="40"/>
      <c r="DV92" s="40"/>
      <c r="DW92" s="40"/>
      <c r="DX92" s="40"/>
      <c r="DY92" s="40"/>
      <c r="DZ92" s="40"/>
      <c r="EA92" s="40"/>
      <c r="EB92" s="40">
        <v>1</v>
      </c>
      <c r="EC92" s="40">
        <v>147886.90017838217</v>
      </c>
      <c r="ED92" s="40"/>
      <c r="EE92" s="40"/>
      <c r="EF92" s="40"/>
      <c r="EG92" s="40"/>
      <c r="EH92" s="40">
        <v>1</v>
      </c>
      <c r="EI92" s="40">
        <v>147886.90017838217</v>
      </c>
      <c r="EJ92" s="40"/>
      <c r="EK92" s="40"/>
      <c r="EL92" s="40">
        <v>1</v>
      </c>
      <c r="EM92" s="40">
        <v>49975.573163729154</v>
      </c>
      <c r="EN92" s="40"/>
      <c r="EO92" s="40"/>
      <c r="EP92" s="40">
        <v>1</v>
      </c>
      <c r="EQ92" s="40">
        <v>49975.573163729154</v>
      </c>
      <c r="ER92" s="40">
        <v>1</v>
      </c>
      <c r="ES92" s="40">
        <v>50995.482820131787</v>
      </c>
      <c r="ET92" s="40"/>
      <c r="EU92" s="40"/>
      <c r="EV92" s="40"/>
      <c r="EW92" s="40"/>
      <c r="EX92" s="40"/>
      <c r="EY92" s="40"/>
      <c r="EZ92" s="40">
        <v>1</v>
      </c>
      <c r="FA92" s="40">
        <v>50995.482820131787</v>
      </c>
      <c r="FB92" s="40">
        <v>3</v>
      </c>
      <c r="FC92" s="40">
        <v>82952.652054081045</v>
      </c>
      <c r="FD92" s="40"/>
      <c r="FE92" s="40"/>
      <c r="FF92" s="40"/>
      <c r="FG92" s="40"/>
      <c r="FH92" s="40">
        <v>1</v>
      </c>
      <c r="FI92" s="40">
        <v>86692.320794224041</v>
      </c>
      <c r="FJ92" s="40">
        <v>1</v>
      </c>
      <c r="FK92" s="40">
        <v>71393.675948184507</v>
      </c>
      <c r="FL92" s="40">
        <v>2</v>
      </c>
      <c r="FM92" s="40">
        <v>79042.998371204274</v>
      </c>
      <c r="FN92" s="40"/>
      <c r="FO92" s="40"/>
      <c r="FP92" s="40"/>
      <c r="FQ92" s="40"/>
      <c r="FR92" s="40">
        <v>1</v>
      </c>
      <c r="FS92" s="40">
        <v>127488.70705032947</v>
      </c>
      <c r="FT92" s="40"/>
      <c r="FU92" s="40"/>
      <c r="FV92" s="40">
        <v>1</v>
      </c>
      <c r="FW92" s="40">
        <v>127488.70705032947</v>
      </c>
      <c r="FX92" s="40"/>
      <c r="FY92" s="40"/>
      <c r="FZ92" s="40"/>
      <c r="GA92" s="40"/>
      <c r="GB92" s="40"/>
      <c r="GC92" s="40"/>
      <c r="GD92" s="40"/>
      <c r="GE92" s="40"/>
      <c r="GF92" s="40"/>
      <c r="GG92" s="40"/>
      <c r="GH92" s="40"/>
      <c r="GI92" s="40"/>
      <c r="GJ92" s="40"/>
      <c r="GK92" s="40"/>
      <c r="GL92" s="40"/>
      <c r="GM92" s="40"/>
      <c r="GN92" s="40">
        <v>3</v>
      </c>
      <c r="GO92" s="40">
        <v>95191.567930912672</v>
      </c>
      <c r="GP92" s="40"/>
      <c r="GQ92" s="40"/>
      <c r="GR92" s="40"/>
      <c r="GS92" s="40"/>
      <c r="GT92" s="40"/>
      <c r="GU92" s="40"/>
      <c r="GV92" s="40"/>
      <c r="GW92" s="40"/>
      <c r="GX92" s="40"/>
      <c r="GY92" s="40"/>
      <c r="GZ92" s="40">
        <v>2</v>
      </c>
      <c r="HA92" s="40">
        <v>163695.49985262303</v>
      </c>
      <c r="HB92" s="40"/>
      <c r="HC92" s="40"/>
      <c r="HD92" s="40">
        <v>2</v>
      </c>
      <c r="HE92" s="40">
        <v>163695.49985262303</v>
      </c>
      <c r="HF92" s="40"/>
      <c r="HG92" s="40"/>
      <c r="HH92" s="40"/>
      <c r="HI92" s="40"/>
      <c r="HJ92" s="40"/>
      <c r="HK92" s="40"/>
      <c r="HL92" s="40"/>
      <c r="HM92" s="40"/>
      <c r="HN92" s="40"/>
      <c r="HO92" s="40"/>
      <c r="HP92" s="40"/>
      <c r="HQ92" s="40"/>
      <c r="HR92" s="40"/>
      <c r="HS92" s="40"/>
      <c r="HT92" s="40"/>
      <c r="HU92" s="40"/>
      <c r="HV92" s="40">
        <v>2</v>
      </c>
      <c r="HW92" s="40">
        <v>163695.49985262303</v>
      </c>
      <c r="HX92" s="40"/>
      <c r="HY92" s="40"/>
      <c r="HZ92" s="40">
        <v>2</v>
      </c>
      <c r="IA92" s="40">
        <v>50363.443276194594</v>
      </c>
      <c r="IB92" s="40">
        <v>2</v>
      </c>
      <c r="IC92" s="40">
        <v>115995.48282013179</v>
      </c>
      <c r="ID92" s="40">
        <v>1</v>
      </c>
      <c r="IE92" s="40">
        <v>43856.11522531334</v>
      </c>
      <c r="IF92" s="40">
        <v>5</v>
      </c>
      <c r="IG92" s="40">
        <v>75314.793483593225</v>
      </c>
      <c r="IH92" s="40">
        <v>1</v>
      </c>
      <c r="II92" s="40">
        <v>104030.78495306884</v>
      </c>
      <c r="IJ92" s="40">
        <v>1</v>
      </c>
      <c r="IK92" s="40">
        <v>36000</v>
      </c>
      <c r="IL92" s="40">
        <v>2</v>
      </c>
      <c r="IM92" s="40">
        <v>136667.8939579532</v>
      </c>
      <c r="IN92" s="40"/>
      <c r="IO92" s="40"/>
      <c r="IP92" s="40">
        <v>4</v>
      </c>
      <c r="IQ92" s="40">
        <v>103341.64321724381</v>
      </c>
      <c r="IR92" s="40">
        <v>1</v>
      </c>
      <c r="IS92" s="40">
        <v>101990.96564026357</v>
      </c>
      <c r="IT92" s="40">
        <v>1</v>
      </c>
      <c r="IU92" s="40">
        <v>101990.96564026357</v>
      </c>
      <c r="IV92" s="40">
        <v>4</v>
      </c>
      <c r="IW92" s="40">
        <v>112700.01703249126</v>
      </c>
      <c r="IX92" s="40"/>
      <c r="IY92" s="40"/>
      <c r="IZ92" s="40">
        <v>6</v>
      </c>
      <c r="JA92" s="40">
        <v>109130.33323508203</v>
      </c>
      <c r="JB92" s="40">
        <v>1</v>
      </c>
      <c r="JC92" s="40">
        <v>122389.15876831629</v>
      </c>
      <c r="JD92" s="40">
        <v>2</v>
      </c>
      <c r="JE92" s="40">
        <v>89242.09493523062</v>
      </c>
      <c r="JF92" s="40">
        <v>1</v>
      </c>
      <c r="JG92" s="40">
        <v>71393.675948184507</v>
      </c>
      <c r="JH92" s="40"/>
      <c r="JI92" s="40"/>
      <c r="JJ92" s="40">
        <v>4</v>
      </c>
      <c r="JK92" s="40">
        <v>93066.756146740518</v>
      </c>
      <c r="JL92" s="40">
        <v>19</v>
      </c>
      <c r="JM92" s="40">
        <v>95631.029699178704</v>
      </c>
      <c r="JN92" s="40"/>
      <c r="JO92" s="40"/>
      <c r="JP92" s="40"/>
      <c r="JQ92" s="40"/>
      <c r="JR92" s="40"/>
      <c r="JS92" s="40"/>
      <c r="JT92" s="40"/>
      <c r="JU92" s="40"/>
      <c r="JV92" s="40"/>
      <c r="JW92" s="40"/>
      <c r="JX92" s="40"/>
      <c r="JY92" s="40"/>
      <c r="JZ92" s="40"/>
      <c r="KA92" s="40"/>
      <c r="KB92" s="40"/>
      <c r="KC92" s="40"/>
      <c r="KD92" s="40"/>
      <c r="KE92" s="40"/>
      <c r="KF92" s="40"/>
      <c r="KG92" s="40"/>
      <c r="KH92" s="40"/>
      <c r="KI92" s="40"/>
      <c r="KJ92" s="40"/>
      <c r="KK92" s="40"/>
      <c r="KL92" s="40"/>
      <c r="KM92" s="40"/>
      <c r="KN92" s="40"/>
      <c r="KO92" s="40"/>
      <c r="KP92" s="40"/>
      <c r="KQ92" s="40"/>
      <c r="KR92" s="40"/>
      <c r="KS92" s="40"/>
      <c r="KT92" s="40"/>
      <c r="KU92" s="40"/>
      <c r="KV92" s="40"/>
      <c r="KW92" s="40"/>
      <c r="KX92" s="40"/>
      <c r="KY92" s="40"/>
      <c r="KZ92" s="40"/>
      <c r="LA92" s="40"/>
      <c r="LB92" s="40"/>
      <c r="LC92" s="40"/>
      <c r="LD92" s="40"/>
      <c r="LE92" s="40"/>
      <c r="LF92" s="40">
        <v>1</v>
      </c>
      <c r="LG92" s="40">
        <v>85000</v>
      </c>
      <c r="LH92" s="40"/>
      <c r="LI92" s="40"/>
      <c r="LJ92" s="40">
        <v>1</v>
      </c>
      <c r="LK92" s="40">
        <v>85000</v>
      </c>
      <c r="LL92" s="40">
        <v>1</v>
      </c>
      <c r="LM92" s="40">
        <v>85000</v>
      </c>
      <c r="LN92" s="40"/>
      <c r="LO92" s="40"/>
      <c r="LP92" s="40"/>
      <c r="LQ92" s="40"/>
      <c r="LR92" s="40"/>
      <c r="LS92" s="40"/>
      <c r="LT92" s="40"/>
      <c r="LU92" s="40"/>
      <c r="LV92" s="40"/>
      <c r="LW92" s="40"/>
      <c r="LX92" s="40"/>
      <c r="LY92" s="40"/>
      <c r="LZ92" s="40">
        <v>1</v>
      </c>
      <c r="MA92" s="40">
        <v>108110.42357867939</v>
      </c>
      <c r="MB92" s="40"/>
      <c r="MC92" s="40"/>
      <c r="MD92" s="40">
        <v>1</v>
      </c>
      <c r="ME92" s="40">
        <v>108110.42357867939</v>
      </c>
      <c r="MF92" s="40"/>
      <c r="MG92" s="40"/>
      <c r="MH92" s="40"/>
      <c r="MI92" s="40"/>
      <c r="MJ92" s="40"/>
      <c r="MK92" s="40"/>
      <c r="ML92" s="40"/>
      <c r="MM92" s="40"/>
      <c r="MN92" s="40"/>
      <c r="MO92" s="40"/>
      <c r="MP92" s="40"/>
      <c r="MQ92" s="40"/>
      <c r="MR92" s="40">
        <v>1</v>
      </c>
      <c r="MS92" s="40">
        <v>81592.772512210868</v>
      </c>
      <c r="MT92" s="40"/>
      <c r="MU92" s="40"/>
      <c r="MV92" s="40">
        <v>1</v>
      </c>
      <c r="MW92" s="40">
        <v>81592.772512210868</v>
      </c>
      <c r="MX92" s="40">
        <v>2</v>
      </c>
      <c r="MY92" s="40">
        <v>94851.598045445135</v>
      </c>
      <c r="MZ92" s="40">
        <v>81</v>
      </c>
      <c r="NA92" s="40">
        <v>92857.629854916348</v>
      </c>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c r="AAA92"/>
      <c r="AAB92"/>
      <c r="AAC92"/>
      <c r="AAD92"/>
      <c r="AAE92"/>
      <c r="AAF92"/>
      <c r="AAG92"/>
      <c r="AAH92"/>
      <c r="AAI92"/>
      <c r="AAJ92"/>
      <c r="AAK92"/>
      <c r="AAL92"/>
      <c r="AAM92"/>
      <c r="AAN92"/>
      <c r="AAO92"/>
      <c r="AAP92"/>
      <c r="AAQ92"/>
      <c r="AAR92"/>
      <c r="AAS92"/>
      <c r="AAT92"/>
      <c r="AAU92"/>
      <c r="AAV92"/>
      <c r="AAW92"/>
      <c r="AAX92"/>
      <c r="AAY92"/>
      <c r="AAZ92"/>
      <c r="ABA92"/>
      <c r="ABB92"/>
      <c r="ABC92"/>
      <c r="ABD92"/>
      <c r="ABE92"/>
      <c r="ABF92"/>
      <c r="ABG92"/>
      <c r="ABH92"/>
      <c r="ABI92"/>
      <c r="ABJ92"/>
      <c r="ABK92"/>
      <c r="ABL92"/>
      <c r="ABM92"/>
      <c r="ABN92"/>
      <c r="ABO92"/>
      <c r="ABP92"/>
      <c r="ABQ92"/>
      <c r="ABR92"/>
      <c r="ABS92"/>
      <c r="ABT92"/>
      <c r="ABU92"/>
      <c r="ABV92"/>
      <c r="ABW92"/>
      <c r="ABX92"/>
      <c r="ABY92"/>
      <c r="ABZ92"/>
      <c r="ACA92"/>
      <c r="ACB92"/>
      <c r="ACC92"/>
      <c r="ACD92"/>
      <c r="ACE92"/>
      <c r="ACF92"/>
      <c r="ACG92"/>
      <c r="ACH92"/>
      <c r="ACI92"/>
      <c r="ACJ92"/>
      <c r="ACK92"/>
      <c r="ACL92"/>
      <c r="ACM92"/>
      <c r="ACN92"/>
      <c r="ACO92"/>
      <c r="ACP92"/>
      <c r="ACQ92"/>
      <c r="ACR92"/>
      <c r="ACS92"/>
      <c r="ACT92"/>
      <c r="ACU92"/>
      <c r="ACV92"/>
      <c r="ACW92"/>
      <c r="ACX92"/>
      <c r="ACY92"/>
      <c r="ACZ92"/>
      <c r="ADA92"/>
      <c r="ADB92"/>
      <c r="ADC92"/>
      <c r="ADD92"/>
      <c r="ADE92"/>
      <c r="ADF92"/>
      <c r="ADG92"/>
      <c r="ADH92"/>
      <c r="ADI92"/>
      <c r="ADJ92"/>
      <c r="ADK92"/>
      <c r="ADL92"/>
      <c r="ADM92"/>
      <c r="ADN92"/>
      <c r="ADO92"/>
      <c r="ADP92"/>
      <c r="ADQ92"/>
      <c r="ADR92"/>
      <c r="ADS92"/>
      <c r="ADT92"/>
      <c r="ADU92"/>
      <c r="ADV92"/>
      <c r="ADW92"/>
      <c r="ADX92"/>
      <c r="ADY92"/>
      <c r="ADZ92"/>
      <c r="AEA92"/>
      <c r="AEB92"/>
      <c r="AEC92"/>
      <c r="AED92"/>
      <c r="AEE92"/>
      <c r="AEF92"/>
      <c r="AEG92"/>
      <c r="AEH92"/>
      <c r="AEI92"/>
      <c r="AEJ92"/>
      <c r="AEK92"/>
      <c r="AEL92"/>
      <c r="AEM92"/>
      <c r="AEN92"/>
      <c r="AEO92"/>
      <c r="AEP92"/>
      <c r="AEQ92"/>
      <c r="AER92"/>
      <c r="AES92"/>
      <c r="AET92"/>
      <c r="AEU92"/>
      <c r="AEV92"/>
      <c r="AEW92"/>
      <c r="AEX92"/>
      <c r="AEY92"/>
      <c r="AEZ92"/>
      <c r="AFA92"/>
      <c r="AFB92"/>
      <c r="AFC92"/>
      <c r="AFD92"/>
      <c r="AFE92"/>
      <c r="AFF92"/>
      <c r="AFG92"/>
      <c r="AFH92"/>
      <c r="AFI92"/>
      <c r="AFJ92"/>
      <c r="AFK92"/>
      <c r="AFL92"/>
      <c r="AFM92"/>
      <c r="AFN92"/>
      <c r="AFO92"/>
      <c r="AFP92"/>
      <c r="AFQ92"/>
      <c r="AFR92"/>
      <c r="AFS92"/>
      <c r="AFT92"/>
      <c r="AFU92"/>
      <c r="AFV92"/>
      <c r="AFW92"/>
      <c r="AFX92"/>
      <c r="AFY92"/>
      <c r="AFZ92"/>
      <c r="AGA92"/>
      <c r="AGB92"/>
      <c r="AGC92"/>
      <c r="AGD92"/>
      <c r="AGE92"/>
      <c r="AGF92"/>
      <c r="AGG92"/>
      <c r="AGH92"/>
      <c r="AGI92"/>
      <c r="AGJ92"/>
      <c r="AGK92"/>
      <c r="AGL92"/>
      <c r="AGM92"/>
      <c r="AGN92"/>
      <c r="AGO92"/>
      <c r="AGP92"/>
      <c r="AGQ92"/>
      <c r="AGR92"/>
      <c r="AGS92"/>
      <c r="AGT92"/>
      <c r="AGU92"/>
      <c r="AGV92"/>
      <c r="AGW92"/>
      <c r="AGX92"/>
      <c r="AGY92"/>
      <c r="AGZ92"/>
      <c r="AHA92"/>
      <c r="AHB92"/>
      <c r="AHC92"/>
      <c r="AHD92"/>
      <c r="AHE92"/>
      <c r="AHF92"/>
      <c r="AHG92"/>
      <c r="AHH92"/>
      <c r="AHI92"/>
      <c r="AHJ92"/>
      <c r="AHK92"/>
      <c r="AHL92"/>
      <c r="AHM92"/>
      <c r="AHN92"/>
      <c r="AHO92"/>
      <c r="AHP92"/>
      <c r="AHQ92"/>
      <c r="AHR92"/>
      <c r="AHS92"/>
      <c r="AHT92"/>
      <c r="AHU92"/>
      <c r="AHV92"/>
      <c r="AHW92"/>
      <c r="AHX92"/>
      <c r="AHY92"/>
      <c r="AHZ92"/>
      <c r="AIA92"/>
      <c r="AIB92"/>
      <c r="AIC92"/>
      <c r="AID92"/>
      <c r="AIE92"/>
      <c r="AIF92"/>
      <c r="AIG92"/>
      <c r="AIH92"/>
      <c r="AII92"/>
      <c r="AIJ92"/>
      <c r="AIK92"/>
      <c r="AIL92"/>
      <c r="AIM92"/>
      <c r="AIN92"/>
      <c r="AIO92"/>
      <c r="AIP92"/>
      <c r="AIQ92"/>
      <c r="AIR92"/>
      <c r="AIS92"/>
      <c r="AIT92"/>
      <c r="AIU92"/>
      <c r="AIV92"/>
      <c r="AIW92"/>
      <c r="AIX92"/>
      <c r="AIY92"/>
      <c r="AIZ92"/>
      <c r="AJA92"/>
      <c r="AJB92"/>
      <c r="AJC92"/>
      <c r="AJD92"/>
      <c r="AJE92"/>
      <c r="AJF92"/>
      <c r="AJG92"/>
      <c r="AJH92"/>
      <c r="AJI92"/>
      <c r="AJJ92"/>
      <c r="AJK92"/>
      <c r="AJL92"/>
      <c r="AJM92"/>
      <c r="AJN92"/>
      <c r="AJO92"/>
      <c r="AJP92"/>
      <c r="AJQ92"/>
      <c r="AJR92"/>
      <c r="AJS92"/>
      <c r="AJT92"/>
      <c r="AJU92"/>
      <c r="AJV92"/>
      <c r="AJW92"/>
      <c r="AJX92"/>
      <c r="AJY92"/>
      <c r="AJZ92"/>
      <c r="AKA92"/>
      <c r="AKB92"/>
      <c r="AKC92"/>
      <c r="AKD92"/>
      <c r="AKE92"/>
      <c r="AKF92"/>
      <c r="AKG92"/>
      <c r="AKH92"/>
      <c r="AKI92"/>
      <c r="AKJ92"/>
      <c r="AKK92"/>
      <c r="AKL92"/>
      <c r="AKM92"/>
      <c r="AKN92"/>
      <c r="AKO92"/>
      <c r="AKP92"/>
      <c r="AKQ92"/>
      <c r="AKR92"/>
      <c r="AKS92"/>
      <c r="AKT92"/>
      <c r="AKU92"/>
      <c r="AKV92"/>
      <c r="AKW92"/>
      <c r="AKX92"/>
      <c r="AKY92"/>
      <c r="AKZ92"/>
      <c r="ALA92"/>
      <c r="ALB92"/>
      <c r="ALC92"/>
      <c r="ALD92"/>
      <c r="ALE92"/>
      <c r="ALF92"/>
      <c r="ALG92"/>
      <c r="ALH92"/>
      <c r="ALI92"/>
      <c r="ALJ92"/>
      <c r="ALK92"/>
      <c r="ALL92"/>
      <c r="ALM92"/>
      <c r="ALN92"/>
      <c r="ALO92"/>
      <c r="ALP92"/>
      <c r="ALQ92"/>
      <c r="ALR92"/>
      <c r="ALS92"/>
      <c r="ALT92"/>
      <c r="ALU92"/>
      <c r="ALV92"/>
      <c r="ALW92"/>
      <c r="ALX92"/>
      <c r="ALY92"/>
      <c r="ALZ92"/>
      <c r="AMA92"/>
      <c r="AMB92"/>
      <c r="AMC92"/>
      <c r="AMD92"/>
      <c r="AME92"/>
      <c r="AMF92"/>
      <c r="AMG92"/>
      <c r="AMH92"/>
      <c r="AMI92"/>
      <c r="AMJ92"/>
      <c r="AMK92"/>
      <c r="AML92"/>
      <c r="AMM92"/>
      <c r="AMN92"/>
      <c r="AMO92"/>
      <c r="AMP92"/>
      <c r="AMQ92"/>
      <c r="AMR92"/>
      <c r="AMS92"/>
      <c r="AMT92"/>
      <c r="AMU92"/>
      <c r="AMV92"/>
      <c r="AMW92"/>
      <c r="AMX92"/>
      <c r="AMY92"/>
      <c r="AMZ92"/>
      <c r="ANA92"/>
      <c r="ANB92"/>
      <c r="ANC92"/>
      <c r="AND92"/>
      <c r="ANE92"/>
      <c r="ANF92"/>
      <c r="ANG92"/>
      <c r="ANH92"/>
      <c r="ANI92"/>
      <c r="ANJ92"/>
      <c r="ANK92"/>
      <c r="ANL92"/>
      <c r="ANM92"/>
      <c r="ANN92"/>
      <c r="ANO92"/>
      <c r="ANP92"/>
      <c r="ANQ92"/>
      <c r="ANR92"/>
      <c r="ANS92"/>
      <c r="ANT92"/>
      <c r="ANU92"/>
      <c r="ANV92"/>
      <c r="ANW92"/>
      <c r="ANX92"/>
      <c r="ANY92"/>
      <c r="ANZ92"/>
      <c r="AOA92"/>
      <c r="AOB92"/>
      <c r="AOC92"/>
      <c r="AOD92"/>
      <c r="AOE92"/>
      <c r="AOF92"/>
      <c r="AOG92"/>
      <c r="AOH92"/>
      <c r="AOI92"/>
      <c r="AOJ92"/>
      <c r="AOK92"/>
      <c r="AOL92"/>
      <c r="AOM92"/>
      <c r="AON92"/>
      <c r="AOO92"/>
      <c r="AOP92"/>
      <c r="AOQ92"/>
      <c r="AOR92"/>
      <c r="AOS92"/>
      <c r="AOT92"/>
      <c r="AOU92"/>
      <c r="AOV92"/>
      <c r="AOW92"/>
      <c r="AOX92"/>
      <c r="AOY92"/>
      <c r="AOZ92"/>
      <c r="APA92"/>
      <c r="APB92"/>
      <c r="APC92"/>
      <c r="APD92"/>
      <c r="APE92"/>
      <c r="APF92"/>
      <c r="APG92"/>
      <c r="APH92"/>
      <c r="API92"/>
      <c r="APJ92"/>
      <c r="APK92"/>
      <c r="APL92"/>
      <c r="APM92"/>
      <c r="APN92"/>
      <c r="APO92"/>
      <c r="APP92"/>
      <c r="APQ92"/>
      <c r="APR92"/>
      <c r="APS92"/>
      <c r="APT92"/>
      <c r="APU92"/>
      <c r="APV92"/>
      <c r="APW92"/>
      <c r="APX92"/>
      <c r="APY92"/>
      <c r="APZ92"/>
      <c r="AQA92"/>
      <c r="AQB92"/>
      <c r="AQC92"/>
      <c r="AQD92"/>
      <c r="AQE92"/>
      <c r="AQF92"/>
      <c r="AQG92"/>
      <c r="AQH92"/>
      <c r="AQI92"/>
      <c r="AQJ92"/>
      <c r="AQK92"/>
      <c r="AQL92"/>
      <c r="AQM92"/>
      <c r="AQN92"/>
      <c r="AQO92"/>
      <c r="AQP92"/>
      <c r="AQQ92"/>
      <c r="AQR92"/>
      <c r="AQS92"/>
      <c r="AQT92"/>
      <c r="AQU92"/>
      <c r="AQV92"/>
      <c r="AQW92"/>
      <c r="AQX92"/>
      <c r="AQY92"/>
      <c r="AQZ92"/>
      <c r="ARA92"/>
      <c r="ARB92"/>
      <c r="ARC92"/>
      <c r="ARD92"/>
      <c r="ARE92"/>
      <c r="ARF92"/>
      <c r="ARG92"/>
      <c r="ARH92"/>
      <c r="ARI92"/>
      <c r="ARJ92"/>
      <c r="ARK92"/>
      <c r="ARL92"/>
      <c r="ARM92"/>
      <c r="ARN92"/>
      <c r="ARO92"/>
      <c r="ARP92"/>
      <c r="ARQ92"/>
      <c r="ARR92"/>
      <c r="ARS92"/>
      <c r="ART92"/>
      <c r="ARU92"/>
      <c r="ARV92"/>
      <c r="ARW92"/>
      <c r="ARX92"/>
      <c r="ARY92"/>
      <c r="ARZ92"/>
      <c r="ASA92"/>
      <c r="ASB92"/>
      <c r="ASC92"/>
      <c r="ASD92"/>
      <c r="ASE92"/>
      <c r="ASF92"/>
      <c r="ASG92"/>
      <c r="ASH92"/>
      <c r="ASI92"/>
      <c r="ASJ92"/>
      <c r="ASK92"/>
      <c r="ASL92"/>
      <c r="ASM92"/>
      <c r="ASN92"/>
      <c r="ASO92"/>
      <c r="ASP92"/>
      <c r="ASQ92"/>
      <c r="ASR92"/>
      <c r="ASS92"/>
      <c r="AST92"/>
      <c r="ASU92"/>
      <c r="ASV92"/>
      <c r="ASW92"/>
      <c r="ASX92"/>
      <c r="ASY92"/>
      <c r="ASZ92"/>
      <c r="ATA92"/>
      <c r="ATB92"/>
      <c r="ATC92"/>
      <c r="ATD92"/>
      <c r="ATE92"/>
      <c r="ATF92"/>
      <c r="ATG92"/>
      <c r="ATH92"/>
      <c r="ATI92"/>
      <c r="ATJ92"/>
      <c r="ATK92"/>
      <c r="ATL92"/>
      <c r="ATM92"/>
      <c r="ATN92"/>
      <c r="ATO92"/>
      <c r="ATP92"/>
      <c r="ATQ92"/>
      <c r="ATR92"/>
      <c r="ATS92"/>
      <c r="ATT92"/>
      <c r="ATU92"/>
      <c r="ATV92"/>
      <c r="ATW92"/>
      <c r="ATX92"/>
      <c r="ATY92"/>
      <c r="ATZ92"/>
      <c r="AUA92"/>
      <c r="AUB92"/>
      <c r="AUC92"/>
      <c r="AUD92"/>
      <c r="AUE92"/>
      <c r="AUF92"/>
      <c r="AUG92"/>
      <c r="AUH92"/>
      <c r="AUI92"/>
      <c r="AUJ92"/>
      <c r="AUK92"/>
      <c r="AUL92"/>
      <c r="AUM92"/>
      <c r="AUN92"/>
      <c r="AUO92"/>
      <c r="AUP92"/>
      <c r="AUQ92"/>
      <c r="AUR92"/>
      <c r="AUS92"/>
      <c r="AUT92"/>
      <c r="AUU92"/>
      <c r="AUV92"/>
      <c r="AUW92"/>
      <c r="AUX92"/>
      <c r="AUY92"/>
      <c r="AUZ92"/>
      <c r="AVA92"/>
      <c r="AVB92"/>
      <c r="AVC92"/>
      <c r="AVD92"/>
      <c r="AVE92"/>
      <c r="AVF92"/>
      <c r="AVG92"/>
      <c r="AVH92"/>
      <c r="AVI92"/>
      <c r="AVJ92"/>
      <c r="AVK92"/>
      <c r="AVL92"/>
      <c r="AVM92"/>
      <c r="AVN92"/>
      <c r="AVO92"/>
      <c r="AVP92"/>
      <c r="AVQ92"/>
      <c r="AVR92"/>
      <c r="AVS92"/>
      <c r="AVT92"/>
      <c r="AVU92"/>
      <c r="AVV92"/>
      <c r="AVW92"/>
      <c r="AVX92"/>
      <c r="AVY92"/>
      <c r="AVZ92"/>
      <c r="AWA92"/>
    </row>
    <row r="93" spans="1:1275" ht="15" x14ac:dyDescent="0.25">
      <c r="A93" s="41" t="s">
        <v>152</v>
      </c>
      <c r="B93" s="40"/>
      <c r="C93" s="40"/>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v>1</v>
      </c>
      <c r="AO93" s="40">
        <v>5082.6943786459069</v>
      </c>
      <c r="AP93" s="40">
        <v>1</v>
      </c>
      <c r="AQ93" s="40">
        <v>4500</v>
      </c>
      <c r="AR93" s="40">
        <v>1</v>
      </c>
      <c r="AS93" s="40">
        <v>15000</v>
      </c>
      <c r="AT93" s="40"/>
      <c r="AU93" s="40"/>
      <c r="AV93" s="40">
        <v>3</v>
      </c>
      <c r="AW93" s="40">
        <v>8194.2314595486368</v>
      </c>
      <c r="AX93" s="40"/>
      <c r="AY93" s="40"/>
      <c r="AZ93" s="40"/>
      <c r="BA93" s="40"/>
      <c r="BB93" s="40">
        <v>1</v>
      </c>
      <c r="BC93" s="40">
        <v>8400</v>
      </c>
      <c r="BD93" s="40"/>
      <c r="BE93" s="40"/>
      <c r="BF93" s="40">
        <v>1</v>
      </c>
      <c r="BG93" s="40">
        <v>8400</v>
      </c>
      <c r="BH93" s="40"/>
      <c r="BI93" s="40"/>
      <c r="BJ93" s="40"/>
      <c r="BK93" s="40"/>
      <c r="BL93" s="40"/>
      <c r="BM93" s="40"/>
      <c r="BN93" s="40"/>
      <c r="BO93" s="40"/>
      <c r="BP93" s="40"/>
      <c r="BQ93" s="40"/>
      <c r="BR93" s="40"/>
      <c r="BS93" s="40"/>
      <c r="BT93" s="40"/>
      <c r="BU93" s="40"/>
      <c r="BV93" s="40"/>
      <c r="BW93" s="40"/>
      <c r="BX93" s="40"/>
      <c r="BY93" s="40"/>
      <c r="BZ93" s="40"/>
      <c r="CA93" s="40"/>
      <c r="CB93" s="40">
        <v>4</v>
      </c>
      <c r="CC93" s="40">
        <v>8245.6735946614772</v>
      </c>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v>1</v>
      </c>
      <c r="EW93" s="40">
        <v>30000</v>
      </c>
      <c r="EX93" s="40"/>
      <c r="EY93" s="40"/>
      <c r="EZ93" s="40">
        <v>1</v>
      </c>
      <c r="FA93" s="40">
        <v>30000</v>
      </c>
      <c r="FB93" s="40">
        <v>1</v>
      </c>
      <c r="FC93" s="40">
        <v>30000</v>
      </c>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40"/>
      <c r="HV93" s="40"/>
      <c r="HW93" s="40"/>
      <c r="HX93" s="40"/>
      <c r="HY93" s="40"/>
      <c r="HZ93" s="40"/>
      <c r="IA93" s="40"/>
      <c r="IB93" s="40"/>
      <c r="IC93" s="40"/>
      <c r="ID93" s="40"/>
      <c r="IE93" s="40"/>
      <c r="IF93" s="40"/>
      <c r="IG93" s="40"/>
      <c r="IH93" s="40"/>
      <c r="II93" s="40"/>
      <c r="IJ93" s="40">
        <v>2</v>
      </c>
      <c r="IK93" s="40">
        <v>79000</v>
      </c>
      <c r="IL93" s="40"/>
      <c r="IM93" s="40"/>
      <c r="IN93" s="40"/>
      <c r="IO93" s="40"/>
      <c r="IP93" s="40">
        <v>2</v>
      </c>
      <c r="IQ93" s="40">
        <v>79000</v>
      </c>
      <c r="IR93" s="40"/>
      <c r="IS93" s="40"/>
      <c r="IT93" s="40"/>
      <c r="IU93" s="40"/>
      <c r="IV93" s="40"/>
      <c r="IW93" s="40"/>
      <c r="IX93" s="40"/>
      <c r="IY93" s="40"/>
      <c r="IZ93" s="40"/>
      <c r="JA93" s="40"/>
      <c r="JB93" s="40"/>
      <c r="JC93" s="40"/>
      <c r="JD93" s="40">
        <v>1</v>
      </c>
      <c r="JE93" s="40">
        <v>10000</v>
      </c>
      <c r="JF93" s="40"/>
      <c r="JG93" s="40"/>
      <c r="JH93" s="40"/>
      <c r="JI93" s="40"/>
      <c r="JJ93" s="40">
        <v>1</v>
      </c>
      <c r="JK93" s="40">
        <v>10000</v>
      </c>
      <c r="JL93" s="40">
        <v>3</v>
      </c>
      <c r="JM93" s="40">
        <v>56000</v>
      </c>
      <c r="JN93" s="40"/>
      <c r="JO93" s="40"/>
      <c r="JP93" s="40"/>
      <c r="JQ93" s="40"/>
      <c r="JR93" s="40"/>
      <c r="JS93" s="40"/>
      <c r="JT93" s="40"/>
      <c r="JU93" s="40"/>
      <c r="JV93" s="40"/>
      <c r="JW93" s="40"/>
      <c r="JX93" s="40"/>
      <c r="JY93" s="40"/>
      <c r="JZ93" s="40"/>
      <c r="KA93" s="40"/>
      <c r="KB93" s="40"/>
      <c r="KC93" s="40"/>
      <c r="KD93" s="40"/>
      <c r="KE93" s="40"/>
      <c r="KF93" s="40"/>
      <c r="KG93" s="40"/>
      <c r="KH93" s="40"/>
      <c r="KI93" s="40"/>
      <c r="KJ93" s="40"/>
      <c r="KK93" s="40"/>
      <c r="KL93" s="40"/>
      <c r="KM93" s="40"/>
      <c r="KN93" s="40"/>
      <c r="KO93" s="40"/>
      <c r="KP93" s="40"/>
      <c r="KQ93" s="40"/>
      <c r="KR93" s="40"/>
      <c r="KS93" s="40"/>
      <c r="KT93" s="40"/>
      <c r="KU93" s="40"/>
      <c r="KV93" s="40"/>
      <c r="KW93" s="40"/>
      <c r="KX93" s="40"/>
      <c r="KY93" s="40"/>
      <c r="KZ93" s="40"/>
      <c r="LA93" s="40"/>
      <c r="LB93" s="40"/>
      <c r="LC93" s="40"/>
      <c r="LD93" s="40"/>
      <c r="LE93" s="40"/>
      <c r="LF93" s="40"/>
      <c r="LG93" s="40"/>
      <c r="LH93" s="40"/>
      <c r="LI93" s="40"/>
      <c r="LJ93" s="40"/>
      <c r="LK93" s="40"/>
      <c r="LL93" s="40"/>
      <c r="LM93" s="40"/>
      <c r="LN93" s="40"/>
      <c r="LO93" s="40"/>
      <c r="LP93" s="40"/>
      <c r="LQ93" s="40"/>
      <c r="LR93" s="40"/>
      <c r="LS93" s="40"/>
      <c r="LT93" s="40"/>
      <c r="LU93" s="40"/>
      <c r="LV93" s="40"/>
      <c r="LW93" s="40"/>
      <c r="LX93" s="40"/>
      <c r="LY93" s="40"/>
      <c r="LZ93" s="40"/>
      <c r="MA93" s="40"/>
      <c r="MB93" s="40"/>
      <c r="MC93" s="40"/>
      <c r="MD93" s="40"/>
      <c r="ME93" s="40"/>
      <c r="MF93" s="40"/>
      <c r="MG93" s="40"/>
      <c r="MH93" s="40"/>
      <c r="MI93" s="40"/>
      <c r="MJ93" s="40"/>
      <c r="MK93" s="40"/>
      <c r="ML93" s="40"/>
      <c r="MM93" s="40"/>
      <c r="MN93" s="40"/>
      <c r="MO93" s="40"/>
      <c r="MP93" s="40"/>
      <c r="MQ93" s="40"/>
      <c r="MR93" s="40"/>
      <c r="MS93" s="40"/>
      <c r="MT93" s="40"/>
      <c r="MU93" s="40"/>
      <c r="MV93" s="40"/>
      <c r="MW93" s="40"/>
      <c r="MX93" s="40"/>
      <c r="MY93" s="40"/>
      <c r="MZ93" s="40">
        <v>8</v>
      </c>
      <c r="NA93" s="40">
        <v>28872.83679733074</v>
      </c>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c r="AAA93"/>
      <c r="AAB93"/>
      <c r="AAC93"/>
      <c r="AAD93"/>
      <c r="AAE93"/>
      <c r="AAF93"/>
      <c r="AAG93"/>
      <c r="AAH93"/>
      <c r="AAI93"/>
      <c r="AAJ93"/>
      <c r="AAK93"/>
      <c r="AAL93"/>
      <c r="AAM93"/>
      <c r="AAN93"/>
      <c r="AAO93"/>
      <c r="AAP93"/>
      <c r="AAQ93"/>
      <c r="AAR93"/>
      <c r="AAS93"/>
      <c r="AAT93"/>
      <c r="AAU93"/>
      <c r="AAV93"/>
      <c r="AAW93"/>
      <c r="AAX93"/>
      <c r="AAY93"/>
      <c r="AAZ93"/>
      <c r="ABA93"/>
      <c r="ABB93"/>
      <c r="ABC93"/>
      <c r="ABD93"/>
      <c r="ABE93"/>
      <c r="ABF93"/>
      <c r="ABG93"/>
      <c r="ABH93"/>
      <c r="ABI93"/>
      <c r="ABJ93"/>
      <c r="ABK93"/>
      <c r="ABL93"/>
      <c r="ABM93"/>
      <c r="ABN93"/>
      <c r="ABO93"/>
      <c r="ABP93"/>
      <c r="ABQ93"/>
      <c r="ABR93"/>
      <c r="ABS93"/>
      <c r="ABT93"/>
      <c r="ABU93"/>
      <c r="ABV93"/>
      <c r="ABW93"/>
      <c r="ABX93"/>
      <c r="ABY93"/>
      <c r="ABZ93"/>
      <c r="ACA93"/>
      <c r="ACB93"/>
      <c r="ACC93"/>
      <c r="ACD93"/>
      <c r="ACE93"/>
      <c r="ACF93"/>
      <c r="ACG93"/>
      <c r="ACH93"/>
      <c r="ACI93"/>
      <c r="ACJ93"/>
      <c r="ACK93"/>
      <c r="ACL93"/>
      <c r="ACM93"/>
      <c r="ACN93"/>
      <c r="ACO93"/>
      <c r="ACP93"/>
      <c r="ACQ93"/>
      <c r="ACR93"/>
      <c r="ACS93"/>
      <c r="ACT93"/>
      <c r="ACU93"/>
      <c r="ACV93"/>
      <c r="ACW93"/>
      <c r="ACX93"/>
      <c r="ACY93"/>
      <c r="ACZ93"/>
      <c r="ADA93"/>
      <c r="ADB93"/>
      <c r="ADC93"/>
      <c r="ADD93"/>
      <c r="ADE93"/>
      <c r="ADF93"/>
      <c r="ADG93"/>
      <c r="ADH93"/>
      <c r="ADI93"/>
      <c r="ADJ93"/>
      <c r="ADK93"/>
      <c r="ADL93"/>
      <c r="ADM93"/>
      <c r="ADN93"/>
      <c r="ADO93"/>
      <c r="ADP93"/>
      <c r="ADQ93"/>
      <c r="ADR93"/>
      <c r="ADS93"/>
      <c r="ADT93"/>
      <c r="ADU93"/>
      <c r="ADV93"/>
      <c r="ADW93"/>
      <c r="ADX93"/>
      <c r="ADY93"/>
      <c r="ADZ93"/>
      <c r="AEA93"/>
      <c r="AEB93"/>
      <c r="AEC93"/>
      <c r="AED93"/>
      <c r="AEE93"/>
      <c r="AEF93"/>
      <c r="AEG93"/>
      <c r="AEH93"/>
      <c r="AEI93"/>
      <c r="AEJ93"/>
      <c r="AEK93"/>
      <c r="AEL93"/>
      <c r="AEM93"/>
      <c r="AEN93"/>
      <c r="AEO93"/>
      <c r="AEP93"/>
      <c r="AEQ93"/>
      <c r="AER93"/>
      <c r="AES93"/>
      <c r="AET93"/>
      <c r="AEU93"/>
      <c r="AEV93"/>
      <c r="AEW93"/>
      <c r="AEX93"/>
      <c r="AEY93"/>
      <c r="AEZ93"/>
      <c r="AFA93"/>
      <c r="AFB93"/>
      <c r="AFC93"/>
      <c r="AFD93"/>
      <c r="AFE93"/>
      <c r="AFF93"/>
      <c r="AFG93"/>
      <c r="AFH93"/>
      <c r="AFI93"/>
      <c r="AFJ93"/>
      <c r="AFK93"/>
      <c r="AFL93"/>
      <c r="AFM93"/>
      <c r="AFN93"/>
      <c r="AFO93"/>
      <c r="AFP93"/>
      <c r="AFQ93"/>
      <c r="AFR93"/>
      <c r="AFS93"/>
      <c r="AFT93"/>
      <c r="AFU93"/>
      <c r="AFV93"/>
      <c r="AFW93"/>
      <c r="AFX93"/>
      <c r="AFY93"/>
      <c r="AFZ93"/>
      <c r="AGA93"/>
      <c r="AGB93"/>
      <c r="AGC93"/>
      <c r="AGD93"/>
      <c r="AGE93"/>
      <c r="AGF93"/>
      <c r="AGG93"/>
      <c r="AGH93"/>
      <c r="AGI93"/>
      <c r="AGJ93"/>
      <c r="AGK93"/>
      <c r="AGL93"/>
      <c r="AGM93"/>
      <c r="AGN93"/>
      <c r="AGO93"/>
      <c r="AGP93"/>
      <c r="AGQ93"/>
      <c r="AGR93"/>
      <c r="AGS93"/>
      <c r="AGT93"/>
      <c r="AGU93"/>
      <c r="AGV93"/>
      <c r="AGW93"/>
      <c r="AGX93"/>
      <c r="AGY93"/>
      <c r="AGZ93"/>
      <c r="AHA93"/>
      <c r="AHB93"/>
      <c r="AHC93"/>
      <c r="AHD93"/>
      <c r="AHE93"/>
      <c r="AHF93"/>
      <c r="AHG93"/>
      <c r="AHH93"/>
      <c r="AHI93"/>
      <c r="AHJ93"/>
      <c r="AHK93"/>
      <c r="AHL93"/>
      <c r="AHM93"/>
      <c r="AHN93"/>
      <c r="AHO93"/>
      <c r="AHP93"/>
      <c r="AHQ93"/>
      <c r="AHR93"/>
      <c r="AHS93"/>
      <c r="AHT93"/>
      <c r="AHU93"/>
      <c r="AHV93"/>
      <c r="AHW93"/>
      <c r="AHX93"/>
      <c r="AHY93"/>
      <c r="AHZ93"/>
      <c r="AIA93"/>
      <c r="AIB93"/>
      <c r="AIC93"/>
      <c r="AID93"/>
      <c r="AIE93"/>
      <c r="AIF93"/>
      <c r="AIG93"/>
      <c r="AIH93"/>
      <c r="AII93"/>
      <c r="AIJ93"/>
      <c r="AIK93"/>
      <c r="AIL93"/>
      <c r="AIM93"/>
      <c r="AIN93"/>
      <c r="AIO93"/>
      <c r="AIP93"/>
      <c r="AIQ93"/>
      <c r="AIR93"/>
      <c r="AIS93"/>
      <c r="AIT93"/>
      <c r="AIU93"/>
      <c r="AIV93"/>
      <c r="AIW93"/>
      <c r="AIX93"/>
      <c r="AIY93"/>
      <c r="AIZ93"/>
      <c r="AJA93"/>
      <c r="AJB93"/>
      <c r="AJC93"/>
      <c r="AJD93"/>
      <c r="AJE93"/>
      <c r="AJF93"/>
      <c r="AJG93"/>
      <c r="AJH93"/>
      <c r="AJI93"/>
      <c r="AJJ93"/>
      <c r="AJK93"/>
      <c r="AJL93"/>
      <c r="AJM93"/>
      <c r="AJN93"/>
      <c r="AJO93"/>
      <c r="AJP93"/>
      <c r="AJQ93"/>
      <c r="AJR93"/>
      <c r="AJS93"/>
      <c r="AJT93"/>
      <c r="AJU93"/>
      <c r="AJV93"/>
      <c r="AJW93"/>
      <c r="AJX93"/>
      <c r="AJY93"/>
      <c r="AJZ93"/>
      <c r="AKA93"/>
      <c r="AKB93"/>
      <c r="AKC93"/>
      <c r="AKD93"/>
      <c r="AKE93"/>
      <c r="AKF93"/>
      <c r="AKG93"/>
      <c r="AKH93"/>
      <c r="AKI93"/>
      <c r="AKJ93"/>
      <c r="AKK93"/>
      <c r="AKL93"/>
      <c r="AKM93"/>
      <c r="AKN93"/>
      <c r="AKO93"/>
      <c r="AKP93"/>
      <c r="AKQ93"/>
      <c r="AKR93"/>
      <c r="AKS93"/>
      <c r="AKT93"/>
      <c r="AKU93"/>
      <c r="AKV93"/>
      <c r="AKW93"/>
      <c r="AKX93"/>
      <c r="AKY93"/>
      <c r="AKZ93"/>
      <c r="ALA93"/>
      <c r="ALB93"/>
      <c r="ALC93"/>
      <c r="ALD93"/>
      <c r="ALE93"/>
      <c r="ALF93"/>
      <c r="ALG93"/>
      <c r="ALH93"/>
      <c r="ALI93"/>
      <c r="ALJ93"/>
      <c r="ALK93"/>
      <c r="ALL93"/>
      <c r="ALM93"/>
      <c r="ALN93"/>
      <c r="ALO93"/>
      <c r="ALP93"/>
      <c r="ALQ93"/>
      <c r="ALR93"/>
      <c r="ALS93"/>
      <c r="ALT93"/>
      <c r="ALU93"/>
      <c r="ALV93"/>
      <c r="ALW93"/>
      <c r="ALX93"/>
      <c r="ALY93"/>
      <c r="ALZ93"/>
      <c r="AMA93"/>
      <c r="AMB93"/>
      <c r="AMC93"/>
      <c r="AMD93"/>
      <c r="AME93"/>
      <c r="AMF93"/>
      <c r="AMG93"/>
      <c r="AMH93"/>
      <c r="AMI93"/>
      <c r="AMJ93"/>
      <c r="AMK93"/>
      <c r="AML93"/>
      <c r="AMM93"/>
      <c r="AMN93"/>
      <c r="AMO93"/>
      <c r="AMP93"/>
      <c r="AMQ93"/>
      <c r="AMR93"/>
      <c r="AMS93"/>
      <c r="AMT93"/>
      <c r="AMU93"/>
      <c r="AMV93"/>
      <c r="AMW93"/>
      <c r="AMX93"/>
      <c r="AMY93"/>
      <c r="AMZ93"/>
      <c r="ANA93"/>
      <c r="ANB93"/>
      <c r="ANC93"/>
      <c r="AND93"/>
      <c r="ANE93"/>
      <c r="ANF93"/>
      <c r="ANG93"/>
      <c r="ANH93"/>
      <c r="ANI93"/>
      <c r="ANJ93"/>
      <c r="ANK93"/>
      <c r="ANL93"/>
      <c r="ANM93"/>
      <c r="ANN93"/>
      <c r="ANO93"/>
      <c r="ANP93"/>
      <c r="ANQ93"/>
      <c r="ANR93"/>
      <c r="ANS93"/>
      <c r="ANT93"/>
      <c r="ANU93"/>
      <c r="ANV93"/>
      <c r="ANW93"/>
      <c r="ANX93"/>
      <c r="ANY93"/>
      <c r="ANZ93"/>
      <c r="AOA93"/>
      <c r="AOB93"/>
      <c r="AOC93"/>
      <c r="AOD93"/>
      <c r="AOE93"/>
      <c r="AOF93"/>
      <c r="AOG93"/>
      <c r="AOH93"/>
      <c r="AOI93"/>
      <c r="AOJ93"/>
      <c r="AOK93"/>
      <c r="AOL93"/>
      <c r="AOM93"/>
      <c r="AON93"/>
      <c r="AOO93"/>
      <c r="AOP93"/>
      <c r="AOQ93"/>
      <c r="AOR93"/>
      <c r="AOS93"/>
      <c r="AOT93"/>
      <c r="AOU93"/>
      <c r="AOV93"/>
      <c r="AOW93"/>
      <c r="AOX93"/>
      <c r="AOY93"/>
      <c r="AOZ93"/>
      <c r="APA93"/>
      <c r="APB93"/>
      <c r="APC93"/>
      <c r="APD93"/>
      <c r="APE93"/>
      <c r="APF93"/>
      <c r="APG93"/>
      <c r="APH93"/>
      <c r="API93"/>
      <c r="APJ93"/>
      <c r="APK93"/>
      <c r="APL93"/>
      <c r="APM93"/>
      <c r="APN93"/>
      <c r="APO93"/>
      <c r="APP93"/>
      <c r="APQ93"/>
      <c r="APR93"/>
      <c r="APS93"/>
      <c r="APT93"/>
      <c r="APU93"/>
      <c r="APV93"/>
      <c r="APW93"/>
      <c r="APX93"/>
      <c r="APY93"/>
      <c r="APZ93"/>
      <c r="AQA93"/>
      <c r="AQB93"/>
      <c r="AQC93"/>
      <c r="AQD93"/>
      <c r="AQE93"/>
      <c r="AQF93"/>
      <c r="AQG93"/>
      <c r="AQH93"/>
      <c r="AQI93"/>
      <c r="AQJ93"/>
      <c r="AQK93"/>
      <c r="AQL93"/>
      <c r="AQM93"/>
      <c r="AQN93"/>
      <c r="AQO93"/>
      <c r="AQP93"/>
      <c r="AQQ93"/>
      <c r="AQR93"/>
      <c r="AQS93"/>
      <c r="AQT93"/>
      <c r="AQU93"/>
      <c r="AQV93"/>
      <c r="AQW93"/>
      <c r="AQX93"/>
      <c r="AQY93"/>
      <c r="AQZ93"/>
      <c r="ARA93"/>
      <c r="ARB93"/>
      <c r="ARC93"/>
      <c r="ARD93"/>
      <c r="ARE93"/>
      <c r="ARF93"/>
      <c r="ARG93"/>
      <c r="ARH93"/>
      <c r="ARI93"/>
      <c r="ARJ93"/>
      <c r="ARK93"/>
      <c r="ARL93"/>
      <c r="ARM93"/>
      <c r="ARN93"/>
      <c r="ARO93"/>
      <c r="ARP93"/>
      <c r="ARQ93"/>
      <c r="ARR93"/>
      <c r="ARS93"/>
      <c r="ART93"/>
      <c r="ARU93"/>
      <c r="ARV93"/>
      <c r="ARW93"/>
      <c r="ARX93"/>
      <c r="ARY93"/>
      <c r="ARZ93"/>
      <c r="ASA93"/>
      <c r="ASB93"/>
      <c r="ASC93"/>
      <c r="ASD93"/>
      <c r="ASE93"/>
      <c r="ASF93"/>
      <c r="ASG93"/>
      <c r="ASH93"/>
      <c r="ASI93"/>
      <c r="ASJ93"/>
      <c r="ASK93"/>
      <c r="ASL93"/>
      <c r="ASM93"/>
      <c r="ASN93"/>
      <c r="ASO93"/>
      <c r="ASP93"/>
      <c r="ASQ93"/>
      <c r="ASR93"/>
      <c r="ASS93"/>
      <c r="AST93"/>
      <c r="ASU93"/>
      <c r="ASV93"/>
      <c r="ASW93"/>
      <c r="ASX93"/>
      <c r="ASY93"/>
      <c r="ASZ93"/>
      <c r="ATA93"/>
      <c r="ATB93"/>
      <c r="ATC93"/>
      <c r="ATD93"/>
      <c r="ATE93"/>
      <c r="ATF93"/>
      <c r="ATG93"/>
      <c r="ATH93"/>
      <c r="ATI93"/>
      <c r="ATJ93"/>
      <c r="ATK93"/>
      <c r="ATL93"/>
      <c r="ATM93"/>
      <c r="ATN93"/>
      <c r="ATO93"/>
      <c r="ATP93"/>
      <c r="ATQ93"/>
      <c r="ATR93"/>
      <c r="ATS93"/>
      <c r="ATT93"/>
      <c r="ATU93"/>
      <c r="ATV93"/>
      <c r="ATW93"/>
      <c r="ATX93"/>
      <c r="ATY93"/>
      <c r="ATZ93"/>
      <c r="AUA93"/>
      <c r="AUB93"/>
      <c r="AUC93"/>
      <c r="AUD93"/>
      <c r="AUE93"/>
      <c r="AUF93"/>
      <c r="AUG93"/>
      <c r="AUH93"/>
      <c r="AUI93"/>
      <c r="AUJ93"/>
      <c r="AUK93"/>
      <c r="AUL93"/>
      <c r="AUM93"/>
      <c r="AUN93"/>
      <c r="AUO93"/>
      <c r="AUP93"/>
      <c r="AUQ93"/>
      <c r="AUR93"/>
      <c r="AUS93"/>
      <c r="AUT93"/>
      <c r="AUU93"/>
      <c r="AUV93"/>
      <c r="AUW93"/>
      <c r="AUX93"/>
      <c r="AUY93"/>
      <c r="AUZ93"/>
      <c r="AVA93"/>
      <c r="AVB93"/>
      <c r="AVC93"/>
      <c r="AVD93"/>
      <c r="AVE93"/>
      <c r="AVF93"/>
      <c r="AVG93"/>
      <c r="AVH93"/>
      <c r="AVI93"/>
      <c r="AVJ93"/>
      <c r="AVK93"/>
      <c r="AVL93"/>
      <c r="AVM93"/>
      <c r="AVN93"/>
      <c r="AVO93"/>
      <c r="AVP93"/>
      <c r="AVQ93"/>
      <c r="AVR93"/>
      <c r="AVS93"/>
      <c r="AVT93"/>
      <c r="AVU93"/>
      <c r="AVV93"/>
      <c r="AVW93"/>
      <c r="AVX93"/>
      <c r="AVY93"/>
      <c r="AVZ93"/>
      <c r="AWA93"/>
    </row>
    <row r="94" spans="1:1275" ht="15" x14ac:dyDescent="0.25">
      <c r="A94" s="41" t="s">
        <v>1929</v>
      </c>
      <c r="B94" s="40"/>
      <c r="C94" s="40"/>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v>1</v>
      </c>
      <c r="AQ94" s="40">
        <v>12000</v>
      </c>
      <c r="AR94" s="40"/>
      <c r="AS94" s="40"/>
      <c r="AT94" s="40"/>
      <c r="AU94" s="40"/>
      <c r="AV94" s="40">
        <v>1</v>
      </c>
      <c r="AW94" s="40">
        <v>12000</v>
      </c>
      <c r="AX94" s="40">
        <v>1</v>
      </c>
      <c r="AY94" s="40">
        <v>30000</v>
      </c>
      <c r="AZ94" s="40"/>
      <c r="BA94" s="40"/>
      <c r="BB94" s="40"/>
      <c r="BC94" s="40"/>
      <c r="BD94" s="40"/>
      <c r="BE94" s="40"/>
      <c r="BF94" s="40">
        <v>1</v>
      </c>
      <c r="BG94" s="40">
        <v>30000</v>
      </c>
      <c r="BH94" s="40"/>
      <c r="BI94" s="40"/>
      <c r="BJ94" s="40"/>
      <c r="BK94" s="40"/>
      <c r="BL94" s="40"/>
      <c r="BM94" s="40"/>
      <c r="BN94" s="40"/>
      <c r="BO94" s="40"/>
      <c r="BP94" s="40"/>
      <c r="BQ94" s="40"/>
      <c r="BR94" s="40"/>
      <c r="BS94" s="40"/>
      <c r="BT94" s="40"/>
      <c r="BU94" s="40"/>
      <c r="BV94" s="40"/>
      <c r="BW94" s="40"/>
      <c r="BX94" s="40"/>
      <c r="BY94" s="40"/>
      <c r="BZ94" s="40"/>
      <c r="CA94" s="40"/>
      <c r="CB94" s="40">
        <v>2</v>
      </c>
      <c r="CC94" s="40">
        <v>21000</v>
      </c>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v>1</v>
      </c>
      <c r="FU94" s="40">
        <v>35000</v>
      </c>
      <c r="FV94" s="40">
        <v>1</v>
      </c>
      <c r="FW94" s="40">
        <v>35000</v>
      </c>
      <c r="FX94" s="40"/>
      <c r="FY94" s="40"/>
      <c r="FZ94" s="40"/>
      <c r="GA94" s="40"/>
      <c r="GB94" s="40"/>
      <c r="GC94" s="40"/>
      <c r="GD94" s="40"/>
      <c r="GE94" s="40"/>
      <c r="GF94" s="40"/>
      <c r="GG94" s="40"/>
      <c r="GH94" s="40"/>
      <c r="GI94" s="40"/>
      <c r="GJ94" s="40"/>
      <c r="GK94" s="40"/>
      <c r="GL94" s="40"/>
      <c r="GM94" s="40"/>
      <c r="GN94" s="40">
        <v>1</v>
      </c>
      <c r="GO94" s="40">
        <v>35000</v>
      </c>
      <c r="GP94" s="40"/>
      <c r="GQ94" s="40"/>
      <c r="GR94" s="40"/>
      <c r="GS94" s="40"/>
      <c r="GT94" s="40">
        <v>1</v>
      </c>
      <c r="GU94" s="40">
        <v>11404.820437438224</v>
      </c>
      <c r="GV94" s="40"/>
      <c r="GW94" s="40"/>
      <c r="GX94" s="40">
        <v>1</v>
      </c>
      <c r="GY94" s="40">
        <v>11404.820437438224</v>
      </c>
      <c r="GZ94" s="40"/>
      <c r="HA94" s="40"/>
      <c r="HB94" s="40"/>
      <c r="HC94" s="40"/>
      <c r="HD94" s="40"/>
      <c r="HE94" s="40"/>
      <c r="HF94" s="40"/>
      <c r="HG94" s="40"/>
      <c r="HH94" s="40"/>
      <c r="HI94" s="40"/>
      <c r="HJ94" s="40"/>
      <c r="HK94" s="40"/>
      <c r="HL94" s="40"/>
      <c r="HM94" s="40"/>
      <c r="HN94" s="40"/>
      <c r="HO94" s="40"/>
      <c r="HP94" s="40"/>
      <c r="HQ94" s="40"/>
      <c r="HR94" s="40"/>
      <c r="HS94" s="40"/>
      <c r="HT94" s="40"/>
      <c r="HU94" s="40"/>
      <c r="HV94" s="40">
        <v>1</v>
      </c>
      <c r="HW94" s="40">
        <v>11404.820437438224</v>
      </c>
      <c r="HX94" s="40">
        <v>1</v>
      </c>
      <c r="HY94" s="40">
        <v>36000</v>
      </c>
      <c r="HZ94" s="40"/>
      <c r="IA94" s="40"/>
      <c r="IB94" s="40">
        <v>2</v>
      </c>
      <c r="IC94" s="40">
        <v>17107.230656157335</v>
      </c>
      <c r="ID94" s="40"/>
      <c r="IE94" s="40"/>
      <c r="IF94" s="40">
        <v>3</v>
      </c>
      <c r="IG94" s="40">
        <v>23404.820437438222</v>
      </c>
      <c r="IH94" s="40"/>
      <c r="II94" s="40"/>
      <c r="IJ94" s="40"/>
      <c r="IK94" s="40"/>
      <c r="IL94" s="40"/>
      <c r="IM94" s="40"/>
      <c r="IN94" s="40"/>
      <c r="IO94" s="40"/>
      <c r="IP94" s="40"/>
      <c r="IQ94" s="40"/>
      <c r="IR94" s="40"/>
      <c r="IS94" s="40"/>
      <c r="IT94" s="40">
        <v>1</v>
      </c>
      <c r="IU94" s="40">
        <v>28353.650809742252</v>
      </c>
      <c r="IV94" s="40"/>
      <c r="IW94" s="40"/>
      <c r="IX94" s="40"/>
      <c r="IY94" s="40"/>
      <c r="IZ94" s="40">
        <v>1</v>
      </c>
      <c r="JA94" s="40">
        <v>28353.650809742252</v>
      </c>
      <c r="JB94" s="40"/>
      <c r="JC94" s="40"/>
      <c r="JD94" s="40"/>
      <c r="JE94" s="40"/>
      <c r="JF94" s="40"/>
      <c r="JG94" s="40"/>
      <c r="JH94" s="40"/>
      <c r="JI94" s="40"/>
      <c r="JJ94" s="40"/>
      <c r="JK94" s="40"/>
      <c r="JL94" s="40">
        <v>4</v>
      </c>
      <c r="JM94" s="40">
        <v>24642.02803051423</v>
      </c>
      <c r="JN94" s="40"/>
      <c r="JO94" s="40"/>
      <c r="JP94" s="40"/>
      <c r="JQ94" s="40"/>
      <c r="JR94" s="40"/>
      <c r="JS94" s="40"/>
      <c r="JT94" s="40"/>
      <c r="JU94" s="40"/>
      <c r="JV94" s="40"/>
      <c r="JW94" s="40"/>
      <c r="JX94" s="40"/>
      <c r="JY94" s="40"/>
      <c r="JZ94" s="40"/>
      <c r="KA94" s="40"/>
      <c r="KB94" s="40"/>
      <c r="KC94" s="40"/>
      <c r="KD94" s="40"/>
      <c r="KE94" s="40"/>
      <c r="KF94" s="40"/>
      <c r="KG94" s="40"/>
      <c r="KH94" s="40"/>
      <c r="KI94" s="40"/>
      <c r="KJ94" s="40"/>
      <c r="KK94" s="40"/>
      <c r="KL94" s="40"/>
      <c r="KM94" s="40"/>
      <c r="KN94" s="40"/>
      <c r="KO94" s="40"/>
      <c r="KP94" s="40"/>
      <c r="KQ94" s="40"/>
      <c r="KR94" s="40"/>
      <c r="KS94" s="40"/>
      <c r="KT94" s="40"/>
      <c r="KU94" s="40"/>
      <c r="KV94" s="40"/>
      <c r="KW94" s="40"/>
      <c r="KX94" s="40"/>
      <c r="KY94" s="40"/>
      <c r="KZ94" s="40"/>
      <c r="LA94" s="40"/>
      <c r="LB94" s="40"/>
      <c r="LC94" s="40"/>
      <c r="LD94" s="40"/>
      <c r="LE94" s="40"/>
      <c r="LF94" s="40"/>
      <c r="LG94" s="40"/>
      <c r="LH94" s="40"/>
      <c r="LI94" s="40"/>
      <c r="LJ94" s="40"/>
      <c r="LK94" s="40"/>
      <c r="LL94" s="40"/>
      <c r="LM94" s="40"/>
      <c r="LN94" s="40"/>
      <c r="LO94" s="40"/>
      <c r="LP94" s="40"/>
      <c r="LQ94" s="40"/>
      <c r="LR94" s="40"/>
      <c r="LS94" s="40"/>
      <c r="LT94" s="40"/>
      <c r="LU94" s="40"/>
      <c r="LV94" s="40"/>
      <c r="LW94" s="40"/>
      <c r="LX94" s="40"/>
      <c r="LY94" s="40"/>
      <c r="LZ94" s="40"/>
      <c r="MA94" s="40"/>
      <c r="MB94" s="40"/>
      <c r="MC94" s="40"/>
      <c r="MD94" s="40"/>
      <c r="ME94" s="40"/>
      <c r="MF94" s="40"/>
      <c r="MG94" s="40"/>
      <c r="MH94" s="40"/>
      <c r="MI94" s="40"/>
      <c r="MJ94" s="40"/>
      <c r="MK94" s="40"/>
      <c r="ML94" s="40"/>
      <c r="MM94" s="40"/>
      <c r="MN94" s="40"/>
      <c r="MO94" s="40"/>
      <c r="MP94" s="40"/>
      <c r="MQ94" s="40"/>
      <c r="MR94" s="40"/>
      <c r="MS94" s="40"/>
      <c r="MT94" s="40"/>
      <c r="MU94" s="40"/>
      <c r="MV94" s="40"/>
      <c r="MW94" s="40"/>
      <c r="MX94" s="40"/>
      <c r="MY94" s="40"/>
      <c r="MZ94" s="40">
        <v>8</v>
      </c>
      <c r="NA94" s="40">
        <v>23371.61656993689</v>
      </c>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c r="VH94"/>
      <c r="VI94"/>
      <c r="VJ94"/>
      <c r="VK94"/>
      <c r="VL94"/>
      <c r="VM94"/>
      <c r="VN94"/>
      <c r="VO94"/>
      <c r="VP94"/>
      <c r="VQ94"/>
      <c r="VR94"/>
      <c r="VS94"/>
      <c r="VT94"/>
      <c r="VU94"/>
      <c r="VV94"/>
      <c r="VW94"/>
      <c r="VX94"/>
      <c r="VY94"/>
      <c r="VZ94"/>
      <c r="WA94"/>
      <c r="WB94"/>
      <c r="WC94"/>
      <c r="WD94"/>
      <c r="WE94"/>
      <c r="WF94"/>
      <c r="WG94"/>
      <c r="WH94"/>
      <c r="WI94"/>
      <c r="WJ94"/>
      <c r="WK94"/>
      <c r="WL94"/>
      <c r="WM94"/>
      <c r="WN94"/>
      <c r="WO94"/>
      <c r="WP94"/>
      <c r="WQ94"/>
      <c r="WR94"/>
      <c r="WS94"/>
      <c r="WT94"/>
      <c r="WU94"/>
      <c r="WV94"/>
      <c r="WW94"/>
      <c r="WX94"/>
      <c r="WY94"/>
      <c r="WZ94"/>
      <c r="XA94"/>
      <c r="XB94"/>
      <c r="XC94"/>
      <c r="XD94"/>
      <c r="XE94"/>
      <c r="XF94"/>
      <c r="XG94"/>
      <c r="XH94"/>
      <c r="XI94"/>
      <c r="XJ94"/>
      <c r="XK94"/>
      <c r="XL94"/>
      <c r="XM94"/>
      <c r="XN94"/>
      <c r="XO94"/>
      <c r="XP94"/>
      <c r="XQ94"/>
      <c r="XR94"/>
      <c r="XS94"/>
      <c r="XT94"/>
      <c r="XU94"/>
      <c r="XV94"/>
      <c r="XW94"/>
      <c r="XX94"/>
      <c r="XY94"/>
      <c r="XZ94"/>
      <c r="YA94"/>
      <c r="YB94"/>
      <c r="YC94"/>
      <c r="YD94"/>
      <c r="YE94"/>
      <c r="YF94"/>
      <c r="YG94"/>
      <c r="YH94"/>
      <c r="YI94"/>
      <c r="YJ94"/>
      <c r="YK94"/>
      <c r="YL94"/>
      <c r="YM94"/>
      <c r="YN94"/>
      <c r="YO94"/>
      <c r="YP94"/>
      <c r="YQ94"/>
      <c r="YR94"/>
      <c r="YS94"/>
      <c r="YT94"/>
      <c r="YU94"/>
      <c r="YV94"/>
      <c r="YW94"/>
      <c r="YX94"/>
      <c r="YY94"/>
      <c r="YZ94"/>
      <c r="ZA94"/>
      <c r="ZB94"/>
      <c r="ZC94"/>
      <c r="ZD94"/>
      <c r="ZE94"/>
      <c r="ZF94"/>
      <c r="ZG94"/>
      <c r="ZH94"/>
      <c r="ZI94"/>
      <c r="ZJ94"/>
      <c r="ZK94"/>
      <c r="ZL94"/>
      <c r="ZM94"/>
      <c r="ZN94"/>
      <c r="ZO94"/>
      <c r="ZP94"/>
      <c r="ZQ94"/>
      <c r="ZR94"/>
      <c r="ZS94"/>
      <c r="ZT94"/>
      <c r="ZU94"/>
      <c r="ZV94"/>
      <c r="ZW94"/>
      <c r="ZX94"/>
      <c r="ZY94"/>
      <c r="ZZ94"/>
      <c r="AAA94"/>
      <c r="AAB94"/>
      <c r="AAC94"/>
      <c r="AAD94"/>
      <c r="AAE94"/>
      <c r="AAF94"/>
      <c r="AAG94"/>
      <c r="AAH94"/>
      <c r="AAI94"/>
      <c r="AAJ94"/>
      <c r="AAK94"/>
      <c r="AAL94"/>
      <c r="AAM94"/>
      <c r="AAN94"/>
      <c r="AAO94"/>
      <c r="AAP94"/>
      <c r="AAQ94"/>
      <c r="AAR94"/>
      <c r="AAS94"/>
      <c r="AAT94"/>
      <c r="AAU94"/>
      <c r="AAV94"/>
      <c r="AAW94"/>
      <c r="AAX94"/>
      <c r="AAY94"/>
      <c r="AAZ94"/>
      <c r="ABA94"/>
      <c r="ABB94"/>
      <c r="ABC94"/>
      <c r="ABD94"/>
      <c r="ABE94"/>
      <c r="ABF94"/>
      <c r="ABG94"/>
      <c r="ABH94"/>
      <c r="ABI94"/>
      <c r="ABJ94"/>
      <c r="ABK94"/>
      <c r="ABL94"/>
      <c r="ABM94"/>
      <c r="ABN94"/>
      <c r="ABO94"/>
      <c r="ABP94"/>
      <c r="ABQ94"/>
      <c r="ABR94"/>
      <c r="ABS94"/>
      <c r="ABT94"/>
      <c r="ABU94"/>
      <c r="ABV94"/>
      <c r="ABW94"/>
      <c r="ABX94"/>
      <c r="ABY94"/>
      <c r="ABZ94"/>
      <c r="ACA94"/>
      <c r="ACB94"/>
      <c r="ACC94"/>
      <c r="ACD94"/>
      <c r="ACE94"/>
      <c r="ACF94"/>
      <c r="ACG94"/>
      <c r="ACH94"/>
      <c r="ACI94"/>
      <c r="ACJ94"/>
      <c r="ACK94"/>
      <c r="ACL94"/>
      <c r="ACM94"/>
      <c r="ACN94"/>
      <c r="ACO94"/>
      <c r="ACP94"/>
      <c r="ACQ94"/>
      <c r="ACR94"/>
      <c r="ACS94"/>
      <c r="ACT94"/>
      <c r="ACU94"/>
      <c r="ACV94"/>
      <c r="ACW94"/>
      <c r="ACX94"/>
      <c r="ACY94"/>
      <c r="ACZ94"/>
      <c r="ADA94"/>
      <c r="ADB94"/>
      <c r="ADC94"/>
      <c r="ADD94"/>
      <c r="ADE94"/>
      <c r="ADF94"/>
      <c r="ADG94"/>
      <c r="ADH94"/>
      <c r="ADI94"/>
      <c r="ADJ94"/>
      <c r="ADK94"/>
      <c r="ADL94"/>
      <c r="ADM94"/>
      <c r="ADN94"/>
      <c r="ADO94"/>
      <c r="ADP94"/>
      <c r="ADQ94"/>
      <c r="ADR94"/>
      <c r="ADS94"/>
      <c r="ADT94"/>
      <c r="ADU94"/>
      <c r="ADV94"/>
      <c r="ADW94"/>
      <c r="ADX94"/>
      <c r="ADY94"/>
      <c r="ADZ94"/>
      <c r="AEA94"/>
      <c r="AEB94"/>
      <c r="AEC94"/>
      <c r="AED94"/>
      <c r="AEE94"/>
      <c r="AEF94"/>
      <c r="AEG94"/>
      <c r="AEH94"/>
      <c r="AEI94"/>
      <c r="AEJ94"/>
      <c r="AEK94"/>
      <c r="AEL94"/>
      <c r="AEM94"/>
      <c r="AEN94"/>
      <c r="AEO94"/>
      <c r="AEP94"/>
      <c r="AEQ94"/>
      <c r="AER94"/>
      <c r="AES94"/>
      <c r="AET94"/>
      <c r="AEU94"/>
      <c r="AEV94"/>
      <c r="AEW94"/>
      <c r="AEX94"/>
      <c r="AEY94"/>
      <c r="AEZ94"/>
      <c r="AFA94"/>
      <c r="AFB94"/>
      <c r="AFC94"/>
      <c r="AFD94"/>
      <c r="AFE94"/>
      <c r="AFF94"/>
      <c r="AFG94"/>
      <c r="AFH94"/>
      <c r="AFI94"/>
      <c r="AFJ94"/>
      <c r="AFK94"/>
      <c r="AFL94"/>
      <c r="AFM94"/>
      <c r="AFN94"/>
      <c r="AFO94"/>
      <c r="AFP94"/>
      <c r="AFQ94"/>
      <c r="AFR94"/>
      <c r="AFS94"/>
      <c r="AFT94"/>
      <c r="AFU94"/>
      <c r="AFV94"/>
      <c r="AFW94"/>
      <c r="AFX94"/>
      <c r="AFY94"/>
      <c r="AFZ94"/>
      <c r="AGA94"/>
      <c r="AGB94"/>
      <c r="AGC94"/>
      <c r="AGD94"/>
      <c r="AGE94"/>
      <c r="AGF94"/>
      <c r="AGG94"/>
      <c r="AGH94"/>
      <c r="AGI94"/>
      <c r="AGJ94"/>
      <c r="AGK94"/>
      <c r="AGL94"/>
      <c r="AGM94"/>
      <c r="AGN94"/>
      <c r="AGO94"/>
      <c r="AGP94"/>
      <c r="AGQ94"/>
      <c r="AGR94"/>
      <c r="AGS94"/>
      <c r="AGT94"/>
      <c r="AGU94"/>
      <c r="AGV94"/>
      <c r="AGW94"/>
      <c r="AGX94"/>
      <c r="AGY94"/>
      <c r="AGZ94"/>
      <c r="AHA94"/>
      <c r="AHB94"/>
      <c r="AHC94"/>
      <c r="AHD94"/>
      <c r="AHE94"/>
      <c r="AHF94"/>
      <c r="AHG94"/>
      <c r="AHH94"/>
      <c r="AHI94"/>
      <c r="AHJ94"/>
      <c r="AHK94"/>
      <c r="AHL94"/>
      <c r="AHM94"/>
      <c r="AHN94"/>
      <c r="AHO94"/>
      <c r="AHP94"/>
      <c r="AHQ94"/>
      <c r="AHR94"/>
      <c r="AHS94"/>
      <c r="AHT94"/>
      <c r="AHU94"/>
      <c r="AHV94"/>
      <c r="AHW94"/>
      <c r="AHX94"/>
      <c r="AHY94"/>
      <c r="AHZ94"/>
      <c r="AIA94"/>
      <c r="AIB94"/>
      <c r="AIC94"/>
      <c r="AID94"/>
      <c r="AIE94"/>
      <c r="AIF94"/>
      <c r="AIG94"/>
      <c r="AIH94"/>
      <c r="AII94"/>
      <c r="AIJ94"/>
      <c r="AIK94"/>
      <c r="AIL94"/>
      <c r="AIM94"/>
      <c r="AIN94"/>
      <c r="AIO94"/>
      <c r="AIP94"/>
      <c r="AIQ94"/>
      <c r="AIR94"/>
      <c r="AIS94"/>
      <c r="AIT94"/>
      <c r="AIU94"/>
      <c r="AIV94"/>
      <c r="AIW94"/>
      <c r="AIX94"/>
      <c r="AIY94"/>
      <c r="AIZ94"/>
      <c r="AJA94"/>
      <c r="AJB94"/>
      <c r="AJC94"/>
      <c r="AJD94"/>
      <c r="AJE94"/>
      <c r="AJF94"/>
      <c r="AJG94"/>
      <c r="AJH94"/>
      <c r="AJI94"/>
      <c r="AJJ94"/>
      <c r="AJK94"/>
      <c r="AJL94"/>
      <c r="AJM94"/>
      <c r="AJN94"/>
      <c r="AJO94"/>
      <c r="AJP94"/>
      <c r="AJQ94"/>
      <c r="AJR94"/>
      <c r="AJS94"/>
      <c r="AJT94"/>
      <c r="AJU94"/>
      <c r="AJV94"/>
      <c r="AJW94"/>
      <c r="AJX94"/>
      <c r="AJY94"/>
      <c r="AJZ94"/>
      <c r="AKA94"/>
      <c r="AKB94"/>
      <c r="AKC94"/>
      <c r="AKD94"/>
      <c r="AKE94"/>
      <c r="AKF94"/>
      <c r="AKG94"/>
      <c r="AKH94"/>
      <c r="AKI94"/>
      <c r="AKJ94"/>
      <c r="AKK94"/>
      <c r="AKL94"/>
      <c r="AKM94"/>
      <c r="AKN94"/>
      <c r="AKO94"/>
      <c r="AKP94"/>
      <c r="AKQ94"/>
      <c r="AKR94"/>
      <c r="AKS94"/>
      <c r="AKT94"/>
      <c r="AKU94"/>
      <c r="AKV94"/>
      <c r="AKW94"/>
      <c r="AKX94"/>
      <c r="AKY94"/>
      <c r="AKZ94"/>
      <c r="ALA94"/>
      <c r="ALB94"/>
      <c r="ALC94"/>
      <c r="ALD94"/>
      <c r="ALE94"/>
      <c r="ALF94"/>
      <c r="ALG94"/>
      <c r="ALH94"/>
      <c r="ALI94"/>
      <c r="ALJ94"/>
      <c r="ALK94"/>
      <c r="ALL94"/>
      <c r="ALM94"/>
      <c r="ALN94"/>
      <c r="ALO94"/>
      <c r="ALP94"/>
      <c r="ALQ94"/>
      <c r="ALR94"/>
      <c r="ALS94"/>
      <c r="ALT94"/>
      <c r="ALU94"/>
      <c r="ALV94"/>
      <c r="ALW94"/>
      <c r="ALX94"/>
      <c r="ALY94"/>
      <c r="ALZ94"/>
      <c r="AMA94"/>
      <c r="AMB94"/>
      <c r="AMC94"/>
      <c r="AMD94"/>
      <c r="AME94"/>
      <c r="AMF94"/>
      <c r="AMG94"/>
      <c r="AMH94"/>
      <c r="AMI94"/>
      <c r="AMJ94"/>
      <c r="AMK94"/>
      <c r="AML94"/>
      <c r="AMM94"/>
      <c r="AMN94"/>
      <c r="AMO94"/>
      <c r="AMP94"/>
      <c r="AMQ94"/>
      <c r="AMR94"/>
      <c r="AMS94"/>
      <c r="AMT94"/>
      <c r="AMU94"/>
      <c r="AMV94"/>
      <c r="AMW94"/>
      <c r="AMX94"/>
      <c r="AMY94"/>
      <c r="AMZ94"/>
      <c r="ANA94"/>
      <c r="ANB94"/>
      <c r="ANC94"/>
      <c r="AND94"/>
      <c r="ANE94"/>
      <c r="ANF94"/>
      <c r="ANG94"/>
      <c r="ANH94"/>
      <c r="ANI94"/>
      <c r="ANJ94"/>
      <c r="ANK94"/>
      <c r="ANL94"/>
      <c r="ANM94"/>
      <c r="ANN94"/>
      <c r="ANO94"/>
      <c r="ANP94"/>
      <c r="ANQ94"/>
      <c r="ANR94"/>
      <c r="ANS94"/>
      <c r="ANT94"/>
      <c r="ANU94"/>
      <c r="ANV94"/>
      <c r="ANW94"/>
      <c r="ANX94"/>
      <c r="ANY94"/>
      <c r="ANZ94"/>
      <c r="AOA94"/>
      <c r="AOB94"/>
      <c r="AOC94"/>
      <c r="AOD94"/>
      <c r="AOE94"/>
      <c r="AOF94"/>
      <c r="AOG94"/>
      <c r="AOH94"/>
      <c r="AOI94"/>
      <c r="AOJ94"/>
      <c r="AOK94"/>
      <c r="AOL94"/>
      <c r="AOM94"/>
      <c r="AON94"/>
      <c r="AOO94"/>
      <c r="AOP94"/>
      <c r="AOQ94"/>
      <c r="AOR94"/>
      <c r="AOS94"/>
      <c r="AOT94"/>
      <c r="AOU94"/>
      <c r="AOV94"/>
      <c r="AOW94"/>
      <c r="AOX94"/>
      <c r="AOY94"/>
      <c r="AOZ94"/>
      <c r="APA94"/>
      <c r="APB94"/>
      <c r="APC94"/>
      <c r="APD94"/>
      <c r="APE94"/>
      <c r="APF94"/>
      <c r="APG94"/>
      <c r="APH94"/>
      <c r="API94"/>
      <c r="APJ94"/>
      <c r="APK94"/>
      <c r="APL94"/>
      <c r="APM94"/>
      <c r="APN94"/>
      <c r="APO94"/>
      <c r="APP94"/>
      <c r="APQ94"/>
      <c r="APR94"/>
      <c r="APS94"/>
      <c r="APT94"/>
      <c r="APU94"/>
      <c r="APV94"/>
      <c r="APW94"/>
      <c r="APX94"/>
      <c r="APY94"/>
      <c r="APZ94"/>
      <c r="AQA94"/>
      <c r="AQB94"/>
      <c r="AQC94"/>
      <c r="AQD94"/>
      <c r="AQE94"/>
      <c r="AQF94"/>
      <c r="AQG94"/>
      <c r="AQH94"/>
      <c r="AQI94"/>
      <c r="AQJ94"/>
      <c r="AQK94"/>
      <c r="AQL94"/>
      <c r="AQM94"/>
      <c r="AQN94"/>
      <c r="AQO94"/>
      <c r="AQP94"/>
      <c r="AQQ94"/>
      <c r="AQR94"/>
      <c r="AQS94"/>
      <c r="AQT94"/>
      <c r="AQU94"/>
      <c r="AQV94"/>
      <c r="AQW94"/>
      <c r="AQX94"/>
      <c r="AQY94"/>
      <c r="AQZ94"/>
      <c r="ARA94"/>
      <c r="ARB94"/>
      <c r="ARC94"/>
      <c r="ARD94"/>
      <c r="ARE94"/>
      <c r="ARF94"/>
      <c r="ARG94"/>
      <c r="ARH94"/>
      <c r="ARI94"/>
      <c r="ARJ94"/>
      <c r="ARK94"/>
      <c r="ARL94"/>
      <c r="ARM94"/>
      <c r="ARN94"/>
      <c r="ARO94"/>
      <c r="ARP94"/>
      <c r="ARQ94"/>
      <c r="ARR94"/>
      <c r="ARS94"/>
      <c r="ART94"/>
      <c r="ARU94"/>
      <c r="ARV94"/>
      <c r="ARW94"/>
      <c r="ARX94"/>
      <c r="ARY94"/>
      <c r="ARZ94"/>
      <c r="ASA94"/>
      <c r="ASB94"/>
      <c r="ASC94"/>
      <c r="ASD94"/>
      <c r="ASE94"/>
      <c r="ASF94"/>
      <c r="ASG94"/>
      <c r="ASH94"/>
      <c r="ASI94"/>
      <c r="ASJ94"/>
      <c r="ASK94"/>
      <c r="ASL94"/>
      <c r="ASM94"/>
      <c r="ASN94"/>
      <c r="ASO94"/>
      <c r="ASP94"/>
      <c r="ASQ94"/>
      <c r="ASR94"/>
      <c r="ASS94"/>
      <c r="AST94"/>
      <c r="ASU94"/>
      <c r="ASV94"/>
      <c r="ASW94"/>
      <c r="ASX94"/>
      <c r="ASY94"/>
      <c r="ASZ94"/>
      <c r="ATA94"/>
      <c r="ATB94"/>
      <c r="ATC94"/>
      <c r="ATD94"/>
      <c r="ATE94"/>
      <c r="ATF94"/>
      <c r="ATG94"/>
      <c r="ATH94"/>
      <c r="ATI94"/>
      <c r="ATJ94"/>
      <c r="ATK94"/>
      <c r="ATL94"/>
      <c r="ATM94"/>
      <c r="ATN94"/>
      <c r="ATO94"/>
      <c r="ATP94"/>
      <c r="ATQ94"/>
      <c r="ATR94"/>
      <c r="ATS94"/>
      <c r="ATT94"/>
      <c r="ATU94"/>
      <c r="ATV94"/>
      <c r="ATW94"/>
      <c r="ATX94"/>
      <c r="ATY94"/>
      <c r="ATZ94"/>
      <c r="AUA94"/>
      <c r="AUB94"/>
      <c r="AUC94"/>
      <c r="AUD94"/>
      <c r="AUE94"/>
      <c r="AUF94"/>
      <c r="AUG94"/>
      <c r="AUH94"/>
      <c r="AUI94"/>
      <c r="AUJ94"/>
      <c r="AUK94"/>
      <c r="AUL94"/>
      <c r="AUM94"/>
      <c r="AUN94"/>
      <c r="AUO94"/>
      <c r="AUP94"/>
      <c r="AUQ94"/>
      <c r="AUR94"/>
      <c r="AUS94"/>
      <c r="AUT94"/>
      <c r="AUU94"/>
      <c r="AUV94"/>
      <c r="AUW94"/>
      <c r="AUX94"/>
      <c r="AUY94"/>
      <c r="AUZ94"/>
      <c r="AVA94"/>
      <c r="AVB94"/>
      <c r="AVC94"/>
      <c r="AVD94"/>
      <c r="AVE94"/>
      <c r="AVF94"/>
      <c r="AVG94"/>
      <c r="AVH94"/>
      <c r="AVI94"/>
      <c r="AVJ94"/>
      <c r="AVK94"/>
      <c r="AVL94"/>
      <c r="AVM94"/>
      <c r="AVN94"/>
      <c r="AVO94"/>
      <c r="AVP94"/>
      <c r="AVQ94"/>
      <c r="AVR94"/>
      <c r="AVS94"/>
      <c r="AVT94"/>
      <c r="AVU94"/>
      <c r="AVV94"/>
      <c r="AVW94"/>
      <c r="AVX94"/>
      <c r="AVY94"/>
      <c r="AVZ94"/>
      <c r="AWA94"/>
    </row>
    <row r="95" spans="1:1275" ht="15" x14ac:dyDescent="0.25">
      <c r="A95" s="41" t="s">
        <v>146</v>
      </c>
      <c r="B95" s="40"/>
      <c r="C95" s="40"/>
      <c r="D95" s="40">
        <v>1</v>
      </c>
      <c r="E95" s="40">
        <v>59819.107020370408</v>
      </c>
      <c r="F95" s="40"/>
      <c r="G95" s="40"/>
      <c r="H95" s="40">
        <v>1</v>
      </c>
      <c r="I95" s="40">
        <v>59819.107020370408</v>
      </c>
      <c r="J95" s="40"/>
      <c r="K95" s="40"/>
      <c r="L95" s="40"/>
      <c r="M95" s="40"/>
      <c r="N95" s="40"/>
      <c r="O95" s="40"/>
      <c r="P95" s="40">
        <v>1</v>
      </c>
      <c r="Q95" s="40">
        <v>63807.047488395103</v>
      </c>
      <c r="R95" s="40">
        <v>1</v>
      </c>
      <c r="S95" s="40">
        <v>63807.047488395103</v>
      </c>
      <c r="T95" s="40"/>
      <c r="U95" s="40"/>
      <c r="V95" s="40">
        <v>1</v>
      </c>
      <c r="W95" s="40">
        <v>75770.868892469181</v>
      </c>
      <c r="X95" s="40"/>
      <c r="Y95" s="40"/>
      <c r="Z95" s="40">
        <v>1</v>
      </c>
      <c r="AA95" s="40">
        <v>75770.868892469181</v>
      </c>
      <c r="AB95" s="40"/>
      <c r="AC95" s="40"/>
      <c r="AD95" s="40"/>
      <c r="AE95" s="40"/>
      <c r="AF95" s="40"/>
      <c r="AG95" s="40"/>
      <c r="AH95" s="40"/>
      <c r="AI95" s="40"/>
      <c r="AJ95" s="40"/>
      <c r="AK95" s="40"/>
      <c r="AL95" s="40">
        <v>3</v>
      </c>
      <c r="AM95" s="40">
        <v>66465.674467078235</v>
      </c>
      <c r="AN95" s="40"/>
      <c r="AO95" s="40"/>
      <c r="AP95" s="40"/>
      <c r="AQ95" s="40"/>
      <c r="AR95" s="40"/>
      <c r="AS95" s="40"/>
      <c r="AT95" s="40"/>
      <c r="AU95" s="40"/>
      <c r="AV95" s="40"/>
      <c r="AW95" s="40"/>
      <c r="AX95" s="40"/>
      <c r="AY95" s="40"/>
      <c r="AZ95" s="40">
        <v>1</v>
      </c>
      <c r="BA95" s="40">
        <v>59819.107020370408</v>
      </c>
      <c r="BB95" s="40">
        <v>1</v>
      </c>
      <c r="BC95" s="40">
        <v>59819.107020370408</v>
      </c>
      <c r="BD95" s="40">
        <v>1</v>
      </c>
      <c r="BE95" s="40">
        <v>43867.345148271634</v>
      </c>
      <c r="BF95" s="40">
        <v>3</v>
      </c>
      <c r="BG95" s="40">
        <v>54501.85306300415</v>
      </c>
      <c r="BH95" s="40"/>
      <c r="BI95" s="40"/>
      <c r="BJ95" s="40"/>
      <c r="BK95" s="40"/>
      <c r="BL95" s="40">
        <v>1</v>
      </c>
      <c r="BM95" s="40">
        <v>63807.047488395103</v>
      </c>
      <c r="BN95" s="40"/>
      <c r="BO95" s="40"/>
      <c r="BP95" s="40">
        <v>1</v>
      </c>
      <c r="BQ95" s="40">
        <v>63807.047488395103</v>
      </c>
      <c r="BR95" s="40"/>
      <c r="BS95" s="40"/>
      <c r="BT95" s="40"/>
      <c r="BU95" s="40"/>
      <c r="BV95" s="40">
        <v>1</v>
      </c>
      <c r="BW95" s="40">
        <v>40000</v>
      </c>
      <c r="BX95" s="40">
        <v>1</v>
      </c>
      <c r="BY95" s="40">
        <v>56628.754645950656</v>
      </c>
      <c r="BZ95" s="40">
        <v>2</v>
      </c>
      <c r="CA95" s="40">
        <v>48314.377322975328</v>
      </c>
      <c r="CB95" s="40">
        <v>6</v>
      </c>
      <c r="CC95" s="40">
        <v>53990.226887226359</v>
      </c>
      <c r="CD95" s="40"/>
      <c r="CE95" s="40"/>
      <c r="CF95" s="40"/>
      <c r="CG95" s="40"/>
      <c r="CH95" s="40"/>
      <c r="CI95" s="40"/>
      <c r="CJ95" s="40"/>
      <c r="CK95" s="40"/>
      <c r="CL95" s="40"/>
      <c r="CM95" s="40"/>
      <c r="CN95" s="40"/>
      <c r="CO95" s="40"/>
      <c r="CP95" s="40">
        <v>1</v>
      </c>
      <c r="CQ95" s="40">
        <v>72000</v>
      </c>
      <c r="CR95" s="40"/>
      <c r="CS95" s="40"/>
      <c r="CT95" s="40"/>
      <c r="CU95" s="40"/>
      <c r="CV95" s="40">
        <v>1</v>
      </c>
      <c r="CW95" s="40">
        <v>72000</v>
      </c>
      <c r="CX95" s="40"/>
      <c r="CY95" s="40"/>
      <c r="CZ95" s="40"/>
      <c r="DA95" s="40"/>
      <c r="DB95" s="40"/>
      <c r="DC95" s="40"/>
      <c r="DD95" s="40"/>
      <c r="DE95" s="40"/>
      <c r="DF95" s="40"/>
      <c r="DG95" s="40"/>
      <c r="DH95" s="40"/>
      <c r="DI95" s="40"/>
      <c r="DJ95" s="40"/>
      <c r="DK95" s="40"/>
      <c r="DL95" s="40"/>
      <c r="DM95" s="40"/>
      <c r="DN95" s="40"/>
      <c r="DO95" s="40"/>
      <c r="DP95" s="40">
        <v>1</v>
      </c>
      <c r="DQ95" s="40">
        <v>72000</v>
      </c>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v>1</v>
      </c>
      <c r="HQ95" s="40">
        <v>39879.404680246938</v>
      </c>
      <c r="HR95" s="40"/>
      <c r="HS95" s="40"/>
      <c r="HT95" s="40">
        <v>1</v>
      </c>
      <c r="HU95" s="40">
        <v>39879.404680246938</v>
      </c>
      <c r="HV95" s="40">
        <v>1</v>
      </c>
      <c r="HW95" s="40">
        <v>39879.404680246938</v>
      </c>
      <c r="HX95" s="40"/>
      <c r="HY95" s="40"/>
      <c r="HZ95" s="40">
        <v>1</v>
      </c>
      <c r="IA95" s="40">
        <v>120000</v>
      </c>
      <c r="IB95" s="40"/>
      <c r="IC95" s="40"/>
      <c r="ID95" s="40"/>
      <c r="IE95" s="40"/>
      <c r="IF95" s="40">
        <v>1</v>
      </c>
      <c r="IG95" s="40">
        <v>120000</v>
      </c>
      <c r="IH95" s="40"/>
      <c r="II95" s="40"/>
      <c r="IJ95" s="40"/>
      <c r="IK95" s="40"/>
      <c r="IL95" s="40">
        <v>1</v>
      </c>
      <c r="IM95" s="40">
        <v>67794.987956419791</v>
      </c>
      <c r="IN95" s="40"/>
      <c r="IO95" s="40"/>
      <c r="IP95" s="40">
        <v>1</v>
      </c>
      <c r="IQ95" s="40">
        <v>67794.987956419791</v>
      </c>
      <c r="IR95" s="40"/>
      <c r="IS95" s="40"/>
      <c r="IT95" s="40"/>
      <c r="IU95" s="40"/>
      <c r="IV95" s="40">
        <v>1</v>
      </c>
      <c r="IW95" s="40">
        <v>143565.85684888897</v>
      </c>
      <c r="IX95" s="40"/>
      <c r="IY95" s="40"/>
      <c r="IZ95" s="40">
        <v>1</v>
      </c>
      <c r="JA95" s="40">
        <v>143565.85684888897</v>
      </c>
      <c r="JB95" s="40"/>
      <c r="JC95" s="40"/>
      <c r="JD95" s="40"/>
      <c r="JE95" s="40"/>
      <c r="JF95" s="40">
        <v>1</v>
      </c>
      <c r="JG95" s="40">
        <v>87734.690296543267</v>
      </c>
      <c r="JH95" s="40"/>
      <c r="JI95" s="40"/>
      <c r="JJ95" s="40">
        <v>1</v>
      </c>
      <c r="JK95" s="40">
        <v>87734.690296543267</v>
      </c>
      <c r="JL95" s="40">
        <v>4</v>
      </c>
      <c r="JM95" s="40">
        <v>104773.88377546301</v>
      </c>
      <c r="JN95" s="40"/>
      <c r="JO95" s="40"/>
      <c r="JP95" s="40"/>
      <c r="JQ95" s="40"/>
      <c r="JR95" s="40"/>
      <c r="JS95" s="40"/>
      <c r="JT95" s="40"/>
      <c r="JU95" s="40"/>
      <c r="JV95" s="40"/>
      <c r="JW95" s="40"/>
      <c r="JX95" s="40"/>
      <c r="JY95" s="40"/>
      <c r="JZ95" s="40"/>
      <c r="KA95" s="40"/>
      <c r="KB95" s="40"/>
      <c r="KC95" s="40"/>
      <c r="KD95" s="40"/>
      <c r="KE95" s="40"/>
      <c r="KF95" s="40"/>
      <c r="KG95" s="40"/>
      <c r="KH95" s="40"/>
      <c r="KI95" s="40"/>
      <c r="KJ95" s="40"/>
      <c r="KK95" s="40"/>
      <c r="KL95" s="40"/>
      <c r="KM95" s="40"/>
      <c r="KN95" s="40"/>
      <c r="KO95" s="40"/>
      <c r="KP95" s="40"/>
      <c r="KQ95" s="40"/>
      <c r="KR95" s="40"/>
      <c r="KS95" s="40"/>
      <c r="KT95" s="40"/>
      <c r="KU95" s="40"/>
      <c r="KV95" s="40"/>
      <c r="KW95" s="40"/>
      <c r="KX95" s="40"/>
      <c r="KY95" s="40"/>
      <c r="KZ95" s="40"/>
      <c r="LA95" s="40"/>
      <c r="LB95" s="40"/>
      <c r="LC95" s="40"/>
      <c r="LD95" s="40"/>
      <c r="LE95" s="40"/>
      <c r="LF95" s="40"/>
      <c r="LG95" s="40"/>
      <c r="LH95" s="40"/>
      <c r="LI95" s="40"/>
      <c r="LJ95" s="40"/>
      <c r="LK95" s="40"/>
      <c r="LL95" s="40"/>
      <c r="LM95" s="40"/>
      <c r="LN95" s="40"/>
      <c r="LO95" s="40"/>
      <c r="LP95" s="40"/>
      <c r="LQ95" s="40"/>
      <c r="LR95" s="40"/>
      <c r="LS95" s="40"/>
      <c r="LT95" s="40"/>
      <c r="LU95" s="40"/>
      <c r="LV95" s="40"/>
      <c r="LW95" s="40"/>
      <c r="LX95" s="40"/>
      <c r="LY95" s="40"/>
      <c r="LZ95" s="40"/>
      <c r="MA95" s="40"/>
      <c r="MB95" s="40"/>
      <c r="MC95" s="40"/>
      <c r="MD95" s="40"/>
      <c r="ME95" s="40"/>
      <c r="MF95" s="40"/>
      <c r="MG95" s="40"/>
      <c r="MH95" s="40"/>
      <c r="MI95" s="40"/>
      <c r="MJ95" s="40"/>
      <c r="MK95" s="40"/>
      <c r="ML95" s="40"/>
      <c r="MM95" s="40"/>
      <c r="MN95" s="40"/>
      <c r="MO95" s="40"/>
      <c r="MP95" s="40"/>
      <c r="MQ95" s="40"/>
      <c r="MR95" s="40"/>
      <c r="MS95" s="40"/>
      <c r="MT95" s="40"/>
      <c r="MU95" s="40"/>
      <c r="MV95" s="40"/>
      <c r="MW95" s="40"/>
      <c r="MX95" s="40"/>
      <c r="MY95" s="40"/>
      <c r="MZ95" s="40">
        <v>15</v>
      </c>
      <c r="NA95" s="40">
        <v>70287.554967112796</v>
      </c>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c r="UH95"/>
      <c r="UI95"/>
      <c r="UJ95"/>
      <c r="UK95"/>
      <c r="UL95"/>
      <c r="UM95"/>
      <c r="UN95"/>
      <c r="UO95"/>
      <c r="UP95"/>
      <c r="UQ95"/>
      <c r="UR95"/>
      <c r="US95"/>
      <c r="UT95"/>
      <c r="UU95"/>
      <c r="UV95"/>
      <c r="UW95"/>
      <c r="UX95"/>
      <c r="UY95"/>
      <c r="UZ95"/>
      <c r="VA95"/>
      <c r="VB95"/>
      <c r="VC95"/>
      <c r="VD95"/>
      <c r="VE95"/>
      <c r="VF95"/>
      <c r="VG95"/>
      <c r="VH95"/>
      <c r="VI95"/>
      <c r="VJ95"/>
      <c r="VK95"/>
      <c r="VL95"/>
      <c r="VM95"/>
      <c r="VN95"/>
      <c r="VO95"/>
      <c r="VP95"/>
      <c r="VQ95"/>
      <c r="VR95"/>
      <c r="VS95"/>
      <c r="VT95"/>
      <c r="VU95"/>
      <c r="VV95"/>
      <c r="VW95"/>
      <c r="VX95"/>
      <c r="VY95"/>
      <c r="VZ95"/>
      <c r="WA95"/>
      <c r="WB95"/>
      <c r="WC95"/>
      <c r="WD95"/>
      <c r="WE95"/>
      <c r="WF95"/>
      <c r="WG95"/>
      <c r="WH95"/>
      <c r="WI95"/>
      <c r="WJ95"/>
      <c r="WK95"/>
      <c r="WL95"/>
      <c r="WM95"/>
      <c r="WN95"/>
      <c r="WO95"/>
      <c r="WP95"/>
      <c r="WQ95"/>
      <c r="WR95"/>
      <c r="WS95"/>
      <c r="WT95"/>
      <c r="WU95"/>
      <c r="WV95"/>
      <c r="WW95"/>
      <c r="WX95"/>
      <c r="WY95"/>
      <c r="WZ95"/>
      <c r="XA95"/>
      <c r="XB95"/>
      <c r="XC95"/>
      <c r="XD95"/>
      <c r="XE95"/>
      <c r="XF95"/>
      <c r="XG95"/>
      <c r="XH95"/>
      <c r="XI95"/>
      <c r="XJ95"/>
      <c r="XK95"/>
      <c r="XL95"/>
      <c r="XM95"/>
      <c r="XN95"/>
      <c r="XO95"/>
      <c r="XP95"/>
      <c r="XQ95"/>
      <c r="XR95"/>
      <c r="XS95"/>
      <c r="XT95"/>
      <c r="XU95"/>
      <c r="XV95"/>
      <c r="XW95"/>
      <c r="XX95"/>
      <c r="XY95"/>
      <c r="XZ95"/>
      <c r="YA95"/>
      <c r="YB95"/>
      <c r="YC95"/>
      <c r="YD95"/>
      <c r="YE95"/>
      <c r="YF95"/>
      <c r="YG95"/>
      <c r="YH95"/>
      <c r="YI95"/>
      <c r="YJ95"/>
      <c r="YK95"/>
      <c r="YL95"/>
      <c r="YM95"/>
      <c r="YN95"/>
      <c r="YO95"/>
      <c r="YP95"/>
      <c r="YQ95"/>
      <c r="YR95"/>
      <c r="YS95"/>
      <c r="YT95"/>
      <c r="YU95"/>
      <c r="YV95"/>
      <c r="YW95"/>
      <c r="YX95"/>
      <c r="YY95"/>
      <c r="YZ95"/>
      <c r="ZA95"/>
      <c r="ZB95"/>
      <c r="ZC95"/>
      <c r="ZD95"/>
      <c r="ZE95"/>
      <c r="ZF95"/>
      <c r="ZG95"/>
      <c r="ZH95"/>
      <c r="ZI95"/>
      <c r="ZJ95"/>
      <c r="ZK95"/>
      <c r="ZL95"/>
      <c r="ZM95"/>
      <c r="ZN95"/>
      <c r="ZO95"/>
      <c r="ZP95"/>
      <c r="ZQ95"/>
      <c r="ZR95"/>
      <c r="ZS95"/>
      <c r="ZT95"/>
      <c r="ZU95"/>
      <c r="ZV95"/>
      <c r="ZW95"/>
      <c r="ZX95"/>
      <c r="ZY95"/>
      <c r="ZZ95"/>
      <c r="AAA95"/>
      <c r="AAB95"/>
      <c r="AAC95"/>
      <c r="AAD95"/>
      <c r="AAE95"/>
      <c r="AAF95"/>
      <c r="AAG95"/>
      <c r="AAH95"/>
      <c r="AAI95"/>
      <c r="AAJ95"/>
      <c r="AAK95"/>
      <c r="AAL95"/>
      <c r="AAM95"/>
      <c r="AAN95"/>
      <c r="AAO95"/>
      <c r="AAP95"/>
      <c r="AAQ95"/>
      <c r="AAR95"/>
      <c r="AAS95"/>
      <c r="AAT95"/>
      <c r="AAU95"/>
      <c r="AAV95"/>
      <c r="AAW95"/>
      <c r="AAX95"/>
      <c r="AAY95"/>
      <c r="AAZ95"/>
      <c r="ABA95"/>
      <c r="ABB95"/>
      <c r="ABC95"/>
      <c r="ABD95"/>
      <c r="ABE95"/>
      <c r="ABF95"/>
      <c r="ABG95"/>
      <c r="ABH95"/>
      <c r="ABI95"/>
      <c r="ABJ95"/>
      <c r="ABK95"/>
      <c r="ABL95"/>
      <c r="ABM95"/>
      <c r="ABN95"/>
      <c r="ABO95"/>
      <c r="ABP95"/>
      <c r="ABQ95"/>
      <c r="ABR95"/>
      <c r="ABS95"/>
      <c r="ABT95"/>
      <c r="ABU95"/>
      <c r="ABV95"/>
      <c r="ABW95"/>
      <c r="ABX95"/>
      <c r="ABY95"/>
      <c r="ABZ95"/>
      <c r="ACA95"/>
      <c r="ACB95"/>
      <c r="ACC95"/>
      <c r="ACD95"/>
      <c r="ACE95"/>
      <c r="ACF95"/>
      <c r="ACG95"/>
      <c r="ACH95"/>
      <c r="ACI95"/>
      <c r="ACJ95"/>
      <c r="ACK95"/>
      <c r="ACL95"/>
      <c r="ACM95"/>
      <c r="ACN95"/>
      <c r="ACO95"/>
      <c r="ACP95"/>
      <c r="ACQ95"/>
      <c r="ACR95"/>
      <c r="ACS95"/>
      <c r="ACT95"/>
      <c r="ACU95"/>
      <c r="ACV95"/>
      <c r="ACW95"/>
      <c r="ACX95"/>
      <c r="ACY95"/>
      <c r="ACZ95"/>
      <c r="ADA95"/>
      <c r="ADB95"/>
      <c r="ADC95"/>
      <c r="ADD95"/>
      <c r="ADE95"/>
      <c r="ADF95"/>
      <c r="ADG95"/>
      <c r="ADH95"/>
      <c r="ADI95"/>
      <c r="ADJ95"/>
      <c r="ADK95"/>
      <c r="ADL95"/>
      <c r="ADM95"/>
      <c r="ADN95"/>
      <c r="ADO95"/>
      <c r="ADP95"/>
      <c r="ADQ95"/>
      <c r="ADR95"/>
      <c r="ADS95"/>
      <c r="ADT95"/>
      <c r="ADU95"/>
      <c r="ADV95"/>
      <c r="ADW95"/>
      <c r="ADX95"/>
      <c r="ADY95"/>
      <c r="ADZ95"/>
      <c r="AEA95"/>
      <c r="AEB95"/>
      <c r="AEC95"/>
      <c r="AED95"/>
      <c r="AEE95"/>
      <c r="AEF95"/>
      <c r="AEG95"/>
      <c r="AEH95"/>
      <c r="AEI95"/>
      <c r="AEJ95"/>
      <c r="AEK95"/>
      <c r="AEL95"/>
      <c r="AEM95"/>
      <c r="AEN95"/>
      <c r="AEO95"/>
      <c r="AEP95"/>
      <c r="AEQ95"/>
      <c r="AER95"/>
      <c r="AES95"/>
      <c r="AET95"/>
      <c r="AEU95"/>
      <c r="AEV95"/>
      <c r="AEW95"/>
      <c r="AEX95"/>
      <c r="AEY95"/>
      <c r="AEZ95"/>
      <c r="AFA95"/>
      <c r="AFB95"/>
      <c r="AFC95"/>
      <c r="AFD95"/>
      <c r="AFE95"/>
      <c r="AFF95"/>
      <c r="AFG95"/>
      <c r="AFH95"/>
      <c r="AFI95"/>
      <c r="AFJ95"/>
      <c r="AFK95"/>
      <c r="AFL95"/>
      <c r="AFM95"/>
      <c r="AFN95"/>
      <c r="AFO95"/>
      <c r="AFP95"/>
      <c r="AFQ95"/>
      <c r="AFR95"/>
      <c r="AFS95"/>
      <c r="AFT95"/>
      <c r="AFU95"/>
      <c r="AFV95"/>
      <c r="AFW95"/>
      <c r="AFX95"/>
      <c r="AFY95"/>
      <c r="AFZ95"/>
      <c r="AGA95"/>
      <c r="AGB95"/>
      <c r="AGC95"/>
      <c r="AGD95"/>
      <c r="AGE95"/>
      <c r="AGF95"/>
      <c r="AGG95"/>
      <c r="AGH95"/>
      <c r="AGI95"/>
      <c r="AGJ95"/>
      <c r="AGK95"/>
      <c r="AGL95"/>
      <c r="AGM95"/>
      <c r="AGN95"/>
      <c r="AGO95"/>
      <c r="AGP95"/>
      <c r="AGQ95"/>
      <c r="AGR95"/>
      <c r="AGS95"/>
      <c r="AGT95"/>
      <c r="AGU95"/>
      <c r="AGV95"/>
      <c r="AGW95"/>
      <c r="AGX95"/>
      <c r="AGY95"/>
      <c r="AGZ95"/>
      <c r="AHA95"/>
      <c r="AHB95"/>
      <c r="AHC95"/>
      <c r="AHD95"/>
      <c r="AHE95"/>
      <c r="AHF95"/>
      <c r="AHG95"/>
      <c r="AHH95"/>
      <c r="AHI95"/>
      <c r="AHJ95"/>
      <c r="AHK95"/>
      <c r="AHL95"/>
      <c r="AHM95"/>
      <c r="AHN95"/>
      <c r="AHO95"/>
      <c r="AHP95"/>
      <c r="AHQ95"/>
      <c r="AHR95"/>
      <c r="AHS95"/>
      <c r="AHT95"/>
      <c r="AHU95"/>
      <c r="AHV95"/>
      <c r="AHW95"/>
      <c r="AHX95"/>
      <c r="AHY95"/>
      <c r="AHZ95"/>
      <c r="AIA95"/>
      <c r="AIB95"/>
      <c r="AIC95"/>
      <c r="AID95"/>
      <c r="AIE95"/>
      <c r="AIF95"/>
      <c r="AIG95"/>
      <c r="AIH95"/>
      <c r="AII95"/>
      <c r="AIJ95"/>
      <c r="AIK95"/>
      <c r="AIL95"/>
      <c r="AIM95"/>
      <c r="AIN95"/>
      <c r="AIO95"/>
      <c r="AIP95"/>
      <c r="AIQ95"/>
      <c r="AIR95"/>
      <c r="AIS95"/>
      <c r="AIT95"/>
      <c r="AIU95"/>
      <c r="AIV95"/>
      <c r="AIW95"/>
      <c r="AIX95"/>
      <c r="AIY95"/>
      <c r="AIZ95"/>
      <c r="AJA95"/>
      <c r="AJB95"/>
      <c r="AJC95"/>
      <c r="AJD95"/>
      <c r="AJE95"/>
      <c r="AJF95"/>
      <c r="AJG95"/>
      <c r="AJH95"/>
      <c r="AJI95"/>
      <c r="AJJ95"/>
      <c r="AJK95"/>
      <c r="AJL95"/>
      <c r="AJM95"/>
      <c r="AJN95"/>
      <c r="AJO95"/>
      <c r="AJP95"/>
      <c r="AJQ95"/>
      <c r="AJR95"/>
      <c r="AJS95"/>
      <c r="AJT95"/>
      <c r="AJU95"/>
      <c r="AJV95"/>
      <c r="AJW95"/>
      <c r="AJX95"/>
      <c r="AJY95"/>
      <c r="AJZ95"/>
      <c r="AKA95"/>
      <c r="AKB95"/>
      <c r="AKC95"/>
      <c r="AKD95"/>
      <c r="AKE95"/>
      <c r="AKF95"/>
      <c r="AKG95"/>
      <c r="AKH95"/>
      <c r="AKI95"/>
      <c r="AKJ95"/>
      <c r="AKK95"/>
      <c r="AKL95"/>
      <c r="AKM95"/>
      <c r="AKN95"/>
      <c r="AKO95"/>
      <c r="AKP95"/>
      <c r="AKQ95"/>
      <c r="AKR95"/>
      <c r="AKS95"/>
      <c r="AKT95"/>
      <c r="AKU95"/>
      <c r="AKV95"/>
      <c r="AKW95"/>
      <c r="AKX95"/>
      <c r="AKY95"/>
      <c r="AKZ95"/>
      <c r="ALA95"/>
      <c r="ALB95"/>
      <c r="ALC95"/>
      <c r="ALD95"/>
      <c r="ALE95"/>
      <c r="ALF95"/>
      <c r="ALG95"/>
      <c r="ALH95"/>
      <c r="ALI95"/>
      <c r="ALJ95"/>
      <c r="ALK95"/>
      <c r="ALL95"/>
      <c r="ALM95"/>
      <c r="ALN95"/>
      <c r="ALO95"/>
      <c r="ALP95"/>
      <c r="ALQ95"/>
      <c r="ALR95"/>
      <c r="ALS95"/>
      <c r="ALT95"/>
      <c r="ALU95"/>
      <c r="ALV95"/>
      <c r="ALW95"/>
      <c r="ALX95"/>
      <c r="ALY95"/>
      <c r="ALZ95"/>
      <c r="AMA95"/>
      <c r="AMB95"/>
      <c r="AMC95"/>
      <c r="AMD95"/>
      <c r="AME95"/>
      <c r="AMF95"/>
      <c r="AMG95"/>
      <c r="AMH95"/>
      <c r="AMI95"/>
      <c r="AMJ95"/>
      <c r="AMK95"/>
      <c r="AML95"/>
      <c r="AMM95"/>
      <c r="AMN95"/>
      <c r="AMO95"/>
      <c r="AMP95"/>
      <c r="AMQ95"/>
      <c r="AMR95"/>
      <c r="AMS95"/>
      <c r="AMT95"/>
      <c r="AMU95"/>
      <c r="AMV95"/>
      <c r="AMW95"/>
      <c r="AMX95"/>
      <c r="AMY95"/>
      <c r="AMZ95"/>
      <c r="ANA95"/>
      <c r="ANB95"/>
      <c r="ANC95"/>
      <c r="AND95"/>
      <c r="ANE95"/>
      <c r="ANF95"/>
      <c r="ANG95"/>
      <c r="ANH95"/>
      <c r="ANI95"/>
      <c r="ANJ95"/>
      <c r="ANK95"/>
      <c r="ANL95"/>
      <c r="ANM95"/>
      <c r="ANN95"/>
      <c r="ANO95"/>
      <c r="ANP95"/>
      <c r="ANQ95"/>
      <c r="ANR95"/>
      <c r="ANS95"/>
      <c r="ANT95"/>
      <c r="ANU95"/>
      <c r="ANV95"/>
      <c r="ANW95"/>
      <c r="ANX95"/>
      <c r="ANY95"/>
      <c r="ANZ95"/>
      <c r="AOA95"/>
      <c r="AOB95"/>
      <c r="AOC95"/>
      <c r="AOD95"/>
      <c r="AOE95"/>
      <c r="AOF95"/>
      <c r="AOG95"/>
      <c r="AOH95"/>
      <c r="AOI95"/>
      <c r="AOJ95"/>
      <c r="AOK95"/>
      <c r="AOL95"/>
      <c r="AOM95"/>
      <c r="AON95"/>
      <c r="AOO95"/>
      <c r="AOP95"/>
      <c r="AOQ95"/>
      <c r="AOR95"/>
      <c r="AOS95"/>
      <c r="AOT95"/>
      <c r="AOU95"/>
      <c r="AOV95"/>
      <c r="AOW95"/>
      <c r="AOX95"/>
      <c r="AOY95"/>
      <c r="AOZ95"/>
      <c r="APA95"/>
      <c r="APB95"/>
      <c r="APC95"/>
      <c r="APD95"/>
      <c r="APE95"/>
      <c r="APF95"/>
      <c r="APG95"/>
      <c r="APH95"/>
      <c r="API95"/>
      <c r="APJ95"/>
      <c r="APK95"/>
      <c r="APL95"/>
      <c r="APM95"/>
      <c r="APN95"/>
      <c r="APO95"/>
      <c r="APP95"/>
      <c r="APQ95"/>
      <c r="APR95"/>
      <c r="APS95"/>
      <c r="APT95"/>
      <c r="APU95"/>
      <c r="APV95"/>
      <c r="APW95"/>
      <c r="APX95"/>
      <c r="APY95"/>
      <c r="APZ95"/>
      <c r="AQA95"/>
      <c r="AQB95"/>
      <c r="AQC95"/>
      <c r="AQD95"/>
      <c r="AQE95"/>
      <c r="AQF95"/>
      <c r="AQG95"/>
      <c r="AQH95"/>
      <c r="AQI95"/>
      <c r="AQJ95"/>
      <c r="AQK95"/>
      <c r="AQL95"/>
      <c r="AQM95"/>
      <c r="AQN95"/>
      <c r="AQO95"/>
      <c r="AQP95"/>
      <c r="AQQ95"/>
      <c r="AQR95"/>
      <c r="AQS95"/>
      <c r="AQT95"/>
      <c r="AQU95"/>
      <c r="AQV95"/>
      <c r="AQW95"/>
      <c r="AQX95"/>
      <c r="AQY95"/>
      <c r="AQZ95"/>
      <c r="ARA95"/>
      <c r="ARB95"/>
      <c r="ARC95"/>
      <c r="ARD95"/>
      <c r="ARE95"/>
      <c r="ARF95"/>
      <c r="ARG95"/>
      <c r="ARH95"/>
      <c r="ARI95"/>
      <c r="ARJ95"/>
      <c r="ARK95"/>
      <c r="ARL95"/>
      <c r="ARM95"/>
      <c r="ARN95"/>
      <c r="ARO95"/>
      <c r="ARP95"/>
      <c r="ARQ95"/>
      <c r="ARR95"/>
      <c r="ARS95"/>
      <c r="ART95"/>
      <c r="ARU95"/>
      <c r="ARV95"/>
      <c r="ARW95"/>
      <c r="ARX95"/>
      <c r="ARY95"/>
      <c r="ARZ95"/>
      <c r="ASA95"/>
      <c r="ASB95"/>
      <c r="ASC95"/>
      <c r="ASD95"/>
      <c r="ASE95"/>
      <c r="ASF95"/>
      <c r="ASG95"/>
      <c r="ASH95"/>
      <c r="ASI95"/>
      <c r="ASJ95"/>
      <c r="ASK95"/>
      <c r="ASL95"/>
      <c r="ASM95"/>
      <c r="ASN95"/>
      <c r="ASO95"/>
      <c r="ASP95"/>
      <c r="ASQ95"/>
      <c r="ASR95"/>
      <c r="ASS95"/>
      <c r="AST95"/>
      <c r="ASU95"/>
      <c r="ASV95"/>
      <c r="ASW95"/>
      <c r="ASX95"/>
      <c r="ASY95"/>
      <c r="ASZ95"/>
      <c r="ATA95"/>
      <c r="ATB95"/>
      <c r="ATC95"/>
      <c r="ATD95"/>
      <c r="ATE95"/>
      <c r="ATF95"/>
      <c r="ATG95"/>
      <c r="ATH95"/>
      <c r="ATI95"/>
      <c r="ATJ95"/>
      <c r="ATK95"/>
      <c r="ATL95"/>
      <c r="ATM95"/>
      <c r="ATN95"/>
      <c r="ATO95"/>
      <c r="ATP95"/>
      <c r="ATQ95"/>
      <c r="ATR95"/>
      <c r="ATS95"/>
      <c r="ATT95"/>
      <c r="ATU95"/>
      <c r="ATV95"/>
      <c r="ATW95"/>
      <c r="ATX95"/>
      <c r="ATY95"/>
      <c r="ATZ95"/>
      <c r="AUA95"/>
      <c r="AUB95"/>
      <c r="AUC95"/>
      <c r="AUD95"/>
      <c r="AUE95"/>
      <c r="AUF95"/>
      <c r="AUG95"/>
      <c r="AUH95"/>
      <c r="AUI95"/>
      <c r="AUJ95"/>
      <c r="AUK95"/>
      <c r="AUL95"/>
      <c r="AUM95"/>
      <c r="AUN95"/>
      <c r="AUO95"/>
      <c r="AUP95"/>
      <c r="AUQ95"/>
      <c r="AUR95"/>
      <c r="AUS95"/>
      <c r="AUT95"/>
      <c r="AUU95"/>
      <c r="AUV95"/>
      <c r="AUW95"/>
      <c r="AUX95"/>
      <c r="AUY95"/>
      <c r="AUZ95"/>
      <c r="AVA95"/>
      <c r="AVB95"/>
      <c r="AVC95"/>
      <c r="AVD95"/>
      <c r="AVE95"/>
      <c r="AVF95"/>
      <c r="AVG95"/>
      <c r="AVH95"/>
      <c r="AVI95"/>
      <c r="AVJ95"/>
      <c r="AVK95"/>
      <c r="AVL95"/>
      <c r="AVM95"/>
      <c r="AVN95"/>
      <c r="AVO95"/>
      <c r="AVP95"/>
      <c r="AVQ95"/>
      <c r="AVR95"/>
      <c r="AVS95"/>
      <c r="AVT95"/>
      <c r="AVU95"/>
      <c r="AVV95"/>
      <c r="AVW95"/>
      <c r="AVX95"/>
      <c r="AVY95"/>
      <c r="AVZ95"/>
      <c r="AWA95"/>
    </row>
    <row r="96" spans="1:1275" ht="15" x14ac:dyDescent="0.25">
      <c r="A96" s="41" t="s">
        <v>145</v>
      </c>
      <c r="B96" s="40"/>
      <c r="C96" s="40"/>
      <c r="D96" s="40"/>
      <c r="E96" s="40"/>
      <c r="F96" s="40"/>
      <c r="G96" s="40"/>
      <c r="H96" s="40"/>
      <c r="I96" s="40"/>
      <c r="J96" s="40"/>
      <c r="K96" s="40"/>
      <c r="L96" s="40"/>
      <c r="M96" s="40"/>
      <c r="N96" s="40"/>
      <c r="O96" s="40"/>
      <c r="P96" s="40"/>
      <c r="Q96" s="40"/>
      <c r="R96" s="40"/>
      <c r="S96" s="40"/>
      <c r="T96" s="40"/>
      <c r="U96" s="40"/>
      <c r="V96" s="40"/>
      <c r="W96" s="40"/>
      <c r="X96" s="40">
        <v>1</v>
      </c>
      <c r="Y96" s="40">
        <v>19068</v>
      </c>
      <c r="Z96" s="40">
        <v>1</v>
      </c>
      <c r="AA96" s="40">
        <v>19068</v>
      </c>
      <c r="AB96" s="40"/>
      <c r="AC96" s="40"/>
      <c r="AD96" s="40"/>
      <c r="AE96" s="40"/>
      <c r="AF96" s="40"/>
      <c r="AG96" s="40"/>
      <c r="AH96" s="40"/>
      <c r="AI96" s="40"/>
      <c r="AJ96" s="40"/>
      <c r="AK96" s="40"/>
      <c r="AL96" s="40">
        <v>1</v>
      </c>
      <c r="AM96" s="40">
        <v>19068</v>
      </c>
      <c r="AN96" s="40"/>
      <c r="AO96" s="40"/>
      <c r="AP96" s="40"/>
      <c r="AQ96" s="40"/>
      <c r="AR96" s="40"/>
      <c r="AS96" s="40"/>
      <c r="AT96" s="40">
        <v>1</v>
      </c>
      <c r="AU96" s="40">
        <v>86000</v>
      </c>
      <c r="AV96" s="40">
        <v>1</v>
      </c>
      <c r="AW96" s="40">
        <v>86000</v>
      </c>
      <c r="AX96" s="40"/>
      <c r="AY96" s="40"/>
      <c r="AZ96" s="40"/>
      <c r="BA96" s="40"/>
      <c r="BB96" s="40">
        <v>1</v>
      </c>
      <c r="BC96" s="40">
        <v>3982.448779308334</v>
      </c>
      <c r="BD96" s="40"/>
      <c r="BE96" s="40"/>
      <c r="BF96" s="40">
        <v>1</v>
      </c>
      <c r="BG96" s="40">
        <v>3982.448779308334</v>
      </c>
      <c r="BH96" s="40"/>
      <c r="BI96" s="40"/>
      <c r="BJ96" s="40"/>
      <c r="BK96" s="40"/>
      <c r="BL96" s="40"/>
      <c r="BM96" s="40"/>
      <c r="BN96" s="40"/>
      <c r="BO96" s="40"/>
      <c r="BP96" s="40"/>
      <c r="BQ96" s="40"/>
      <c r="BR96" s="40"/>
      <c r="BS96" s="40"/>
      <c r="BT96" s="40"/>
      <c r="BU96" s="40"/>
      <c r="BV96" s="40"/>
      <c r="BW96" s="40"/>
      <c r="BX96" s="40"/>
      <c r="BY96" s="40"/>
      <c r="BZ96" s="40"/>
      <c r="CA96" s="40"/>
      <c r="CB96" s="40">
        <v>2</v>
      </c>
      <c r="CC96" s="40">
        <v>44991.224389654169</v>
      </c>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v>2</v>
      </c>
      <c r="IC96" s="40">
        <v>7538.2066179764897</v>
      </c>
      <c r="ID96" s="40"/>
      <c r="IE96" s="40"/>
      <c r="IF96" s="40">
        <v>2</v>
      </c>
      <c r="IG96" s="40">
        <v>7538.2066179764897</v>
      </c>
      <c r="IH96" s="40"/>
      <c r="II96" s="40"/>
      <c r="IJ96" s="40"/>
      <c r="IK96" s="40"/>
      <c r="IL96" s="40">
        <v>1</v>
      </c>
      <c r="IM96" s="40">
        <v>5689.2125418690484</v>
      </c>
      <c r="IN96" s="40"/>
      <c r="IO96" s="40"/>
      <c r="IP96" s="40">
        <v>1</v>
      </c>
      <c r="IQ96" s="40">
        <v>5689.2125418690484</v>
      </c>
      <c r="IR96" s="40"/>
      <c r="IS96" s="40"/>
      <c r="IT96" s="40"/>
      <c r="IU96" s="40"/>
      <c r="IV96" s="40"/>
      <c r="IW96" s="40"/>
      <c r="IX96" s="40"/>
      <c r="IY96" s="40"/>
      <c r="IZ96" s="40"/>
      <c r="JA96" s="40"/>
      <c r="JB96" s="40"/>
      <c r="JC96" s="40"/>
      <c r="JD96" s="40"/>
      <c r="JE96" s="40"/>
      <c r="JF96" s="40">
        <v>1</v>
      </c>
      <c r="JG96" s="40">
        <v>17067.637625607145</v>
      </c>
      <c r="JH96" s="40"/>
      <c r="JI96" s="40"/>
      <c r="JJ96" s="40">
        <v>1</v>
      </c>
      <c r="JK96" s="40">
        <v>17067.637625607145</v>
      </c>
      <c r="JL96" s="40">
        <v>4</v>
      </c>
      <c r="JM96" s="40">
        <v>9458.3158508572924</v>
      </c>
      <c r="JN96" s="40"/>
      <c r="JO96" s="40"/>
      <c r="JP96" s="40"/>
      <c r="JQ96" s="40"/>
      <c r="JR96" s="40"/>
      <c r="JS96" s="40"/>
      <c r="JT96" s="40"/>
      <c r="JU96" s="40"/>
      <c r="JV96" s="40"/>
      <c r="JW96" s="40"/>
      <c r="JX96" s="40"/>
      <c r="JY96" s="40"/>
      <c r="JZ96" s="40"/>
      <c r="KA96" s="40"/>
      <c r="KB96" s="40"/>
      <c r="KC96" s="40"/>
      <c r="KD96" s="40"/>
      <c r="KE96" s="40"/>
      <c r="KF96" s="40"/>
      <c r="KG96" s="40"/>
      <c r="KH96" s="40"/>
      <c r="KI96" s="40"/>
      <c r="KJ96" s="40"/>
      <c r="KK96" s="40"/>
      <c r="KL96" s="40">
        <v>1</v>
      </c>
      <c r="KM96" s="40">
        <v>10809.503829551191</v>
      </c>
      <c r="KN96" s="40"/>
      <c r="KO96" s="40"/>
      <c r="KP96" s="40">
        <v>1</v>
      </c>
      <c r="KQ96" s="40">
        <v>10809.503829551191</v>
      </c>
      <c r="KR96" s="40"/>
      <c r="KS96" s="40"/>
      <c r="KT96" s="40">
        <v>1</v>
      </c>
      <c r="KU96" s="40">
        <v>18060</v>
      </c>
      <c r="KV96" s="40"/>
      <c r="KW96" s="40"/>
      <c r="KX96" s="40">
        <v>1</v>
      </c>
      <c r="KY96" s="40">
        <v>18060</v>
      </c>
      <c r="KZ96" s="40"/>
      <c r="LA96" s="40"/>
      <c r="LB96" s="40"/>
      <c r="LC96" s="40"/>
      <c r="LD96" s="40"/>
      <c r="LE96" s="40"/>
      <c r="LF96" s="40"/>
      <c r="LG96" s="40"/>
      <c r="LH96" s="40"/>
      <c r="LI96" s="40"/>
      <c r="LJ96" s="40"/>
      <c r="LK96" s="40"/>
      <c r="LL96" s="40">
        <v>2</v>
      </c>
      <c r="LM96" s="40">
        <v>14434.751914775596</v>
      </c>
      <c r="LN96" s="40"/>
      <c r="LO96" s="40"/>
      <c r="LP96" s="40">
        <v>1</v>
      </c>
      <c r="LQ96" s="40">
        <v>4019</v>
      </c>
      <c r="LR96" s="40"/>
      <c r="LS96" s="40"/>
      <c r="LT96" s="40"/>
      <c r="LU96" s="40"/>
      <c r="LV96" s="40">
        <v>1</v>
      </c>
      <c r="LW96" s="40">
        <v>4019</v>
      </c>
      <c r="LX96" s="40"/>
      <c r="LY96" s="40"/>
      <c r="LZ96" s="40"/>
      <c r="MA96" s="40"/>
      <c r="MB96" s="40"/>
      <c r="MC96" s="40"/>
      <c r="MD96" s="40"/>
      <c r="ME96" s="40"/>
      <c r="MF96" s="40"/>
      <c r="MG96" s="40"/>
      <c r="MH96" s="40"/>
      <c r="MI96" s="40"/>
      <c r="MJ96" s="40"/>
      <c r="MK96" s="40"/>
      <c r="ML96" s="40"/>
      <c r="MM96" s="40"/>
      <c r="MN96" s="40"/>
      <c r="MO96" s="40"/>
      <c r="MP96" s="40">
        <v>1</v>
      </c>
      <c r="MQ96" s="40">
        <v>12500</v>
      </c>
      <c r="MR96" s="40"/>
      <c r="MS96" s="40"/>
      <c r="MT96" s="40"/>
      <c r="MU96" s="40"/>
      <c r="MV96" s="40">
        <v>1</v>
      </c>
      <c r="MW96" s="40">
        <v>12500</v>
      </c>
      <c r="MX96" s="40">
        <v>2</v>
      </c>
      <c r="MY96" s="40">
        <v>8259.5</v>
      </c>
      <c r="MZ96" s="40">
        <v>11</v>
      </c>
      <c r="NA96" s="40">
        <v>17479.292364753517</v>
      </c>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c r="ST96"/>
      <c r="SU96"/>
      <c r="SV96"/>
      <c r="SW96"/>
      <c r="SX96"/>
      <c r="SY96"/>
      <c r="SZ96"/>
      <c r="TA96"/>
      <c r="TB96"/>
      <c r="TC96"/>
      <c r="TD96"/>
      <c r="TE96"/>
      <c r="TF96"/>
      <c r="TG96"/>
      <c r="TH96"/>
      <c r="TI96"/>
      <c r="TJ96"/>
      <c r="TK96"/>
      <c r="TL96"/>
      <c r="TM96"/>
      <c r="TN96"/>
      <c r="TO96"/>
      <c r="TP96"/>
      <c r="TQ96"/>
      <c r="TR96"/>
      <c r="TS96"/>
      <c r="TT96"/>
      <c r="TU96"/>
      <c r="TV96"/>
      <c r="TW96"/>
      <c r="TX96"/>
      <c r="TY96"/>
      <c r="TZ96"/>
      <c r="UA96"/>
      <c r="UB96"/>
      <c r="UC96"/>
      <c r="UD96"/>
      <c r="UE96"/>
      <c r="UF96"/>
      <c r="UG96"/>
      <c r="UH96"/>
      <c r="UI96"/>
      <c r="UJ96"/>
      <c r="UK96"/>
      <c r="UL96"/>
      <c r="UM96"/>
      <c r="UN96"/>
      <c r="UO96"/>
      <c r="UP96"/>
      <c r="UQ96"/>
      <c r="UR96"/>
      <c r="US96"/>
      <c r="UT96"/>
      <c r="UU96"/>
      <c r="UV96"/>
      <c r="UW96"/>
      <c r="UX96"/>
      <c r="UY96"/>
      <c r="UZ96"/>
      <c r="VA96"/>
      <c r="VB96"/>
      <c r="VC96"/>
      <c r="VD96"/>
      <c r="VE96"/>
      <c r="VF96"/>
      <c r="VG96"/>
      <c r="VH96"/>
      <c r="VI96"/>
      <c r="VJ96"/>
      <c r="VK96"/>
      <c r="VL96"/>
      <c r="VM96"/>
      <c r="VN96"/>
      <c r="VO96"/>
      <c r="VP96"/>
      <c r="VQ96"/>
      <c r="VR96"/>
      <c r="VS96"/>
      <c r="VT96"/>
      <c r="VU96"/>
      <c r="VV96"/>
      <c r="VW96"/>
      <c r="VX96"/>
      <c r="VY96"/>
      <c r="VZ96"/>
      <c r="WA96"/>
      <c r="WB96"/>
      <c r="WC96"/>
      <c r="WD96"/>
      <c r="WE96"/>
      <c r="WF96"/>
      <c r="WG96"/>
      <c r="WH96"/>
      <c r="WI96"/>
      <c r="WJ96"/>
      <c r="WK96"/>
      <c r="WL96"/>
      <c r="WM96"/>
      <c r="WN96"/>
      <c r="WO96"/>
      <c r="WP96"/>
      <c r="WQ96"/>
      <c r="WR96"/>
      <c r="WS96"/>
      <c r="WT96"/>
      <c r="WU96"/>
      <c r="WV96"/>
      <c r="WW96"/>
      <c r="WX96"/>
      <c r="WY96"/>
      <c r="WZ96"/>
      <c r="XA96"/>
      <c r="XB96"/>
      <c r="XC96"/>
      <c r="XD96"/>
      <c r="XE96"/>
      <c r="XF96"/>
      <c r="XG96"/>
      <c r="XH96"/>
      <c r="XI96"/>
      <c r="XJ96"/>
      <c r="XK96"/>
      <c r="XL96"/>
      <c r="XM96"/>
      <c r="XN96"/>
      <c r="XO96"/>
      <c r="XP96"/>
      <c r="XQ96"/>
      <c r="XR96"/>
      <c r="XS96"/>
      <c r="XT96"/>
      <c r="XU96"/>
      <c r="XV96"/>
      <c r="XW96"/>
      <c r="XX96"/>
      <c r="XY96"/>
      <c r="XZ96"/>
      <c r="YA96"/>
      <c r="YB96"/>
      <c r="YC96"/>
      <c r="YD96"/>
      <c r="YE96"/>
      <c r="YF96"/>
      <c r="YG96"/>
      <c r="YH96"/>
      <c r="YI96"/>
      <c r="YJ96"/>
      <c r="YK96"/>
      <c r="YL96"/>
      <c r="YM96"/>
      <c r="YN96"/>
      <c r="YO96"/>
      <c r="YP96"/>
      <c r="YQ96"/>
      <c r="YR96"/>
      <c r="YS96"/>
      <c r="YT96"/>
      <c r="YU96"/>
      <c r="YV96"/>
      <c r="YW96"/>
      <c r="YX96"/>
      <c r="YY96"/>
      <c r="YZ96"/>
      <c r="ZA96"/>
      <c r="ZB96"/>
      <c r="ZC96"/>
      <c r="ZD96"/>
      <c r="ZE96"/>
      <c r="ZF96"/>
      <c r="ZG96"/>
      <c r="ZH96"/>
      <c r="ZI96"/>
      <c r="ZJ96"/>
      <c r="ZK96"/>
      <c r="ZL96"/>
      <c r="ZM96"/>
      <c r="ZN96"/>
      <c r="ZO96"/>
      <c r="ZP96"/>
      <c r="ZQ96"/>
      <c r="ZR96"/>
      <c r="ZS96"/>
      <c r="ZT96"/>
      <c r="ZU96"/>
      <c r="ZV96"/>
      <c r="ZW96"/>
      <c r="ZX96"/>
      <c r="ZY96"/>
      <c r="ZZ96"/>
      <c r="AAA96"/>
      <c r="AAB96"/>
      <c r="AAC96"/>
      <c r="AAD96"/>
      <c r="AAE96"/>
      <c r="AAF96"/>
      <c r="AAG96"/>
      <c r="AAH96"/>
      <c r="AAI96"/>
      <c r="AAJ96"/>
      <c r="AAK96"/>
      <c r="AAL96"/>
      <c r="AAM96"/>
      <c r="AAN96"/>
      <c r="AAO96"/>
      <c r="AAP96"/>
      <c r="AAQ96"/>
      <c r="AAR96"/>
      <c r="AAS96"/>
      <c r="AAT96"/>
      <c r="AAU96"/>
      <c r="AAV96"/>
      <c r="AAW96"/>
      <c r="AAX96"/>
      <c r="AAY96"/>
      <c r="AAZ96"/>
      <c r="ABA96"/>
      <c r="ABB96"/>
      <c r="ABC96"/>
      <c r="ABD96"/>
      <c r="ABE96"/>
      <c r="ABF96"/>
      <c r="ABG96"/>
      <c r="ABH96"/>
      <c r="ABI96"/>
      <c r="ABJ96"/>
      <c r="ABK96"/>
      <c r="ABL96"/>
      <c r="ABM96"/>
      <c r="ABN96"/>
      <c r="ABO96"/>
      <c r="ABP96"/>
      <c r="ABQ96"/>
      <c r="ABR96"/>
      <c r="ABS96"/>
      <c r="ABT96"/>
      <c r="ABU96"/>
      <c r="ABV96"/>
      <c r="ABW96"/>
      <c r="ABX96"/>
      <c r="ABY96"/>
      <c r="ABZ96"/>
      <c r="ACA96"/>
      <c r="ACB96"/>
      <c r="ACC96"/>
      <c r="ACD96"/>
      <c r="ACE96"/>
      <c r="ACF96"/>
      <c r="ACG96"/>
      <c r="ACH96"/>
      <c r="ACI96"/>
      <c r="ACJ96"/>
      <c r="ACK96"/>
      <c r="ACL96"/>
      <c r="ACM96"/>
      <c r="ACN96"/>
      <c r="ACO96"/>
      <c r="ACP96"/>
      <c r="ACQ96"/>
      <c r="ACR96"/>
      <c r="ACS96"/>
      <c r="ACT96"/>
      <c r="ACU96"/>
      <c r="ACV96"/>
      <c r="ACW96"/>
      <c r="ACX96"/>
      <c r="ACY96"/>
      <c r="ACZ96"/>
      <c r="ADA96"/>
      <c r="ADB96"/>
      <c r="ADC96"/>
      <c r="ADD96"/>
      <c r="ADE96"/>
      <c r="ADF96"/>
      <c r="ADG96"/>
      <c r="ADH96"/>
      <c r="ADI96"/>
      <c r="ADJ96"/>
      <c r="ADK96"/>
      <c r="ADL96"/>
      <c r="ADM96"/>
      <c r="ADN96"/>
      <c r="ADO96"/>
      <c r="ADP96"/>
      <c r="ADQ96"/>
      <c r="ADR96"/>
      <c r="ADS96"/>
      <c r="ADT96"/>
      <c r="ADU96"/>
      <c r="ADV96"/>
      <c r="ADW96"/>
      <c r="ADX96"/>
      <c r="ADY96"/>
      <c r="ADZ96"/>
      <c r="AEA96"/>
      <c r="AEB96"/>
      <c r="AEC96"/>
      <c r="AED96"/>
      <c r="AEE96"/>
      <c r="AEF96"/>
      <c r="AEG96"/>
      <c r="AEH96"/>
      <c r="AEI96"/>
      <c r="AEJ96"/>
      <c r="AEK96"/>
      <c r="AEL96"/>
      <c r="AEM96"/>
      <c r="AEN96"/>
      <c r="AEO96"/>
      <c r="AEP96"/>
      <c r="AEQ96"/>
      <c r="AER96"/>
      <c r="AES96"/>
      <c r="AET96"/>
      <c r="AEU96"/>
      <c r="AEV96"/>
      <c r="AEW96"/>
      <c r="AEX96"/>
      <c r="AEY96"/>
      <c r="AEZ96"/>
      <c r="AFA96"/>
      <c r="AFB96"/>
      <c r="AFC96"/>
      <c r="AFD96"/>
      <c r="AFE96"/>
      <c r="AFF96"/>
      <c r="AFG96"/>
      <c r="AFH96"/>
      <c r="AFI96"/>
      <c r="AFJ96"/>
      <c r="AFK96"/>
      <c r="AFL96"/>
      <c r="AFM96"/>
      <c r="AFN96"/>
      <c r="AFO96"/>
      <c r="AFP96"/>
      <c r="AFQ96"/>
      <c r="AFR96"/>
      <c r="AFS96"/>
      <c r="AFT96"/>
      <c r="AFU96"/>
      <c r="AFV96"/>
      <c r="AFW96"/>
      <c r="AFX96"/>
      <c r="AFY96"/>
      <c r="AFZ96"/>
      <c r="AGA96"/>
      <c r="AGB96"/>
      <c r="AGC96"/>
      <c r="AGD96"/>
      <c r="AGE96"/>
      <c r="AGF96"/>
      <c r="AGG96"/>
      <c r="AGH96"/>
      <c r="AGI96"/>
      <c r="AGJ96"/>
      <c r="AGK96"/>
      <c r="AGL96"/>
      <c r="AGM96"/>
      <c r="AGN96"/>
      <c r="AGO96"/>
      <c r="AGP96"/>
      <c r="AGQ96"/>
      <c r="AGR96"/>
      <c r="AGS96"/>
      <c r="AGT96"/>
      <c r="AGU96"/>
      <c r="AGV96"/>
      <c r="AGW96"/>
      <c r="AGX96"/>
      <c r="AGY96"/>
      <c r="AGZ96"/>
      <c r="AHA96"/>
      <c r="AHB96"/>
      <c r="AHC96"/>
      <c r="AHD96"/>
      <c r="AHE96"/>
      <c r="AHF96"/>
      <c r="AHG96"/>
      <c r="AHH96"/>
      <c r="AHI96"/>
      <c r="AHJ96"/>
      <c r="AHK96"/>
      <c r="AHL96"/>
      <c r="AHM96"/>
      <c r="AHN96"/>
      <c r="AHO96"/>
      <c r="AHP96"/>
      <c r="AHQ96"/>
      <c r="AHR96"/>
      <c r="AHS96"/>
      <c r="AHT96"/>
      <c r="AHU96"/>
      <c r="AHV96"/>
      <c r="AHW96"/>
      <c r="AHX96"/>
      <c r="AHY96"/>
      <c r="AHZ96"/>
      <c r="AIA96"/>
      <c r="AIB96"/>
      <c r="AIC96"/>
      <c r="AID96"/>
      <c r="AIE96"/>
      <c r="AIF96"/>
      <c r="AIG96"/>
      <c r="AIH96"/>
      <c r="AII96"/>
      <c r="AIJ96"/>
      <c r="AIK96"/>
      <c r="AIL96"/>
      <c r="AIM96"/>
      <c r="AIN96"/>
      <c r="AIO96"/>
      <c r="AIP96"/>
      <c r="AIQ96"/>
      <c r="AIR96"/>
      <c r="AIS96"/>
      <c r="AIT96"/>
      <c r="AIU96"/>
      <c r="AIV96"/>
      <c r="AIW96"/>
      <c r="AIX96"/>
      <c r="AIY96"/>
      <c r="AIZ96"/>
      <c r="AJA96"/>
      <c r="AJB96"/>
      <c r="AJC96"/>
      <c r="AJD96"/>
      <c r="AJE96"/>
      <c r="AJF96"/>
      <c r="AJG96"/>
      <c r="AJH96"/>
      <c r="AJI96"/>
      <c r="AJJ96"/>
      <c r="AJK96"/>
      <c r="AJL96"/>
      <c r="AJM96"/>
      <c r="AJN96"/>
      <c r="AJO96"/>
      <c r="AJP96"/>
      <c r="AJQ96"/>
      <c r="AJR96"/>
      <c r="AJS96"/>
      <c r="AJT96"/>
      <c r="AJU96"/>
      <c r="AJV96"/>
      <c r="AJW96"/>
      <c r="AJX96"/>
      <c r="AJY96"/>
      <c r="AJZ96"/>
      <c r="AKA96"/>
      <c r="AKB96"/>
      <c r="AKC96"/>
      <c r="AKD96"/>
      <c r="AKE96"/>
      <c r="AKF96"/>
      <c r="AKG96"/>
      <c r="AKH96"/>
      <c r="AKI96"/>
      <c r="AKJ96"/>
      <c r="AKK96"/>
      <c r="AKL96"/>
      <c r="AKM96"/>
      <c r="AKN96"/>
      <c r="AKO96"/>
      <c r="AKP96"/>
      <c r="AKQ96"/>
      <c r="AKR96"/>
      <c r="AKS96"/>
      <c r="AKT96"/>
      <c r="AKU96"/>
      <c r="AKV96"/>
      <c r="AKW96"/>
      <c r="AKX96"/>
      <c r="AKY96"/>
      <c r="AKZ96"/>
      <c r="ALA96"/>
      <c r="ALB96"/>
      <c r="ALC96"/>
      <c r="ALD96"/>
      <c r="ALE96"/>
      <c r="ALF96"/>
      <c r="ALG96"/>
      <c r="ALH96"/>
      <c r="ALI96"/>
      <c r="ALJ96"/>
      <c r="ALK96"/>
      <c r="ALL96"/>
      <c r="ALM96"/>
      <c r="ALN96"/>
      <c r="ALO96"/>
      <c r="ALP96"/>
      <c r="ALQ96"/>
      <c r="ALR96"/>
      <c r="ALS96"/>
      <c r="ALT96"/>
      <c r="ALU96"/>
      <c r="ALV96"/>
      <c r="ALW96"/>
      <c r="ALX96"/>
      <c r="ALY96"/>
      <c r="ALZ96"/>
      <c r="AMA96"/>
      <c r="AMB96"/>
      <c r="AMC96"/>
      <c r="AMD96"/>
      <c r="AME96"/>
      <c r="AMF96"/>
      <c r="AMG96"/>
      <c r="AMH96"/>
      <c r="AMI96"/>
      <c r="AMJ96"/>
      <c r="AMK96"/>
      <c r="AML96"/>
      <c r="AMM96"/>
      <c r="AMN96"/>
      <c r="AMO96"/>
      <c r="AMP96"/>
      <c r="AMQ96"/>
      <c r="AMR96"/>
      <c r="AMS96"/>
      <c r="AMT96"/>
      <c r="AMU96"/>
      <c r="AMV96"/>
      <c r="AMW96"/>
      <c r="AMX96"/>
      <c r="AMY96"/>
      <c r="AMZ96"/>
      <c r="ANA96"/>
      <c r="ANB96"/>
      <c r="ANC96"/>
      <c r="AND96"/>
      <c r="ANE96"/>
      <c r="ANF96"/>
      <c r="ANG96"/>
      <c r="ANH96"/>
      <c r="ANI96"/>
      <c r="ANJ96"/>
      <c r="ANK96"/>
      <c r="ANL96"/>
      <c r="ANM96"/>
      <c r="ANN96"/>
      <c r="ANO96"/>
      <c r="ANP96"/>
      <c r="ANQ96"/>
      <c r="ANR96"/>
      <c r="ANS96"/>
      <c r="ANT96"/>
      <c r="ANU96"/>
      <c r="ANV96"/>
      <c r="ANW96"/>
      <c r="ANX96"/>
      <c r="ANY96"/>
      <c r="ANZ96"/>
      <c r="AOA96"/>
      <c r="AOB96"/>
      <c r="AOC96"/>
      <c r="AOD96"/>
      <c r="AOE96"/>
      <c r="AOF96"/>
      <c r="AOG96"/>
      <c r="AOH96"/>
      <c r="AOI96"/>
      <c r="AOJ96"/>
      <c r="AOK96"/>
      <c r="AOL96"/>
      <c r="AOM96"/>
      <c r="AON96"/>
      <c r="AOO96"/>
      <c r="AOP96"/>
      <c r="AOQ96"/>
      <c r="AOR96"/>
      <c r="AOS96"/>
      <c r="AOT96"/>
      <c r="AOU96"/>
      <c r="AOV96"/>
      <c r="AOW96"/>
      <c r="AOX96"/>
      <c r="AOY96"/>
      <c r="AOZ96"/>
      <c r="APA96"/>
      <c r="APB96"/>
      <c r="APC96"/>
      <c r="APD96"/>
      <c r="APE96"/>
      <c r="APF96"/>
      <c r="APG96"/>
      <c r="APH96"/>
      <c r="API96"/>
      <c r="APJ96"/>
      <c r="APK96"/>
      <c r="APL96"/>
      <c r="APM96"/>
      <c r="APN96"/>
      <c r="APO96"/>
      <c r="APP96"/>
      <c r="APQ96"/>
      <c r="APR96"/>
      <c r="APS96"/>
      <c r="APT96"/>
      <c r="APU96"/>
      <c r="APV96"/>
      <c r="APW96"/>
      <c r="APX96"/>
      <c r="APY96"/>
      <c r="APZ96"/>
      <c r="AQA96"/>
      <c r="AQB96"/>
      <c r="AQC96"/>
      <c r="AQD96"/>
      <c r="AQE96"/>
      <c r="AQF96"/>
      <c r="AQG96"/>
      <c r="AQH96"/>
      <c r="AQI96"/>
      <c r="AQJ96"/>
      <c r="AQK96"/>
      <c r="AQL96"/>
      <c r="AQM96"/>
      <c r="AQN96"/>
      <c r="AQO96"/>
      <c r="AQP96"/>
      <c r="AQQ96"/>
      <c r="AQR96"/>
      <c r="AQS96"/>
      <c r="AQT96"/>
      <c r="AQU96"/>
      <c r="AQV96"/>
      <c r="AQW96"/>
      <c r="AQX96"/>
      <c r="AQY96"/>
      <c r="AQZ96"/>
      <c r="ARA96"/>
      <c r="ARB96"/>
      <c r="ARC96"/>
      <c r="ARD96"/>
      <c r="ARE96"/>
      <c r="ARF96"/>
      <c r="ARG96"/>
      <c r="ARH96"/>
      <c r="ARI96"/>
      <c r="ARJ96"/>
      <c r="ARK96"/>
      <c r="ARL96"/>
      <c r="ARM96"/>
      <c r="ARN96"/>
      <c r="ARO96"/>
      <c r="ARP96"/>
      <c r="ARQ96"/>
      <c r="ARR96"/>
      <c r="ARS96"/>
      <c r="ART96"/>
      <c r="ARU96"/>
      <c r="ARV96"/>
      <c r="ARW96"/>
      <c r="ARX96"/>
      <c r="ARY96"/>
      <c r="ARZ96"/>
      <c r="ASA96"/>
      <c r="ASB96"/>
      <c r="ASC96"/>
      <c r="ASD96"/>
      <c r="ASE96"/>
      <c r="ASF96"/>
      <c r="ASG96"/>
      <c r="ASH96"/>
      <c r="ASI96"/>
      <c r="ASJ96"/>
      <c r="ASK96"/>
      <c r="ASL96"/>
      <c r="ASM96"/>
      <c r="ASN96"/>
      <c r="ASO96"/>
      <c r="ASP96"/>
      <c r="ASQ96"/>
      <c r="ASR96"/>
      <c r="ASS96"/>
      <c r="AST96"/>
      <c r="ASU96"/>
      <c r="ASV96"/>
      <c r="ASW96"/>
      <c r="ASX96"/>
      <c r="ASY96"/>
      <c r="ASZ96"/>
      <c r="ATA96"/>
      <c r="ATB96"/>
      <c r="ATC96"/>
      <c r="ATD96"/>
      <c r="ATE96"/>
      <c r="ATF96"/>
      <c r="ATG96"/>
      <c r="ATH96"/>
      <c r="ATI96"/>
      <c r="ATJ96"/>
      <c r="ATK96"/>
      <c r="ATL96"/>
      <c r="ATM96"/>
      <c r="ATN96"/>
      <c r="ATO96"/>
      <c r="ATP96"/>
      <c r="ATQ96"/>
      <c r="ATR96"/>
      <c r="ATS96"/>
      <c r="ATT96"/>
      <c r="ATU96"/>
      <c r="ATV96"/>
      <c r="ATW96"/>
      <c r="ATX96"/>
      <c r="ATY96"/>
      <c r="ATZ96"/>
      <c r="AUA96"/>
      <c r="AUB96"/>
      <c r="AUC96"/>
      <c r="AUD96"/>
      <c r="AUE96"/>
      <c r="AUF96"/>
      <c r="AUG96"/>
      <c r="AUH96"/>
      <c r="AUI96"/>
      <c r="AUJ96"/>
      <c r="AUK96"/>
      <c r="AUL96"/>
      <c r="AUM96"/>
      <c r="AUN96"/>
      <c r="AUO96"/>
      <c r="AUP96"/>
      <c r="AUQ96"/>
      <c r="AUR96"/>
      <c r="AUS96"/>
      <c r="AUT96"/>
      <c r="AUU96"/>
      <c r="AUV96"/>
      <c r="AUW96"/>
      <c r="AUX96"/>
      <c r="AUY96"/>
      <c r="AUZ96"/>
      <c r="AVA96"/>
      <c r="AVB96"/>
      <c r="AVC96"/>
      <c r="AVD96"/>
      <c r="AVE96"/>
      <c r="AVF96"/>
      <c r="AVG96"/>
      <c r="AVH96"/>
      <c r="AVI96"/>
      <c r="AVJ96"/>
      <c r="AVK96"/>
      <c r="AVL96"/>
      <c r="AVM96"/>
      <c r="AVN96"/>
      <c r="AVO96"/>
      <c r="AVP96"/>
      <c r="AVQ96"/>
      <c r="AVR96"/>
      <c r="AVS96"/>
      <c r="AVT96"/>
      <c r="AVU96"/>
      <c r="AVV96"/>
      <c r="AVW96"/>
      <c r="AVX96"/>
      <c r="AVY96"/>
      <c r="AVZ96"/>
      <c r="AWA96"/>
    </row>
    <row r="97" spans="1:1275" ht="15" x14ac:dyDescent="0.25">
      <c r="A97" s="41" t="s">
        <v>144</v>
      </c>
      <c r="B97" s="40"/>
      <c r="C97" s="40"/>
      <c r="D97" s="40"/>
      <c r="E97" s="40"/>
      <c r="F97" s="40"/>
      <c r="G97" s="40"/>
      <c r="H97" s="40"/>
      <c r="I97" s="40"/>
      <c r="J97" s="40"/>
      <c r="K97" s="40"/>
      <c r="L97" s="40"/>
      <c r="M97" s="40"/>
      <c r="N97" s="40"/>
      <c r="O97" s="40"/>
      <c r="P97" s="40">
        <v>1</v>
      </c>
      <c r="Q97" s="40">
        <v>60000</v>
      </c>
      <c r="R97" s="40">
        <v>1</v>
      </c>
      <c r="S97" s="40">
        <v>60000</v>
      </c>
      <c r="T97" s="40"/>
      <c r="U97" s="40"/>
      <c r="V97" s="40"/>
      <c r="W97" s="40"/>
      <c r="X97" s="40"/>
      <c r="Y97" s="40"/>
      <c r="Z97" s="40"/>
      <c r="AA97" s="40"/>
      <c r="AB97" s="40"/>
      <c r="AC97" s="40"/>
      <c r="AD97" s="40"/>
      <c r="AE97" s="40"/>
      <c r="AF97" s="40"/>
      <c r="AG97" s="40"/>
      <c r="AH97" s="40"/>
      <c r="AI97" s="40"/>
      <c r="AJ97" s="40"/>
      <c r="AK97" s="40"/>
      <c r="AL97" s="40">
        <v>1</v>
      </c>
      <c r="AM97" s="40">
        <v>60000</v>
      </c>
      <c r="AN97" s="40"/>
      <c r="AO97" s="40"/>
      <c r="AP97" s="40"/>
      <c r="AQ97" s="40"/>
      <c r="AR97" s="40"/>
      <c r="AS97" s="40"/>
      <c r="AT97" s="40">
        <v>3</v>
      </c>
      <c r="AU97" s="40">
        <v>31400</v>
      </c>
      <c r="AV97" s="40">
        <v>3</v>
      </c>
      <c r="AW97" s="40">
        <v>31400</v>
      </c>
      <c r="AX97" s="40"/>
      <c r="AY97" s="40"/>
      <c r="AZ97" s="40"/>
      <c r="BA97" s="40"/>
      <c r="BB97" s="40"/>
      <c r="BC97" s="40"/>
      <c r="BD97" s="40"/>
      <c r="BE97" s="40"/>
      <c r="BF97" s="40"/>
      <c r="BG97" s="40"/>
      <c r="BH97" s="40"/>
      <c r="BI97" s="40"/>
      <c r="BJ97" s="40"/>
      <c r="BK97" s="40"/>
      <c r="BL97" s="40"/>
      <c r="BM97" s="40"/>
      <c r="BN97" s="40"/>
      <c r="BO97" s="40"/>
      <c r="BP97" s="40"/>
      <c r="BQ97" s="40"/>
      <c r="BR97" s="40">
        <v>1</v>
      </c>
      <c r="BS97" s="40">
        <v>80000</v>
      </c>
      <c r="BT97" s="40"/>
      <c r="BU97" s="40"/>
      <c r="BV97" s="40"/>
      <c r="BW97" s="40"/>
      <c r="BX97" s="40"/>
      <c r="BY97" s="40"/>
      <c r="BZ97" s="40">
        <v>1</v>
      </c>
      <c r="CA97" s="40">
        <v>80000</v>
      </c>
      <c r="CB97" s="40">
        <v>4</v>
      </c>
      <c r="CC97" s="40">
        <v>43550</v>
      </c>
      <c r="CD97" s="40"/>
      <c r="CE97" s="40"/>
      <c r="CF97" s="40"/>
      <c r="CG97" s="40"/>
      <c r="CH97" s="40"/>
      <c r="CI97" s="40"/>
      <c r="CJ97" s="40">
        <v>2</v>
      </c>
      <c r="CK97" s="40">
        <v>37800</v>
      </c>
      <c r="CL97" s="40">
        <v>2</v>
      </c>
      <c r="CM97" s="40">
        <v>37800</v>
      </c>
      <c r="CN97" s="40"/>
      <c r="CO97" s="40"/>
      <c r="CP97" s="40"/>
      <c r="CQ97" s="40"/>
      <c r="CR97" s="40"/>
      <c r="CS97" s="40"/>
      <c r="CT97" s="40"/>
      <c r="CU97" s="40"/>
      <c r="CV97" s="40"/>
      <c r="CW97" s="40"/>
      <c r="CX97" s="40"/>
      <c r="CY97" s="40"/>
      <c r="CZ97" s="40"/>
      <c r="DA97" s="40"/>
      <c r="DB97" s="40"/>
      <c r="DC97" s="40"/>
      <c r="DD97" s="40"/>
      <c r="DE97" s="40"/>
      <c r="DF97" s="40">
        <v>1</v>
      </c>
      <c r="DG97" s="40">
        <v>120000</v>
      </c>
      <c r="DH97" s="40"/>
      <c r="DI97" s="40"/>
      <c r="DJ97" s="40">
        <v>1</v>
      </c>
      <c r="DK97" s="40">
        <v>60000</v>
      </c>
      <c r="DL97" s="40"/>
      <c r="DM97" s="40"/>
      <c r="DN97" s="40">
        <v>2</v>
      </c>
      <c r="DO97" s="40">
        <v>90000</v>
      </c>
      <c r="DP97" s="40">
        <v>4</v>
      </c>
      <c r="DQ97" s="40">
        <v>63900</v>
      </c>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v>1</v>
      </c>
      <c r="GS97" s="40">
        <v>45000</v>
      </c>
      <c r="GT97" s="40"/>
      <c r="GU97" s="40"/>
      <c r="GV97" s="40"/>
      <c r="GW97" s="40"/>
      <c r="GX97" s="40">
        <v>1</v>
      </c>
      <c r="GY97" s="40">
        <v>45000</v>
      </c>
      <c r="GZ97" s="40"/>
      <c r="HA97" s="40"/>
      <c r="HB97" s="40"/>
      <c r="HC97" s="40"/>
      <c r="HD97" s="40"/>
      <c r="HE97" s="40"/>
      <c r="HF97" s="40">
        <v>1</v>
      </c>
      <c r="HG97" s="40">
        <v>50000</v>
      </c>
      <c r="HH97" s="40"/>
      <c r="HI97" s="40"/>
      <c r="HJ97" s="40">
        <v>1</v>
      </c>
      <c r="HK97" s="40">
        <v>50000</v>
      </c>
      <c r="HL97" s="40"/>
      <c r="HM97" s="40"/>
      <c r="HN97" s="40"/>
      <c r="HO97" s="40"/>
      <c r="HP97" s="40"/>
      <c r="HQ97" s="40"/>
      <c r="HR97" s="40"/>
      <c r="HS97" s="40"/>
      <c r="HT97" s="40"/>
      <c r="HU97" s="40"/>
      <c r="HV97" s="40">
        <v>2</v>
      </c>
      <c r="HW97" s="40">
        <v>47500</v>
      </c>
      <c r="HX97" s="40"/>
      <c r="HY97" s="40"/>
      <c r="HZ97" s="40"/>
      <c r="IA97" s="40"/>
      <c r="IB97" s="40">
        <v>1</v>
      </c>
      <c r="IC97" s="40">
        <v>20640</v>
      </c>
      <c r="ID97" s="40"/>
      <c r="IE97" s="40"/>
      <c r="IF97" s="40">
        <v>1</v>
      </c>
      <c r="IG97" s="40">
        <v>20640</v>
      </c>
      <c r="IH97" s="40"/>
      <c r="II97" s="40"/>
      <c r="IJ97" s="40"/>
      <c r="IK97" s="40"/>
      <c r="IL97" s="40"/>
      <c r="IM97" s="40"/>
      <c r="IN97" s="40">
        <v>1</v>
      </c>
      <c r="IO97" s="40">
        <v>72571.80269935554</v>
      </c>
      <c r="IP97" s="40">
        <v>1</v>
      </c>
      <c r="IQ97" s="40">
        <v>72571.80269935554</v>
      </c>
      <c r="IR97" s="40"/>
      <c r="IS97" s="40"/>
      <c r="IT97" s="40"/>
      <c r="IU97" s="40"/>
      <c r="IV97" s="40"/>
      <c r="IW97" s="40"/>
      <c r="IX97" s="40"/>
      <c r="IY97" s="40"/>
      <c r="IZ97" s="40"/>
      <c r="JA97" s="40"/>
      <c r="JB97" s="40"/>
      <c r="JC97" s="40"/>
      <c r="JD97" s="40"/>
      <c r="JE97" s="40"/>
      <c r="JF97" s="40"/>
      <c r="JG97" s="40"/>
      <c r="JH97" s="40"/>
      <c r="JI97" s="40"/>
      <c r="JJ97" s="40"/>
      <c r="JK97" s="40"/>
      <c r="JL97" s="40">
        <v>2</v>
      </c>
      <c r="JM97" s="40">
        <v>46605.90134967777</v>
      </c>
      <c r="JN97" s="40"/>
      <c r="JO97" s="40"/>
      <c r="JP97" s="40"/>
      <c r="JQ97" s="40"/>
      <c r="JR97" s="40"/>
      <c r="JS97" s="40"/>
      <c r="JT97" s="40"/>
      <c r="JU97" s="40"/>
      <c r="JV97" s="40"/>
      <c r="JW97" s="40"/>
      <c r="JX97" s="40"/>
      <c r="JY97" s="40"/>
      <c r="JZ97" s="40"/>
      <c r="KA97" s="40"/>
      <c r="KB97" s="40"/>
      <c r="KC97" s="40"/>
      <c r="KD97" s="40"/>
      <c r="KE97" s="40"/>
      <c r="KF97" s="40"/>
      <c r="KG97" s="40"/>
      <c r="KH97" s="40"/>
      <c r="KI97" s="40"/>
      <c r="KJ97" s="40"/>
      <c r="KK97" s="40"/>
      <c r="KL97" s="40"/>
      <c r="KM97" s="40"/>
      <c r="KN97" s="40"/>
      <c r="KO97" s="40"/>
      <c r="KP97" s="40"/>
      <c r="KQ97" s="40"/>
      <c r="KR97" s="40"/>
      <c r="KS97" s="40"/>
      <c r="KT97" s="40"/>
      <c r="KU97" s="40"/>
      <c r="KV97" s="40"/>
      <c r="KW97" s="40"/>
      <c r="KX97" s="40"/>
      <c r="KY97" s="40"/>
      <c r="KZ97" s="40"/>
      <c r="LA97" s="40"/>
      <c r="LB97" s="40"/>
      <c r="LC97" s="40"/>
      <c r="LD97" s="40"/>
      <c r="LE97" s="40"/>
      <c r="LF97" s="40"/>
      <c r="LG97" s="40"/>
      <c r="LH97" s="40"/>
      <c r="LI97" s="40"/>
      <c r="LJ97" s="40"/>
      <c r="LK97" s="40"/>
      <c r="LL97" s="40"/>
      <c r="LM97" s="40"/>
      <c r="LN97" s="40"/>
      <c r="LO97" s="40"/>
      <c r="LP97" s="40"/>
      <c r="LQ97" s="40"/>
      <c r="LR97" s="40"/>
      <c r="LS97" s="40"/>
      <c r="LT97" s="40"/>
      <c r="LU97" s="40"/>
      <c r="LV97" s="40"/>
      <c r="LW97" s="40"/>
      <c r="LX97" s="40"/>
      <c r="LY97" s="40"/>
      <c r="LZ97" s="40"/>
      <c r="MA97" s="40"/>
      <c r="MB97" s="40"/>
      <c r="MC97" s="40"/>
      <c r="MD97" s="40"/>
      <c r="ME97" s="40"/>
      <c r="MF97" s="40"/>
      <c r="MG97" s="40"/>
      <c r="MH97" s="40"/>
      <c r="MI97" s="40"/>
      <c r="MJ97" s="40"/>
      <c r="MK97" s="40"/>
      <c r="ML97" s="40"/>
      <c r="MM97" s="40"/>
      <c r="MN97" s="40"/>
      <c r="MO97" s="40"/>
      <c r="MP97" s="40"/>
      <c r="MQ97" s="40"/>
      <c r="MR97" s="40"/>
      <c r="MS97" s="40"/>
      <c r="MT97" s="40"/>
      <c r="MU97" s="40"/>
      <c r="MV97" s="40"/>
      <c r="MW97" s="40"/>
      <c r="MX97" s="40"/>
      <c r="MY97" s="40"/>
      <c r="MZ97" s="40">
        <v>13</v>
      </c>
      <c r="NA97" s="40">
        <v>52154.754053796576</v>
      </c>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c r="AAA97"/>
      <c r="AAB97"/>
      <c r="AAC97"/>
      <c r="AAD97"/>
      <c r="AAE97"/>
      <c r="AAF97"/>
      <c r="AAG97"/>
      <c r="AAH97"/>
      <c r="AAI97"/>
      <c r="AAJ97"/>
      <c r="AAK97"/>
      <c r="AAL97"/>
      <c r="AAM97"/>
      <c r="AAN97"/>
      <c r="AAO97"/>
      <c r="AAP97"/>
      <c r="AAQ97"/>
      <c r="AAR97"/>
      <c r="AAS97"/>
      <c r="AAT97"/>
      <c r="AAU97"/>
      <c r="AAV97"/>
      <c r="AAW97"/>
      <c r="AAX97"/>
      <c r="AAY97"/>
      <c r="AAZ97"/>
      <c r="ABA97"/>
      <c r="ABB97"/>
      <c r="ABC97"/>
      <c r="ABD97"/>
      <c r="ABE97"/>
      <c r="ABF97"/>
      <c r="ABG97"/>
      <c r="ABH97"/>
      <c r="ABI97"/>
      <c r="ABJ97"/>
      <c r="ABK97"/>
      <c r="ABL97"/>
      <c r="ABM97"/>
      <c r="ABN97"/>
      <c r="ABO97"/>
      <c r="ABP97"/>
      <c r="ABQ97"/>
      <c r="ABR97"/>
      <c r="ABS97"/>
      <c r="ABT97"/>
      <c r="ABU97"/>
      <c r="ABV97"/>
      <c r="ABW97"/>
      <c r="ABX97"/>
      <c r="ABY97"/>
      <c r="ABZ97"/>
      <c r="ACA97"/>
      <c r="ACB97"/>
      <c r="ACC97"/>
      <c r="ACD97"/>
      <c r="ACE97"/>
      <c r="ACF97"/>
      <c r="ACG97"/>
      <c r="ACH97"/>
      <c r="ACI97"/>
      <c r="ACJ97"/>
      <c r="ACK97"/>
      <c r="ACL97"/>
      <c r="ACM97"/>
      <c r="ACN97"/>
      <c r="ACO97"/>
      <c r="ACP97"/>
      <c r="ACQ97"/>
      <c r="ACR97"/>
      <c r="ACS97"/>
      <c r="ACT97"/>
      <c r="ACU97"/>
      <c r="ACV97"/>
      <c r="ACW97"/>
      <c r="ACX97"/>
      <c r="ACY97"/>
      <c r="ACZ97"/>
      <c r="ADA97"/>
      <c r="ADB97"/>
      <c r="ADC97"/>
      <c r="ADD97"/>
      <c r="ADE97"/>
      <c r="ADF97"/>
      <c r="ADG97"/>
      <c r="ADH97"/>
      <c r="ADI97"/>
      <c r="ADJ97"/>
      <c r="ADK97"/>
      <c r="ADL97"/>
      <c r="ADM97"/>
      <c r="ADN97"/>
      <c r="ADO97"/>
      <c r="ADP97"/>
      <c r="ADQ97"/>
      <c r="ADR97"/>
      <c r="ADS97"/>
      <c r="ADT97"/>
      <c r="ADU97"/>
      <c r="ADV97"/>
      <c r="ADW97"/>
      <c r="ADX97"/>
      <c r="ADY97"/>
      <c r="ADZ97"/>
      <c r="AEA97"/>
      <c r="AEB97"/>
      <c r="AEC97"/>
      <c r="AED97"/>
      <c r="AEE97"/>
      <c r="AEF97"/>
      <c r="AEG97"/>
      <c r="AEH97"/>
      <c r="AEI97"/>
      <c r="AEJ97"/>
      <c r="AEK97"/>
      <c r="AEL97"/>
      <c r="AEM97"/>
      <c r="AEN97"/>
      <c r="AEO97"/>
      <c r="AEP97"/>
      <c r="AEQ97"/>
      <c r="AER97"/>
      <c r="AES97"/>
      <c r="AET97"/>
      <c r="AEU97"/>
      <c r="AEV97"/>
      <c r="AEW97"/>
      <c r="AEX97"/>
      <c r="AEY97"/>
      <c r="AEZ97"/>
      <c r="AFA97"/>
      <c r="AFB97"/>
      <c r="AFC97"/>
      <c r="AFD97"/>
      <c r="AFE97"/>
      <c r="AFF97"/>
      <c r="AFG97"/>
      <c r="AFH97"/>
      <c r="AFI97"/>
      <c r="AFJ97"/>
      <c r="AFK97"/>
      <c r="AFL97"/>
      <c r="AFM97"/>
      <c r="AFN97"/>
      <c r="AFO97"/>
      <c r="AFP97"/>
      <c r="AFQ97"/>
      <c r="AFR97"/>
      <c r="AFS97"/>
      <c r="AFT97"/>
      <c r="AFU97"/>
      <c r="AFV97"/>
      <c r="AFW97"/>
      <c r="AFX97"/>
      <c r="AFY97"/>
      <c r="AFZ97"/>
      <c r="AGA97"/>
      <c r="AGB97"/>
      <c r="AGC97"/>
      <c r="AGD97"/>
      <c r="AGE97"/>
      <c r="AGF97"/>
      <c r="AGG97"/>
      <c r="AGH97"/>
      <c r="AGI97"/>
      <c r="AGJ97"/>
      <c r="AGK97"/>
      <c r="AGL97"/>
      <c r="AGM97"/>
      <c r="AGN97"/>
      <c r="AGO97"/>
      <c r="AGP97"/>
      <c r="AGQ97"/>
      <c r="AGR97"/>
      <c r="AGS97"/>
      <c r="AGT97"/>
      <c r="AGU97"/>
      <c r="AGV97"/>
      <c r="AGW97"/>
      <c r="AGX97"/>
      <c r="AGY97"/>
      <c r="AGZ97"/>
      <c r="AHA97"/>
      <c r="AHB97"/>
      <c r="AHC97"/>
      <c r="AHD97"/>
      <c r="AHE97"/>
      <c r="AHF97"/>
      <c r="AHG97"/>
      <c r="AHH97"/>
      <c r="AHI97"/>
      <c r="AHJ97"/>
      <c r="AHK97"/>
      <c r="AHL97"/>
      <c r="AHM97"/>
      <c r="AHN97"/>
      <c r="AHO97"/>
      <c r="AHP97"/>
      <c r="AHQ97"/>
      <c r="AHR97"/>
      <c r="AHS97"/>
      <c r="AHT97"/>
      <c r="AHU97"/>
      <c r="AHV97"/>
      <c r="AHW97"/>
      <c r="AHX97"/>
      <c r="AHY97"/>
      <c r="AHZ97"/>
      <c r="AIA97"/>
      <c r="AIB97"/>
      <c r="AIC97"/>
      <c r="AID97"/>
      <c r="AIE97"/>
      <c r="AIF97"/>
      <c r="AIG97"/>
      <c r="AIH97"/>
      <c r="AII97"/>
      <c r="AIJ97"/>
      <c r="AIK97"/>
      <c r="AIL97"/>
      <c r="AIM97"/>
      <c r="AIN97"/>
      <c r="AIO97"/>
      <c r="AIP97"/>
      <c r="AIQ97"/>
      <c r="AIR97"/>
      <c r="AIS97"/>
      <c r="AIT97"/>
      <c r="AIU97"/>
      <c r="AIV97"/>
      <c r="AIW97"/>
      <c r="AIX97"/>
      <c r="AIY97"/>
      <c r="AIZ97"/>
      <c r="AJA97"/>
      <c r="AJB97"/>
      <c r="AJC97"/>
      <c r="AJD97"/>
      <c r="AJE97"/>
      <c r="AJF97"/>
      <c r="AJG97"/>
      <c r="AJH97"/>
      <c r="AJI97"/>
      <c r="AJJ97"/>
      <c r="AJK97"/>
      <c r="AJL97"/>
      <c r="AJM97"/>
      <c r="AJN97"/>
      <c r="AJO97"/>
      <c r="AJP97"/>
      <c r="AJQ97"/>
      <c r="AJR97"/>
      <c r="AJS97"/>
      <c r="AJT97"/>
      <c r="AJU97"/>
      <c r="AJV97"/>
      <c r="AJW97"/>
      <c r="AJX97"/>
      <c r="AJY97"/>
      <c r="AJZ97"/>
      <c r="AKA97"/>
      <c r="AKB97"/>
      <c r="AKC97"/>
      <c r="AKD97"/>
      <c r="AKE97"/>
      <c r="AKF97"/>
      <c r="AKG97"/>
      <c r="AKH97"/>
      <c r="AKI97"/>
      <c r="AKJ97"/>
      <c r="AKK97"/>
      <c r="AKL97"/>
      <c r="AKM97"/>
      <c r="AKN97"/>
      <c r="AKO97"/>
      <c r="AKP97"/>
      <c r="AKQ97"/>
      <c r="AKR97"/>
      <c r="AKS97"/>
      <c r="AKT97"/>
      <c r="AKU97"/>
      <c r="AKV97"/>
      <c r="AKW97"/>
      <c r="AKX97"/>
      <c r="AKY97"/>
      <c r="AKZ97"/>
      <c r="ALA97"/>
      <c r="ALB97"/>
      <c r="ALC97"/>
      <c r="ALD97"/>
      <c r="ALE97"/>
      <c r="ALF97"/>
      <c r="ALG97"/>
      <c r="ALH97"/>
      <c r="ALI97"/>
      <c r="ALJ97"/>
      <c r="ALK97"/>
      <c r="ALL97"/>
      <c r="ALM97"/>
      <c r="ALN97"/>
      <c r="ALO97"/>
      <c r="ALP97"/>
      <c r="ALQ97"/>
      <c r="ALR97"/>
      <c r="ALS97"/>
      <c r="ALT97"/>
      <c r="ALU97"/>
      <c r="ALV97"/>
      <c r="ALW97"/>
      <c r="ALX97"/>
      <c r="ALY97"/>
      <c r="ALZ97"/>
      <c r="AMA97"/>
      <c r="AMB97"/>
      <c r="AMC97"/>
      <c r="AMD97"/>
      <c r="AME97"/>
      <c r="AMF97"/>
      <c r="AMG97"/>
      <c r="AMH97"/>
      <c r="AMI97"/>
      <c r="AMJ97"/>
      <c r="AMK97"/>
      <c r="AML97"/>
      <c r="AMM97"/>
      <c r="AMN97"/>
      <c r="AMO97"/>
      <c r="AMP97"/>
      <c r="AMQ97"/>
      <c r="AMR97"/>
      <c r="AMS97"/>
      <c r="AMT97"/>
      <c r="AMU97"/>
      <c r="AMV97"/>
      <c r="AMW97"/>
      <c r="AMX97"/>
      <c r="AMY97"/>
      <c r="AMZ97"/>
      <c r="ANA97"/>
      <c r="ANB97"/>
      <c r="ANC97"/>
      <c r="AND97"/>
      <c r="ANE97"/>
      <c r="ANF97"/>
      <c r="ANG97"/>
      <c r="ANH97"/>
      <c r="ANI97"/>
      <c r="ANJ97"/>
      <c r="ANK97"/>
      <c r="ANL97"/>
      <c r="ANM97"/>
      <c r="ANN97"/>
      <c r="ANO97"/>
      <c r="ANP97"/>
      <c r="ANQ97"/>
      <c r="ANR97"/>
      <c r="ANS97"/>
      <c r="ANT97"/>
      <c r="ANU97"/>
      <c r="ANV97"/>
      <c r="ANW97"/>
      <c r="ANX97"/>
      <c r="ANY97"/>
      <c r="ANZ97"/>
      <c r="AOA97"/>
      <c r="AOB97"/>
      <c r="AOC97"/>
      <c r="AOD97"/>
      <c r="AOE97"/>
      <c r="AOF97"/>
      <c r="AOG97"/>
      <c r="AOH97"/>
      <c r="AOI97"/>
      <c r="AOJ97"/>
      <c r="AOK97"/>
      <c r="AOL97"/>
      <c r="AOM97"/>
      <c r="AON97"/>
      <c r="AOO97"/>
      <c r="AOP97"/>
      <c r="AOQ97"/>
      <c r="AOR97"/>
      <c r="AOS97"/>
      <c r="AOT97"/>
      <c r="AOU97"/>
      <c r="AOV97"/>
      <c r="AOW97"/>
      <c r="AOX97"/>
      <c r="AOY97"/>
      <c r="AOZ97"/>
      <c r="APA97"/>
      <c r="APB97"/>
      <c r="APC97"/>
      <c r="APD97"/>
      <c r="APE97"/>
      <c r="APF97"/>
      <c r="APG97"/>
      <c r="APH97"/>
      <c r="API97"/>
      <c r="APJ97"/>
      <c r="APK97"/>
      <c r="APL97"/>
      <c r="APM97"/>
      <c r="APN97"/>
      <c r="APO97"/>
      <c r="APP97"/>
      <c r="APQ97"/>
      <c r="APR97"/>
      <c r="APS97"/>
      <c r="APT97"/>
      <c r="APU97"/>
      <c r="APV97"/>
      <c r="APW97"/>
      <c r="APX97"/>
      <c r="APY97"/>
      <c r="APZ97"/>
      <c r="AQA97"/>
      <c r="AQB97"/>
      <c r="AQC97"/>
      <c r="AQD97"/>
      <c r="AQE97"/>
      <c r="AQF97"/>
      <c r="AQG97"/>
      <c r="AQH97"/>
      <c r="AQI97"/>
      <c r="AQJ97"/>
      <c r="AQK97"/>
      <c r="AQL97"/>
      <c r="AQM97"/>
      <c r="AQN97"/>
      <c r="AQO97"/>
      <c r="AQP97"/>
      <c r="AQQ97"/>
      <c r="AQR97"/>
      <c r="AQS97"/>
      <c r="AQT97"/>
      <c r="AQU97"/>
      <c r="AQV97"/>
      <c r="AQW97"/>
      <c r="AQX97"/>
      <c r="AQY97"/>
      <c r="AQZ97"/>
      <c r="ARA97"/>
      <c r="ARB97"/>
      <c r="ARC97"/>
      <c r="ARD97"/>
      <c r="ARE97"/>
      <c r="ARF97"/>
      <c r="ARG97"/>
      <c r="ARH97"/>
      <c r="ARI97"/>
      <c r="ARJ97"/>
      <c r="ARK97"/>
      <c r="ARL97"/>
      <c r="ARM97"/>
      <c r="ARN97"/>
      <c r="ARO97"/>
      <c r="ARP97"/>
      <c r="ARQ97"/>
      <c r="ARR97"/>
      <c r="ARS97"/>
      <c r="ART97"/>
      <c r="ARU97"/>
      <c r="ARV97"/>
      <c r="ARW97"/>
      <c r="ARX97"/>
      <c r="ARY97"/>
      <c r="ARZ97"/>
      <c r="ASA97"/>
      <c r="ASB97"/>
      <c r="ASC97"/>
      <c r="ASD97"/>
      <c r="ASE97"/>
      <c r="ASF97"/>
      <c r="ASG97"/>
      <c r="ASH97"/>
      <c r="ASI97"/>
      <c r="ASJ97"/>
      <c r="ASK97"/>
      <c r="ASL97"/>
      <c r="ASM97"/>
      <c r="ASN97"/>
      <c r="ASO97"/>
      <c r="ASP97"/>
      <c r="ASQ97"/>
      <c r="ASR97"/>
      <c r="ASS97"/>
      <c r="AST97"/>
      <c r="ASU97"/>
      <c r="ASV97"/>
      <c r="ASW97"/>
      <c r="ASX97"/>
      <c r="ASY97"/>
      <c r="ASZ97"/>
      <c r="ATA97"/>
      <c r="ATB97"/>
      <c r="ATC97"/>
      <c r="ATD97"/>
      <c r="ATE97"/>
      <c r="ATF97"/>
      <c r="ATG97"/>
      <c r="ATH97"/>
      <c r="ATI97"/>
      <c r="ATJ97"/>
      <c r="ATK97"/>
      <c r="ATL97"/>
      <c r="ATM97"/>
      <c r="ATN97"/>
      <c r="ATO97"/>
      <c r="ATP97"/>
      <c r="ATQ97"/>
      <c r="ATR97"/>
      <c r="ATS97"/>
      <c r="ATT97"/>
      <c r="ATU97"/>
      <c r="ATV97"/>
      <c r="ATW97"/>
      <c r="ATX97"/>
      <c r="ATY97"/>
      <c r="ATZ97"/>
      <c r="AUA97"/>
      <c r="AUB97"/>
      <c r="AUC97"/>
      <c r="AUD97"/>
      <c r="AUE97"/>
      <c r="AUF97"/>
      <c r="AUG97"/>
      <c r="AUH97"/>
      <c r="AUI97"/>
      <c r="AUJ97"/>
      <c r="AUK97"/>
      <c r="AUL97"/>
      <c r="AUM97"/>
      <c r="AUN97"/>
      <c r="AUO97"/>
      <c r="AUP97"/>
      <c r="AUQ97"/>
      <c r="AUR97"/>
      <c r="AUS97"/>
      <c r="AUT97"/>
      <c r="AUU97"/>
      <c r="AUV97"/>
      <c r="AUW97"/>
      <c r="AUX97"/>
      <c r="AUY97"/>
      <c r="AUZ97"/>
      <c r="AVA97"/>
      <c r="AVB97"/>
      <c r="AVC97"/>
      <c r="AVD97"/>
      <c r="AVE97"/>
      <c r="AVF97"/>
      <c r="AVG97"/>
      <c r="AVH97"/>
      <c r="AVI97"/>
      <c r="AVJ97"/>
      <c r="AVK97"/>
      <c r="AVL97"/>
      <c r="AVM97"/>
      <c r="AVN97"/>
      <c r="AVO97"/>
      <c r="AVP97"/>
      <c r="AVQ97"/>
      <c r="AVR97"/>
      <c r="AVS97"/>
      <c r="AVT97"/>
      <c r="AVU97"/>
      <c r="AVV97"/>
      <c r="AVW97"/>
      <c r="AVX97"/>
      <c r="AVY97"/>
      <c r="AVZ97"/>
      <c r="AWA97"/>
    </row>
    <row r="98" spans="1:1275" ht="15" x14ac:dyDescent="0.25">
      <c r="A98" s="10" t="s">
        <v>4124</v>
      </c>
      <c r="B98" s="40">
        <v>3</v>
      </c>
      <c r="C98" s="40">
        <v>60333.333333333336</v>
      </c>
      <c r="D98" s="40">
        <v>12</v>
      </c>
      <c r="E98" s="40">
        <v>53760.833333333336</v>
      </c>
      <c r="F98" s="40">
        <v>11</v>
      </c>
      <c r="G98" s="40">
        <v>72572.727272727279</v>
      </c>
      <c r="H98" s="40">
        <v>26</v>
      </c>
      <c r="I98" s="40">
        <v>62478.076923076922</v>
      </c>
      <c r="J98" s="40"/>
      <c r="K98" s="40"/>
      <c r="L98" s="40">
        <v>1</v>
      </c>
      <c r="M98" s="40">
        <v>40000</v>
      </c>
      <c r="N98" s="40">
        <v>7</v>
      </c>
      <c r="O98" s="40">
        <v>74900</v>
      </c>
      <c r="P98" s="40">
        <v>1</v>
      </c>
      <c r="Q98" s="40">
        <v>63000</v>
      </c>
      <c r="R98" s="40">
        <v>9</v>
      </c>
      <c r="S98" s="40">
        <v>69700</v>
      </c>
      <c r="T98" s="40"/>
      <c r="U98" s="40"/>
      <c r="V98" s="40">
        <v>2</v>
      </c>
      <c r="W98" s="40">
        <v>102500</v>
      </c>
      <c r="X98" s="40">
        <v>1</v>
      </c>
      <c r="Y98" s="40">
        <v>131770.4440860638</v>
      </c>
      <c r="Z98" s="40">
        <v>3</v>
      </c>
      <c r="AA98" s="40">
        <v>112256.81469535459</v>
      </c>
      <c r="AB98" s="40"/>
      <c r="AC98" s="40"/>
      <c r="AD98" s="40">
        <v>3</v>
      </c>
      <c r="AE98" s="40">
        <v>53410.666666666664</v>
      </c>
      <c r="AF98" s="40">
        <v>2</v>
      </c>
      <c r="AG98" s="40">
        <v>51000</v>
      </c>
      <c r="AH98" s="40"/>
      <c r="AI98" s="40"/>
      <c r="AJ98" s="40">
        <v>5</v>
      </c>
      <c r="AK98" s="40">
        <v>52446.400000000001</v>
      </c>
      <c r="AL98" s="40">
        <v>43</v>
      </c>
      <c r="AM98" s="40">
        <v>66296.10335083869</v>
      </c>
      <c r="AN98" s="40">
        <v>12</v>
      </c>
      <c r="AO98" s="40">
        <v>58453.371743434422</v>
      </c>
      <c r="AP98" s="40">
        <v>36</v>
      </c>
      <c r="AQ98" s="40">
        <v>57699.36405026944</v>
      </c>
      <c r="AR98" s="40">
        <v>97</v>
      </c>
      <c r="AS98" s="40">
        <v>60721.065390499964</v>
      </c>
      <c r="AT98" s="40">
        <v>56</v>
      </c>
      <c r="AU98" s="40">
        <v>56575.266504318359</v>
      </c>
      <c r="AV98" s="40">
        <v>201</v>
      </c>
      <c r="AW98" s="40">
        <v>58889.432009210133</v>
      </c>
      <c r="AX98" s="40">
        <v>2</v>
      </c>
      <c r="AY98" s="40">
        <v>95000</v>
      </c>
      <c r="AZ98" s="40">
        <v>9</v>
      </c>
      <c r="BA98" s="40">
        <v>71917.333333333328</v>
      </c>
      <c r="BB98" s="40">
        <v>25</v>
      </c>
      <c r="BC98" s="40">
        <v>66675.230108169766</v>
      </c>
      <c r="BD98" s="40">
        <v>17</v>
      </c>
      <c r="BE98" s="40">
        <v>68157.882352941175</v>
      </c>
      <c r="BF98" s="40">
        <v>53</v>
      </c>
      <c r="BG98" s="40">
        <v>69109.825522721585</v>
      </c>
      <c r="BH98" s="40">
        <v>1</v>
      </c>
      <c r="BI98" s="40">
        <v>24000</v>
      </c>
      <c r="BJ98" s="40">
        <v>8</v>
      </c>
      <c r="BK98" s="40">
        <v>82901.107565000188</v>
      </c>
      <c r="BL98" s="40">
        <v>8</v>
      </c>
      <c r="BM98" s="40">
        <v>90513.109969319121</v>
      </c>
      <c r="BN98" s="40">
        <v>2</v>
      </c>
      <c r="BO98" s="40">
        <v>48500</v>
      </c>
      <c r="BP98" s="40">
        <v>19</v>
      </c>
      <c r="BQ98" s="40">
        <v>79384.933698660767</v>
      </c>
      <c r="BR98" s="40">
        <v>4</v>
      </c>
      <c r="BS98" s="40">
        <v>56250</v>
      </c>
      <c r="BT98" s="40">
        <v>8</v>
      </c>
      <c r="BU98" s="40">
        <v>65251.25</v>
      </c>
      <c r="BV98" s="40">
        <v>31</v>
      </c>
      <c r="BW98" s="40">
        <v>68609.898820022674</v>
      </c>
      <c r="BX98" s="40">
        <v>9</v>
      </c>
      <c r="BY98" s="40">
        <v>59428.777777777781</v>
      </c>
      <c r="BZ98" s="40">
        <v>52</v>
      </c>
      <c r="CA98" s="40">
        <v>65553.381988859677</v>
      </c>
      <c r="CB98" s="40">
        <v>325</v>
      </c>
      <c r="CC98" s="40">
        <v>62820.572893079196</v>
      </c>
      <c r="CD98" s="40">
        <v>1</v>
      </c>
      <c r="CE98" s="40">
        <v>12000</v>
      </c>
      <c r="CF98" s="40">
        <v>4</v>
      </c>
      <c r="CG98" s="40">
        <v>100584.46092121307</v>
      </c>
      <c r="CH98" s="40">
        <v>4</v>
      </c>
      <c r="CI98" s="40">
        <v>79500</v>
      </c>
      <c r="CJ98" s="40">
        <v>5</v>
      </c>
      <c r="CK98" s="40">
        <v>112107.50108169769</v>
      </c>
      <c r="CL98" s="40">
        <v>14</v>
      </c>
      <c r="CM98" s="40">
        <v>92348.239220952921</v>
      </c>
      <c r="CN98" s="40"/>
      <c r="CO98" s="40"/>
      <c r="CP98" s="40">
        <v>2</v>
      </c>
      <c r="CQ98" s="40">
        <v>88500</v>
      </c>
      <c r="CR98" s="40">
        <v>1</v>
      </c>
      <c r="CS98" s="40">
        <v>41000</v>
      </c>
      <c r="CT98" s="40"/>
      <c r="CU98" s="40"/>
      <c r="CV98" s="40">
        <v>3</v>
      </c>
      <c r="CW98" s="40">
        <v>72666.666666666672</v>
      </c>
      <c r="CX98" s="40"/>
      <c r="CY98" s="40"/>
      <c r="CZ98" s="40"/>
      <c r="DA98" s="40"/>
      <c r="DB98" s="40">
        <v>1</v>
      </c>
      <c r="DC98" s="40">
        <v>250000</v>
      </c>
      <c r="DD98" s="40">
        <v>1</v>
      </c>
      <c r="DE98" s="40">
        <v>250000</v>
      </c>
      <c r="DF98" s="40"/>
      <c r="DG98" s="40"/>
      <c r="DH98" s="40">
        <v>2</v>
      </c>
      <c r="DI98" s="40">
        <v>94000</v>
      </c>
      <c r="DJ98" s="40"/>
      <c r="DK98" s="40"/>
      <c r="DL98" s="40">
        <v>1</v>
      </c>
      <c r="DM98" s="40">
        <v>125000</v>
      </c>
      <c r="DN98" s="40">
        <v>3</v>
      </c>
      <c r="DO98" s="40">
        <v>104333.33333333333</v>
      </c>
      <c r="DP98" s="40">
        <v>21</v>
      </c>
      <c r="DQ98" s="40">
        <v>98755.969004444807</v>
      </c>
      <c r="DR98" s="40">
        <v>1</v>
      </c>
      <c r="DS98" s="40">
        <v>24000</v>
      </c>
      <c r="DT98" s="40">
        <v>1</v>
      </c>
      <c r="DU98" s="40">
        <v>108169.76753333595</v>
      </c>
      <c r="DV98" s="40">
        <v>5</v>
      </c>
      <c r="DW98" s="40">
        <v>64325.405931636706</v>
      </c>
      <c r="DX98" s="40">
        <v>1</v>
      </c>
      <c r="DY98" s="40">
        <v>85000</v>
      </c>
      <c r="DZ98" s="40">
        <v>8</v>
      </c>
      <c r="EA98" s="40">
        <v>67349.59964893994</v>
      </c>
      <c r="EB98" s="40">
        <v>2</v>
      </c>
      <c r="EC98" s="40">
        <v>102500</v>
      </c>
      <c r="ED98" s="40">
        <v>1</v>
      </c>
      <c r="EE98" s="40">
        <v>80000</v>
      </c>
      <c r="EF98" s="40"/>
      <c r="EG98" s="40"/>
      <c r="EH98" s="40">
        <v>3</v>
      </c>
      <c r="EI98" s="40">
        <v>95000</v>
      </c>
      <c r="EJ98" s="40">
        <v>1</v>
      </c>
      <c r="EK98" s="40">
        <v>75000</v>
      </c>
      <c r="EL98" s="40">
        <v>3</v>
      </c>
      <c r="EM98" s="40">
        <v>107333.33333333333</v>
      </c>
      <c r="EN98" s="40">
        <v>1</v>
      </c>
      <c r="EO98" s="40">
        <v>214000</v>
      </c>
      <c r="EP98" s="40">
        <v>5</v>
      </c>
      <c r="EQ98" s="40">
        <v>122200</v>
      </c>
      <c r="ER98" s="40"/>
      <c r="ES98" s="40"/>
      <c r="ET98" s="40">
        <v>1</v>
      </c>
      <c r="EU98" s="40">
        <v>92000</v>
      </c>
      <c r="EV98" s="40">
        <v>2</v>
      </c>
      <c r="EW98" s="40">
        <v>72500</v>
      </c>
      <c r="EX98" s="40"/>
      <c r="EY98" s="40"/>
      <c r="EZ98" s="40">
        <v>3</v>
      </c>
      <c r="FA98" s="40">
        <v>79000</v>
      </c>
      <c r="FB98" s="40">
        <v>19</v>
      </c>
      <c r="FC98" s="40">
        <v>87989.30511534313</v>
      </c>
      <c r="FD98" s="40">
        <v>2</v>
      </c>
      <c r="FE98" s="40">
        <v>68000</v>
      </c>
      <c r="FF98" s="40">
        <v>10</v>
      </c>
      <c r="FG98" s="40">
        <v>128900</v>
      </c>
      <c r="FH98" s="40">
        <v>7</v>
      </c>
      <c r="FI98" s="40">
        <v>97428.571428571435</v>
      </c>
      <c r="FJ98" s="40">
        <v>2</v>
      </c>
      <c r="FK98" s="40">
        <v>106250</v>
      </c>
      <c r="FL98" s="40">
        <v>21</v>
      </c>
      <c r="FM98" s="40">
        <v>110452.38095238095</v>
      </c>
      <c r="FN98" s="40">
        <v>1</v>
      </c>
      <c r="FO98" s="40">
        <v>105000</v>
      </c>
      <c r="FP98" s="40">
        <v>3</v>
      </c>
      <c r="FQ98" s="40">
        <v>171666.66666666666</v>
      </c>
      <c r="FR98" s="40">
        <v>6</v>
      </c>
      <c r="FS98" s="40">
        <v>116500</v>
      </c>
      <c r="FT98" s="40">
        <v>1</v>
      </c>
      <c r="FU98" s="40">
        <v>50000</v>
      </c>
      <c r="FV98" s="40">
        <v>11</v>
      </c>
      <c r="FW98" s="40">
        <v>124454.54545454546</v>
      </c>
      <c r="FX98" s="40">
        <v>1</v>
      </c>
      <c r="FY98" s="40">
        <v>188000</v>
      </c>
      <c r="FZ98" s="40">
        <v>1</v>
      </c>
      <c r="GA98" s="40">
        <v>300000</v>
      </c>
      <c r="GB98" s="40">
        <v>2</v>
      </c>
      <c r="GC98" s="40">
        <v>142500</v>
      </c>
      <c r="GD98" s="40">
        <v>2</v>
      </c>
      <c r="GE98" s="40">
        <v>159750</v>
      </c>
      <c r="GF98" s="40">
        <v>6</v>
      </c>
      <c r="GG98" s="40">
        <v>182083.33333333334</v>
      </c>
      <c r="GH98" s="40"/>
      <c r="GI98" s="40"/>
      <c r="GJ98" s="40">
        <v>2</v>
      </c>
      <c r="GK98" s="40">
        <v>108168.07615151635</v>
      </c>
      <c r="GL98" s="40">
        <v>2</v>
      </c>
      <c r="GM98" s="40">
        <v>108168.07615151635</v>
      </c>
      <c r="GN98" s="40">
        <v>40</v>
      </c>
      <c r="GO98" s="40">
        <v>124933.40380757581</v>
      </c>
      <c r="GP98" s="40">
        <v>3</v>
      </c>
      <c r="GQ98" s="40">
        <v>67000</v>
      </c>
      <c r="GR98" s="40">
        <v>5</v>
      </c>
      <c r="GS98" s="40">
        <v>78667.061322424575</v>
      </c>
      <c r="GT98" s="40">
        <v>6</v>
      </c>
      <c r="GU98" s="40">
        <v>78666.666666666672</v>
      </c>
      <c r="GV98" s="40">
        <v>4</v>
      </c>
      <c r="GW98" s="40">
        <v>57000</v>
      </c>
      <c r="GX98" s="40">
        <v>18</v>
      </c>
      <c r="GY98" s="40">
        <v>71907.517034006829</v>
      </c>
      <c r="GZ98" s="40">
        <v>2</v>
      </c>
      <c r="HA98" s="40">
        <v>69500</v>
      </c>
      <c r="HB98" s="40">
        <v>3</v>
      </c>
      <c r="HC98" s="40">
        <v>72000</v>
      </c>
      <c r="HD98" s="40">
        <v>5</v>
      </c>
      <c r="HE98" s="40">
        <v>71000</v>
      </c>
      <c r="HF98" s="40">
        <v>2</v>
      </c>
      <c r="HG98" s="40">
        <v>77480</v>
      </c>
      <c r="HH98" s="40"/>
      <c r="HI98" s="40"/>
      <c r="HJ98" s="40">
        <v>2</v>
      </c>
      <c r="HK98" s="40">
        <v>77480</v>
      </c>
      <c r="HL98" s="40">
        <v>1</v>
      </c>
      <c r="HM98" s="40">
        <v>60000</v>
      </c>
      <c r="HN98" s="40"/>
      <c r="HO98" s="40"/>
      <c r="HP98" s="40"/>
      <c r="HQ98" s="40"/>
      <c r="HR98" s="40">
        <v>1</v>
      </c>
      <c r="HS98" s="40">
        <v>78000</v>
      </c>
      <c r="HT98" s="40">
        <v>2</v>
      </c>
      <c r="HU98" s="40">
        <v>69000</v>
      </c>
      <c r="HV98" s="40">
        <v>27</v>
      </c>
      <c r="HW98" s="40">
        <v>71936.863207856397</v>
      </c>
      <c r="HX98" s="40">
        <v>7</v>
      </c>
      <c r="HY98" s="40">
        <v>114405.04380173182</v>
      </c>
      <c r="HZ98" s="40">
        <v>32</v>
      </c>
      <c r="IA98" s="40">
        <v>66978.322945757769</v>
      </c>
      <c r="IB98" s="40">
        <v>38</v>
      </c>
      <c r="IC98" s="40">
        <v>69507.958810608718</v>
      </c>
      <c r="ID98" s="40">
        <v>17</v>
      </c>
      <c r="IE98" s="40">
        <v>69640</v>
      </c>
      <c r="IF98" s="40">
        <v>94</v>
      </c>
      <c r="IG98" s="40">
        <v>72014.085911484071</v>
      </c>
      <c r="IH98" s="40">
        <v>3</v>
      </c>
      <c r="II98" s="40">
        <v>110333.33333333333</v>
      </c>
      <c r="IJ98" s="40">
        <v>15</v>
      </c>
      <c r="IK98" s="40">
        <v>74680.710086666935</v>
      </c>
      <c r="IL98" s="40">
        <v>14</v>
      </c>
      <c r="IM98" s="40">
        <v>90702.142857142855</v>
      </c>
      <c r="IN98" s="40">
        <v>4</v>
      </c>
      <c r="IO98" s="40">
        <v>104125</v>
      </c>
      <c r="IP98" s="40">
        <v>36</v>
      </c>
      <c r="IQ98" s="40">
        <v>87153.906980555665</v>
      </c>
      <c r="IR98" s="40">
        <v>3</v>
      </c>
      <c r="IS98" s="40">
        <v>102333.33333333333</v>
      </c>
      <c r="IT98" s="40">
        <v>6</v>
      </c>
      <c r="IU98" s="40">
        <v>78000</v>
      </c>
      <c r="IV98" s="40">
        <v>5</v>
      </c>
      <c r="IW98" s="40">
        <v>82100</v>
      </c>
      <c r="IX98" s="40">
        <v>2</v>
      </c>
      <c r="IY98" s="40">
        <v>70125</v>
      </c>
      <c r="IZ98" s="40">
        <v>16</v>
      </c>
      <c r="JA98" s="40">
        <v>82859.375</v>
      </c>
      <c r="JB98" s="40">
        <v>4</v>
      </c>
      <c r="JC98" s="40">
        <v>61250</v>
      </c>
      <c r="JD98" s="40">
        <v>3</v>
      </c>
      <c r="JE98" s="40">
        <v>101666.66666666667</v>
      </c>
      <c r="JF98" s="40">
        <v>7</v>
      </c>
      <c r="JG98" s="40">
        <v>75012.126252381131</v>
      </c>
      <c r="JH98" s="40"/>
      <c r="JI98" s="40"/>
      <c r="JJ98" s="40">
        <v>14</v>
      </c>
      <c r="JK98" s="40">
        <v>76791.777411904855</v>
      </c>
      <c r="JL98" s="40">
        <v>160</v>
      </c>
      <c r="JM98" s="40">
        <v>76923.122567163591</v>
      </c>
      <c r="JN98" s="40">
        <v>1</v>
      </c>
      <c r="JO98" s="40">
        <v>90000</v>
      </c>
      <c r="JP98" s="40">
        <v>1</v>
      </c>
      <c r="JQ98" s="40">
        <v>87000</v>
      </c>
      <c r="JR98" s="40">
        <v>2</v>
      </c>
      <c r="JS98" s="40">
        <v>88500</v>
      </c>
      <c r="JT98" s="40"/>
      <c r="JU98" s="40"/>
      <c r="JV98" s="40"/>
      <c r="JW98" s="40"/>
      <c r="JX98" s="40">
        <v>1</v>
      </c>
      <c r="JY98" s="40">
        <v>74461</v>
      </c>
      <c r="JZ98" s="40"/>
      <c r="KA98" s="40"/>
      <c r="KB98" s="40"/>
      <c r="KC98" s="40"/>
      <c r="KD98" s="40">
        <v>1</v>
      </c>
      <c r="KE98" s="40">
        <v>74461</v>
      </c>
      <c r="KF98" s="40">
        <v>3</v>
      </c>
      <c r="KG98" s="40">
        <v>83820.333333333328</v>
      </c>
      <c r="KH98" s="40"/>
      <c r="KI98" s="40"/>
      <c r="KJ98" s="40"/>
      <c r="KK98" s="40"/>
      <c r="KL98" s="40"/>
      <c r="KM98" s="40"/>
      <c r="KN98" s="40">
        <v>1</v>
      </c>
      <c r="KO98" s="40">
        <v>45000</v>
      </c>
      <c r="KP98" s="40">
        <v>1</v>
      </c>
      <c r="KQ98" s="40">
        <v>45000</v>
      </c>
      <c r="KR98" s="40">
        <v>1</v>
      </c>
      <c r="KS98" s="40">
        <v>92000</v>
      </c>
      <c r="KT98" s="40">
        <v>2</v>
      </c>
      <c r="KU98" s="40">
        <v>58500</v>
      </c>
      <c r="KV98" s="40"/>
      <c r="KW98" s="40"/>
      <c r="KX98" s="40">
        <v>3</v>
      </c>
      <c r="KY98" s="40">
        <v>69666.666666666672</v>
      </c>
      <c r="KZ98" s="40">
        <v>1</v>
      </c>
      <c r="LA98" s="40">
        <v>37000</v>
      </c>
      <c r="LB98" s="40">
        <v>1</v>
      </c>
      <c r="LC98" s="40">
        <v>37000</v>
      </c>
      <c r="LD98" s="40"/>
      <c r="LE98" s="40"/>
      <c r="LF98" s="40"/>
      <c r="LG98" s="40"/>
      <c r="LH98" s="40"/>
      <c r="LI98" s="40"/>
      <c r="LJ98" s="40"/>
      <c r="LK98" s="40"/>
      <c r="LL98" s="40">
        <v>5</v>
      </c>
      <c r="LM98" s="40">
        <v>58200</v>
      </c>
      <c r="LN98" s="40">
        <v>2</v>
      </c>
      <c r="LO98" s="40">
        <v>52125.634268182359</v>
      </c>
      <c r="LP98" s="40">
        <v>4</v>
      </c>
      <c r="LQ98" s="40">
        <v>68000</v>
      </c>
      <c r="LR98" s="40">
        <v>8</v>
      </c>
      <c r="LS98" s="40">
        <v>54500</v>
      </c>
      <c r="LT98" s="40">
        <v>3</v>
      </c>
      <c r="LU98" s="40">
        <v>177820.28084805096</v>
      </c>
      <c r="LV98" s="40">
        <v>17</v>
      </c>
      <c r="LW98" s="40">
        <v>79159.535945912794</v>
      </c>
      <c r="LX98" s="40">
        <v>2</v>
      </c>
      <c r="LY98" s="40">
        <v>47500</v>
      </c>
      <c r="LZ98" s="40">
        <v>3</v>
      </c>
      <c r="MA98" s="40">
        <v>53666.666666666664</v>
      </c>
      <c r="MB98" s="40"/>
      <c r="MC98" s="40"/>
      <c r="MD98" s="40">
        <v>5</v>
      </c>
      <c r="ME98" s="40">
        <v>51200</v>
      </c>
      <c r="MF98" s="40"/>
      <c r="MG98" s="40"/>
      <c r="MH98" s="40">
        <v>1</v>
      </c>
      <c r="MI98" s="40">
        <v>45000</v>
      </c>
      <c r="MJ98" s="40">
        <v>1</v>
      </c>
      <c r="MK98" s="40">
        <v>62000</v>
      </c>
      <c r="ML98" s="40">
        <v>2</v>
      </c>
      <c r="MM98" s="40">
        <v>53500</v>
      </c>
      <c r="MN98" s="40"/>
      <c r="MO98" s="40"/>
      <c r="MP98" s="40"/>
      <c r="MQ98" s="40"/>
      <c r="MR98" s="40">
        <v>1</v>
      </c>
      <c r="MS98" s="40">
        <v>49000</v>
      </c>
      <c r="MT98" s="40">
        <v>2</v>
      </c>
      <c r="MU98" s="40">
        <v>45000</v>
      </c>
      <c r="MV98" s="40">
        <v>3</v>
      </c>
      <c r="MW98" s="40">
        <v>46333.333333333336</v>
      </c>
      <c r="MX98" s="40">
        <v>27</v>
      </c>
      <c r="MY98" s="40">
        <v>68433.781891871025</v>
      </c>
      <c r="MZ98" s="40">
        <v>670</v>
      </c>
      <c r="NA98" s="40">
        <v>72612.828300542547</v>
      </c>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c r="ST98"/>
      <c r="SU98"/>
      <c r="SV98"/>
      <c r="SW98"/>
      <c r="SX98"/>
      <c r="SY98"/>
      <c r="SZ98"/>
      <c r="TA98"/>
      <c r="TB98"/>
      <c r="TC98"/>
      <c r="TD98"/>
      <c r="TE98"/>
      <c r="TF98"/>
      <c r="TG98"/>
      <c r="TH98"/>
      <c r="TI98"/>
      <c r="TJ98"/>
      <c r="TK98"/>
      <c r="TL98"/>
      <c r="TM98"/>
      <c r="TN98"/>
      <c r="TO98"/>
      <c r="TP98"/>
      <c r="TQ98"/>
      <c r="TR98"/>
      <c r="TS98"/>
      <c r="TT98"/>
      <c r="TU98"/>
      <c r="TV98"/>
      <c r="TW98"/>
      <c r="TX98"/>
      <c r="TY98"/>
      <c r="TZ98"/>
      <c r="UA98"/>
      <c r="UB98"/>
      <c r="UC98"/>
      <c r="UD98"/>
      <c r="UE98"/>
      <c r="UF98"/>
      <c r="UG98"/>
      <c r="UH98"/>
      <c r="UI98"/>
      <c r="UJ98"/>
      <c r="UK98"/>
      <c r="UL98"/>
      <c r="UM98"/>
      <c r="UN98"/>
      <c r="UO98"/>
      <c r="UP98"/>
      <c r="UQ98"/>
      <c r="UR98"/>
      <c r="US98"/>
      <c r="UT98"/>
      <c r="UU98"/>
      <c r="UV98"/>
      <c r="UW98"/>
      <c r="UX98"/>
      <c r="UY98"/>
      <c r="UZ98"/>
      <c r="VA98"/>
      <c r="VB98"/>
      <c r="VC98"/>
      <c r="VD98"/>
      <c r="VE98"/>
      <c r="VF98"/>
      <c r="VG98"/>
      <c r="VH98"/>
      <c r="VI98"/>
      <c r="VJ98"/>
      <c r="VK98"/>
      <c r="VL98"/>
      <c r="VM98"/>
      <c r="VN98"/>
      <c r="VO98"/>
      <c r="VP98"/>
      <c r="VQ98"/>
      <c r="VR98"/>
      <c r="VS98"/>
      <c r="VT98"/>
      <c r="VU98"/>
      <c r="VV98"/>
      <c r="VW98"/>
      <c r="VX98"/>
      <c r="VY98"/>
      <c r="VZ98"/>
      <c r="WA98"/>
      <c r="WB98"/>
      <c r="WC98"/>
      <c r="WD98"/>
      <c r="WE98"/>
      <c r="WF98"/>
      <c r="WG98"/>
      <c r="WH98"/>
      <c r="WI98"/>
      <c r="WJ98"/>
      <c r="WK98"/>
      <c r="WL98"/>
      <c r="WM98"/>
      <c r="WN98"/>
      <c r="WO98"/>
      <c r="WP98"/>
      <c r="WQ98"/>
      <c r="WR98"/>
      <c r="WS98"/>
      <c r="WT98"/>
      <c r="WU98"/>
      <c r="WV98"/>
      <c r="WW98"/>
      <c r="WX98"/>
      <c r="WY98"/>
      <c r="WZ98"/>
      <c r="XA98"/>
      <c r="XB98"/>
      <c r="XC98"/>
      <c r="XD98"/>
      <c r="XE98"/>
      <c r="XF98"/>
      <c r="XG98"/>
      <c r="XH98"/>
      <c r="XI98"/>
      <c r="XJ98"/>
      <c r="XK98"/>
      <c r="XL98"/>
      <c r="XM98"/>
      <c r="XN98"/>
      <c r="XO98"/>
      <c r="XP98"/>
      <c r="XQ98"/>
      <c r="XR98"/>
      <c r="XS98"/>
      <c r="XT98"/>
      <c r="XU98"/>
      <c r="XV98"/>
      <c r="XW98"/>
      <c r="XX98"/>
      <c r="XY98"/>
      <c r="XZ98"/>
      <c r="YA98"/>
      <c r="YB98"/>
      <c r="YC98"/>
      <c r="YD98"/>
      <c r="YE98"/>
      <c r="YF98"/>
      <c r="YG98"/>
      <c r="YH98"/>
      <c r="YI98"/>
      <c r="YJ98"/>
      <c r="YK98"/>
      <c r="YL98"/>
      <c r="YM98"/>
      <c r="YN98"/>
      <c r="YO98"/>
      <c r="YP98"/>
      <c r="YQ98"/>
      <c r="YR98"/>
      <c r="YS98"/>
      <c r="YT98"/>
      <c r="YU98"/>
      <c r="YV98"/>
      <c r="YW98"/>
      <c r="YX98"/>
      <c r="YY98"/>
      <c r="YZ98"/>
      <c r="ZA98"/>
      <c r="ZB98"/>
      <c r="ZC98"/>
      <c r="ZD98"/>
      <c r="ZE98"/>
      <c r="ZF98"/>
      <c r="ZG98"/>
      <c r="ZH98"/>
      <c r="ZI98"/>
      <c r="ZJ98"/>
      <c r="ZK98"/>
      <c r="ZL98"/>
      <c r="ZM98"/>
      <c r="ZN98"/>
      <c r="ZO98"/>
      <c r="ZP98"/>
      <c r="ZQ98"/>
      <c r="ZR98"/>
      <c r="ZS98"/>
      <c r="ZT98"/>
      <c r="ZU98"/>
      <c r="ZV98"/>
      <c r="ZW98"/>
      <c r="ZX98"/>
      <c r="ZY98"/>
      <c r="ZZ98"/>
      <c r="AAA98"/>
      <c r="AAB98"/>
      <c r="AAC98"/>
      <c r="AAD98"/>
      <c r="AAE98"/>
      <c r="AAF98"/>
      <c r="AAG98"/>
      <c r="AAH98"/>
      <c r="AAI98"/>
      <c r="AAJ98"/>
      <c r="AAK98"/>
      <c r="AAL98"/>
      <c r="AAM98"/>
      <c r="AAN98"/>
      <c r="AAO98"/>
      <c r="AAP98"/>
      <c r="AAQ98"/>
      <c r="AAR98"/>
      <c r="AAS98"/>
      <c r="AAT98"/>
      <c r="AAU98"/>
      <c r="AAV98"/>
      <c r="AAW98"/>
      <c r="AAX98"/>
      <c r="AAY98"/>
      <c r="AAZ98"/>
      <c r="ABA98"/>
      <c r="ABB98"/>
      <c r="ABC98"/>
      <c r="ABD98"/>
      <c r="ABE98"/>
      <c r="ABF98"/>
      <c r="ABG98"/>
      <c r="ABH98"/>
      <c r="ABI98"/>
      <c r="ABJ98"/>
      <c r="ABK98"/>
      <c r="ABL98"/>
      <c r="ABM98"/>
      <c r="ABN98"/>
      <c r="ABO98"/>
      <c r="ABP98"/>
      <c r="ABQ98"/>
      <c r="ABR98"/>
      <c r="ABS98"/>
      <c r="ABT98"/>
      <c r="ABU98"/>
      <c r="ABV98"/>
      <c r="ABW98"/>
      <c r="ABX98"/>
      <c r="ABY98"/>
      <c r="ABZ98"/>
      <c r="ACA98"/>
      <c r="ACB98"/>
      <c r="ACC98"/>
      <c r="ACD98"/>
      <c r="ACE98"/>
      <c r="ACF98"/>
      <c r="ACG98"/>
      <c r="ACH98"/>
      <c r="ACI98"/>
      <c r="ACJ98"/>
      <c r="ACK98"/>
      <c r="ACL98"/>
      <c r="ACM98"/>
      <c r="ACN98"/>
      <c r="ACO98"/>
      <c r="ACP98"/>
      <c r="ACQ98"/>
      <c r="ACR98"/>
      <c r="ACS98"/>
      <c r="ACT98"/>
      <c r="ACU98"/>
      <c r="ACV98"/>
      <c r="ACW98"/>
      <c r="ACX98"/>
      <c r="ACY98"/>
      <c r="ACZ98"/>
      <c r="ADA98"/>
      <c r="ADB98"/>
      <c r="ADC98"/>
      <c r="ADD98"/>
      <c r="ADE98"/>
      <c r="ADF98"/>
      <c r="ADG98"/>
      <c r="ADH98"/>
      <c r="ADI98"/>
      <c r="ADJ98"/>
      <c r="ADK98"/>
      <c r="ADL98"/>
      <c r="ADM98"/>
      <c r="ADN98"/>
      <c r="ADO98"/>
      <c r="ADP98"/>
      <c r="ADQ98"/>
      <c r="ADR98"/>
      <c r="ADS98"/>
      <c r="ADT98"/>
      <c r="ADU98"/>
      <c r="ADV98"/>
      <c r="ADW98"/>
      <c r="ADX98"/>
      <c r="ADY98"/>
      <c r="ADZ98"/>
      <c r="AEA98"/>
      <c r="AEB98"/>
      <c r="AEC98"/>
      <c r="AED98"/>
      <c r="AEE98"/>
      <c r="AEF98"/>
      <c r="AEG98"/>
      <c r="AEH98"/>
      <c r="AEI98"/>
      <c r="AEJ98"/>
      <c r="AEK98"/>
      <c r="AEL98"/>
      <c r="AEM98"/>
      <c r="AEN98"/>
      <c r="AEO98"/>
      <c r="AEP98"/>
      <c r="AEQ98"/>
      <c r="AER98"/>
      <c r="AES98"/>
      <c r="AET98"/>
      <c r="AEU98"/>
      <c r="AEV98"/>
      <c r="AEW98"/>
      <c r="AEX98"/>
      <c r="AEY98"/>
      <c r="AEZ98"/>
      <c r="AFA98"/>
      <c r="AFB98"/>
      <c r="AFC98"/>
      <c r="AFD98"/>
      <c r="AFE98"/>
      <c r="AFF98"/>
      <c r="AFG98"/>
      <c r="AFH98"/>
      <c r="AFI98"/>
      <c r="AFJ98"/>
      <c r="AFK98"/>
      <c r="AFL98"/>
      <c r="AFM98"/>
      <c r="AFN98"/>
      <c r="AFO98"/>
      <c r="AFP98"/>
      <c r="AFQ98"/>
      <c r="AFR98"/>
      <c r="AFS98"/>
      <c r="AFT98"/>
      <c r="AFU98"/>
      <c r="AFV98"/>
      <c r="AFW98"/>
      <c r="AFX98"/>
      <c r="AFY98"/>
      <c r="AFZ98"/>
      <c r="AGA98"/>
      <c r="AGB98"/>
      <c r="AGC98"/>
      <c r="AGD98"/>
      <c r="AGE98"/>
      <c r="AGF98"/>
      <c r="AGG98"/>
      <c r="AGH98"/>
      <c r="AGI98"/>
      <c r="AGJ98"/>
      <c r="AGK98"/>
      <c r="AGL98"/>
      <c r="AGM98"/>
      <c r="AGN98"/>
      <c r="AGO98"/>
      <c r="AGP98"/>
      <c r="AGQ98"/>
      <c r="AGR98"/>
      <c r="AGS98"/>
      <c r="AGT98"/>
      <c r="AGU98"/>
      <c r="AGV98"/>
      <c r="AGW98"/>
      <c r="AGX98"/>
      <c r="AGY98"/>
      <c r="AGZ98"/>
      <c r="AHA98"/>
      <c r="AHB98"/>
      <c r="AHC98"/>
      <c r="AHD98"/>
      <c r="AHE98"/>
      <c r="AHF98"/>
      <c r="AHG98"/>
      <c r="AHH98"/>
      <c r="AHI98"/>
      <c r="AHJ98"/>
      <c r="AHK98"/>
      <c r="AHL98"/>
      <c r="AHM98"/>
      <c r="AHN98"/>
      <c r="AHO98"/>
      <c r="AHP98"/>
      <c r="AHQ98"/>
      <c r="AHR98"/>
      <c r="AHS98"/>
      <c r="AHT98"/>
      <c r="AHU98"/>
      <c r="AHV98"/>
      <c r="AHW98"/>
      <c r="AHX98"/>
      <c r="AHY98"/>
      <c r="AHZ98"/>
      <c r="AIA98"/>
      <c r="AIB98"/>
      <c r="AIC98"/>
      <c r="AID98"/>
      <c r="AIE98"/>
      <c r="AIF98"/>
      <c r="AIG98"/>
      <c r="AIH98"/>
      <c r="AII98"/>
      <c r="AIJ98"/>
      <c r="AIK98"/>
      <c r="AIL98"/>
      <c r="AIM98"/>
      <c r="AIN98"/>
      <c r="AIO98"/>
      <c r="AIP98"/>
      <c r="AIQ98"/>
      <c r="AIR98"/>
      <c r="AIS98"/>
      <c r="AIT98"/>
      <c r="AIU98"/>
      <c r="AIV98"/>
      <c r="AIW98"/>
      <c r="AIX98"/>
      <c r="AIY98"/>
      <c r="AIZ98"/>
      <c r="AJA98"/>
      <c r="AJB98"/>
      <c r="AJC98"/>
      <c r="AJD98"/>
      <c r="AJE98"/>
      <c r="AJF98"/>
      <c r="AJG98"/>
      <c r="AJH98"/>
      <c r="AJI98"/>
      <c r="AJJ98"/>
      <c r="AJK98"/>
      <c r="AJL98"/>
      <c r="AJM98"/>
      <c r="AJN98"/>
      <c r="AJO98"/>
      <c r="AJP98"/>
      <c r="AJQ98"/>
      <c r="AJR98"/>
      <c r="AJS98"/>
      <c r="AJT98"/>
      <c r="AJU98"/>
      <c r="AJV98"/>
      <c r="AJW98"/>
      <c r="AJX98"/>
      <c r="AJY98"/>
      <c r="AJZ98"/>
      <c r="AKA98"/>
      <c r="AKB98"/>
      <c r="AKC98"/>
      <c r="AKD98"/>
      <c r="AKE98"/>
      <c r="AKF98"/>
      <c r="AKG98"/>
      <c r="AKH98"/>
      <c r="AKI98"/>
      <c r="AKJ98"/>
      <c r="AKK98"/>
      <c r="AKL98"/>
      <c r="AKM98"/>
      <c r="AKN98"/>
      <c r="AKO98"/>
      <c r="AKP98"/>
      <c r="AKQ98"/>
      <c r="AKR98"/>
      <c r="AKS98"/>
      <c r="AKT98"/>
      <c r="AKU98"/>
      <c r="AKV98"/>
      <c r="AKW98"/>
      <c r="AKX98"/>
      <c r="AKY98"/>
      <c r="AKZ98"/>
      <c r="ALA98"/>
      <c r="ALB98"/>
      <c r="ALC98"/>
      <c r="ALD98"/>
      <c r="ALE98"/>
      <c r="ALF98"/>
      <c r="ALG98"/>
      <c r="ALH98"/>
      <c r="ALI98"/>
      <c r="ALJ98"/>
      <c r="ALK98"/>
      <c r="ALL98"/>
      <c r="ALM98"/>
      <c r="ALN98"/>
      <c r="ALO98"/>
      <c r="ALP98"/>
      <c r="ALQ98"/>
      <c r="ALR98"/>
      <c r="ALS98"/>
      <c r="ALT98"/>
      <c r="ALU98"/>
      <c r="ALV98"/>
      <c r="ALW98"/>
      <c r="ALX98"/>
      <c r="ALY98"/>
      <c r="ALZ98"/>
      <c r="AMA98"/>
      <c r="AMB98"/>
      <c r="AMC98"/>
      <c r="AMD98"/>
      <c r="AME98"/>
      <c r="AMF98"/>
      <c r="AMG98"/>
      <c r="AMH98"/>
      <c r="AMI98"/>
      <c r="AMJ98"/>
      <c r="AMK98"/>
      <c r="AML98"/>
      <c r="AMM98"/>
      <c r="AMN98"/>
      <c r="AMO98"/>
      <c r="AMP98"/>
      <c r="AMQ98"/>
      <c r="AMR98"/>
      <c r="AMS98"/>
      <c r="AMT98"/>
      <c r="AMU98"/>
      <c r="AMV98"/>
      <c r="AMW98"/>
      <c r="AMX98"/>
      <c r="AMY98"/>
      <c r="AMZ98"/>
      <c r="ANA98"/>
      <c r="ANB98"/>
      <c r="ANC98"/>
      <c r="AND98"/>
      <c r="ANE98"/>
      <c r="ANF98"/>
      <c r="ANG98"/>
      <c r="ANH98"/>
      <c r="ANI98"/>
      <c r="ANJ98"/>
      <c r="ANK98"/>
      <c r="ANL98"/>
      <c r="ANM98"/>
      <c r="ANN98"/>
      <c r="ANO98"/>
      <c r="ANP98"/>
      <c r="ANQ98"/>
      <c r="ANR98"/>
      <c r="ANS98"/>
      <c r="ANT98"/>
      <c r="ANU98"/>
      <c r="ANV98"/>
      <c r="ANW98"/>
      <c r="ANX98"/>
      <c r="ANY98"/>
      <c r="ANZ98"/>
      <c r="AOA98"/>
      <c r="AOB98"/>
      <c r="AOC98"/>
      <c r="AOD98"/>
      <c r="AOE98"/>
      <c r="AOF98"/>
      <c r="AOG98"/>
      <c r="AOH98"/>
      <c r="AOI98"/>
      <c r="AOJ98"/>
      <c r="AOK98"/>
      <c r="AOL98"/>
      <c r="AOM98"/>
      <c r="AON98"/>
      <c r="AOO98"/>
      <c r="AOP98"/>
      <c r="AOQ98"/>
      <c r="AOR98"/>
      <c r="AOS98"/>
      <c r="AOT98"/>
      <c r="AOU98"/>
      <c r="AOV98"/>
      <c r="AOW98"/>
      <c r="AOX98"/>
      <c r="AOY98"/>
      <c r="AOZ98"/>
      <c r="APA98"/>
      <c r="APB98"/>
      <c r="APC98"/>
      <c r="APD98"/>
      <c r="APE98"/>
      <c r="APF98"/>
      <c r="APG98"/>
      <c r="APH98"/>
      <c r="API98"/>
      <c r="APJ98"/>
      <c r="APK98"/>
      <c r="APL98"/>
      <c r="APM98"/>
      <c r="APN98"/>
      <c r="APO98"/>
      <c r="APP98"/>
      <c r="APQ98"/>
      <c r="APR98"/>
      <c r="APS98"/>
      <c r="APT98"/>
      <c r="APU98"/>
      <c r="APV98"/>
      <c r="APW98"/>
      <c r="APX98"/>
      <c r="APY98"/>
      <c r="APZ98"/>
      <c r="AQA98"/>
      <c r="AQB98"/>
      <c r="AQC98"/>
      <c r="AQD98"/>
      <c r="AQE98"/>
      <c r="AQF98"/>
      <c r="AQG98"/>
      <c r="AQH98"/>
      <c r="AQI98"/>
      <c r="AQJ98"/>
      <c r="AQK98"/>
      <c r="AQL98"/>
      <c r="AQM98"/>
      <c r="AQN98"/>
      <c r="AQO98"/>
      <c r="AQP98"/>
      <c r="AQQ98"/>
      <c r="AQR98"/>
      <c r="AQS98"/>
      <c r="AQT98"/>
      <c r="AQU98"/>
      <c r="AQV98"/>
      <c r="AQW98"/>
      <c r="AQX98"/>
      <c r="AQY98"/>
      <c r="AQZ98"/>
      <c r="ARA98"/>
      <c r="ARB98"/>
      <c r="ARC98"/>
      <c r="ARD98"/>
      <c r="ARE98"/>
      <c r="ARF98"/>
      <c r="ARG98"/>
      <c r="ARH98"/>
      <c r="ARI98"/>
      <c r="ARJ98"/>
      <c r="ARK98"/>
      <c r="ARL98"/>
      <c r="ARM98"/>
      <c r="ARN98"/>
      <c r="ARO98"/>
      <c r="ARP98"/>
      <c r="ARQ98"/>
      <c r="ARR98"/>
      <c r="ARS98"/>
      <c r="ART98"/>
      <c r="ARU98"/>
      <c r="ARV98"/>
      <c r="ARW98"/>
      <c r="ARX98"/>
      <c r="ARY98"/>
      <c r="ARZ98"/>
      <c r="ASA98"/>
      <c r="ASB98"/>
      <c r="ASC98"/>
      <c r="ASD98"/>
      <c r="ASE98"/>
      <c r="ASF98"/>
      <c r="ASG98"/>
      <c r="ASH98"/>
      <c r="ASI98"/>
      <c r="ASJ98"/>
      <c r="ASK98"/>
      <c r="ASL98"/>
      <c r="ASM98"/>
      <c r="ASN98"/>
      <c r="ASO98"/>
      <c r="ASP98"/>
      <c r="ASQ98"/>
      <c r="ASR98"/>
      <c r="ASS98"/>
      <c r="AST98"/>
      <c r="ASU98"/>
      <c r="ASV98"/>
      <c r="ASW98"/>
      <c r="ASX98"/>
      <c r="ASY98"/>
      <c r="ASZ98"/>
      <c r="ATA98"/>
      <c r="ATB98"/>
      <c r="ATC98"/>
      <c r="ATD98"/>
      <c r="ATE98"/>
      <c r="ATF98"/>
      <c r="ATG98"/>
      <c r="ATH98"/>
      <c r="ATI98"/>
      <c r="ATJ98"/>
      <c r="ATK98"/>
      <c r="ATL98"/>
      <c r="ATM98"/>
      <c r="ATN98"/>
      <c r="ATO98"/>
      <c r="ATP98"/>
      <c r="ATQ98"/>
      <c r="ATR98"/>
      <c r="ATS98"/>
      <c r="ATT98"/>
      <c r="ATU98"/>
      <c r="ATV98"/>
      <c r="ATW98"/>
      <c r="ATX98"/>
      <c r="ATY98"/>
      <c r="ATZ98"/>
      <c r="AUA98"/>
      <c r="AUB98"/>
      <c r="AUC98"/>
      <c r="AUD98"/>
      <c r="AUE98"/>
      <c r="AUF98"/>
      <c r="AUG98"/>
      <c r="AUH98"/>
      <c r="AUI98"/>
      <c r="AUJ98"/>
      <c r="AUK98"/>
      <c r="AUL98"/>
      <c r="AUM98"/>
      <c r="AUN98"/>
      <c r="AUO98"/>
      <c r="AUP98"/>
      <c r="AUQ98"/>
      <c r="AUR98"/>
      <c r="AUS98"/>
      <c r="AUT98"/>
      <c r="AUU98"/>
      <c r="AUV98"/>
      <c r="AUW98"/>
      <c r="AUX98"/>
      <c r="AUY98"/>
      <c r="AUZ98"/>
      <c r="AVA98"/>
      <c r="AVB98"/>
      <c r="AVC98"/>
      <c r="AVD98"/>
      <c r="AVE98"/>
      <c r="AVF98"/>
      <c r="AVG98"/>
      <c r="AVH98"/>
      <c r="AVI98"/>
      <c r="AVJ98"/>
      <c r="AVK98"/>
      <c r="AVL98"/>
      <c r="AVM98"/>
      <c r="AVN98"/>
      <c r="AVO98"/>
      <c r="AVP98"/>
      <c r="AVQ98"/>
      <c r="AVR98"/>
      <c r="AVS98"/>
      <c r="AVT98"/>
      <c r="AVU98"/>
      <c r="AVV98"/>
      <c r="AVW98"/>
      <c r="AVX98"/>
      <c r="AVY98"/>
      <c r="AVZ98"/>
      <c r="AWA98"/>
    </row>
    <row r="99" spans="1:1275" ht="15" x14ac:dyDescent="0.25">
      <c r="A99" s="41" t="s">
        <v>137</v>
      </c>
      <c r="B99" s="40"/>
      <c r="C99" s="40"/>
      <c r="D99" s="40"/>
      <c r="E99" s="40"/>
      <c r="F99" s="40"/>
      <c r="G99" s="40"/>
      <c r="H99" s="40"/>
      <c r="I99" s="40"/>
      <c r="J99" s="40"/>
      <c r="K99" s="40"/>
      <c r="L99" s="40"/>
      <c r="M99" s="40"/>
      <c r="N99" s="40"/>
      <c r="O99" s="40"/>
      <c r="P99" s="40"/>
      <c r="Q99" s="40"/>
      <c r="R99" s="40"/>
      <c r="S99" s="40"/>
      <c r="T99" s="40"/>
      <c r="U99" s="40"/>
      <c r="V99" s="40"/>
      <c r="W99" s="40"/>
      <c r="X99" s="40">
        <v>1</v>
      </c>
      <c r="Y99" s="40">
        <v>131770.4440860638</v>
      </c>
      <c r="Z99" s="40">
        <v>1</v>
      </c>
      <c r="AA99" s="40">
        <v>131770.4440860638</v>
      </c>
      <c r="AB99" s="40"/>
      <c r="AC99" s="40"/>
      <c r="AD99" s="40"/>
      <c r="AE99" s="40"/>
      <c r="AF99" s="40"/>
      <c r="AG99" s="40"/>
      <c r="AH99" s="40"/>
      <c r="AI99" s="40"/>
      <c r="AJ99" s="40"/>
      <c r="AK99" s="40"/>
      <c r="AL99" s="40">
        <v>1</v>
      </c>
      <c r="AM99" s="40">
        <v>131770.4440860638</v>
      </c>
      <c r="AN99" s="40">
        <v>3</v>
      </c>
      <c r="AO99" s="40">
        <v>46913.486973737694</v>
      </c>
      <c r="AP99" s="40">
        <v>3</v>
      </c>
      <c r="AQ99" s="40">
        <v>46656.70193656662</v>
      </c>
      <c r="AR99" s="40">
        <v>7</v>
      </c>
      <c r="AS99" s="40">
        <v>64831.620411213706</v>
      </c>
      <c r="AT99" s="40">
        <v>8</v>
      </c>
      <c r="AU99" s="40">
        <v>51995.240530228533</v>
      </c>
      <c r="AV99" s="40">
        <v>21</v>
      </c>
      <c r="AW99" s="40">
        <v>54785.42065958272</v>
      </c>
      <c r="AX99" s="40"/>
      <c r="AY99" s="40"/>
      <c r="AZ99" s="40"/>
      <c r="BA99" s="40"/>
      <c r="BB99" s="40">
        <v>2</v>
      </c>
      <c r="BC99" s="40">
        <v>77884.376352122097</v>
      </c>
      <c r="BD99" s="40"/>
      <c r="BE99" s="40"/>
      <c r="BF99" s="40">
        <v>2</v>
      </c>
      <c r="BG99" s="40">
        <v>77884.376352122097</v>
      </c>
      <c r="BH99" s="40"/>
      <c r="BI99" s="40"/>
      <c r="BJ99" s="40">
        <v>1</v>
      </c>
      <c r="BK99" s="40">
        <v>64901.860520001574</v>
      </c>
      <c r="BL99" s="40">
        <v>2</v>
      </c>
      <c r="BM99" s="40">
        <v>154879.43987727648</v>
      </c>
      <c r="BN99" s="40"/>
      <c r="BO99" s="40"/>
      <c r="BP99" s="40">
        <v>3</v>
      </c>
      <c r="BQ99" s="40">
        <v>124886.9134248515</v>
      </c>
      <c r="BR99" s="40"/>
      <c r="BS99" s="40"/>
      <c r="BT99" s="40"/>
      <c r="BU99" s="40"/>
      <c r="BV99" s="40">
        <v>4</v>
      </c>
      <c r="BW99" s="40">
        <v>57598.215855175731</v>
      </c>
      <c r="BX99" s="40"/>
      <c r="BY99" s="40"/>
      <c r="BZ99" s="40">
        <v>4</v>
      </c>
      <c r="CA99" s="40">
        <v>57598.215855175731</v>
      </c>
      <c r="CB99" s="40">
        <v>30</v>
      </c>
      <c r="CC99" s="40">
        <v>63710.539675024607</v>
      </c>
      <c r="CD99" s="40"/>
      <c r="CE99" s="40"/>
      <c r="CF99" s="40">
        <v>1</v>
      </c>
      <c r="CG99" s="40">
        <v>157337.8436848523</v>
      </c>
      <c r="CH99" s="40"/>
      <c r="CI99" s="40"/>
      <c r="CJ99" s="40">
        <v>2</v>
      </c>
      <c r="CK99" s="40">
        <v>72768.752704244194</v>
      </c>
      <c r="CL99" s="40">
        <v>3</v>
      </c>
      <c r="CM99" s="40">
        <v>100958.44969778023</v>
      </c>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v>3</v>
      </c>
      <c r="DQ99" s="40">
        <v>100958.44969778023</v>
      </c>
      <c r="DR99" s="40"/>
      <c r="DS99" s="40"/>
      <c r="DT99" s="40">
        <v>1</v>
      </c>
      <c r="DU99" s="40">
        <v>108169.76753333595</v>
      </c>
      <c r="DV99" s="40">
        <v>1</v>
      </c>
      <c r="DW99" s="40">
        <v>70802.029658183528</v>
      </c>
      <c r="DX99" s="40"/>
      <c r="DY99" s="40"/>
      <c r="DZ99" s="40">
        <v>2</v>
      </c>
      <c r="EA99" s="40">
        <v>89485.898595759732</v>
      </c>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v>2</v>
      </c>
      <c r="FC99" s="40">
        <v>89485.898595759732</v>
      </c>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v>1</v>
      </c>
      <c r="GK99" s="40">
        <v>98336.152303032693</v>
      </c>
      <c r="GL99" s="40">
        <v>1</v>
      </c>
      <c r="GM99" s="40">
        <v>98336.152303032693</v>
      </c>
      <c r="GN99" s="40">
        <v>1</v>
      </c>
      <c r="GO99" s="40">
        <v>98336.152303032693</v>
      </c>
      <c r="GP99" s="40"/>
      <c r="GQ99" s="40"/>
      <c r="GR99" s="40">
        <v>1</v>
      </c>
      <c r="GS99" s="40">
        <v>68835.306612122877</v>
      </c>
      <c r="GT99" s="40"/>
      <c r="GU99" s="40"/>
      <c r="GV99" s="40"/>
      <c r="GW99" s="40"/>
      <c r="GX99" s="40">
        <v>1</v>
      </c>
      <c r="GY99" s="40">
        <v>68835.306612122877</v>
      </c>
      <c r="GZ99" s="40"/>
      <c r="HA99" s="40"/>
      <c r="HB99" s="40"/>
      <c r="HC99" s="40"/>
      <c r="HD99" s="40"/>
      <c r="HE99" s="40"/>
      <c r="HF99" s="40"/>
      <c r="HG99" s="40"/>
      <c r="HH99" s="40"/>
      <c r="HI99" s="40"/>
      <c r="HJ99" s="40"/>
      <c r="HK99" s="40"/>
      <c r="HL99" s="40"/>
      <c r="HM99" s="40"/>
      <c r="HN99" s="40"/>
      <c r="HO99" s="40"/>
      <c r="HP99" s="40"/>
      <c r="HQ99" s="40"/>
      <c r="HR99" s="40"/>
      <c r="HS99" s="40"/>
      <c r="HT99" s="40"/>
      <c r="HU99" s="40"/>
      <c r="HV99" s="40">
        <v>1</v>
      </c>
      <c r="HW99" s="40">
        <v>68835.306612122877</v>
      </c>
      <c r="HX99" s="40">
        <v>2</v>
      </c>
      <c r="HY99" s="40">
        <v>63417.653306061438</v>
      </c>
      <c r="HZ99" s="40">
        <v>3</v>
      </c>
      <c r="IA99" s="40">
        <v>89158.111421416295</v>
      </c>
      <c r="IB99" s="40">
        <v>6</v>
      </c>
      <c r="IC99" s="40">
        <v>67450.405800521839</v>
      </c>
      <c r="ID99" s="40"/>
      <c r="IE99" s="40"/>
      <c r="IF99" s="40">
        <v>11</v>
      </c>
      <c r="IG99" s="40">
        <v>72637.461425409361</v>
      </c>
      <c r="IH99" s="40"/>
      <c r="II99" s="40"/>
      <c r="IJ99" s="40">
        <v>3</v>
      </c>
      <c r="IK99" s="40">
        <v>74084.883766667976</v>
      </c>
      <c r="IL99" s="40"/>
      <c r="IM99" s="40"/>
      <c r="IN99" s="40"/>
      <c r="IO99" s="40"/>
      <c r="IP99" s="40">
        <v>3</v>
      </c>
      <c r="IQ99" s="40">
        <v>74084.883766667976</v>
      </c>
      <c r="IR99" s="40"/>
      <c r="IS99" s="40"/>
      <c r="IT99" s="40"/>
      <c r="IU99" s="40"/>
      <c r="IV99" s="40"/>
      <c r="IW99" s="40"/>
      <c r="IX99" s="40"/>
      <c r="IY99" s="40"/>
      <c r="IZ99" s="40"/>
      <c r="JA99" s="40"/>
      <c r="JB99" s="40">
        <v>1</v>
      </c>
      <c r="JC99" s="40">
        <v>50000</v>
      </c>
      <c r="JD99" s="40"/>
      <c r="JE99" s="40"/>
      <c r="JF99" s="40">
        <v>1</v>
      </c>
      <c r="JG99" s="40">
        <v>54084.883766667976</v>
      </c>
      <c r="JH99" s="40"/>
      <c r="JI99" s="40"/>
      <c r="JJ99" s="40">
        <v>2</v>
      </c>
      <c r="JK99" s="40">
        <v>52042.441883333988</v>
      </c>
      <c r="JL99" s="40">
        <v>16</v>
      </c>
      <c r="JM99" s="40">
        <v>70334.475671635941</v>
      </c>
      <c r="JN99" s="40"/>
      <c r="JO99" s="40"/>
      <c r="JP99" s="40"/>
      <c r="JQ99" s="40"/>
      <c r="JR99" s="40"/>
      <c r="JS99" s="40"/>
      <c r="JT99" s="40"/>
      <c r="JU99" s="40"/>
      <c r="JV99" s="40"/>
      <c r="JW99" s="40"/>
      <c r="JX99" s="40"/>
      <c r="JY99" s="40"/>
      <c r="JZ99" s="40"/>
      <c r="KA99" s="40"/>
      <c r="KB99" s="40"/>
      <c r="KC99" s="40"/>
      <c r="KD99" s="40"/>
      <c r="KE99" s="40"/>
      <c r="KF99" s="40"/>
      <c r="KG99" s="40"/>
      <c r="KH99" s="40"/>
      <c r="KI99" s="40"/>
      <c r="KJ99" s="40"/>
      <c r="KK99" s="40"/>
      <c r="KL99" s="40"/>
      <c r="KM99" s="40"/>
      <c r="KN99" s="40"/>
      <c r="KO99" s="40"/>
      <c r="KP99" s="40"/>
      <c r="KQ99" s="40"/>
      <c r="KR99" s="40"/>
      <c r="KS99" s="40"/>
      <c r="KT99" s="40"/>
      <c r="KU99" s="40"/>
      <c r="KV99" s="40"/>
      <c r="KW99" s="40"/>
      <c r="KX99" s="40"/>
      <c r="KY99" s="40"/>
      <c r="KZ99" s="40"/>
      <c r="LA99" s="40"/>
      <c r="LB99" s="40"/>
      <c r="LC99" s="40"/>
      <c r="LD99" s="40"/>
      <c r="LE99" s="40"/>
      <c r="LF99" s="40"/>
      <c r="LG99" s="40"/>
      <c r="LH99" s="40"/>
      <c r="LI99" s="40"/>
      <c r="LJ99" s="40"/>
      <c r="LK99" s="40"/>
      <c r="LL99" s="40"/>
      <c r="LM99" s="40"/>
      <c r="LN99" s="40">
        <v>1</v>
      </c>
      <c r="LO99" s="40">
        <v>44251.268536364711</v>
      </c>
      <c r="LP99" s="40"/>
      <c r="LQ99" s="40"/>
      <c r="LR99" s="40"/>
      <c r="LS99" s="40"/>
      <c r="LT99" s="40">
        <v>1</v>
      </c>
      <c r="LU99" s="40">
        <v>58460.842544152933</v>
      </c>
      <c r="LV99" s="40">
        <v>2</v>
      </c>
      <c r="LW99" s="40">
        <v>51356.055540258822</v>
      </c>
      <c r="LX99" s="40"/>
      <c r="LY99" s="40"/>
      <c r="LZ99" s="40"/>
      <c r="MA99" s="40"/>
      <c r="MB99" s="40"/>
      <c r="MC99" s="40"/>
      <c r="MD99" s="40"/>
      <c r="ME99" s="40"/>
      <c r="MF99" s="40"/>
      <c r="MG99" s="40"/>
      <c r="MH99" s="40"/>
      <c r="MI99" s="40"/>
      <c r="MJ99" s="40"/>
      <c r="MK99" s="40"/>
      <c r="ML99" s="40"/>
      <c r="MM99" s="40"/>
      <c r="MN99" s="40"/>
      <c r="MO99" s="40"/>
      <c r="MP99" s="40"/>
      <c r="MQ99" s="40"/>
      <c r="MR99" s="40"/>
      <c r="MS99" s="40"/>
      <c r="MT99" s="40"/>
      <c r="MU99" s="40"/>
      <c r="MV99" s="40"/>
      <c r="MW99" s="40"/>
      <c r="MX99" s="40">
        <v>2</v>
      </c>
      <c r="MY99" s="40">
        <v>51356.055540258822</v>
      </c>
      <c r="MZ99" s="40">
        <v>56</v>
      </c>
      <c r="NA99" s="40">
        <v>70003.0171672055</v>
      </c>
      <c r="NB99"/>
      <c r="NC99"/>
      <c r="ND99"/>
      <c r="NE99"/>
      <c r="NF99"/>
      <c r="NG99"/>
      <c r="NH99"/>
      <c r="NI99"/>
      <c r="NJ99"/>
      <c r="NK99"/>
      <c r="NL99"/>
      <c r="NM99"/>
      <c r="NN99"/>
      <c r="NO99"/>
      <c r="NP99"/>
      <c r="NQ99"/>
      <c r="NR99"/>
      <c r="NS99"/>
      <c r="NT99"/>
      <c r="NU99"/>
      <c r="NV99"/>
      <c r="NW99"/>
      <c r="NX99"/>
      <c r="NY99"/>
      <c r="NZ99"/>
      <c r="OA99"/>
      <c r="OB99"/>
      <c r="OC99"/>
      <c r="OD99"/>
      <c r="OE99"/>
      <c r="OF99"/>
      <c r="OG99"/>
      <c r="OH99"/>
      <c r="OI99"/>
      <c r="OJ99"/>
      <c r="OK99"/>
      <c r="OL99"/>
      <c r="OM99"/>
      <c r="ON99"/>
      <c r="OO99"/>
      <c r="OP99"/>
      <c r="OQ99"/>
      <c r="OR99"/>
      <c r="OS99"/>
      <c r="OT99"/>
      <c r="OU99"/>
      <c r="OV99"/>
      <c r="OW99"/>
      <c r="OX99"/>
      <c r="OY99"/>
      <c r="OZ99"/>
      <c r="PA99"/>
      <c r="PB99"/>
      <c r="PC99"/>
      <c r="PD99"/>
      <c r="PE99"/>
      <c r="PF99"/>
      <c r="PG99"/>
      <c r="PH99"/>
      <c r="PI99"/>
      <c r="PJ99"/>
      <c r="PK99"/>
      <c r="PL99"/>
      <c r="PM99"/>
      <c r="PN99"/>
      <c r="PO99"/>
      <c r="PP99"/>
      <c r="PQ99"/>
      <c r="PR99"/>
      <c r="PS99"/>
      <c r="PT99"/>
      <c r="PU99"/>
      <c r="PV99"/>
      <c r="PW99"/>
      <c r="PX99"/>
      <c r="PY99"/>
      <c r="PZ99"/>
      <c r="QA99"/>
      <c r="QB99"/>
      <c r="QC99"/>
      <c r="QD99"/>
      <c r="QE99"/>
      <c r="QF99"/>
      <c r="QG99"/>
      <c r="QH99"/>
      <c r="QI99"/>
      <c r="QJ99"/>
      <c r="QK99"/>
      <c r="QL99"/>
      <c r="QM99"/>
      <c r="QN99"/>
      <c r="QO99"/>
      <c r="QP99"/>
      <c r="QQ99"/>
      <c r="QR99"/>
      <c r="QS99"/>
      <c r="QT99"/>
      <c r="QU99"/>
      <c r="QV99"/>
      <c r="QW99"/>
      <c r="QX99"/>
      <c r="QY99"/>
      <c r="QZ99"/>
      <c r="RA99"/>
      <c r="RB99"/>
      <c r="RC99"/>
      <c r="RD99"/>
      <c r="RE99"/>
      <c r="RF99"/>
      <c r="RG99"/>
      <c r="RH99"/>
      <c r="RI99"/>
      <c r="RJ99"/>
      <c r="RK99"/>
      <c r="RL99"/>
      <c r="RM99"/>
      <c r="RN99"/>
      <c r="RO99"/>
      <c r="RP99"/>
      <c r="RQ99"/>
      <c r="RR99"/>
      <c r="RS99"/>
      <c r="RT99"/>
      <c r="RU99"/>
      <c r="RV99"/>
      <c r="RW99"/>
      <c r="RX99"/>
      <c r="RY99"/>
      <c r="RZ99"/>
      <c r="SA99"/>
      <c r="SB99"/>
      <c r="SC99"/>
      <c r="SD99"/>
      <c r="SE99"/>
      <c r="SF99"/>
      <c r="SG99"/>
      <c r="SH99"/>
      <c r="SI99"/>
      <c r="SJ99"/>
      <c r="SK99"/>
      <c r="SL99"/>
      <c r="SM99"/>
      <c r="SN99"/>
      <c r="SO99"/>
      <c r="SP99"/>
      <c r="SQ99"/>
      <c r="SR99"/>
      <c r="SS99"/>
      <c r="ST99"/>
      <c r="SU99"/>
      <c r="SV99"/>
      <c r="SW99"/>
      <c r="SX99"/>
      <c r="SY99"/>
      <c r="SZ99"/>
      <c r="TA99"/>
      <c r="TB99"/>
      <c r="TC99"/>
      <c r="TD99"/>
      <c r="TE99"/>
      <c r="TF99"/>
      <c r="TG99"/>
      <c r="TH99"/>
      <c r="TI99"/>
      <c r="TJ99"/>
      <c r="TK99"/>
      <c r="TL99"/>
      <c r="TM99"/>
      <c r="TN99"/>
      <c r="TO99"/>
      <c r="TP99"/>
      <c r="TQ99"/>
      <c r="TR99"/>
      <c r="TS99"/>
      <c r="TT99"/>
      <c r="TU99"/>
      <c r="TV99"/>
      <c r="TW99"/>
      <c r="TX99"/>
      <c r="TY99"/>
      <c r="TZ99"/>
      <c r="UA99"/>
      <c r="UB99"/>
      <c r="UC99"/>
      <c r="UD99"/>
      <c r="UE99"/>
      <c r="UF99"/>
      <c r="UG99"/>
      <c r="UH99"/>
      <c r="UI99"/>
      <c r="UJ99"/>
      <c r="UK99"/>
      <c r="UL99"/>
      <c r="UM99"/>
      <c r="UN99"/>
      <c r="UO99"/>
      <c r="UP99"/>
      <c r="UQ99"/>
      <c r="UR99"/>
      <c r="US99"/>
      <c r="UT99"/>
      <c r="UU99"/>
      <c r="UV99"/>
      <c r="UW99"/>
      <c r="UX99"/>
      <c r="UY99"/>
      <c r="UZ99"/>
      <c r="VA99"/>
      <c r="VB99"/>
      <c r="VC99"/>
      <c r="VD99"/>
      <c r="VE99"/>
      <c r="VF99"/>
      <c r="VG99"/>
      <c r="VH99"/>
      <c r="VI99"/>
      <c r="VJ99"/>
      <c r="VK99"/>
      <c r="VL99"/>
      <c r="VM99"/>
      <c r="VN99"/>
      <c r="VO99"/>
      <c r="VP99"/>
      <c r="VQ99"/>
      <c r="VR99"/>
      <c r="VS99"/>
      <c r="VT99"/>
      <c r="VU99"/>
      <c r="VV99"/>
      <c r="VW99"/>
      <c r="VX99"/>
      <c r="VY99"/>
      <c r="VZ99"/>
      <c r="WA99"/>
      <c r="WB99"/>
      <c r="WC99"/>
      <c r="WD99"/>
      <c r="WE99"/>
      <c r="WF99"/>
      <c r="WG99"/>
      <c r="WH99"/>
      <c r="WI99"/>
      <c r="WJ99"/>
      <c r="WK99"/>
      <c r="WL99"/>
      <c r="WM99"/>
      <c r="WN99"/>
      <c r="WO99"/>
      <c r="WP99"/>
      <c r="WQ99"/>
      <c r="WR99"/>
      <c r="WS99"/>
      <c r="WT99"/>
      <c r="WU99"/>
      <c r="WV99"/>
      <c r="WW99"/>
      <c r="WX99"/>
      <c r="WY99"/>
      <c r="WZ99"/>
      <c r="XA99"/>
      <c r="XB99"/>
      <c r="XC99"/>
      <c r="XD99"/>
      <c r="XE99"/>
      <c r="XF99"/>
      <c r="XG99"/>
      <c r="XH99"/>
      <c r="XI99"/>
      <c r="XJ99"/>
      <c r="XK99"/>
      <c r="XL99"/>
      <c r="XM99"/>
      <c r="XN99"/>
      <c r="XO99"/>
      <c r="XP99"/>
      <c r="XQ99"/>
      <c r="XR99"/>
      <c r="XS99"/>
      <c r="XT99"/>
      <c r="XU99"/>
      <c r="XV99"/>
      <c r="XW99"/>
      <c r="XX99"/>
      <c r="XY99"/>
      <c r="XZ99"/>
      <c r="YA99"/>
      <c r="YB99"/>
      <c r="YC99"/>
      <c r="YD99"/>
      <c r="YE99"/>
      <c r="YF99"/>
      <c r="YG99"/>
      <c r="YH99"/>
      <c r="YI99"/>
      <c r="YJ99"/>
      <c r="YK99"/>
      <c r="YL99"/>
      <c r="YM99"/>
      <c r="YN99"/>
      <c r="YO99"/>
      <c r="YP99"/>
      <c r="YQ99"/>
      <c r="YR99"/>
      <c r="YS99"/>
      <c r="YT99"/>
      <c r="YU99"/>
      <c r="YV99"/>
      <c r="YW99"/>
      <c r="YX99"/>
      <c r="YY99"/>
      <c r="YZ99"/>
      <c r="ZA99"/>
      <c r="ZB99"/>
      <c r="ZC99"/>
      <c r="ZD99"/>
      <c r="ZE99"/>
      <c r="ZF99"/>
      <c r="ZG99"/>
      <c r="ZH99"/>
      <c r="ZI99"/>
      <c r="ZJ99"/>
      <c r="ZK99"/>
      <c r="ZL99"/>
      <c r="ZM99"/>
      <c r="ZN99"/>
      <c r="ZO99"/>
      <c r="ZP99"/>
      <c r="ZQ99"/>
      <c r="ZR99"/>
      <c r="ZS99"/>
      <c r="ZT99"/>
      <c r="ZU99"/>
      <c r="ZV99"/>
      <c r="ZW99"/>
      <c r="ZX99"/>
      <c r="ZY99"/>
      <c r="ZZ99"/>
      <c r="AAA99"/>
      <c r="AAB99"/>
      <c r="AAC99"/>
      <c r="AAD99"/>
      <c r="AAE99"/>
      <c r="AAF99"/>
      <c r="AAG99"/>
      <c r="AAH99"/>
      <c r="AAI99"/>
      <c r="AAJ99"/>
      <c r="AAK99"/>
      <c r="AAL99"/>
      <c r="AAM99"/>
      <c r="AAN99"/>
      <c r="AAO99"/>
      <c r="AAP99"/>
      <c r="AAQ99"/>
      <c r="AAR99"/>
      <c r="AAS99"/>
      <c r="AAT99"/>
      <c r="AAU99"/>
      <c r="AAV99"/>
      <c r="AAW99"/>
      <c r="AAX99"/>
      <c r="AAY99"/>
      <c r="AAZ99"/>
      <c r="ABA99"/>
      <c r="ABB99"/>
      <c r="ABC99"/>
      <c r="ABD99"/>
      <c r="ABE99"/>
      <c r="ABF99"/>
      <c r="ABG99"/>
      <c r="ABH99"/>
      <c r="ABI99"/>
      <c r="ABJ99"/>
      <c r="ABK99"/>
      <c r="ABL99"/>
      <c r="ABM99"/>
      <c r="ABN99"/>
      <c r="ABO99"/>
      <c r="ABP99"/>
      <c r="ABQ99"/>
      <c r="ABR99"/>
      <c r="ABS99"/>
      <c r="ABT99"/>
      <c r="ABU99"/>
      <c r="ABV99"/>
      <c r="ABW99"/>
      <c r="ABX99"/>
      <c r="ABY99"/>
      <c r="ABZ99"/>
      <c r="ACA99"/>
      <c r="ACB99"/>
      <c r="ACC99"/>
      <c r="ACD99"/>
      <c r="ACE99"/>
      <c r="ACF99"/>
      <c r="ACG99"/>
      <c r="ACH99"/>
      <c r="ACI99"/>
      <c r="ACJ99"/>
      <c r="ACK99"/>
      <c r="ACL99"/>
      <c r="ACM99"/>
      <c r="ACN99"/>
      <c r="ACO99"/>
      <c r="ACP99"/>
      <c r="ACQ99"/>
      <c r="ACR99"/>
      <c r="ACS99"/>
      <c r="ACT99"/>
      <c r="ACU99"/>
      <c r="ACV99"/>
      <c r="ACW99"/>
      <c r="ACX99"/>
      <c r="ACY99"/>
      <c r="ACZ99"/>
      <c r="ADA99"/>
      <c r="ADB99"/>
      <c r="ADC99"/>
      <c r="ADD99"/>
      <c r="ADE99"/>
      <c r="ADF99"/>
      <c r="ADG99"/>
      <c r="ADH99"/>
      <c r="ADI99"/>
      <c r="ADJ99"/>
      <c r="ADK99"/>
      <c r="ADL99"/>
      <c r="ADM99"/>
      <c r="ADN99"/>
      <c r="ADO99"/>
      <c r="ADP99"/>
      <c r="ADQ99"/>
      <c r="ADR99"/>
      <c r="ADS99"/>
      <c r="ADT99"/>
      <c r="ADU99"/>
      <c r="ADV99"/>
      <c r="ADW99"/>
      <c r="ADX99"/>
      <c r="ADY99"/>
      <c r="ADZ99"/>
      <c r="AEA99"/>
      <c r="AEB99"/>
      <c r="AEC99"/>
      <c r="AED99"/>
      <c r="AEE99"/>
      <c r="AEF99"/>
      <c r="AEG99"/>
      <c r="AEH99"/>
      <c r="AEI99"/>
      <c r="AEJ99"/>
      <c r="AEK99"/>
      <c r="AEL99"/>
      <c r="AEM99"/>
      <c r="AEN99"/>
      <c r="AEO99"/>
      <c r="AEP99"/>
      <c r="AEQ99"/>
      <c r="AER99"/>
      <c r="AES99"/>
      <c r="AET99"/>
      <c r="AEU99"/>
      <c r="AEV99"/>
      <c r="AEW99"/>
      <c r="AEX99"/>
      <c r="AEY99"/>
      <c r="AEZ99"/>
      <c r="AFA99"/>
      <c r="AFB99"/>
      <c r="AFC99"/>
      <c r="AFD99"/>
      <c r="AFE99"/>
      <c r="AFF99"/>
      <c r="AFG99"/>
      <c r="AFH99"/>
      <c r="AFI99"/>
      <c r="AFJ99"/>
      <c r="AFK99"/>
      <c r="AFL99"/>
      <c r="AFM99"/>
      <c r="AFN99"/>
      <c r="AFO99"/>
      <c r="AFP99"/>
      <c r="AFQ99"/>
      <c r="AFR99"/>
      <c r="AFS99"/>
      <c r="AFT99"/>
      <c r="AFU99"/>
      <c r="AFV99"/>
      <c r="AFW99"/>
      <c r="AFX99"/>
      <c r="AFY99"/>
      <c r="AFZ99"/>
      <c r="AGA99"/>
      <c r="AGB99"/>
      <c r="AGC99"/>
      <c r="AGD99"/>
      <c r="AGE99"/>
      <c r="AGF99"/>
      <c r="AGG99"/>
      <c r="AGH99"/>
      <c r="AGI99"/>
      <c r="AGJ99"/>
      <c r="AGK99"/>
      <c r="AGL99"/>
      <c r="AGM99"/>
      <c r="AGN99"/>
      <c r="AGO99"/>
      <c r="AGP99"/>
      <c r="AGQ99"/>
      <c r="AGR99"/>
      <c r="AGS99"/>
      <c r="AGT99"/>
      <c r="AGU99"/>
      <c r="AGV99"/>
      <c r="AGW99"/>
      <c r="AGX99"/>
      <c r="AGY99"/>
      <c r="AGZ99"/>
      <c r="AHA99"/>
      <c r="AHB99"/>
      <c r="AHC99"/>
      <c r="AHD99"/>
      <c r="AHE99"/>
      <c r="AHF99"/>
      <c r="AHG99"/>
      <c r="AHH99"/>
      <c r="AHI99"/>
      <c r="AHJ99"/>
      <c r="AHK99"/>
      <c r="AHL99"/>
      <c r="AHM99"/>
      <c r="AHN99"/>
      <c r="AHO99"/>
      <c r="AHP99"/>
      <c r="AHQ99"/>
      <c r="AHR99"/>
      <c r="AHS99"/>
      <c r="AHT99"/>
      <c r="AHU99"/>
      <c r="AHV99"/>
      <c r="AHW99"/>
      <c r="AHX99"/>
      <c r="AHY99"/>
      <c r="AHZ99"/>
      <c r="AIA99"/>
      <c r="AIB99"/>
      <c r="AIC99"/>
      <c r="AID99"/>
      <c r="AIE99"/>
      <c r="AIF99"/>
      <c r="AIG99"/>
      <c r="AIH99"/>
      <c r="AII99"/>
      <c r="AIJ99"/>
      <c r="AIK99"/>
      <c r="AIL99"/>
      <c r="AIM99"/>
      <c r="AIN99"/>
      <c r="AIO99"/>
      <c r="AIP99"/>
      <c r="AIQ99"/>
      <c r="AIR99"/>
      <c r="AIS99"/>
      <c r="AIT99"/>
      <c r="AIU99"/>
      <c r="AIV99"/>
      <c r="AIW99"/>
      <c r="AIX99"/>
      <c r="AIY99"/>
      <c r="AIZ99"/>
      <c r="AJA99"/>
      <c r="AJB99"/>
      <c r="AJC99"/>
      <c r="AJD99"/>
      <c r="AJE99"/>
      <c r="AJF99"/>
      <c r="AJG99"/>
      <c r="AJH99"/>
      <c r="AJI99"/>
      <c r="AJJ99"/>
      <c r="AJK99"/>
      <c r="AJL99"/>
      <c r="AJM99"/>
      <c r="AJN99"/>
      <c r="AJO99"/>
      <c r="AJP99"/>
      <c r="AJQ99"/>
      <c r="AJR99"/>
      <c r="AJS99"/>
      <c r="AJT99"/>
      <c r="AJU99"/>
      <c r="AJV99"/>
      <c r="AJW99"/>
      <c r="AJX99"/>
      <c r="AJY99"/>
      <c r="AJZ99"/>
      <c r="AKA99"/>
      <c r="AKB99"/>
      <c r="AKC99"/>
      <c r="AKD99"/>
      <c r="AKE99"/>
      <c r="AKF99"/>
      <c r="AKG99"/>
      <c r="AKH99"/>
      <c r="AKI99"/>
      <c r="AKJ99"/>
      <c r="AKK99"/>
      <c r="AKL99"/>
      <c r="AKM99"/>
      <c r="AKN99"/>
      <c r="AKO99"/>
      <c r="AKP99"/>
      <c r="AKQ99"/>
      <c r="AKR99"/>
      <c r="AKS99"/>
      <c r="AKT99"/>
      <c r="AKU99"/>
      <c r="AKV99"/>
      <c r="AKW99"/>
      <c r="AKX99"/>
      <c r="AKY99"/>
      <c r="AKZ99"/>
      <c r="ALA99"/>
      <c r="ALB99"/>
      <c r="ALC99"/>
      <c r="ALD99"/>
      <c r="ALE99"/>
      <c r="ALF99"/>
      <c r="ALG99"/>
      <c r="ALH99"/>
      <c r="ALI99"/>
      <c r="ALJ99"/>
      <c r="ALK99"/>
      <c r="ALL99"/>
      <c r="ALM99"/>
      <c r="ALN99"/>
      <c r="ALO99"/>
      <c r="ALP99"/>
      <c r="ALQ99"/>
      <c r="ALR99"/>
      <c r="ALS99"/>
      <c r="ALT99"/>
      <c r="ALU99"/>
      <c r="ALV99"/>
      <c r="ALW99"/>
      <c r="ALX99"/>
      <c r="ALY99"/>
      <c r="ALZ99"/>
      <c r="AMA99"/>
      <c r="AMB99"/>
      <c r="AMC99"/>
      <c r="AMD99"/>
      <c r="AME99"/>
      <c r="AMF99"/>
      <c r="AMG99"/>
      <c r="AMH99"/>
      <c r="AMI99"/>
      <c r="AMJ99"/>
      <c r="AMK99"/>
      <c r="AML99"/>
      <c r="AMM99"/>
      <c r="AMN99"/>
      <c r="AMO99"/>
      <c r="AMP99"/>
      <c r="AMQ99"/>
      <c r="AMR99"/>
      <c r="AMS99"/>
      <c r="AMT99"/>
      <c r="AMU99"/>
      <c r="AMV99"/>
      <c r="AMW99"/>
      <c r="AMX99"/>
      <c r="AMY99"/>
      <c r="AMZ99"/>
      <c r="ANA99"/>
      <c r="ANB99"/>
      <c r="ANC99"/>
      <c r="AND99"/>
      <c r="ANE99"/>
      <c r="ANF99"/>
      <c r="ANG99"/>
      <c r="ANH99"/>
      <c r="ANI99"/>
      <c r="ANJ99"/>
      <c r="ANK99"/>
      <c r="ANL99"/>
      <c r="ANM99"/>
      <c r="ANN99"/>
      <c r="ANO99"/>
      <c r="ANP99"/>
      <c r="ANQ99"/>
      <c r="ANR99"/>
      <c r="ANS99"/>
      <c r="ANT99"/>
      <c r="ANU99"/>
      <c r="ANV99"/>
      <c r="ANW99"/>
      <c r="ANX99"/>
      <c r="ANY99"/>
      <c r="ANZ99"/>
      <c r="AOA99"/>
      <c r="AOB99"/>
      <c r="AOC99"/>
      <c r="AOD99"/>
      <c r="AOE99"/>
      <c r="AOF99"/>
      <c r="AOG99"/>
      <c r="AOH99"/>
      <c r="AOI99"/>
      <c r="AOJ99"/>
      <c r="AOK99"/>
      <c r="AOL99"/>
      <c r="AOM99"/>
      <c r="AON99"/>
      <c r="AOO99"/>
      <c r="AOP99"/>
      <c r="AOQ99"/>
      <c r="AOR99"/>
      <c r="AOS99"/>
      <c r="AOT99"/>
      <c r="AOU99"/>
      <c r="AOV99"/>
      <c r="AOW99"/>
      <c r="AOX99"/>
      <c r="AOY99"/>
      <c r="AOZ99"/>
      <c r="APA99"/>
      <c r="APB99"/>
      <c r="APC99"/>
      <c r="APD99"/>
      <c r="APE99"/>
      <c r="APF99"/>
      <c r="APG99"/>
      <c r="APH99"/>
      <c r="API99"/>
      <c r="APJ99"/>
      <c r="APK99"/>
      <c r="APL99"/>
      <c r="APM99"/>
      <c r="APN99"/>
      <c r="APO99"/>
      <c r="APP99"/>
      <c r="APQ99"/>
      <c r="APR99"/>
      <c r="APS99"/>
      <c r="APT99"/>
      <c r="APU99"/>
      <c r="APV99"/>
      <c r="APW99"/>
      <c r="APX99"/>
      <c r="APY99"/>
      <c r="APZ99"/>
      <c r="AQA99"/>
      <c r="AQB99"/>
      <c r="AQC99"/>
      <c r="AQD99"/>
      <c r="AQE99"/>
      <c r="AQF99"/>
      <c r="AQG99"/>
      <c r="AQH99"/>
      <c r="AQI99"/>
      <c r="AQJ99"/>
      <c r="AQK99"/>
      <c r="AQL99"/>
      <c r="AQM99"/>
      <c r="AQN99"/>
      <c r="AQO99"/>
      <c r="AQP99"/>
      <c r="AQQ99"/>
      <c r="AQR99"/>
      <c r="AQS99"/>
      <c r="AQT99"/>
      <c r="AQU99"/>
      <c r="AQV99"/>
      <c r="AQW99"/>
      <c r="AQX99"/>
      <c r="AQY99"/>
      <c r="AQZ99"/>
      <c r="ARA99"/>
      <c r="ARB99"/>
      <c r="ARC99"/>
      <c r="ARD99"/>
      <c r="ARE99"/>
      <c r="ARF99"/>
      <c r="ARG99"/>
      <c r="ARH99"/>
      <c r="ARI99"/>
      <c r="ARJ99"/>
      <c r="ARK99"/>
      <c r="ARL99"/>
      <c r="ARM99"/>
      <c r="ARN99"/>
      <c r="ARO99"/>
      <c r="ARP99"/>
      <c r="ARQ99"/>
      <c r="ARR99"/>
      <c r="ARS99"/>
      <c r="ART99"/>
      <c r="ARU99"/>
      <c r="ARV99"/>
      <c r="ARW99"/>
      <c r="ARX99"/>
      <c r="ARY99"/>
      <c r="ARZ99"/>
      <c r="ASA99"/>
      <c r="ASB99"/>
      <c r="ASC99"/>
      <c r="ASD99"/>
      <c r="ASE99"/>
      <c r="ASF99"/>
      <c r="ASG99"/>
      <c r="ASH99"/>
      <c r="ASI99"/>
      <c r="ASJ99"/>
      <c r="ASK99"/>
      <c r="ASL99"/>
      <c r="ASM99"/>
      <c r="ASN99"/>
      <c r="ASO99"/>
      <c r="ASP99"/>
      <c r="ASQ99"/>
      <c r="ASR99"/>
      <c r="ASS99"/>
      <c r="AST99"/>
      <c r="ASU99"/>
      <c r="ASV99"/>
      <c r="ASW99"/>
      <c r="ASX99"/>
      <c r="ASY99"/>
      <c r="ASZ99"/>
      <c r="ATA99"/>
      <c r="ATB99"/>
      <c r="ATC99"/>
      <c r="ATD99"/>
      <c r="ATE99"/>
      <c r="ATF99"/>
      <c r="ATG99"/>
      <c r="ATH99"/>
      <c r="ATI99"/>
      <c r="ATJ99"/>
      <c r="ATK99"/>
      <c r="ATL99"/>
      <c r="ATM99"/>
      <c r="ATN99"/>
      <c r="ATO99"/>
      <c r="ATP99"/>
      <c r="ATQ99"/>
      <c r="ATR99"/>
      <c r="ATS99"/>
      <c r="ATT99"/>
      <c r="ATU99"/>
      <c r="ATV99"/>
      <c r="ATW99"/>
      <c r="ATX99"/>
      <c r="ATY99"/>
      <c r="ATZ99"/>
      <c r="AUA99"/>
      <c r="AUB99"/>
      <c r="AUC99"/>
      <c r="AUD99"/>
      <c r="AUE99"/>
      <c r="AUF99"/>
      <c r="AUG99"/>
      <c r="AUH99"/>
      <c r="AUI99"/>
      <c r="AUJ99"/>
      <c r="AUK99"/>
      <c r="AUL99"/>
      <c r="AUM99"/>
      <c r="AUN99"/>
      <c r="AUO99"/>
      <c r="AUP99"/>
      <c r="AUQ99"/>
      <c r="AUR99"/>
      <c r="AUS99"/>
      <c r="AUT99"/>
      <c r="AUU99"/>
      <c r="AUV99"/>
      <c r="AUW99"/>
      <c r="AUX99"/>
      <c r="AUY99"/>
      <c r="AUZ99"/>
      <c r="AVA99"/>
      <c r="AVB99"/>
      <c r="AVC99"/>
      <c r="AVD99"/>
      <c r="AVE99"/>
      <c r="AVF99"/>
      <c r="AVG99"/>
      <c r="AVH99"/>
      <c r="AVI99"/>
      <c r="AVJ99"/>
      <c r="AVK99"/>
      <c r="AVL99"/>
      <c r="AVM99"/>
      <c r="AVN99"/>
      <c r="AVO99"/>
      <c r="AVP99"/>
      <c r="AVQ99"/>
      <c r="AVR99"/>
      <c r="AVS99"/>
      <c r="AVT99"/>
      <c r="AVU99"/>
      <c r="AVV99"/>
      <c r="AVW99"/>
      <c r="AVX99"/>
      <c r="AVY99"/>
      <c r="AVZ99"/>
      <c r="AWA99"/>
    </row>
    <row r="100" spans="1:1275" ht="15" x14ac:dyDescent="0.25">
      <c r="A100" s="41" t="s">
        <v>133</v>
      </c>
      <c r="B100" s="40">
        <v>3</v>
      </c>
      <c r="C100" s="40">
        <v>60333.333333333336</v>
      </c>
      <c r="D100" s="40">
        <v>12</v>
      </c>
      <c r="E100" s="40">
        <v>53760.833333333336</v>
      </c>
      <c r="F100" s="40">
        <v>11</v>
      </c>
      <c r="G100" s="40">
        <v>72572.727272727279</v>
      </c>
      <c r="H100" s="40">
        <v>26</v>
      </c>
      <c r="I100" s="40">
        <v>62478.076923076922</v>
      </c>
      <c r="J100" s="40"/>
      <c r="K100" s="40"/>
      <c r="L100" s="40">
        <v>1</v>
      </c>
      <c r="M100" s="40">
        <v>40000</v>
      </c>
      <c r="N100" s="40">
        <v>7</v>
      </c>
      <c r="O100" s="40">
        <v>74900</v>
      </c>
      <c r="P100" s="40">
        <v>1</v>
      </c>
      <c r="Q100" s="40">
        <v>63000</v>
      </c>
      <c r="R100" s="40">
        <v>9</v>
      </c>
      <c r="S100" s="40">
        <v>69700</v>
      </c>
      <c r="T100" s="40"/>
      <c r="U100" s="40"/>
      <c r="V100" s="40">
        <v>2</v>
      </c>
      <c r="W100" s="40">
        <v>102500</v>
      </c>
      <c r="X100" s="40"/>
      <c r="Y100" s="40"/>
      <c r="Z100" s="40">
        <v>2</v>
      </c>
      <c r="AA100" s="40">
        <v>102500</v>
      </c>
      <c r="AB100" s="40"/>
      <c r="AC100" s="40"/>
      <c r="AD100" s="40">
        <v>3</v>
      </c>
      <c r="AE100" s="40">
        <v>53410.666666666664</v>
      </c>
      <c r="AF100" s="40">
        <v>2</v>
      </c>
      <c r="AG100" s="40">
        <v>51000</v>
      </c>
      <c r="AH100" s="40"/>
      <c r="AI100" s="40"/>
      <c r="AJ100" s="40">
        <v>5</v>
      </c>
      <c r="AK100" s="40">
        <v>52446.400000000001</v>
      </c>
      <c r="AL100" s="40">
        <v>42</v>
      </c>
      <c r="AM100" s="40">
        <v>64737.190476190473</v>
      </c>
      <c r="AN100" s="40">
        <v>9</v>
      </c>
      <c r="AO100" s="40">
        <v>62300</v>
      </c>
      <c r="AP100" s="40">
        <v>33</v>
      </c>
      <c r="AQ100" s="40">
        <v>58703.242424242424</v>
      </c>
      <c r="AR100" s="40">
        <v>90</v>
      </c>
      <c r="AS100" s="40">
        <v>60401.355555555558</v>
      </c>
      <c r="AT100" s="40">
        <v>48</v>
      </c>
      <c r="AU100" s="40">
        <v>57338.604166666664</v>
      </c>
      <c r="AV100" s="40">
        <v>180</v>
      </c>
      <c r="AW100" s="40">
        <v>59368.23333333333</v>
      </c>
      <c r="AX100" s="40">
        <v>2</v>
      </c>
      <c r="AY100" s="40">
        <v>95000</v>
      </c>
      <c r="AZ100" s="40">
        <v>9</v>
      </c>
      <c r="BA100" s="40">
        <v>71917.333333333328</v>
      </c>
      <c r="BB100" s="40">
        <v>23</v>
      </c>
      <c r="BC100" s="40">
        <v>65700.521739130432</v>
      </c>
      <c r="BD100" s="40">
        <v>17</v>
      </c>
      <c r="BE100" s="40">
        <v>68157.882352941175</v>
      </c>
      <c r="BF100" s="40">
        <v>51</v>
      </c>
      <c r="BG100" s="40">
        <v>68765.725490196084</v>
      </c>
      <c r="BH100" s="40">
        <v>1</v>
      </c>
      <c r="BI100" s="40">
        <v>24000</v>
      </c>
      <c r="BJ100" s="40">
        <v>7</v>
      </c>
      <c r="BK100" s="40">
        <v>85472.428571428565</v>
      </c>
      <c r="BL100" s="40">
        <v>6</v>
      </c>
      <c r="BM100" s="40">
        <v>69057.666666666672</v>
      </c>
      <c r="BN100" s="40">
        <v>2</v>
      </c>
      <c r="BO100" s="40">
        <v>48500</v>
      </c>
      <c r="BP100" s="40">
        <v>16</v>
      </c>
      <c r="BQ100" s="40">
        <v>70853.3125</v>
      </c>
      <c r="BR100" s="40">
        <v>4</v>
      </c>
      <c r="BS100" s="40">
        <v>56250</v>
      </c>
      <c r="BT100" s="40">
        <v>8</v>
      </c>
      <c r="BU100" s="40">
        <v>65251.25</v>
      </c>
      <c r="BV100" s="40">
        <v>27</v>
      </c>
      <c r="BW100" s="40">
        <v>70241.259259259255</v>
      </c>
      <c r="BX100" s="40">
        <v>9</v>
      </c>
      <c r="BY100" s="40">
        <v>59428.777777777781</v>
      </c>
      <c r="BZ100" s="40">
        <v>48</v>
      </c>
      <c r="CA100" s="40">
        <v>66216.3125</v>
      </c>
      <c r="CB100" s="40">
        <v>295</v>
      </c>
      <c r="CC100" s="40">
        <v>62730.067796610172</v>
      </c>
      <c r="CD100" s="40">
        <v>1</v>
      </c>
      <c r="CE100" s="40">
        <v>12000</v>
      </c>
      <c r="CF100" s="40">
        <v>3</v>
      </c>
      <c r="CG100" s="40">
        <v>81666.666666666672</v>
      </c>
      <c r="CH100" s="40">
        <v>4</v>
      </c>
      <c r="CI100" s="40">
        <v>79500</v>
      </c>
      <c r="CJ100" s="40">
        <v>3</v>
      </c>
      <c r="CK100" s="40">
        <v>138333.33333333334</v>
      </c>
      <c r="CL100" s="40">
        <v>11</v>
      </c>
      <c r="CM100" s="40">
        <v>90000</v>
      </c>
      <c r="CN100" s="40"/>
      <c r="CO100" s="40"/>
      <c r="CP100" s="40">
        <v>2</v>
      </c>
      <c r="CQ100" s="40">
        <v>88500</v>
      </c>
      <c r="CR100" s="40">
        <v>1</v>
      </c>
      <c r="CS100" s="40">
        <v>41000</v>
      </c>
      <c r="CT100" s="40"/>
      <c r="CU100" s="40"/>
      <c r="CV100" s="40">
        <v>3</v>
      </c>
      <c r="CW100" s="40">
        <v>72666.666666666672</v>
      </c>
      <c r="CX100" s="40"/>
      <c r="CY100" s="40"/>
      <c r="CZ100" s="40"/>
      <c r="DA100" s="40"/>
      <c r="DB100" s="40">
        <v>1</v>
      </c>
      <c r="DC100" s="40">
        <v>250000</v>
      </c>
      <c r="DD100" s="40">
        <v>1</v>
      </c>
      <c r="DE100" s="40">
        <v>250000</v>
      </c>
      <c r="DF100" s="40"/>
      <c r="DG100" s="40"/>
      <c r="DH100" s="40">
        <v>2</v>
      </c>
      <c r="DI100" s="40">
        <v>94000</v>
      </c>
      <c r="DJ100" s="40"/>
      <c r="DK100" s="40"/>
      <c r="DL100" s="40">
        <v>1</v>
      </c>
      <c r="DM100" s="40">
        <v>125000</v>
      </c>
      <c r="DN100" s="40">
        <v>3</v>
      </c>
      <c r="DO100" s="40">
        <v>104333.33333333333</v>
      </c>
      <c r="DP100" s="40">
        <v>18</v>
      </c>
      <c r="DQ100" s="40">
        <v>98388.888888888891</v>
      </c>
      <c r="DR100" s="40">
        <v>1</v>
      </c>
      <c r="DS100" s="40">
        <v>24000</v>
      </c>
      <c r="DT100" s="40"/>
      <c r="DU100" s="40"/>
      <c r="DV100" s="40">
        <v>4</v>
      </c>
      <c r="DW100" s="40">
        <v>62706.25</v>
      </c>
      <c r="DX100" s="40">
        <v>1</v>
      </c>
      <c r="DY100" s="40">
        <v>85000</v>
      </c>
      <c r="DZ100" s="40">
        <v>6</v>
      </c>
      <c r="EA100" s="40">
        <v>59970.833333333336</v>
      </c>
      <c r="EB100" s="40">
        <v>2</v>
      </c>
      <c r="EC100" s="40">
        <v>102500</v>
      </c>
      <c r="ED100" s="40">
        <v>1</v>
      </c>
      <c r="EE100" s="40">
        <v>80000</v>
      </c>
      <c r="EF100" s="40"/>
      <c r="EG100" s="40"/>
      <c r="EH100" s="40">
        <v>3</v>
      </c>
      <c r="EI100" s="40">
        <v>95000</v>
      </c>
      <c r="EJ100" s="40">
        <v>1</v>
      </c>
      <c r="EK100" s="40">
        <v>75000</v>
      </c>
      <c r="EL100" s="40">
        <v>3</v>
      </c>
      <c r="EM100" s="40">
        <v>107333.33333333333</v>
      </c>
      <c r="EN100" s="40">
        <v>1</v>
      </c>
      <c r="EO100" s="40">
        <v>214000</v>
      </c>
      <c r="EP100" s="40">
        <v>5</v>
      </c>
      <c r="EQ100" s="40">
        <v>122200</v>
      </c>
      <c r="ER100" s="40"/>
      <c r="ES100" s="40"/>
      <c r="ET100" s="40">
        <v>1</v>
      </c>
      <c r="EU100" s="40">
        <v>92000</v>
      </c>
      <c r="EV100" s="40">
        <v>2</v>
      </c>
      <c r="EW100" s="40">
        <v>72500</v>
      </c>
      <c r="EX100" s="40"/>
      <c r="EY100" s="40"/>
      <c r="EZ100" s="40">
        <v>3</v>
      </c>
      <c r="FA100" s="40">
        <v>79000</v>
      </c>
      <c r="FB100" s="40">
        <v>17</v>
      </c>
      <c r="FC100" s="40">
        <v>87813.23529411765</v>
      </c>
      <c r="FD100" s="40">
        <v>2</v>
      </c>
      <c r="FE100" s="40">
        <v>68000</v>
      </c>
      <c r="FF100" s="40">
        <v>10</v>
      </c>
      <c r="FG100" s="40">
        <v>128900</v>
      </c>
      <c r="FH100" s="40">
        <v>7</v>
      </c>
      <c r="FI100" s="40">
        <v>97428.571428571435</v>
      </c>
      <c r="FJ100" s="40">
        <v>2</v>
      </c>
      <c r="FK100" s="40">
        <v>106250</v>
      </c>
      <c r="FL100" s="40">
        <v>21</v>
      </c>
      <c r="FM100" s="40">
        <v>110452.38095238095</v>
      </c>
      <c r="FN100" s="40">
        <v>1</v>
      </c>
      <c r="FO100" s="40">
        <v>105000</v>
      </c>
      <c r="FP100" s="40">
        <v>3</v>
      </c>
      <c r="FQ100" s="40">
        <v>171666.66666666666</v>
      </c>
      <c r="FR100" s="40">
        <v>6</v>
      </c>
      <c r="FS100" s="40">
        <v>116500</v>
      </c>
      <c r="FT100" s="40">
        <v>1</v>
      </c>
      <c r="FU100" s="40">
        <v>50000</v>
      </c>
      <c r="FV100" s="40">
        <v>11</v>
      </c>
      <c r="FW100" s="40">
        <v>124454.54545454546</v>
      </c>
      <c r="FX100" s="40">
        <v>1</v>
      </c>
      <c r="FY100" s="40">
        <v>188000</v>
      </c>
      <c r="FZ100" s="40">
        <v>1</v>
      </c>
      <c r="GA100" s="40">
        <v>300000</v>
      </c>
      <c r="GB100" s="40">
        <v>2</v>
      </c>
      <c r="GC100" s="40">
        <v>142500</v>
      </c>
      <c r="GD100" s="40">
        <v>2</v>
      </c>
      <c r="GE100" s="40">
        <v>159750</v>
      </c>
      <c r="GF100" s="40">
        <v>6</v>
      </c>
      <c r="GG100" s="40">
        <v>182083.33333333334</v>
      </c>
      <c r="GH100" s="40"/>
      <c r="GI100" s="40"/>
      <c r="GJ100" s="40">
        <v>1</v>
      </c>
      <c r="GK100" s="40">
        <v>118000</v>
      </c>
      <c r="GL100" s="40">
        <v>1</v>
      </c>
      <c r="GM100" s="40">
        <v>118000</v>
      </c>
      <c r="GN100" s="40">
        <v>39</v>
      </c>
      <c r="GO100" s="40">
        <v>125615.38461538461</v>
      </c>
      <c r="GP100" s="40">
        <v>3</v>
      </c>
      <c r="GQ100" s="40">
        <v>67000</v>
      </c>
      <c r="GR100" s="40">
        <v>4</v>
      </c>
      <c r="GS100" s="40">
        <v>81125</v>
      </c>
      <c r="GT100" s="40">
        <v>6</v>
      </c>
      <c r="GU100" s="40">
        <v>78666.666666666672</v>
      </c>
      <c r="GV100" s="40">
        <v>4</v>
      </c>
      <c r="GW100" s="40">
        <v>57000</v>
      </c>
      <c r="GX100" s="40">
        <v>17</v>
      </c>
      <c r="GY100" s="40">
        <v>72088.23529411765</v>
      </c>
      <c r="GZ100" s="40">
        <v>2</v>
      </c>
      <c r="HA100" s="40">
        <v>69500</v>
      </c>
      <c r="HB100" s="40">
        <v>3</v>
      </c>
      <c r="HC100" s="40">
        <v>72000</v>
      </c>
      <c r="HD100" s="40">
        <v>5</v>
      </c>
      <c r="HE100" s="40">
        <v>71000</v>
      </c>
      <c r="HF100" s="40">
        <v>2</v>
      </c>
      <c r="HG100" s="40">
        <v>77480</v>
      </c>
      <c r="HH100" s="40"/>
      <c r="HI100" s="40"/>
      <c r="HJ100" s="40">
        <v>2</v>
      </c>
      <c r="HK100" s="40">
        <v>77480</v>
      </c>
      <c r="HL100" s="40">
        <v>1</v>
      </c>
      <c r="HM100" s="40">
        <v>60000</v>
      </c>
      <c r="HN100" s="40"/>
      <c r="HO100" s="40"/>
      <c r="HP100" s="40"/>
      <c r="HQ100" s="40"/>
      <c r="HR100" s="40">
        <v>1</v>
      </c>
      <c r="HS100" s="40">
        <v>78000</v>
      </c>
      <c r="HT100" s="40">
        <v>2</v>
      </c>
      <c r="HU100" s="40">
        <v>69000</v>
      </c>
      <c r="HV100" s="40">
        <v>26</v>
      </c>
      <c r="HW100" s="40">
        <v>72056.153846153844</v>
      </c>
      <c r="HX100" s="40">
        <v>5</v>
      </c>
      <c r="HY100" s="40">
        <v>134800</v>
      </c>
      <c r="HZ100" s="40">
        <v>29</v>
      </c>
      <c r="IA100" s="40">
        <v>64683.862068965514</v>
      </c>
      <c r="IB100" s="40">
        <v>32</v>
      </c>
      <c r="IC100" s="40">
        <v>69893.75</v>
      </c>
      <c r="ID100" s="40">
        <v>17</v>
      </c>
      <c r="IE100" s="40">
        <v>69640</v>
      </c>
      <c r="IF100" s="40">
        <v>83</v>
      </c>
      <c r="IG100" s="40">
        <v>71931.469879518074</v>
      </c>
      <c r="IH100" s="40">
        <v>3</v>
      </c>
      <c r="II100" s="40">
        <v>110333.33333333333</v>
      </c>
      <c r="IJ100" s="40">
        <v>12</v>
      </c>
      <c r="IK100" s="40">
        <v>74829.666666666672</v>
      </c>
      <c r="IL100" s="40">
        <v>14</v>
      </c>
      <c r="IM100" s="40">
        <v>90702.142857142855</v>
      </c>
      <c r="IN100" s="40">
        <v>4</v>
      </c>
      <c r="IO100" s="40">
        <v>104125</v>
      </c>
      <c r="IP100" s="40">
        <v>33</v>
      </c>
      <c r="IQ100" s="40">
        <v>88342</v>
      </c>
      <c r="IR100" s="40">
        <v>3</v>
      </c>
      <c r="IS100" s="40">
        <v>102333.33333333333</v>
      </c>
      <c r="IT100" s="40">
        <v>6</v>
      </c>
      <c r="IU100" s="40">
        <v>78000</v>
      </c>
      <c r="IV100" s="40">
        <v>5</v>
      </c>
      <c r="IW100" s="40">
        <v>82100</v>
      </c>
      <c r="IX100" s="40">
        <v>2</v>
      </c>
      <c r="IY100" s="40">
        <v>70125</v>
      </c>
      <c r="IZ100" s="40">
        <v>16</v>
      </c>
      <c r="JA100" s="40">
        <v>82859.375</v>
      </c>
      <c r="JB100" s="40">
        <v>3</v>
      </c>
      <c r="JC100" s="40">
        <v>65000</v>
      </c>
      <c r="JD100" s="40">
        <v>3</v>
      </c>
      <c r="JE100" s="40">
        <v>101666.66666666667</v>
      </c>
      <c r="JF100" s="40">
        <v>6</v>
      </c>
      <c r="JG100" s="40">
        <v>78500</v>
      </c>
      <c r="JH100" s="40"/>
      <c r="JI100" s="40"/>
      <c r="JJ100" s="40">
        <v>12</v>
      </c>
      <c r="JK100" s="40">
        <v>80916.666666666672</v>
      </c>
      <c r="JL100" s="40">
        <v>144</v>
      </c>
      <c r="JM100" s="40">
        <v>77655.194444444438</v>
      </c>
      <c r="JN100" s="40">
        <v>1</v>
      </c>
      <c r="JO100" s="40">
        <v>90000</v>
      </c>
      <c r="JP100" s="40">
        <v>1</v>
      </c>
      <c r="JQ100" s="40">
        <v>87000</v>
      </c>
      <c r="JR100" s="40">
        <v>2</v>
      </c>
      <c r="JS100" s="40">
        <v>88500</v>
      </c>
      <c r="JT100" s="40"/>
      <c r="JU100" s="40"/>
      <c r="JV100" s="40"/>
      <c r="JW100" s="40"/>
      <c r="JX100" s="40">
        <v>1</v>
      </c>
      <c r="JY100" s="40">
        <v>74461</v>
      </c>
      <c r="JZ100" s="40"/>
      <c r="KA100" s="40"/>
      <c r="KB100" s="40"/>
      <c r="KC100" s="40"/>
      <c r="KD100" s="40">
        <v>1</v>
      </c>
      <c r="KE100" s="40">
        <v>74461</v>
      </c>
      <c r="KF100" s="40">
        <v>3</v>
      </c>
      <c r="KG100" s="40">
        <v>83820.333333333328</v>
      </c>
      <c r="KH100" s="40"/>
      <c r="KI100" s="40"/>
      <c r="KJ100" s="40"/>
      <c r="KK100" s="40"/>
      <c r="KL100" s="40"/>
      <c r="KM100" s="40"/>
      <c r="KN100" s="40">
        <v>1</v>
      </c>
      <c r="KO100" s="40">
        <v>45000</v>
      </c>
      <c r="KP100" s="40">
        <v>1</v>
      </c>
      <c r="KQ100" s="40">
        <v>45000</v>
      </c>
      <c r="KR100" s="40">
        <v>1</v>
      </c>
      <c r="KS100" s="40">
        <v>92000</v>
      </c>
      <c r="KT100" s="40">
        <v>2</v>
      </c>
      <c r="KU100" s="40">
        <v>58500</v>
      </c>
      <c r="KV100" s="40"/>
      <c r="KW100" s="40"/>
      <c r="KX100" s="40">
        <v>3</v>
      </c>
      <c r="KY100" s="40">
        <v>69666.666666666672</v>
      </c>
      <c r="KZ100" s="40">
        <v>1</v>
      </c>
      <c r="LA100" s="40">
        <v>37000</v>
      </c>
      <c r="LB100" s="40">
        <v>1</v>
      </c>
      <c r="LC100" s="40">
        <v>37000</v>
      </c>
      <c r="LD100" s="40"/>
      <c r="LE100" s="40"/>
      <c r="LF100" s="40"/>
      <c r="LG100" s="40"/>
      <c r="LH100" s="40"/>
      <c r="LI100" s="40"/>
      <c r="LJ100" s="40"/>
      <c r="LK100" s="40"/>
      <c r="LL100" s="40">
        <v>5</v>
      </c>
      <c r="LM100" s="40">
        <v>58200</v>
      </c>
      <c r="LN100" s="40">
        <v>1</v>
      </c>
      <c r="LO100" s="40">
        <v>60000</v>
      </c>
      <c r="LP100" s="40">
        <v>4</v>
      </c>
      <c r="LQ100" s="40">
        <v>68000</v>
      </c>
      <c r="LR100" s="40">
        <v>8</v>
      </c>
      <c r="LS100" s="40">
        <v>54500</v>
      </c>
      <c r="LT100" s="40">
        <v>2</v>
      </c>
      <c r="LU100" s="40">
        <v>237500</v>
      </c>
      <c r="LV100" s="40">
        <v>15</v>
      </c>
      <c r="LW100" s="40">
        <v>82866.666666666672</v>
      </c>
      <c r="LX100" s="40">
        <v>2</v>
      </c>
      <c r="LY100" s="40">
        <v>47500</v>
      </c>
      <c r="LZ100" s="40">
        <v>3</v>
      </c>
      <c r="MA100" s="40">
        <v>53666.666666666664</v>
      </c>
      <c r="MB100" s="40"/>
      <c r="MC100" s="40"/>
      <c r="MD100" s="40">
        <v>5</v>
      </c>
      <c r="ME100" s="40">
        <v>51200</v>
      </c>
      <c r="MF100" s="40"/>
      <c r="MG100" s="40"/>
      <c r="MH100" s="40">
        <v>1</v>
      </c>
      <c r="MI100" s="40">
        <v>45000</v>
      </c>
      <c r="MJ100" s="40">
        <v>1</v>
      </c>
      <c r="MK100" s="40">
        <v>62000</v>
      </c>
      <c r="ML100" s="40">
        <v>2</v>
      </c>
      <c r="MM100" s="40">
        <v>53500</v>
      </c>
      <c r="MN100" s="40"/>
      <c r="MO100" s="40"/>
      <c r="MP100" s="40"/>
      <c r="MQ100" s="40"/>
      <c r="MR100" s="40">
        <v>1</v>
      </c>
      <c r="MS100" s="40">
        <v>49000</v>
      </c>
      <c r="MT100" s="40">
        <v>2</v>
      </c>
      <c r="MU100" s="40">
        <v>45000</v>
      </c>
      <c r="MV100" s="40">
        <v>3</v>
      </c>
      <c r="MW100" s="40">
        <v>46333.333333333336</v>
      </c>
      <c r="MX100" s="40">
        <v>25</v>
      </c>
      <c r="MY100" s="40">
        <v>69800</v>
      </c>
      <c r="MZ100" s="40">
        <v>614</v>
      </c>
      <c r="NA100" s="40">
        <v>72850.856677524425</v>
      </c>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c r="ST100"/>
      <c r="SU100"/>
      <c r="SV100"/>
      <c r="SW100"/>
      <c r="SX100"/>
      <c r="SY100"/>
      <c r="SZ100"/>
      <c r="TA100"/>
      <c r="TB100"/>
      <c r="TC100"/>
      <c r="TD100"/>
      <c r="TE100"/>
      <c r="TF100"/>
      <c r="TG100"/>
      <c r="TH100"/>
      <c r="TI100"/>
      <c r="TJ100"/>
      <c r="TK100"/>
      <c r="TL100"/>
      <c r="TM100"/>
      <c r="TN100"/>
      <c r="TO100"/>
      <c r="TP100"/>
      <c r="TQ100"/>
      <c r="TR100"/>
      <c r="TS100"/>
      <c r="TT100"/>
      <c r="TU100"/>
      <c r="TV100"/>
      <c r="TW100"/>
      <c r="TX100"/>
      <c r="TY100"/>
      <c r="TZ100"/>
      <c r="UA100"/>
      <c r="UB100"/>
      <c r="UC100"/>
      <c r="UD100"/>
      <c r="UE100"/>
      <c r="UF100"/>
      <c r="UG100"/>
      <c r="UH100"/>
      <c r="UI100"/>
      <c r="UJ100"/>
      <c r="UK100"/>
      <c r="UL100"/>
      <c r="UM100"/>
      <c r="UN100"/>
      <c r="UO100"/>
      <c r="UP100"/>
      <c r="UQ100"/>
      <c r="UR100"/>
      <c r="US100"/>
      <c r="UT100"/>
      <c r="UU100"/>
      <c r="UV100"/>
      <c r="UW100"/>
      <c r="UX100"/>
      <c r="UY100"/>
      <c r="UZ100"/>
      <c r="VA100"/>
      <c r="VB100"/>
      <c r="VC100"/>
      <c r="VD100"/>
      <c r="VE100"/>
      <c r="VF100"/>
      <c r="VG100"/>
      <c r="VH100"/>
      <c r="VI100"/>
      <c r="VJ100"/>
      <c r="VK100"/>
      <c r="VL100"/>
      <c r="VM100"/>
      <c r="VN100"/>
      <c r="VO100"/>
      <c r="VP100"/>
      <c r="VQ100"/>
      <c r="VR100"/>
      <c r="VS100"/>
      <c r="VT100"/>
      <c r="VU100"/>
      <c r="VV100"/>
      <c r="VW100"/>
      <c r="VX100"/>
      <c r="VY100"/>
      <c r="VZ100"/>
      <c r="WA100"/>
      <c r="WB100"/>
      <c r="WC100"/>
      <c r="WD100"/>
      <c r="WE100"/>
      <c r="WF100"/>
      <c r="WG100"/>
      <c r="WH100"/>
      <c r="WI100"/>
      <c r="WJ100"/>
      <c r="WK100"/>
      <c r="WL100"/>
      <c r="WM100"/>
      <c r="WN100"/>
      <c r="WO100"/>
      <c r="WP100"/>
      <c r="WQ100"/>
      <c r="WR100"/>
      <c r="WS100"/>
      <c r="WT100"/>
      <c r="WU100"/>
      <c r="WV100"/>
      <c r="WW100"/>
      <c r="WX100"/>
      <c r="WY100"/>
      <c r="WZ100"/>
      <c r="XA100"/>
      <c r="XB100"/>
      <c r="XC100"/>
      <c r="XD100"/>
      <c r="XE100"/>
      <c r="XF100"/>
      <c r="XG100"/>
      <c r="XH100"/>
      <c r="XI100"/>
      <c r="XJ100"/>
      <c r="XK100"/>
      <c r="XL100"/>
      <c r="XM100"/>
      <c r="XN100"/>
      <c r="XO100"/>
      <c r="XP100"/>
      <c r="XQ100"/>
      <c r="XR100"/>
      <c r="XS100"/>
      <c r="XT100"/>
      <c r="XU100"/>
      <c r="XV100"/>
      <c r="XW100"/>
      <c r="XX100"/>
      <c r="XY100"/>
      <c r="XZ100"/>
      <c r="YA100"/>
      <c r="YB100"/>
      <c r="YC100"/>
      <c r="YD100"/>
      <c r="YE100"/>
      <c r="YF100"/>
      <c r="YG100"/>
      <c r="YH100"/>
      <c r="YI100"/>
      <c r="YJ100"/>
      <c r="YK100"/>
      <c r="YL100"/>
      <c r="YM100"/>
      <c r="YN100"/>
      <c r="YO100"/>
      <c r="YP100"/>
      <c r="YQ100"/>
      <c r="YR100"/>
      <c r="YS100"/>
      <c r="YT100"/>
      <c r="YU100"/>
      <c r="YV100"/>
      <c r="YW100"/>
      <c r="YX100"/>
      <c r="YY100"/>
      <c r="YZ100"/>
      <c r="ZA100"/>
      <c r="ZB100"/>
      <c r="ZC100"/>
      <c r="ZD100"/>
      <c r="ZE100"/>
      <c r="ZF100"/>
      <c r="ZG100"/>
      <c r="ZH100"/>
      <c r="ZI100"/>
      <c r="ZJ100"/>
      <c r="ZK100"/>
      <c r="ZL100"/>
      <c r="ZM100"/>
      <c r="ZN100"/>
      <c r="ZO100"/>
      <c r="ZP100"/>
      <c r="ZQ100"/>
      <c r="ZR100"/>
      <c r="ZS100"/>
      <c r="ZT100"/>
      <c r="ZU100"/>
      <c r="ZV100"/>
      <c r="ZW100"/>
      <c r="ZX100"/>
      <c r="ZY100"/>
      <c r="ZZ100"/>
      <c r="AAA100"/>
      <c r="AAB100"/>
      <c r="AAC100"/>
      <c r="AAD100"/>
      <c r="AAE100"/>
      <c r="AAF100"/>
      <c r="AAG100"/>
      <c r="AAH100"/>
      <c r="AAI100"/>
      <c r="AAJ100"/>
      <c r="AAK100"/>
      <c r="AAL100"/>
      <c r="AAM100"/>
      <c r="AAN100"/>
      <c r="AAO100"/>
      <c r="AAP100"/>
      <c r="AAQ100"/>
      <c r="AAR100"/>
      <c r="AAS100"/>
      <c r="AAT100"/>
      <c r="AAU100"/>
      <c r="AAV100"/>
      <c r="AAW100"/>
      <c r="AAX100"/>
      <c r="AAY100"/>
      <c r="AAZ100"/>
      <c r="ABA100"/>
      <c r="ABB100"/>
      <c r="ABC100"/>
      <c r="ABD100"/>
      <c r="ABE100"/>
      <c r="ABF100"/>
      <c r="ABG100"/>
      <c r="ABH100"/>
      <c r="ABI100"/>
      <c r="ABJ100"/>
      <c r="ABK100"/>
      <c r="ABL100"/>
      <c r="ABM100"/>
      <c r="ABN100"/>
      <c r="ABO100"/>
      <c r="ABP100"/>
      <c r="ABQ100"/>
      <c r="ABR100"/>
      <c r="ABS100"/>
      <c r="ABT100"/>
      <c r="ABU100"/>
      <c r="ABV100"/>
      <c r="ABW100"/>
      <c r="ABX100"/>
      <c r="ABY100"/>
      <c r="ABZ100"/>
      <c r="ACA100"/>
      <c r="ACB100"/>
      <c r="ACC100"/>
      <c r="ACD100"/>
      <c r="ACE100"/>
      <c r="ACF100"/>
      <c r="ACG100"/>
      <c r="ACH100"/>
      <c r="ACI100"/>
      <c r="ACJ100"/>
      <c r="ACK100"/>
      <c r="ACL100"/>
      <c r="ACM100"/>
      <c r="ACN100"/>
      <c r="ACO100"/>
      <c r="ACP100"/>
      <c r="ACQ100"/>
      <c r="ACR100"/>
      <c r="ACS100"/>
      <c r="ACT100"/>
      <c r="ACU100"/>
      <c r="ACV100"/>
      <c r="ACW100"/>
      <c r="ACX100"/>
      <c r="ACY100"/>
      <c r="ACZ100"/>
      <c r="ADA100"/>
      <c r="ADB100"/>
      <c r="ADC100"/>
      <c r="ADD100"/>
      <c r="ADE100"/>
      <c r="ADF100"/>
      <c r="ADG100"/>
      <c r="ADH100"/>
      <c r="ADI100"/>
      <c r="ADJ100"/>
      <c r="ADK100"/>
      <c r="ADL100"/>
      <c r="ADM100"/>
      <c r="ADN100"/>
      <c r="ADO100"/>
      <c r="ADP100"/>
      <c r="ADQ100"/>
      <c r="ADR100"/>
      <c r="ADS100"/>
      <c r="ADT100"/>
      <c r="ADU100"/>
      <c r="ADV100"/>
      <c r="ADW100"/>
      <c r="ADX100"/>
      <c r="ADY100"/>
      <c r="ADZ100"/>
      <c r="AEA100"/>
      <c r="AEB100"/>
      <c r="AEC100"/>
      <c r="AED100"/>
      <c r="AEE100"/>
      <c r="AEF100"/>
      <c r="AEG100"/>
      <c r="AEH100"/>
      <c r="AEI100"/>
      <c r="AEJ100"/>
      <c r="AEK100"/>
      <c r="AEL100"/>
      <c r="AEM100"/>
      <c r="AEN100"/>
      <c r="AEO100"/>
      <c r="AEP100"/>
      <c r="AEQ100"/>
      <c r="AER100"/>
      <c r="AES100"/>
      <c r="AET100"/>
      <c r="AEU100"/>
      <c r="AEV100"/>
      <c r="AEW100"/>
      <c r="AEX100"/>
      <c r="AEY100"/>
      <c r="AEZ100"/>
      <c r="AFA100"/>
      <c r="AFB100"/>
      <c r="AFC100"/>
      <c r="AFD100"/>
      <c r="AFE100"/>
      <c r="AFF100"/>
      <c r="AFG100"/>
      <c r="AFH100"/>
      <c r="AFI100"/>
      <c r="AFJ100"/>
      <c r="AFK100"/>
      <c r="AFL100"/>
      <c r="AFM100"/>
      <c r="AFN100"/>
      <c r="AFO100"/>
      <c r="AFP100"/>
      <c r="AFQ100"/>
      <c r="AFR100"/>
      <c r="AFS100"/>
      <c r="AFT100"/>
      <c r="AFU100"/>
      <c r="AFV100"/>
      <c r="AFW100"/>
      <c r="AFX100"/>
      <c r="AFY100"/>
      <c r="AFZ100"/>
      <c r="AGA100"/>
      <c r="AGB100"/>
      <c r="AGC100"/>
      <c r="AGD100"/>
      <c r="AGE100"/>
      <c r="AGF100"/>
      <c r="AGG100"/>
      <c r="AGH100"/>
      <c r="AGI100"/>
      <c r="AGJ100"/>
      <c r="AGK100"/>
      <c r="AGL100"/>
      <c r="AGM100"/>
      <c r="AGN100"/>
      <c r="AGO100"/>
      <c r="AGP100"/>
      <c r="AGQ100"/>
      <c r="AGR100"/>
      <c r="AGS100"/>
      <c r="AGT100"/>
      <c r="AGU100"/>
      <c r="AGV100"/>
      <c r="AGW100"/>
      <c r="AGX100"/>
      <c r="AGY100"/>
      <c r="AGZ100"/>
      <c r="AHA100"/>
      <c r="AHB100"/>
      <c r="AHC100"/>
      <c r="AHD100"/>
      <c r="AHE100"/>
      <c r="AHF100"/>
      <c r="AHG100"/>
      <c r="AHH100"/>
      <c r="AHI100"/>
      <c r="AHJ100"/>
      <c r="AHK100"/>
      <c r="AHL100"/>
      <c r="AHM100"/>
      <c r="AHN100"/>
      <c r="AHO100"/>
      <c r="AHP100"/>
      <c r="AHQ100"/>
      <c r="AHR100"/>
      <c r="AHS100"/>
      <c r="AHT100"/>
      <c r="AHU100"/>
      <c r="AHV100"/>
      <c r="AHW100"/>
      <c r="AHX100"/>
      <c r="AHY100"/>
      <c r="AHZ100"/>
      <c r="AIA100"/>
      <c r="AIB100"/>
      <c r="AIC100"/>
      <c r="AID100"/>
      <c r="AIE100"/>
      <c r="AIF100"/>
      <c r="AIG100"/>
      <c r="AIH100"/>
      <c r="AII100"/>
      <c r="AIJ100"/>
      <c r="AIK100"/>
      <c r="AIL100"/>
      <c r="AIM100"/>
      <c r="AIN100"/>
      <c r="AIO100"/>
      <c r="AIP100"/>
      <c r="AIQ100"/>
      <c r="AIR100"/>
      <c r="AIS100"/>
      <c r="AIT100"/>
      <c r="AIU100"/>
      <c r="AIV100"/>
      <c r="AIW100"/>
      <c r="AIX100"/>
      <c r="AIY100"/>
      <c r="AIZ100"/>
      <c r="AJA100"/>
      <c r="AJB100"/>
      <c r="AJC100"/>
      <c r="AJD100"/>
      <c r="AJE100"/>
      <c r="AJF100"/>
      <c r="AJG100"/>
      <c r="AJH100"/>
      <c r="AJI100"/>
      <c r="AJJ100"/>
      <c r="AJK100"/>
      <c r="AJL100"/>
      <c r="AJM100"/>
      <c r="AJN100"/>
      <c r="AJO100"/>
      <c r="AJP100"/>
      <c r="AJQ100"/>
      <c r="AJR100"/>
      <c r="AJS100"/>
      <c r="AJT100"/>
      <c r="AJU100"/>
      <c r="AJV100"/>
      <c r="AJW100"/>
      <c r="AJX100"/>
      <c r="AJY100"/>
      <c r="AJZ100"/>
      <c r="AKA100"/>
      <c r="AKB100"/>
      <c r="AKC100"/>
      <c r="AKD100"/>
      <c r="AKE100"/>
      <c r="AKF100"/>
      <c r="AKG100"/>
      <c r="AKH100"/>
      <c r="AKI100"/>
      <c r="AKJ100"/>
      <c r="AKK100"/>
      <c r="AKL100"/>
      <c r="AKM100"/>
      <c r="AKN100"/>
      <c r="AKO100"/>
      <c r="AKP100"/>
      <c r="AKQ100"/>
      <c r="AKR100"/>
      <c r="AKS100"/>
      <c r="AKT100"/>
      <c r="AKU100"/>
      <c r="AKV100"/>
      <c r="AKW100"/>
      <c r="AKX100"/>
      <c r="AKY100"/>
      <c r="AKZ100"/>
      <c r="ALA100"/>
      <c r="ALB100"/>
      <c r="ALC100"/>
      <c r="ALD100"/>
      <c r="ALE100"/>
      <c r="ALF100"/>
      <c r="ALG100"/>
      <c r="ALH100"/>
      <c r="ALI100"/>
      <c r="ALJ100"/>
      <c r="ALK100"/>
      <c r="ALL100"/>
      <c r="ALM100"/>
      <c r="ALN100"/>
      <c r="ALO100"/>
      <c r="ALP100"/>
      <c r="ALQ100"/>
      <c r="ALR100"/>
      <c r="ALS100"/>
      <c r="ALT100"/>
      <c r="ALU100"/>
      <c r="ALV100"/>
      <c r="ALW100"/>
      <c r="ALX100"/>
      <c r="ALY100"/>
      <c r="ALZ100"/>
      <c r="AMA100"/>
      <c r="AMB100"/>
      <c r="AMC100"/>
      <c r="AMD100"/>
      <c r="AME100"/>
      <c r="AMF100"/>
      <c r="AMG100"/>
      <c r="AMH100"/>
      <c r="AMI100"/>
      <c r="AMJ100"/>
      <c r="AMK100"/>
      <c r="AML100"/>
      <c r="AMM100"/>
      <c r="AMN100"/>
      <c r="AMO100"/>
      <c r="AMP100"/>
      <c r="AMQ100"/>
      <c r="AMR100"/>
      <c r="AMS100"/>
      <c r="AMT100"/>
      <c r="AMU100"/>
      <c r="AMV100"/>
      <c r="AMW100"/>
      <c r="AMX100"/>
      <c r="AMY100"/>
      <c r="AMZ100"/>
      <c r="ANA100"/>
      <c r="ANB100"/>
      <c r="ANC100"/>
      <c r="AND100"/>
      <c r="ANE100"/>
      <c r="ANF100"/>
      <c r="ANG100"/>
      <c r="ANH100"/>
      <c r="ANI100"/>
      <c r="ANJ100"/>
      <c r="ANK100"/>
      <c r="ANL100"/>
      <c r="ANM100"/>
      <c r="ANN100"/>
      <c r="ANO100"/>
      <c r="ANP100"/>
      <c r="ANQ100"/>
      <c r="ANR100"/>
      <c r="ANS100"/>
      <c r="ANT100"/>
      <c r="ANU100"/>
      <c r="ANV100"/>
      <c r="ANW100"/>
      <c r="ANX100"/>
      <c r="ANY100"/>
      <c r="ANZ100"/>
      <c r="AOA100"/>
      <c r="AOB100"/>
      <c r="AOC100"/>
      <c r="AOD100"/>
      <c r="AOE100"/>
      <c r="AOF100"/>
      <c r="AOG100"/>
      <c r="AOH100"/>
      <c r="AOI100"/>
      <c r="AOJ100"/>
      <c r="AOK100"/>
      <c r="AOL100"/>
      <c r="AOM100"/>
      <c r="AON100"/>
      <c r="AOO100"/>
      <c r="AOP100"/>
      <c r="AOQ100"/>
      <c r="AOR100"/>
      <c r="AOS100"/>
      <c r="AOT100"/>
      <c r="AOU100"/>
      <c r="AOV100"/>
      <c r="AOW100"/>
      <c r="AOX100"/>
      <c r="AOY100"/>
      <c r="AOZ100"/>
      <c r="APA100"/>
      <c r="APB100"/>
      <c r="APC100"/>
      <c r="APD100"/>
      <c r="APE100"/>
      <c r="APF100"/>
      <c r="APG100"/>
      <c r="APH100"/>
      <c r="API100"/>
      <c r="APJ100"/>
      <c r="APK100"/>
      <c r="APL100"/>
      <c r="APM100"/>
      <c r="APN100"/>
      <c r="APO100"/>
      <c r="APP100"/>
      <c r="APQ100"/>
      <c r="APR100"/>
      <c r="APS100"/>
      <c r="APT100"/>
      <c r="APU100"/>
      <c r="APV100"/>
      <c r="APW100"/>
      <c r="APX100"/>
      <c r="APY100"/>
      <c r="APZ100"/>
      <c r="AQA100"/>
      <c r="AQB100"/>
      <c r="AQC100"/>
      <c r="AQD100"/>
      <c r="AQE100"/>
      <c r="AQF100"/>
      <c r="AQG100"/>
      <c r="AQH100"/>
      <c r="AQI100"/>
      <c r="AQJ100"/>
      <c r="AQK100"/>
      <c r="AQL100"/>
      <c r="AQM100"/>
      <c r="AQN100"/>
      <c r="AQO100"/>
      <c r="AQP100"/>
      <c r="AQQ100"/>
      <c r="AQR100"/>
      <c r="AQS100"/>
      <c r="AQT100"/>
      <c r="AQU100"/>
      <c r="AQV100"/>
      <c r="AQW100"/>
      <c r="AQX100"/>
      <c r="AQY100"/>
      <c r="AQZ100"/>
      <c r="ARA100"/>
      <c r="ARB100"/>
      <c r="ARC100"/>
      <c r="ARD100"/>
      <c r="ARE100"/>
      <c r="ARF100"/>
      <c r="ARG100"/>
      <c r="ARH100"/>
      <c r="ARI100"/>
      <c r="ARJ100"/>
      <c r="ARK100"/>
      <c r="ARL100"/>
      <c r="ARM100"/>
      <c r="ARN100"/>
      <c r="ARO100"/>
      <c r="ARP100"/>
      <c r="ARQ100"/>
      <c r="ARR100"/>
      <c r="ARS100"/>
      <c r="ART100"/>
      <c r="ARU100"/>
      <c r="ARV100"/>
      <c r="ARW100"/>
      <c r="ARX100"/>
      <c r="ARY100"/>
      <c r="ARZ100"/>
      <c r="ASA100"/>
      <c r="ASB100"/>
      <c r="ASC100"/>
      <c r="ASD100"/>
      <c r="ASE100"/>
      <c r="ASF100"/>
      <c r="ASG100"/>
      <c r="ASH100"/>
      <c r="ASI100"/>
      <c r="ASJ100"/>
      <c r="ASK100"/>
      <c r="ASL100"/>
      <c r="ASM100"/>
      <c r="ASN100"/>
      <c r="ASO100"/>
      <c r="ASP100"/>
      <c r="ASQ100"/>
      <c r="ASR100"/>
      <c r="ASS100"/>
      <c r="AST100"/>
      <c r="ASU100"/>
      <c r="ASV100"/>
      <c r="ASW100"/>
      <c r="ASX100"/>
      <c r="ASY100"/>
      <c r="ASZ100"/>
      <c r="ATA100"/>
      <c r="ATB100"/>
      <c r="ATC100"/>
      <c r="ATD100"/>
      <c r="ATE100"/>
      <c r="ATF100"/>
      <c r="ATG100"/>
      <c r="ATH100"/>
      <c r="ATI100"/>
      <c r="ATJ100"/>
      <c r="ATK100"/>
      <c r="ATL100"/>
      <c r="ATM100"/>
      <c r="ATN100"/>
      <c r="ATO100"/>
      <c r="ATP100"/>
      <c r="ATQ100"/>
      <c r="ATR100"/>
      <c r="ATS100"/>
      <c r="ATT100"/>
      <c r="ATU100"/>
      <c r="ATV100"/>
      <c r="ATW100"/>
      <c r="ATX100"/>
      <c r="ATY100"/>
      <c r="ATZ100"/>
      <c r="AUA100"/>
      <c r="AUB100"/>
      <c r="AUC100"/>
      <c r="AUD100"/>
      <c r="AUE100"/>
      <c r="AUF100"/>
      <c r="AUG100"/>
      <c r="AUH100"/>
      <c r="AUI100"/>
      <c r="AUJ100"/>
      <c r="AUK100"/>
      <c r="AUL100"/>
      <c r="AUM100"/>
      <c r="AUN100"/>
      <c r="AUO100"/>
      <c r="AUP100"/>
      <c r="AUQ100"/>
      <c r="AUR100"/>
      <c r="AUS100"/>
      <c r="AUT100"/>
      <c r="AUU100"/>
      <c r="AUV100"/>
      <c r="AUW100"/>
      <c r="AUX100"/>
      <c r="AUY100"/>
      <c r="AUZ100"/>
      <c r="AVA100"/>
      <c r="AVB100"/>
      <c r="AVC100"/>
      <c r="AVD100"/>
      <c r="AVE100"/>
      <c r="AVF100"/>
      <c r="AVG100"/>
      <c r="AVH100"/>
      <c r="AVI100"/>
      <c r="AVJ100"/>
      <c r="AVK100"/>
      <c r="AVL100"/>
      <c r="AVM100"/>
      <c r="AVN100"/>
      <c r="AVO100"/>
      <c r="AVP100"/>
      <c r="AVQ100"/>
      <c r="AVR100"/>
      <c r="AVS100"/>
      <c r="AVT100"/>
      <c r="AVU100"/>
      <c r="AVV100"/>
      <c r="AVW100"/>
      <c r="AVX100"/>
      <c r="AVY100"/>
      <c r="AVZ100"/>
      <c r="AWA100"/>
    </row>
    <row r="101" spans="1:1275" ht="15" x14ac:dyDescent="0.25">
      <c r="A101" s="10" t="s">
        <v>4122</v>
      </c>
      <c r="B101" s="40"/>
      <c r="C101" s="40"/>
      <c r="D101" s="40"/>
      <c r="E101" s="40"/>
      <c r="F101" s="40">
        <v>1</v>
      </c>
      <c r="G101" s="40">
        <v>20000</v>
      </c>
      <c r="H101" s="40">
        <v>1</v>
      </c>
      <c r="I101" s="40">
        <v>20000</v>
      </c>
      <c r="J101" s="40"/>
      <c r="K101" s="40"/>
      <c r="L101" s="40"/>
      <c r="M101" s="40"/>
      <c r="N101" s="40"/>
      <c r="O101" s="40"/>
      <c r="P101" s="40">
        <v>1</v>
      </c>
      <c r="Q101" s="40">
        <v>44654.095718350931</v>
      </c>
      <c r="R101" s="40">
        <v>1</v>
      </c>
      <c r="S101" s="40">
        <v>44654.095718350931</v>
      </c>
      <c r="T101" s="40">
        <v>1</v>
      </c>
      <c r="U101" s="40">
        <v>29261.227167098674</v>
      </c>
      <c r="V101" s="40"/>
      <c r="W101" s="40"/>
      <c r="X101" s="40"/>
      <c r="Y101" s="40"/>
      <c r="Z101" s="40">
        <v>1</v>
      </c>
      <c r="AA101" s="40">
        <v>29261.227167098674</v>
      </c>
      <c r="AB101" s="40"/>
      <c r="AC101" s="40"/>
      <c r="AD101" s="40"/>
      <c r="AE101" s="40"/>
      <c r="AF101" s="40">
        <v>1</v>
      </c>
      <c r="AG101" s="40">
        <v>177600</v>
      </c>
      <c r="AH101" s="40">
        <v>1</v>
      </c>
      <c r="AI101" s="40">
        <v>6000</v>
      </c>
      <c r="AJ101" s="40">
        <v>2</v>
      </c>
      <c r="AK101" s="40">
        <v>91800</v>
      </c>
      <c r="AL101" s="40">
        <v>5</v>
      </c>
      <c r="AM101" s="40">
        <v>55503.064577089928</v>
      </c>
      <c r="AN101" s="40"/>
      <c r="AO101" s="40"/>
      <c r="AP101" s="40"/>
      <c r="AQ101" s="40"/>
      <c r="AR101" s="40">
        <v>2</v>
      </c>
      <c r="AS101" s="40">
        <v>12968.759250815046</v>
      </c>
      <c r="AT101" s="40">
        <v>1</v>
      </c>
      <c r="AU101" s="40">
        <v>32187.34988380854</v>
      </c>
      <c r="AV101" s="40">
        <v>3</v>
      </c>
      <c r="AW101" s="40">
        <v>19374.956128479545</v>
      </c>
      <c r="AX101" s="40"/>
      <c r="AY101" s="40"/>
      <c r="AZ101" s="40"/>
      <c r="BA101" s="40"/>
      <c r="BB101" s="40">
        <v>1</v>
      </c>
      <c r="BC101" s="40">
        <v>100000</v>
      </c>
      <c r="BD101" s="40"/>
      <c r="BE101" s="40"/>
      <c r="BF101" s="40">
        <v>1</v>
      </c>
      <c r="BG101" s="40">
        <v>100000</v>
      </c>
      <c r="BH101" s="40"/>
      <c r="BI101" s="40"/>
      <c r="BJ101" s="40"/>
      <c r="BK101" s="40"/>
      <c r="BL101" s="40">
        <v>2</v>
      </c>
      <c r="BM101" s="40">
        <v>44450</v>
      </c>
      <c r="BN101" s="40">
        <v>1</v>
      </c>
      <c r="BO101" s="40">
        <v>109729.60187662003</v>
      </c>
      <c r="BP101" s="40">
        <v>3</v>
      </c>
      <c r="BQ101" s="40">
        <v>66209.867292206676</v>
      </c>
      <c r="BR101" s="40"/>
      <c r="BS101" s="40"/>
      <c r="BT101" s="40"/>
      <c r="BU101" s="40"/>
      <c r="BV101" s="40">
        <v>1</v>
      </c>
      <c r="BW101" s="40">
        <v>11000</v>
      </c>
      <c r="BX101" s="40">
        <v>2</v>
      </c>
      <c r="BY101" s="40">
        <v>19409.216410510657</v>
      </c>
      <c r="BZ101" s="40">
        <v>3</v>
      </c>
      <c r="CA101" s="40">
        <v>16606.14427367377</v>
      </c>
      <c r="CB101" s="40">
        <v>10</v>
      </c>
      <c r="CC101" s="40">
        <v>40657.290308307995</v>
      </c>
      <c r="CD101" s="40"/>
      <c r="CE101" s="40"/>
      <c r="CF101" s="40"/>
      <c r="CG101" s="40"/>
      <c r="CH101" s="40"/>
      <c r="CI101" s="40"/>
      <c r="CJ101" s="40"/>
      <c r="CK101" s="40"/>
      <c r="CL101" s="40"/>
      <c r="CM101" s="40"/>
      <c r="CN101" s="40"/>
      <c r="CO101" s="40"/>
      <c r="CP101" s="40"/>
      <c r="CQ101" s="40"/>
      <c r="CR101" s="40">
        <v>1</v>
      </c>
      <c r="CS101" s="40">
        <v>82000</v>
      </c>
      <c r="CT101" s="40"/>
      <c r="CU101" s="40"/>
      <c r="CV101" s="40">
        <v>1</v>
      </c>
      <c r="CW101" s="40">
        <v>82000</v>
      </c>
      <c r="CX101" s="40"/>
      <c r="CY101" s="40"/>
      <c r="CZ101" s="40"/>
      <c r="DA101" s="40"/>
      <c r="DB101" s="40"/>
      <c r="DC101" s="40"/>
      <c r="DD101" s="40"/>
      <c r="DE101" s="40"/>
      <c r="DF101" s="40"/>
      <c r="DG101" s="40"/>
      <c r="DH101" s="40"/>
      <c r="DI101" s="40"/>
      <c r="DJ101" s="40"/>
      <c r="DK101" s="40"/>
      <c r="DL101" s="40"/>
      <c r="DM101" s="40"/>
      <c r="DN101" s="40"/>
      <c r="DO101" s="40"/>
      <c r="DP101" s="40">
        <v>1</v>
      </c>
      <c r="DQ101" s="40">
        <v>82000</v>
      </c>
      <c r="DR101" s="40"/>
      <c r="DS101" s="40"/>
      <c r="DT101" s="40"/>
      <c r="DU101" s="40"/>
      <c r="DV101" s="40">
        <v>1</v>
      </c>
      <c r="DW101" s="40">
        <v>9509.8988293070688</v>
      </c>
      <c r="DX101" s="40"/>
      <c r="DY101" s="40"/>
      <c r="DZ101" s="40">
        <v>1</v>
      </c>
      <c r="EA101" s="40">
        <v>9509.8988293070688</v>
      </c>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v>1</v>
      </c>
      <c r="EY101" s="40">
        <v>13745.704467353951</v>
      </c>
      <c r="EZ101" s="40">
        <v>1</v>
      </c>
      <c r="FA101" s="40">
        <v>13745.704467353951</v>
      </c>
      <c r="FB101" s="40">
        <v>2</v>
      </c>
      <c r="FC101" s="40">
        <v>11627.801648330511</v>
      </c>
      <c r="FD101" s="40"/>
      <c r="FE101" s="40"/>
      <c r="FF101" s="40"/>
      <c r="FG101" s="40"/>
      <c r="FH101" s="40"/>
      <c r="FI101" s="40"/>
      <c r="FJ101" s="40"/>
      <c r="FK101" s="40"/>
      <c r="FL101" s="40"/>
      <c r="FM101" s="40"/>
      <c r="FN101" s="40"/>
      <c r="FO101" s="40"/>
      <c r="FP101" s="40"/>
      <c r="FQ101" s="40"/>
      <c r="FR101" s="40">
        <v>1</v>
      </c>
      <c r="FS101" s="40">
        <v>14630.613583549337</v>
      </c>
      <c r="FT101" s="40"/>
      <c r="FU101" s="40"/>
      <c r="FV101" s="40">
        <v>1</v>
      </c>
      <c r="FW101" s="40">
        <v>14630.613583549337</v>
      </c>
      <c r="FX101" s="40"/>
      <c r="FY101" s="40"/>
      <c r="FZ101" s="40"/>
      <c r="GA101" s="40"/>
      <c r="GB101" s="40">
        <v>1</v>
      </c>
      <c r="GC101" s="40">
        <v>125000</v>
      </c>
      <c r="GD101" s="40"/>
      <c r="GE101" s="40"/>
      <c r="GF101" s="40">
        <v>1</v>
      </c>
      <c r="GG101" s="40">
        <v>125000</v>
      </c>
      <c r="GH101" s="40"/>
      <c r="GI101" s="40"/>
      <c r="GJ101" s="40"/>
      <c r="GK101" s="40"/>
      <c r="GL101" s="40"/>
      <c r="GM101" s="40"/>
      <c r="GN101" s="40">
        <v>2</v>
      </c>
      <c r="GO101" s="40">
        <v>69815.306791774667</v>
      </c>
      <c r="GP101" s="40"/>
      <c r="GQ101" s="40"/>
      <c r="GR101" s="40">
        <v>1</v>
      </c>
      <c r="GS101" s="40">
        <v>24000</v>
      </c>
      <c r="GT101" s="40"/>
      <c r="GU101" s="40"/>
      <c r="GV101" s="40"/>
      <c r="GW101" s="40"/>
      <c r="GX101" s="40">
        <v>1</v>
      </c>
      <c r="GY101" s="40">
        <v>24000</v>
      </c>
      <c r="GZ101" s="40"/>
      <c r="HA101" s="40"/>
      <c r="HB101" s="40"/>
      <c r="HC101" s="40"/>
      <c r="HD101" s="40"/>
      <c r="HE101" s="40"/>
      <c r="HF101" s="40"/>
      <c r="HG101" s="40"/>
      <c r="HH101" s="40"/>
      <c r="HI101" s="40"/>
      <c r="HJ101" s="40"/>
      <c r="HK101" s="40"/>
      <c r="HL101" s="40"/>
      <c r="HM101" s="40"/>
      <c r="HN101" s="40"/>
      <c r="HO101" s="40"/>
      <c r="HP101" s="40">
        <v>1</v>
      </c>
      <c r="HQ101" s="40">
        <v>9376.2513877177607</v>
      </c>
      <c r="HR101" s="40"/>
      <c r="HS101" s="40"/>
      <c r="HT101" s="40">
        <v>1</v>
      </c>
      <c r="HU101" s="40">
        <v>9376.2513877177607</v>
      </c>
      <c r="HV101" s="40">
        <v>2</v>
      </c>
      <c r="HW101" s="40">
        <v>16688.125693858881</v>
      </c>
      <c r="HX101" s="40"/>
      <c r="HY101" s="40"/>
      <c r="HZ101" s="40">
        <v>1</v>
      </c>
      <c r="IA101" s="40">
        <v>131675.52225194403</v>
      </c>
      <c r="IB101" s="40">
        <v>2</v>
      </c>
      <c r="IC101" s="40">
        <v>89000</v>
      </c>
      <c r="ID101" s="40">
        <v>1</v>
      </c>
      <c r="IE101" s="40">
        <v>37612.869087708088</v>
      </c>
      <c r="IF101" s="40">
        <v>4</v>
      </c>
      <c r="IG101" s="40">
        <v>86822.097834913031</v>
      </c>
      <c r="IH101" s="40"/>
      <c r="II101" s="40"/>
      <c r="IJ101" s="40"/>
      <c r="IK101" s="40"/>
      <c r="IL101" s="40">
        <v>1</v>
      </c>
      <c r="IM101" s="40">
        <v>18000</v>
      </c>
      <c r="IN101" s="40">
        <v>1</v>
      </c>
      <c r="IO101" s="40">
        <v>12192.177986291113</v>
      </c>
      <c r="IP101" s="40">
        <v>2</v>
      </c>
      <c r="IQ101" s="40">
        <v>15096.088993145557</v>
      </c>
      <c r="IR101" s="40"/>
      <c r="IS101" s="40"/>
      <c r="IT101" s="40"/>
      <c r="IU101" s="40"/>
      <c r="IV101" s="40"/>
      <c r="IW101" s="40"/>
      <c r="IX101" s="40"/>
      <c r="IY101" s="40"/>
      <c r="IZ101" s="40"/>
      <c r="JA101" s="40"/>
      <c r="JB101" s="40"/>
      <c r="JC101" s="40"/>
      <c r="JD101" s="40">
        <v>1</v>
      </c>
      <c r="JE101" s="40">
        <v>9171.0323574730355</v>
      </c>
      <c r="JF101" s="40">
        <v>2</v>
      </c>
      <c r="JG101" s="40">
        <v>31911.831191238482</v>
      </c>
      <c r="JH101" s="40">
        <v>1</v>
      </c>
      <c r="JI101" s="40">
        <v>39000</v>
      </c>
      <c r="JJ101" s="40">
        <v>4</v>
      </c>
      <c r="JK101" s="40">
        <v>27998.673684987501</v>
      </c>
      <c r="JL101" s="40">
        <v>10</v>
      </c>
      <c r="JM101" s="40">
        <v>48947.526406589328</v>
      </c>
      <c r="JN101" s="40"/>
      <c r="JO101" s="40"/>
      <c r="JP101" s="40"/>
      <c r="JQ101" s="40"/>
      <c r="JR101" s="40"/>
      <c r="JS101" s="40"/>
      <c r="JT101" s="40"/>
      <c r="JU101" s="40"/>
      <c r="JV101" s="40"/>
      <c r="JW101" s="40"/>
      <c r="JX101" s="40"/>
      <c r="JY101" s="40"/>
      <c r="JZ101" s="40"/>
      <c r="KA101" s="40"/>
      <c r="KB101" s="40"/>
      <c r="KC101" s="40"/>
      <c r="KD101" s="40"/>
      <c r="KE101" s="40"/>
      <c r="KF101" s="40"/>
      <c r="KG101" s="40"/>
      <c r="KH101" s="40"/>
      <c r="KI101" s="40"/>
      <c r="KJ101" s="40"/>
      <c r="KK101" s="40"/>
      <c r="KL101" s="40">
        <v>2</v>
      </c>
      <c r="KM101" s="40">
        <v>7476.9230769230771</v>
      </c>
      <c r="KN101" s="40">
        <v>1</v>
      </c>
      <c r="KO101" s="40">
        <v>45000</v>
      </c>
      <c r="KP101" s="40">
        <v>3</v>
      </c>
      <c r="KQ101" s="40">
        <v>19984.615384615387</v>
      </c>
      <c r="KR101" s="40"/>
      <c r="KS101" s="40"/>
      <c r="KT101" s="40"/>
      <c r="KU101" s="40"/>
      <c r="KV101" s="40"/>
      <c r="KW101" s="40"/>
      <c r="KX101" s="40"/>
      <c r="KY101" s="40"/>
      <c r="KZ101" s="40"/>
      <c r="LA101" s="40"/>
      <c r="LB101" s="40"/>
      <c r="LC101" s="40"/>
      <c r="LD101" s="40"/>
      <c r="LE101" s="40"/>
      <c r="LF101" s="40"/>
      <c r="LG101" s="40"/>
      <c r="LH101" s="40"/>
      <c r="LI101" s="40"/>
      <c r="LJ101" s="40"/>
      <c r="LK101" s="40"/>
      <c r="LL101" s="40">
        <v>3</v>
      </c>
      <c r="LM101" s="40">
        <v>19984.615384615387</v>
      </c>
      <c r="LN101" s="40"/>
      <c r="LO101" s="40"/>
      <c r="LP101" s="40"/>
      <c r="LQ101" s="40"/>
      <c r="LR101" s="40"/>
      <c r="LS101" s="40"/>
      <c r="LT101" s="40"/>
      <c r="LU101" s="40"/>
      <c r="LV101" s="40"/>
      <c r="LW101" s="40"/>
      <c r="LX101" s="40"/>
      <c r="LY101" s="40"/>
      <c r="LZ101" s="40"/>
      <c r="MA101" s="40"/>
      <c r="MB101" s="40">
        <v>1</v>
      </c>
      <c r="MC101" s="40">
        <v>38666</v>
      </c>
      <c r="MD101" s="40">
        <v>1</v>
      </c>
      <c r="ME101" s="40">
        <v>38666</v>
      </c>
      <c r="MF101" s="40"/>
      <c r="MG101" s="40"/>
      <c r="MH101" s="40"/>
      <c r="MI101" s="40"/>
      <c r="MJ101" s="40"/>
      <c r="MK101" s="40"/>
      <c r="ML101" s="40"/>
      <c r="MM101" s="40"/>
      <c r="MN101" s="40"/>
      <c r="MO101" s="40"/>
      <c r="MP101" s="40"/>
      <c r="MQ101" s="40"/>
      <c r="MR101" s="40"/>
      <c r="MS101" s="40"/>
      <c r="MT101" s="40"/>
      <c r="MU101" s="40"/>
      <c r="MV101" s="40"/>
      <c r="MW101" s="40"/>
      <c r="MX101" s="40">
        <v>1</v>
      </c>
      <c r="MY101" s="40">
        <v>38666</v>
      </c>
      <c r="MZ101" s="40">
        <v>36</v>
      </c>
      <c r="NA101" s="40">
        <v>43067.939012672141</v>
      </c>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c r="ST101"/>
      <c r="SU101"/>
      <c r="SV101"/>
      <c r="SW101"/>
      <c r="SX101"/>
      <c r="SY101"/>
      <c r="SZ101"/>
      <c r="TA101"/>
      <c r="TB101"/>
      <c r="TC101"/>
      <c r="TD101"/>
      <c r="TE101"/>
      <c r="TF101"/>
      <c r="TG101"/>
      <c r="TH101"/>
      <c r="TI101"/>
      <c r="TJ101"/>
      <c r="TK101"/>
      <c r="TL101"/>
      <c r="TM101"/>
      <c r="TN101"/>
      <c r="TO101"/>
      <c r="TP101"/>
      <c r="TQ101"/>
      <c r="TR101"/>
      <c r="TS101"/>
      <c r="TT101"/>
      <c r="TU101"/>
      <c r="TV101"/>
      <c r="TW101"/>
      <c r="TX101"/>
      <c r="TY101"/>
      <c r="TZ101"/>
      <c r="UA101"/>
      <c r="UB101"/>
      <c r="UC101"/>
      <c r="UD101"/>
      <c r="UE101"/>
      <c r="UF101"/>
      <c r="UG101"/>
      <c r="UH101"/>
      <c r="UI101"/>
      <c r="UJ101"/>
      <c r="UK101"/>
      <c r="UL101"/>
      <c r="UM101"/>
      <c r="UN101"/>
      <c r="UO101"/>
      <c r="UP101"/>
      <c r="UQ101"/>
      <c r="UR101"/>
      <c r="US101"/>
      <c r="UT101"/>
      <c r="UU101"/>
      <c r="UV101"/>
      <c r="UW101"/>
      <c r="UX101"/>
      <c r="UY101"/>
      <c r="UZ101"/>
      <c r="VA101"/>
      <c r="VB101"/>
      <c r="VC101"/>
      <c r="VD101"/>
      <c r="VE101"/>
      <c r="VF101"/>
      <c r="VG101"/>
      <c r="VH101"/>
      <c r="VI101"/>
      <c r="VJ101"/>
      <c r="VK101"/>
      <c r="VL101"/>
      <c r="VM101"/>
      <c r="VN101"/>
      <c r="VO101"/>
      <c r="VP101"/>
      <c r="VQ101"/>
      <c r="VR101"/>
      <c r="VS101"/>
      <c r="VT101"/>
      <c r="VU101"/>
      <c r="VV101"/>
      <c r="VW101"/>
      <c r="VX101"/>
      <c r="VY101"/>
      <c r="VZ101"/>
      <c r="WA101"/>
      <c r="WB101"/>
      <c r="WC101"/>
      <c r="WD101"/>
      <c r="WE101"/>
      <c r="WF101"/>
      <c r="WG101"/>
      <c r="WH101"/>
      <c r="WI101"/>
      <c r="WJ101"/>
      <c r="WK101"/>
      <c r="WL101"/>
      <c r="WM101"/>
      <c r="WN101"/>
      <c r="WO101"/>
      <c r="WP101"/>
      <c r="WQ101"/>
      <c r="WR101"/>
      <c r="WS101"/>
      <c r="WT101"/>
      <c r="WU101"/>
      <c r="WV101"/>
      <c r="WW101"/>
      <c r="WX101"/>
      <c r="WY101"/>
      <c r="WZ101"/>
      <c r="XA101"/>
      <c r="XB101"/>
      <c r="XC101"/>
      <c r="XD101"/>
      <c r="XE101"/>
      <c r="XF101"/>
      <c r="XG101"/>
      <c r="XH101"/>
      <c r="XI101"/>
      <c r="XJ101"/>
      <c r="XK101"/>
      <c r="XL101"/>
      <c r="XM101"/>
      <c r="XN101"/>
      <c r="XO101"/>
      <c r="XP101"/>
      <c r="XQ101"/>
      <c r="XR101"/>
      <c r="XS101"/>
      <c r="XT101"/>
      <c r="XU101"/>
      <c r="XV101"/>
      <c r="XW101"/>
      <c r="XX101"/>
      <c r="XY101"/>
      <c r="XZ101"/>
      <c r="YA101"/>
      <c r="YB101"/>
      <c r="YC101"/>
      <c r="YD101"/>
      <c r="YE101"/>
      <c r="YF101"/>
      <c r="YG101"/>
      <c r="YH101"/>
      <c r="YI101"/>
      <c r="YJ101"/>
      <c r="YK101"/>
      <c r="YL101"/>
      <c r="YM101"/>
      <c r="YN101"/>
      <c r="YO101"/>
      <c r="YP101"/>
      <c r="YQ101"/>
      <c r="YR101"/>
      <c r="YS101"/>
      <c r="YT101"/>
      <c r="YU101"/>
      <c r="YV101"/>
      <c r="YW101"/>
      <c r="YX101"/>
      <c r="YY101"/>
      <c r="YZ101"/>
      <c r="ZA101"/>
      <c r="ZB101"/>
      <c r="ZC101"/>
      <c r="ZD101"/>
      <c r="ZE101"/>
      <c r="ZF101"/>
      <c r="ZG101"/>
      <c r="ZH101"/>
      <c r="ZI101"/>
      <c r="ZJ101"/>
      <c r="ZK101"/>
      <c r="ZL101"/>
      <c r="ZM101"/>
      <c r="ZN101"/>
      <c r="ZO101"/>
      <c r="ZP101"/>
      <c r="ZQ101"/>
      <c r="ZR101"/>
      <c r="ZS101"/>
      <c r="ZT101"/>
      <c r="ZU101"/>
      <c r="ZV101"/>
      <c r="ZW101"/>
      <c r="ZX101"/>
      <c r="ZY101"/>
      <c r="ZZ101"/>
      <c r="AAA101"/>
      <c r="AAB101"/>
      <c r="AAC101"/>
      <c r="AAD101"/>
      <c r="AAE101"/>
      <c r="AAF101"/>
      <c r="AAG101"/>
      <c r="AAH101"/>
      <c r="AAI101"/>
      <c r="AAJ101"/>
      <c r="AAK101"/>
      <c r="AAL101"/>
      <c r="AAM101"/>
      <c r="AAN101"/>
      <c r="AAO101"/>
      <c r="AAP101"/>
      <c r="AAQ101"/>
      <c r="AAR101"/>
      <c r="AAS101"/>
      <c r="AAT101"/>
      <c r="AAU101"/>
      <c r="AAV101"/>
      <c r="AAW101"/>
      <c r="AAX101"/>
      <c r="AAY101"/>
      <c r="AAZ101"/>
      <c r="ABA101"/>
      <c r="ABB101"/>
      <c r="ABC101"/>
      <c r="ABD101"/>
      <c r="ABE101"/>
      <c r="ABF101"/>
      <c r="ABG101"/>
      <c r="ABH101"/>
      <c r="ABI101"/>
      <c r="ABJ101"/>
      <c r="ABK101"/>
      <c r="ABL101"/>
      <c r="ABM101"/>
      <c r="ABN101"/>
      <c r="ABO101"/>
      <c r="ABP101"/>
      <c r="ABQ101"/>
      <c r="ABR101"/>
      <c r="ABS101"/>
      <c r="ABT101"/>
      <c r="ABU101"/>
      <c r="ABV101"/>
      <c r="ABW101"/>
      <c r="ABX101"/>
      <c r="ABY101"/>
      <c r="ABZ101"/>
      <c r="ACA101"/>
      <c r="ACB101"/>
      <c r="ACC101"/>
      <c r="ACD101"/>
      <c r="ACE101"/>
      <c r="ACF101"/>
      <c r="ACG101"/>
      <c r="ACH101"/>
      <c r="ACI101"/>
      <c r="ACJ101"/>
      <c r="ACK101"/>
      <c r="ACL101"/>
      <c r="ACM101"/>
      <c r="ACN101"/>
      <c r="ACO101"/>
      <c r="ACP101"/>
      <c r="ACQ101"/>
      <c r="ACR101"/>
      <c r="ACS101"/>
      <c r="ACT101"/>
      <c r="ACU101"/>
      <c r="ACV101"/>
      <c r="ACW101"/>
      <c r="ACX101"/>
      <c r="ACY101"/>
      <c r="ACZ101"/>
      <c r="ADA101"/>
      <c r="ADB101"/>
      <c r="ADC101"/>
      <c r="ADD101"/>
      <c r="ADE101"/>
      <c r="ADF101"/>
      <c r="ADG101"/>
      <c r="ADH101"/>
      <c r="ADI101"/>
      <c r="ADJ101"/>
      <c r="ADK101"/>
      <c r="ADL101"/>
      <c r="ADM101"/>
      <c r="ADN101"/>
      <c r="ADO101"/>
      <c r="ADP101"/>
      <c r="ADQ101"/>
      <c r="ADR101"/>
      <c r="ADS101"/>
      <c r="ADT101"/>
      <c r="ADU101"/>
      <c r="ADV101"/>
      <c r="ADW101"/>
      <c r="ADX101"/>
      <c r="ADY101"/>
      <c r="ADZ101"/>
      <c r="AEA101"/>
      <c r="AEB101"/>
      <c r="AEC101"/>
      <c r="AED101"/>
      <c r="AEE101"/>
      <c r="AEF101"/>
      <c r="AEG101"/>
      <c r="AEH101"/>
      <c r="AEI101"/>
      <c r="AEJ101"/>
      <c r="AEK101"/>
      <c r="AEL101"/>
      <c r="AEM101"/>
      <c r="AEN101"/>
      <c r="AEO101"/>
      <c r="AEP101"/>
      <c r="AEQ101"/>
      <c r="AER101"/>
      <c r="AES101"/>
      <c r="AET101"/>
      <c r="AEU101"/>
      <c r="AEV101"/>
      <c r="AEW101"/>
      <c r="AEX101"/>
      <c r="AEY101"/>
      <c r="AEZ101"/>
      <c r="AFA101"/>
      <c r="AFB101"/>
      <c r="AFC101"/>
      <c r="AFD101"/>
      <c r="AFE101"/>
      <c r="AFF101"/>
      <c r="AFG101"/>
      <c r="AFH101"/>
      <c r="AFI101"/>
      <c r="AFJ101"/>
      <c r="AFK101"/>
      <c r="AFL101"/>
      <c r="AFM101"/>
      <c r="AFN101"/>
      <c r="AFO101"/>
      <c r="AFP101"/>
      <c r="AFQ101"/>
      <c r="AFR101"/>
      <c r="AFS101"/>
      <c r="AFT101"/>
      <c r="AFU101"/>
      <c r="AFV101"/>
      <c r="AFW101"/>
      <c r="AFX101"/>
      <c r="AFY101"/>
      <c r="AFZ101"/>
      <c r="AGA101"/>
      <c r="AGB101"/>
      <c r="AGC101"/>
      <c r="AGD101"/>
      <c r="AGE101"/>
      <c r="AGF101"/>
      <c r="AGG101"/>
      <c r="AGH101"/>
      <c r="AGI101"/>
      <c r="AGJ101"/>
      <c r="AGK101"/>
      <c r="AGL101"/>
      <c r="AGM101"/>
      <c r="AGN101"/>
      <c r="AGO101"/>
      <c r="AGP101"/>
      <c r="AGQ101"/>
      <c r="AGR101"/>
      <c r="AGS101"/>
      <c r="AGT101"/>
      <c r="AGU101"/>
      <c r="AGV101"/>
      <c r="AGW101"/>
      <c r="AGX101"/>
      <c r="AGY101"/>
      <c r="AGZ101"/>
      <c r="AHA101"/>
      <c r="AHB101"/>
      <c r="AHC101"/>
      <c r="AHD101"/>
      <c r="AHE101"/>
      <c r="AHF101"/>
      <c r="AHG101"/>
      <c r="AHH101"/>
      <c r="AHI101"/>
      <c r="AHJ101"/>
      <c r="AHK101"/>
      <c r="AHL101"/>
      <c r="AHM101"/>
      <c r="AHN101"/>
      <c r="AHO101"/>
      <c r="AHP101"/>
      <c r="AHQ101"/>
      <c r="AHR101"/>
      <c r="AHS101"/>
      <c r="AHT101"/>
      <c r="AHU101"/>
      <c r="AHV101"/>
      <c r="AHW101"/>
      <c r="AHX101"/>
      <c r="AHY101"/>
      <c r="AHZ101"/>
      <c r="AIA101"/>
      <c r="AIB101"/>
      <c r="AIC101"/>
      <c r="AID101"/>
      <c r="AIE101"/>
      <c r="AIF101"/>
      <c r="AIG101"/>
      <c r="AIH101"/>
      <c r="AII101"/>
      <c r="AIJ101"/>
      <c r="AIK101"/>
      <c r="AIL101"/>
      <c r="AIM101"/>
      <c r="AIN101"/>
      <c r="AIO101"/>
      <c r="AIP101"/>
      <c r="AIQ101"/>
      <c r="AIR101"/>
      <c r="AIS101"/>
      <c r="AIT101"/>
      <c r="AIU101"/>
      <c r="AIV101"/>
      <c r="AIW101"/>
      <c r="AIX101"/>
      <c r="AIY101"/>
      <c r="AIZ101"/>
      <c r="AJA101"/>
      <c r="AJB101"/>
      <c r="AJC101"/>
      <c r="AJD101"/>
      <c r="AJE101"/>
      <c r="AJF101"/>
      <c r="AJG101"/>
      <c r="AJH101"/>
      <c r="AJI101"/>
      <c r="AJJ101"/>
      <c r="AJK101"/>
      <c r="AJL101"/>
      <c r="AJM101"/>
      <c r="AJN101"/>
      <c r="AJO101"/>
      <c r="AJP101"/>
      <c r="AJQ101"/>
      <c r="AJR101"/>
      <c r="AJS101"/>
      <c r="AJT101"/>
      <c r="AJU101"/>
      <c r="AJV101"/>
      <c r="AJW101"/>
      <c r="AJX101"/>
      <c r="AJY101"/>
      <c r="AJZ101"/>
      <c r="AKA101"/>
      <c r="AKB101"/>
      <c r="AKC101"/>
      <c r="AKD101"/>
      <c r="AKE101"/>
      <c r="AKF101"/>
      <c r="AKG101"/>
      <c r="AKH101"/>
      <c r="AKI101"/>
      <c r="AKJ101"/>
      <c r="AKK101"/>
      <c r="AKL101"/>
      <c r="AKM101"/>
      <c r="AKN101"/>
      <c r="AKO101"/>
      <c r="AKP101"/>
      <c r="AKQ101"/>
      <c r="AKR101"/>
      <c r="AKS101"/>
      <c r="AKT101"/>
      <c r="AKU101"/>
      <c r="AKV101"/>
      <c r="AKW101"/>
      <c r="AKX101"/>
      <c r="AKY101"/>
      <c r="AKZ101"/>
      <c r="ALA101"/>
      <c r="ALB101"/>
      <c r="ALC101"/>
      <c r="ALD101"/>
      <c r="ALE101"/>
      <c r="ALF101"/>
      <c r="ALG101"/>
      <c r="ALH101"/>
      <c r="ALI101"/>
      <c r="ALJ101"/>
      <c r="ALK101"/>
      <c r="ALL101"/>
      <c r="ALM101"/>
      <c r="ALN101"/>
      <c r="ALO101"/>
      <c r="ALP101"/>
      <c r="ALQ101"/>
      <c r="ALR101"/>
      <c r="ALS101"/>
      <c r="ALT101"/>
      <c r="ALU101"/>
      <c r="ALV101"/>
      <c r="ALW101"/>
      <c r="ALX101"/>
      <c r="ALY101"/>
      <c r="ALZ101"/>
      <c r="AMA101"/>
      <c r="AMB101"/>
      <c r="AMC101"/>
      <c r="AMD101"/>
      <c r="AME101"/>
      <c r="AMF101"/>
      <c r="AMG101"/>
      <c r="AMH101"/>
      <c r="AMI101"/>
      <c r="AMJ101"/>
      <c r="AMK101"/>
      <c r="AML101"/>
      <c r="AMM101"/>
      <c r="AMN101"/>
      <c r="AMO101"/>
      <c r="AMP101"/>
      <c r="AMQ101"/>
      <c r="AMR101"/>
      <c r="AMS101"/>
      <c r="AMT101"/>
      <c r="AMU101"/>
      <c r="AMV101"/>
      <c r="AMW101"/>
      <c r="AMX101"/>
      <c r="AMY101"/>
      <c r="AMZ101"/>
      <c r="ANA101"/>
      <c r="ANB101"/>
      <c r="ANC101"/>
      <c r="AND101"/>
      <c r="ANE101"/>
      <c r="ANF101"/>
      <c r="ANG101"/>
      <c r="ANH101"/>
      <c r="ANI101"/>
      <c r="ANJ101"/>
      <c r="ANK101"/>
      <c r="ANL101"/>
      <c r="ANM101"/>
      <c r="ANN101"/>
      <c r="ANO101"/>
      <c r="ANP101"/>
      <c r="ANQ101"/>
      <c r="ANR101"/>
      <c r="ANS101"/>
      <c r="ANT101"/>
      <c r="ANU101"/>
      <c r="ANV101"/>
      <c r="ANW101"/>
      <c r="ANX101"/>
      <c r="ANY101"/>
      <c r="ANZ101"/>
      <c r="AOA101"/>
      <c r="AOB101"/>
      <c r="AOC101"/>
      <c r="AOD101"/>
      <c r="AOE101"/>
      <c r="AOF101"/>
      <c r="AOG101"/>
      <c r="AOH101"/>
      <c r="AOI101"/>
      <c r="AOJ101"/>
      <c r="AOK101"/>
      <c r="AOL101"/>
      <c r="AOM101"/>
      <c r="AON101"/>
      <c r="AOO101"/>
      <c r="AOP101"/>
      <c r="AOQ101"/>
      <c r="AOR101"/>
      <c r="AOS101"/>
      <c r="AOT101"/>
      <c r="AOU101"/>
      <c r="AOV101"/>
      <c r="AOW101"/>
      <c r="AOX101"/>
      <c r="AOY101"/>
      <c r="AOZ101"/>
      <c r="APA101"/>
      <c r="APB101"/>
      <c r="APC101"/>
      <c r="APD101"/>
      <c r="APE101"/>
      <c r="APF101"/>
      <c r="APG101"/>
      <c r="APH101"/>
      <c r="API101"/>
      <c r="APJ101"/>
      <c r="APK101"/>
      <c r="APL101"/>
      <c r="APM101"/>
      <c r="APN101"/>
      <c r="APO101"/>
      <c r="APP101"/>
      <c r="APQ101"/>
      <c r="APR101"/>
      <c r="APS101"/>
      <c r="APT101"/>
      <c r="APU101"/>
      <c r="APV101"/>
      <c r="APW101"/>
      <c r="APX101"/>
      <c r="APY101"/>
      <c r="APZ101"/>
      <c r="AQA101"/>
      <c r="AQB101"/>
      <c r="AQC101"/>
      <c r="AQD101"/>
      <c r="AQE101"/>
      <c r="AQF101"/>
      <c r="AQG101"/>
      <c r="AQH101"/>
      <c r="AQI101"/>
      <c r="AQJ101"/>
      <c r="AQK101"/>
      <c r="AQL101"/>
      <c r="AQM101"/>
      <c r="AQN101"/>
      <c r="AQO101"/>
      <c r="AQP101"/>
      <c r="AQQ101"/>
      <c r="AQR101"/>
      <c r="AQS101"/>
      <c r="AQT101"/>
      <c r="AQU101"/>
      <c r="AQV101"/>
      <c r="AQW101"/>
      <c r="AQX101"/>
      <c r="AQY101"/>
      <c r="AQZ101"/>
      <c r="ARA101"/>
      <c r="ARB101"/>
      <c r="ARC101"/>
      <c r="ARD101"/>
      <c r="ARE101"/>
      <c r="ARF101"/>
      <c r="ARG101"/>
      <c r="ARH101"/>
      <c r="ARI101"/>
      <c r="ARJ101"/>
      <c r="ARK101"/>
      <c r="ARL101"/>
      <c r="ARM101"/>
      <c r="ARN101"/>
      <c r="ARO101"/>
      <c r="ARP101"/>
      <c r="ARQ101"/>
      <c r="ARR101"/>
      <c r="ARS101"/>
      <c r="ART101"/>
      <c r="ARU101"/>
      <c r="ARV101"/>
      <c r="ARW101"/>
      <c r="ARX101"/>
      <c r="ARY101"/>
      <c r="ARZ101"/>
      <c r="ASA101"/>
      <c r="ASB101"/>
      <c r="ASC101"/>
      <c r="ASD101"/>
      <c r="ASE101"/>
      <c r="ASF101"/>
      <c r="ASG101"/>
      <c r="ASH101"/>
      <c r="ASI101"/>
      <c r="ASJ101"/>
      <c r="ASK101"/>
      <c r="ASL101"/>
      <c r="ASM101"/>
      <c r="ASN101"/>
      <c r="ASO101"/>
      <c r="ASP101"/>
      <c r="ASQ101"/>
      <c r="ASR101"/>
      <c r="ASS101"/>
      <c r="AST101"/>
      <c r="ASU101"/>
      <c r="ASV101"/>
      <c r="ASW101"/>
      <c r="ASX101"/>
      <c r="ASY101"/>
      <c r="ASZ101"/>
      <c r="ATA101"/>
      <c r="ATB101"/>
      <c r="ATC101"/>
      <c r="ATD101"/>
      <c r="ATE101"/>
      <c r="ATF101"/>
      <c r="ATG101"/>
      <c r="ATH101"/>
      <c r="ATI101"/>
      <c r="ATJ101"/>
      <c r="ATK101"/>
      <c r="ATL101"/>
      <c r="ATM101"/>
      <c r="ATN101"/>
      <c r="ATO101"/>
      <c r="ATP101"/>
      <c r="ATQ101"/>
      <c r="ATR101"/>
      <c r="ATS101"/>
      <c r="ATT101"/>
      <c r="ATU101"/>
      <c r="ATV101"/>
      <c r="ATW101"/>
      <c r="ATX101"/>
      <c r="ATY101"/>
      <c r="ATZ101"/>
      <c r="AUA101"/>
      <c r="AUB101"/>
      <c r="AUC101"/>
      <c r="AUD101"/>
      <c r="AUE101"/>
      <c r="AUF101"/>
      <c r="AUG101"/>
      <c r="AUH101"/>
      <c r="AUI101"/>
      <c r="AUJ101"/>
      <c r="AUK101"/>
      <c r="AUL101"/>
      <c r="AUM101"/>
      <c r="AUN101"/>
      <c r="AUO101"/>
      <c r="AUP101"/>
      <c r="AUQ101"/>
      <c r="AUR101"/>
      <c r="AUS101"/>
      <c r="AUT101"/>
      <c r="AUU101"/>
      <c r="AUV101"/>
      <c r="AUW101"/>
      <c r="AUX101"/>
      <c r="AUY101"/>
      <c r="AUZ101"/>
      <c r="AVA101"/>
      <c r="AVB101"/>
      <c r="AVC101"/>
      <c r="AVD101"/>
      <c r="AVE101"/>
      <c r="AVF101"/>
      <c r="AVG101"/>
      <c r="AVH101"/>
      <c r="AVI101"/>
      <c r="AVJ101"/>
      <c r="AVK101"/>
      <c r="AVL101"/>
      <c r="AVM101"/>
      <c r="AVN101"/>
      <c r="AVO101"/>
      <c r="AVP101"/>
      <c r="AVQ101"/>
      <c r="AVR101"/>
      <c r="AVS101"/>
      <c r="AVT101"/>
      <c r="AVU101"/>
      <c r="AVV101"/>
      <c r="AVW101"/>
      <c r="AVX101"/>
      <c r="AVY101"/>
      <c r="AVZ101"/>
      <c r="AWA101"/>
    </row>
    <row r="102" spans="1:1275" ht="15" x14ac:dyDescent="0.25">
      <c r="A102" s="41" t="s">
        <v>59</v>
      </c>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v>1</v>
      </c>
      <c r="BY102" s="40">
        <v>19831.432821021317</v>
      </c>
      <c r="BZ102" s="40">
        <v>1</v>
      </c>
      <c r="CA102" s="40">
        <v>19831.432821021317</v>
      </c>
      <c r="CB102" s="40">
        <v>1</v>
      </c>
      <c r="CC102" s="40">
        <v>19831.432821021317</v>
      </c>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c r="IT102" s="40"/>
      <c r="IU102" s="40"/>
      <c r="IV102" s="40"/>
      <c r="IW102" s="40"/>
      <c r="IX102" s="40"/>
      <c r="IY102" s="40"/>
      <c r="IZ102" s="40"/>
      <c r="JA102" s="40"/>
      <c r="JB102" s="40"/>
      <c r="JC102" s="40"/>
      <c r="JD102" s="40"/>
      <c r="JE102" s="40"/>
      <c r="JF102" s="40"/>
      <c r="JG102" s="40"/>
      <c r="JH102" s="40"/>
      <c r="JI102" s="40"/>
      <c r="JJ102" s="40"/>
      <c r="JK102" s="40"/>
      <c r="JL102" s="40"/>
      <c r="JM102" s="40"/>
      <c r="JN102" s="40"/>
      <c r="JO102" s="40"/>
      <c r="JP102" s="40"/>
      <c r="JQ102" s="40"/>
      <c r="JR102" s="40"/>
      <c r="JS102" s="40"/>
      <c r="JT102" s="40"/>
      <c r="JU102" s="40"/>
      <c r="JV102" s="40"/>
      <c r="JW102" s="40"/>
      <c r="JX102" s="40"/>
      <c r="JY102" s="40"/>
      <c r="JZ102" s="40"/>
      <c r="KA102" s="40"/>
      <c r="KB102" s="40"/>
      <c r="KC102" s="40"/>
      <c r="KD102" s="40"/>
      <c r="KE102" s="40"/>
      <c r="KF102" s="40"/>
      <c r="KG102" s="40"/>
      <c r="KH102" s="40"/>
      <c r="KI102" s="40"/>
      <c r="KJ102" s="40"/>
      <c r="KK102" s="40"/>
      <c r="KL102" s="40"/>
      <c r="KM102" s="40"/>
      <c r="KN102" s="40"/>
      <c r="KO102" s="40"/>
      <c r="KP102" s="40"/>
      <c r="KQ102" s="40"/>
      <c r="KR102" s="40"/>
      <c r="KS102" s="40"/>
      <c r="KT102" s="40"/>
      <c r="KU102" s="40"/>
      <c r="KV102" s="40"/>
      <c r="KW102" s="40"/>
      <c r="KX102" s="40"/>
      <c r="KY102" s="40"/>
      <c r="KZ102" s="40"/>
      <c r="LA102" s="40"/>
      <c r="LB102" s="40"/>
      <c r="LC102" s="40"/>
      <c r="LD102" s="40"/>
      <c r="LE102" s="40"/>
      <c r="LF102" s="40"/>
      <c r="LG102" s="40"/>
      <c r="LH102" s="40"/>
      <c r="LI102" s="40"/>
      <c r="LJ102" s="40"/>
      <c r="LK102" s="40"/>
      <c r="LL102" s="40"/>
      <c r="LM102" s="40"/>
      <c r="LN102" s="40"/>
      <c r="LO102" s="40"/>
      <c r="LP102" s="40"/>
      <c r="LQ102" s="40"/>
      <c r="LR102" s="40"/>
      <c r="LS102" s="40"/>
      <c r="LT102" s="40"/>
      <c r="LU102" s="40"/>
      <c r="LV102" s="40"/>
      <c r="LW102" s="40"/>
      <c r="LX102" s="40"/>
      <c r="LY102" s="40"/>
      <c r="LZ102" s="40"/>
      <c r="MA102" s="40"/>
      <c r="MB102" s="40"/>
      <c r="MC102" s="40"/>
      <c r="MD102" s="40"/>
      <c r="ME102" s="40"/>
      <c r="MF102" s="40"/>
      <c r="MG102" s="40"/>
      <c r="MH102" s="40"/>
      <c r="MI102" s="40"/>
      <c r="MJ102" s="40"/>
      <c r="MK102" s="40"/>
      <c r="ML102" s="40"/>
      <c r="MM102" s="40"/>
      <c r="MN102" s="40"/>
      <c r="MO102" s="40"/>
      <c r="MP102" s="40"/>
      <c r="MQ102" s="40"/>
      <c r="MR102" s="40"/>
      <c r="MS102" s="40"/>
      <c r="MT102" s="40"/>
      <c r="MU102" s="40"/>
      <c r="MV102" s="40"/>
      <c r="MW102" s="40"/>
      <c r="MX102" s="40"/>
      <c r="MY102" s="40"/>
      <c r="MZ102" s="40">
        <v>1</v>
      </c>
      <c r="NA102" s="40">
        <v>19831.432821021317</v>
      </c>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c r="ST102"/>
      <c r="SU102"/>
      <c r="SV102"/>
      <c r="SW102"/>
      <c r="SX102"/>
      <c r="SY102"/>
      <c r="SZ102"/>
      <c r="TA102"/>
      <c r="TB102"/>
      <c r="TC102"/>
      <c r="TD102"/>
      <c r="TE102"/>
      <c r="TF102"/>
      <c r="TG102"/>
      <c r="TH102"/>
      <c r="TI102"/>
      <c r="TJ102"/>
      <c r="TK102"/>
      <c r="TL102"/>
      <c r="TM102"/>
      <c r="TN102"/>
      <c r="TO102"/>
      <c r="TP102"/>
      <c r="TQ102"/>
      <c r="TR102"/>
      <c r="TS102"/>
      <c r="TT102"/>
      <c r="TU102"/>
      <c r="TV102"/>
      <c r="TW102"/>
      <c r="TX102"/>
      <c r="TY102"/>
      <c r="TZ102"/>
      <c r="UA102"/>
      <c r="UB102"/>
      <c r="UC102"/>
      <c r="UD102"/>
      <c r="UE102"/>
      <c r="UF102"/>
      <c r="UG102"/>
      <c r="UH102"/>
      <c r="UI102"/>
      <c r="UJ102"/>
      <c r="UK102"/>
      <c r="UL102"/>
      <c r="UM102"/>
      <c r="UN102"/>
      <c r="UO102"/>
      <c r="UP102"/>
      <c r="UQ102"/>
      <c r="UR102"/>
      <c r="US102"/>
      <c r="UT102"/>
      <c r="UU102"/>
      <c r="UV102"/>
      <c r="UW102"/>
      <c r="UX102"/>
      <c r="UY102"/>
      <c r="UZ102"/>
      <c r="VA102"/>
      <c r="VB102"/>
      <c r="VC102"/>
      <c r="VD102"/>
      <c r="VE102"/>
      <c r="VF102"/>
      <c r="VG102"/>
      <c r="VH102"/>
      <c r="VI102"/>
      <c r="VJ102"/>
      <c r="VK102"/>
      <c r="VL102"/>
      <c r="VM102"/>
      <c r="VN102"/>
      <c r="VO102"/>
      <c r="VP102"/>
      <c r="VQ102"/>
      <c r="VR102"/>
      <c r="VS102"/>
      <c r="VT102"/>
      <c r="VU102"/>
      <c r="VV102"/>
      <c r="VW102"/>
      <c r="VX102"/>
      <c r="VY102"/>
      <c r="VZ102"/>
      <c r="WA102"/>
      <c r="WB102"/>
      <c r="WC102"/>
      <c r="WD102"/>
      <c r="WE102"/>
      <c r="WF102"/>
      <c r="WG102"/>
      <c r="WH102"/>
      <c r="WI102"/>
      <c r="WJ102"/>
      <c r="WK102"/>
      <c r="WL102"/>
      <c r="WM102"/>
      <c r="WN102"/>
      <c r="WO102"/>
      <c r="WP102"/>
      <c r="WQ102"/>
      <c r="WR102"/>
      <c r="WS102"/>
      <c r="WT102"/>
      <c r="WU102"/>
      <c r="WV102"/>
      <c r="WW102"/>
      <c r="WX102"/>
      <c r="WY102"/>
      <c r="WZ102"/>
      <c r="XA102"/>
      <c r="XB102"/>
      <c r="XC102"/>
      <c r="XD102"/>
      <c r="XE102"/>
      <c r="XF102"/>
      <c r="XG102"/>
      <c r="XH102"/>
      <c r="XI102"/>
      <c r="XJ102"/>
      <c r="XK102"/>
      <c r="XL102"/>
      <c r="XM102"/>
      <c r="XN102"/>
      <c r="XO102"/>
      <c r="XP102"/>
      <c r="XQ102"/>
      <c r="XR102"/>
      <c r="XS102"/>
      <c r="XT102"/>
      <c r="XU102"/>
      <c r="XV102"/>
      <c r="XW102"/>
      <c r="XX102"/>
      <c r="XY102"/>
      <c r="XZ102"/>
      <c r="YA102"/>
      <c r="YB102"/>
      <c r="YC102"/>
      <c r="YD102"/>
      <c r="YE102"/>
      <c r="YF102"/>
      <c r="YG102"/>
      <c r="YH102"/>
      <c r="YI102"/>
      <c r="YJ102"/>
      <c r="YK102"/>
      <c r="YL102"/>
      <c r="YM102"/>
      <c r="YN102"/>
      <c r="YO102"/>
      <c r="YP102"/>
      <c r="YQ102"/>
      <c r="YR102"/>
      <c r="YS102"/>
      <c r="YT102"/>
      <c r="YU102"/>
      <c r="YV102"/>
      <c r="YW102"/>
      <c r="YX102"/>
      <c r="YY102"/>
      <c r="YZ102"/>
      <c r="ZA102"/>
      <c r="ZB102"/>
      <c r="ZC102"/>
      <c r="ZD102"/>
      <c r="ZE102"/>
      <c r="ZF102"/>
      <c r="ZG102"/>
      <c r="ZH102"/>
      <c r="ZI102"/>
      <c r="ZJ102"/>
      <c r="ZK102"/>
      <c r="ZL102"/>
      <c r="ZM102"/>
      <c r="ZN102"/>
      <c r="ZO102"/>
      <c r="ZP102"/>
      <c r="ZQ102"/>
      <c r="ZR102"/>
      <c r="ZS102"/>
      <c r="ZT102"/>
      <c r="ZU102"/>
      <c r="ZV102"/>
      <c r="ZW102"/>
      <c r="ZX102"/>
      <c r="ZY102"/>
      <c r="ZZ102"/>
      <c r="AAA102"/>
      <c r="AAB102"/>
      <c r="AAC102"/>
      <c r="AAD102"/>
      <c r="AAE102"/>
      <c r="AAF102"/>
      <c r="AAG102"/>
      <c r="AAH102"/>
      <c r="AAI102"/>
      <c r="AAJ102"/>
      <c r="AAK102"/>
      <c r="AAL102"/>
      <c r="AAM102"/>
      <c r="AAN102"/>
      <c r="AAO102"/>
      <c r="AAP102"/>
      <c r="AAQ102"/>
      <c r="AAR102"/>
      <c r="AAS102"/>
      <c r="AAT102"/>
      <c r="AAU102"/>
      <c r="AAV102"/>
      <c r="AAW102"/>
      <c r="AAX102"/>
      <c r="AAY102"/>
      <c r="AAZ102"/>
      <c r="ABA102"/>
      <c r="ABB102"/>
      <c r="ABC102"/>
      <c r="ABD102"/>
      <c r="ABE102"/>
      <c r="ABF102"/>
      <c r="ABG102"/>
      <c r="ABH102"/>
      <c r="ABI102"/>
      <c r="ABJ102"/>
      <c r="ABK102"/>
      <c r="ABL102"/>
      <c r="ABM102"/>
      <c r="ABN102"/>
      <c r="ABO102"/>
      <c r="ABP102"/>
      <c r="ABQ102"/>
      <c r="ABR102"/>
      <c r="ABS102"/>
      <c r="ABT102"/>
      <c r="ABU102"/>
      <c r="ABV102"/>
      <c r="ABW102"/>
      <c r="ABX102"/>
      <c r="ABY102"/>
      <c r="ABZ102"/>
      <c r="ACA102"/>
      <c r="ACB102"/>
      <c r="ACC102"/>
      <c r="ACD102"/>
      <c r="ACE102"/>
      <c r="ACF102"/>
      <c r="ACG102"/>
      <c r="ACH102"/>
      <c r="ACI102"/>
      <c r="ACJ102"/>
      <c r="ACK102"/>
      <c r="ACL102"/>
      <c r="ACM102"/>
      <c r="ACN102"/>
      <c r="ACO102"/>
      <c r="ACP102"/>
      <c r="ACQ102"/>
      <c r="ACR102"/>
      <c r="ACS102"/>
      <c r="ACT102"/>
      <c r="ACU102"/>
      <c r="ACV102"/>
      <c r="ACW102"/>
      <c r="ACX102"/>
      <c r="ACY102"/>
      <c r="ACZ102"/>
      <c r="ADA102"/>
      <c r="ADB102"/>
      <c r="ADC102"/>
      <c r="ADD102"/>
      <c r="ADE102"/>
      <c r="ADF102"/>
      <c r="ADG102"/>
      <c r="ADH102"/>
      <c r="ADI102"/>
      <c r="ADJ102"/>
      <c r="ADK102"/>
      <c r="ADL102"/>
      <c r="ADM102"/>
      <c r="ADN102"/>
      <c r="ADO102"/>
      <c r="ADP102"/>
      <c r="ADQ102"/>
      <c r="ADR102"/>
      <c r="ADS102"/>
      <c r="ADT102"/>
      <c r="ADU102"/>
      <c r="ADV102"/>
      <c r="ADW102"/>
      <c r="ADX102"/>
      <c r="ADY102"/>
      <c r="ADZ102"/>
      <c r="AEA102"/>
      <c r="AEB102"/>
      <c r="AEC102"/>
      <c r="AED102"/>
      <c r="AEE102"/>
      <c r="AEF102"/>
      <c r="AEG102"/>
      <c r="AEH102"/>
      <c r="AEI102"/>
      <c r="AEJ102"/>
      <c r="AEK102"/>
      <c r="AEL102"/>
      <c r="AEM102"/>
      <c r="AEN102"/>
      <c r="AEO102"/>
      <c r="AEP102"/>
      <c r="AEQ102"/>
      <c r="AER102"/>
      <c r="AES102"/>
      <c r="AET102"/>
      <c r="AEU102"/>
      <c r="AEV102"/>
      <c r="AEW102"/>
      <c r="AEX102"/>
      <c r="AEY102"/>
      <c r="AEZ102"/>
      <c r="AFA102"/>
      <c r="AFB102"/>
      <c r="AFC102"/>
      <c r="AFD102"/>
      <c r="AFE102"/>
      <c r="AFF102"/>
      <c r="AFG102"/>
      <c r="AFH102"/>
      <c r="AFI102"/>
      <c r="AFJ102"/>
      <c r="AFK102"/>
      <c r="AFL102"/>
      <c r="AFM102"/>
      <c r="AFN102"/>
      <c r="AFO102"/>
      <c r="AFP102"/>
      <c r="AFQ102"/>
      <c r="AFR102"/>
      <c r="AFS102"/>
      <c r="AFT102"/>
      <c r="AFU102"/>
      <c r="AFV102"/>
      <c r="AFW102"/>
      <c r="AFX102"/>
      <c r="AFY102"/>
      <c r="AFZ102"/>
      <c r="AGA102"/>
      <c r="AGB102"/>
      <c r="AGC102"/>
      <c r="AGD102"/>
      <c r="AGE102"/>
      <c r="AGF102"/>
      <c r="AGG102"/>
      <c r="AGH102"/>
      <c r="AGI102"/>
      <c r="AGJ102"/>
      <c r="AGK102"/>
      <c r="AGL102"/>
      <c r="AGM102"/>
      <c r="AGN102"/>
      <c r="AGO102"/>
      <c r="AGP102"/>
      <c r="AGQ102"/>
      <c r="AGR102"/>
      <c r="AGS102"/>
      <c r="AGT102"/>
      <c r="AGU102"/>
      <c r="AGV102"/>
      <c r="AGW102"/>
      <c r="AGX102"/>
      <c r="AGY102"/>
      <c r="AGZ102"/>
      <c r="AHA102"/>
      <c r="AHB102"/>
      <c r="AHC102"/>
      <c r="AHD102"/>
      <c r="AHE102"/>
      <c r="AHF102"/>
      <c r="AHG102"/>
      <c r="AHH102"/>
      <c r="AHI102"/>
      <c r="AHJ102"/>
      <c r="AHK102"/>
      <c r="AHL102"/>
      <c r="AHM102"/>
      <c r="AHN102"/>
      <c r="AHO102"/>
      <c r="AHP102"/>
      <c r="AHQ102"/>
      <c r="AHR102"/>
      <c r="AHS102"/>
      <c r="AHT102"/>
      <c r="AHU102"/>
      <c r="AHV102"/>
      <c r="AHW102"/>
      <c r="AHX102"/>
      <c r="AHY102"/>
      <c r="AHZ102"/>
      <c r="AIA102"/>
      <c r="AIB102"/>
      <c r="AIC102"/>
      <c r="AID102"/>
      <c r="AIE102"/>
      <c r="AIF102"/>
      <c r="AIG102"/>
      <c r="AIH102"/>
      <c r="AII102"/>
      <c r="AIJ102"/>
      <c r="AIK102"/>
      <c r="AIL102"/>
      <c r="AIM102"/>
      <c r="AIN102"/>
      <c r="AIO102"/>
      <c r="AIP102"/>
      <c r="AIQ102"/>
      <c r="AIR102"/>
      <c r="AIS102"/>
      <c r="AIT102"/>
      <c r="AIU102"/>
      <c r="AIV102"/>
      <c r="AIW102"/>
      <c r="AIX102"/>
      <c r="AIY102"/>
      <c r="AIZ102"/>
      <c r="AJA102"/>
      <c r="AJB102"/>
      <c r="AJC102"/>
      <c r="AJD102"/>
      <c r="AJE102"/>
      <c r="AJF102"/>
      <c r="AJG102"/>
      <c r="AJH102"/>
      <c r="AJI102"/>
      <c r="AJJ102"/>
      <c r="AJK102"/>
      <c r="AJL102"/>
      <c r="AJM102"/>
      <c r="AJN102"/>
      <c r="AJO102"/>
      <c r="AJP102"/>
      <c r="AJQ102"/>
      <c r="AJR102"/>
      <c r="AJS102"/>
      <c r="AJT102"/>
      <c r="AJU102"/>
      <c r="AJV102"/>
      <c r="AJW102"/>
      <c r="AJX102"/>
      <c r="AJY102"/>
      <c r="AJZ102"/>
      <c r="AKA102"/>
      <c r="AKB102"/>
      <c r="AKC102"/>
      <c r="AKD102"/>
      <c r="AKE102"/>
      <c r="AKF102"/>
      <c r="AKG102"/>
      <c r="AKH102"/>
      <c r="AKI102"/>
      <c r="AKJ102"/>
      <c r="AKK102"/>
      <c r="AKL102"/>
      <c r="AKM102"/>
      <c r="AKN102"/>
      <c r="AKO102"/>
      <c r="AKP102"/>
      <c r="AKQ102"/>
      <c r="AKR102"/>
      <c r="AKS102"/>
      <c r="AKT102"/>
      <c r="AKU102"/>
      <c r="AKV102"/>
      <c r="AKW102"/>
      <c r="AKX102"/>
      <c r="AKY102"/>
      <c r="AKZ102"/>
      <c r="ALA102"/>
      <c r="ALB102"/>
      <c r="ALC102"/>
      <c r="ALD102"/>
      <c r="ALE102"/>
      <c r="ALF102"/>
      <c r="ALG102"/>
      <c r="ALH102"/>
      <c r="ALI102"/>
      <c r="ALJ102"/>
      <c r="ALK102"/>
      <c r="ALL102"/>
      <c r="ALM102"/>
      <c r="ALN102"/>
      <c r="ALO102"/>
      <c r="ALP102"/>
      <c r="ALQ102"/>
      <c r="ALR102"/>
      <c r="ALS102"/>
      <c r="ALT102"/>
      <c r="ALU102"/>
      <c r="ALV102"/>
      <c r="ALW102"/>
      <c r="ALX102"/>
      <c r="ALY102"/>
      <c r="ALZ102"/>
      <c r="AMA102"/>
      <c r="AMB102"/>
      <c r="AMC102"/>
      <c r="AMD102"/>
      <c r="AME102"/>
      <c r="AMF102"/>
      <c r="AMG102"/>
      <c r="AMH102"/>
      <c r="AMI102"/>
      <c r="AMJ102"/>
      <c r="AMK102"/>
      <c r="AML102"/>
      <c r="AMM102"/>
      <c r="AMN102"/>
      <c r="AMO102"/>
      <c r="AMP102"/>
      <c r="AMQ102"/>
      <c r="AMR102"/>
      <c r="AMS102"/>
      <c r="AMT102"/>
      <c r="AMU102"/>
      <c r="AMV102"/>
      <c r="AMW102"/>
      <c r="AMX102"/>
      <c r="AMY102"/>
      <c r="AMZ102"/>
      <c r="ANA102"/>
      <c r="ANB102"/>
      <c r="ANC102"/>
      <c r="AND102"/>
      <c r="ANE102"/>
      <c r="ANF102"/>
      <c r="ANG102"/>
      <c r="ANH102"/>
      <c r="ANI102"/>
      <c r="ANJ102"/>
      <c r="ANK102"/>
      <c r="ANL102"/>
      <c r="ANM102"/>
      <c r="ANN102"/>
      <c r="ANO102"/>
      <c r="ANP102"/>
      <c r="ANQ102"/>
      <c r="ANR102"/>
      <c r="ANS102"/>
      <c r="ANT102"/>
      <c r="ANU102"/>
      <c r="ANV102"/>
      <c r="ANW102"/>
      <c r="ANX102"/>
      <c r="ANY102"/>
      <c r="ANZ102"/>
      <c r="AOA102"/>
      <c r="AOB102"/>
      <c r="AOC102"/>
      <c r="AOD102"/>
      <c r="AOE102"/>
      <c r="AOF102"/>
      <c r="AOG102"/>
      <c r="AOH102"/>
      <c r="AOI102"/>
      <c r="AOJ102"/>
      <c r="AOK102"/>
      <c r="AOL102"/>
      <c r="AOM102"/>
      <c r="AON102"/>
      <c r="AOO102"/>
      <c r="AOP102"/>
      <c r="AOQ102"/>
      <c r="AOR102"/>
      <c r="AOS102"/>
      <c r="AOT102"/>
      <c r="AOU102"/>
      <c r="AOV102"/>
      <c r="AOW102"/>
      <c r="AOX102"/>
      <c r="AOY102"/>
      <c r="AOZ102"/>
      <c r="APA102"/>
      <c r="APB102"/>
      <c r="APC102"/>
      <c r="APD102"/>
      <c r="APE102"/>
      <c r="APF102"/>
      <c r="APG102"/>
      <c r="APH102"/>
      <c r="API102"/>
      <c r="APJ102"/>
      <c r="APK102"/>
      <c r="APL102"/>
      <c r="APM102"/>
      <c r="APN102"/>
      <c r="APO102"/>
      <c r="APP102"/>
      <c r="APQ102"/>
      <c r="APR102"/>
      <c r="APS102"/>
      <c r="APT102"/>
      <c r="APU102"/>
      <c r="APV102"/>
      <c r="APW102"/>
      <c r="APX102"/>
      <c r="APY102"/>
      <c r="APZ102"/>
      <c r="AQA102"/>
      <c r="AQB102"/>
      <c r="AQC102"/>
      <c r="AQD102"/>
      <c r="AQE102"/>
      <c r="AQF102"/>
      <c r="AQG102"/>
      <c r="AQH102"/>
      <c r="AQI102"/>
      <c r="AQJ102"/>
      <c r="AQK102"/>
      <c r="AQL102"/>
      <c r="AQM102"/>
      <c r="AQN102"/>
      <c r="AQO102"/>
      <c r="AQP102"/>
      <c r="AQQ102"/>
      <c r="AQR102"/>
      <c r="AQS102"/>
      <c r="AQT102"/>
      <c r="AQU102"/>
      <c r="AQV102"/>
      <c r="AQW102"/>
      <c r="AQX102"/>
      <c r="AQY102"/>
      <c r="AQZ102"/>
      <c r="ARA102"/>
      <c r="ARB102"/>
      <c r="ARC102"/>
      <c r="ARD102"/>
      <c r="ARE102"/>
      <c r="ARF102"/>
      <c r="ARG102"/>
      <c r="ARH102"/>
      <c r="ARI102"/>
      <c r="ARJ102"/>
      <c r="ARK102"/>
      <c r="ARL102"/>
      <c r="ARM102"/>
      <c r="ARN102"/>
      <c r="ARO102"/>
      <c r="ARP102"/>
      <c r="ARQ102"/>
      <c r="ARR102"/>
      <c r="ARS102"/>
      <c r="ART102"/>
      <c r="ARU102"/>
      <c r="ARV102"/>
      <c r="ARW102"/>
      <c r="ARX102"/>
      <c r="ARY102"/>
      <c r="ARZ102"/>
      <c r="ASA102"/>
      <c r="ASB102"/>
      <c r="ASC102"/>
      <c r="ASD102"/>
      <c r="ASE102"/>
      <c r="ASF102"/>
      <c r="ASG102"/>
      <c r="ASH102"/>
      <c r="ASI102"/>
      <c r="ASJ102"/>
      <c r="ASK102"/>
      <c r="ASL102"/>
      <c r="ASM102"/>
      <c r="ASN102"/>
      <c r="ASO102"/>
      <c r="ASP102"/>
      <c r="ASQ102"/>
      <c r="ASR102"/>
      <c r="ASS102"/>
      <c r="AST102"/>
      <c r="ASU102"/>
      <c r="ASV102"/>
      <c r="ASW102"/>
      <c r="ASX102"/>
      <c r="ASY102"/>
      <c r="ASZ102"/>
      <c r="ATA102"/>
      <c r="ATB102"/>
      <c r="ATC102"/>
      <c r="ATD102"/>
      <c r="ATE102"/>
      <c r="ATF102"/>
      <c r="ATG102"/>
      <c r="ATH102"/>
      <c r="ATI102"/>
      <c r="ATJ102"/>
      <c r="ATK102"/>
      <c r="ATL102"/>
      <c r="ATM102"/>
      <c r="ATN102"/>
      <c r="ATO102"/>
      <c r="ATP102"/>
      <c r="ATQ102"/>
      <c r="ATR102"/>
      <c r="ATS102"/>
      <c r="ATT102"/>
      <c r="ATU102"/>
      <c r="ATV102"/>
      <c r="ATW102"/>
      <c r="ATX102"/>
      <c r="ATY102"/>
      <c r="ATZ102"/>
      <c r="AUA102"/>
      <c r="AUB102"/>
      <c r="AUC102"/>
      <c r="AUD102"/>
      <c r="AUE102"/>
      <c r="AUF102"/>
      <c r="AUG102"/>
      <c r="AUH102"/>
      <c r="AUI102"/>
      <c r="AUJ102"/>
      <c r="AUK102"/>
      <c r="AUL102"/>
      <c r="AUM102"/>
      <c r="AUN102"/>
      <c r="AUO102"/>
      <c r="AUP102"/>
      <c r="AUQ102"/>
      <c r="AUR102"/>
      <c r="AUS102"/>
      <c r="AUT102"/>
      <c r="AUU102"/>
      <c r="AUV102"/>
      <c r="AUW102"/>
      <c r="AUX102"/>
      <c r="AUY102"/>
      <c r="AUZ102"/>
      <c r="AVA102"/>
      <c r="AVB102"/>
      <c r="AVC102"/>
      <c r="AVD102"/>
      <c r="AVE102"/>
      <c r="AVF102"/>
      <c r="AVG102"/>
      <c r="AVH102"/>
      <c r="AVI102"/>
      <c r="AVJ102"/>
      <c r="AVK102"/>
      <c r="AVL102"/>
      <c r="AVM102"/>
      <c r="AVN102"/>
      <c r="AVO102"/>
      <c r="AVP102"/>
      <c r="AVQ102"/>
      <c r="AVR102"/>
      <c r="AVS102"/>
      <c r="AVT102"/>
      <c r="AVU102"/>
      <c r="AVV102"/>
      <c r="AVW102"/>
      <c r="AVX102"/>
      <c r="AVY102"/>
      <c r="AVZ102"/>
      <c r="AWA102"/>
    </row>
    <row r="103" spans="1:1275" ht="15" x14ac:dyDescent="0.25">
      <c r="A103" s="41" t="s">
        <v>215</v>
      </c>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c r="IT103" s="40"/>
      <c r="IU103" s="40"/>
      <c r="IV103" s="40"/>
      <c r="IW103" s="40"/>
      <c r="IX103" s="40"/>
      <c r="IY103" s="40"/>
      <c r="IZ103" s="40"/>
      <c r="JA103" s="40"/>
      <c r="JB103" s="40"/>
      <c r="JC103" s="40"/>
      <c r="JD103" s="40"/>
      <c r="JE103" s="40"/>
      <c r="JF103" s="40"/>
      <c r="JG103" s="40"/>
      <c r="JH103" s="40"/>
      <c r="JI103" s="40"/>
      <c r="JJ103" s="40"/>
      <c r="JK103" s="40"/>
      <c r="JL103" s="40"/>
      <c r="JM103" s="40"/>
      <c r="JN103" s="40"/>
      <c r="JO103" s="40"/>
      <c r="JP103" s="40"/>
      <c r="JQ103" s="40"/>
      <c r="JR103" s="40"/>
      <c r="JS103" s="40"/>
      <c r="JT103" s="40"/>
      <c r="JU103" s="40"/>
      <c r="JV103" s="40"/>
      <c r="JW103" s="40"/>
      <c r="JX103" s="40"/>
      <c r="JY103" s="40"/>
      <c r="JZ103" s="40"/>
      <c r="KA103" s="40"/>
      <c r="KB103" s="40"/>
      <c r="KC103" s="40"/>
      <c r="KD103" s="40"/>
      <c r="KE103" s="40"/>
      <c r="KF103" s="40"/>
      <c r="KG103" s="40"/>
      <c r="KH103" s="40"/>
      <c r="KI103" s="40"/>
      <c r="KJ103" s="40"/>
      <c r="KK103" s="40"/>
      <c r="KL103" s="40">
        <v>1</v>
      </c>
      <c r="KM103" s="40">
        <v>2953.8461538461538</v>
      </c>
      <c r="KN103" s="40"/>
      <c r="KO103" s="40"/>
      <c r="KP103" s="40">
        <v>1</v>
      </c>
      <c r="KQ103" s="40">
        <v>2953.8461538461538</v>
      </c>
      <c r="KR103" s="40"/>
      <c r="KS103" s="40"/>
      <c r="KT103" s="40"/>
      <c r="KU103" s="40"/>
      <c r="KV103" s="40"/>
      <c r="KW103" s="40"/>
      <c r="KX103" s="40"/>
      <c r="KY103" s="40"/>
      <c r="KZ103" s="40"/>
      <c r="LA103" s="40"/>
      <c r="LB103" s="40"/>
      <c r="LC103" s="40"/>
      <c r="LD103" s="40"/>
      <c r="LE103" s="40"/>
      <c r="LF103" s="40"/>
      <c r="LG103" s="40"/>
      <c r="LH103" s="40"/>
      <c r="LI103" s="40"/>
      <c r="LJ103" s="40"/>
      <c r="LK103" s="40"/>
      <c r="LL103" s="40">
        <v>1</v>
      </c>
      <c r="LM103" s="40">
        <v>2953.8461538461538</v>
      </c>
      <c r="LN103" s="40"/>
      <c r="LO103" s="40"/>
      <c r="LP103" s="40"/>
      <c r="LQ103" s="40"/>
      <c r="LR103" s="40"/>
      <c r="LS103" s="40"/>
      <c r="LT103" s="40"/>
      <c r="LU103" s="40"/>
      <c r="LV103" s="40"/>
      <c r="LW103" s="40"/>
      <c r="LX103" s="40"/>
      <c r="LY103" s="40"/>
      <c r="LZ103" s="40"/>
      <c r="MA103" s="40"/>
      <c r="MB103" s="40"/>
      <c r="MC103" s="40"/>
      <c r="MD103" s="40"/>
      <c r="ME103" s="40"/>
      <c r="MF103" s="40"/>
      <c r="MG103" s="40"/>
      <c r="MH103" s="40"/>
      <c r="MI103" s="40"/>
      <c r="MJ103" s="40"/>
      <c r="MK103" s="40"/>
      <c r="ML103" s="40"/>
      <c r="MM103" s="40"/>
      <c r="MN103" s="40"/>
      <c r="MO103" s="40"/>
      <c r="MP103" s="40"/>
      <c r="MQ103" s="40"/>
      <c r="MR103" s="40"/>
      <c r="MS103" s="40"/>
      <c r="MT103" s="40"/>
      <c r="MU103" s="40"/>
      <c r="MV103" s="40"/>
      <c r="MW103" s="40"/>
      <c r="MX103" s="40"/>
      <c r="MY103" s="40"/>
      <c r="MZ103" s="40">
        <v>1</v>
      </c>
      <c r="NA103" s="40">
        <v>2953.8461538461538</v>
      </c>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c r="SB103"/>
      <c r="SC103"/>
      <c r="SD103"/>
      <c r="SE103"/>
      <c r="SF103"/>
      <c r="SG103"/>
      <c r="SH103"/>
      <c r="SI103"/>
      <c r="SJ103"/>
      <c r="SK103"/>
      <c r="SL103"/>
      <c r="SM103"/>
      <c r="SN103"/>
      <c r="SO103"/>
      <c r="SP103"/>
      <c r="SQ103"/>
      <c r="SR103"/>
      <c r="SS103"/>
      <c r="ST103"/>
      <c r="SU103"/>
      <c r="SV103"/>
      <c r="SW103"/>
      <c r="SX103"/>
      <c r="SY103"/>
      <c r="SZ103"/>
      <c r="TA103"/>
      <c r="TB103"/>
      <c r="TC103"/>
      <c r="TD103"/>
      <c r="TE103"/>
      <c r="TF103"/>
      <c r="TG103"/>
      <c r="TH103"/>
      <c r="TI103"/>
      <c r="TJ103"/>
      <c r="TK103"/>
      <c r="TL103"/>
      <c r="TM103"/>
      <c r="TN103"/>
      <c r="TO103"/>
      <c r="TP103"/>
      <c r="TQ103"/>
      <c r="TR103"/>
      <c r="TS103"/>
      <c r="TT103"/>
      <c r="TU103"/>
      <c r="TV103"/>
      <c r="TW103"/>
      <c r="TX103"/>
      <c r="TY103"/>
      <c r="TZ103"/>
      <c r="UA103"/>
      <c r="UB103"/>
      <c r="UC103"/>
      <c r="UD103"/>
      <c r="UE103"/>
      <c r="UF103"/>
      <c r="UG103"/>
      <c r="UH103"/>
      <c r="UI103"/>
      <c r="UJ103"/>
      <c r="UK103"/>
      <c r="UL103"/>
      <c r="UM103"/>
      <c r="UN103"/>
      <c r="UO103"/>
      <c r="UP103"/>
      <c r="UQ103"/>
      <c r="UR103"/>
      <c r="US103"/>
      <c r="UT103"/>
      <c r="UU103"/>
      <c r="UV103"/>
      <c r="UW103"/>
      <c r="UX103"/>
      <c r="UY103"/>
      <c r="UZ103"/>
      <c r="VA103"/>
      <c r="VB103"/>
      <c r="VC103"/>
      <c r="VD103"/>
      <c r="VE103"/>
      <c r="VF103"/>
      <c r="VG103"/>
      <c r="VH103"/>
      <c r="VI103"/>
      <c r="VJ103"/>
      <c r="VK103"/>
      <c r="VL103"/>
      <c r="VM103"/>
      <c r="VN103"/>
      <c r="VO103"/>
      <c r="VP103"/>
      <c r="VQ103"/>
      <c r="VR103"/>
      <c r="VS103"/>
      <c r="VT103"/>
      <c r="VU103"/>
      <c r="VV103"/>
      <c r="VW103"/>
      <c r="VX103"/>
      <c r="VY103"/>
      <c r="VZ103"/>
      <c r="WA103"/>
      <c r="WB103"/>
      <c r="WC103"/>
      <c r="WD103"/>
      <c r="WE103"/>
      <c r="WF103"/>
      <c r="WG103"/>
      <c r="WH103"/>
      <c r="WI103"/>
      <c r="WJ103"/>
      <c r="WK103"/>
      <c r="WL103"/>
      <c r="WM103"/>
      <c r="WN103"/>
      <c r="WO103"/>
      <c r="WP103"/>
      <c r="WQ103"/>
      <c r="WR103"/>
      <c r="WS103"/>
      <c r="WT103"/>
      <c r="WU103"/>
      <c r="WV103"/>
      <c r="WW103"/>
      <c r="WX103"/>
      <c r="WY103"/>
      <c r="WZ103"/>
      <c r="XA103"/>
      <c r="XB103"/>
      <c r="XC103"/>
      <c r="XD103"/>
      <c r="XE103"/>
      <c r="XF103"/>
      <c r="XG103"/>
      <c r="XH103"/>
      <c r="XI103"/>
      <c r="XJ103"/>
      <c r="XK103"/>
      <c r="XL103"/>
      <c r="XM103"/>
      <c r="XN103"/>
      <c r="XO103"/>
      <c r="XP103"/>
      <c r="XQ103"/>
      <c r="XR103"/>
      <c r="XS103"/>
      <c r="XT103"/>
      <c r="XU103"/>
      <c r="XV103"/>
      <c r="XW103"/>
      <c r="XX103"/>
      <c r="XY103"/>
      <c r="XZ103"/>
      <c r="YA103"/>
      <c r="YB103"/>
      <c r="YC103"/>
      <c r="YD103"/>
      <c r="YE103"/>
      <c r="YF103"/>
      <c r="YG103"/>
      <c r="YH103"/>
      <c r="YI103"/>
      <c r="YJ103"/>
      <c r="YK103"/>
      <c r="YL103"/>
      <c r="YM103"/>
      <c r="YN103"/>
      <c r="YO103"/>
      <c r="YP103"/>
      <c r="YQ103"/>
      <c r="YR103"/>
      <c r="YS103"/>
      <c r="YT103"/>
      <c r="YU103"/>
      <c r="YV103"/>
      <c r="YW103"/>
      <c r="YX103"/>
      <c r="YY103"/>
      <c r="YZ103"/>
      <c r="ZA103"/>
      <c r="ZB103"/>
      <c r="ZC103"/>
      <c r="ZD103"/>
      <c r="ZE103"/>
      <c r="ZF103"/>
      <c r="ZG103"/>
      <c r="ZH103"/>
      <c r="ZI103"/>
      <c r="ZJ103"/>
      <c r="ZK103"/>
      <c r="ZL103"/>
      <c r="ZM103"/>
      <c r="ZN103"/>
      <c r="ZO103"/>
      <c r="ZP103"/>
      <c r="ZQ103"/>
      <c r="ZR103"/>
      <c r="ZS103"/>
      <c r="ZT103"/>
      <c r="ZU103"/>
      <c r="ZV103"/>
      <c r="ZW103"/>
      <c r="ZX103"/>
      <c r="ZY103"/>
      <c r="ZZ103"/>
      <c r="AAA103"/>
      <c r="AAB103"/>
      <c r="AAC103"/>
      <c r="AAD103"/>
      <c r="AAE103"/>
      <c r="AAF103"/>
      <c r="AAG103"/>
      <c r="AAH103"/>
      <c r="AAI103"/>
      <c r="AAJ103"/>
      <c r="AAK103"/>
      <c r="AAL103"/>
      <c r="AAM103"/>
      <c r="AAN103"/>
      <c r="AAO103"/>
      <c r="AAP103"/>
      <c r="AAQ103"/>
      <c r="AAR103"/>
      <c r="AAS103"/>
      <c r="AAT103"/>
      <c r="AAU103"/>
      <c r="AAV103"/>
      <c r="AAW103"/>
      <c r="AAX103"/>
      <c r="AAY103"/>
      <c r="AAZ103"/>
      <c r="ABA103"/>
      <c r="ABB103"/>
      <c r="ABC103"/>
      <c r="ABD103"/>
      <c r="ABE103"/>
      <c r="ABF103"/>
      <c r="ABG103"/>
      <c r="ABH103"/>
      <c r="ABI103"/>
      <c r="ABJ103"/>
      <c r="ABK103"/>
      <c r="ABL103"/>
      <c r="ABM103"/>
      <c r="ABN103"/>
      <c r="ABO103"/>
      <c r="ABP103"/>
      <c r="ABQ103"/>
      <c r="ABR103"/>
      <c r="ABS103"/>
      <c r="ABT103"/>
      <c r="ABU103"/>
      <c r="ABV103"/>
      <c r="ABW103"/>
      <c r="ABX103"/>
      <c r="ABY103"/>
      <c r="ABZ103"/>
      <c r="ACA103"/>
      <c r="ACB103"/>
      <c r="ACC103"/>
      <c r="ACD103"/>
      <c r="ACE103"/>
      <c r="ACF103"/>
      <c r="ACG103"/>
      <c r="ACH103"/>
      <c r="ACI103"/>
      <c r="ACJ103"/>
      <c r="ACK103"/>
      <c r="ACL103"/>
      <c r="ACM103"/>
      <c r="ACN103"/>
      <c r="ACO103"/>
      <c r="ACP103"/>
      <c r="ACQ103"/>
      <c r="ACR103"/>
      <c r="ACS103"/>
      <c r="ACT103"/>
      <c r="ACU103"/>
      <c r="ACV103"/>
      <c r="ACW103"/>
      <c r="ACX103"/>
      <c r="ACY103"/>
      <c r="ACZ103"/>
      <c r="ADA103"/>
      <c r="ADB103"/>
      <c r="ADC103"/>
      <c r="ADD103"/>
      <c r="ADE103"/>
      <c r="ADF103"/>
      <c r="ADG103"/>
      <c r="ADH103"/>
      <c r="ADI103"/>
      <c r="ADJ103"/>
      <c r="ADK103"/>
      <c r="ADL103"/>
      <c r="ADM103"/>
      <c r="ADN103"/>
      <c r="ADO103"/>
      <c r="ADP103"/>
      <c r="ADQ103"/>
      <c r="ADR103"/>
      <c r="ADS103"/>
      <c r="ADT103"/>
      <c r="ADU103"/>
      <c r="ADV103"/>
      <c r="ADW103"/>
      <c r="ADX103"/>
      <c r="ADY103"/>
      <c r="ADZ103"/>
      <c r="AEA103"/>
      <c r="AEB103"/>
      <c r="AEC103"/>
      <c r="AED103"/>
      <c r="AEE103"/>
      <c r="AEF103"/>
      <c r="AEG103"/>
      <c r="AEH103"/>
      <c r="AEI103"/>
      <c r="AEJ103"/>
      <c r="AEK103"/>
      <c r="AEL103"/>
      <c r="AEM103"/>
      <c r="AEN103"/>
      <c r="AEO103"/>
      <c r="AEP103"/>
      <c r="AEQ103"/>
      <c r="AER103"/>
      <c r="AES103"/>
      <c r="AET103"/>
      <c r="AEU103"/>
      <c r="AEV103"/>
      <c r="AEW103"/>
      <c r="AEX103"/>
      <c r="AEY103"/>
      <c r="AEZ103"/>
      <c r="AFA103"/>
      <c r="AFB103"/>
      <c r="AFC103"/>
      <c r="AFD103"/>
      <c r="AFE103"/>
      <c r="AFF103"/>
      <c r="AFG103"/>
      <c r="AFH103"/>
      <c r="AFI103"/>
      <c r="AFJ103"/>
      <c r="AFK103"/>
      <c r="AFL103"/>
      <c r="AFM103"/>
      <c r="AFN103"/>
      <c r="AFO103"/>
      <c r="AFP103"/>
      <c r="AFQ103"/>
      <c r="AFR103"/>
      <c r="AFS103"/>
      <c r="AFT103"/>
      <c r="AFU103"/>
      <c r="AFV103"/>
      <c r="AFW103"/>
      <c r="AFX103"/>
      <c r="AFY103"/>
      <c r="AFZ103"/>
      <c r="AGA103"/>
      <c r="AGB103"/>
      <c r="AGC103"/>
      <c r="AGD103"/>
      <c r="AGE103"/>
      <c r="AGF103"/>
      <c r="AGG103"/>
      <c r="AGH103"/>
      <c r="AGI103"/>
      <c r="AGJ103"/>
      <c r="AGK103"/>
      <c r="AGL103"/>
      <c r="AGM103"/>
      <c r="AGN103"/>
      <c r="AGO103"/>
      <c r="AGP103"/>
      <c r="AGQ103"/>
      <c r="AGR103"/>
      <c r="AGS103"/>
      <c r="AGT103"/>
      <c r="AGU103"/>
      <c r="AGV103"/>
      <c r="AGW103"/>
      <c r="AGX103"/>
      <c r="AGY103"/>
      <c r="AGZ103"/>
      <c r="AHA103"/>
      <c r="AHB103"/>
      <c r="AHC103"/>
      <c r="AHD103"/>
      <c r="AHE103"/>
      <c r="AHF103"/>
      <c r="AHG103"/>
      <c r="AHH103"/>
      <c r="AHI103"/>
      <c r="AHJ103"/>
      <c r="AHK103"/>
      <c r="AHL103"/>
      <c r="AHM103"/>
      <c r="AHN103"/>
      <c r="AHO103"/>
      <c r="AHP103"/>
      <c r="AHQ103"/>
      <c r="AHR103"/>
      <c r="AHS103"/>
      <c r="AHT103"/>
      <c r="AHU103"/>
      <c r="AHV103"/>
      <c r="AHW103"/>
      <c r="AHX103"/>
      <c r="AHY103"/>
      <c r="AHZ103"/>
      <c r="AIA103"/>
      <c r="AIB103"/>
      <c r="AIC103"/>
      <c r="AID103"/>
      <c r="AIE103"/>
      <c r="AIF103"/>
      <c r="AIG103"/>
      <c r="AIH103"/>
      <c r="AII103"/>
      <c r="AIJ103"/>
      <c r="AIK103"/>
      <c r="AIL103"/>
      <c r="AIM103"/>
      <c r="AIN103"/>
      <c r="AIO103"/>
      <c r="AIP103"/>
      <c r="AIQ103"/>
      <c r="AIR103"/>
      <c r="AIS103"/>
      <c r="AIT103"/>
      <c r="AIU103"/>
      <c r="AIV103"/>
      <c r="AIW103"/>
      <c r="AIX103"/>
      <c r="AIY103"/>
      <c r="AIZ103"/>
      <c r="AJA103"/>
      <c r="AJB103"/>
      <c r="AJC103"/>
      <c r="AJD103"/>
      <c r="AJE103"/>
      <c r="AJF103"/>
      <c r="AJG103"/>
      <c r="AJH103"/>
      <c r="AJI103"/>
      <c r="AJJ103"/>
      <c r="AJK103"/>
      <c r="AJL103"/>
      <c r="AJM103"/>
      <c r="AJN103"/>
      <c r="AJO103"/>
      <c r="AJP103"/>
      <c r="AJQ103"/>
      <c r="AJR103"/>
      <c r="AJS103"/>
      <c r="AJT103"/>
      <c r="AJU103"/>
      <c r="AJV103"/>
      <c r="AJW103"/>
      <c r="AJX103"/>
      <c r="AJY103"/>
      <c r="AJZ103"/>
      <c r="AKA103"/>
      <c r="AKB103"/>
      <c r="AKC103"/>
      <c r="AKD103"/>
      <c r="AKE103"/>
      <c r="AKF103"/>
      <c r="AKG103"/>
      <c r="AKH103"/>
      <c r="AKI103"/>
      <c r="AKJ103"/>
      <c r="AKK103"/>
      <c r="AKL103"/>
      <c r="AKM103"/>
      <c r="AKN103"/>
      <c r="AKO103"/>
      <c r="AKP103"/>
      <c r="AKQ103"/>
      <c r="AKR103"/>
      <c r="AKS103"/>
      <c r="AKT103"/>
      <c r="AKU103"/>
      <c r="AKV103"/>
      <c r="AKW103"/>
      <c r="AKX103"/>
      <c r="AKY103"/>
      <c r="AKZ103"/>
      <c r="ALA103"/>
      <c r="ALB103"/>
      <c r="ALC103"/>
      <c r="ALD103"/>
      <c r="ALE103"/>
      <c r="ALF103"/>
      <c r="ALG103"/>
      <c r="ALH103"/>
      <c r="ALI103"/>
      <c r="ALJ103"/>
      <c r="ALK103"/>
      <c r="ALL103"/>
      <c r="ALM103"/>
      <c r="ALN103"/>
      <c r="ALO103"/>
      <c r="ALP103"/>
      <c r="ALQ103"/>
      <c r="ALR103"/>
      <c r="ALS103"/>
      <c r="ALT103"/>
      <c r="ALU103"/>
      <c r="ALV103"/>
      <c r="ALW103"/>
      <c r="ALX103"/>
      <c r="ALY103"/>
      <c r="ALZ103"/>
      <c r="AMA103"/>
      <c r="AMB103"/>
      <c r="AMC103"/>
      <c r="AMD103"/>
      <c r="AME103"/>
      <c r="AMF103"/>
      <c r="AMG103"/>
      <c r="AMH103"/>
      <c r="AMI103"/>
      <c r="AMJ103"/>
      <c r="AMK103"/>
      <c r="AML103"/>
      <c r="AMM103"/>
      <c r="AMN103"/>
      <c r="AMO103"/>
      <c r="AMP103"/>
      <c r="AMQ103"/>
      <c r="AMR103"/>
      <c r="AMS103"/>
      <c r="AMT103"/>
      <c r="AMU103"/>
      <c r="AMV103"/>
      <c r="AMW103"/>
      <c r="AMX103"/>
      <c r="AMY103"/>
      <c r="AMZ103"/>
      <c r="ANA103"/>
      <c r="ANB103"/>
      <c r="ANC103"/>
      <c r="AND103"/>
      <c r="ANE103"/>
      <c r="ANF103"/>
      <c r="ANG103"/>
      <c r="ANH103"/>
      <c r="ANI103"/>
      <c r="ANJ103"/>
      <c r="ANK103"/>
      <c r="ANL103"/>
      <c r="ANM103"/>
      <c r="ANN103"/>
      <c r="ANO103"/>
      <c r="ANP103"/>
      <c r="ANQ103"/>
      <c r="ANR103"/>
      <c r="ANS103"/>
      <c r="ANT103"/>
      <c r="ANU103"/>
      <c r="ANV103"/>
      <c r="ANW103"/>
      <c r="ANX103"/>
      <c r="ANY103"/>
      <c r="ANZ103"/>
      <c r="AOA103"/>
      <c r="AOB103"/>
      <c r="AOC103"/>
      <c r="AOD103"/>
      <c r="AOE103"/>
      <c r="AOF103"/>
      <c r="AOG103"/>
      <c r="AOH103"/>
      <c r="AOI103"/>
      <c r="AOJ103"/>
      <c r="AOK103"/>
      <c r="AOL103"/>
      <c r="AOM103"/>
      <c r="AON103"/>
      <c r="AOO103"/>
      <c r="AOP103"/>
      <c r="AOQ103"/>
      <c r="AOR103"/>
      <c r="AOS103"/>
      <c r="AOT103"/>
      <c r="AOU103"/>
      <c r="AOV103"/>
      <c r="AOW103"/>
      <c r="AOX103"/>
      <c r="AOY103"/>
      <c r="AOZ103"/>
      <c r="APA103"/>
      <c r="APB103"/>
      <c r="APC103"/>
      <c r="APD103"/>
      <c r="APE103"/>
      <c r="APF103"/>
      <c r="APG103"/>
      <c r="APH103"/>
      <c r="API103"/>
      <c r="APJ103"/>
      <c r="APK103"/>
      <c r="APL103"/>
      <c r="APM103"/>
      <c r="APN103"/>
      <c r="APO103"/>
      <c r="APP103"/>
      <c r="APQ103"/>
      <c r="APR103"/>
      <c r="APS103"/>
      <c r="APT103"/>
      <c r="APU103"/>
      <c r="APV103"/>
      <c r="APW103"/>
      <c r="APX103"/>
      <c r="APY103"/>
      <c r="APZ103"/>
      <c r="AQA103"/>
      <c r="AQB103"/>
      <c r="AQC103"/>
      <c r="AQD103"/>
      <c r="AQE103"/>
      <c r="AQF103"/>
      <c r="AQG103"/>
      <c r="AQH103"/>
      <c r="AQI103"/>
      <c r="AQJ103"/>
      <c r="AQK103"/>
      <c r="AQL103"/>
      <c r="AQM103"/>
      <c r="AQN103"/>
      <c r="AQO103"/>
      <c r="AQP103"/>
      <c r="AQQ103"/>
      <c r="AQR103"/>
      <c r="AQS103"/>
      <c r="AQT103"/>
      <c r="AQU103"/>
      <c r="AQV103"/>
      <c r="AQW103"/>
      <c r="AQX103"/>
      <c r="AQY103"/>
      <c r="AQZ103"/>
      <c r="ARA103"/>
      <c r="ARB103"/>
      <c r="ARC103"/>
      <c r="ARD103"/>
      <c r="ARE103"/>
      <c r="ARF103"/>
      <c r="ARG103"/>
      <c r="ARH103"/>
      <c r="ARI103"/>
      <c r="ARJ103"/>
      <c r="ARK103"/>
      <c r="ARL103"/>
      <c r="ARM103"/>
      <c r="ARN103"/>
      <c r="ARO103"/>
      <c r="ARP103"/>
      <c r="ARQ103"/>
      <c r="ARR103"/>
      <c r="ARS103"/>
      <c r="ART103"/>
      <c r="ARU103"/>
      <c r="ARV103"/>
      <c r="ARW103"/>
      <c r="ARX103"/>
      <c r="ARY103"/>
      <c r="ARZ103"/>
      <c r="ASA103"/>
      <c r="ASB103"/>
      <c r="ASC103"/>
      <c r="ASD103"/>
      <c r="ASE103"/>
      <c r="ASF103"/>
      <c r="ASG103"/>
      <c r="ASH103"/>
      <c r="ASI103"/>
      <c r="ASJ103"/>
      <c r="ASK103"/>
      <c r="ASL103"/>
      <c r="ASM103"/>
      <c r="ASN103"/>
      <c r="ASO103"/>
      <c r="ASP103"/>
      <c r="ASQ103"/>
      <c r="ASR103"/>
      <c r="ASS103"/>
      <c r="AST103"/>
      <c r="ASU103"/>
      <c r="ASV103"/>
      <c r="ASW103"/>
      <c r="ASX103"/>
      <c r="ASY103"/>
      <c r="ASZ103"/>
      <c r="ATA103"/>
      <c r="ATB103"/>
      <c r="ATC103"/>
      <c r="ATD103"/>
      <c r="ATE103"/>
      <c r="ATF103"/>
      <c r="ATG103"/>
      <c r="ATH103"/>
      <c r="ATI103"/>
      <c r="ATJ103"/>
      <c r="ATK103"/>
      <c r="ATL103"/>
      <c r="ATM103"/>
      <c r="ATN103"/>
      <c r="ATO103"/>
      <c r="ATP103"/>
      <c r="ATQ103"/>
      <c r="ATR103"/>
      <c r="ATS103"/>
      <c r="ATT103"/>
      <c r="ATU103"/>
      <c r="ATV103"/>
      <c r="ATW103"/>
      <c r="ATX103"/>
      <c r="ATY103"/>
      <c r="ATZ103"/>
      <c r="AUA103"/>
      <c r="AUB103"/>
      <c r="AUC103"/>
      <c r="AUD103"/>
      <c r="AUE103"/>
      <c r="AUF103"/>
      <c r="AUG103"/>
      <c r="AUH103"/>
      <c r="AUI103"/>
      <c r="AUJ103"/>
      <c r="AUK103"/>
      <c r="AUL103"/>
      <c r="AUM103"/>
      <c r="AUN103"/>
      <c r="AUO103"/>
      <c r="AUP103"/>
      <c r="AUQ103"/>
      <c r="AUR103"/>
      <c r="AUS103"/>
      <c r="AUT103"/>
      <c r="AUU103"/>
      <c r="AUV103"/>
      <c r="AUW103"/>
      <c r="AUX103"/>
      <c r="AUY103"/>
      <c r="AUZ103"/>
      <c r="AVA103"/>
      <c r="AVB103"/>
      <c r="AVC103"/>
      <c r="AVD103"/>
      <c r="AVE103"/>
      <c r="AVF103"/>
      <c r="AVG103"/>
      <c r="AVH103"/>
      <c r="AVI103"/>
      <c r="AVJ103"/>
      <c r="AVK103"/>
      <c r="AVL103"/>
      <c r="AVM103"/>
      <c r="AVN103"/>
      <c r="AVO103"/>
      <c r="AVP103"/>
      <c r="AVQ103"/>
      <c r="AVR103"/>
      <c r="AVS103"/>
      <c r="AVT103"/>
      <c r="AVU103"/>
      <c r="AVV103"/>
      <c r="AVW103"/>
      <c r="AVX103"/>
      <c r="AVY103"/>
      <c r="AVZ103"/>
      <c r="AWA103"/>
    </row>
    <row r="104" spans="1:1275" ht="15" x14ac:dyDescent="0.25">
      <c r="A104" s="41" t="s">
        <v>219</v>
      </c>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v>1</v>
      </c>
      <c r="IM104" s="40">
        <v>18000</v>
      </c>
      <c r="IN104" s="40"/>
      <c r="IO104" s="40"/>
      <c r="IP104" s="40">
        <v>1</v>
      </c>
      <c r="IQ104" s="40">
        <v>18000</v>
      </c>
      <c r="IR104" s="40"/>
      <c r="IS104" s="40"/>
      <c r="IT104" s="40"/>
      <c r="IU104" s="40"/>
      <c r="IV104" s="40"/>
      <c r="IW104" s="40"/>
      <c r="IX104" s="40"/>
      <c r="IY104" s="40"/>
      <c r="IZ104" s="40"/>
      <c r="JA104" s="40"/>
      <c r="JB104" s="40"/>
      <c r="JC104" s="40"/>
      <c r="JD104" s="40"/>
      <c r="JE104" s="40"/>
      <c r="JF104" s="40"/>
      <c r="JG104" s="40"/>
      <c r="JH104" s="40"/>
      <c r="JI104" s="40"/>
      <c r="JJ104" s="40"/>
      <c r="JK104" s="40"/>
      <c r="JL104" s="40">
        <v>1</v>
      </c>
      <c r="JM104" s="40">
        <v>18000</v>
      </c>
      <c r="JN104" s="40"/>
      <c r="JO104" s="40"/>
      <c r="JP104" s="40"/>
      <c r="JQ104" s="40"/>
      <c r="JR104" s="40"/>
      <c r="JS104" s="40"/>
      <c r="JT104" s="40"/>
      <c r="JU104" s="40"/>
      <c r="JV104" s="40"/>
      <c r="JW104" s="40"/>
      <c r="JX104" s="40"/>
      <c r="JY104" s="40"/>
      <c r="JZ104" s="40"/>
      <c r="KA104" s="40"/>
      <c r="KB104" s="40"/>
      <c r="KC104" s="40"/>
      <c r="KD104" s="40"/>
      <c r="KE104" s="40"/>
      <c r="KF104" s="40"/>
      <c r="KG104" s="40"/>
      <c r="KH104" s="40"/>
      <c r="KI104" s="40"/>
      <c r="KJ104" s="40"/>
      <c r="KK104" s="40"/>
      <c r="KL104" s="40"/>
      <c r="KM104" s="40"/>
      <c r="KN104" s="40"/>
      <c r="KO104" s="40"/>
      <c r="KP104" s="40"/>
      <c r="KQ104" s="40"/>
      <c r="KR104" s="40"/>
      <c r="KS104" s="40"/>
      <c r="KT104" s="40"/>
      <c r="KU104" s="40"/>
      <c r="KV104" s="40"/>
      <c r="KW104" s="40"/>
      <c r="KX104" s="40"/>
      <c r="KY104" s="40"/>
      <c r="KZ104" s="40"/>
      <c r="LA104" s="40"/>
      <c r="LB104" s="40"/>
      <c r="LC104" s="40"/>
      <c r="LD104" s="40"/>
      <c r="LE104" s="40"/>
      <c r="LF104" s="40"/>
      <c r="LG104" s="40"/>
      <c r="LH104" s="40"/>
      <c r="LI104" s="40"/>
      <c r="LJ104" s="40"/>
      <c r="LK104" s="40"/>
      <c r="LL104" s="40"/>
      <c r="LM104" s="40"/>
      <c r="LN104" s="40"/>
      <c r="LO104" s="40"/>
      <c r="LP104" s="40"/>
      <c r="LQ104" s="40"/>
      <c r="LR104" s="40"/>
      <c r="LS104" s="40"/>
      <c r="LT104" s="40"/>
      <c r="LU104" s="40"/>
      <c r="LV104" s="40"/>
      <c r="LW104" s="40"/>
      <c r="LX104" s="40"/>
      <c r="LY104" s="40"/>
      <c r="LZ104" s="40"/>
      <c r="MA104" s="40"/>
      <c r="MB104" s="40"/>
      <c r="MC104" s="40"/>
      <c r="MD104" s="40"/>
      <c r="ME104" s="40"/>
      <c r="MF104" s="40"/>
      <c r="MG104" s="40"/>
      <c r="MH104" s="40"/>
      <c r="MI104" s="40"/>
      <c r="MJ104" s="40"/>
      <c r="MK104" s="40"/>
      <c r="ML104" s="40"/>
      <c r="MM104" s="40"/>
      <c r="MN104" s="40"/>
      <c r="MO104" s="40"/>
      <c r="MP104" s="40"/>
      <c r="MQ104" s="40"/>
      <c r="MR104" s="40"/>
      <c r="MS104" s="40"/>
      <c r="MT104" s="40"/>
      <c r="MU104" s="40"/>
      <c r="MV104" s="40"/>
      <c r="MW104" s="40"/>
      <c r="MX104" s="40"/>
      <c r="MY104" s="40"/>
      <c r="MZ104" s="40">
        <v>1</v>
      </c>
      <c r="NA104" s="40">
        <v>18000</v>
      </c>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c r="ST104"/>
      <c r="SU104"/>
      <c r="SV104"/>
      <c r="SW104"/>
      <c r="SX104"/>
      <c r="SY104"/>
      <c r="SZ104"/>
      <c r="TA104"/>
      <c r="TB104"/>
      <c r="TC104"/>
      <c r="TD104"/>
      <c r="TE104"/>
      <c r="TF104"/>
      <c r="TG104"/>
      <c r="TH104"/>
      <c r="TI104"/>
      <c r="TJ104"/>
      <c r="TK104"/>
      <c r="TL104"/>
      <c r="TM104"/>
      <c r="TN104"/>
      <c r="TO104"/>
      <c r="TP104"/>
      <c r="TQ104"/>
      <c r="TR104"/>
      <c r="TS104"/>
      <c r="TT104"/>
      <c r="TU104"/>
      <c r="TV104"/>
      <c r="TW104"/>
      <c r="TX104"/>
      <c r="TY104"/>
      <c r="TZ104"/>
      <c r="UA104"/>
      <c r="UB104"/>
      <c r="UC104"/>
      <c r="UD104"/>
      <c r="UE104"/>
      <c r="UF104"/>
      <c r="UG104"/>
      <c r="UH104"/>
      <c r="UI104"/>
      <c r="UJ104"/>
      <c r="UK104"/>
      <c r="UL104"/>
      <c r="UM104"/>
      <c r="UN104"/>
      <c r="UO104"/>
      <c r="UP104"/>
      <c r="UQ104"/>
      <c r="UR104"/>
      <c r="US104"/>
      <c r="UT104"/>
      <c r="UU104"/>
      <c r="UV104"/>
      <c r="UW104"/>
      <c r="UX104"/>
      <c r="UY104"/>
      <c r="UZ104"/>
      <c r="VA104"/>
      <c r="VB104"/>
      <c r="VC104"/>
      <c r="VD104"/>
      <c r="VE104"/>
      <c r="VF104"/>
      <c r="VG104"/>
      <c r="VH104"/>
      <c r="VI104"/>
      <c r="VJ104"/>
      <c r="VK104"/>
      <c r="VL104"/>
      <c r="VM104"/>
      <c r="VN104"/>
      <c r="VO104"/>
      <c r="VP104"/>
      <c r="VQ104"/>
      <c r="VR104"/>
      <c r="VS104"/>
      <c r="VT104"/>
      <c r="VU104"/>
      <c r="VV104"/>
      <c r="VW104"/>
      <c r="VX104"/>
      <c r="VY104"/>
      <c r="VZ104"/>
      <c r="WA104"/>
      <c r="WB104"/>
      <c r="WC104"/>
      <c r="WD104"/>
      <c r="WE104"/>
      <c r="WF104"/>
      <c r="WG104"/>
      <c r="WH104"/>
      <c r="WI104"/>
      <c r="WJ104"/>
      <c r="WK104"/>
      <c r="WL104"/>
      <c r="WM104"/>
      <c r="WN104"/>
      <c r="WO104"/>
      <c r="WP104"/>
      <c r="WQ104"/>
      <c r="WR104"/>
      <c r="WS104"/>
      <c r="WT104"/>
      <c r="WU104"/>
      <c r="WV104"/>
      <c r="WW104"/>
      <c r="WX104"/>
      <c r="WY104"/>
      <c r="WZ104"/>
      <c r="XA104"/>
      <c r="XB104"/>
      <c r="XC104"/>
      <c r="XD104"/>
      <c r="XE104"/>
      <c r="XF104"/>
      <c r="XG104"/>
      <c r="XH104"/>
      <c r="XI104"/>
      <c r="XJ104"/>
      <c r="XK104"/>
      <c r="XL104"/>
      <c r="XM104"/>
      <c r="XN104"/>
      <c r="XO104"/>
      <c r="XP104"/>
      <c r="XQ104"/>
      <c r="XR104"/>
      <c r="XS104"/>
      <c r="XT104"/>
      <c r="XU104"/>
      <c r="XV104"/>
      <c r="XW104"/>
      <c r="XX104"/>
      <c r="XY104"/>
      <c r="XZ104"/>
      <c r="YA104"/>
      <c r="YB104"/>
      <c r="YC104"/>
      <c r="YD104"/>
      <c r="YE104"/>
      <c r="YF104"/>
      <c r="YG104"/>
      <c r="YH104"/>
      <c r="YI104"/>
      <c r="YJ104"/>
      <c r="YK104"/>
      <c r="YL104"/>
      <c r="YM104"/>
      <c r="YN104"/>
      <c r="YO104"/>
      <c r="YP104"/>
      <c r="YQ104"/>
      <c r="YR104"/>
      <c r="YS104"/>
      <c r="YT104"/>
      <c r="YU104"/>
      <c r="YV104"/>
      <c r="YW104"/>
      <c r="YX104"/>
      <c r="YY104"/>
      <c r="YZ104"/>
      <c r="ZA104"/>
      <c r="ZB104"/>
      <c r="ZC104"/>
      <c r="ZD104"/>
      <c r="ZE104"/>
      <c r="ZF104"/>
      <c r="ZG104"/>
      <c r="ZH104"/>
      <c r="ZI104"/>
      <c r="ZJ104"/>
      <c r="ZK104"/>
      <c r="ZL104"/>
      <c r="ZM104"/>
      <c r="ZN104"/>
      <c r="ZO104"/>
      <c r="ZP104"/>
      <c r="ZQ104"/>
      <c r="ZR104"/>
      <c r="ZS104"/>
      <c r="ZT104"/>
      <c r="ZU104"/>
      <c r="ZV104"/>
      <c r="ZW104"/>
      <c r="ZX104"/>
      <c r="ZY104"/>
      <c r="ZZ104"/>
      <c r="AAA104"/>
      <c r="AAB104"/>
      <c r="AAC104"/>
      <c r="AAD104"/>
      <c r="AAE104"/>
      <c r="AAF104"/>
      <c r="AAG104"/>
      <c r="AAH104"/>
      <c r="AAI104"/>
      <c r="AAJ104"/>
      <c r="AAK104"/>
      <c r="AAL104"/>
      <c r="AAM104"/>
      <c r="AAN104"/>
      <c r="AAO104"/>
      <c r="AAP104"/>
      <c r="AAQ104"/>
      <c r="AAR104"/>
      <c r="AAS104"/>
      <c r="AAT104"/>
      <c r="AAU104"/>
      <c r="AAV104"/>
      <c r="AAW104"/>
      <c r="AAX104"/>
      <c r="AAY104"/>
      <c r="AAZ104"/>
      <c r="ABA104"/>
      <c r="ABB104"/>
      <c r="ABC104"/>
      <c r="ABD104"/>
      <c r="ABE104"/>
      <c r="ABF104"/>
      <c r="ABG104"/>
      <c r="ABH104"/>
      <c r="ABI104"/>
      <c r="ABJ104"/>
      <c r="ABK104"/>
      <c r="ABL104"/>
      <c r="ABM104"/>
      <c r="ABN104"/>
      <c r="ABO104"/>
      <c r="ABP104"/>
      <c r="ABQ104"/>
      <c r="ABR104"/>
      <c r="ABS104"/>
      <c r="ABT104"/>
      <c r="ABU104"/>
      <c r="ABV104"/>
      <c r="ABW104"/>
      <c r="ABX104"/>
      <c r="ABY104"/>
      <c r="ABZ104"/>
      <c r="ACA104"/>
      <c r="ACB104"/>
      <c r="ACC104"/>
      <c r="ACD104"/>
      <c r="ACE104"/>
      <c r="ACF104"/>
      <c r="ACG104"/>
      <c r="ACH104"/>
      <c r="ACI104"/>
      <c r="ACJ104"/>
      <c r="ACK104"/>
      <c r="ACL104"/>
      <c r="ACM104"/>
      <c r="ACN104"/>
      <c r="ACO104"/>
      <c r="ACP104"/>
      <c r="ACQ104"/>
      <c r="ACR104"/>
      <c r="ACS104"/>
      <c r="ACT104"/>
      <c r="ACU104"/>
      <c r="ACV104"/>
      <c r="ACW104"/>
      <c r="ACX104"/>
      <c r="ACY104"/>
      <c r="ACZ104"/>
      <c r="ADA104"/>
      <c r="ADB104"/>
      <c r="ADC104"/>
      <c r="ADD104"/>
      <c r="ADE104"/>
      <c r="ADF104"/>
      <c r="ADG104"/>
      <c r="ADH104"/>
      <c r="ADI104"/>
      <c r="ADJ104"/>
      <c r="ADK104"/>
      <c r="ADL104"/>
      <c r="ADM104"/>
      <c r="ADN104"/>
      <c r="ADO104"/>
      <c r="ADP104"/>
      <c r="ADQ104"/>
      <c r="ADR104"/>
      <c r="ADS104"/>
      <c r="ADT104"/>
      <c r="ADU104"/>
      <c r="ADV104"/>
      <c r="ADW104"/>
      <c r="ADX104"/>
      <c r="ADY104"/>
      <c r="ADZ104"/>
      <c r="AEA104"/>
      <c r="AEB104"/>
      <c r="AEC104"/>
      <c r="AED104"/>
      <c r="AEE104"/>
      <c r="AEF104"/>
      <c r="AEG104"/>
      <c r="AEH104"/>
      <c r="AEI104"/>
      <c r="AEJ104"/>
      <c r="AEK104"/>
      <c r="AEL104"/>
      <c r="AEM104"/>
      <c r="AEN104"/>
      <c r="AEO104"/>
      <c r="AEP104"/>
      <c r="AEQ104"/>
      <c r="AER104"/>
      <c r="AES104"/>
      <c r="AET104"/>
      <c r="AEU104"/>
      <c r="AEV104"/>
      <c r="AEW104"/>
      <c r="AEX104"/>
      <c r="AEY104"/>
      <c r="AEZ104"/>
      <c r="AFA104"/>
      <c r="AFB104"/>
      <c r="AFC104"/>
      <c r="AFD104"/>
      <c r="AFE104"/>
      <c r="AFF104"/>
      <c r="AFG104"/>
      <c r="AFH104"/>
      <c r="AFI104"/>
      <c r="AFJ104"/>
      <c r="AFK104"/>
      <c r="AFL104"/>
      <c r="AFM104"/>
      <c r="AFN104"/>
      <c r="AFO104"/>
      <c r="AFP104"/>
      <c r="AFQ104"/>
      <c r="AFR104"/>
      <c r="AFS104"/>
      <c r="AFT104"/>
      <c r="AFU104"/>
      <c r="AFV104"/>
      <c r="AFW104"/>
      <c r="AFX104"/>
      <c r="AFY104"/>
      <c r="AFZ104"/>
      <c r="AGA104"/>
      <c r="AGB104"/>
      <c r="AGC104"/>
      <c r="AGD104"/>
      <c r="AGE104"/>
      <c r="AGF104"/>
      <c r="AGG104"/>
      <c r="AGH104"/>
      <c r="AGI104"/>
      <c r="AGJ104"/>
      <c r="AGK104"/>
      <c r="AGL104"/>
      <c r="AGM104"/>
      <c r="AGN104"/>
      <c r="AGO104"/>
      <c r="AGP104"/>
      <c r="AGQ104"/>
      <c r="AGR104"/>
      <c r="AGS104"/>
      <c r="AGT104"/>
      <c r="AGU104"/>
      <c r="AGV104"/>
      <c r="AGW104"/>
      <c r="AGX104"/>
      <c r="AGY104"/>
      <c r="AGZ104"/>
      <c r="AHA104"/>
      <c r="AHB104"/>
      <c r="AHC104"/>
      <c r="AHD104"/>
      <c r="AHE104"/>
      <c r="AHF104"/>
      <c r="AHG104"/>
      <c r="AHH104"/>
      <c r="AHI104"/>
      <c r="AHJ104"/>
      <c r="AHK104"/>
      <c r="AHL104"/>
      <c r="AHM104"/>
      <c r="AHN104"/>
      <c r="AHO104"/>
      <c r="AHP104"/>
      <c r="AHQ104"/>
      <c r="AHR104"/>
      <c r="AHS104"/>
      <c r="AHT104"/>
      <c r="AHU104"/>
      <c r="AHV104"/>
      <c r="AHW104"/>
      <c r="AHX104"/>
      <c r="AHY104"/>
      <c r="AHZ104"/>
      <c r="AIA104"/>
      <c r="AIB104"/>
      <c r="AIC104"/>
      <c r="AID104"/>
      <c r="AIE104"/>
      <c r="AIF104"/>
      <c r="AIG104"/>
      <c r="AIH104"/>
      <c r="AII104"/>
      <c r="AIJ104"/>
      <c r="AIK104"/>
      <c r="AIL104"/>
      <c r="AIM104"/>
      <c r="AIN104"/>
      <c r="AIO104"/>
      <c r="AIP104"/>
      <c r="AIQ104"/>
      <c r="AIR104"/>
      <c r="AIS104"/>
      <c r="AIT104"/>
      <c r="AIU104"/>
      <c r="AIV104"/>
      <c r="AIW104"/>
      <c r="AIX104"/>
      <c r="AIY104"/>
      <c r="AIZ104"/>
      <c r="AJA104"/>
      <c r="AJB104"/>
      <c r="AJC104"/>
      <c r="AJD104"/>
      <c r="AJE104"/>
      <c r="AJF104"/>
      <c r="AJG104"/>
      <c r="AJH104"/>
      <c r="AJI104"/>
      <c r="AJJ104"/>
      <c r="AJK104"/>
      <c r="AJL104"/>
      <c r="AJM104"/>
      <c r="AJN104"/>
      <c r="AJO104"/>
      <c r="AJP104"/>
      <c r="AJQ104"/>
      <c r="AJR104"/>
      <c r="AJS104"/>
      <c r="AJT104"/>
      <c r="AJU104"/>
      <c r="AJV104"/>
      <c r="AJW104"/>
      <c r="AJX104"/>
      <c r="AJY104"/>
      <c r="AJZ104"/>
      <c r="AKA104"/>
      <c r="AKB104"/>
      <c r="AKC104"/>
      <c r="AKD104"/>
      <c r="AKE104"/>
      <c r="AKF104"/>
      <c r="AKG104"/>
      <c r="AKH104"/>
      <c r="AKI104"/>
      <c r="AKJ104"/>
      <c r="AKK104"/>
      <c r="AKL104"/>
      <c r="AKM104"/>
      <c r="AKN104"/>
      <c r="AKO104"/>
      <c r="AKP104"/>
      <c r="AKQ104"/>
      <c r="AKR104"/>
      <c r="AKS104"/>
      <c r="AKT104"/>
      <c r="AKU104"/>
      <c r="AKV104"/>
      <c r="AKW104"/>
      <c r="AKX104"/>
      <c r="AKY104"/>
      <c r="AKZ104"/>
      <c r="ALA104"/>
      <c r="ALB104"/>
      <c r="ALC104"/>
      <c r="ALD104"/>
      <c r="ALE104"/>
      <c r="ALF104"/>
      <c r="ALG104"/>
      <c r="ALH104"/>
      <c r="ALI104"/>
      <c r="ALJ104"/>
      <c r="ALK104"/>
      <c r="ALL104"/>
      <c r="ALM104"/>
      <c r="ALN104"/>
      <c r="ALO104"/>
      <c r="ALP104"/>
      <c r="ALQ104"/>
      <c r="ALR104"/>
      <c r="ALS104"/>
      <c r="ALT104"/>
      <c r="ALU104"/>
      <c r="ALV104"/>
      <c r="ALW104"/>
      <c r="ALX104"/>
      <c r="ALY104"/>
      <c r="ALZ104"/>
      <c r="AMA104"/>
      <c r="AMB104"/>
      <c r="AMC104"/>
      <c r="AMD104"/>
      <c r="AME104"/>
      <c r="AMF104"/>
      <c r="AMG104"/>
      <c r="AMH104"/>
      <c r="AMI104"/>
      <c r="AMJ104"/>
      <c r="AMK104"/>
      <c r="AML104"/>
      <c r="AMM104"/>
      <c r="AMN104"/>
      <c r="AMO104"/>
      <c r="AMP104"/>
      <c r="AMQ104"/>
      <c r="AMR104"/>
      <c r="AMS104"/>
      <c r="AMT104"/>
      <c r="AMU104"/>
      <c r="AMV104"/>
      <c r="AMW104"/>
      <c r="AMX104"/>
      <c r="AMY104"/>
      <c r="AMZ104"/>
      <c r="ANA104"/>
      <c r="ANB104"/>
      <c r="ANC104"/>
      <c r="AND104"/>
      <c r="ANE104"/>
      <c r="ANF104"/>
      <c r="ANG104"/>
      <c r="ANH104"/>
      <c r="ANI104"/>
      <c r="ANJ104"/>
      <c r="ANK104"/>
      <c r="ANL104"/>
      <c r="ANM104"/>
      <c r="ANN104"/>
      <c r="ANO104"/>
      <c r="ANP104"/>
      <c r="ANQ104"/>
      <c r="ANR104"/>
      <c r="ANS104"/>
      <c r="ANT104"/>
      <c r="ANU104"/>
      <c r="ANV104"/>
      <c r="ANW104"/>
      <c r="ANX104"/>
      <c r="ANY104"/>
      <c r="ANZ104"/>
      <c r="AOA104"/>
      <c r="AOB104"/>
      <c r="AOC104"/>
      <c r="AOD104"/>
      <c r="AOE104"/>
      <c r="AOF104"/>
      <c r="AOG104"/>
      <c r="AOH104"/>
      <c r="AOI104"/>
      <c r="AOJ104"/>
      <c r="AOK104"/>
      <c r="AOL104"/>
      <c r="AOM104"/>
      <c r="AON104"/>
      <c r="AOO104"/>
      <c r="AOP104"/>
      <c r="AOQ104"/>
      <c r="AOR104"/>
      <c r="AOS104"/>
      <c r="AOT104"/>
      <c r="AOU104"/>
      <c r="AOV104"/>
      <c r="AOW104"/>
      <c r="AOX104"/>
      <c r="AOY104"/>
      <c r="AOZ104"/>
      <c r="APA104"/>
      <c r="APB104"/>
      <c r="APC104"/>
      <c r="APD104"/>
      <c r="APE104"/>
      <c r="APF104"/>
      <c r="APG104"/>
      <c r="APH104"/>
      <c r="API104"/>
      <c r="APJ104"/>
      <c r="APK104"/>
      <c r="APL104"/>
      <c r="APM104"/>
      <c r="APN104"/>
      <c r="APO104"/>
      <c r="APP104"/>
      <c r="APQ104"/>
      <c r="APR104"/>
      <c r="APS104"/>
      <c r="APT104"/>
      <c r="APU104"/>
      <c r="APV104"/>
      <c r="APW104"/>
      <c r="APX104"/>
      <c r="APY104"/>
      <c r="APZ104"/>
      <c r="AQA104"/>
      <c r="AQB104"/>
      <c r="AQC104"/>
      <c r="AQD104"/>
      <c r="AQE104"/>
      <c r="AQF104"/>
      <c r="AQG104"/>
      <c r="AQH104"/>
      <c r="AQI104"/>
      <c r="AQJ104"/>
      <c r="AQK104"/>
      <c r="AQL104"/>
      <c r="AQM104"/>
      <c r="AQN104"/>
      <c r="AQO104"/>
      <c r="AQP104"/>
      <c r="AQQ104"/>
      <c r="AQR104"/>
      <c r="AQS104"/>
      <c r="AQT104"/>
      <c r="AQU104"/>
      <c r="AQV104"/>
      <c r="AQW104"/>
      <c r="AQX104"/>
      <c r="AQY104"/>
      <c r="AQZ104"/>
      <c r="ARA104"/>
      <c r="ARB104"/>
      <c r="ARC104"/>
      <c r="ARD104"/>
      <c r="ARE104"/>
      <c r="ARF104"/>
      <c r="ARG104"/>
      <c r="ARH104"/>
      <c r="ARI104"/>
      <c r="ARJ104"/>
      <c r="ARK104"/>
      <c r="ARL104"/>
      <c r="ARM104"/>
      <c r="ARN104"/>
      <c r="ARO104"/>
      <c r="ARP104"/>
      <c r="ARQ104"/>
      <c r="ARR104"/>
      <c r="ARS104"/>
      <c r="ART104"/>
      <c r="ARU104"/>
      <c r="ARV104"/>
      <c r="ARW104"/>
      <c r="ARX104"/>
      <c r="ARY104"/>
      <c r="ARZ104"/>
      <c r="ASA104"/>
      <c r="ASB104"/>
      <c r="ASC104"/>
      <c r="ASD104"/>
      <c r="ASE104"/>
      <c r="ASF104"/>
      <c r="ASG104"/>
      <c r="ASH104"/>
      <c r="ASI104"/>
      <c r="ASJ104"/>
      <c r="ASK104"/>
      <c r="ASL104"/>
      <c r="ASM104"/>
      <c r="ASN104"/>
      <c r="ASO104"/>
      <c r="ASP104"/>
      <c r="ASQ104"/>
      <c r="ASR104"/>
      <c r="ASS104"/>
      <c r="AST104"/>
      <c r="ASU104"/>
      <c r="ASV104"/>
      <c r="ASW104"/>
      <c r="ASX104"/>
      <c r="ASY104"/>
      <c r="ASZ104"/>
      <c r="ATA104"/>
      <c r="ATB104"/>
      <c r="ATC104"/>
      <c r="ATD104"/>
      <c r="ATE104"/>
      <c r="ATF104"/>
      <c r="ATG104"/>
      <c r="ATH104"/>
      <c r="ATI104"/>
      <c r="ATJ104"/>
      <c r="ATK104"/>
      <c r="ATL104"/>
      <c r="ATM104"/>
      <c r="ATN104"/>
      <c r="ATO104"/>
      <c r="ATP104"/>
      <c r="ATQ104"/>
      <c r="ATR104"/>
      <c r="ATS104"/>
      <c r="ATT104"/>
      <c r="ATU104"/>
      <c r="ATV104"/>
      <c r="ATW104"/>
      <c r="ATX104"/>
      <c r="ATY104"/>
      <c r="ATZ104"/>
      <c r="AUA104"/>
      <c r="AUB104"/>
      <c r="AUC104"/>
      <c r="AUD104"/>
      <c r="AUE104"/>
      <c r="AUF104"/>
      <c r="AUG104"/>
      <c r="AUH104"/>
      <c r="AUI104"/>
      <c r="AUJ104"/>
      <c r="AUK104"/>
      <c r="AUL104"/>
      <c r="AUM104"/>
      <c r="AUN104"/>
      <c r="AUO104"/>
      <c r="AUP104"/>
      <c r="AUQ104"/>
      <c r="AUR104"/>
      <c r="AUS104"/>
      <c r="AUT104"/>
      <c r="AUU104"/>
      <c r="AUV104"/>
      <c r="AUW104"/>
      <c r="AUX104"/>
      <c r="AUY104"/>
      <c r="AUZ104"/>
      <c r="AVA104"/>
      <c r="AVB104"/>
      <c r="AVC104"/>
      <c r="AVD104"/>
      <c r="AVE104"/>
      <c r="AVF104"/>
      <c r="AVG104"/>
      <c r="AVH104"/>
      <c r="AVI104"/>
      <c r="AVJ104"/>
      <c r="AVK104"/>
      <c r="AVL104"/>
      <c r="AVM104"/>
      <c r="AVN104"/>
      <c r="AVO104"/>
      <c r="AVP104"/>
      <c r="AVQ104"/>
      <c r="AVR104"/>
      <c r="AVS104"/>
      <c r="AVT104"/>
      <c r="AVU104"/>
      <c r="AVV104"/>
      <c r="AVW104"/>
      <c r="AVX104"/>
      <c r="AVY104"/>
      <c r="AVZ104"/>
      <c r="AWA104"/>
    </row>
    <row r="105" spans="1:1275" ht="15" x14ac:dyDescent="0.25">
      <c r="A105" s="41" t="s">
        <v>67</v>
      </c>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c r="IT105" s="40"/>
      <c r="IU105" s="40"/>
      <c r="IV105" s="40"/>
      <c r="IW105" s="40"/>
      <c r="IX105" s="40"/>
      <c r="IY105" s="40"/>
      <c r="IZ105" s="40"/>
      <c r="JA105" s="40"/>
      <c r="JB105" s="40"/>
      <c r="JC105" s="40"/>
      <c r="JD105" s="40"/>
      <c r="JE105" s="40"/>
      <c r="JF105" s="40">
        <v>1</v>
      </c>
      <c r="JG105" s="40">
        <v>51497.005988023957</v>
      </c>
      <c r="JH105" s="40"/>
      <c r="JI105" s="40"/>
      <c r="JJ105" s="40">
        <v>1</v>
      </c>
      <c r="JK105" s="40">
        <v>51497.005988023957</v>
      </c>
      <c r="JL105" s="40">
        <v>1</v>
      </c>
      <c r="JM105" s="40">
        <v>51497.005988023957</v>
      </c>
      <c r="JN105" s="40"/>
      <c r="JO105" s="40"/>
      <c r="JP105" s="40"/>
      <c r="JQ105" s="40"/>
      <c r="JR105" s="40"/>
      <c r="JS105" s="40"/>
      <c r="JT105" s="40"/>
      <c r="JU105" s="40"/>
      <c r="JV105" s="40"/>
      <c r="JW105" s="40"/>
      <c r="JX105" s="40"/>
      <c r="JY105" s="40"/>
      <c r="JZ105" s="40"/>
      <c r="KA105" s="40"/>
      <c r="KB105" s="40"/>
      <c r="KC105" s="40"/>
      <c r="KD105" s="40"/>
      <c r="KE105" s="40"/>
      <c r="KF105" s="40"/>
      <c r="KG105" s="40"/>
      <c r="KH105" s="40"/>
      <c r="KI105" s="40"/>
      <c r="KJ105" s="40"/>
      <c r="KK105" s="40"/>
      <c r="KL105" s="40"/>
      <c r="KM105" s="40"/>
      <c r="KN105" s="40"/>
      <c r="KO105" s="40"/>
      <c r="KP105" s="40"/>
      <c r="KQ105" s="40"/>
      <c r="KR105" s="40"/>
      <c r="KS105" s="40"/>
      <c r="KT105" s="40"/>
      <c r="KU105" s="40"/>
      <c r="KV105" s="40"/>
      <c r="KW105" s="40"/>
      <c r="KX105" s="40"/>
      <c r="KY105" s="40"/>
      <c r="KZ105" s="40"/>
      <c r="LA105" s="40"/>
      <c r="LB105" s="40"/>
      <c r="LC105" s="40"/>
      <c r="LD105" s="40"/>
      <c r="LE105" s="40"/>
      <c r="LF105" s="40"/>
      <c r="LG105" s="40"/>
      <c r="LH105" s="40"/>
      <c r="LI105" s="40"/>
      <c r="LJ105" s="40"/>
      <c r="LK105" s="40"/>
      <c r="LL105" s="40"/>
      <c r="LM105" s="40"/>
      <c r="LN105" s="40"/>
      <c r="LO105" s="40"/>
      <c r="LP105" s="40"/>
      <c r="LQ105" s="40"/>
      <c r="LR105" s="40"/>
      <c r="LS105" s="40"/>
      <c r="LT105" s="40"/>
      <c r="LU105" s="40"/>
      <c r="LV105" s="40"/>
      <c r="LW105" s="40"/>
      <c r="LX105" s="40"/>
      <c r="LY105" s="40"/>
      <c r="LZ105" s="40"/>
      <c r="MA105" s="40"/>
      <c r="MB105" s="40"/>
      <c r="MC105" s="40"/>
      <c r="MD105" s="40"/>
      <c r="ME105" s="40"/>
      <c r="MF105" s="40"/>
      <c r="MG105" s="40"/>
      <c r="MH105" s="40"/>
      <c r="MI105" s="40"/>
      <c r="MJ105" s="40"/>
      <c r="MK105" s="40"/>
      <c r="ML105" s="40"/>
      <c r="MM105" s="40"/>
      <c r="MN105" s="40"/>
      <c r="MO105" s="40"/>
      <c r="MP105" s="40"/>
      <c r="MQ105" s="40"/>
      <c r="MR105" s="40"/>
      <c r="MS105" s="40"/>
      <c r="MT105" s="40"/>
      <c r="MU105" s="40"/>
      <c r="MV105" s="40"/>
      <c r="MW105" s="40"/>
      <c r="MX105" s="40"/>
      <c r="MY105" s="40"/>
      <c r="MZ105" s="40">
        <v>1</v>
      </c>
      <c r="NA105" s="40">
        <v>51497.005988023957</v>
      </c>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c r="SB105"/>
      <c r="SC105"/>
      <c r="SD105"/>
      <c r="SE105"/>
      <c r="SF105"/>
      <c r="SG105"/>
      <c r="SH105"/>
      <c r="SI105"/>
      <c r="SJ105"/>
      <c r="SK105"/>
      <c r="SL105"/>
      <c r="SM105"/>
      <c r="SN105"/>
      <c r="SO105"/>
      <c r="SP105"/>
      <c r="SQ105"/>
      <c r="SR105"/>
      <c r="SS105"/>
      <c r="ST105"/>
      <c r="SU105"/>
      <c r="SV105"/>
      <c r="SW105"/>
      <c r="SX105"/>
      <c r="SY105"/>
      <c r="SZ105"/>
      <c r="TA105"/>
      <c r="TB105"/>
      <c r="TC105"/>
      <c r="TD105"/>
      <c r="TE105"/>
      <c r="TF105"/>
      <c r="TG105"/>
      <c r="TH105"/>
      <c r="TI105"/>
      <c r="TJ105"/>
      <c r="TK105"/>
      <c r="TL105"/>
      <c r="TM105"/>
      <c r="TN105"/>
      <c r="TO105"/>
      <c r="TP105"/>
      <c r="TQ105"/>
      <c r="TR105"/>
      <c r="TS105"/>
      <c r="TT105"/>
      <c r="TU105"/>
      <c r="TV105"/>
      <c r="TW105"/>
      <c r="TX105"/>
      <c r="TY105"/>
      <c r="TZ105"/>
      <c r="UA105"/>
      <c r="UB105"/>
      <c r="UC105"/>
      <c r="UD105"/>
      <c r="UE105"/>
      <c r="UF105"/>
      <c r="UG105"/>
      <c r="UH105"/>
      <c r="UI105"/>
      <c r="UJ105"/>
      <c r="UK105"/>
      <c r="UL105"/>
      <c r="UM105"/>
      <c r="UN105"/>
      <c r="UO105"/>
      <c r="UP105"/>
      <c r="UQ105"/>
      <c r="UR105"/>
      <c r="US105"/>
      <c r="UT105"/>
      <c r="UU105"/>
      <c r="UV105"/>
      <c r="UW105"/>
      <c r="UX105"/>
      <c r="UY105"/>
      <c r="UZ105"/>
      <c r="VA105"/>
      <c r="VB105"/>
      <c r="VC105"/>
      <c r="VD105"/>
      <c r="VE105"/>
      <c r="VF105"/>
      <c r="VG105"/>
      <c r="VH105"/>
      <c r="VI105"/>
      <c r="VJ105"/>
      <c r="VK105"/>
      <c r="VL105"/>
      <c r="VM105"/>
      <c r="VN105"/>
      <c r="VO105"/>
      <c r="VP105"/>
      <c r="VQ105"/>
      <c r="VR105"/>
      <c r="VS105"/>
      <c r="VT105"/>
      <c r="VU105"/>
      <c r="VV105"/>
      <c r="VW105"/>
      <c r="VX105"/>
      <c r="VY105"/>
      <c r="VZ105"/>
      <c r="WA105"/>
      <c r="WB105"/>
      <c r="WC105"/>
      <c r="WD105"/>
      <c r="WE105"/>
      <c r="WF105"/>
      <c r="WG105"/>
      <c r="WH105"/>
      <c r="WI105"/>
      <c r="WJ105"/>
      <c r="WK105"/>
      <c r="WL105"/>
      <c r="WM105"/>
      <c r="WN105"/>
      <c r="WO105"/>
      <c r="WP105"/>
      <c r="WQ105"/>
      <c r="WR105"/>
      <c r="WS105"/>
      <c r="WT105"/>
      <c r="WU105"/>
      <c r="WV105"/>
      <c r="WW105"/>
      <c r="WX105"/>
      <c r="WY105"/>
      <c r="WZ105"/>
      <c r="XA105"/>
      <c r="XB105"/>
      <c r="XC105"/>
      <c r="XD105"/>
      <c r="XE105"/>
      <c r="XF105"/>
      <c r="XG105"/>
      <c r="XH105"/>
      <c r="XI105"/>
      <c r="XJ105"/>
      <c r="XK105"/>
      <c r="XL105"/>
      <c r="XM105"/>
      <c r="XN105"/>
      <c r="XO105"/>
      <c r="XP105"/>
      <c r="XQ105"/>
      <c r="XR105"/>
      <c r="XS105"/>
      <c r="XT105"/>
      <c r="XU105"/>
      <c r="XV105"/>
      <c r="XW105"/>
      <c r="XX105"/>
      <c r="XY105"/>
      <c r="XZ105"/>
      <c r="YA105"/>
      <c r="YB105"/>
      <c r="YC105"/>
      <c r="YD105"/>
      <c r="YE105"/>
      <c r="YF105"/>
      <c r="YG105"/>
      <c r="YH105"/>
      <c r="YI105"/>
      <c r="YJ105"/>
      <c r="YK105"/>
      <c r="YL105"/>
      <c r="YM105"/>
      <c r="YN105"/>
      <c r="YO105"/>
      <c r="YP105"/>
      <c r="YQ105"/>
      <c r="YR105"/>
      <c r="YS105"/>
      <c r="YT105"/>
      <c r="YU105"/>
      <c r="YV105"/>
      <c r="YW105"/>
      <c r="YX105"/>
      <c r="YY105"/>
      <c r="YZ105"/>
      <c r="ZA105"/>
      <c r="ZB105"/>
      <c r="ZC105"/>
      <c r="ZD105"/>
      <c r="ZE105"/>
      <c r="ZF105"/>
      <c r="ZG105"/>
      <c r="ZH105"/>
      <c r="ZI105"/>
      <c r="ZJ105"/>
      <c r="ZK105"/>
      <c r="ZL105"/>
      <c r="ZM105"/>
      <c r="ZN105"/>
      <c r="ZO105"/>
      <c r="ZP105"/>
      <c r="ZQ105"/>
      <c r="ZR105"/>
      <c r="ZS105"/>
      <c r="ZT105"/>
      <c r="ZU105"/>
      <c r="ZV105"/>
      <c r="ZW105"/>
      <c r="ZX105"/>
      <c r="ZY105"/>
      <c r="ZZ105"/>
      <c r="AAA105"/>
      <c r="AAB105"/>
      <c r="AAC105"/>
      <c r="AAD105"/>
      <c r="AAE105"/>
      <c r="AAF105"/>
      <c r="AAG105"/>
      <c r="AAH105"/>
      <c r="AAI105"/>
      <c r="AAJ105"/>
      <c r="AAK105"/>
      <c r="AAL105"/>
      <c r="AAM105"/>
      <c r="AAN105"/>
      <c r="AAO105"/>
      <c r="AAP105"/>
      <c r="AAQ105"/>
      <c r="AAR105"/>
      <c r="AAS105"/>
      <c r="AAT105"/>
      <c r="AAU105"/>
      <c r="AAV105"/>
      <c r="AAW105"/>
      <c r="AAX105"/>
      <c r="AAY105"/>
      <c r="AAZ105"/>
      <c r="ABA105"/>
      <c r="ABB105"/>
      <c r="ABC105"/>
      <c r="ABD105"/>
      <c r="ABE105"/>
      <c r="ABF105"/>
      <c r="ABG105"/>
      <c r="ABH105"/>
      <c r="ABI105"/>
      <c r="ABJ105"/>
      <c r="ABK105"/>
      <c r="ABL105"/>
      <c r="ABM105"/>
      <c r="ABN105"/>
      <c r="ABO105"/>
      <c r="ABP105"/>
      <c r="ABQ105"/>
      <c r="ABR105"/>
      <c r="ABS105"/>
      <c r="ABT105"/>
      <c r="ABU105"/>
      <c r="ABV105"/>
      <c r="ABW105"/>
      <c r="ABX105"/>
      <c r="ABY105"/>
      <c r="ABZ105"/>
      <c r="ACA105"/>
      <c r="ACB105"/>
      <c r="ACC105"/>
      <c r="ACD105"/>
      <c r="ACE105"/>
      <c r="ACF105"/>
      <c r="ACG105"/>
      <c r="ACH105"/>
      <c r="ACI105"/>
      <c r="ACJ105"/>
      <c r="ACK105"/>
      <c r="ACL105"/>
      <c r="ACM105"/>
      <c r="ACN105"/>
      <c r="ACO105"/>
      <c r="ACP105"/>
      <c r="ACQ105"/>
      <c r="ACR105"/>
      <c r="ACS105"/>
      <c r="ACT105"/>
      <c r="ACU105"/>
      <c r="ACV105"/>
      <c r="ACW105"/>
      <c r="ACX105"/>
      <c r="ACY105"/>
      <c r="ACZ105"/>
      <c r="ADA105"/>
      <c r="ADB105"/>
      <c r="ADC105"/>
      <c r="ADD105"/>
      <c r="ADE105"/>
      <c r="ADF105"/>
      <c r="ADG105"/>
      <c r="ADH105"/>
      <c r="ADI105"/>
      <c r="ADJ105"/>
      <c r="ADK105"/>
      <c r="ADL105"/>
      <c r="ADM105"/>
      <c r="ADN105"/>
      <c r="ADO105"/>
      <c r="ADP105"/>
      <c r="ADQ105"/>
      <c r="ADR105"/>
      <c r="ADS105"/>
      <c r="ADT105"/>
      <c r="ADU105"/>
      <c r="ADV105"/>
      <c r="ADW105"/>
      <c r="ADX105"/>
      <c r="ADY105"/>
      <c r="ADZ105"/>
      <c r="AEA105"/>
      <c r="AEB105"/>
      <c r="AEC105"/>
      <c r="AED105"/>
      <c r="AEE105"/>
      <c r="AEF105"/>
      <c r="AEG105"/>
      <c r="AEH105"/>
      <c r="AEI105"/>
      <c r="AEJ105"/>
      <c r="AEK105"/>
      <c r="AEL105"/>
      <c r="AEM105"/>
      <c r="AEN105"/>
      <c r="AEO105"/>
      <c r="AEP105"/>
      <c r="AEQ105"/>
      <c r="AER105"/>
      <c r="AES105"/>
      <c r="AET105"/>
      <c r="AEU105"/>
      <c r="AEV105"/>
      <c r="AEW105"/>
      <c r="AEX105"/>
      <c r="AEY105"/>
      <c r="AEZ105"/>
      <c r="AFA105"/>
      <c r="AFB105"/>
      <c r="AFC105"/>
      <c r="AFD105"/>
      <c r="AFE105"/>
      <c r="AFF105"/>
      <c r="AFG105"/>
      <c r="AFH105"/>
      <c r="AFI105"/>
      <c r="AFJ105"/>
      <c r="AFK105"/>
      <c r="AFL105"/>
      <c r="AFM105"/>
      <c r="AFN105"/>
      <c r="AFO105"/>
      <c r="AFP105"/>
      <c r="AFQ105"/>
      <c r="AFR105"/>
      <c r="AFS105"/>
      <c r="AFT105"/>
      <c r="AFU105"/>
      <c r="AFV105"/>
      <c r="AFW105"/>
      <c r="AFX105"/>
      <c r="AFY105"/>
      <c r="AFZ105"/>
      <c r="AGA105"/>
      <c r="AGB105"/>
      <c r="AGC105"/>
      <c r="AGD105"/>
      <c r="AGE105"/>
      <c r="AGF105"/>
      <c r="AGG105"/>
      <c r="AGH105"/>
      <c r="AGI105"/>
      <c r="AGJ105"/>
      <c r="AGK105"/>
      <c r="AGL105"/>
      <c r="AGM105"/>
      <c r="AGN105"/>
      <c r="AGO105"/>
      <c r="AGP105"/>
      <c r="AGQ105"/>
      <c r="AGR105"/>
      <c r="AGS105"/>
      <c r="AGT105"/>
      <c r="AGU105"/>
      <c r="AGV105"/>
      <c r="AGW105"/>
      <c r="AGX105"/>
      <c r="AGY105"/>
      <c r="AGZ105"/>
      <c r="AHA105"/>
      <c r="AHB105"/>
      <c r="AHC105"/>
      <c r="AHD105"/>
      <c r="AHE105"/>
      <c r="AHF105"/>
      <c r="AHG105"/>
      <c r="AHH105"/>
      <c r="AHI105"/>
      <c r="AHJ105"/>
      <c r="AHK105"/>
      <c r="AHL105"/>
      <c r="AHM105"/>
      <c r="AHN105"/>
      <c r="AHO105"/>
      <c r="AHP105"/>
      <c r="AHQ105"/>
      <c r="AHR105"/>
      <c r="AHS105"/>
      <c r="AHT105"/>
      <c r="AHU105"/>
      <c r="AHV105"/>
      <c r="AHW105"/>
      <c r="AHX105"/>
      <c r="AHY105"/>
      <c r="AHZ105"/>
      <c r="AIA105"/>
      <c r="AIB105"/>
      <c r="AIC105"/>
      <c r="AID105"/>
      <c r="AIE105"/>
      <c r="AIF105"/>
      <c r="AIG105"/>
      <c r="AIH105"/>
      <c r="AII105"/>
      <c r="AIJ105"/>
      <c r="AIK105"/>
      <c r="AIL105"/>
      <c r="AIM105"/>
      <c r="AIN105"/>
      <c r="AIO105"/>
      <c r="AIP105"/>
      <c r="AIQ105"/>
      <c r="AIR105"/>
      <c r="AIS105"/>
      <c r="AIT105"/>
      <c r="AIU105"/>
      <c r="AIV105"/>
      <c r="AIW105"/>
      <c r="AIX105"/>
      <c r="AIY105"/>
      <c r="AIZ105"/>
      <c r="AJA105"/>
      <c r="AJB105"/>
      <c r="AJC105"/>
      <c r="AJD105"/>
      <c r="AJE105"/>
      <c r="AJF105"/>
      <c r="AJG105"/>
      <c r="AJH105"/>
      <c r="AJI105"/>
      <c r="AJJ105"/>
      <c r="AJK105"/>
      <c r="AJL105"/>
      <c r="AJM105"/>
      <c r="AJN105"/>
      <c r="AJO105"/>
      <c r="AJP105"/>
      <c r="AJQ105"/>
      <c r="AJR105"/>
      <c r="AJS105"/>
      <c r="AJT105"/>
      <c r="AJU105"/>
      <c r="AJV105"/>
      <c r="AJW105"/>
      <c r="AJX105"/>
      <c r="AJY105"/>
      <c r="AJZ105"/>
      <c r="AKA105"/>
      <c r="AKB105"/>
      <c r="AKC105"/>
      <c r="AKD105"/>
      <c r="AKE105"/>
      <c r="AKF105"/>
      <c r="AKG105"/>
      <c r="AKH105"/>
      <c r="AKI105"/>
      <c r="AKJ105"/>
      <c r="AKK105"/>
      <c r="AKL105"/>
      <c r="AKM105"/>
      <c r="AKN105"/>
      <c r="AKO105"/>
      <c r="AKP105"/>
      <c r="AKQ105"/>
      <c r="AKR105"/>
      <c r="AKS105"/>
      <c r="AKT105"/>
      <c r="AKU105"/>
      <c r="AKV105"/>
      <c r="AKW105"/>
      <c r="AKX105"/>
      <c r="AKY105"/>
      <c r="AKZ105"/>
      <c r="ALA105"/>
      <c r="ALB105"/>
      <c r="ALC105"/>
      <c r="ALD105"/>
      <c r="ALE105"/>
      <c r="ALF105"/>
      <c r="ALG105"/>
      <c r="ALH105"/>
      <c r="ALI105"/>
      <c r="ALJ105"/>
      <c r="ALK105"/>
      <c r="ALL105"/>
      <c r="ALM105"/>
      <c r="ALN105"/>
      <c r="ALO105"/>
      <c r="ALP105"/>
      <c r="ALQ105"/>
      <c r="ALR105"/>
      <c r="ALS105"/>
      <c r="ALT105"/>
      <c r="ALU105"/>
      <c r="ALV105"/>
      <c r="ALW105"/>
      <c r="ALX105"/>
      <c r="ALY105"/>
      <c r="ALZ105"/>
      <c r="AMA105"/>
      <c r="AMB105"/>
      <c r="AMC105"/>
      <c r="AMD105"/>
      <c r="AME105"/>
      <c r="AMF105"/>
      <c r="AMG105"/>
      <c r="AMH105"/>
      <c r="AMI105"/>
      <c r="AMJ105"/>
      <c r="AMK105"/>
      <c r="AML105"/>
      <c r="AMM105"/>
      <c r="AMN105"/>
      <c r="AMO105"/>
      <c r="AMP105"/>
      <c r="AMQ105"/>
      <c r="AMR105"/>
      <c r="AMS105"/>
      <c r="AMT105"/>
      <c r="AMU105"/>
      <c r="AMV105"/>
      <c r="AMW105"/>
      <c r="AMX105"/>
      <c r="AMY105"/>
      <c r="AMZ105"/>
      <c r="ANA105"/>
      <c r="ANB105"/>
      <c r="ANC105"/>
      <c r="AND105"/>
      <c r="ANE105"/>
      <c r="ANF105"/>
      <c r="ANG105"/>
      <c r="ANH105"/>
      <c r="ANI105"/>
      <c r="ANJ105"/>
      <c r="ANK105"/>
      <c r="ANL105"/>
      <c r="ANM105"/>
      <c r="ANN105"/>
      <c r="ANO105"/>
      <c r="ANP105"/>
      <c r="ANQ105"/>
      <c r="ANR105"/>
      <c r="ANS105"/>
      <c r="ANT105"/>
      <c r="ANU105"/>
      <c r="ANV105"/>
      <c r="ANW105"/>
      <c r="ANX105"/>
      <c r="ANY105"/>
      <c r="ANZ105"/>
      <c r="AOA105"/>
      <c r="AOB105"/>
      <c r="AOC105"/>
      <c r="AOD105"/>
      <c r="AOE105"/>
      <c r="AOF105"/>
      <c r="AOG105"/>
      <c r="AOH105"/>
      <c r="AOI105"/>
      <c r="AOJ105"/>
      <c r="AOK105"/>
      <c r="AOL105"/>
      <c r="AOM105"/>
      <c r="AON105"/>
      <c r="AOO105"/>
      <c r="AOP105"/>
      <c r="AOQ105"/>
      <c r="AOR105"/>
      <c r="AOS105"/>
      <c r="AOT105"/>
      <c r="AOU105"/>
      <c r="AOV105"/>
      <c r="AOW105"/>
      <c r="AOX105"/>
      <c r="AOY105"/>
      <c r="AOZ105"/>
      <c r="APA105"/>
      <c r="APB105"/>
      <c r="APC105"/>
      <c r="APD105"/>
      <c r="APE105"/>
      <c r="APF105"/>
      <c r="APG105"/>
      <c r="APH105"/>
      <c r="API105"/>
      <c r="APJ105"/>
      <c r="APK105"/>
      <c r="APL105"/>
      <c r="APM105"/>
      <c r="APN105"/>
      <c r="APO105"/>
      <c r="APP105"/>
      <c r="APQ105"/>
      <c r="APR105"/>
      <c r="APS105"/>
      <c r="APT105"/>
      <c r="APU105"/>
      <c r="APV105"/>
      <c r="APW105"/>
      <c r="APX105"/>
      <c r="APY105"/>
      <c r="APZ105"/>
      <c r="AQA105"/>
      <c r="AQB105"/>
      <c r="AQC105"/>
      <c r="AQD105"/>
      <c r="AQE105"/>
      <c r="AQF105"/>
      <c r="AQG105"/>
      <c r="AQH105"/>
      <c r="AQI105"/>
      <c r="AQJ105"/>
      <c r="AQK105"/>
      <c r="AQL105"/>
      <c r="AQM105"/>
      <c r="AQN105"/>
      <c r="AQO105"/>
      <c r="AQP105"/>
      <c r="AQQ105"/>
      <c r="AQR105"/>
      <c r="AQS105"/>
      <c r="AQT105"/>
      <c r="AQU105"/>
      <c r="AQV105"/>
      <c r="AQW105"/>
      <c r="AQX105"/>
      <c r="AQY105"/>
      <c r="AQZ105"/>
      <c r="ARA105"/>
      <c r="ARB105"/>
      <c r="ARC105"/>
      <c r="ARD105"/>
      <c r="ARE105"/>
      <c r="ARF105"/>
      <c r="ARG105"/>
      <c r="ARH105"/>
      <c r="ARI105"/>
      <c r="ARJ105"/>
      <c r="ARK105"/>
      <c r="ARL105"/>
      <c r="ARM105"/>
      <c r="ARN105"/>
      <c r="ARO105"/>
      <c r="ARP105"/>
      <c r="ARQ105"/>
      <c r="ARR105"/>
      <c r="ARS105"/>
      <c r="ART105"/>
      <c r="ARU105"/>
      <c r="ARV105"/>
      <c r="ARW105"/>
      <c r="ARX105"/>
      <c r="ARY105"/>
      <c r="ARZ105"/>
      <c r="ASA105"/>
      <c r="ASB105"/>
      <c r="ASC105"/>
      <c r="ASD105"/>
      <c r="ASE105"/>
      <c r="ASF105"/>
      <c r="ASG105"/>
      <c r="ASH105"/>
      <c r="ASI105"/>
      <c r="ASJ105"/>
      <c r="ASK105"/>
      <c r="ASL105"/>
      <c r="ASM105"/>
      <c r="ASN105"/>
      <c r="ASO105"/>
      <c r="ASP105"/>
      <c r="ASQ105"/>
      <c r="ASR105"/>
      <c r="ASS105"/>
      <c r="AST105"/>
      <c r="ASU105"/>
      <c r="ASV105"/>
      <c r="ASW105"/>
      <c r="ASX105"/>
      <c r="ASY105"/>
      <c r="ASZ105"/>
      <c r="ATA105"/>
      <c r="ATB105"/>
      <c r="ATC105"/>
      <c r="ATD105"/>
      <c r="ATE105"/>
      <c r="ATF105"/>
      <c r="ATG105"/>
      <c r="ATH105"/>
      <c r="ATI105"/>
      <c r="ATJ105"/>
      <c r="ATK105"/>
      <c r="ATL105"/>
      <c r="ATM105"/>
      <c r="ATN105"/>
      <c r="ATO105"/>
      <c r="ATP105"/>
      <c r="ATQ105"/>
      <c r="ATR105"/>
      <c r="ATS105"/>
      <c r="ATT105"/>
      <c r="ATU105"/>
      <c r="ATV105"/>
      <c r="ATW105"/>
      <c r="ATX105"/>
      <c r="ATY105"/>
      <c r="ATZ105"/>
      <c r="AUA105"/>
      <c r="AUB105"/>
      <c r="AUC105"/>
      <c r="AUD105"/>
      <c r="AUE105"/>
      <c r="AUF105"/>
      <c r="AUG105"/>
      <c r="AUH105"/>
      <c r="AUI105"/>
      <c r="AUJ105"/>
      <c r="AUK105"/>
      <c r="AUL105"/>
      <c r="AUM105"/>
      <c r="AUN105"/>
      <c r="AUO105"/>
      <c r="AUP105"/>
      <c r="AUQ105"/>
      <c r="AUR105"/>
      <c r="AUS105"/>
      <c r="AUT105"/>
      <c r="AUU105"/>
      <c r="AUV105"/>
      <c r="AUW105"/>
      <c r="AUX105"/>
      <c r="AUY105"/>
      <c r="AUZ105"/>
      <c r="AVA105"/>
      <c r="AVB105"/>
      <c r="AVC105"/>
      <c r="AVD105"/>
      <c r="AVE105"/>
      <c r="AVF105"/>
      <c r="AVG105"/>
      <c r="AVH105"/>
      <c r="AVI105"/>
      <c r="AVJ105"/>
      <c r="AVK105"/>
      <c r="AVL105"/>
      <c r="AVM105"/>
      <c r="AVN105"/>
      <c r="AVO105"/>
      <c r="AVP105"/>
      <c r="AVQ105"/>
      <c r="AVR105"/>
      <c r="AVS105"/>
      <c r="AVT105"/>
      <c r="AVU105"/>
      <c r="AVV105"/>
      <c r="AVW105"/>
      <c r="AVX105"/>
      <c r="AVY105"/>
      <c r="AVZ105"/>
      <c r="AWA105"/>
    </row>
    <row r="106" spans="1:1275" ht="15" x14ac:dyDescent="0.25">
      <c r="A106" s="41" t="s">
        <v>226</v>
      </c>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v>1</v>
      </c>
      <c r="AG106" s="40">
        <v>177600</v>
      </c>
      <c r="AH106" s="40"/>
      <c r="AI106" s="40"/>
      <c r="AJ106" s="40">
        <v>1</v>
      </c>
      <c r="AK106" s="40">
        <v>177600</v>
      </c>
      <c r="AL106" s="40">
        <v>1</v>
      </c>
      <c r="AM106" s="40">
        <v>177600</v>
      </c>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c r="IT106" s="40"/>
      <c r="IU106" s="40"/>
      <c r="IV106" s="40"/>
      <c r="IW106" s="40"/>
      <c r="IX106" s="40"/>
      <c r="IY106" s="40"/>
      <c r="IZ106" s="40"/>
      <c r="JA106" s="40"/>
      <c r="JB106" s="40"/>
      <c r="JC106" s="40"/>
      <c r="JD106" s="40"/>
      <c r="JE106" s="40"/>
      <c r="JF106" s="40"/>
      <c r="JG106" s="40"/>
      <c r="JH106" s="40"/>
      <c r="JI106" s="40"/>
      <c r="JJ106" s="40"/>
      <c r="JK106" s="40"/>
      <c r="JL106" s="40"/>
      <c r="JM106" s="40"/>
      <c r="JN106" s="40"/>
      <c r="JO106" s="40"/>
      <c r="JP106" s="40"/>
      <c r="JQ106" s="40"/>
      <c r="JR106" s="40"/>
      <c r="JS106" s="40"/>
      <c r="JT106" s="40"/>
      <c r="JU106" s="40"/>
      <c r="JV106" s="40"/>
      <c r="JW106" s="40"/>
      <c r="JX106" s="40"/>
      <c r="JY106" s="40"/>
      <c r="JZ106" s="40"/>
      <c r="KA106" s="40"/>
      <c r="KB106" s="40"/>
      <c r="KC106" s="40"/>
      <c r="KD106" s="40"/>
      <c r="KE106" s="40"/>
      <c r="KF106" s="40"/>
      <c r="KG106" s="40"/>
      <c r="KH106" s="40"/>
      <c r="KI106" s="40"/>
      <c r="KJ106" s="40"/>
      <c r="KK106" s="40"/>
      <c r="KL106" s="40"/>
      <c r="KM106" s="40"/>
      <c r="KN106" s="40"/>
      <c r="KO106" s="40"/>
      <c r="KP106" s="40"/>
      <c r="KQ106" s="40"/>
      <c r="KR106" s="40"/>
      <c r="KS106" s="40"/>
      <c r="KT106" s="40"/>
      <c r="KU106" s="40"/>
      <c r="KV106" s="40"/>
      <c r="KW106" s="40"/>
      <c r="KX106" s="40"/>
      <c r="KY106" s="40"/>
      <c r="KZ106" s="40"/>
      <c r="LA106" s="40"/>
      <c r="LB106" s="40"/>
      <c r="LC106" s="40"/>
      <c r="LD106" s="40"/>
      <c r="LE106" s="40"/>
      <c r="LF106" s="40"/>
      <c r="LG106" s="40"/>
      <c r="LH106" s="40"/>
      <c r="LI106" s="40"/>
      <c r="LJ106" s="40"/>
      <c r="LK106" s="40"/>
      <c r="LL106" s="40"/>
      <c r="LM106" s="40"/>
      <c r="LN106" s="40"/>
      <c r="LO106" s="40"/>
      <c r="LP106" s="40"/>
      <c r="LQ106" s="40"/>
      <c r="LR106" s="40"/>
      <c r="LS106" s="40"/>
      <c r="LT106" s="40"/>
      <c r="LU106" s="40"/>
      <c r="LV106" s="40"/>
      <c r="LW106" s="40"/>
      <c r="LX106" s="40"/>
      <c r="LY106" s="40"/>
      <c r="LZ106" s="40"/>
      <c r="MA106" s="40"/>
      <c r="MB106" s="40"/>
      <c r="MC106" s="40"/>
      <c r="MD106" s="40"/>
      <c r="ME106" s="40"/>
      <c r="MF106" s="40"/>
      <c r="MG106" s="40"/>
      <c r="MH106" s="40"/>
      <c r="MI106" s="40"/>
      <c r="MJ106" s="40"/>
      <c r="MK106" s="40"/>
      <c r="ML106" s="40"/>
      <c r="MM106" s="40"/>
      <c r="MN106" s="40"/>
      <c r="MO106" s="40"/>
      <c r="MP106" s="40"/>
      <c r="MQ106" s="40"/>
      <c r="MR106" s="40"/>
      <c r="MS106" s="40"/>
      <c r="MT106" s="40"/>
      <c r="MU106" s="40"/>
      <c r="MV106" s="40"/>
      <c r="MW106" s="40"/>
      <c r="MX106" s="40"/>
      <c r="MY106" s="40"/>
      <c r="MZ106" s="40">
        <v>1</v>
      </c>
      <c r="NA106" s="40">
        <v>177600</v>
      </c>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c r="SB106"/>
      <c r="SC106"/>
      <c r="SD106"/>
      <c r="SE106"/>
      <c r="SF106"/>
      <c r="SG106"/>
      <c r="SH106"/>
      <c r="SI106"/>
      <c r="SJ106"/>
      <c r="SK106"/>
      <c r="SL106"/>
      <c r="SM106"/>
      <c r="SN106"/>
      <c r="SO106"/>
      <c r="SP106"/>
      <c r="SQ106"/>
      <c r="SR106"/>
      <c r="SS106"/>
      <c r="ST106"/>
      <c r="SU106"/>
      <c r="SV106"/>
      <c r="SW106"/>
      <c r="SX106"/>
      <c r="SY106"/>
      <c r="SZ106"/>
      <c r="TA106"/>
      <c r="TB106"/>
      <c r="TC106"/>
      <c r="TD106"/>
      <c r="TE106"/>
      <c r="TF106"/>
      <c r="TG106"/>
      <c r="TH106"/>
      <c r="TI106"/>
      <c r="TJ106"/>
      <c r="TK106"/>
      <c r="TL106"/>
      <c r="TM106"/>
      <c r="TN106"/>
      <c r="TO106"/>
      <c r="TP106"/>
      <c r="TQ106"/>
      <c r="TR106"/>
      <c r="TS106"/>
      <c r="TT106"/>
      <c r="TU106"/>
      <c r="TV106"/>
      <c r="TW106"/>
      <c r="TX106"/>
      <c r="TY106"/>
      <c r="TZ106"/>
      <c r="UA106"/>
      <c r="UB106"/>
      <c r="UC106"/>
      <c r="UD106"/>
      <c r="UE106"/>
      <c r="UF106"/>
      <c r="UG106"/>
      <c r="UH106"/>
      <c r="UI106"/>
      <c r="UJ106"/>
      <c r="UK106"/>
      <c r="UL106"/>
      <c r="UM106"/>
      <c r="UN106"/>
      <c r="UO106"/>
      <c r="UP106"/>
      <c r="UQ106"/>
      <c r="UR106"/>
      <c r="US106"/>
      <c r="UT106"/>
      <c r="UU106"/>
      <c r="UV106"/>
      <c r="UW106"/>
      <c r="UX106"/>
      <c r="UY106"/>
      <c r="UZ106"/>
      <c r="VA106"/>
      <c r="VB106"/>
      <c r="VC106"/>
      <c r="VD106"/>
      <c r="VE106"/>
      <c r="VF106"/>
      <c r="VG106"/>
      <c r="VH106"/>
      <c r="VI106"/>
      <c r="VJ106"/>
      <c r="VK106"/>
      <c r="VL106"/>
      <c r="VM106"/>
      <c r="VN106"/>
      <c r="VO106"/>
      <c r="VP106"/>
      <c r="VQ106"/>
      <c r="VR106"/>
      <c r="VS106"/>
      <c r="VT106"/>
      <c r="VU106"/>
      <c r="VV106"/>
      <c r="VW106"/>
      <c r="VX106"/>
      <c r="VY106"/>
      <c r="VZ106"/>
      <c r="WA106"/>
      <c r="WB106"/>
      <c r="WC106"/>
      <c r="WD106"/>
      <c r="WE106"/>
      <c r="WF106"/>
      <c r="WG106"/>
      <c r="WH106"/>
      <c r="WI106"/>
      <c r="WJ106"/>
      <c r="WK106"/>
      <c r="WL106"/>
      <c r="WM106"/>
      <c r="WN106"/>
      <c r="WO106"/>
      <c r="WP106"/>
      <c r="WQ106"/>
      <c r="WR106"/>
      <c r="WS106"/>
      <c r="WT106"/>
      <c r="WU106"/>
      <c r="WV106"/>
      <c r="WW106"/>
      <c r="WX106"/>
      <c r="WY106"/>
      <c r="WZ106"/>
      <c r="XA106"/>
      <c r="XB106"/>
      <c r="XC106"/>
      <c r="XD106"/>
      <c r="XE106"/>
      <c r="XF106"/>
      <c r="XG106"/>
      <c r="XH106"/>
      <c r="XI106"/>
      <c r="XJ106"/>
      <c r="XK106"/>
      <c r="XL106"/>
      <c r="XM106"/>
      <c r="XN106"/>
      <c r="XO106"/>
      <c r="XP106"/>
      <c r="XQ106"/>
      <c r="XR106"/>
      <c r="XS106"/>
      <c r="XT106"/>
      <c r="XU106"/>
      <c r="XV106"/>
      <c r="XW106"/>
      <c r="XX106"/>
      <c r="XY106"/>
      <c r="XZ106"/>
      <c r="YA106"/>
      <c r="YB106"/>
      <c r="YC106"/>
      <c r="YD106"/>
      <c r="YE106"/>
      <c r="YF106"/>
      <c r="YG106"/>
      <c r="YH106"/>
      <c r="YI106"/>
      <c r="YJ106"/>
      <c r="YK106"/>
      <c r="YL106"/>
      <c r="YM106"/>
      <c r="YN106"/>
      <c r="YO106"/>
      <c r="YP106"/>
      <c r="YQ106"/>
      <c r="YR106"/>
      <c r="YS106"/>
      <c r="YT106"/>
      <c r="YU106"/>
      <c r="YV106"/>
      <c r="YW106"/>
      <c r="YX106"/>
      <c r="YY106"/>
      <c r="YZ106"/>
      <c r="ZA106"/>
      <c r="ZB106"/>
      <c r="ZC106"/>
      <c r="ZD106"/>
      <c r="ZE106"/>
      <c r="ZF106"/>
      <c r="ZG106"/>
      <c r="ZH106"/>
      <c r="ZI106"/>
      <c r="ZJ106"/>
      <c r="ZK106"/>
      <c r="ZL106"/>
      <c r="ZM106"/>
      <c r="ZN106"/>
      <c r="ZO106"/>
      <c r="ZP106"/>
      <c r="ZQ106"/>
      <c r="ZR106"/>
      <c r="ZS106"/>
      <c r="ZT106"/>
      <c r="ZU106"/>
      <c r="ZV106"/>
      <c r="ZW106"/>
      <c r="ZX106"/>
      <c r="ZY106"/>
      <c r="ZZ106"/>
      <c r="AAA106"/>
      <c r="AAB106"/>
      <c r="AAC106"/>
      <c r="AAD106"/>
      <c r="AAE106"/>
      <c r="AAF106"/>
      <c r="AAG106"/>
      <c r="AAH106"/>
      <c r="AAI106"/>
      <c r="AAJ106"/>
      <c r="AAK106"/>
      <c r="AAL106"/>
      <c r="AAM106"/>
      <c r="AAN106"/>
      <c r="AAO106"/>
      <c r="AAP106"/>
      <c r="AAQ106"/>
      <c r="AAR106"/>
      <c r="AAS106"/>
      <c r="AAT106"/>
      <c r="AAU106"/>
      <c r="AAV106"/>
      <c r="AAW106"/>
      <c r="AAX106"/>
      <c r="AAY106"/>
      <c r="AAZ106"/>
      <c r="ABA106"/>
      <c r="ABB106"/>
      <c r="ABC106"/>
      <c r="ABD106"/>
      <c r="ABE106"/>
      <c r="ABF106"/>
      <c r="ABG106"/>
      <c r="ABH106"/>
      <c r="ABI106"/>
      <c r="ABJ106"/>
      <c r="ABK106"/>
      <c r="ABL106"/>
      <c r="ABM106"/>
      <c r="ABN106"/>
      <c r="ABO106"/>
      <c r="ABP106"/>
      <c r="ABQ106"/>
      <c r="ABR106"/>
      <c r="ABS106"/>
      <c r="ABT106"/>
      <c r="ABU106"/>
      <c r="ABV106"/>
      <c r="ABW106"/>
      <c r="ABX106"/>
      <c r="ABY106"/>
      <c r="ABZ106"/>
      <c r="ACA106"/>
      <c r="ACB106"/>
      <c r="ACC106"/>
      <c r="ACD106"/>
      <c r="ACE106"/>
      <c r="ACF106"/>
      <c r="ACG106"/>
      <c r="ACH106"/>
      <c r="ACI106"/>
      <c r="ACJ106"/>
      <c r="ACK106"/>
      <c r="ACL106"/>
      <c r="ACM106"/>
      <c r="ACN106"/>
      <c r="ACO106"/>
      <c r="ACP106"/>
      <c r="ACQ106"/>
      <c r="ACR106"/>
      <c r="ACS106"/>
      <c r="ACT106"/>
      <c r="ACU106"/>
      <c r="ACV106"/>
      <c r="ACW106"/>
      <c r="ACX106"/>
      <c r="ACY106"/>
      <c r="ACZ106"/>
      <c r="ADA106"/>
      <c r="ADB106"/>
      <c r="ADC106"/>
      <c r="ADD106"/>
      <c r="ADE106"/>
      <c r="ADF106"/>
      <c r="ADG106"/>
      <c r="ADH106"/>
      <c r="ADI106"/>
      <c r="ADJ106"/>
      <c r="ADK106"/>
      <c r="ADL106"/>
      <c r="ADM106"/>
      <c r="ADN106"/>
      <c r="ADO106"/>
      <c r="ADP106"/>
      <c r="ADQ106"/>
      <c r="ADR106"/>
      <c r="ADS106"/>
      <c r="ADT106"/>
      <c r="ADU106"/>
      <c r="ADV106"/>
      <c r="ADW106"/>
      <c r="ADX106"/>
      <c r="ADY106"/>
      <c r="ADZ106"/>
      <c r="AEA106"/>
      <c r="AEB106"/>
      <c r="AEC106"/>
      <c r="AED106"/>
      <c r="AEE106"/>
      <c r="AEF106"/>
      <c r="AEG106"/>
      <c r="AEH106"/>
      <c r="AEI106"/>
      <c r="AEJ106"/>
      <c r="AEK106"/>
      <c r="AEL106"/>
      <c r="AEM106"/>
      <c r="AEN106"/>
      <c r="AEO106"/>
      <c r="AEP106"/>
      <c r="AEQ106"/>
      <c r="AER106"/>
      <c r="AES106"/>
      <c r="AET106"/>
      <c r="AEU106"/>
      <c r="AEV106"/>
      <c r="AEW106"/>
      <c r="AEX106"/>
      <c r="AEY106"/>
      <c r="AEZ106"/>
      <c r="AFA106"/>
      <c r="AFB106"/>
      <c r="AFC106"/>
      <c r="AFD106"/>
      <c r="AFE106"/>
      <c r="AFF106"/>
      <c r="AFG106"/>
      <c r="AFH106"/>
      <c r="AFI106"/>
      <c r="AFJ106"/>
      <c r="AFK106"/>
      <c r="AFL106"/>
      <c r="AFM106"/>
      <c r="AFN106"/>
      <c r="AFO106"/>
      <c r="AFP106"/>
      <c r="AFQ106"/>
      <c r="AFR106"/>
      <c r="AFS106"/>
      <c r="AFT106"/>
      <c r="AFU106"/>
      <c r="AFV106"/>
      <c r="AFW106"/>
      <c r="AFX106"/>
      <c r="AFY106"/>
      <c r="AFZ106"/>
      <c r="AGA106"/>
      <c r="AGB106"/>
      <c r="AGC106"/>
      <c r="AGD106"/>
      <c r="AGE106"/>
      <c r="AGF106"/>
      <c r="AGG106"/>
      <c r="AGH106"/>
      <c r="AGI106"/>
      <c r="AGJ106"/>
      <c r="AGK106"/>
      <c r="AGL106"/>
      <c r="AGM106"/>
      <c r="AGN106"/>
      <c r="AGO106"/>
      <c r="AGP106"/>
      <c r="AGQ106"/>
      <c r="AGR106"/>
      <c r="AGS106"/>
      <c r="AGT106"/>
      <c r="AGU106"/>
      <c r="AGV106"/>
      <c r="AGW106"/>
      <c r="AGX106"/>
      <c r="AGY106"/>
      <c r="AGZ106"/>
      <c r="AHA106"/>
      <c r="AHB106"/>
      <c r="AHC106"/>
      <c r="AHD106"/>
      <c r="AHE106"/>
      <c r="AHF106"/>
      <c r="AHG106"/>
      <c r="AHH106"/>
      <c r="AHI106"/>
      <c r="AHJ106"/>
      <c r="AHK106"/>
      <c r="AHL106"/>
      <c r="AHM106"/>
      <c r="AHN106"/>
      <c r="AHO106"/>
      <c r="AHP106"/>
      <c r="AHQ106"/>
      <c r="AHR106"/>
      <c r="AHS106"/>
      <c r="AHT106"/>
      <c r="AHU106"/>
      <c r="AHV106"/>
      <c r="AHW106"/>
      <c r="AHX106"/>
      <c r="AHY106"/>
      <c r="AHZ106"/>
      <c r="AIA106"/>
      <c r="AIB106"/>
      <c r="AIC106"/>
      <c r="AID106"/>
      <c r="AIE106"/>
      <c r="AIF106"/>
      <c r="AIG106"/>
      <c r="AIH106"/>
      <c r="AII106"/>
      <c r="AIJ106"/>
      <c r="AIK106"/>
      <c r="AIL106"/>
      <c r="AIM106"/>
      <c r="AIN106"/>
      <c r="AIO106"/>
      <c r="AIP106"/>
      <c r="AIQ106"/>
      <c r="AIR106"/>
      <c r="AIS106"/>
      <c r="AIT106"/>
      <c r="AIU106"/>
      <c r="AIV106"/>
      <c r="AIW106"/>
      <c r="AIX106"/>
      <c r="AIY106"/>
      <c r="AIZ106"/>
      <c r="AJA106"/>
      <c r="AJB106"/>
      <c r="AJC106"/>
      <c r="AJD106"/>
      <c r="AJE106"/>
      <c r="AJF106"/>
      <c r="AJG106"/>
      <c r="AJH106"/>
      <c r="AJI106"/>
      <c r="AJJ106"/>
      <c r="AJK106"/>
      <c r="AJL106"/>
      <c r="AJM106"/>
      <c r="AJN106"/>
      <c r="AJO106"/>
      <c r="AJP106"/>
      <c r="AJQ106"/>
      <c r="AJR106"/>
      <c r="AJS106"/>
      <c r="AJT106"/>
      <c r="AJU106"/>
      <c r="AJV106"/>
      <c r="AJW106"/>
      <c r="AJX106"/>
      <c r="AJY106"/>
      <c r="AJZ106"/>
      <c r="AKA106"/>
      <c r="AKB106"/>
      <c r="AKC106"/>
      <c r="AKD106"/>
      <c r="AKE106"/>
      <c r="AKF106"/>
      <c r="AKG106"/>
      <c r="AKH106"/>
      <c r="AKI106"/>
      <c r="AKJ106"/>
      <c r="AKK106"/>
      <c r="AKL106"/>
      <c r="AKM106"/>
      <c r="AKN106"/>
      <c r="AKO106"/>
      <c r="AKP106"/>
      <c r="AKQ106"/>
      <c r="AKR106"/>
      <c r="AKS106"/>
      <c r="AKT106"/>
      <c r="AKU106"/>
      <c r="AKV106"/>
      <c r="AKW106"/>
      <c r="AKX106"/>
      <c r="AKY106"/>
      <c r="AKZ106"/>
      <c r="ALA106"/>
      <c r="ALB106"/>
      <c r="ALC106"/>
      <c r="ALD106"/>
      <c r="ALE106"/>
      <c r="ALF106"/>
      <c r="ALG106"/>
      <c r="ALH106"/>
      <c r="ALI106"/>
      <c r="ALJ106"/>
      <c r="ALK106"/>
      <c r="ALL106"/>
      <c r="ALM106"/>
      <c r="ALN106"/>
      <c r="ALO106"/>
      <c r="ALP106"/>
      <c r="ALQ106"/>
      <c r="ALR106"/>
      <c r="ALS106"/>
      <c r="ALT106"/>
      <c r="ALU106"/>
      <c r="ALV106"/>
      <c r="ALW106"/>
      <c r="ALX106"/>
      <c r="ALY106"/>
      <c r="ALZ106"/>
      <c r="AMA106"/>
      <c r="AMB106"/>
      <c r="AMC106"/>
      <c r="AMD106"/>
      <c r="AME106"/>
      <c r="AMF106"/>
      <c r="AMG106"/>
      <c r="AMH106"/>
      <c r="AMI106"/>
      <c r="AMJ106"/>
      <c r="AMK106"/>
      <c r="AML106"/>
      <c r="AMM106"/>
      <c r="AMN106"/>
      <c r="AMO106"/>
      <c r="AMP106"/>
      <c r="AMQ106"/>
      <c r="AMR106"/>
      <c r="AMS106"/>
      <c r="AMT106"/>
      <c r="AMU106"/>
      <c r="AMV106"/>
      <c r="AMW106"/>
      <c r="AMX106"/>
      <c r="AMY106"/>
      <c r="AMZ106"/>
      <c r="ANA106"/>
      <c r="ANB106"/>
      <c r="ANC106"/>
      <c r="AND106"/>
      <c r="ANE106"/>
      <c r="ANF106"/>
      <c r="ANG106"/>
      <c r="ANH106"/>
      <c r="ANI106"/>
      <c r="ANJ106"/>
      <c r="ANK106"/>
      <c r="ANL106"/>
      <c r="ANM106"/>
      <c r="ANN106"/>
      <c r="ANO106"/>
      <c r="ANP106"/>
      <c r="ANQ106"/>
      <c r="ANR106"/>
      <c r="ANS106"/>
      <c r="ANT106"/>
      <c r="ANU106"/>
      <c r="ANV106"/>
      <c r="ANW106"/>
      <c r="ANX106"/>
      <c r="ANY106"/>
      <c r="ANZ106"/>
      <c r="AOA106"/>
      <c r="AOB106"/>
      <c r="AOC106"/>
      <c r="AOD106"/>
      <c r="AOE106"/>
      <c r="AOF106"/>
      <c r="AOG106"/>
      <c r="AOH106"/>
      <c r="AOI106"/>
      <c r="AOJ106"/>
      <c r="AOK106"/>
      <c r="AOL106"/>
      <c r="AOM106"/>
      <c r="AON106"/>
      <c r="AOO106"/>
      <c r="AOP106"/>
      <c r="AOQ106"/>
      <c r="AOR106"/>
      <c r="AOS106"/>
      <c r="AOT106"/>
      <c r="AOU106"/>
      <c r="AOV106"/>
      <c r="AOW106"/>
      <c r="AOX106"/>
      <c r="AOY106"/>
      <c r="AOZ106"/>
      <c r="APA106"/>
      <c r="APB106"/>
      <c r="APC106"/>
      <c r="APD106"/>
      <c r="APE106"/>
      <c r="APF106"/>
      <c r="APG106"/>
      <c r="APH106"/>
      <c r="API106"/>
      <c r="APJ106"/>
      <c r="APK106"/>
      <c r="APL106"/>
      <c r="APM106"/>
      <c r="APN106"/>
      <c r="APO106"/>
      <c r="APP106"/>
      <c r="APQ106"/>
      <c r="APR106"/>
      <c r="APS106"/>
      <c r="APT106"/>
      <c r="APU106"/>
      <c r="APV106"/>
      <c r="APW106"/>
      <c r="APX106"/>
      <c r="APY106"/>
      <c r="APZ106"/>
      <c r="AQA106"/>
      <c r="AQB106"/>
      <c r="AQC106"/>
      <c r="AQD106"/>
      <c r="AQE106"/>
      <c r="AQF106"/>
      <c r="AQG106"/>
      <c r="AQH106"/>
      <c r="AQI106"/>
      <c r="AQJ106"/>
      <c r="AQK106"/>
      <c r="AQL106"/>
      <c r="AQM106"/>
      <c r="AQN106"/>
      <c r="AQO106"/>
      <c r="AQP106"/>
      <c r="AQQ106"/>
      <c r="AQR106"/>
      <c r="AQS106"/>
      <c r="AQT106"/>
      <c r="AQU106"/>
      <c r="AQV106"/>
      <c r="AQW106"/>
      <c r="AQX106"/>
      <c r="AQY106"/>
      <c r="AQZ106"/>
      <c r="ARA106"/>
      <c r="ARB106"/>
      <c r="ARC106"/>
      <c r="ARD106"/>
      <c r="ARE106"/>
      <c r="ARF106"/>
      <c r="ARG106"/>
      <c r="ARH106"/>
      <c r="ARI106"/>
      <c r="ARJ106"/>
      <c r="ARK106"/>
      <c r="ARL106"/>
      <c r="ARM106"/>
      <c r="ARN106"/>
      <c r="ARO106"/>
      <c r="ARP106"/>
      <c r="ARQ106"/>
      <c r="ARR106"/>
      <c r="ARS106"/>
      <c r="ART106"/>
      <c r="ARU106"/>
      <c r="ARV106"/>
      <c r="ARW106"/>
      <c r="ARX106"/>
      <c r="ARY106"/>
      <c r="ARZ106"/>
      <c r="ASA106"/>
      <c r="ASB106"/>
      <c r="ASC106"/>
      <c r="ASD106"/>
      <c r="ASE106"/>
      <c r="ASF106"/>
      <c r="ASG106"/>
      <c r="ASH106"/>
      <c r="ASI106"/>
      <c r="ASJ106"/>
      <c r="ASK106"/>
      <c r="ASL106"/>
      <c r="ASM106"/>
      <c r="ASN106"/>
      <c r="ASO106"/>
      <c r="ASP106"/>
      <c r="ASQ106"/>
      <c r="ASR106"/>
      <c r="ASS106"/>
      <c r="AST106"/>
      <c r="ASU106"/>
      <c r="ASV106"/>
      <c r="ASW106"/>
      <c r="ASX106"/>
      <c r="ASY106"/>
      <c r="ASZ106"/>
      <c r="ATA106"/>
      <c r="ATB106"/>
      <c r="ATC106"/>
      <c r="ATD106"/>
      <c r="ATE106"/>
      <c r="ATF106"/>
      <c r="ATG106"/>
      <c r="ATH106"/>
      <c r="ATI106"/>
      <c r="ATJ106"/>
      <c r="ATK106"/>
      <c r="ATL106"/>
      <c r="ATM106"/>
      <c r="ATN106"/>
      <c r="ATO106"/>
      <c r="ATP106"/>
      <c r="ATQ106"/>
      <c r="ATR106"/>
      <c r="ATS106"/>
      <c r="ATT106"/>
      <c r="ATU106"/>
      <c r="ATV106"/>
      <c r="ATW106"/>
      <c r="ATX106"/>
      <c r="ATY106"/>
      <c r="ATZ106"/>
      <c r="AUA106"/>
      <c r="AUB106"/>
      <c r="AUC106"/>
      <c r="AUD106"/>
      <c r="AUE106"/>
      <c r="AUF106"/>
      <c r="AUG106"/>
      <c r="AUH106"/>
      <c r="AUI106"/>
      <c r="AUJ106"/>
      <c r="AUK106"/>
      <c r="AUL106"/>
      <c r="AUM106"/>
      <c r="AUN106"/>
      <c r="AUO106"/>
      <c r="AUP106"/>
      <c r="AUQ106"/>
      <c r="AUR106"/>
      <c r="AUS106"/>
      <c r="AUT106"/>
      <c r="AUU106"/>
      <c r="AUV106"/>
      <c r="AUW106"/>
      <c r="AUX106"/>
      <c r="AUY106"/>
      <c r="AUZ106"/>
      <c r="AVA106"/>
      <c r="AVB106"/>
      <c r="AVC106"/>
      <c r="AVD106"/>
      <c r="AVE106"/>
      <c r="AVF106"/>
      <c r="AVG106"/>
      <c r="AVH106"/>
      <c r="AVI106"/>
      <c r="AVJ106"/>
      <c r="AVK106"/>
      <c r="AVL106"/>
      <c r="AVM106"/>
      <c r="AVN106"/>
      <c r="AVO106"/>
      <c r="AVP106"/>
      <c r="AVQ106"/>
      <c r="AVR106"/>
      <c r="AVS106"/>
      <c r="AVT106"/>
      <c r="AVU106"/>
      <c r="AVV106"/>
      <c r="AVW106"/>
      <c r="AVX106"/>
      <c r="AVY106"/>
      <c r="AVZ106"/>
      <c r="AWA106"/>
    </row>
    <row r="107" spans="1:1275" ht="15" x14ac:dyDescent="0.25">
      <c r="A107" s="41" t="s">
        <v>229</v>
      </c>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v>1</v>
      </c>
      <c r="HQ107" s="40">
        <v>9376.2513877177607</v>
      </c>
      <c r="HR107" s="40"/>
      <c r="HS107" s="40"/>
      <c r="HT107" s="40">
        <v>1</v>
      </c>
      <c r="HU107" s="40">
        <v>9376.2513877177607</v>
      </c>
      <c r="HV107" s="40">
        <v>1</v>
      </c>
      <c r="HW107" s="40">
        <v>9376.2513877177607</v>
      </c>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c r="IT107" s="40"/>
      <c r="IU107" s="40"/>
      <c r="IV107" s="40"/>
      <c r="IW107" s="40"/>
      <c r="IX107" s="40"/>
      <c r="IY107" s="40"/>
      <c r="IZ107" s="40"/>
      <c r="JA107" s="40"/>
      <c r="JB107" s="40"/>
      <c r="JC107" s="40"/>
      <c r="JD107" s="40"/>
      <c r="JE107" s="40"/>
      <c r="JF107" s="40"/>
      <c r="JG107" s="40"/>
      <c r="JH107" s="40"/>
      <c r="JI107" s="40"/>
      <c r="JJ107" s="40"/>
      <c r="JK107" s="40"/>
      <c r="JL107" s="40"/>
      <c r="JM107" s="40"/>
      <c r="JN107" s="40"/>
      <c r="JO107" s="40"/>
      <c r="JP107" s="40"/>
      <c r="JQ107" s="40"/>
      <c r="JR107" s="40"/>
      <c r="JS107" s="40"/>
      <c r="JT107" s="40"/>
      <c r="JU107" s="40"/>
      <c r="JV107" s="40"/>
      <c r="JW107" s="40"/>
      <c r="JX107" s="40"/>
      <c r="JY107" s="40"/>
      <c r="JZ107" s="40"/>
      <c r="KA107" s="40"/>
      <c r="KB107" s="40"/>
      <c r="KC107" s="40"/>
      <c r="KD107" s="40"/>
      <c r="KE107" s="40"/>
      <c r="KF107" s="40"/>
      <c r="KG107" s="40"/>
      <c r="KH107" s="40"/>
      <c r="KI107" s="40"/>
      <c r="KJ107" s="40"/>
      <c r="KK107" s="40"/>
      <c r="KL107" s="40"/>
      <c r="KM107" s="40"/>
      <c r="KN107" s="40"/>
      <c r="KO107" s="40"/>
      <c r="KP107" s="40"/>
      <c r="KQ107" s="40"/>
      <c r="KR107" s="40"/>
      <c r="KS107" s="40"/>
      <c r="KT107" s="40"/>
      <c r="KU107" s="40"/>
      <c r="KV107" s="40"/>
      <c r="KW107" s="40"/>
      <c r="KX107" s="40"/>
      <c r="KY107" s="40"/>
      <c r="KZ107" s="40"/>
      <c r="LA107" s="40"/>
      <c r="LB107" s="40"/>
      <c r="LC107" s="40"/>
      <c r="LD107" s="40"/>
      <c r="LE107" s="40"/>
      <c r="LF107" s="40"/>
      <c r="LG107" s="40"/>
      <c r="LH107" s="40"/>
      <c r="LI107" s="40"/>
      <c r="LJ107" s="40"/>
      <c r="LK107" s="40"/>
      <c r="LL107" s="40"/>
      <c r="LM107" s="40"/>
      <c r="LN107" s="40"/>
      <c r="LO107" s="40"/>
      <c r="LP107" s="40"/>
      <c r="LQ107" s="40"/>
      <c r="LR107" s="40"/>
      <c r="LS107" s="40"/>
      <c r="LT107" s="40"/>
      <c r="LU107" s="40"/>
      <c r="LV107" s="40"/>
      <c r="LW107" s="40"/>
      <c r="LX107" s="40"/>
      <c r="LY107" s="40"/>
      <c r="LZ107" s="40"/>
      <c r="MA107" s="40"/>
      <c r="MB107" s="40"/>
      <c r="MC107" s="40"/>
      <c r="MD107" s="40"/>
      <c r="ME107" s="40"/>
      <c r="MF107" s="40"/>
      <c r="MG107" s="40"/>
      <c r="MH107" s="40"/>
      <c r="MI107" s="40"/>
      <c r="MJ107" s="40"/>
      <c r="MK107" s="40"/>
      <c r="ML107" s="40"/>
      <c r="MM107" s="40"/>
      <c r="MN107" s="40"/>
      <c r="MO107" s="40"/>
      <c r="MP107" s="40"/>
      <c r="MQ107" s="40"/>
      <c r="MR107" s="40"/>
      <c r="MS107" s="40"/>
      <c r="MT107" s="40"/>
      <c r="MU107" s="40"/>
      <c r="MV107" s="40"/>
      <c r="MW107" s="40"/>
      <c r="MX107" s="40"/>
      <c r="MY107" s="40"/>
      <c r="MZ107" s="40">
        <v>1</v>
      </c>
      <c r="NA107" s="40">
        <v>9376.2513877177607</v>
      </c>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c r="SB107"/>
      <c r="SC107"/>
      <c r="SD107"/>
      <c r="SE107"/>
      <c r="SF107"/>
      <c r="SG107"/>
      <c r="SH107"/>
      <c r="SI107"/>
      <c r="SJ107"/>
      <c r="SK107"/>
      <c r="SL107"/>
      <c r="SM107"/>
      <c r="SN107"/>
      <c r="SO107"/>
      <c r="SP107"/>
      <c r="SQ107"/>
      <c r="SR107"/>
      <c r="SS107"/>
      <c r="ST107"/>
      <c r="SU107"/>
      <c r="SV107"/>
      <c r="SW107"/>
      <c r="SX107"/>
      <c r="SY107"/>
      <c r="SZ107"/>
      <c r="TA107"/>
      <c r="TB107"/>
      <c r="TC107"/>
      <c r="TD107"/>
      <c r="TE107"/>
      <c r="TF107"/>
      <c r="TG107"/>
      <c r="TH107"/>
      <c r="TI107"/>
      <c r="TJ107"/>
      <c r="TK107"/>
      <c r="TL107"/>
      <c r="TM107"/>
      <c r="TN107"/>
      <c r="TO107"/>
      <c r="TP107"/>
      <c r="TQ107"/>
      <c r="TR107"/>
      <c r="TS107"/>
      <c r="TT107"/>
      <c r="TU107"/>
      <c r="TV107"/>
      <c r="TW107"/>
      <c r="TX107"/>
      <c r="TY107"/>
      <c r="TZ107"/>
      <c r="UA107"/>
      <c r="UB107"/>
      <c r="UC107"/>
      <c r="UD107"/>
      <c r="UE107"/>
      <c r="UF107"/>
      <c r="UG107"/>
      <c r="UH107"/>
      <c r="UI107"/>
      <c r="UJ107"/>
      <c r="UK107"/>
      <c r="UL107"/>
      <c r="UM107"/>
      <c r="UN107"/>
      <c r="UO107"/>
      <c r="UP107"/>
      <c r="UQ107"/>
      <c r="UR107"/>
      <c r="US107"/>
      <c r="UT107"/>
      <c r="UU107"/>
      <c r="UV107"/>
      <c r="UW107"/>
      <c r="UX107"/>
      <c r="UY107"/>
      <c r="UZ107"/>
      <c r="VA107"/>
      <c r="VB107"/>
      <c r="VC107"/>
      <c r="VD107"/>
      <c r="VE107"/>
      <c r="VF107"/>
      <c r="VG107"/>
      <c r="VH107"/>
      <c r="VI107"/>
      <c r="VJ107"/>
      <c r="VK107"/>
      <c r="VL107"/>
      <c r="VM107"/>
      <c r="VN107"/>
      <c r="VO107"/>
      <c r="VP107"/>
      <c r="VQ107"/>
      <c r="VR107"/>
      <c r="VS107"/>
      <c r="VT107"/>
      <c r="VU107"/>
      <c r="VV107"/>
      <c r="VW107"/>
      <c r="VX107"/>
      <c r="VY107"/>
      <c r="VZ107"/>
      <c r="WA107"/>
      <c r="WB107"/>
      <c r="WC107"/>
      <c r="WD107"/>
      <c r="WE107"/>
      <c r="WF107"/>
      <c r="WG107"/>
      <c r="WH107"/>
      <c r="WI107"/>
      <c r="WJ107"/>
      <c r="WK107"/>
      <c r="WL107"/>
      <c r="WM107"/>
      <c r="WN107"/>
      <c r="WO107"/>
      <c r="WP107"/>
      <c r="WQ107"/>
      <c r="WR107"/>
      <c r="WS107"/>
      <c r="WT107"/>
      <c r="WU107"/>
      <c r="WV107"/>
      <c r="WW107"/>
      <c r="WX107"/>
      <c r="WY107"/>
      <c r="WZ107"/>
      <c r="XA107"/>
      <c r="XB107"/>
      <c r="XC107"/>
      <c r="XD107"/>
      <c r="XE107"/>
      <c r="XF107"/>
      <c r="XG107"/>
      <c r="XH107"/>
      <c r="XI107"/>
      <c r="XJ107"/>
      <c r="XK107"/>
      <c r="XL107"/>
      <c r="XM107"/>
      <c r="XN107"/>
      <c r="XO107"/>
      <c r="XP107"/>
      <c r="XQ107"/>
      <c r="XR107"/>
      <c r="XS107"/>
      <c r="XT107"/>
      <c r="XU107"/>
      <c r="XV107"/>
      <c r="XW107"/>
      <c r="XX107"/>
      <c r="XY107"/>
      <c r="XZ107"/>
      <c r="YA107"/>
      <c r="YB107"/>
      <c r="YC107"/>
      <c r="YD107"/>
      <c r="YE107"/>
      <c r="YF107"/>
      <c r="YG107"/>
      <c r="YH107"/>
      <c r="YI107"/>
      <c r="YJ107"/>
      <c r="YK107"/>
      <c r="YL107"/>
      <c r="YM107"/>
      <c r="YN107"/>
      <c r="YO107"/>
      <c r="YP107"/>
      <c r="YQ107"/>
      <c r="YR107"/>
      <c r="YS107"/>
      <c r="YT107"/>
      <c r="YU107"/>
      <c r="YV107"/>
      <c r="YW107"/>
      <c r="YX107"/>
      <c r="YY107"/>
      <c r="YZ107"/>
      <c r="ZA107"/>
      <c r="ZB107"/>
      <c r="ZC107"/>
      <c r="ZD107"/>
      <c r="ZE107"/>
      <c r="ZF107"/>
      <c r="ZG107"/>
      <c r="ZH107"/>
      <c r="ZI107"/>
      <c r="ZJ107"/>
      <c r="ZK107"/>
      <c r="ZL107"/>
      <c r="ZM107"/>
      <c r="ZN107"/>
      <c r="ZO107"/>
      <c r="ZP107"/>
      <c r="ZQ107"/>
      <c r="ZR107"/>
      <c r="ZS107"/>
      <c r="ZT107"/>
      <c r="ZU107"/>
      <c r="ZV107"/>
      <c r="ZW107"/>
      <c r="ZX107"/>
      <c r="ZY107"/>
      <c r="ZZ107"/>
      <c r="AAA107"/>
      <c r="AAB107"/>
      <c r="AAC107"/>
      <c r="AAD107"/>
      <c r="AAE107"/>
      <c r="AAF107"/>
      <c r="AAG107"/>
      <c r="AAH107"/>
      <c r="AAI107"/>
      <c r="AAJ107"/>
      <c r="AAK107"/>
      <c r="AAL107"/>
      <c r="AAM107"/>
      <c r="AAN107"/>
      <c r="AAO107"/>
      <c r="AAP107"/>
      <c r="AAQ107"/>
      <c r="AAR107"/>
      <c r="AAS107"/>
      <c r="AAT107"/>
      <c r="AAU107"/>
      <c r="AAV107"/>
      <c r="AAW107"/>
      <c r="AAX107"/>
      <c r="AAY107"/>
      <c r="AAZ107"/>
      <c r="ABA107"/>
      <c r="ABB107"/>
      <c r="ABC107"/>
      <c r="ABD107"/>
      <c r="ABE107"/>
      <c r="ABF107"/>
      <c r="ABG107"/>
      <c r="ABH107"/>
      <c r="ABI107"/>
      <c r="ABJ107"/>
      <c r="ABK107"/>
      <c r="ABL107"/>
      <c r="ABM107"/>
      <c r="ABN107"/>
      <c r="ABO107"/>
      <c r="ABP107"/>
      <c r="ABQ107"/>
      <c r="ABR107"/>
      <c r="ABS107"/>
      <c r="ABT107"/>
      <c r="ABU107"/>
      <c r="ABV107"/>
      <c r="ABW107"/>
      <c r="ABX107"/>
      <c r="ABY107"/>
      <c r="ABZ107"/>
      <c r="ACA107"/>
      <c r="ACB107"/>
      <c r="ACC107"/>
      <c r="ACD107"/>
      <c r="ACE107"/>
      <c r="ACF107"/>
      <c r="ACG107"/>
      <c r="ACH107"/>
      <c r="ACI107"/>
      <c r="ACJ107"/>
      <c r="ACK107"/>
      <c r="ACL107"/>
      <c r="ACM107"/>
      <c r="ACN107"/>
      <c r="ACO107"/>
      <c r="ACP107"/>
      <c r="ACQ107"/>
      <c r="ACR107"/>
      <c r="ACS107"/>
      <c r="ACT107"/>
      <c r="ACU107"/>
      <c r="ACV107"/>
      <c r="ACW107"/>
      <c r="ACX107"/>
      <c r="ACY107"/>
      <c r="ACZ107"/>
      <c r="ADA107"/>
      <c r="ADB107"/>
      <c r="ADC107"/>
      <c r="ADD107"/>
      <c r="ADE107"/>
      <c r="ADF107"/>
      <c r="ADG107"/>
      <c r="ADH107"/>
      <c r="ADI107"/>
      <c r="ADJ107"/>
      <c r="ADK107"/>
      <c r="ADL107"/>
      <c r="ADM107"/>
      <c r="ADN107"/>
      <c r="ADO107"/>
      <c r="ADP107"/>
      <c r="ADQ107"/>
      <c r="ADR107"/>
      <c r="ADS107"/>
      <c r="ADT107"/>
      <c r="ADU107"/>
      <c r="ADV107"/>
      <c r="ADW107"/>
      <c r="ADX107"/>
      <c r="ADY107"/>
      <c r="ADZ107"/>
      <c r="AEA107"/>
      <c r="AEB107"/>
      <c r="AEC107"/>
      <c r="AED107"/>
      <c r="AEE107"/>
      <c r="AEF107"/>
      <c r="AEG107"/>
      <c r="AEH107"/>
      <c r="AEI107"/>
      <c r="AEJ107"/>
      <c r="AEK107"/>
      <c r="AEL107"/>
      <c r="AEM107"/>
      <c r="AEN107"/>
      <c r="AEO107"/>
      <c r="AEP107"/>
      <c r="AEQ107"/>
      <c r="AER107"/>
      <c r="AES107"/>
      <c r="AET107"/>
      <c r="AEU107"/>
      <c r="AEV107"/>
      <c r="AEW107"/>
      <c r="AEX107"/>
      <c r="AEY107"/>
      <c r="AEZ107"/>
      <c r="AFA107"/>
      <c r="AFB107"/>
      <c r="AFC107"/>
      <c r="AFD107"/>
      <c r="AFE107"/>
      <c r="AFF107"/>
      <c r="AFG107"/>
      <c r="AFH107"/>
      <c r="AFI107"/>
      <c r="AFJ107"/>
      <c r="AFK107"/>
      <c r="AFL107"/>
      <c r="AFM107"/>
      <c r="AFN107"/>
      <c r="AFO107"/>
      <c r="AFP107"/>
      <c r="AFQ107"/>
      <c r="AFR107"/>
      <c r="AFS107"/>
      <c r="AFT107"/>
      <c r="AFU107"/>
      <c r="AFV107"/>
      <c r="AFW107"/>
      <c r="AFX107"/>
      <c r="AFY107"/>
      <c r="AFZ107"/>
      <c r="AGA107"/>
      <c r="AGB107"/>
      <c r="AGC107"/>
      <c r="AGD107"/>
      <c r="AGE107"/>
      <c r="AGF107"/>
      <c r="AGG107"/>
      <c r="AGH107"/>
      <c r="AGI107"/>
      <c r="AGJ107"/>
      <c r="AGK107"/>
      <c r="AGL107"/>
      <c r="AGM107"/>
      <c r="AGN107"/>
      <c r="AGO107"/>
      <c r="AGP107"/>
      <c r="AGQ107"/>
      <c r="AGR107"/>
      <c r="AGS107"/>
      <c r="AGT107"/>
      <c r="AGU107"/>
      <c r="AGV107"/>
      <c r="AGW107"/>
      <c r="AGX107"/>
      <c r="AGY107"/>
      <c r="AGZ107"/>
      <c r="AHA107"/>
      <c r="AHB107"/>
      <c r="AHC107"/>
      <c r="AHD107"/>
      <c r="AHE107"/>
      <c r="AHF107"/>
      <c r="AHG107"/>
      <c r="AHH107"/>
      <c r="AHI107"/>
      <c r="AHJ107"/>
      <c r="AHK107"/>
      <c r="AHL107"/>
      <c r="AHM107"/>
      <c r="AHN107"/>
      <c r="AHO107"/>
      <c r="AHP107"/>
      <c r="AHQ107"/>
      <c r="AHR107"/>
      <c r="AHS107"/>
      <c r="AHT107"/>
      <c r="AHU107"/>
      <c r="AHV107"/>
      <c r="AHW107"/>
      <c r="AHX107"/>
      <c r="AHY107"/>
      <c r="AHZ107"/>
      <c r="AIA107"/>
      <c r="AIB107"/>
      <c r="AIC107"/>
      <c r="AID107"/>
      <c r="AIE107"/>
      <c r="AIF107"/>
      <c r="AIG107"/>
      <c r="AIH107"/>
      <c r="AII107"/>
      <c r="AIJ107"/>
      <c r="AIK107"/>
      <c r="AIL107"/>
      <c r="AIM107"/>
      <c r="AIN107"/>
      <c r="AIO107"/>
      <c r="AIP107"/>
      <c r="AIQ107"/>
      <c r="AIR107"/>
      <c r="AIS107"/>
      <c r="AIT107"/>
      <c r="AIU107"/>
      <c r="AIV107"/>
      <c r="AIW107"/>
      <c r="AIX107"/>
      <c r="AIY107"/>
      <c r="AIZ107"/>
      <c r="AJA107"/>
      <c r="AJB107"/>
      <c r="AJC107"/>
      <c r="AJD107"/>
      <c r="AJE107"/>
      <c r="AJF107"/>
      <c r="AJG107"/>
      <c r="AJH107"/>
      <c r="AJI107"/>
      <c r="AJJ107"/>
      <c r="AJK107"/>
      <c r="AJL107"/>
      <c r="AJM107"/>
      <c r="AJN107"/>
      <c r="AJO107"/>
      <c r="AJP107"/>
      <c r="AJQ107"/>
      <c r="AJR107"/>
      <c r="AJS107"/>
      <c r="AJT107"/>
      <c r="AJU107"/>
      <c r="AJV107"/>
      <c r="AJW107"/>
      <c r="AJX107"/>
      <c r="AJY107"/>
      <c r="AJZ107"/>
      <c r="AKA107"/>
      <c r="AKB107"/>
      <c r="AKC107"/>
      <c r="AKD107"/>
      <c r="AKE107"/>
      <c r="AKF107"/>
      <c r="AKG107"/>
      <c r="AKH107"/>
      <c r="AKI107"/>
      <c r="AKJ107"/>
      <c r="AKK107"/>
      <c r="AKL107"/>
      <c r="AKM107"/>
      <c r="AKN107"/>
      <c r="AKO107"/>
      <c r="AKP107"/>
      <c r="AKQ107"/>
      <c r="AKR107"/>
      <c r="AKS107"/>
      <c r="AKT107"/>
      <c r="AKU107"/>
      <c r="AKV107"/>
      <c r="AKW107"/>
      <c r="AKX107"/>
      <c r="AKY107"/>
      <c r="AKZ107"/>
      <c r="ALA107"/>
      <c r="ALB107"/>
      <c r="ALC107"/>
      <c r="ALD107"/>
      <c r="ALE107"/>
      <c r="ALF107"/>
      <c r="ALG107"/>
      <c r="ALH107"/>
      <c r="ALI107"/>
      <c r="ALJ107"/>
      <c r="ALK107"/>
      <c r="ALL107"/>
      <c r="ALM107"/>
      <c r="ALN107"/>
      <c r="ALO107"/>
      <c r="ALP107"/>
      <c r="ALQ107"/>
      <c r="ALR107"/>
      <c r="ALS107"/>
      <c r="ALT107"/>
      <c r="ALU107"/>
      <c r="ALV107"/>
      <c r="ALW107"/>
      <c r="ALX107"/>
      <c r="ALY107"/>
      <c r="ALZ107"/>
      <c r="AMA107"/>
      <c r="AMB107"/>
      <c r="AMC107"/>
      <c r="AMD107"/>
      <c r="AME107"/>
      <c r="AMF107"/>
      <c r="AMG107"/>
      <c r="AMH107"/>
      <c r="AMI107"/>
      <c r="AMJ107"/>
      <c r="AMK107"/>
      <c r="AML107"/>
      <c r="AMM107"/>
      <c r="AMN107"/>
      <c r="AMO107"/>
      <c r="AMP107"/>
      <c r="AMQ107"/>
      <c r="AMR107"/>
      <c r="AMS107"/>
      <c r="AMT107"/>
      <c r="AMU107"/>
      <c r="AMV107"/>
      <c r="AMW107"/>
      <c r="AMX107"/>
      <c r="AMY107"/>
      <c r="AMZ107"/>
      <c r="ANA107"/>
      <c r="ANB107"/>
      <c r="ANC107"/>
      <c r="AND107"/>
      <c r="ANE107"/>
      <c r="ANF107"/>
      <c r="ANG107"/>
      <c r="ANH107"/>
      <c r="ANI107"/>
      <c r="ANJ107"/>
      <c r="ANK107"/>
      <c r="ANL107"/>
      <c r="ANM107"/>
      <c r="ANN107"/>
      <c r="ANO107"/>
      <c r="ANP107"/>
      <c r="ANQ107"/>
      <c r="ANR107"/>
      <c r="ANS107"/>
      <c r="ANT107"/>
      <c r="ANU107"/>
      <c r="ANV107"/>
      <c r="ANW107"/>
      <c r="ANX107"/>
      <c r="ANY107"/>
      <c r="ANZ107"/>
      <c r="AOA107"/>
      <c r="AOB107"/>
      <c r="AOC107"/>
      <c r="AOD107"/>
      <c r="AOE107"/>
      <c r="AOF107"/>
      <c r="AOG107"/>
      <c r="AOH107"/>
      <c r="AOI107"/>
      <c r="AOJ107"/>
      <c r="AOK107"/>
      <c r="AOL107"/>
      <c r="AOM107"/>
      <c r="AON107"/>
      <c r="AOO107"/>
      <c r="AOP107"/>
      <c r="AOQ107"/>
      <c r="AOR107"/>
      <c r="AOS107"/>
      <c r="AOT107"/>
      <c r="AOU107"/>
      <c r="AOV107"/>
      <c r="AOW107"/>
      <c r="AOX107"/>
      <c r="AOY107"/>
      <c r="AOZ107"/>
      <c r="APA107"/>
      <c r="APB107"/>
      <c r="APC107"/>
      <c r="APD107"/>
      <c r="APE107"/>
      <c r="APF107"/>
      <c r="APG107"/>
      <c r="APH107"/>
      <c r="API107"/>
      <c r="APJ107"/>
      <c r="APK107"/>
      <c r="APL107"/>
      <c r="APM107"/>
      <c r="APN107"/>
      <c r="APO107"/>
      <c r="APP107"/>
      <c r="APQ107"/>
      <c r="APR107"/>
      <c r="APS107"/>
      <c r="APT107"/>
      <c r="APU107"/>
      <c r="APV107"/>
      <c r="APW107"/>
      <c r="APX107"/>
      <c r="APY107"/>
      <c r="APZ107"/>
      <c r="AQA107"/>
      <c r="AQB107"/>
      <c r="AQC107"/>
      <c r="AQD107"/>
      <c r="AQE107"/>
      <c r="AQF107"/>
      <c r="AQG107"/>
      <c r="AQH107"/>
      <c r="AQI107"/>
      <c r="AQJ107"/>
      <c r="AQK107"/>
      <c r="AQL107"/>
      <c r="AQM107"/>
      <c r="AQN107"/>
      <c r="AQO107"/>
      <c r="AQP107"/>
      <c r="AQQ107"/>
      <c r="AQR107"/>
      <c r="AQS107"/>
      <c r="AQT107"/>
      <c r="AQU107"/>
      <c r="AQV107"/>
      <c r="AQW107"/>
      <c r="AQX107"/>
      <c r="AQY107"/>
      <c r="AQZ107"/>
      <c r="ARA107"/>
      <c r="ARB107"/>
      <c r="ARC107"/>
      <c r="ARD107"/>
      <c r="ARE107"/>
      <c r="ARF107"/>
      <c r="ARG107"/>
      <c r="ARH107"/>
      <c r="ARI107"/>
      <c r="ARJ107"/>
      <c r="ARK107"/>
      <c r="ARL107"/>
      <c r="ARM107"/>
      <c r="ARN107"/>
      <c r="ARO107"/>
      <c r="ARP107"/>
      <c r="ARQ107"/>
      <c r="ARR107"/>
      <c r="ARS107"/>
      <c r="ART107"/>
      <c r="ARU107"/>
      <c r="ARV107"/>
      <c r="ARW107"/>
      <c r="ARX107"/>
      <c r="ARY107"/>
      <c r="ARZ107"/>
      <c r="ASA107"/>
      <c r="ASB107"/>
      <c r="ASC107"/>
      <c r="ASD107"/>
      <c r="ASE107"/>
      <c r="ASF107"/>
      <c r="ASG107"/>
      <c r="ASH107"/>
      <c r="ASI107"/>
      <c r="ASJ107"/>
      <c r="ASK107"/>
      <c r="ASL107"/>
      <c r="ASM107"/>
      <c r="ASN107"/>
      <c r="ASO107"/>
      <c r="ASP107"/>
      <c r="ASQ107"/>
      <c r="ASR107"/>
      <c r="ASS107"/>
      <c r="AST107"/>
      <c r="ASU107"/>
      <c r="ASV107"/>
      <c r="ASW107"/>
      <c r="ASX107"/>
      <c r="ASY107"/>
      <c r="ASZ107"/>
      <c r="ATA107"/>
      <c r="ATB107"/>
      <c r="ATC107"/>
      <c r="ATD107"/>
      <c r="ATE107"/>
      <c r="ATF107"/>
      <c r="ATG107"/>
      <c r="ATH107"/>
      <c r="ATI107"/>
      <c r="ATJ107"/>
      <c r="ATK107"/>
      <c r="ATL107"/>
      <c r="ATM107"/>
      <c r="ATN107"/>
      <c r="ATO107"/>
      <c r="ATP107"/>
      <c r="ATQ107"/>
      <c r="ATR107"/>
      <c r="ATS107"/>
      <c r="ATT107"/>
      <c r="ATU107"/>
      <c r="ATV107"/>
      <c r="ATW107"/>
      <c r="ATX107"/>
      <c r="ATY107"/>
      <c r="ATZ107"/>
      <c r="AUA107"/>
      <c r="AUB107"/>
      <c r="AUC107"/>
      <c r="AUD107"/>
      <c r="AUE107"/>
      <c r="AUF107"/>
      <c r="AUG107"/>
      <c r="AUH107"/>
      <c r="AUI107"/>
      <c r="AUJ107"/>
      <c r="AUK107"/>
      <c r="AUL107"/>
      <c r="AUM107"/>
      <c r="AUN107"/>
      <c r="AUO107"/>
      <c r="AUP107"/>
      <c r="AUQ107"/>
      <c r="AUR107"/>
      <c r="AUS107"/>
      <c r="AUT107"/>
      <c r="AUU107"/>
      <c r="AUV107"/>
      <c r="AUW107"/>
      <c r="AUX107"/>
      <c r="AUY107"/>
      <c r="AUZ107"/>
      <c r="AVA107"/>
      <c r="AVB107"/>
      <c r="AVC107"/>
      <c r="AVD107"/>
      <c r="AVE107"/>
      <c r="AVF107"/>
      <c r="AVG107"/>
      <c r="AVH107"/>
      <c r="AVI107"/>
      <c r="AVJ107"/>
      <c r="AVK107"/>
      <c r="AVL107"/>
      <c r="AVM107"/>
      <c r="AVN107"/>
      <c r="AVO107"/>
      <c r="AVP107"/>
      <c r="AVQ107"/>
      <c r="AVR107"/>
      <c r="AVS107"/>
      <c r="AVT107"/>
      <c r="AVU107"/>
      <c r="AVV107"/>
      <c r="AVW107"/>
      <c r="AVX107"/>
      <c r="AVY107"/>
      <c r="AVZ107"/>
      <c r="AWA107"/>
    </row>
    <row r="108" spans="1:1275" ht="15" x14ac:dyDescent="0.25">
      <c r="A108" s="41" t="s">
        <v>232</v>
      </c>
      <c r="B108" s="40"/>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v>1</v>
      </c>
      <c r="EY108" s="40">
        <v>13745.704467353951</v>
      </c>
      <c r="EZ108" s="40">
        <v>1</v>
      </c>
      <c r="FA108" s="40">
        <v>13745.704467353951</v>
      </c>
      <c r="FB108" s="40">
        <v>1</v>
      </c>
      <c r="FC108" s="40">
        <v>13745.704467353951</v>
      </c>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c r="IT108" s="40"/>
      <c r="IU108" s="40"/>
      <c r="IV108" s="40"/>
      <c r="IW108" s="40"/>
      <c r="IX108" s="40"/>
      <c r="IY108" s="40"/>
      <c r="IZ108" s="40"/>
      <c r="JA108" s="40"/>
      <c r="JB108" s="40"/>
      <c r="JC108" s="40"/>
      <c r="JD108" s="40"/>
      <c r="JE108" s="40"/>
      <c r="JF108" s="40"/>
      <c r="JG108" s="40"/>
      <c r="JH108" s="40"/>
      <c r="JI108" s="40"/>
      <c r="JJ108" s="40"/>
      <c r="JK108" s="40"/>
      <c r="JL108" s="40"/>
      <c r="JM108" s="40"/>
      <c r="JN108" s="40"/>
      <c r="JO108" s="40"/>
      <c r="JP108" s="40"/>
      <c r="JQ108" s="40"/>
      <c r="JR108" s="40"/>
      <c r="JS108" s="40"/>
      <c r="JT108" s="40"/>
      <c r="JU108" s="40"/>
      <c r="JV108" s="40"/>
      <c r="JW108" s="40"/>
      <c r="JX108" s="40"/>
      <c r="JY108" s="40"/>
      <c r="JZ108" s="40"/>
      <c r="KA108" s="40"/>
      <c r="KB108" s="40"/>
      <c r="KC108" s="40"/>
      <c r="KD108" s="40"/>
      <c r="KE108" s="40"/>
      <c r="KF108" s="40"/>
      <c r="KG108" s="40"/>
      <c r="KH108" s="40"/>
      <c r="KI108" s="40"/>
      <c r="KJ108" s="40"/>
      <c r="KK108" s="40"/>
      <c r="KL108" s="40"/>
      <c r="KM108" s="40"/>
      <c r="KN108" s="40"/>
      <c r="KO108" s="40"/>
      <c r="KP108" s="40"/>
      <c r="KQ108" s="40"/>
      <c r="KR108" s="40"/>
      <c r="KS108" s="40"/>
      <c r="KT108" s="40"/>
      <c r="KU108" s="40"/>
      <c r="KV108" s="40"/>
      <c r="KW108" s="40"/>
      <c r="KX108" s="40"/>
      <c r="KY108" s="40"/>
      <c r="KZ108" s="40"/>
      <c r="LA108" s="40"/>
      <c r="LB108" s="40"/>
      <c r="LC108" s="40"/>
      <c r="LD108" s="40"/>
      <c r="LE108" s="40"/>
      <c r="LF108" s="40"/>
      <c r="LG108" s="40"/>
      <c r="LH108" s="40"/>
      <c r="LI108" s="40"/>
      <c r="LJ108" s="40"/>
      <c r="LK108" s="40"/>
      <c r="LL108" s="40"/>
      <c r="LM108" s="40"/>
      <c r="LN108" s="40"/>
      <c r="LO108" s="40"/>
      <c r="LP108" s="40"/>
      <c r="LQ108" s="40"/>
      <c r="LR108" s="40"/>
      <c r="LS108" s="40"/>
      <c r="LT108" s="40"/>
      <c r="LU108" s="40"/>
      <c r="LV108" s="40"/>
      <c r="LW108" s="40"/>
      <c r="LX108" s="40"/>
      <c r="LY108" s="40"/>
      <c r="LZ108" s="40"/>
      <c r="MA108" s="40"/>
      <c r="MB108" s="40"/>
      <c r="MC108" s="40"/>
      <c r="MD108" s="40"/>
      <c r="ME108" s="40"/>
      <c r="MF108" s="40"/>
      <c r="MG108" s="40"/>
      <c r="MH108" s="40"/>
      <c r="MI108" s="40"/>
      <c r="MJ108" s="40"/>
      <c r="MK108" s="40"/>
      <c r="ML108" s="40"/>
      <c r="MM108" s="40"/>
      <c r="MN108" s="40"/>
      <c r="MO108" s="40"/>
      <c r="MP108" s="40"/>
      <c r="MQ108" s="40"/>
      <c r="MR108" s="40"/>
      <c r="MS108" s="40"/>
      <c r="MT108" s="40"/>
      <c r="MU108" s="40"/>
      <c r="MV108" s="40"/>
      <c r="MW108" s="40"/>
      <c r="MX108" s="40"/>
      <c r="MY108" s="40"/>
      <c r="MZ108" s="40">
        <v>1</v>
      </c>
      <c r="NA108" s="40">
        <v>13745.704467353951</v>
      </c>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c r="SB108"/>
      <c r="SC108"/>
      <c r="SD108"/>
      <c r="SE108"/>
      <c r="SF108"/>
      <c r="SG108"/>
      <c r="SH108"/>
      <c r="SI108"/>
      <c r="SJ108"/>
      <c r="SK108"/>
      <c r="SL108"/>
      <c r="SM108"/>
      <c r="SN108"/>
      <c r="SO108"/>
      <c r="SP108"/>
      <c r="SQ108"/>
      <c r="SR108"/>
      <c r="SS108"/>
      <c r="ST108"/>
      <c r="SU108"/>
      <c r="SV108"/>
      <c r="SW108"/>
      <c r="SX108"/>
      <c r="SY108"/>
      <c r="SZ108"/>
      <c r="TA108"/>
      <c r="TB108"/>
      <c r="TC108"/>
      <c r="TD108"/>
      <c r="TE108"/>
      <c r="TF108"/>
      <c r="TG108"/>
      <c r="TH108"/>
      <c r="TI108"/>
      <c r="TJ108"/>
      <c r="TK108"/>
      <c r="TL108"/>
      <c r="TM108"/>
      <c r="TN108"/>
      <c r="TO108"/>
      <c r="TP108"/>
      <c r="TQ108"/>
      <c r="TR108"/>
      <c r="TS108"/>
      <c r="TT108"/>
      <c r="TU108"/>
      <c r="TV108"/>
      <c r="TW108"/>
      <c r="TX108"/>
      <c r="TY108"/>
      <c r="TZ108"/>
      <c r="UA108"/>
      <c r="UB108"/>
      <c r="UC108"/>
      <c r="UD108"/>
      <c r="UE108"/>
      <c r="UF108"/>
      <c r="UG108"/>
      <c r="UH108"/>
      <c r="UI108"/>
      <c r="UJ108"/>
      <c r="UK108"/>
      <c r="UL108"/>
      <c r="UM108"/>
      <c r="UN108"/>
      <c r="UO108"/>
      <c r="UP108"/>
      <c r="UQ108"/>
      <c r="UR108"/>
      <c r="US108"/>
      <c r="UT108"/>
      <c r="UU108"/>
      <c r="UV108"/>
      <c r="UW108"/>
      <c r="UX108"/>
      <c r="UY108"/>
      <c r="UZ108"/>
      <c r="VA108"/>
      <c r="VB108"/>
      <c r="VC108"/>
      <c r="VD108"/>
      <c r="VE108"/>
      <c r="VF108"/>
      <c r="VG108"/>
      <c r="VH108"/>
      <c r="VI108"/>
      <c r="VJ108"/>
      <c r="VK108"/>
      <c r="VL108"/>
      <c r="VM108"/>
      <c r="VN108"/>
      <c r="VO108"/>
      <c r="VP108"/>
      <c r="VQ108"/>
      <c r="VR108"/>
      <c r="VS108"/>
      <c r="VT108"/>
      <c r="VU108"/>
      <c r="VV108"/>
      <c r="VW108"/>
      <c r="VX108"/>
      <c r="VY108"/>
      <c r="VZ108"/>
      <c r="WA108"/>
      <c r="WB108"/>
      <c r="WC108"/>
      <c r="WD108"/>
      <c r="WE108"/>
      <c r="WF108"/>
      <c r="WG108"/>
      <c r="WH108"/>
      <c r="WI108"/>
      <c r="WJ108"/>
      <c r="WK108"/>
      <c r="WL108"/>
      <c r="WM108"/>
      <c r="WN108"/>
      <c r="WO108"/>
      <c r="WP108"/>
      <c r="WQ108"/>
      <c r="WR108"/>
      <c r="WS108"/>
      <c r="WT108"/>
      <c r="WU108"/>
      <c r="WV108"/>
      <c r="WW108"/>
      <c r="WX108"/>
      <c r="WY108"/>
      <c r="WZ108"/>
      <c r="XA108"/>
      <c r="XB108"/>
      <c r="XC108"/>
      <c r="XD108"/>
      <c r="XE108"/>
      <c r="XF108"/>
      <c r="XG108"/>
      <c r="XH108"/>
      <c r="XI108"/>
      <c r="XJ108"/>
      <c r="XK108"/>
      <c r="XL108"/>
      <c r="XM108"/>
      <c r="XN108"/>
      <c r="XO108"/>
      <c r="XP108"/>
      <c r="XQ108"/>
      <c r="XR108"/>
      <c r="XS108"/>
      <c r="XT108"/>
      <c r="XU108"/>
      <c r="XV108"/>
      <c r="XW108"/>
      <c r="XX108"/>
      <c r="XY108"/>
      <c r="XZ108"/>
      <c r="YA108"/>
      <c r="YB108"/>
      <c r="YC108"/>
      <c r="YD108"/>
      <c r="YE108"/>
      <c r="YF108"/>
      <c r="YG108"/>
      <c r="YH108"/>
      <c r="YI108"/>
      <c r="YJ108"/>
      <c r="YK108"/>
      <c r="YL108"/>
      <c r="YM108"/>
      <c r="YN108"/>
      <c r="YO108"/>
      <c r="YP108"/>
      <c r="YQ108"/>
      <c r="YR108"/>
      <c r="YS108"/>
      <c r="YT108"/>
      <c r="YU108"/>
      <c r="YV108"/>
      <c r="YW108"/>
      <c r="YX108"/>
      <c r="YY108"/>
      <c r="YZ108"/>
      <c r="ZA108"/>
      <c r="ZB108"/>
      <c r="ZC108"/>
      <c r="ZD108"/>
      <c r="ZE108"/>
      <c r="ZF108"/>
      <c r="ZG108"/>
      <c r="ZH108"/>
      <c r="ZI108"/>
      <c r="ZJ108"/>
      <c r="ZK108"/>
      <c r="ZL108"/>
      <c r="ZM108"/>
      <c r="ZN108"/>
      <c r="ZO108"/>
      <c r="ZP108"/>
      <c r="ZQ108"/>
      <c r="ZR108"/>
      <c r="ZS108"/>
      <c r="ZT108"/>
      <c r="ZU108"/>
      <c r="ZV108"/>
      <c r="ZW108"/>
      <c r="ZX108"/>
      <c r="ZY108"/>
      <c r="ZZ108"/>
      <c r="AAA108"/>
      <c r="AAB108"/>
      <c r="AAC108"/>
      <c r="AAD108"/>
      <c r="AAE108"/>
      <c r="AAF108"/>
      <c r="AAG108"/>
      <c r="AAH108"/>
      <c r="AAI108"/>
      <c r="AAJ108"/>
      <c r="AAK108"/>
      <c r="AAL108"/>
      <c r="AAM108"/>
      <c r="AAN108"/>
      <c r="AAO108"/>
      <c r="AAP108"/>
      <c r="AAQ108"/>
      <c r="AAR108"/>
      <c r="AAS108"/>
      <c r="AAT108"/>
      <c r="AAU108"/>
      <c r="AAV108"/>
      <c r="AAW108"/>
      <c r="AAX108"/>
      <c r="AAY108"/>
      <c r="AAZ108"/>
      <c r="ABA108"/>
      <c r="ABB108"/>
      <c r="ABC108"/>
      <c r="ABD108"/>
      <c r="ABE108"/>
      <c r="ABF108"/>
      <c r="ABG108"/>
      <c r="ABH108"/>
      <c r="ABI108"/>
      <c r="ABJ108"/>
      <c r="ABK108"/>
      <c r="ABL108"/>
      <c r="ABM108"/>
      <c r="ABN108"/>
      <c r="ABO108"/>
      <c r="ABP108"/>
      <c r="ABQ108"/>
      <c r="ABR108"/>
      <c r="ABS108"/>
      <c r="ABT108"/>
      <c r="ABU108"/>
      <c r="ABV108"/>
      <c r="ABW108"/>
      <c r="ABX108"/>
      <c r="ABY108"/>
      <c r="ABZ108"/>
      <c r="ACA108"/>
      <c r="ACB108"/>
      <c r="ACC108"/>
      <c r="ACD108"/>
      <c r="ACE108"/>
      <c r="ACF108"/>
      <c r="ACG108"/>
      <c r="ACH108"/>
      <c r="ACI108"/>
      <c r="ACJ108"/>
      <c r="ACK108"/>
      <c r="ACL108"/>
      <c r="ACM108"/>
      <c r="ACN108"/>
      <c r="ACO108"/>
      <c r="ACP108"/>
      <c r="ACQ108"/>
      <c r="ACR108"/>
      <c r="ACS108"/>
      <c r="ACT108"/>
      <c r="ACU108"/>
      <c r="ACV108"/>
      <c r="ACW108"/>
      <c r="ACX108"/>
      <c r="ACY108"/>
      <c r="ACZ108"/>
      <c r="ADA108"/>
      <c r="ADB108"/>
      <c r="ADC108"/>
      <c r="ADD108"/>
      <c r="ADE108"/>
      <c r="ADF108"/>
      <c r="ADG108"/>
      <c r="ADH108"/>
      <c r="ADI108"/>
      <c r="ADJ108"/>
      <c r="ADK108"/>
      <c r="ADL108"/>
      <c r="ADM108"/>
      <c r="ADN108"/>
      <c r="ADO108"/>
      <c r="ADP108"/>
      <c r="ADQ108"/>
      <c r="ADR108"/>
      <c r="ADS108"/>
      <c r="ADT108"/>
      <c r="ADU108"/>
      <c r="ADV108"/>
      <c r="ADW108"/>
      <c r="ADX108"/>
      <c r="ADY108"/>
      <c r="ADZ108"/>
      <c r="AEA108"/>
      <c r="AEB108"/>
      <c r="AEC108"/>
      <c r="AED108"/>
      <c r="AEE108"/>
      <c r="AEF108"/>
      <c r="AEG108"/>
      <c r="AEH108"/>
      <c r="AEI108"/>
      <c r="AEJ108"/>
      <c r="AEK108"/>
      <c r="AEL108"/>
      <c r="AEM108"/>
      <c r="AEN108"/>
      <c r="AEO108"/>
      <c r="AEP108"/>
      <c r="AEQ108"/>
      <c r="AER108"/>
      <c r="AES108"/>
      <c r="AET108"/>
      <c r="AEU108"/>
      <c r="AEV108"/>
      <c r="AEW108"/>
      <c r="AEX108"/>
      <c r="AEY108"/>
      <c r="AEZ108"/>
      <c r="AFA108"/>
      <c r="AFB108"/>
      <c r="AFC108"/>
      <c r="AFD108"/>
      <c r="AFE108"/>
      <c r="AFF108"/>
      <c r="AFG108"/>
      <c r="AFH108"/>
      <c r="AFI108"/>
      <c r="AFJ108"/>
      <c r="AFK108"/>
      <c r="AFL108"/>
      <c r="AFM108"/>
      <c r="AFN108"/>
      <c r="AFO108"/>
      <c r="AFP108"/>
      <c r="AFQ108"/>
      <c r="AFR108"/>
      <c r="AFS108"/>
      <c r="AFT108"/>
      <c r="AFU108"/>
      <c r="AFV108"/>
      <c r="AFW108"/>
      <c r="AFX108"/>
      <c r="AFY108"/>
      <c r="AFZ108"/>
      <c r="AGA108"/>
      <c r="AGB108"/>
      <c r="AGC108"/>
      <c r="AGD108"/>
      <c r="AGE108"/>
      <c r="AGF108"/>
      <c r="AGG108"/>
      <c r="AGH108"/>
      <c r="AGI108"/>
      <c r="AGJ108"/>
      <c r="AGK108"/>
      <c r="AGL108"/>
      <c r="AGM108"/>
      <c r="AGN108"/>
      <c r="AGO108"/>
      <c r="AGP108"/>
      <c r="AGQ108"/>
      <c r="AGR108"/>
      <c r="AGS108"/>
      <c r="AGT108"/>
      <c r="AGU108"/>
      <c r="AGV108"/>
      <c r="AGW108"/>
      <c r="AGX108"/>
      <c r="AGY108"/>
      <c r="AGZ108"/>
      <c r="AHA108"/>
      <c r="AHB108"/>
      <c r="AHC108"/>
      <c r="AHD108"/>
      <c r="AHE108"/>
      <c r="AHF108"/>
      <c r="AHG108"/>
      <c r="AHH108"/>
      <c r="AHI108"/>
      <c r="AHJ108"/>
      <c r="AHK108"/>
      <c r="AHL108"/>
      <c r="AHM108"/>
      <c r="AHN108"/>
      <c r="AHO108"/>
      <c r="AHP108"/>
      <c r="AHQ108"/>
      <c r="AHR108"/>
      <c r="AHS108"/>
      <c r="AHT108"/>
      <c r="AHU108"/>
      <c r="AHV108"/>
      <c r="AHW108"/>
      <c r="AHX108"/>
      <c r="AHY108"/>
      <c r="AHZ108"/>
      <c r="AIA108"/>
      <c r="AIB108"/>
      <c r="AIC108"/>
      <c r="AID108"/>
      <c r="AIE108"/>
      <c r="AIF108"/>
      <c r="AIG108"/>
      <c r="AIH108"/>
      <c r="AII108"/>
      <c r="AIJ108"/>
      <c r="AIK108"/>
      <c r="AIL108"/>
      <c r="AIM108"/>
      <c r="AIN108"/>
      <c r="AIO108"/>
      <c r="AIP108"/>
      <c r="AIQ108"/>
      <c r="AIR108"/>
      <c r="AIS108"/>
      <c r="AIT108"/>
      <c r="AIU108"/>
      <c r="AIV108"/>
      <c r="AIW108"/>
      <c r="AIX108"/>
      <c r="AIY108"/>
      <c r="AIZ108"/>
      <c r="AJA108"/>
      <c r="AJB108"/>
      <c r="AJC108"/>
      <c r="AJD108"/>
      <c r="AJE108"/>
      <c r="AJF108"/>
      <c r="AJG108"/>
      <c r="AJH108"/>
      <c r="AJI108"/>
      <c r="AJJ108"/>
      <c r="AJK108"/>
      <c r="AJL108"/>
      <c r="AJM108"/>
      <c r="AJN108"/>
      <c r="AJO108"/>
      <c r="AJP108"/>
      <c r="AJQ108"/>
      <c r="AJR108"/>
      <c r="AJS108"/>
      <c r="AJT108"/>
      <c r="AJU108"/>
      <c r="AJV108"/>
      <c r="AJW108"/>
      <c r="AJX108"/>
      <c r="AJY108"/>
      <c r="AJZ108"/>
      <c r="AKA108"/>
      <c r="AKB108"/>
      <c r="AKC108"/>
      <c r="AKD108"/>
      <c r="AKE108"/>
      <c r="AKF108"/>
      <c r="AKG108"/>
      <c r="AKH108"/>
      <c r="AKI108"/>
      <c r="AKJ108"/>
      <c r="AKK108"/>
      <c r="AKL108"/>
      <c r="AKM108"/>
      <c r="AKN108"/>
      <c r="AKO108"/>
      <c r="AKP108"/>
      <c r="AKQ108"/>
      <c r="AKR108"/>
      <c r="AKS108"/>
      <c r="AKT108"/>
      <c r="AKU108"/>
      <c r="AKV108"/>
      <c r="AKW108"/>
      <c r="AKX108"/>
      <c r="AKY108"/>
      <c r="AKZ108"/>
      <c r="ALA108"/>
      <c r="ALB108"/>
      <c r="ALC108"/>
      <c r="ALD108"/>
      <c r="ALE108"/>
      <c r="ALF108"/>
      <c r="ALG108"/>
      <c r="ALH108"/>
      <c r="ALI108"/>
      <c r="ALJ108"/>
      <c r="ALK108"/>
      <c r="ALL108"/>
      <c r="ALM108"/>
      <c r="ALN108"/>
      <c r="ALO108"/>
      <c r="ALP108"/>
      <c r="ALQ108"/>
      <c r="ALR108"/>
      <c r="ALS108"/>
      <c r="ALT108"/>
      <c r="ALU108"/>
      <c r="ALV108"/>
      <c r="ALW108"/>
      <c r="ALX108"/>
      <c r="ALY108"/>
      <c r="ALZ108"/>
      <c r="AMA108"/>
      <c r="AMB108"/>
      <c r="AMC108"/>
      <c r="AMD108"/>
      <c r="AME108"/>
      <c r="AMF108"/>
      <c r="AMG108"/>
      <c r="AMH108"/>
      <c r="AMI108"/>
      <c r="AMJ108"/>
      <c r="AMK108"/>
      <c r="AML108"/>
      <c r="AMM108"/>
      <c r="AMN108"/>
      <c r="AMO108"/>
      <c r="AMP108"/>
      <c r="AMQ108"/>
      <c r="AMR108"/>
      <c r="AMS108"/>
      <c r="AMT108"/>
      <c r="AMU108"/>
      <c r="AMV108"/>
      <c r="AMW108"/>
      <c r="AMX108"/>
      <c r="AMY108"/>
      <c r="AMZ108"/>
      <c r="ANA108"/>
      <c r="ANB108"/>
      <c r="ANC108"/>
      <c r="AND108"/>
      <c r="ANE108"/>
      <c r="ANF108"/>
      <c r="ANG108"/>
      <c r="ANH108"/>
      <c r="ANI108"/>
      <c r="ANJ108"/>
      <c r="ANK108"/>
      <c r="ANL108"/>
      <c r="ANM108"/>
      <c r="ANN108"/>
      <c r="ANO108"/>
      <c r="ANP108"/>
      <c r="ANQ108"/>
      <c r="ANR108"/>
      <c r="ANS108"/>
      <c r="ANT108"/>
      <c r="ANU108"/>
      <c r="ANV108"/>
      <c r="ANW108"/>
      <c r="ANX108"/>
      <c r="ANY108"/>
      <c r="ANZ108"/>
      <c r="AOA108"/>
      <c r="AOB108"/>
      <c r="AOC108"/>
      <c r="AOD108"/>
      <c r="AOE108"/>
      <c r="AOF108"/>
      <c r="AOG108"/>
      <c r="AOH108"/>
      <c r="AOI108"/>
      <c r="AOJ108"/>
      <c r="AOK108"/>
      <c r="AOL108"/>
      <c r="AOM108"/>
      <c r="AON108"/>
      <c r="AOO108"/>
      <c r="AOP108"/>
      <c r="AOQ108"/>
      <c r="AOR108"/>
      <c r="AOS108"/>
      <c r="AOT108"/>
      <c r="AOU108"/>
      <c r="AOV108"/>
      <c r="AOW108"/>
      <c r="AOX108"/>
      <c r="AOY108"/>
      <c r="AOZ108"/>
      <c r="APA108"/>
      <c r="APB108"/>
      <c r="APC108"/>
      <c r="APD108"/>
      <c r="APE108"/>
      <c r="APF108"/>
      <c r="APG108"/>
      <c r="APH108"/>
      <c r="API108"/>
      <c r="APJ108"/>
      <c r="APK108"/>
      <c r="APL108"/>
      <c r="APM108"/>
      <c r="APN108"/>
      <c r="APO108"/>
      <c r="APP108"/>
      <c r="APQ108"/>
      <c r="APR108"/>
      <c r="APS108"/>
      <c r="APT108"/>
      <c r="APU108"/>
      <c r="APV108"/>
      <c r="APW108"/>
      <c r="APX108"/>
      <c r="APY108"/>
      <c r="APZ108"/>
      <c r="AQA108"/>
      <c r="AQB108"/>
      <c r="AQC108"/>
      <c r="AQD108"/>
      <c r="AQE108"/>
      <c r="AQF108"/>
      <c r="AQG108"/>
      <c r="AQH108"/>
      <c r="AQI108"/>
      <c r="AQJ108"/>
      <c r="AQK108"/>
      <c r="AQL108"/>
      <c r="AQM108"/>
      <c r="AQN108"/>
      <c r="AQO108"/>
      <c r="AQP108"/>
      <c r="AQQ108"/>
      <c r="AQR108"/>
      <c r="AQS108"/>
      <c r="AQT108"/>
      <c r="AQU108"/>
      <c r="AQV108"/>
      <c r="AQW108"/>
      <c r="AQX108"/>
      <c r="AQY108"/>
      <c r="AQZ108"/>
      <c r="ARA108"/>
      <c r="ARB108"/>
      <c r="ARC108"/>
      <c r="ARD108"/>
      <c r="ARE108"/>
      <c r="ARF108"/>
      <c r="ARG108"/>
      <c r="ARH108"/>
      <c r="ARI108"/>
      <c r="ARJ108"/>
      <c r="ARK108"/>
      <c r="ARL108"/>
      <c r="ARM108"/>
      <c r="ARN108"/>
      <c r="ARO108"/>
      <c r="ARP108"/>
      <c r="ARQ108"/>
      <c r="ARR108"/>
      <c r="ARS108"/>
      <c r="ART108"/>
      <c r="ARU108"/>
      <c r="ARV108"/>
      <c r="ARW108"/>
      <c r="ARX108"/>
      <c r="ARY108"/>
      <c r="ARZ108"/>
      <c r="ASA108"/>
      <c r="ASB108"/>
      <c r="ASC108"/>
      <c r="ASD108"/>
      <c r="ASE108"/>
      <c r="ASF108"/>
      <c r="ASG108"/>
      <c r="ASH108"/>
      <c r="ASI108"/>
      <c r="ASJ108"/>
      <c r="ASK108"/>
      <c r="ASL108"/>
      <c r="ASM108"/>
      <c r="ASN108"/>
      <c r="ASO108"/>
      <c r="ASP108"/>
      <c r="ASQ108"/>
      <c r="ASR108"/>
      <c r="ASS108"/>
      <c r="AST108"/>
      <c r="ASU108"/>
      <c r="ASV108"/>
      <c r="ASW108"/>
      <c r="ASX108"/>
      <c r="ASY108"/>
      <c r="ASZ108"/>
      <c r="ATA108"/>
      <c r="ATB108"/>
      <c r="ATC108"/>
      <c r="ATD108"/>
      <c r="ATE108"/>
      <c r="ATF108"/>
      <c r="ATG108"/>
      <c r="ATH108"/>
      <c r="ATI108"/>
      <c r="ATJ108"/>
      <c r="ATK108"/>
      <c r="ATL108"/>
      <c r="ATM108"/>
      <c r="ATN108"/>
      <c r="ATO108"/>
      <c r="ATP108"/>
      <c r="ATQ108"/>
      <c r="ATR108"/>
      <c r="ATS108"/>
      <c r="ATT108"/>
      <c r="ATU108"/>
      <c r="ATV108"/>
      <c r="ATW108"/>
      <c r="ATX108"/>
      <c r="ATY108"/>
      <c r="ATZ108"/>
      <c r="AUA108"/>
      <c r="AUB108"/>
      <c r="AUC108"/>
      <c r="AUD108"/>
      <c r="AUE108"/>
      <c r="AUF108"/>
      <c r="AUG108"/>
      <c r="AUH108"/>
      <c r="AUI108"/>
      <c r="AUJ108"/>
      <c r="AUK108"/>
      <c r="AUL108"/>
      <c r="AUM108"/>
      <c r="AUN108"/>
      <c r="AUO108"/>
      <c r="AUP108"/>
      <c r="AUQ108"/>
      <c r="AUR108"/>
      <c r="AUS108"/>
      <c r="AUT108"/>
      <c r="AUU108"/>
      <c r="AUV108"/>
      <c r="AUW108"/>
      <c r="AUX108"/>
      <c r="AUY108"/>
      <c r="AUZ108"/>
      <c r="AVA108"/>
      <c r="AVB108"/>
      <c r="AVC108"/>
      <c r="AVD108"/>
      <c r="AVE108"/>
      <c r="AVF108"/>
      <c r="AVG108"/>
      <c r="AVH108"/>
      <c r="AVI108"/>
      <c r="AVJ108"/>
      <c r="AVK108"/>
      <c r="AVL108"/>
      <c r="AVM108"/>
      <c r="AVN108"/>
      <c r="AVO108"/>
      <c r="AVP108"/>
      <c r="AVQ108"/>
      <c r="AVR108"/>
      <c r="AVS108"/>
      <c r="AVT108"/>
      <c r="AVU108"/>
      <c r="AVV108"/>
      <c r="AVW108"/>
      <c r="AVX108"/>
      <c r="AVY108"/>
      <c r="AVZ108"/>
      <c r="AWA108"/>
    </row>
    <row r="109" spans="1:1275" ht="15" x14ac:dyDescent="0.25">
      <c r="A109" s="41" t="s">
        <v>4100</v>
      </c>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v>1</v>
      </c>
      <c r="GS109" s="40">
        <v>24000</v>
      </c>
      <c r="GT109" s="40"/>
      <c r="GU109" s="40"/>
      <c r="GV109" s="40"/>
      <c r="GW109" s="40"/>
      <c r="GX109" s="40">
        <v>1</v>
      </c>
      <c r="GY109" s="40">
        <v>24000</v>
      </c>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v>1</v>
      </c>
      <c r="HW109" s="40">
        <v>24000</v>
      </c>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c r="IT109" s="40"/>
      <c r="IU109" s="40"/>
      <c r="IV109" s="40"/>
      <c r="IW109" s="40"/>
      <c r="IX109" s="40"/>
      <c r="IY109" s="40"/>
      <c r="IZ109" s="40"/>
      <c r="JA109" s="40"/>
      <c r="JB109" s="40"/>
      <c r="JC109" s="40"/>
      <c r="JD109" s="40"/>
      <c r="JE109" s="40"/>
      <c r="JF109" s="40"/>
      <c r="JG109" s="40"/>
      <c r="JH109" s="40"/>
      <c r="JI109" s="40"/>
      <c r="JJ109" s="40"/>
      <c r="JK109" s="40"/>
      <c r="JL109" s="40"/>
      <c r="JM109" s="40"/>
      <c r="JN109" s="40"/>
      <c r="JO109" s="40"/>
      <c r="JP109" s="40"/>
      <c r="JQ109" s="40"/>
      <c r="JR109" s="40"/>
      <c r="JS109" s="40"/>
      <c r="JT109" s="40"/>
      <c r="JU109" s="40"/>
      <c r="JV109" s="40"/>
      <c r="JW109" s="40"/>
      <c r="JX109" s="40"/>
      <c r="JY109" s="40"/>
      <c r="JZ109" s="40"/>
      <c r="KA109" s="40"/>
      <c r="KB109" s="40"/>
      <c r="KC109" s="40"/>
      <c r="KD109" s="40"/>
      <c r="KE109" s="40"/>
      <c r="KF109" s="40"/>
      <c r="KG109" s="40"/>
      <c r="KH109" s="40"/>
      <c r="KI109" s="40"/>
      <c r="KJ109" s="40"/>
      <c r="KK109" s="40"/>
      <c r="KL109" s="40"/>
      <c r="KM109" s="40"/>
      <c r="KN109" s="40"/>
      <c r="KO109" s="40"/>
      <c r="KP109" s="40"/>
      <c r="KQ109" s="40"/>
      <c r="KR109" s="40"/>
      <c r="KS109" s="40"/>
      <c r="KT109" s="40"/>
      <c r="KU109" s="40"/>
      <c r="KV109" s="40"/>
      <c r="KW109" s="40"/>
      <c r="KX109" s="40"/>
      <c r="KY109" s="40"/>
      <c r="KZ109" s="40"/>
      <c r="LA109" s="40"/>
      <c r="LB109" s="40"/>
      <c r="LC109" s="40"/>
      <c r="LD109" s="40"/>
      <c r="LE109" s="40"/>
      <c r="LF109" s="40"/>
      <c r="LG109" s="40"/>
      <c r="LH109" s="40"/>
      <c r="LI109" s="40"/>
      <c r="LJ109" s="40"/>
      <c r="LK109" s="40"/>
      <c r="LL109" s="40"/>
      <c r="LM109" s="40"/>
      <c r="LN109" s="40"/>
      <c r="LO109" s="40"/>
      <c r="LP109" s="40"/>
      <c r="LQ109" s="40"/>
      <c r="LR109" s="40"/>
      <c r="LS109" s="40"/>
      <c r="LT109" s="40"/>
      <c r="LU109" s="40"/>
      <c r="LV109" s="40"/>
      <c r="LW109" s="40"/>
      <c r="LX109" s="40"/>
      <c r="LY109" s="40"/>
      <c r="LZ109" s="40"/>
      <c r="MA109" s="40"/>
      <c r="MB109" s="40"/>
      <c r="MC109" s="40"/>
      <c r="MD109" s="40"/>
      <c r="ME109" s="40"/>
      <c r="MF109" s="40"/>
      <c r="MG109" s="40"/>
      <c r="MH109" s="40"/>
      <c r="MI109" s="40"/>
      <c r="MJ109" s="40"/>
      <c r="MK109" s="40"/>
      <c r="ML109" s="40"/>
      <c r="MM109" s="40"/>
      <c r="MN109" s="40"/>
      <c r="MO109" s="40"/>
      <c r="MP109" s="40"/>
      <c r="MQ109" s="40"/>
      <c r="MR109" s="40"/>
      <c r="MS109" s="40"/>
      <c r="MT109" s="40"/>
      <c r="MU109" s="40"/>
      <c r="MV109" s="40"/>
      <c r="MW109" s="40"/>
      <c r="MX109" s="40"/>
      <c r="MY109" s="40"/>
      <c r="MZ109" s="40">
        <v>1</v>
      </c>
      <c r="NA109" s="40">
        <v>24000</v>
      </c>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c r="SB109"/>
      <c r="SC109"/>
      <c r="SD109"/>
      <c r="SE109"/>
      <c r="SF109"/>
      <c r="SG109"/>
      <c r="SH109"/>
      <c r="SI109"/>
      <c r="SJ109"/>
      <c r="SK109"/>
      <c r="SL109"/>
      <c r="SM109"/>
      <c r="SN109"/>
      <c r="SO109"/>
      <c r="SP109"/>
      <c r="SQ109"/>
      <c r="SR109"/>
      <c r="SS109"/>
      <c r="ST109"/>
      <c r="SU109"/>
      <c r="SV109"/>
      <c r="SW109"/>
      <c r="SX109"/>
      <c r="SY109"/>
      <c r="SZ109"/>
      <c r="TA109"/>
      <c r="TB109"/>
      <c r="TC109"/>
      <c r="TD109"/>
      <c r="TE109"/>
      <c r="TF109"/>
      <c r="TG109"/>
      <c r="TH109"/>
      <c r="TI109"/>
      <c r="TJ109"/>
      <c r="TK109"/>
      <c r="TL109"/>
      <c r="TM109"/>
      <c r="TN109"/>
      <c r="TO109"/>
      <c r="TP109"/>
      <c r="TQ109"/>
      <c r="TR109"/>
      <c r="TS109"/>
      <c r="TT109"/>
      <c r="TU109"/>
      <c r="TV109"/>
      <c r="TW109"/>
      <c r="TX109"/>
      <c r="TY109"/>
      <c r="TZ109"/>
      <c r="UA109"/>
      <c r="UB109"/>
      <c r="UC109"/>
      <c r="UD109"/>
      <c r="UE109"/>
      <c r="UF109"/>
      <c r="UG109"/>
      <c r="UH109"/>
      <c r="UI109"/>
      <c r="UJ109"/>
      <c r="UK109"/>
      <c r="UL109"/>
      <c r="UM109"/>
      <c r="UN109"/>
      <c r="UO109"/>
      <c r="UP109"/>
      <c r="UQ109"/>
      <c r="UR109"/>
      <c r="US109"/>
      <c r="UT109"/>
      <c r="UU109"/>
      <c r="UV109"/>
      <c r="UW109"/>
      <c r="UX109"/>
      <c r="UY109"/>
      <c r="UZ109"/>
      <c r="VA109"/>
      <c r="VB109"/>
      <c r="VC109"/>
      <c r="VD109"/>
      <c r="VE109"/>
      <c r="VF109"/>
      <c r="VG109"/>
      <c r="VH109"/>
      <c r="VI109"/>
      <c r="VJ109"/>
      <c r="VK109"/>
      <c r="VL109"/>
      <c r="VM109"/>
      <c r="VN109"/>
      <c r="VO109"/>
      <c r="VP109"/>
      <c r="VQ109"/>
      <c r="VR109"/>
      <c r="VS109"/>
      <c r="VT109"/>
      <c r="VU109"/>
      <c r="VV109"/>
      <c r="VW109"/>
      <c r="VX109"/>
      <c r="VY109"/>
      <c r="VZ109"/>
      <c r="WA109"/>
      <c r="WB109"/>
      <c r="WC109"/>
      <c r="WD109"/>
      <c r="WE109"/>
      <c r="WF109"/>
      <c r="WG109"/>
      <c r="WH109"/>
      <c r="WI109"/>
      <c r="WJ109"/>
      <c r="WK109"/>
      <c r="WL109"/>
      <c r="WM109"/>
      <c r="WN109"/>
      <c r="WO109"/>
      <c r="WP109"/>
      <c r="WQ109"/>
      <c r="WR109"/>
      <c r="WS109"/>
      <c r="WT109"/>
      <c r="WU109"/>
      <c r="WV109"/>
      <c r="WW109"/>
      <c r="WX109"/>
      <c r="WY109"/>
      <c r="WZ109"/>
      <c r="XA109"/>
      <c r="XB109"/>
      <c r="XC109"/>
      <c r="XD109"/>
      <c r="XE109"/>
      <c r="XF109"/>
      <c r="XG109"/>
      <c r="XH109"/>
      <c r="XI109"/>
      <c r="XJ109"/>
      <c r="XK109"/>
      <c r="XL109"/>
      <c r="XM109"/>
      <c r="XN109"/>
      <c r="XO109"/>
      <c r="XP109"/>
      <c r="XQ109"/>
      <c r="XR109"/>
      <c r="XS109"/>
      <c r="XT109"/>
      <c r="XU109"/>
      <c r="XV109"/>
      <c r="XW109"/>
      <c r="XX109"/>
      <c r="XY109"/>
      <c r="XZ109"/>
      <c r="YA109"/>
      <c r="YB109"/>
      <c r="YC109"/>
      <c r="YD109"/>
      <c r="YE109"/>
      <c r="YF109"/>
      <c r="YG109"/>
      <c r="YH109"/>
      <c r="YI109"/>
      <c r="YJ109"/>
      <c r="YK109"/>
      <c r="YL109"/>
      <c r="YM109"/>
      <c r="YN109"/>
      <c r="YO109"/>
      <c r="YP109"/>
      <c r="YQ109"/>
      <c r="YR109"/>
      <c r="YS109"/>
      <c r="YT109"/>
      <c r="YU109"/>
      <c r="YV109"/>
      <c r="YW109"/>
      <c r="YX109"/>
      <c r="YY109"/>
      <c r="YZ109"/>
      <c r="ZA109"/>
      <c r="ZB109"/>
      <c r="ZC109"/>
      <c r="ZD109"/>
      <c r="ZE109"/>
      <c r="ZF109"/>
      <c r="ZG109"/>
      <c r="ZH109"/>
      <c r="ZI109"/>
      <c r="ZJ109"/>
      <c r="ZK109"/>
      <c r="ZL109"/>
      <c r="ZM109"/>
      <c r="ZN109"/>
      <c r="ZO109"/>
      <c r="ZP109"/>
      <c r="ZQ109"/>
      <c r="ZR109"/>
      <c r="ZS109"/>
      <c r="ZT109"/>
      <c r="ZU109"/>
      <c r="ZV109"/>
      <c r="ZW109"/>
      <c r="ZX109"/>
      <c r="ZY109"/>
      <c r="ZZ109"/>
      <c r="AAA109"/>
      <c r="AAB109"/>
      <c r="AAC109"/>
      <c r="AAD109"/>
      <c r="AAE109"/>
      <c r="AAF109"/>
      <c r="AAG109"/>
      <c r="AAH109"/>
      <c r="AAI109"/>
      <c r="AAJ109"/>
      <c r="AAK109"/>
      <c r="AAL109"/>
      <c r="AAM109"/>
      <c r="AAN109"/>
      <c r="AAO109"/>
      <c r="AAP109"/>
      <c r="AAQ109"/>
      <c r="AAR109"/>
      <c r="AAS109"/>
      <c r="AAT109"/>
      <c r="AAU109"/>
      <c r="AAV109"/>
      <c r="AAW109"/>
      <c r="AAX109"/>
      <c r="AAY109"/>
      <c r="AAZ109"/>
      <c r="ABA109"/>
      <c r="ABB109"/>
      <c r="ABC109"/>
      <c r="ABD109"/>
      <c r="ABE109"/>
      <c r="ABF109"/>
      <c r="ABG109"/>
      <c r="ABH109"/>
      <c r="ABI109"/>
      <c r="ABJ109"/>
      <c r="ABK109"/>
      <c r="ABL109"/>
      <c r="ABM109"/>
      <c r="ABN109"/>
      <c r="ABO109"/>
      <c r="ABP109"/>
      <c r="ABQ109"/>
      <c r="ABR109"/>
      <c r="ABS109"/>
      <c r="ABT109"/>
      <c r="ABU109"/>
      <c r="ABV109"/>
      <c r="ABW109"/>
      <c r="ABX109"/>
      <c r="ABY109"/>
      <c r="ABZ109"/>
      <c r="ACA109"/>
      <c r="ACB109"/>
      <c r="ACC109"/>
      <c r="ACD109"/>
      <c r="ACE109"/>
      <c r="ACF109"/>
      <c r="ACG109"/>
      <c r="ACH109"/>
      <c r="ACI109"/>
      <c r="ACJ109"/>
      <c r="ACK109"/>
      <c r="ACL109"/>
      <c r="ACM109"/>
      <c r="ACN109"/>
      <c r="ACO109"/>
      <c r="ACP109"/>
      <c r="ACQ109"/>
      <c r="ACR109"/>
      <c r="ACS109"/>
      <c r="ACT109"/>
      <c r="ACU109"/>
      <c r="ACV109"/>
      <c r="ACW109"/>
      <c r="ACX109"/>
      <c r="ACY109"/>
      <c r="ACZ109"/>
      <c r="ADA109"/>
      <c r="ADB109"/>
      <c r="ADC109"/>
      <c r="ADD109"/>
      <c r="ADE109"/>
      <c r="ADF109"/>
      <c r="ADG109"/>
      <c r="ADH109"/>
      <c r="ADI109"/>
      <c r="ADJ109"/>
      <c r="ADK109"/>
      <c r="ADL109"/>
      <c r="ADM109"/>
      <c r="ADN109"/>
      <c r="ADO109"/>
      <c r="ADP109"/>
      <c r="ADQ109"/>
      <c r="ADR109"/>
      <c r="ADS109"/>
      <c r="ADT109"/>
      <c r="ADU109"/>
      <c r="ADV109"/>
      <c r="ADW109"/>
      <c r="ADX109"/>
      <c r="ADY109"/>
      <c r="ADZ109"/>
      <c r="AEA109"/>
      <c r="AEB109"/>
      <c r="AEC109"/>
      <c r="AED109"/>
      <c r="AEE109"/>
      <c r="AEF109"/>
      <c r="AEG109"/>
      <c r="AEH109"/>
      <c r="AEI109"/>
      <c r="AEJ109"/>
      <c r="AEK109"/>
      <c r="AEL109"/>
      <c r="AEM109"/>
      <c r="AEN109"/>
      <c r="AEO109"/>
      <c r="AEP109"/>
      <c r="AEQ109"/>
      <c r="AER109"/>
      <c r="AES109"/>
      <c r="AET109"/>
      <c r="AEU109"/>
      <c r="AEV109"/>
      <c r="AEW109"/>
      <c r="AEX109"/>
      <c r="AEY109"/>
      <c r="AEZ109"/>
      <c r="AFA109"/>
      <c r="AFB109"/>
      <c r="AFC109"/>
      <c r="AFD109"/>
      <c r="AFE109"/>
      <c r="AFF109"/>
      <c r="AFG109"/>
      <c r="AFH109"/>
      <c r="AFI109"/>
      <c r="AFJ109"/>
      <c r="AFK109"/>
      <c r="AFL109"/>
      <c r="AFM109"/>
      <c r="AFN109"/>
      <c r="AFO109"/>
      <c r="AFP109"/>
      <c r="AFQ109"/>
      <c r="AFR109"/>
      <c r="AFS109"/>
      <c r="AFT109"/>
      <c r="AFU109"/>
      <c r="AFV109"/>
      <c r="AFW109"/>
      <c r="AFX109"/>
      <c r="AFY109"/>
      <c r="AFZ109"/>
      <c r="AGA109"/>
      <c r="AGB109"/>
      <c r="AGC109"/>
      <c r="AGD109"/>
      <c r="AGE109"/>
      <c r="AGF109"/>
      <c r="AGG109"/>
      <c r="AGH109"/>
      <c r="AGI109"/>
      <c r="AGJ109"/>
      <c r="AGK109"/>
      <c r="AGL109"/>
      <c r="AGM109"/>
      <c r="AGN109"/>
      <c r="AGO109"/>
      <c r="AGP109"/>
      <c r="AGQ109"/>
      <c r="AGR109"/>
      <c r="AGS109"/>
      <c r="AGT109"/>
      <c r="AGU109"/>
      <c r="AGV109"/>
      <c r="AGW109"/>
      <c r="AGX109"/>
      <c r="AGY109"/>
      <c r="AGZ109"/>
      <c r="AHA109"/>
      <c r="AHB109"/>
      <c r="AHC109"/>
      <c r="AHD109"/>
      <c r="AHE109"/>
      <c r="AHF109"/>
      <c r="AHG109"/>
      <c r="AHH109"/>
      <c r="AHI109"/>
      <c r="AHJ109"/>
      <c r="AHK109"/>
      <c r="AHL109"/>
      <c r="AHM109"/>
      <c r="AHN109"/>
      <c r="AHO109"/>
      <c r="AHP109"/>
      <c r="AHQ109"/>
      <c r="AHR109"/>
      <c r="AHS109"/>
      <c r="AHT109"/>
      <c r="AHU109"/>
      <c r="AHV109"/>
      <c r="AHW109"/>
      <c r="AHX109"/>
      <c r="AHY109"/>
      <c r="AHZ109"/>
      <c r="AIA109"/>
      <c r="AIB109"/>
      <c r="AIC109"/>
      <c r="AID109"/>
      <c r="AIE109"/>
      <c r="AIF109"/>
      <c r="AIG109"/>
      <c r="AIH109"/>
      <c r="AII109"/>
      <c r="AIJ109"/>
      <c r="AIK109"/>
      <c r="AIL109"/>
      <c r="AIM109"/>
      <c r="AIN109"/>
      <c r="AIO109"/>
      <c r="AIP109"/>
      <c r="AIQ109"/>
      <c r="AIR109"/>
      <c r="AIS109"/>
      <c r="AIT109"/>
      <c r="AIU109"/>
      <c r="AIV109"/>
      <c r="AIW109"/>
      <c r="AIX109"/>
      <c r="AIY109"/>
      <c r="AIZ109"/>
      <c r="AJA109"/>
      <c r="AJB109"/>
      <c r="AJC109"/>
      <c r="AJD109"/>
      <c r="AJE109"/>
      <c r="AJF109"/>
      <c r="AJG109"/>
      <c r="AJH109"/>
      <c r="AJI109"/>
      <c r="AJJ109"/>
      <c r="AJK109"/>
      <c r="AJL109"/>
      <c r="AJM109"/>
      <c r="AJN109"/>
      <c r="AJO109"/>
      <c r="AJP109"/>
      <c r="AJQ109"/>
      <c r="AJR109"/>
      <c r="AJS109"/>
      <c r="AJT109"/>
      <c r="AJU109"/>
      <c r="AJV109"/>
      <c r="AJW109"/>
      <c r="AJX109"/>
      <c r="AJY109"/>
      <c r="AJZ109"/>
      <c r="AKA109"/>
      <c r="AKB109"/>
      <c r="AKC109"/>
      <c r="AKD109"/>
      <c r="AKE109"/>
      <c r="AKF109"/>
      <c r="AKG109"/>
      <c r="AKH109"/>
      <c r="AKI109"/>
      <c r="AKJ109"/>
      <c r="AKK109"/>
      <c r="AKL109"/>
      <c r="AKM109"/>
      <c r="AKN109"/>
      <c r="AKO109"/>
      <c r="AKP109"/>
      <c r="AKQ109"/>
      <c r="AKR109"/>
      <c r="AKS109"/>
      <c r="AKT109"/>
      <c r="AKU109"/>
      <c r="AKV109"/>
      <c r="AKW109"/>
      <c r="AKX109"/>
      <c r="AKY109"/>
      <c r="AKZ109"/>
      <c r="ALA109"/>
      <c r="ALB109"/>
      <c r="ALC109"/>
      <c r="ALD109"/>
      <c r="ALE109"/>
      <c r="ALF109"/>
      <c r="ALG109"/>
      <c r="ALH109"/>
      <c r="ALI109"/>
      <c r="ALJ109"/>
      <c r="ALK109"/>
      <c r="ALL109"/>
      <c r="ALM109"/>
      <c r="ALN109"/>
      <c r="ALO109"/>
      <c r="ALP109"/>
      <c r="ALQ109"/>
      <c r="ALR109"/>
      <c r="ALS109"/>
      <c r="ALT109"/>
      <c r="ALU109"/>
      <c r="ALV109"/>
      <c r="ALW109"/>
      <c r="ALX109"/>
      <c r="ALY109"/>
      <c r="ALZ109"/>
      <c r="AMA109"/>
      <c r="AMB109"/>
      <c r="AMC109"/>
      <c r="AMD109"/>
      <c r="AME109"/>
      <c r="AMF109"/>
      <c r="AMG109"/>
      <c r="AMH109"/>
      <c r="AMI109"/>
      <c r="AMJ109"/>
      <c r="AMK109"/>
      <c r="AML109"/>
      <c r="AMM109"/>
      <c r="AMN109"/>
      <c r="AMO109"/>
      <c r="AMP109"/>
      <c r="AMQ109"/>
      <c r="AMR109"/>
      <c r="AMS109"/>
      <c r="AMT109"/>
      <c r="AMU109"/>
      <c r="AMV109"/>
      <c r="AMW109"/>
      <c r="AMX109"/>
      <c r="AMY109"/>
      <c r="AMZ109"/>
      <c r="ANA109"/>
      <c r="ANB109"/>
      <c r="ANC109"/>
      <c r="AND109"/>
      <c r="ANE109"/>
      <c r="ANF109"/>
      <c r="ANG109"/>
      <c r="ANH109"/>
      <c r="ANI109"/>
      <c r="ANJ109"/>
      <c r="ANK109"/>
      <c r="ANL109"/>
      <c r="ANM109"/>
      <c r="ANN109"/>
      <c r="ANO109"/>
      <c r="ANP109"/>
      <c r="ANQ109"/>
      <c r="ANR109"/>
      <c r="ANS109"/>
      <c r="ANT109"/>
      <c r="ANU109"/>
      <c r="ANV109"/>
      <c r="ANW109"/>
      <c r="ANX109"/>
      <c r="ANY109"/>
      <c r="ANZ109"/>
      <c r="AOA109"/>
      <c r="AOB109"/>
      <c r="AOC109"/>
      <c r="AOD109"/>
      <c r="AOE109"/>
      <c r="AOF109"/>
      <c r="AOG109"/>
      <c r="AOH109"/>
      <c r="AOI109"/>
      <c r="AOJ109"/>
      <c r="AOK109"/>
      <c r="AOL109"/>
      <c r="AOM109"/>
      <c r="AON109"/>
      <c r="AOO109"/>
      <c r="AOP109"/>
      <c r="AOQ109"/>
      <c r="AOR109"/>
      <c r="AOS109"/>
      <c r="AOT109"/>
      <c r="AOU109"/>
      <c r="AOV109"/>
      <c r="AOW109"/>
      <c r="AOX109"/>
      <c r="AOY109"/>
      <c r="AOZ109"/>
      <c r="APA109"/>
      <c r="APB109"/>
      <c r="APC109"/>
      <c r="APD109"/>
      <c r="APE109"/>
      <c r="APF109"/>
      <c r="APG109"/>
      <c r="APH109"/>
      <c r="API109"/>
      <c r="APJ109"/>
      <c r="APK109"/>
      <c r="APL109"/>
      <c r="APM109"/>
      <c r="APN109"/>
      <c r="APO109"/>
      <c r="APP109"/>
      <c r="APQ109"/>
      <c r="APR109"/>
      <c r="APS109"/>
      <c r="APT109"/>
      <c r="APU109"/>
      <c r="APV109"/>
      <c r="APW109"/>
      <c r="APX109"/>
      <c r="APY109"/>
      <c r="APZ109"/>
      <c r="AQA109"/>
      <c r="AQB109"/>
      <c r="AQC109"/>
      <c r="AQD109"/>
      <c r="AQE109"/>
      <c r="AQF109"/>
      <c r="AQG109"/>
      <c r="AQH109"/>
      <c r="AQI109"/>
      <c r="AQJ109"/>
      <c r="AQK109"/>
      <c r="AQL109"/>
      <c r="AQM109"/>
      <c r="AQN109"/>
      <c r="AQO109"/>
      <c r="AQP109"/>
      <c r="AQQ109"/>
      <c r="AQR109"/>
      <c r="AQS109"/>
      <c r="AQT109"/>
      <c r="AQU109"/>
      <c r="AQV109"/>
      <c r="AQW109"/>
      <c r="AQX109"/>
      <c r="AQY109"/>
      <c r="AQZ109"/>
      <c r="ARA109"/>
      <c r="ARB109"/>
      <c r="ARC109"/>
      <c r="ARD109"/>
      <c r="ARE109"/>
      <c r="ARF109"/>
      <c r="ARG109"/>
      <c r="ARH109"/>
      <c r="ARI109"/>
      <c r="ARJ109"/>
      <c r="ARK109"/>
      <c r="ARL109"/>
      <c r="ARM109"/>
      <c r="ARN109"/>
      <c r="ARO109"/>
      <c r="ARP109"/>
      <c r="ARQ109"/>
      <c r="ARR109"/>
      <c r="ARS109"/>
      <c r="ART109"/>
      <c r="ARU109"/>
      <c r="ARV109"/>
      <c r="ARW109"/>
      <c r="ARX109"/>
      <c r="ARY109"/>
      <c r="ARZ109"/>
      <c r="ASA109"/>
      <c r="ASB109"/>
      <c r="ASC109"/>
      <c r="ASD109"/>
      <c r="ASE109"/>
      <c r="ASF109"/>
      <c r="ASG109"/>
      <c r="ASH109"/>
      <c r="ASI109"/>
      <c r="ASJ109"/>
      <c r="ASK109"/>
      <c r="ASL109"/>
      <c r="ASM109"/>
      <c r="ASN109"/>
      <c r="ASO109"/>
      <c r="ASP109"/>
      <c r="ASQ109"/>
      <c r="ASR109"/>
      <c r="ASS109"/>
      <c r="AST109"/>
      <c r="ASU109"/>
      <c r="ASV109"/>
      <c r="ASW109"/>
      <c r="ASX109"/>
      <c r="ASY109"/>
      <c r="ASZ109"/>
      <c r="ATA109"/>
      <c r="ATB109"/>
      <c r="ATC109"/>
      <c r="ATD109"/>
      <c r="ATE109"/>
      <c r="ATF109"/>
      <c r="ATG109"/>
      <c r="ATH109"/>
      <c r="ATI109"/>
      <c r="ATJ109"/>
      <c r="ATK109"/>
      <c r="ATL109"/>
      <c r="ATM109"/>
      <c r="ATN109"/>
      <c r="ATO109"/>
      <c r="ATP109"/>
      <c r="ATQ109"/>
      <c r="ATR109"/>
      <c r="ATS109"/>
      <c r="ATT109"/>
      <c r="ATU109"/>
      <c r="ATV109"/>
      <c r="ATW109"/>
      <c r="ATX109"/>
      <c r="ATY109"/>
      <c r="ATZ109"/>
      <c r="AUA109"/>
      <c r="AUB109"/>
      <c r="AUC109"/>
      <c r="AUD109"/>
      <c r="AUE109"/>
      <c r="AUF109"/>
      <c r="AUG109"/>
      <c r="AUH109"/>
      <c r="AUI109"/>
      <c r="AUJ109"/>
      <c r="AUK109"/>
      <c r="AUL109"/>
      <c r="AUM109"/>
      <c r="AUN109"/>
      <c r="AUO109"/>
      <c r="AUP109"/>
      <c r="AUQ109"/>
      <c r="AUR109"/>
      <c r="AUS109"/>
      <c r="AUT109"/>
      <c r="AUU109"/>
      <c r="AUV109"/>
      <c r="AUW109"/>
      <c r="AUX109"/>
      <c r="AUY109"/>
      <c r="AUZ109"/>
      <c r="AVA109"/>
      <c r="AVB109"/>
      <c r="AVC109"/>
      <c r="AVD109"/>
      <c r="AVE109"/>
      <c r="AVF109"/>
      <c r="AVG109"/>
      <c r="AVH109"/>
      <c r="AVI109"/>
      <c r="AVJ109"/>
      <c r="AVK109"/>
      <c r="AVL109"/>
      <c r="AVM109"/>
      <c r="AVN109"/>
      <c r="AVO109"/>
      <c r="AVP109"/>
      <c r="AVQ109"/>
      <c r="AVR109"/>
      <c r="AVS109"/>
      <c r="AVT109"/>
      <c r="AVU109"/>
      <c r="AVV109"/>
      <c r="AVW109"/>
      <c r="AVX109"/>
      <c r="AVY109"/>
      <c r="AVZ109"/>
      <c r="AWA109"/>
    </row>
    <row r="110" spans="1:1275" ht="15" x14ac:dyDescent="0.25">
      <c r="A110" s="41" t="s">
        <v>178</v>
      </c>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v>1</v>
      </c>
      <c r="BY110" s="40">
        <v>18987</v>
      </c>
      <c r="BZ110" s="40">
        <v>1</v>
      </c>
      <c r="CA110" s="40">
        <v>18987</v>
      </c>
      <c r="CB110" s="40">
        <v>1</v>
      </c>
      <c r="CC110" s="40">
        <v>18987</v>
      </c>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c r="IT110" s="40"/>
      <c r="IU110" s="40"/>
      <c r="IV110" s="40"/>
      <c r="IW110" s="40"/>
      <c r="IX110" s="40"/>
      <c r="IY110" s="40"/>
      <c r="IZ110" s="40"/>
      <c r="JA110" s="40"/>
      <c r="JB110" s="40"/>
      <c r="JC110" s="40"/>
      <c r="JD110" s="40">
        <v>1</v>
      </c>
      <c r="JE110" s="40">
        <v>9171.0323574730355</v>
      </c>
      <c r="JF110" s="40">
        <v>1</v>
      </c>
      <c r="JG110" s="40">
        <v>12326.656394453004</v>
      </c>
      <c r="JH110" s="40"/>
      <c r="JI110" s="40"/>
      <c r="JJ110" s="40">
        <v>2</v>
      </c>
      <c r="JK110" s="40">
        <v>10748.844375963021</v>
      </c>
      <c r="JL110" s="40">
        <v>2</v>
      </c>
      <c r="JM110" s="40">
        <v>10748.844375963021</v>
      </c>
      <c r="JN110" s="40"/>
      <c r="JO110" s="40"/>
      <c r="JP110" s="40"/>
      <c r="JQ110" s="40"/>
      <c r="JR110" s="40"/>
      <c r="JS110" s="40"/>
      <c r="JT110" s="40"/>
      <c r="JU110" s="40"/>
      <c r="JV110" s="40"/>
      <c r="JW110" s="40"/>
      <c r="JX110" s="40"/>
      <c r="JY110" s="40"/>
      <c r="JZ110" s="40"/>
      <c r="KA110" s="40"/>
      <c r="KB110" s="40"/>
      <c r="KC110" s="40"/>
      <c r="KD110" s="40"/>
      <c r="KE110" s="40"/>
      <c r="KF110" s="40"/>
      <c r="KG110" s="40"/>
      <c r="KH110" s="40"/>
      <c r="KI110" s="40"/>
      <c r="KJ110" s="40"/>
      <c r="KK110" s="40"/>
      <c r="KL110" s="40"/>
      <c r="KM110" s="40"/>
      <c r="KN110" s="40"/>
      <c r="KO110" s="40"/>
      <c r="KP110" s="40"/>
      <c r="KQ110" s="40"/>
      <c r="KR110" s="40"/>
      <c r="KS110" s="40"/>
      <c r="KT110" s="40"/>
      <c r="KU110" s="40"/>
      <c r="KV110" s="40"/>
      <c r="KW110" s="40"/>
      <c r="KX110" s="40"/>
      <c r="KY110" s="40"/>
      <c r="KZ110" s="40"/>
      <c r="LA110" s="40"/>
      <c r="LB110" s="40"/>
      <c r="LC110" s="40"/>
      <c r="LD110" s="40"/>
      <c r="LE110" s="40"/>
      <c r="LF110" s="40"/>
      <c r="LG110" s="40"/>
      <c r="LH110" s="40"/>
      <c r="LI110" s="40"/>
      <c r="LJ110" s="40"/>
      <c r="LK110" s="40"/>
      <c r="LL110" s="40"/>
      <c r="LM110" s="40"/>
      <c r="LN110" s="40"/>
      <c r="LO110" s="40"/>
      <c r="LP110" s="40"/>
      <c r="LQ110" s="40"/>
      <c r="LR110" s="40"/>
      <c r="LS110" s="40"/>
      <c r="LT110" s="40"/>
      <c r="LU110" s="40"/>
      <c r="LV110" s="40"/>
      <c r="LW110" s="40"/>
      <c r="LX110" s="40"/>
      <c r="LY110" s="40"/>
      <c r="LZ110" s="40"/>
      <c r="MA110" s="40"/>
      <c r="MB110" s="40"/>
      <c r="MC110" s="40"/>
      <c r="MD110" s="40"/>
      <c r="ME110" s="40"/>
      <c r="MF110" s="40"/>
      <c r="MG110" s="40"/>
      <c r="MH110" s="40"/>
      <c r="MI110" s="40"/>
      <c r="MJ110" s="40"/>
      <c r="MK110" s="40"/>
      <c r="ML110" s="40"/>
      <c r="MM110" s="40"/>
      <c r="MN110" s="40"/>
      <c r="MO110" s="40"/>
      <c r="MP110" s="40"/>
      <c r="MQ110" s="40"/>
      <c r="MR110" s="40"/>
      <c r="MS110" s="40"/>
      <c r="MT110" s="40"/>
      <c r="MU110" s="40"/>
      <c r="MV110" s="40"/>
      <c r="MW110" s="40"/>
      <c r="MX110" s="40"/>
      <c r="MY110" s="40"/>
      <c r="MZ110" s="40">
        <v>3</v>
      </c>
      <c r="NA110" s="40">
        <v>13494.896250642014</v>
      </c>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c r="ST110"/>
      <c r="SU110"/>
      <c r="SV110"/>
      <c r="SW110"/>
      <c r="SX110"/>
      <c r="SY110"/>
      <c r="SZ110"/>
      <c r="TA110"/>
      <c r="TB110"/>
      <c r="TC110"/>
      <c r="TD110"/>
      <c r="TE110"/>
      <c r="TF110"/>
      <c r="TG110"/>
      <c r="TH110"/>
      <c r="TI110"/>
      <c r="TJ110"/>
      <c r="TK110"/>
      <c r="TL110"/>
      <c r="TM110"/>
      <c r="TN110"/>
      <c r="TO110"/>
      <c r="TP110"/>
      <c r="TQ110"/>
      <c r="TR110"/>
      <c r="TS110"/>
      <c r="TT110"/>
      <c r="TU110"/>
      <c r="TV110"/>
      <c r="TW110"/>
      <c r="TX110"/>
      <c r="TY110"/>
      <c r="TZ110"/>
      <c r="UA110"/>
      <c r="UB110"/>
      <c r="UC110"/>
      <c r="UD110"/>
      <c r="UE110"/>
      <c r="UF110"/>
      <c r="UG110"/>
      <c r="UH110"/>
      <c r="UI110"/>
      <c r="UJ110"/>
      <c r="UK110"/>
      <c r="UL110"/>
      <c r="UM110"/>
      <c r="UN110"/>
      <c r="UO110"/>
      <c r="UP110"/>
      <c r="UQ110"/>
      <c r="UR110"/>
      <c r="US110"/>
      <c r="UT110"/>
      <c r="UU110"/>
      <c r="UV110"/>
      <c r="UW110"/>
      <c r="UX110"/>
      <c r="UY110"/>
      <c r="UZ110"/>
      <c r="VA110"/>
      <c r="VB110"/>
      <c r="VC110"/>
      <c r="VD110"/>
      <c r="VE110"/>
      <c r="VF110"/>
      <c r="VG110"/>
      <c r="VH110"/>
      <c r="VI110"/>
      <c r="VJ110"/>
      <c r="VK110"/>
      <c r="VL110"/>
      <c r="VM110"/>
      <c r="VN110"/>
      <c r="VO110"/>
      <c r="VP110"/>
      <c r="VQ110"/>
      <c r="VR110"/>
      <c r="VS110"/>
      <c r="VT110"/>
      <c r="VU110"/>
      <c r="VV110"/>
      <c r="VW110"/>
      <c r="VX110"/>
      <c r="VY110"/>
      <c r="VZ110"/>
      <c r="WA110"/>
      <c r="WB110"/>
      <c r="WC110"/>
      <c r="WD110"/>
      <c r="WE110"/>
      <c r="WF110"/>
      <c r="WG110"/>
      <c r="WH110"/>
      <c r="WI110"/>
      <c r="WJ110"/>
      <c r="WK110"/>
      <c r="WL110"/>
      <c r="WM110"/>
      <c r="WN110"/>
      <c r="WO110"/>
      <c r="WP110"/>
      <c r="WQ110"/>
      <c r="WR110"/>
      <c r="WS110"/>
      <c r="WT110"/>
      <c r="WU110"/>
      <c r="WV110"/>
      <c r="WW110"/>
      <c r="WX110"/>
      <c r="WY110"/>
      <c r="WZ110"/>
      <c r="XA110"/>
      <c r="XB110"/>
      <c r="XC110"/>
      <c r="XD110"/>
      <c r="XE110"/>
      <c r="XF110"/>
      <c r="XG110"/>
      <c r="XH110"/>
      <c r="XI110"/>
      <c r="XJ110"/>
      <c r="XK110"/>
      <c r="XL110"/>
      <c r="XM110"/>
      <c r="XN110"/>
      <c r="XO110"/>
      <c r="XP110"/>
      <c r="XQ110"/>
      <c r="XR110"/>
      <c r="XS110"/>
      <c r="XT110"/>
      <c r="XU110"/>
      <c r="XV110"/>
      <c r="XW110"/>
      <c r="XX110"/>
      <c r="XY110"/>
      <c r="XZ110"/>
      <c r="YA110"/>
      <c r="YB110"/>
      <c r="YC110"/>
      <c r="YD110"/>
      <c r="YE110"/>
      <c r="YF110"/>
      <c r="YG110"/>
      <c r="YH110"/>
      <c r="YI110"/>
      <c r="YJ110"/>
      <c r="YK110"/>
      <c r="YL110"/>
      <c r="YM110"/>
      <c r="YN110"/>
      <c r="YO110"/>
      <c r="YP110"/>
      <c r="YQ110"/>
      <c r="YR110"/>
      <c r="YS110"/>
      <c r="YT110"/>
      <c r="YU110"/>
      <c r="YV110"/>
      <c r="YW110"/>
      <c r="YX110"/>
      <c r="YY110"/>
      <c r="YZ110"/>
      <c r="ZA110"/>
      <c r="ZB110"/>
      <c r="ZC110"/>
      <c r="ZD110"/>
      <c r="ZE110"/>
      <c r="ZF110"/>
      <c r="ZG110"/>
      <c r="ZH110"/>
      <c r="ZI110"/>
      <c r="ZJ110"/>
      <c r="ZK110"/>
      <c r="ZL110"/>
      <c r="ZM110"/>
      <c r="ZN110"/>
      <c r="ZO110"/>
      <c r="ZP110"/>
      <c r="ZQ110"/>
      <c r="ZR110"/>
      <c r="ZS110"/>
      <c r="ZT110"/>
      <c r="ZU110"/>
      <c r="ZV110"/>
      <c r="ZW110"/>
      <c r="ZX110"/>
      <c r="ZY110"/>
      <c r="ZZ110"/>
      <c r="AAA110"/>
      <c r="AAB110"/>
      <c r="AAC110"/>
      <c r="AAD110"/>
      <c r="AAE110"/>
      <c r="AAF110"/>
      <c r="AAG110"/>
      <c r="AAH110"/>
      <c r="AAI110"/>
      <c r="AAJ110"/>
      <c r="AAK110"/>
      <c r="AAL110"/>
      <c r="AAM110"/>
      <c r="AAN110"/>
      <c r="AAO110"/>
      <c r="AAP110"/>
      <c r="AAQ110"/>
      <c r="AAR110"/>
      <c r="AAS110"/>
      <c r="AAT110"/>
      <c r="AAU110"/>
      <c r="AAV110"/>
      <c r="AAW110"/>
      <c r="AAX110"/>
      <c r="AAY110"/>
      <c r="AAZ110"/>
      <c r="ABA110"/>
      <c r="ABB110"/>
      <c r="ABC110"/>
      <c r="ABD110"/>
      <c r="ABE110"/>
      <c r="ABF110"/>
      <c r="ABG110"/>
      <c r="ABH110"/>
      <c r="ABI110"/>
      <c r="ABJ110"/>
      <c r="ABK110"/>
      <c r="ABL110"/>
      <c r="ABM110"/>
      <c r="ABN110"/>
      <c r="ABO110"/>
      <c r="ABP110"/>
      <c r="ABQ110"/>
      <c r="ABR110"/>
      <c r="ABS110"/>
      <c r="ABT110"/>
      <c r="ABU110"/>
      <c r="ABV110"/>
      <c r="ABW110"/>
      <c r="ABX110"/>
      <c r="ABY110"/>
      <c r="ABZ110"/>
      <c r="ACA110"/>
      <c r="ACB110"/>
      <c r="ACC110"/>
      <c r="ACD110"/>
      <c r="ACE110"/>
      <c r="ACF110"/>
      <c r="ACG110"/>
      <c r="ACH110"/>
      <c r="ACI110"/>
      <c r="ACJ110"/>
      <c r="ACK110"/>
      <c r="ACL110"/>
      <c r="ACM110"/>
      <c r="ACN110"/>
      <c r="ACO110"/>
      <c r="ACP110"/>
      <c r="ACQ110"/>
      <c r="ACR110"/>
      <c r="ACS110"/>
      <c r="ACT110"/>
      <c r="ACU110"/>
      <c r="ACV110"/>
      <c r="ACW110"/>
      <c r="ACX110"/>
      <c r="ACY110"/>
      <c r="ACZ110"/>
      <c r="ADA110"/>
      <c r="ADB110"/>
      <c r="ADC110"/>
      <c r="ADD110"/>
      <c r="ADE110"/>
      <c r="ADF110"/>
      <c r="ADG110"/>
      <c r="ADH110"/>
      <c r="ADI110"/>
      <c r="ADJ110"/>
      <c r="ADK110"/>
      <c r="ADL110"/>
      <c r="ADM110"/>
      <c r="ADN110"/>
      <c r="ADO110"/>
      <c r="ADP110"/>
      <c r="ADQ110"/>
      <c r="ADR110"/>
      <c r="ADS110"/>
      <c r="ADT110"/>
      <c r="ADU110"/>
      <c r="ADV110"/>
      <c r="ADW110"/>
      <c r="ADX110"/>
      <c r="ADY110"/>
      <c r="ADZ110"/>
      <c r="AEA110"/>
      <c r="AEB110"/>
      <c r="AEC110"/>
      <c r="AED110"/>
      <c r="AEE110"/>
      <c r="AEF110"/>
      <c r="AEG110"/>
      <c r="AEH110"/>
      <c r="AEI110"/>
      <c r="AEJ110"/>
      <c r="AEK110"/>
      <c r="AEL110"/>
      <c r="AEM110"/>
      <c r="AEN110"/>
      <c r="AEO110"/>
      <c r="AEP110"/>
      <c r="AEQ110"/>
      <c r="AER110"/>
      <c r="AES110"/>
      <c r="AET110"/>
      <c r="AEU110"/>
      <c r="AEV110"/>
      <c r="AEW110"/>
      <c r="AEX110"/>
      <c r="AEY110"/>
      <c r="AEZ110"/>
      <c r="AFA110"/>
      <c r="AFB110"/>
      <c r="AFC110"/>
      <c r="AFD110"/>
      <c r="AFE110"/>
      <c r="AFF110"/>
      <c r="AFG110"/>
      <c r="AFH110"/>
      <c r="AFI110"/>
      <c r="AFJ110"/>
      <c r="AFK110"/>
      <c r="AFL110"/>
      <c r="AFM110"/>
      <c r="AFN110"/>
      <c r="AFO110"/>
      <c r="AFP110"/>
      <c r="AFQ110"/>
      <c r="AFR110"/>
      <c r="AFS110"/>
      <c r="AFT110"/>
      <c r="AFU110"/>
      <c r="AFV110"/>
      <c r="AFW110"/>
      <c r="AFX110"/>
      <c r="AFY110"/>
      <c r="AFZ110"/>
      <c r="AGA110"/>
      <c r="AGB110"/>
      <c r="AGC110"/>
      <c r="AGD110"/>
      <c r="AGE110"/>
      <c r="AGF110"/>
      <c r="AGG110"/>
      <c r="AGH110"/>
      <c r="AGI110"/>
      <c r="AGJ110"/>
      <c r="AGK110"/>
      <c r="AGL110"/>
      <c r="AGM110"/>
      <c r="AGN110"/>
      <c r="AGO110"/>
      <c r="AGP110"/>
      <c r="AGQ110"/>
      <c r="AGR110"/>
      <c r="AGS110"/>
      <c r="AGT110"/>
      <c r="AGU110"/>
      <c r="AGV110"/>
      <c r="AGW110"/>
      <c r="AGX110"/>
      <c r="AGY110"/>
      <c r="AGZ110"/>
      <c r="AHA110"/>
      <c r="AHB110"/>
      <c r="AHC110"/>
      <c r="AHD110"/>
      <c r="AHE110"/>
      <c r="AHF110"/>
      <c r="AHG110"/>
      <c r="AHH110"/>
      <c r="AHI110"/>
      <c r="AHJ110"/>
      <c r="AHK110"/>
      <c r="AHL110"/>
      <c r="AHM110"/>
      <c r="AHN110"/>
      <c r="AHO110"/>
      <c r="AHP110"/>
      <c r="AHQ110"/>
      <c r="AHR110"/>
      <c r="AHS110"/>
      <c r="AHT110"/>
      <c r="AHU110"/>
      <c r="AHV110"/>
      <c r="AHW110"/>
      <c r="AHX110"/>
      <c r="AHY110"/>
      <c r="AHZ110"/>
      <c r="AIA110"/>
      <c r="AIB110"/>
      <c r="AIC110"/>
      <c r="AID110"/>
      <c r="AIE110"/>
      <c r="AIF110"/>
      <c r="AIG110"/>
      <c r="AIH110"/>
      <c r="AII110"/>
      <c r="AIJ110"/>
      <c r="AIK110"/>
      <c r="AIL110"/>
      <c r="AIM110"/>
      <c r="AIN110"/>
      <c r="AIO110"/>
      <c r="AIP110"/>
      <c r="AIQ110"/>
      <c r="AIR110"/>
      <c r="AIS110"/>
      <c r="AIT110"/>
      <c r="AIU110"/>
      <c r="AIV110"/>
      <c r="AIW110"/>
      <c r="AIX110"/>
      <c r="AIY110"/>
      <c r="AIZ110"/>
      <c r="AJA110"/>
      <c r="AJB110"/>
      <c r="AJC110"/>
      <c r="AJD110"/>
      <c r="AJE110"/>
      <c r="AJF110"/>
      <c r="AJG110"/>
      <c r="AJH110"/>
      <c r="AJI110"/>
      <c r="AJJ110"/>
      <c r="AJK110"/>
      <c r="AJL110"/>
      <c r="AJM110"/>
      <c r="AJN110"/>
      <c r="AJO110"/>
      <c r="AJP110"/>
      <c r="AJQ110"/>
      <c r="AJR110"/>
      <c r="AJS110"/>
      <c r="AJT110"/>
      <c r="AJU110"/>
      <c r="AJV110"/>
      <c r="AJW110"/>
      <c r="AJX110"/>
      <c r="AJY110"/>
      <c r="AJZ110"/>
      <c r="AKA110"/>
      <c r="AKB110"/>
      <c r="AKC110"/>
      <c r="AKD110"/>
      <c r="AKE110"/>
      <c r="AKF110"/>
      <c r="AKG110"/>
      <c r="AKH110"/>
      <c r="AKI110"/>
      <c r="AKJ110"/>
      <c r="AKK110"/>
      <c r="AKL110"/>
      <c r="AKM110"/>
      <c r="AKN110"/>
      <c r="AKO110"/>
      <c r="AKP110"/>
      <c r="AKQ110"/>
      <c r="AKR110"/>
      <c r="AKS110"/>
      <c r="AKT110"/>
      <c r="AKU110"/>
      <c r="AKV110"/>
      <c r="AKW110"/>
      <c r="AKX110"/>
      <c r="AKY110"/>
      <c r="AKZ110"/>
      <c r="ALA110"/>
      <c r="ALB110"/>
      <c r="ALC110"/>
      <c r="ALD110"/>
      <c r="ALE110"/>
      <c r="ALF110"/>
      <c r="ALG110"/>
      <c r="ALH110"/>
      <c r="ALI110"/>
      <c r="ALJ110"/>
      <c r="ALK110"/>
      <c r="ALL110"/>
      <c r="ALM110"/>
      <c r="ALN110"/>
      <c r="ALO110"/>
      <c r="ALP110"/>
      <c r="ALQ110"/>
      <c r="ALR110"/>
      <c r="ALS110"/>
      <c r="ALT110"/>
      <c r="ALU110"/>
      <c r="ALV110"/>
      <c r="ALW110"/>
      <c r="ALX110"/>
      <c r="ALY110"/>
      <c r="ALZ110"/>
      <c r="AMA110"/>
      <c r="AMB110"/>
      <c r="AMC110"/>
      <c r="AMD110"/>
      <c r="AME110"/>
      <c r="AMF110"/>
      <c r="AMG110"/>
      <c r="AMH110"/>
      <c r="AMI110"/>
      <c r="AMJ110"/>
      <c r="AMK110"/>
      <c r="AML110"/>
      <c r="AMM110"/>
      <c r="AMN110"/>
      <c r="AMO110"/>
      <c r="AMP110"/>
      <c r="AMQ110"/>
      <c r="AMR110"/>
      <c r="AMS110"/>
      <c r="AMT110"/>
      <c r="AMU110"/>
      <c r="AMV110"/>
      <c r="AMW110"/>
      <c r="AMX110"/>
      <c r="AMY110"/>
      <c r="AMZ110"/>
      <c r="ANA110"/>
      <c r="ANB110"/>
      <c r="ANC110"/>
      <c r="AND110"/>
      <c r="ANE110"/>
      <c r="ANF110"/>
      <c r="ANG110"/>
      <c r="ANH110"/>
      <c r="ANI110"/>
      <c r="ANJ110"/>
      <c r="ANK110"/>
      <c r="ANL110"/>
      <c r="ANM110"/>
      <c r="ANN110"/>
      <c r="ANO110"/>
      <c r="ANP110"/>
      <c r="ANQ110"/>
      <c r="ANR110"/>
      <c r="ANS110"/>
      <c r="ANT110"/>
      <c r="ANU110"/>
      <c r="ANV110"/>
      <c r="ANW110"/>
      <c r="ANX110"/>
      <c r="ANY110"/>
      <c r="ANZ110"/>
      <c r="AOA110"/>
      <c r="AOB110"/>
      <c r="AOC110"/>
      <c r="AOD110"/>
      <c r="AOE110"/>
      <c r="AOF110"/>
      <c r="AOG110"/>
      <c r="AOH110"/>
      <c r="AOI110"/>
      <c r="AOJ110"/>
      <c r="AOK110"/>
      <c r="AOL110"/>
      <c r="AOM110"/>
      <c r="AON110"/>
      <c r="AOO110"/>
      <c r="AOP110"/>
      <c r="AOQ110"/>
      <c r="AOR110"/>
      <c r="AOS110"/>
      <c r="AOT110"/>
      <c r="AOU110"/>
      <c r="AOV110"/>
      <c r="AOW110"/>
      <c r="AOX110"/>
      <c r="AOY110"/>
      <c r="AOZ110"/>
      <c r="APA110"/>
      <c r="APB110"/>
      <c r="APC110"/>
      <c r="APD110"/>
      <c r="APE110"/>
      <c r="APF110"/>
      <c r="APG110"/>
      <c r="APH110"/>
      <c r="API110"/>
      <c r="APJ110"/>
      <c r="APK110"/>
      <c r="APL110"/>
      <c r="APM110"/>
      <c r="APN110"/>
      <c r="APO110"/>
      <c r="APP110"/>
      <c r="APQ110"/>
      <c r="APR110"/>
      <c r="APS110"/>
      <c r="APT110"/>
      <c r="APU110"/>
      <c r="APV110"/>
      <c r="APW110"/>
      <c r="APX110"/>
      <c r="APY110"/>
      <c r="APZ110"/>
      <c r="AQA110"/>
      <c r="AQB110"/>
      <c r="AQC110"/>
      <c r="AQD110"/>
      <c r="AQE110"/>
      <c r="AQF110"/>
      <c r="AQG110"/>
      <c r="AQH110"/>
      <c r="AQI110"/>
      <c r="AQJ110"/>
      <c r="AQK110"/>
      <c r="AQL110"/>
      <c r="AQM110"/>
      <c r="AQN110"/>
      <c r="AQO110"/>
      <c r="AQP110"/>
      <c r="AQQ110"/>
      <c r="AQR110"/>
      <c r="AQS110"/>
      <c r="AQT110"/>
      <c r="AQU110"/>
      <c r="AQV110"/>
      <c r="AQW110"/>
      <c r="AQX110"/>
      <c r="AQY110"/>
      <c r="AQZ110"/>
      <c r="ARA110"/>
      <c r="ARB110"/>
      <c r="ARC110"/>
      <c r="ARD110"/>
      <c r="ARE110"/>
      <c r="ARF110"/>
      <c r="ARG110"/>
      <c r="ARH110"/>
      <c r="ARI110"/>
      <c r="ARJ110"/>
      <c r="ARK110"/>
      <c r="ARL110"/>
      <c r="ARM110"/>
      <c r="ARN110"/>
      <c r="ARO110"/>
      <c r="ARP110"/>
      <c r="ARQ110"/>
      <c r="ARR110"/>
      <c r="ARS110"/>
      <c r="ART110"/>
      <c r="ARU110"/>
      <c r="ARV110"/>
      <c r="ARW110"/>
      <c r="ARX110"/>
      <c r="ARY110"/>
      <c r="ARZ110"/>
      <c r="ASA110"/>
      <c r="ASB110"/>
      <c r="ASC110"/>
      <c r="ASD110"/>
      <c r="ASE110"/>
      <c r="ASF110"/>
      <c r="ASG110"/>
      <c r="ASH110"/>
      <c r="ASI110"/>
      <c r="ASJ110"/>
      <c r="ASK110"/>
      <c r="ASL110"/>
      <c r="ASM110"/>
      <c r="ASN110"/>
      <c r="ASO110"/>
      <c r="ASP110"/>
      <c r="ASQ110"/>
      <c r="ASR110"/>
      <c r="ASS110"/>
      <c r="AST110"/>
      <c r="ASU110"/>
      <c r="ASV110"/>
      <c r="ASW110"/>
      <c r="ASX110"/>
      <c r="ASY110"/>
      <c r="ASZ110"/>
      <c r="ATA110"/>
      <c r="ATB110"/>
      <c r="ATC110"/>
      <c r="ATD110"/>
      <c r="ATE110"/>
      <c r="ATF110"/>
      <c r="ATG110"/>
      <c r="ATH110"/>
      <c r="ATI110"/>
      <c r="ATJ110"/>
      <c r="ATK110"/>
      <c r="ATL110"/>
      <c r="ATM110"/>
      <c r="ATN110"/>
      <c r="ATO110"/>
      <c r="ATP110"/>
      <c r="ATQ110"/>
      <c r="ATR110"/>
      <c r="ATS110"/>
      <c r="ATT110"/>
      <c r="ATU110"/>
      <c r="ATV110"/>
      <c r="ATW110"/>
      <c r="ATX110"/>
      <c r="ATY110"/>
      <c r="ATZ110"/>
      <c r="AUA110"/>
      <c r="AUB110"/>
      <c r="AUC110"/>
      <c r="AUD110"/>
      <c r="AUE110"/>
      <c r="AUF110"/>
      <c r="AUG110"/>
      <c r="AUH110"/>
      <c r="AUI110"/>
      <c r="AUJ110"/>
      <c r="AUK110"/>
      <c r="AUL110"/>
      <c r="AUM110"/>
      <c r="AUN110"/>
      <c r="AUO110"/>
      <c r="AUP110"/>
      <c r="AUQ110"/>
      <c r="AUR110"/>
      <c r="AUS110"/>
      <c r="AUT110"/>
      <c r="AUU110"/>
      <c r="AUV110"/>
      <c r="AUW110"/>
      <c r="AUX110"/>
      <c r="AUY110"/>
      <c r="AUZ110"/>
      <c r="AVA110"/>
      <c r="AVB110"/>
      <c r="AVC110"/>
      <c r="AVD110"/>
      <c r="AVE110"/>
      <c r="AVF110"/>
      <c r="AVG110"/>
      <c r="AVH110"/>
      <c r="AVI110"/>
      <c r="AVJ110"/>
      <c r="AVK110"/>
      <c r="AVL110"/>
      <c r="AVM110"/>
      <c r="AVN110"/>
      <c r="AVO110"/>
      <c r="AVP110"/>
      <c r="AVQ110"/>
      <c r="AVR110"/>
      <c r="AVS110"/>
      <c r="AVT110"/>
      <c r="AVU110"/>
      <c r="AVV110"/>
      <c r="AVW110"/>
      <c r="AVX110"/>
      <c r="AVY110"/>
      <c r="AVZ110"/>
      <c r="AWA110"/>
    </row>
    <row r="111" spans="1:1275" ht="15" x14ac:dyDescent="0.25">
      <c r="A111" s="41" t="s">
        <v>251</v>
      </c>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v>1</v>
      </c>
      <c r="IC111" s="40">
        <v>78000</v>
      </c>
      <c r="ID111" s="40"/>
      <c r="IE111" s="40"/>
      <c r="IF111" s="40">
        <v>1</v>
      </c>
      <c r="IG111" s="40">
        <v>78000</v>
      </c>
      <c r="IH111" s="40"/>
      <c r="II111" s="40"/>
      <c r="IJ111" s="40"/>
      <c r="IK111" s="40"/>
      <c r="IL111" s="40"/>
      <c r="IM111" s="40"/>
      <c r="IN111" s="40"/>
      <c r="IO111" s="40"/>
      <c r="IP111" s="40"/>
      <c r="IQ111" s="40"/>
      <c r="IR111" s="40"/>
      <c r="IS111" s="40"/>
      <c r="IT111" s="40"/>
      <c r="IU111" s="40"/>
      <c r="IV111" s="40"/>
      <c r="IW111" s="40"/>
      <c r="IX111" s="40"/>
      <c r="IY111" s="40"/>
      <c r="IZ111" s="40"/>
      <c r="JA111" s="40"/>
      <c r="JB111" s="40"/>
      <c r="JC111" s="40"/>
      <c r="JD111" s="40"/>
      <c r="JE111" s="40"/>
      <c r="JF111" s="40"/>
      <c r="JG111" s="40"/>
      <c r="JH111" s="40"/>
      <c r="JI111" s="40"/>
      <c r="JJ111" s="40"/>
      <c r="JK111" s="40"/>
      <c r="JL111" s="40">
        <v>1</v>
      </c>
      <c r="JM111" s="40">
        <v>78000</v>
      </c>
      <c r="JN111" s="40"/>
      <c r="JO111" s="40"/>
      <c r="JP111" s="40"/>
      <c r="JQ111" s="40"/>
      <c r="JR111" s="40"/>
      <c r="JS111" s="40"/>
      <c r="JT111" s="40"/>
      <c r="JU111" s="40"/>
      <c r="JV111" s="40"/>
      <c r="JW111" s="40"/>
      <c r="JX111" s="40"/>
      <c r="JY111" s="40"/>
      <c r="JZ111" s="40"/>
      <c r="KA111" s="40"/>
      <c r="KB111" s="40"/>
      <c r="KC111" s="40"/>
      <c r="KD111" s="40"/>
      <c r="KE111" s="40"/>
      <c r="KF111" s="40"/>
      <c r="KG111" s="40"/>
      <c r="KH111" s="40"/>
      <c r="KI111" s="40"/>
      <c r="KJ111" s="40"/>
      <c r="KK111" s="40"/>
      <c r="KL111" s="40"/>
      <c r="KM111" s="40"/>
      <c r="KN111" s="40"/>
      <c r="KO111" s="40"/>
      <c r="KP111" s="40"/>
      <c r="KQ111" s="40"/>
      <c r="KR111" s="40"/>
      <c r="KS111" s="40"/>
      <c r="KT111" s="40"/>
      <c r="KU111" s="40"/>
      <c r="KV111" s="40"/>
      <c r="KW111" s="40"/>
      <c r="KX111" s="40"/>
      <c r="KY111" s="40"/>
      <c r="KZ111" s="40"/>
      <c r="LA111" s="40"/>
      <c r="LB111" s="40"/>
      <c r="LC111" s="40"/>
      <c r="LD111" s="40"/>
      <c r="LE111" s="40"/>
      <c r="LF111" s="40"/>
      <c r="LG111" s="40"/>
      <c r="LH111" s="40"/>
      <c r="LI111" s="40"/>
      <c r="LJ111" s="40"/>
      <c r="LK111" s="40"/>
      <c r="LL111" s="40"/>
      <c r="LM111" s="40"/>
      <c r="LN111" s="40"/>
      <c r="LO111" s="40"/>
      <c r="LP111" s="40"/>
      <c r="LQ111" s="40"/>
      <c r="LR111" s="40"/>
      <c r="LS111" s="40"/>
      <c r="LT111" s="40"/>
      <c r="LU111" s="40"/>
      <c r="LV111" s="40"/>
      <c r="LW111" s="40"/>
      <c r="LX111" s="40"/>
      <c r="LY111" s="40"/>
      <c r="LZ111" s="40"/>
      <c r="MA111" s="40"/>
      <c r="MB111" s="40"/>
      <c r="MC111" s="40"/>
      <c r="MD111" s="40"/>
      <c r="ME111" s="40"/>
      <c r="MF111" s="40"/>
      <c r="MG111" s="40"/>
      <c r="MH111" s="40"/>
      <c r="MI111" s="40"/>
      <c r="MJ111" s="40"/>
      <c r="MK111" s="40"/>
      <c r="ML111" s="40"/>
      <c r="MM111" s="40"/>
      <c r="MN111" s="40"/>
      <c r="MO111" s="40"/>
      <c r="MP111" s="40"/>
      <c r="MQ111" s="40"/>
      <c r="MR111" s="40"/>
      <c r="MS111" s="40"/>
      <c r="MT111" s="40"/>
      <c r="MU111" s="40"/>
      <c r="MV111" s="40"/>
      <c r="MW111" s="40"/>
      <c r="MX111" s="40"/>
      <c r="MY111" s="40"/>
      <c r="MZ111" s="40">
        <v>1</v>
      </c>
      <c r="NA111" s="40">
        <v>78000</v>
      </c>
      <c r="NB111"/>
      <c r="NC111"/>
      <c r="ND111"/>
      <c r="NE111"/>
      <c r="NF111"/>
      <c r="NG111"/>
      <c r="NH111"/>
      <c r="NI111"/>
      <c r="NJ111"/>
      <c r="NK111"/>
      <c r="NL111"/>
      <c r="NM111"/>
      <c r="NN111"/>
      <c r="NO111"/>
      <c r="NP111"/>
      <c r="NQ111"/>
      <c r="NR111"/>
      <c r="NS111"/>
      <c r="NT111"/>
      <c r="NU111"/>
      <c r="NV111"/>
      <c r="NW111"/>
      <c r="NX111"/>
      <c r="NY111"/>
      <c r="NZ111"/>
      <c r="OA111"/>
      <c r="OB111"/>
      <c r="OC111"/>
      <c r="OD111"/>
      <c r="OE111"/>
      <c r="OF111"/>
      <c r="OG111"/>
      <c r="OH111"/>
      <c r="OI111"/>
      <c r="OJ111"/>
      <c r="OK111"/>
      <c r="OL111"/>
      <c r="OM111"/>
      <c r="ON111"/>
      <c r="OO111"/>
      <c r="OP111"/>
      <c r="OQ111"/>
      <c r="OR111"/>
      <c r="OS111"/>
      <c r="OT111"/>
      <c r="OU111"/>
      <c r="OV111"/>
      <c r="OW111"/>
      <c r="OX111"/>
      <c r="OY111"/>
      <c r="OZ111"/>
      <c r="PA111"/>
      <c r="PB111"/>
      <c r="PC111"/>
      <c r="PD111"/>
      <c r="PE111"/>
      <c r="PF111"/>
      <c r="PG111"/>
      <c r="PH111"/>
      <c r="PI111"/>
      <c r="PJ111"/>
      <c r="PK111"/>
      <c r="PL111"/>
      <c r="PM111"/>
      <c r="PN111"/>
      <c r="PO111"/>
      <c r="PP111"/>
      <c r="PQ111"/>
      <c r="PR111"/>
      <c r="PS111"/>
      <c r="PT111"/>
      <c r="PU111"/>
      <c r="PV111"/>
      <c r="PW111"/>
      <c r="PX111"/>
      <c r="PY111"/>
      <c r="PZ111"/>
      <c r="QA111"/>
      <c r="QB111"/>
      <c r="QC111"/>
      <c r="QD111"/>
      <c r="QE111"/>
      <c r="QF111"/>
      <c r="QG111"/>
      <c r="QH111"/>
      <c r="QI111"/>
      <c r="QJ111"/>
      <c r="QK111"/>
      <c r="QL111"/>
      <c r="QM111"/>
      <c r="QN111"/>
      <c r="QO111"/>
      <c r="QP111"/>
      <c r="QQ111"/>
      <c r="QR111"/>
      <c r="QS111"/>
      <c r="QT111"/>
      <c r="QU111"/>
      <c r="QV111"/>
      <c r="QW111"/>
      <c r="QX111"/>
      <c r="QY111"/>
      <c r="QZ111"/>
      <c r="RA111"/>
      <c r="RB111"/>
      <c r="RC111"/>
      <c r="RD111"/>
      <c r="RE111"/>
      <c r="RF111"/>
      <c r="RG111"/>
      <c r="RH111"/>
      <c r="RI111"/>
      <c r="RJ111"/>
      <c r="RK111"/>
      <c r="RL111"/>
      <c r="RM111"/>
      <c r="RN111"/>
      <c r="RO111"/>
      <c r="RP111"/>
      <c r="RQ111"/>
      <c r="RR111"/>
      <c r="RS111"/>
      <c r="RT111"/>
      <c r="RU111"/>
      <c r="RV111"/>
      <c r="RW111"/>
      <c r="RX111"/>
      <c r="RY111"/>
      <c r="RZ111"/>
      <c r="SA111"/>
      <c r="SB111"/>
      <c r="SC111"/>
      <c r="SD111"/>
      <c r="SE111"/>
      <c r="SF111"/>
      <c r="SG111"/>
      <c r="SH111"/>
      <c r="SI111"/>
      <c r="SJ111"/>
      <c r="SK111"/>
      <c r="SL111"/>
      <c r="SM111"/>
      <c r="SN111"/>
      <c r="SO111"/>
      <c r="SP111"/>
      <c r="SQ111"/>
      <c r="SR111"/>
      <c r="SS111"/>
      <c r="ST111"/>
      <c r="SU111"/>
      <c r="SV111"/>
      <c r="SW111"/>
      <c r="SX111"/>
      <c r="SY111"/>
      <c r="SZ111"/>
      <c r="TA111"/>
      <c r="TB111"/>
      <c r="TC111"/>
      <c r="TD111"/>
      <c r="TE111"/>
      <c r="TF111"/>
      <c r="TG111"/>
      <c r="TH111"/>
      <c r="TI111"/>
      <c r="TJ111"/>
      <c r="TK111"/>
      <c r="TL111"/>
      <c r="TM111"/>
      <c r="TN111"/>
      <c r="TO111"/>
      <c r="TP111"/>
      <c r="TQ111"/>
      <c r="TR111"/>
      <c r="TS111"/>
      <c r="TT111"/>
      <c r="TU111"/>
      <c r="TV111"/>
      <c r="TW111"/>
      <c r="TX111"/>
      <c r="TY111"/>
      <c r="TZ111"/>
      <c r="UA111"/>
      <c r="UB111"/>
      <c r="UC111"/>
      <c r="UD111"/>
      <c r="UE111"/>
      <c r="UF111"/>
      <c r="UG111"/>
      <c r="UH111"/>
      <c r="UI111"/>
      <c r="UJ111"/>
      <c r="UK111"/>
      <c r="UL111"/>
      <c r="UM111"/>
      <c r="UN111"/>
      <c r="UO111"/>
      <c r="UP111"/>
      <c r="UQ111"/>
      <c r="UR111"/>
      <c r="US111"/>
      <c r="UT111"/>
      <c r="UU111"/>
      <c r="UV111"/>
      <c r="UW111"/>
      <c r="UX111"/>
      <c r="UY111"/>
      <c r="UZ111"/>
      <c r="VA111"/>
      <c r="VB111"/>
      <c r="VC111"/>
      <c r="VD111"/>
      <c r="VE111"/>
      <c r="VF111"/>
      <c r="VG111"/>
      <c r="VH111"/>
      <c r="VI111"/>
      <c r="VJ111"/>
      <c r="VK111"/>
      <c r="VL111"/>
      <c r="VM111"/>
      <c r="VN111"/>
      <c r="VO111"/>
      <c r="VP111"/>
      <c r="VQ111"/>
      <c r="VR111"/>
      <c r="VS111"/>
      <c r="VT111"/>
      <c r="VU111"/>
      <c r="VV111"/>
      <c r="VW111"/>
      <c r="VX111"/>
      <c r="VY111"/>
      <c r="VZ111"/>
      <c r="WA111"/>
      <c r="WB111"/>
      <c r="WC111"/>
      <c r="WD111"/>
      <c r="WE111"/>
      <c r="WF111"/>
      <c r="WG111"/>
      <c r="WH111"/>
      <c r="WI111"/>
      <c r="WJ111"/>
      <c r="WK111"/>
      <c r="WL111"/>
      <c r="WM111"/>
      <c r="WN111"/>
      <c r="WO111"/>
      <c r="WP111"/>
      <c r="WQ111"/>
      <c r="WR111"/>
      <c r="WS111"/>
      <c r="WT111"/>
      <c r="WU111"/>
      <c r="WV111"/>
      <c r="WW111"/>
      <c r="WX111"/>
      <c r="WY111"/>
      <c r="WZ111"/>
      <c r="XA111"/>
      <c r="XB111"/>
      <c r="XC111"/>
      <c r="XD111"/>
      <c r="XE111"/>
      <c r="XF111"/>
      <c r="XG111"/>
      <c r="XH111"/>
      <c r="XI111"/>
      <c r="XJ111"/>
      <c r="XK111"/>
      <c r="XL111"/>
      <c r="XM111"/>
      <c r="XN111"/>
      <c r="XO111"/>
      <c r="XP111"/>
      <c r="XQ111"/>
      <c r="XR111"/>
      <c r="XS111"/>
      <c r="XT111"/>
      <c r="XU111"/>
      <c r="XV111"/>
      <c r="XW111"/>
      <c r="XX111"/>
      <c r="XY111"/>
      <c r="XZ111"/>
      <c r="YA111"/>
      <c r="YB111"/>
      <c r="YC111"/>
      <c r="YD111"/>
      <c r="YE111"/>
      <c r="YF111"/>
      <c r="YG111"/>
      <c r="YH111"/>
      <c r="YI111"/>
      <c r="YJ111"/>
      <c r="YK111"/>
      <c r="YL111"/>
      <c r="YM111"/>
      <c r="YN111"/>
      <c r="YO111"/>
      <c r="YP111"/>
      <c r="YQ111"/>
      <c r="YR111"/>
      <c r="YS111"/>
      <c r="YT111"/>
      <c r="YU111"/>
      <c r="YV111"/>
      <c r="YW111"/>
      <c r="YX111"/>
      <c r="YY111"/>
      <c r="YZ111"/>
      <c r="ZA111"/>
      <c r="ZB111"/>
      <c r="ZC111"/>
      <c r="ZD111"/>
      <c r="ZE111"/>
      <c r="ZF111"/>
      <c r="ZG111"/>
      <c r="ZH111"/>
      <c r="ZI111"/>
      <c r="ZJ111"/>
      <c r="ZK111"/>
      <c r="ZL111"/>
      <c r="ZM111"/>
      <c r="ZN111"/>
      <c r="ZO111"/>
      <c r="ZP111"/>
      <c r="ZQ111"/>
      <c r="ZR111"/>
      <c r="ZS111"/>
      <c r="ZT111"/>
      <c r="ZU111"/>
      <c r="ZV111"/>
      <c r="ZW111"/>
      <c r="ZX111"/>
      <c r="ZY111"/>
      <c r="ZZ111"/>
      <c r="AAA111"/>
      <c r="AAB111"/>
      <c r="AAC111"/>
      <c r="AAD111"/>
      <c r="AAE111"/>
      <c r="AAF111"/>
      <c r="AAG111"/>
      <c r="AAH111"/>
      <c r="AAI111"/>
      <c r="AAJ111"/>
      <c r="AAK111"/>
      <c r="AAL111"/>
      <c r="AAM111"/>
      <c r="AAN111"/>
      <c r="AAO111"/>
      <c r="AAP111"/>
      <c r="AAQ111"/>
      <c r="AAR111"/>
      <c r="AAS111"/>
      <c r="AAT111"/>
      <c r="AAU111"/>
      <c r="AAV111"/>
      <c r="AAW111"/>
      <c r="AAX111"/>
      <c r="AAY111"/>
      <c r="AAZ111"/>
      <c r="ABA111"/>
      <c r="ABB111"/>
      <c r="ABC111"/>
      <c r="ABD111"/>
      <c r="ABE111"/>
      <c r="ABF111"/>
      <c r="ABG111"/>
      <c r="ABH111"/>
      <c r="ABI111"/>
      <c r="ABJ111"/>
      <c r="ABK111"/>
      <c r="ABL111"/>
      <c r="ABM111"/>
      <c r="ABN111"/>
      <c r="ABO111"/>
      <c r="ABP111"/>
      <c r="ABQ111"/>
      <c r="ABR111"/>
      <c r="ABS111"/>
      <c r="ABT111"/>
      <c r="ABU111"/>
      <c r="ABV111"/>
      <c r="ABW111"/>
      <c r="ABX111"/>
      <c r="ABY111"/>
      <c r="ABZ111"/>
      <c r="ACA111"/>
      <c r="ACB111"/>
      <c r="ACC111"/>
      <c r="ACD111"/>
      <c r="ACE111"/>
      <c r="ACF111"/>
      <c r="ACG111"/>
      <c r="ACH111"/>
      <c r="ACI111"/>
      <c r="ACJ111"/>
      <c r="ACK111"/>
      <c r="ACL111"/>
      <c r="ACM111"/>
      <c r="ACN111"/>
      <c r="ACO111"/>
      <c r="ACP111"/>
      <c r="ACQ111"/>
      <c r="ACR111"/>
      <c r="ACS111"/>
      <c r="ACT111"/>
      <c r="ACU111"/>
      <c r="ACV111"/>
      <c r="ACW111"/>
      <c r="ACX111"/>
      <c r="ACY111"/>
      <c r="ACZ111"/>
      <c r="ADA111"/>
      <c r="ADB111"/>
      <c r="ADC111"/>
      <c r="ADD111"/>
      <c r="ADE111"/>
      <c r="ADF111"/>
      <c r="ADG111"/>
      <c r="ADH111"/>
      <c r="ADI111"/>
      <c r="ADJ111"/>
      <c r="ADK111"/>
      <c r="ADL111"/>
      <c r="ADM111"/>
      <c r="ADN111"/>
      <c r="ADO111"/>
      <c r="ADP111"/>
      <c r="ADQ111"/>
      <c r="ADR111"/>
      <c r="ADS111"/>
      <c r="ADT111"/>
      <c r="ADU111"/>
      <c r="ADV111"/>
      <c r="ADW111"/>
      <c r="ADX111"/>
      <c r="ADY111"/>
      <c r="ADZ111"/>
      <c r="AEA111"/>
      <c r="AEB111"/>
      <c r="AEC111"/>
      <c r="AED111"/>
      <c r="AEE111"/>
      <c r="AEF111"/>
      <c r="AEG111"/>
      <c r="AEH111"/>
      <c r="AEI111"/>
      <c r="AEJ111"/>
      <c r="AEK111"/>
      <c r="AEL111"/>
      <c r="AEM111"/>
      <c r="AEN111"/>
      <c r="AEO111"/>
      <c r="AEP111"/>
      <c r="AEQ111"/>
      <c r="AER111"/>
      <c r="AES111"/>
      <c r="AET111"/>
      <c r="AEU111"/>
      <c r="AEV111"/>
      <c r="AEW111"/>
      <c r="AEX111"/>
      <c r="AEY111"/>
      <c r="AEZ111"/>
      <c r="AFA111"/>
      <c r="AFB111"/>
      <c r="AFC111"/>
      <c r="AFD111"/>
      <c r="AFE111"/>
      <c r="AFF111"/>
      <c r="AFG111"/>
      <c r="AFH111"/>
      <c r="AFI111"/>
      <c r="AFJ111"/>
      <c r="AFK111"/>
      <c r="AFL111"/>
      <c r="AFM111"/>
      <c r="AFN111"/>
      <c r="AFO111"/>
      <c r="AFP111"/>
      <c r="AFQ111"/>
      <c r="AFR111"/>
      <c r="AFS111"/>
      <c r="AFT111"/>
      <c r="AFU111"/>
      <c r="AFV111"/>
      <c r="AFW111"/>
      <c r="AFX111"/>
      <c r="AFY111"/>
      <c r="AFZ111"/>
      <c r="AGA111"/>
      <c r="AGB111"/>
      <c r="AGC111"/>
      <c r="AGD111"/>
      <c r="AGE111"/>
      <c r="AGF111"/>
      <c r="AGG111"/>
      <c r="AGH111"/>
      <c r="AGI111"/>
      <c r="AGJ111"/>
      <c r="AGK111"/>
      <c r="AGL111"/>
      <c r="AGM111"/>
      <c r="AGN111"/>
      <c r="AGO111"/>
      <c r="AGP111"/>
      <c r="AGQ111"/>
      <c r="AGR111"/>
      <c r="AGS111"/>
      <c r="AGT111"/>
      <c r="AGU111"/>
      <c r="AGV111"/>
      <c r="AGW111"/>
      <c r="AGX111"/>
      <c r="AGY111"/>
      <c r="AGZ111"/>
      <c r="AHA111"/>
      <c r="AHB111"/>
      <c r="AHC111"/>
      <c r="AHD111"/>
      <c r="AHE111"/>
      <c r="AHF111"/>
      <c r="AHG111"/>
      <c r="AHH111"/>
      <c r="AHI111"/>
      <c r="AHJ111"/>
      <c r="AHK111"/>
      <c r="AHL111"/>
      <c r="AHM111"/>
      <c r="AHN111"/>
      <c r="AHO111"/>
      <c r="AHP111"/>
      <c r="AHQ111"/>
      <c r="AHR111"/>
      <c r="AHS111"/>
      <c r="AHT111"/>
      <c r="AHU111"/>
      <c r="AHV111"/>
      <c r="AHW111"/>
      <c r="AHX111"/>
      <c r="AHY111"/>
      <c r="AHZ111"/>
      <c r="AIA111"/>
      <c r="AIB111"/>
      <c r="AIC111"/>
      <c r="AID111"/>
      <c r="AIE111"/>
      <c r="AIF111"/>
      <c r="AIG111"/>
      <c r="AIH111"/>
      <c r="AII111"/>
      <c r="AIJ111"/>
      <c r="AIK111"/>
      <c r="AIL111"/>
      <c r="AIM111"/>
      <c r="AIN111"/>
      <c r="AIO111"/>
      <c r="AIP111"/>
      <c r="AIQ111"/>
      <c r="AIR111"/>
      <c r="AIS111"/>
      <c r="AIT111"/>
      <c r="AIU111"/>
      <c r="AIV111"/>
      <c r="AIW111"/>
      <c r="AIX111"/>
      <c r="AIY111"/>
      <c r="AIZ111"/>
      <c r="AJA111"/>
      <c r="AJB111"/>
      <c r="AJC111"/>
      <c r="AJD111"/>
      <c r="AJE111"/>
      <c r="AJF111"/>
      <c r="AJG111"/>
      <c r="AJH111"/>
      <c r="AJI111"/>
      <c r="AJJ111"/>
      <c r="AJK111"/>
      <c r="AJL111"/>
      <c r="AJM111"/>
      <c r="AJN111"/>
      <c r="AJO111"/>
      <c r="AJP111"/>
      <c r="AJQ111"/>
      <c r="AJR111"/>
      <c r="AJS111"/>
      <c r="AJT111"/>
      <c r="AJU111"/>
      <c r="AJV111"/>
      <c r="AJW111"/>
      <c r="AJX111"/>
      <c r="AJY111"/>
      <c r="AJZ111"/>
      <c r="AKA111"/>
      <c r="AKB111"/>
      <c r="AKC111"/>
      <c r="AKD111"/>
      <c r="AKE111"/>
      <c r="AKF111"/>
      <c r="AKG111"/>
      <c r="AKH111"/>
      <c r="AKI111"/>
      <c r="AKJ111"/>
      <c r="AKK111"/>
      <c r="AKL111"/>
      <c r="AKM111"/>
      <c r="AKN111"/>
      <c r="AKO111"/>
      <c r="AKP111"/>
      <c r="AKQ111"/>
      <c r="AKR111"/>
      <c r="AKS111"/>
      <c r="AKT111"/>
      <c r="AKU111"/>
      <c r="AKV111"/>
      <c r="AKW111"/>
      <c r="AKX111"/>
      <c r="AKY111"/>
      <c r="AKZ111"/>
      <c r="ALA111"/>
      <c r="ALB111"/>
      <c r="ALC111"/>
      <c r="ALD111"/>
      <c r="ALE111"/>
      <c r="ALF111"/>
      <c r="ALG111"/>
      <c r="ALH111"/>
      <c r="ALI111"/>
      <c r="ALJ111"/>
      <c r="ALK111"/>
      <c r="ALL111"/>
      <c r="ALM111"/>
      <c r="ALN111"/>
      <c r="ALO111"/>
      <c r="ALP111"/>
      <c r="ALQ111"/>
      <c r="ALR111"/>
      <c r="ALS111"/>
      <c r="ALT111"/>
      <c r="ALU111"/>
      <c r="ALV111"/>
      <c r="ALW111"/>
      <c r="ALX111"/>
      <c r="ALY111"/>
      <c r="ALZ111"/>
      <c r="AMA111"/>
      <c r="AMB111"/>
      <c r="AMC111"/>
      <c r="AMD111"/>
      <c r="AME111"/>
      <c r="AMF111"/>
      <c r="AMG111"/>
      <c r="AMH111"/>
      <c r="AMI111"/>
      <c r="AMJ111"/>
      <c r="AMK111"/>
      <c r="AML111"/>
      <c r="AMM111"/>
      <c r="AMN111"/>
      <c r="AMO111"/>
      <c r="AMP111"/>
      <c r="AMQ111"/>
      <c r="AMR111"/>
      <c r="AMS111"/>
      <c r="AMT111"/>
      <c r="AMU111"/>
      <c r="AMV111"/>
      <c r="AMW111"/>
      <c r="AMX111"/>
      <c r="AMY111"/>
      <c r="AMZ111"/>
      <c r="ANA111"/>
      <c r="ANB111"/>
      <c r="ANC111"/>
      <c r="AND111"/>
      <c r="ANE111"/>
      <c r="ANF111"/>
      <c r="ANG111"/>
      <c r="ANH111"/>
      <c r="ANI111"/>
      <c r="ANJ111"/>
      <c r="ANK111"/>
      <c r="ANL111"/>
      <c r="ANM111"/>
      <c r="ANN111"/>
      <c r="ANO111"/>
      <c r="ANP111"/>
      <c r="ANQ111"/>
      <c r="ANR111"/>
      <c r="ANS111"/>
      <c r="ANT111"/>
      <c r="ANU111"/>
      <c r="ANV111"/>
      <c r="ANW111"/>
      <c r="ANX111"/>
      <c r="ANY111"/>
      <c r="ANZ111"/>
      <c r="AOA111"/>
      <c r="AOB111"/>
      <c r="AOC111"/>
      <c r="AOD111"/>
      <c r="AOE111"/>
      <c r="AOF111"/>
      <c r="AOG111"/>
      <c r="AOH111"/>
      <c r="AOI111"/>
      <c r="AOJ111"/>
      <c r="AOK111"/>
      <c r="AOL111"/>
      <c r="AOM111"/>
      <c r="AON111"/>
      <c r="AOO111"/>
      <c r="AOP111"/>
      <c r="AOQ111"/>
      <c r="AOR111"/>
      <c r="AOS111"/>
      <c r="AOT111"/>
      <c r="AOU111"/>
      <c r="AOV111"/>
      <c r="AOW111"/>
      <c r="AOX111"/>
      <c r="AOY111"/>
      <c r="AOZ111"/>
      <c r="APA111"/>
      <c r="APB111"/>
      <c r="APC111"/>
      <c r="APD111"/>
      <c r="APE111"/>
      <c r="APF111"/>
      <c r="APG111"/>
      <c r="APH111"/>
      <c r="API111"/>
      <c r="APJ111"/>
      <c r="APK111"/>
      <c r="APL111"/>
      <c r="APM111"/>
      <c r="APN111"/>
      <c r="APO111"/>
      <c r="APP111"/>
      <c r="APQ111"/>
      <c r="APR111"/>
      <c r="APS111"/>
      <c r="APT111"/>
      <c r="APU111"/>
      <c r="APV111"/>
      <c r="APW111"/>
      <c r="APX111"/>
      <c r="APY111"/>
      <c r="APZ111"/>
      <c r="AQA111"/>
      <c r="AQB111"/>
      <c r="AQC111"/>
      <c r="AQD111"/>
      <c r="AQE111"/>
      <c r="AQF111"/>
      <c r="AQG111"/>
      <c r="AQH111"/>
      <c r="AQI111"/>
      <c r="AQJ111"/>
      <c r="AQK111"/>
      <c r="AQL111"/>
      <c r="AQM111"/>
      <c r="AQN111"/>
      <c r="AQO111"/>
      <c r="AQP111"/>
      <c r="AQQ111"/>
      <c r="AQR111"/>
      <c r="AQS111"/>
      <c r="AQT111"/>
      <c r="AQU111"/>
      <c r="AQV111"/>
      <c r="AQW111"/>
      <c r="AQX111"/>
      <c r="AQY111"/>
      <c r="AQZ111"/>
      <c r="ARA111"/>
      <c r="ARB111"/>
      <c r="ARC111"/>
      <c r="ARD111"/>
      <c r="ARE111"/>
      <c r="ARF111"/>
      <c r="ARG111"/>
      <c r="ARH111"/>
      <c r="ARI111"/>
      <c r="ARJ111"/>
      <c r="ARK111"/>
      <c r="ARL111"/>
      <c r="ARM111"/>
      <c r="ARN111"/>
      <c r="ARO111"/>
      <c r="ARP111"/>
      <c r="ARQ111"/>
      <c r="ARR111"/>
      <c r="ARS111"/>
      <c r="ART111"/>
      <c r="ARU111"/>
      <c r="ARV111"/>
      <c r="ARW111"/>
      <c r="ARX111"/>
      <c r="ARY111"/>
      <c r="ARZ111"/>
      <c r="ASA111"/>
      <c r="ASB111"/>
      <c r="ASC111"/>
      <c r="ASD111"/>
      <c r="ASE111"/>
      <c r="ASF111"/>
      <c r="ASG111"/>
      <c r="ASH111"/>
      <c r="ASI111"/>
      <c r="ASJ111"/>
      <c r="ASK111"/>
      <c r="ASL111"/>
      <c r="ASM111"/>
      <c r="ASN111"/>
      <c r="ASO111"/>
      <c r="ASP111"/>
      <c r="ASQ111"/>
      <c r="ASR111"/>
      <c r="ASS111"/>
      <c r="AST111"/>
      <c r="ASU111"/>
      <c r="ASV111"/>
      <c r="ASW111"/>
      <c r="ASX111"/>
      <c r="ASY111"/>
      <c r="ASZ111"/>
      <c r="ATA111"/>
      <c r="ATB111"/>
      <c r="ATC111"/>
      <c r="ATD111"/>
      <c r="ATE111"/>
      <c r="ATF111"/>
      <c r="ATG111"/>
      <c r="ATH111"/>
      <c r="ATI111"/>
      <c r="ATJ111"/>
      <c r="ATK111"/>
      <c r="ATL111"/>
      <c r="ATM111"/>
      <c r="ATN111"/>
      <c r="ATO111"/>
      <c r="ATP111"/>
      <c r="ATQ111"/>
      <c r="ATR111"/>
      <c r="ATS111"/>
      <c r="ATT111"/>
      <c r="ATU111"/>
      <c r="ATV111"/>
      <c r="ATW111"/>
      <c r="ATX111"/>
      <c r="ATY111"/>
      <c r="ATZ111"/>
      <c r="AUA111"/>
      <c r="AUB111"/>
      <c r="AUC111"/>
      <c r="AUD111"/>
      <c r="AUE111"/>
      <c r="AUF111"/>
      <c r="AUG111"/>
      <c r="AUH111"/>
      <c r="AUI111"/>
      <c r="AUJ111"/>
      <c r="AUK111"/>
      <c r="AUL111"/>
      <c r="AUM111"/>
      <c r="AUN111"/>
      <c r="AUO111"/>
      <c r="AUP111"/>
      <c r="AUQ111"/>
      <c r="AUR111"/>
      <c r="AUS111"/>
      <c r="AUT111"/>
      <c r="AUU111"/>
      <c r="AUV111"/>
      <c r="AUW111"/>
      <c r="AUX111"/>
      <c r="AUY111"/>
      <c r="AUZ111"/>
      <c r="AVA111"/>
      <c r="AVB111"/>
      <c r="AVC111"/>
      <c r="AVD111"/>
      <c r="AVE111"/>
      <c r="AVF111"/>
      <c r="AVG111"/>
      <c r="AVH111"/>
      <c r="AVI111"/>
      <c r="AVJ111"/>
      <c r="AVK111"/>
      <c r="AVL111"/>
      <c r="AVM111"/>
      <c r="AVN111"/>
      <c r="AVO111"/>
      <c r="AVP111"/>
      <c r="AVQ111"/>
      <c r="AVR111"/>
      <c r="AVS111"/>
      <c r="AVT111"/>
      <c r="AVU111"/>
      <c r="AVV111"/>
      <c r="AVW111"/>
      <c r="AVX111"/>
      <c r="AVY111"/>
      <c r="AVZ111"/>
      <c r="AWA111"/>
    </row>
    <row r="112" spans="1:1275" ht="15" x14ac:dyDescent="0.25">
      <c r="A112" s="41" t="s">
        <v>140</v>
      </c>
      <c r="B112" s="40"/>
      <c r="C112" s="40"/>
      <c r="D112" s="40"/>
      <c r="E112" s="40"/>
      <c r="F112" s="40"/>
      <c r="G112" s="40"/>
      <c r="H112" s="40"/>
      <c r="I112" s="40"/>
      <c r="J112" s="40"/>
      <c r="K112" s="40"/>
      <c r="L112" s="40"/>
      <c r="M112" s="40"/>
      <c r="N112" s="40"/>
      <c r="O112" s="40"/>
      <c r="P112" s="40">
        <v>1</v>
      </c>
      <c r="Q112" s="40">
        <v>44654.095718350931</v>
      </c>
      <c r="R112" s="40">
        <v>1</v>
      </c>
      <c r="S112" s="40">
        <v>44654.095718350931</v>
      </c>
      <c r="T112" s="40">
        <v>1</v>
      </c>
      <c r="U112" s="40">
        <v>29261.227167098674</v>
      </c>
      <c r="V112" s="40"/>
      <c r="W112" s="40"/>
      <c r="X112" s="40"/>
      <c r="Y112" s="40"/>
      <c r="Z112" s="40">
        <v>1</v>
      </c>
      <c r="AA112" s="40">
        <v>29261.227167098674</v>
      </c>
      <c r="AB112" s="40"/>
      <c r="AC112" s="40"/>
      <c r="AD112" s="40"/>
      <c r="AE112" s="40"/>
      <c r="AF112" s="40"/>
      <c r="AG112" s="40"/>
      <c r="AH112" s="40"/>
      <c r="AI112" s="40"/>
      <c r="AJ112" s="40"/>
      <c r="AK112" s="40"/>
      <c r="AL112" s="40">
        <v>2</v>
      </c>
      <c r="AM112" s="40">
        <v>36957.661442724799</v>
      </c>
      <c r="AN112" s="40"/>
      <c r="AO112" s="40"/>
      <c r="AP112" s="40"/>
      <c r="AQ112" s="40"/>
      <c r="AR112" s="40">
        <v>2</v>
      </c>
      <c r="AS112" s="40">
        <v>12968.759250815046</v>
      </c>
      <c r="AT112" s="40">
        <v>1</v>
      </c>
      <c r="AU112" s="40">
        <v>32187.34988380854</v>
      </c>
      <c r="AV112" s="40">
        <v>3</v>
      </c>
      <c r="AW112" s="40">
        <v>19374.956128479545</v>
      </c>
      <c r="AX112" s="40"/>
      <c r="AY112" s="40"/>
      <c r="AZ112" s="40"/>
      <c r="BA112" s="40"/>
      <c r="BB112" s="40"/>
      <c r="BC112" s="40"/>
      <c r="BD112" s="40"/>
      <c r="BE112" s="40"/>
      <c r="BF112" s="40"/>
      <c r="BG112" s="40"/>
      <c r="BH112" s="40"/>
      <c r="BI112" s="40"/>
      <c r="BJ112" s="40"/>
      <c r="BK112" s="40"/>
      <c r="BL112" s="40">
        <v>1</v>
      </c>
      <c r="BM112" s="40">
        <v>52500</v>
      </c>
      <c r="BN112" s="40">
        <v>1</v>
      </c>
      <c r="BO112" s="40">
        <v>109729.60187662003</v>
      </c>
      <c r="BP112" s="40">
        <v>2</v>
      </c>
      <c r="BQ112" s="40">
        <v>81114.800938310014</v>
      </c>
      <c r="BR112" s="40"/>
      <c r="BS112" s="40"/>
      <c r="BT112" s="40"/>
      <c r="BU112" s="40"/>
      <c r="BV112" s="40"/>
      <c r="BW112" s="40"/>
      <c r="BX112" s="40"/>
      <c r="BY112" s="40"/>
      <c r="BZ112" s="40"/>
      <c r="CA112" s="40"/>
      <c r="CB112" s="40">
        <v>5</v>
      </c>
      <c r="CC112" s="40">
        <v>44070.894052411735</v>
      </c>
      <c r="CD112" s="40"/>
      <c r="CE112" s="40"/>
      <c r="CF112" s="40"/>
      <c r="CG112" s="40"/>
      <c r="CH112" s="40"/>
      <c r="CI112" s="40"/>
      <c r="CJ112" s="40"/>
      <c r="CK112" s="40"/>
      <c r="CL112" s="40"/>
      <c r="CM112" s="40"/>
      <c r="CN112" s="40"/>
      <c r="CO112" s="40"/>
      <c r="CP112" s="40"/>
      <c r="CQ112" s="40"/>
      <c r="CR112" s="40">
        <v>1</v>
      </c>
      <c r="CS112" s="40">
        <v>82000</v>
      </c>
      <c r="CT112" s="40"/>
      <c r="CU112" s="40"/>
      <c r="CV112" s="40">
        <v>1</v>
      </c>
      <c r="CW112" s="40">
        <v>82000</v>
      </c>
      <c r="CX112" s="40"/>
      <c r="CY112" s="40"/>
      <c r="CZ112" s="40"/>
      <c r="DA112" s="40"/>
      <c r="DB112" s="40"/>
      <c r="DC112" s="40"/>
      <c r="DD112" s="40"/>
      <c r="DE112" s="40"/>
      <c r="DF112" s="40"/>
      <c r="DG112" s="40"/>
      <c r="DH112" s="40"/>
      <c r="DI112" s="40"/>
      <c r="DJ112" s="40"/>
      <c r="DK112" s="40"/>
      <c r="DL112" s="40"/>
      <c r="DM112" s="40"/>
      <c r="DN112" s="40"/>
      <c r="DO112" s="40"/>
      <c r="DP112" s="40">
        <v>1</v>
      </c>
      <c r="DQ112" s="40">
        <v>82000</v>
      </c>
      <c r="DR112" s="40"/>
      <c r="DS112" s="40"/>
      <c r="DT112" s="40"/>
      <c r="DU112" s="40"/>
      <c r="DV112" s="40">
        <v>1</v>
      </c>
      <c r="DW112" s="40">
        <v>9509.8988293070688</v>
      </c>
      <c r="DX112" s="40"/>
      <c r="DY112" s="40"/>
      <c r="DZ112" s="40">
        <v>1</v>
      </c>
      <c r="EA112" s="40">
        <v>9509.8988293070688</v>
      </c>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v>1</v>
      </c>
      <c r="FC112" s="40">
        <v>9509.8988293070688</v>
      </c>
      <c r="FD112" s="40"/>
      <c r="FE112" s="40"/>
      <c r="FF112" s="40"/>
      <c r="FG112" s="40"/>
      <c r="FH112" s="40"/>
      <c r="FI112" s="40"/>
      <c r="FJ112" s="40"/>
      <c r="FK112" s="40"/>
      <c r="FL112" s="40"/>
      <c r="FM112" s="40"/>
      <c r="FN112" s="40"/>
      <c r="FO112" s="40"/>
      <c r="FP112" s="40"/>
      <c r="FQ112" s="40"/>
      <c r="FR112" s="40">
        <v>1</v>
      </c>
      <c r="FS112" s="40">
        <v>14630.613583549337</v>
      </c>
      <c r="FT112" s="40"/>
      <c r="FU112" s="40"/>
      <c r="FV112" s="40">
        <v>1</v>
      </c>
      <c r="FW112" s="40">
        <v>14630.613583549337</v>
      </c>
      <c r="FX112" s="40"/>
      <c r="FY112" s="40"/>
      <c r="FZ112" s="40"/>
      <c r="GA112" s="40"/>
      <c r="GB112" s="40">
        <v>1</v>
      </c>
      <c r="GC112" s="40">
        <v>125000</v>
      </c>
      <c r="GD112" s="40"/>
      <c r="GE112" s="40"/>
      <c r="GF112" s="40">
        <v>1</v>
      </c>
      <c r="GG112" s="40">
        <v>125000</v>
      </c>
      <c r="GH112" s="40"/>
      <c r="GI112" s="40"/>
      <c r="GJ112" s="40"/>
      <c r="GK112" s="40"/>
      <c r="GL112" s="40"/>
      <c r="GM112" s="40"/>
      <c r="GN112" s="40">
        <v>2</v>
      </c>
      <c r="GO112" s="40">
        <v>69815.306791774667</v>
      </c>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v>1</v>
      </c>
      <c r="IA112" s="40">
        <v>131675.52225194403</v>
      </c>
      <c r="IB112" s="40">
        <v>1</v>
      </c>
      <c r="IC112" s="40">
        <v>100000</v>
      </c>
      <c r="ID112" s="40">
        <v>1</v>
      </c>
      <c r="IE112" s="40">
        <v>37612.869087708088</v>
      </c>
      <c r="IF112" s="40">
        <v>3</v>
      </c>
      <c r="IG112" s="40">
        <v>89762.79711321737</v>
      </c>
      <c r="IH112" s="40"/>
      <c r="II112" s="40"/>
      <c r="IJ112" s="40"/>
      <c r="IK112" s="40"/>
      <c r="IL112" s="40"/>
      <c r="IM112" s="40"/>
      <c r="IN112" s="40">
        <v>1</v>
      </c>
      <c r="IO112" s="40">
        <v>12192.177986291113</v>
      </c>
      <c r="IP112" s="40">
        <v>1</v>
      </c>
      <c r="IQ112" s="40">
        <v>12192.177986291113</v>
      </c>
      <c r="IR112" s="40"/>
      <c r="IS112" s="40"/>
      <c r="IT112" s="40"/>
      <c r="IU112" s="40"/>
      <c r="IV112" s="40"/>
      <c r="IW112" s="40"/>
      <c r="IX112" s="40"/>
      <c r="IY112" s="40"/>
      <c r="IZ112" s="40"/>
      <c r="JA112" s="40"/>
      <c r="JB112" s="40"/>
      <c r="JC112" s="40"/>
      <c r="JD112" s="40"/>
      <c r="JE112" s="40"/>
      <c r="JF112" s="40"/>
      <c r="JG112" s="40"/>
      <c r="JH112" s="40">
        <v>1</v>
      </c>
      <c r="JI112" s="40">
        <v>39000</v>
      </c>
      <c r="JJ112" s="40">
        <v>1</v>
      </c>
      <c r="JK112" s="40">
        <v>39000</v>
      </c>
      <c r="JL112" s="40">
        <v>5</v>
      </c>
      <c r="JM112" s="40">
        <v>64096.11386518865</v>
      </c>
      <c r="JN112" s="40"/>
      <c r="JO112" s="40"/>
      <c r="JP112" s="40"/>
      <c r="JQ112" s="40"/>
      <c r="JR112" s="40"/>
      <c r="JS112" s="40"/>
      <c r="JT112" s="40"/>
      <c r="JU112" s="40"/>
      <c r="JV112" s="40"/>
      <c r="JW112" s="40"/>
      <c r="JX112" s="40"/>
      <c r="JY112" s="40"/>
      <c r="JZ112" s="40"/>
      <c r="KA112" s="40"/>
      <c r="KB112" s="40"/>
      <c r="KC112" s="40"/>
      <c r="KD112" s="40"/>
      <c r="KE112" s="40"/>
      <c r="KF112" s="40"/>
      <c r="KG112" s="40"/>
      <c r="KH112" s="40"/>
      <c r="KI112" s="40"/>
      <c r="KJ112" s="40"/>
      <c r="KK112" s="40"/>
      <c r="KL112" s="40">
        <v>1</v>
      </c>
      <c r="KM112" s="40">
        <v>12000</v>
      </c>
      <c r="KN112" s="40">
        <v>1</v>
      </c>
      <c r="KO112" s="40">
        <v>45000</v>
      </c>
      <c r="KP112" s="40">
        <v>2</v>
      </c>
      <c r="KQ112" s="40">
        <v>28500</v>
      </c>
      <c r="KR112" s="40"/>
      <c r="KS112" s="40"/>
      <c r="KT112" s="40"/>
      <c r="KU112" s="40"/>
      <c r="KV112" s="40"/>
      <c r="KW112" s="40"/>
      <c r="KX112" s="40"/>
      <c r="KY112" s="40"/>
      <c r="KZ112" s="40"/>
      <c r="LA112" s="40"/>
      <c r="LB112" s="40"/>
      <c r="LC112" s="40"/>
      <c r="LD112" s="40"/>
      <c r="LE112" s="40"/>
      <c r="LF112" s="40"/>
      <c r="LG112" s="40"/>
      <c r="LH112" s="40"/>
      <c r="LI112" s="40"/>
      <c r="LJ112" s="40"/>
      <c r="LK112" s="40"/>
      <c r="LL112" s="40">
        <v>2</v>
      </c>
      <c r="LM112" s="40">
        <v>28500</v>
      </c>
      <c r="LN112" s="40"/>
      <c r="LO112" s="40"/>
      <c r="LP112" s="40"/>
      <c r="LQ112" s="40"/>
      <c r="LR112" s="40"/>
      <c r="LS112" s="40"/>
      <c r="LT112" s="40"/>
      <c r="LU112" s="40"/>
      <c r="LV112" s="40"/>
      <c r="LW112" s="40"/>
      <c r="LX112" s="40"/>
      <c r="LY112" s="40"/>
      <c r="LZ112" s="40"/>
      <c r="MA112" s="40"/>
      <c r="MB112" s="40">
        <v>1</v>
      </c>
      <c r="MC112" s="40">
        <v>38666</v>
      </c>
      <c r="MD112" s="40">
        <v>1</v>
      </c>
      <c r="ME112" s="40">
        <v>38666</v>
      </c>
      <c r="MF112" s="40"/>
      <c r="MG112" s="40"/>
      <c r="MH112" s="40"/>
      <c r="MI112" s="40"/>
      <c r="MJ112" s="40"/>
      <c r="MK112" s="40"/>
      <c r="ML112" s="40"/>
      <c r="MM112" s="40"/>
      <c r="MN112" s="40"/>
      <c r="MO112" s="40"/>
      <c r="MP112" s="40"/>
      <c r="MQ112" s="40"/>
      <c r="MR112" s="40"/>
      <c r="MS112" s="40"/>
      <c r="MT112" s="40"/>
      <c r="MU112" s="40"/>
      <c r="MV112" s="40"/>
      <c r="MW112" s="40"/>
      <c r="MX112" s="40">
        <v>1</v>
      </c>
      <c r="MY112" s="40">
        <v>38666</v>
      </c>
      <c r="MZ112" s="40">
        <v>19</v>
      </c>
      <c r="NA112" s="40">
        <v>49555.624994016202</v>
      </c>
      <c r="NB112"/>
      <c r="NC112"/>
      <c r="ND112"/>
      <c r="NE112"/>
      <c r="NF112"/>
      <c r="NG112"/>
      <c r="NH112"/>
      <c r="NI112"/>
      <c r="NJ112"/>
      <c r="NK112"/>
      <c r="NL112"/>
      <c r="NM112"/>
      <c r="NN112"/>
      <c r="NO112"/>
      <c r="NP112"/>
      <c r="NQ112"/>
      <c r="NR112"/>
      <c r="NS112"/>
      <c r="NT112"/>
      <c r="NU112"/>
      <c r="NV112"/>
      <c r="NW112"/>
      <c r="NX112"/>
      <c r="NY112"/>
      <c r="NZ112"/>
      <c r="OA112"/>
      <c r="OB112"/>
      <c r="OC112"/>
      <c r="OD112"/>
      <c r="OE112"/>
      <c r="OF112"/>
      <c r="OG112"/>
      <c r="OH112"/>
      <c r="OI112"/>
      <c r="OJ112"/>
      <c r="OK112"/>
      <c r="OL112"/>
      <c r="OM112"/>
      <c r="ON112"/>
      <c r="OO112"/>
      <c r="OP112"/>
      <c r="OQ112"/>
      <c r="OR112"/>
      <c r="OS112"/>
      <c r="OT112"/>
      <c r="OU112"/>
      <c r="OV112"/>
      <c r="OW112"/>
      <c r="OX112"/>
      <c r="OY112"/>
      <c r="OZ112"/>
      <c r="PA112"/>
      <c r="PB112"/>
      <c r="PC112"/>
      <c r="PD112"/>
      <c r="PE112"/>
      <c r="PF112"/>
      <c r="PG112"/>
      <c r="PH112"/>
      <c r="PI112"/>
      <c r="PJ112"/>
      <c r="PK112"/>
      <c r="PL112"/>
      <c r="PM112"/>
      <c r="PN112"/>
      <c r="PO112"/>
      <c r="PP112"/>
      <c r="PQ112"/>
      <c r="PR112"/>
      <c r="PS112"/>
      <c r="PT112"/>
      <c r="PU112"/>
      <c r="PV112"/>
      <c r="PW112"/>
      <c r="PX112"/>
      <c r="PY112"/>
      <c r="PZ112"/>
      <c r="QA112"/>
      <c r="QB112"/>
      <c r="QC112"/>
      <c r="QD112"/>
      <c r="QE112"/>
      <c r="QF112"/>
      <c r="QG112"/>
      <c r="QH112"/>
      <c r="QI112"/>
      <c r="QJ112"/>
      <c r="QK112"/>
      <c r="QL112"/>
      <c r="QM112"/>
      <c r="QN112"/>
      <c r="QO112"/>
      <c r="QP112"/>
      <c r="QQ112"/>
      <c r="QR112"/>
      <c r="QS112"/>
      <c r="QT112"/>
      <c r="QU112"/>
      <c r="QV112"/>
      <c r="QW112"/>
      <c r="QX112"/>
      <c r="QY112"/>
      <c r="QZ112"/>
      <c r="RA112"/>
      <c r="RB112"/>
      <c r="RC112"/>
      <c r="RD112"/>
      <c r="RE112"/>
      <c r="RF112"/>
      <c r="RG112"/>
      <c r="RH112"/>
      <c r="RI112"/>
      <c r="RJ112"/>
      <c r="RK112"/>
      <c r="RL112"/>
      <c r="RM112"/>
      <c r="RN112"/>
      <c r="RO112"/>
      <c r="RP112"/>
      <c r="RQ112"/>
      <c r="RR112"/>
      <c r="RS112"/>
      <c r="RT112"/>
      <c r="RU112"/>
      <c r="RV112"/>
      <c r="RW112"/>
      <c r="RX112"/>
      <c r="RY112"/>
      <c r="RZ112"/>
      <c r="SA112"/>
      <c r="SB112"/>
      <c r="SC112"/>
      <c r="SD112"/>
      <c r="SE112"/>
      <c r="SF112"/>
      <c r="SG112"/>
      <c r="SH112"/>
      <c r="SI112"/>
      <c r="SJ112"/>
      <c r="SK112"/>
      <c r="SL112"/>
      <c r="SM112"/>
      <c r="SN112"/>
      <c r="SO112"/>
      <c r="SP112"/>
      <c r="SQ112"/>
      <c r="SR112"/>
      <c r="SS112"/>
      <c r="ST112"/>
      <c r="SU112"/>
      <c r="SV112"/>
      <c r="SW112"/>
      <c r="SX112"/>
      <c r="SY112"/>
      <c r="SZ112"/>
      <c r="TA112"/>
      <c r="TB112"/>
      <c r="TC112"/>
      <c r="TD112"/>
      <c r="TE112"/>
      <c r="TF112"/>
      <c r="TG112"/>
      <c r="TH112"/>
      <c r="TI112"/>
      <c r="TJ112"/>
      <c r="TK112"/>
      <c r="TL112"/>
      <c r="TM112"/>
      <c r="TN112"/>
      <c r="TO112"/>
      <c r="TP112"/>
      <c r="TQ112"/>
      <c r="TR112"/>
      <c r="TS112"/>
      <c r="TT112"/>
      <c r="TU112"/>
      <c r="TV112"/>
      <c r="TW112"/>
      <c r="TX112"/>
      <c r="TY112"/>
      <c r="TZ112"/>
      <c r="UA112"/>
      <c r="UB112"/>
      <c r="UC112"/>
      <c r="UD112"/>
      <c r="UE112"/>
      <c r="UF112"/>
      <c r="UG112"/>
      <c r="UH112"/>
      <c r="UI112"/>
      <c r="UJ112"/>
      <c r="UK112"/>
      <c r="UL112"/>
      <c r="UM112"/>
      <c r="UN112"/>
      <c r="UO112"/>
      <c r="UP112"/>
      <c r="UQ112"/>
      <c r="UR112"/>
      <c r="US112"/>
      <c r="UT112"/>
      <c r="UU112"/>
      <c r="UV112"/>
      <c r="UW112"/>
      <c r="UX112"/>
      <c r="UY112"/>
      <c r="UZ112"/>
      <c r="VA112"/>
      <c r="VB112"/>
      <c r="VC112"/>
      <c r="VD112"/>
      <c r="VE112"/>
      <c r="VF112"/>
      <c r="VG112"/>
      <c r="VH112"/>
      <c r="VI112"/>
      <c r="VJ112"/>
      <c r="VK112"/>
      <c r="VL112"/>
      <c r="VM112"/>
      <c r="VN112"/>
      <c r="VO112"/>
      <c r="VP112"/>
      <c r="VQ112"/>
      <c r="VR112"/>
      <c r="VS112"/>
      <c r="VT112"/>
      <c r="VU112"/>
      <c r="VV112"/>
      <c r="VW112"/>
      <c r="VX112"/>
      <c r="VY112"/>
      <c r="VZ112"/>
      <c r="WA112"/>
      <c r="WB112"/>
      <c r="WC112"/>
      <c r="WD112"/>
      <c r="WE112"/>
      <c r="WF112"/>
      <c r="WG112"/>
      <c r="WH112"/>
      <c r="WI112"/>
      <c r="WJ112"/>
      <c r="WK112"/>
      <c r="WL112"/>
      <c r="WM112"/>
      <c r="WN112"/>
      <c r="WO112"/>
      <c r="WP112"/>
      <c r="WQ112"/>
      <c r="WR112"/>
      <c r="WS112"/>
      <c r="WT112"/>
      <c r="WU112"/>
      <c r="WV112"/>
      <c r="WW112"/>
      <c r="WX112"/>
      <c r="WY112"/>
      <c r="WZ112"/>
      <c r="XA112"/>
      <c r="XB112"/>
      <c r="XC112"/>
      <c r="XD112"/>
      <c r="XE112"/>
      <c r="XF112"/>
      <c r="XG112"/>
      <c r="XH112"/>
      <c r="XI112"/>
      <c r="XJ112"/>
      <c r="XK112"/>
      <c r="XL112"/>
      <c r="XM112"/>
      <c r="XN112"/>
      <c r="XO112"/>
      <c r="XP112"/>
      <c r="XQ112"/>
      <c r="XR112"/>
      <c r="XS112"/>
      <c r="XT112"/>
      <c r="XU112"/>
      <c r="XV112"/>
      <c r="XW112"/>
      <c r="XX112"/>
      <c r="XY112"/>
      <c r="XZ112"/>
      <c r="YA112"/>
      <c r="YB112"/>
      <c r="YC112"/>
      <c r="YD112"/>
      <c r="YE112"/>
      <c r="YF112"/>
      <c r="YG112"/>
      <c r="YH112"/>
      <c r="YI112"/>
      <c r="YJ112"/>
      <c r="YK112"/>
      <c r="YL112"/>
      <c r="YM112"/>
      <c r="YN112"/>
      <c r="YO112"/>
      <c r="YP112"/>
      <c r="YQ112"/>
      <c r="YR112"/>
      <c r="YS112"/>
      <c r="YT112"/>
      <c r="YU112"/>
      <c r="YV112"/>
      <c r="YW112"/>
      <c r="YX112"/>
      <c r="YY112"/>
      <c r="YZ112"/>
      <c r="ZA112"/>
      <c r="ZB112"/>
      <c r="ZC112"/>
      <c r="ZD112"/>
      <c r="ZE112"/>
      <c r="ZF112"/>
      <c r="ZG112"/>
      <c r="ZH112"/>
      <c r="ZI112"/>
      <c r="ZJ112"/>
      <c r="ZK112"/>
      <c r="ZL112"/>
      <c r="ZM112"/>
      <c r="ZN112"/>
      <c r="ZO112"/>
      <c r="ZP112"/>
      <c r="ZQ112"/>
      <c r="ZR112"/>
      <c r="ZS112"/>
      <c r="ZT112"/>
      <c r="ZU112"/>
      <c r="ZV112"/>
      <c r="ZW112"/>
      <c r="ZX112"/>
      <c r="ZY112"/>
      <c r="ZZ112"/>
      <c r="AAA112"/>
      <c r="AAB112"/>
      <c r="AAC112"/>
      <c r="AAD112"/>
      <c r="AAE112"/>
      <c r="AAF112"/>
      <c r="AAG112"/>
      <c r="AAH112"/>
      <c r="AAI112"/>
      <c r="AAJ112"/>
      <c r="AAK112"/>
      <c r="AAL112"/>
      <c r="AAM112"/>
      <c r="AAN112"/>
      <c r="AAO112"/>
      <c r="AAP112"/>
      <c r="AAQ112"/>
      <c r="AAR112"/>
      <c r="AAS112"/>
      <c r="AAT112"/>
      <c r="AAU112"/>
      <c r="AAV112"/>
      <c r="AAW112"/>
      <c r="AAX112"/>
      <c r="AAY112"/>
      <c r="AAZ112"/>
      <c r="ABA112"/>
      <c r="ABB112"/>
      <c r="ABC112"/>
      <c r="ABD112"/>
      <c r="ABE112"/>
      <c r="ABF112"/>
      <c r="ABG112"/>
      <c r="ABH112"/>
      <c r="ABI112"/>
      <c r="ABJ112"/>
      <c r="ABK112"/>
      <c r="ABL112"/>
      <c r="ABM112"/>
      <c r="ABN112"/>
      <c r="ABO112"/>
      <c r="ABP112"/>
      <c r="ABQ112"/>
      <c r="ABR112"/>
      <c r="ABS112"/>
      <c r="ABT112"/>
      <c r="ABU112"/>
      <c r="ABV112"/>
      <c r="ABW112"/>
      <c r="ABX112"/>
      <c r="ABY112"/>
      <c r="ABZ112"/>
      <c r="ACA112"/>
      <c r="ACB112"/>
      <c r="ACC112"/>
      <c r="ACD112"/>
      <c r="ACE112"/>
      <c r="ACF112"/>
      <c r="ACG112"/>
      <c r="ACH112"/>
      <c r="ACI112"/>
      <c r="ACJ112"/>
      <c r="ACK112"/>
      <c r="ACL112"/>
      <c r="ACM112"/>
      <c r="ACN112"/>
      <c r="ACO112"/>
      <c r="ACP112"/>
      <c r="ACQ112"/>
      <c r="ACR112"/>
      <c r="ACS112"/>
      <c r="ACT112"/>
      <c r="ACU112"/>
      <c r="ACV112"/>
      <c r="ACW112"/>
      <c r="ACX112"/>
      <c r="ACY112"/>
      <c r="ACZ112"/>
      <c r="ADA112"/>
      <c r="ADB112"/>
      <c r="ADC112"/>
      <c r="ADD112"/>
      <c r="ADE112"/>
      <c r="ADF112"/>
      <c r="ADG112"/>
      <c r="ADH112"/>
      <c r="ADI112"/>
      <c r="ADJ112"/>
      <c r="ADK112"/>
      <c r="ADL112"/>
      <c r="ADM112"/>
      <c r="ADN112"/>
      <c r="ADO112"/>
      <c r="ADP112"/>
      <c r="ADQ112"/>
      <c r="ADR112"/>
      <c r="ADS112"/>
      <c r="ADT112"/>
      <c r="ADU112"/>
      <c r="ADV112"/>
      <c r="ADW112"/>
      <c r="ADX112"/>
      <c r="ADY112"/>
      <c r="ADZ112"/>
      <c r="AEA112"/>
      <c r="AEB112"/>
      <c r="AEC112"/>
      <c r="AED112"/>
      <c r="AEE112"/>
      <c r="AEF112"/>
      <c r="AEG112"/>
      <c r="AEH112"/>
      <c r="AEI112"/>
      <c r="AEJ112"/>
      <c r="AEK112"/>
      <c r="AEL112"/>
      <c r="AEM112"/>
      <c r="AEN112"/>
      <c r="AEO112"/>
      <c r="AEP112"/>
      <c r="AEQ112"/>
      <c r="AER112"/>
      <c r="AES112"/>
      <c r="AET112"/>
      <c r="AEU112"/>
      <c r="AEV112"/>
      <c r="AEW112"/>
      <c r="AEX112"/>
      <c r="AEY112"/>
      <c r="AEZ112"/>
      <c r="AFA112"/>
      <c r="AFB112"/>
      <c r="AFC112"/>
      <c r="AFD112"/>
      <c r="AFE112"/>
      <c r="AFF112"/>
      <c r="AFG112"/>
      <c r="AFH112"/>
      <c r="AFI112"/>
      <c r="AFJ112"/>
      <c r="AFK112"/>
      <c r="AFL112"/>
      <c r="AFM112"/>
      <c r="AFN112"/>
      <c r="AFO112"/>
      <c r="AFP112"/>
      <c r="AFQ112"/>
      <c r="AFR112"/>
      <c r="AFS112"/>
      <c r="AFT112"/>
      <c r="AFU112"/>
      <c r="AFV112"/>
      <c r="AFW112"/>
      <c r="AFX112"/>
      <c r="AFY112"/>
      <c r="AFZ112"/>
      <c r="AGA112"/>
      <c r="AGB112"/>
      <c r="AGC112"/>
      <c r="AGD112"/>
      <c r="AGE112"/>
      <c r="AGF112"/>
      <c r="AGG112"/>
      <c r="AGH112"/>
      <c r="AGI112"/>
      <c r="AGJ112"/>
      <c r="AGK112"/>
      <c r="AGL112"/>
      <c r="AGM112"/>
      <c r="AGN112"/>
      <c r="AGO112"/>
      <c r="AGP112"/>
      <c r="AGQ112"/>
      <c r="AGR112"/>
      <c r="AGS112"/>
      <c r="AGT112"/>
      <c r="AGU112"/>
      <c r="AGV112"/>
      <c r="AGW112"/>
      <c r="AGX112"/>
      <c r="AGY112"/>
      <c r="AGZ112"/>
      <c r="AHA112"/>
      <c r="AHB112"/>
      <c r="AHC112"/>
      <c r="AHD112"/>
      <c r="AHE112"/>
      <c r="AHF112"/>
      <c r="AHG112"/>
      <c r="AHH112"/>
      <c r="AHI112"/>
      <c r="AHJ112"/>
      <c r="AHK112"/>
      <c r="AHL112"/>
      <c r="AHM112"/>
      <c r="AHN112"/>
      <c r="AHO112"/>
      <c r="AHP112"/>
      <c r="AHQ112"/>
      <c r="AHR112"/>
      <c r="AHS112"/>
      <c r="AHT112"/>
      <c r="AHU112"/>
      <c r="AHV112"/>
      <c r="AHW112"/>
      <c r="AHX112"/>
      <c r="AHY112"/>
      <c r="AHZ112"/>
      <c r="AIA112"/>
      <c r="AIB112"/>
      <c r="AIC112"/>
      <c r="AID112"/>
      <c r="AIE112"/>
      <c r="AIF112"/>
      <c r="AIG112"/>
      <c r="AIH112"/>
      <c r="AII112"/>
      <c r="AIJ112"/>
      <c r="AIK112"/>
      <c r="AIL112"/>
      <c r="AIM112"/>
      <c r="AIN112"/>
      <c r="AIO112"/>
      <c r="AIP112"/>
      <c r="AIQ112"/>
      <c r="AIR112"/>
      <c r="AIS112"/>
      <c r="AIT112"/>
      <c r="AIU112"/>
      <c r="AIV112"/>
      <c r="AIW112"/>
      <c r="AIX112"/>
      <c r="AIY112"/>
      <c r="AIZ112"/>
      <c r="AJA112"/>
      <c r="AJB112"/>
      <c r="AJC112"/>
      <c r="AJD112"/>
      <c r="AJE112"/>
      <c r="AJF112"/>
      <c r="AJG112"/>
      <c r="AJH112"/>
      <c r="AJI112"/>
      <c r="AJJ112"/>
      <c r="AJK112"/>
      <c r="AJL112"/>
      <c r="AJM112"/>
      <c r="AJN112"/>
      <c r="AJO112"/>
      <c r="AJP112"/>
      <c r="AJQ112"/>
      <c r="AJR112"/>
      <c r="AJS112"/>
      <c r="AJT112"/>
      <c r="AJU112"/>
      <c r="AJV112"/>
      <c r="AJW112"/>
      <c r="AJX112"/>
      <c r="AJY112"/>
      <c r="AJZ112"/>
      <c r="AKA112"/>
      <c r="AKB112"/>
      <c r="AKC112"/>
      <c r="AKD112"/>
      <c r="AKE112"/>
      <c r="AKF112"/>
      <c r="AKG112"/>
      <c r="AKH112"/>
      <c r="AKI112"/>
      <c r="AKJ112"/>
      <c r="AKK112"/>
      <c r="AKL112"/>
      <c r="AKM112"/>
      <c r="AKN112"/>
      <c r="AKO112"/>
      <c r="AKP112"/>
      <c r="AKQ112"/>
      <c r="AKR112"/>
      <c r="AKS112"/>
      <c r="AKT112"/>
      <c r="AKU112"/>
      <c r="AKV112"/>
      <c r="AKW112"/>
      <c r="AKX112"/>
      <c r="AKY112"/>
      <c r="AKZ112"/>
      <c r="ALA112"/>
      <c r="ALB112"/>
      <c r="ALC112"/>
      <c r="ALD112"/>
      <c r="ALE112"/>
      <c r="ALF112"/>
      <c r="ALG112"/>
      <c r="ALH112"/>
      <c r="ALI112"/>
      <c r="ALJ112"/>
      <c r="ALK112"/>
      <c r="ALL112"/>
      <c r="ALM112"/>
      <c r="ALN112"/>
      <c r="ALO112"/>
      <c r="ALP112"/>
      <c r="ALQ112"/>
      <c r="ALR112"/>
      <c r="ALS112"/>
      <c r="ALT112"/>
      <c r="ALU112"/>
      <c r="ALV112"/>
      <c r="ALW112"/>
      <c r="ALX112"/>
      <c r="ALY112"/>
      <c r="ALZ112"/>
      <c r="AMA112"/>
      <c r="AMB112"/>
      <c r="AMC112"/>
      <c r="AMD112"/>
      <c r="AME112"/>
      <c r="AMF112"/>
      <c r="AMG112"/>
      <c r="AMH112"/>
      <c r="AMI112"/>
      <c r="AMJ112"/>
      <c r="AMK112"/>
      <c r="AML112"/>
      <c r="AMM112"/>
      <c r="AMN112"/>
      <c r="AMO112"/>
      <c r="AMP112"/>
      <c r="AMQ112"/>
      <c r="AMR112"/>
      <c r="AMS112"/>
      <c r="AMT112"/>
      <c r="AMU112"/>
      <c r="AMV112"/>
      <c r="AMW112"/>
      <c r="AMX112"/>
      <c r="AMY112"/>
      <c r="AMZ112"/>
      <c r="ANA112"/>
      <c r="ANB112"/>
      <c r="ANC112"/>
      <c r="AND112"/>
      <c r="ANE112"/>
      <c r="ANF112"/>
      <c r="ANG112"/>
      <c r="ANH112"/>
      <c r="ANI112"/>
      <c r="ANJ112"/>
      <c r="ANK112"/>
      <c r="ANL112"/>
      <c r="ANM112"/>
      <c r="ANN112"/>
      <c r="ANO112"/>
      <c r="ANP112"/>
      <c r="ANQ112"/>
      <c r="ANR112"/>
      <c r="ANS112"/>
      <c r="ANT112"/>
      <c r="ANU112"/>
      <c r="ANV112"/>
      <c r="ANW112"/>
      <c r="ANX112"/>
      <c r="ANY112"/>
      <c r="ANZ112"/>
      <c r="AOA112"/>
      <c r="AOB112"/>
      <c r="AOC112"/>
      <c r="AOD112"/>
      <c r="AOE112"/>
      <c r="AOF112"/>
      <c r="AOG112"/>
      <c r="AOH112"/>
      <c r="AOI112"/>
      <c r="AOJ112"/>
      <c r="AOK112"/>
      <c r="AOL112"/>
      <c r="AOM112"/>
      <c r="AON112"/>
      <c r="AOO112"/>
      <c r="AOP112"/>
      <c r="AOQ112"/>
      <c r="AOR112"/>
      <c r="AOS112"/>
      <c r="AOT112"/>
      <c r="AOU112"/>
      <c r="AOV112"/>
      <c r="AOW112"/>
      <c r="AOX112"/>
      <c r="AOY112"/>
      <c r="AOZ112"/>
      <c r="APA112"/>
      <c r="APB112"/>
      <c r="APC112"/>
      <c r="APD112"/>
      <c r="APE112"/>
      <c r="APF112"/>
      <c r="APG112"/>
      <c r="APH112"/>
      <c r="API112"/>
      <c r="APJ112"/>
      <c r="APK112"/>
      <c r="APL112"/>
      <c r="APM112"/>
      <c r="APN112"/>
      <c r="APO112"/>
      <c r="APP112"/>
      <c r="APQ112"/>
      <c r="APR112"/>
      <c r="APS112"/>
      <c r="APT112"/>
      <c r="APU112"/>
      <c r="APV112"/>
      <c r="APW112"/>
      <c r="APX112"/>
      <c r="APY112"/>
      <c r="APZ112"/>
      <c r="AQA112"/>
      <c r="AQB112"/>
      <c r="AQC112"/>
      <c r="AQD112"/>
      <c r="AQE112"/>
      <c r="AQF112"/>
      <c r="AQG112"/>
      <c r="AQH112"/>
      <c r="AQI112"/>
      <c r="AQJ112"/>
      <c r="AQK112"/>
      <c r="AQL112"/>
      <c r="AQM112"/>
      <c r="AQN112"/>
      <c r="AQO112"/>
      <c r="AQP112"/>
      <c r="AQQ112"/>
      <c r="AQR112"/>
      <c r="AQS112"/>
      <c r="AQT112"/>
      <c r="AQU112"/>
      <c r="AQV112"/>
      <c r="AQW112"/>
      <c r="AQX112"/>
      <c r="AQY112"/>
      <c r="AQZ112"/>
      <c r="ARA112"/>
      <c r="ARB112"/>
      <c r="ARC112"/>
      <c r="ARD112"/>
      <c r="ARE112"/>
      <c r="ARF112"/>
      <c r="ARG112"/>
      <c r="ARH112"/>
      <c r="ARI112"/>
      <c r="ARJ112"/>
      <c r="ARK112"/>
      <c r="ARL112"/>
      <c r="ARM112"/>
      <c r="ARN112"/>
      <c r="ARO112"/>
      <c r="ARP112"/>
      <c r="ARQ112"/>
      <c r="ARR112"/>
      <c r="ARS112"/>
      <c r="ART112"/>
      <c r="ARU112"/>
      <c r="ARV112"/>
      <c r="ARW112"/>
      <c r="ARX112"/>
      <c r="ARY112"/>
      <c r="ARZ112"/>
      <c r="ASA112"/>
      <c r="ASB112"/>
      <c r="ASC112"/>
      <c r="ASD112"/>
      <c r="ASE112"/>
      <c r="ASF112"/>
      <c r="ASG112"/>
      <c r="ASH112"/>
      <c r="ASI112"/>
      <c r="ASJ112"/>
      <c r="ASK112"/>
      <c r="ASL112"/>
      <c r="ASM112"/>
      <c r="ASN112"/>
      <c r="ASO112"/>
      <c r="ASP112"/>
      <c r="ASQ112"/>
      <c r="ASR112"/>
      <c r="ASS112"/>
      <c r="AST112"/>
      <c r="ASU112"/>
      <c r="ASV112"/>
      <c r="ASW112"/>
      <c r="ASX112"/>
      <c r="ASY112"/>
      <c r="ASZ112"/>
      <c r="ATA112"/>
      <c r="ATB112"/>
      <c r="ATC112"/>
      <c r="ATD112"/>
      <c r="ATE112"/>
      <c r="ATF112"/>
      <c r="ATG112"/>
      <c r="ATH112"/>
      <c r="ATI112"/>
      <c r="ATJ112"/>
      <c r="ATK112"/>
      <c r="ATL112"/>
      <c r="ATM112"/>
      <c r="ATN112"/>
      <c r="ATO112"/>
      <c r="ATP112"/>
      <c r="ATQ112"/>
      <c r="ATR112"/>
      <c r="ATS112"/>
      <c r="ATT112"/>
      <c r="ATU112"/>
      <c r="ATV112"/>
      <c r="ATW112"/>
      <c r="ATX112"/>
      <c r="ATY112"/>
      <c r="ATZ112"/>
      <c r="AUA112"/>
      <c r="AUB112"/>
      <c r="AUC112"/>
      <c r="AUD112"/>
      <c r="AUE112"/>
      <c r="AUF112"/>
      <c r="AUG112"/>
      <c r="AUH112"/>
      <c r="AUI112"/>
      <c r="AUJ112"/>
      <c r="AUK112"/>
      <c r="AUL112"/>
      <c r="AUM112"/>
      <c r="AUN112"/>
      <c r="AUO112"/>
      <c r="AUP112"/>
      <c r="AUQ112"/>
      <c r="AUR112"/>
      <c r="AUS112"/>
      <c r="AUT112"/>
      <c r="AUU112"/>
      <c r="AUV112"/>
      <c r="AUW112"/>
      <c r="AUX112"/>
      <c r="AUY112"/>
      <c r="AUZ112"/>
      <c r="AVA112"/>
      <c r="AVB112"/>
      <c r="AVC112"/>
      <c r="AVD112"/>
      <c r="AVE112"/>
      <c r="AVF112"/>
      <c r="AVG112"/>
      <c r="AVH112"/>
      <c r="AVI112"/>
      <c r="AVJ112"/>
      <c r="AVK112"/>
      <c r="AVL112"/>
      <c r="AVM112"/>
      <c r="AVN112"/>
      <c r="AVO112"/>
      <c r="AVP112"/>
      <c r="AVQ112"/>
      <c r="AVR112"/>
      <c r="AVS112"/>
      <c r="AVT112"/>
      <c r="AVU112"/>
      <c r="AVV112"/>
      <c r="AVW112"/>
      <c r="AVX112"/>
      <c r="AVY112"/>
      <c r="AVZ112"/>
      <c r="AWA112"/>
    </row>
    <row r="113" spans="1:1275" ht="15" x14ac:dyDescent="0.25">
      <c r="A113" s="41" t="s">
        <v>257</v>
      </c>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v>1</v>
      </c>
      <c r="BW113" s="40">
        <v>11000</v>
      </c>
      <c r="BX113" s="40"/>
      <c r="BY113" s="40"/>
      <c r="BZ113" s="40">
        <v>1</v>
      </c>
      <c r="CA113" s="40">
        <v>11000</v>
      </c>
      <c r="CB113" s="40">
        <v>1</v>
      </c>
      <c r="CC113" s="40">
        <v>11000</v>
      </c>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c r="IT113" s="40"/>
      <c r="IU113" s="40"/>
      <c r="IV113" s="40"/>
      <c r="IW113" s="40"/>
      <c r="IX113" s="40"/>
      <c r="IY113" s="40"/>
      <c r="IZ113" s="40"/>
      <c r="JA113" s="40"/>
      <c r="JB113" s="40"/>
      <c r="JC113" s="40"/>
      <c r="JD113" s="40"/>
      <c r="JE113" s="40"/>
      <c r="JF113" s="40"/>
      <c r="JG113" s="40"/>
      <c r="JH113" s="40"/>
      <c r="JI113" s="40"/>
      <c r="JJ113" s="40"/>
      <c r="JK113" s="40"/>
      <c r="JL113" s="40"/>
      <c r="JM113" s="40"/>
      <c r="JN113" s="40"/>
      <c r="JO113" s="40"/>
      <c r="JP113" s="40"/>
      <c r="JQ113" s="40"/>
      <c r="JR113" s="40"/>
      <c r="JS113" s="40"/>
      <c r="JT113" s="40"/>
      <c r="JU113" s="40"/>
      <c r="JV113" s="40"/>
      <c r="JW113" s="40"/>
      <c r="JX113" s="40"/>
      <c r="JY113" s="40"/>
      <c r="JZ113" s="40"/>
      <c r="KA113" s="40"/>
      <c r="KB113" s="40"/>
      <c r="KC113" s="40"/>
      <c r="KD113" s="40"/>
      <c r="KE113" s="40"/>
      <c r="KF113" s="40"/>
      <c r="KG113" s="40"/>
      <c r="KH113" s="40"/>
      <c r="KI113" s="40"/>
      <c r="KJ113" s="40"/>
      <c r="KK113" s="40"/>
      <c r="KL113" s="40"/>
      <c r="KM113" s="40"/>
      <c r="KN113" s="40"/>
      <c r="KO113" s="40"/>
      <c r="KP113" s="40"/>
      <c r="KQ113" s="40"/>
      <c r="KR113" s="40"/>
      <c r="KS113" s="40"/>
      <c r="KT113" s="40"/>
      <c r="KU113" s="40"/>
      <c r="KV113" s="40"/>
      <c r="KW113" s="40"/>
      <c r="KX113" s="40"/>
      <c r="KY113" s="40"/>
      <c r="KZ113" s="40"/>
      <c r="LA113" s="40"/>
      <c r="LB113" s="40"/>
      <c r="LC113" s="40"/>
      <c r="LD113" s="40"/>
      <c r="LE113" s="40"/>
      <c r="LF113" s="40"/>
      <c r="LG113" s="40"/>
      <c r="LH113" s="40"/>
      <c r="LI113" s="40"/>
      <c r="LJ113" s="40"/>
      <c r="LK113" s="40"/>
      <c r="LL113" s="40"/>
      <c r="LM113" s="40"/>
      <c r="LN113" s="40"/>
      <c r="LO113" s="40"/>
      <c r="LP113" s="40"/>
      <c r="LQ113" s="40"/>
      <c r="LR113" s="40"/>
      <c r="LS113" s="40"/>
      <c r="LT113" s="40"/>
      <c r="LU113" s="40"/>
      <c r="LV113" s="40"/>
      <c r="LW113" s="40"/>
      <c r="LX113" s="40"/>
      <c r="LY113" s="40"/>
      <c r="LZ113" s="40"/>
      <c r="MA113" s="40"/>
      <c r="MB113" s="40"/>
      <c r="MC113" s="40"/>
      <c r="MD113" s="40"/>
      <c r="ME113" s="40"/>
      <c r="MF113" s="40"/>
      <c r="MG113" s="40"/>
      <c r="MH113" s="40"/>
      <c r="MI113" s="40"/>
      <c r="MJ113" s="40"/>
      <c r="MK113" s="40"/>
      <c r="ML113" s="40"/>
      <c r="MM113" s="40"/>
      <c r="MN113" s="40"/>
      <c r="MO113" s="40"/>
      <c r="MP113" s="40"/>
      <c r="MQ113" s="40"/>
      <c r="MR113" s="40"/>
      <c r="MS113" s="40"/>
      <c r="MT113" s="40"/>
      <c r="MU113" s="40"/>
      <c r="MV113" s="40"/>
      <c r="MW113" s="40"/>
      <c r="MX113" s="40"/>
      <c r="MY113" s="40"/>
      <c r="MZ113" s="40">
        <v>1</v>
      </c>
      <c r="NA113" s="40">
        <v>11000</v>
      </c>
      <c r="NB113"/>
      <c r="NC113"/>
      <c r="ND113"/>
      <c r="NE113"/>
      <c r="NF113"/>
      <c r="NG113"/>
      <c r="NH113"/>
      <c r="NI113"/>
      <c r="NJ113"/>
      <c r="NK113"/>
      <c r="NL113"/>
      <c r="NM113"/>
      <c r="NN113"/>
      <c r="NO113"/>
      <c r="NP113"/>
      <c r="NQ113"/>
      <c r="NR113"/>
      <c r="NS113"/>
      <c r="NT113"/>
      <c r="NU113"/>
      <c r="NV113"/>
      <c r="NW113"/>
      <c r="NX113"/>
      <c r="NY113"/>
      <c r="NZ113"/>
      <c r="OA113"/>
      <c r="OB113"/>
      <c r="OC113"/>
      <c r="OD113"/>
      <c r="OE113"/>
      <c r="OF113"/>
      <c r="OG113"/>
      <c r="OH113"/>
      <c r="OI113"/>
      <c r="OJ113"/>
      <c r="OK113"/>
      <c r="OL113"/>
      <c r="OM113"/>
      <c r="ON113"/>
      <c r="OO113"/>
      <c r="OP113"/>
      <c r="OQ113"/>
      <c r="OR113"/>
      <c r="OS113"/>
      <c r="OT113"/>
      <c r="OU113"/>
      <c r="OV113"/>
      <c r="OW113"/>
      <c r="OX113"/>
      <c r="OY113"/>
      <c r="OZ113"/>
      <c r="PA113"/>
      <c r="PB113"/>
      <c r="PC113"/>
      <c r="PD113"/>
      <c r="PE113"/>
      <c r="PF113"/>
      <c r="PG113"/>
      <c r="PH113"/>
      <c r="PI113"/>
      <c r="PJ113"/>
      <c r="PK113"/>
      <c r="PL113"/>
      <c r="PM113"/>
      <c r="PN113"/>
      <c r="PO113"/>
      <c r="PP113"/>
      <c r="PQ113"/>
      <c r="PR113"/>
      <c r="PS113"/>
      <c r="PT113"/>
      <c r="PU113"/>
      <c r="PV113"/>
      <c r="PW113"/>
      <c r="PX113"/>
      <c r="PY113"/>
      <c r="PZ113"/>
      <c r="QA113"/>
      <c r="QB113"/>
      <c r="QC113"/>
      <c r="QD113"/>
      <c r="QE113"/>
      <c r="QF113"/>
      <c r="QG113"/>
      <c r="QH113"/>
      <c r="QI113"/>
      <c r="QJ113"/>
      <c r="QK113"/>
      <c r="QL113"/>
      <c r="QM113"/>
      <c r="QN113"/>
      <c r="QO113"/>
      <c r="QP113"/>
      <c r="QQ113"/>
      <c r="QR113"/>
      <c r="QS113"/>
      <c r="QT113"/>
      <c r="QU113"/>
      <c r="QV113"/>
      <c r="QW113"/>
      <c r="QX113"/>
      <c r="QY113"/>
      <c r="QZ113"/>
      <c r="RA113"/>
      <c r="RB113"/>
      <c r="RC113"/>
      <c r="RD113"/>
      <c r="RE113"/>
      <c r="RF113"/>
      <c r="RG113"/>
      <c r="RH113"/>
      <c r="RI113"/>
      <c r="RJ113"/>
      <c r="RK113"/>
      <c r="RL113"/>
      <c r="RM113"/>
      <c r="RN113"/>
      <c r="RO113"/>
      <c r="RP113"/>
      <c r="RQ113"/>
      <c r="RR113"/>
      <c r="RS113"/>
      <c r="RT113"/>
      <c r="RU113"/>
      <c r="RV113"/>
      <c r="RW113"/>
      <c r="RX113"/>
      <c r="RY113"/>
      <c r="RZ113"/>
      <c r="SA113"/>
      <c r="SB113"/>
      <c r="SC113"/>
      <c r="SD113"/>
      <c r="SE113"/>
      <c r="SF113"/>
      <c r="SG113"/>
      <c r="SH113"/>
      <c r="SI113"/>
      <c r="SJ113"/>
      <c r="SK113"/>
      <c r="SL113"/>
      <c r="SM113"/>
      <c r="SN113"/>
      <c r="SO113"/>
      <c r="SP113"/>
      <c r="SQ113"/>
      <c r="SR113"/>
      <c r="SS113"/>
      <c r="ST113"/>
      <c r="SU113"/>
      <c r="SV113"/>
      <c r="SW113"/>
      <c r="SX113"/>
      <c r="SY113"/>
      <c r="SZ113"/>
      <c r="TA113"/>
      <c r="TB113"/>
      <c r="TC113"/>
      <c r="TD113"/>
      <c r="TE113"/>
      <c r="TF113"/>
      <c r="TG113"/>
      <c r="TH113"/>
      <c r="TI113"/>
      <c r="TJ113"/>
      <c r="TK113"/>
      <c r="TL113"/>
      <c r="TM113"/>
      <c r="TN113"/>
      <c r="TO113"/>
      <c r="TP113"/>
      <c r="TQ113"/>
      <c r="TR113"/>
      <c r="TS113"/>
      <c r="TT113"/>
      <c r="TU113"/>
      <c r="TV113"/>
      <c r="TW113"/>
      <c r="TX113"/>
      <c r="TY113"/>
      <c r="TZ113"/>
      <c r="UA113"/>
      <c r="UB113"/>
      <c r="UC113"/>
      <c r="UD113"/>
      <c r="UE113"/>
      <c r="UF113"/>
      <c r="UG113"/>
      <c r="UH113"/>
      <c r="UI113"/>
      <c r="UJ113"/>
      <c r="UK113"/>
      <c r="UL113"/>
      <c r="UM113"/>
      <c r="UN113"/>
      <c r="UO113"/>
      <c r="UP113"/>
      <c r="UQ113"/>
      <c r="UR113"/>
      <c r="US113"/>
      <c r="UT113"/>
      <c r="UU113"/>
      <c r="UV113"/>
      <c r="UW113"/>
      <c r="UX113"/>
      <c r="UY113"/>
      <c r="UZ113"/>
      <c r="VA113"/>
      <c r="VB113"/>
      <c r="VC113"/>
      <c r="VD113"/>
      <c r="VE113"/>
      <c r="VF113"/>
      <c r="VG113"/>
      <c r="VH113"/>
      <c r="VI113"/>
      <c r="VJ113"/>
      <c r="VK113"/>
      <c r="VL113"/>
      <c r="VM113"/>
      <c r="VN113"/>
      <c r="VO113"/>
      <c r="VP113"/>
      <c r="VQ113"/>
      <c r="VR113"/>
      <c r="VS113"/>
      <c r="VT113"/>
      <c r="VU113"/>
      <c r="VV113"/>
      <c r="VW113"/>
      <c r="VX113"/>
      <c r="VY113"/>
      <c r="VZ113"/>
      <c r="WA113"/>
      <c r="WB113"/>
      <c r="WC113"/>
      <c r="WD113"/>
      <c r="WE113"/>
      <c r="WF113"/>
      <c r="WG113"/>
      <c r="WH113"/>
      <c r="WI113"/>
      <c r="WJ113"/>
      <c r="WK113"/>
      <c r="WL113"/>
      <c r="WM113"/>
      <c r="WN113"/>
      <c r="WO113"/>
      <c r="WP113"/>
      <c r="WQ113"/>
      <c r="WR113"/>
      <c r="WS113"/>
      <c r="WT113"/>
      <c r="WU113"/>
      <c r="WV113"/>
      <c r="WW113"/>
      <c r="WX113"/>
      <c r="WY113"/>
      <c r="WZ113"/>
      <c r="XA113"/>
      <c r="XB113"/>
      <c r="XC113"/>
      <c r="XD113"/>
      <c r="XE113"/>
      <c r="XF113"/>
      <c r="XG113"/>
      <c r="XH113"/>
      <c r="XI113"/>
      <c r="XJ113"/>
      <c r="XK113"/>
      <c r="XL113"/>
      <c r="XM113"/>
      <c r="XN113"/>
      <c r="XO113"/>
      <c r="XP113"/>
      <c r="XQ113"/>
      <c r="XR113"/>
      <c r="XS113"/>
      <c r="XT113"/>
      <c r="XU113"/>
      <c r="XV113"/>
      <c r="XW113"/>
      <c r="XX113"/>
      <c r="XY113"/>
      <c r="XZ113"/>
      <c r="YA113"/>
      <c r="YB113"/>
      <c r="YC113"/>
      <c r="YD113"/>
      <c r="YE113"/>
      <c r="YF113"/>
      <c r="YG113"/>
      <c r="YH113"/>
      <c r="YI113"/>
      <c r="YJ113"/>
      <c r="YK113"/>
      <c r="YL113"/>
      <c r="YM113"/>
      <c r="YN113"/>
      <c r="YO113"/>
      <c r="YP113"/>
      <c r="YQ113"/>
      <c r="YR113"/>
      <c r="YS113"/>
      <c r="YT113"/>
      <c r="YU113"/>
      <c r="YV113"/>
      <c r="YW113"/>
      <c r="YX113"/>
      <c r="YY113"/>
      <c r="YZ113"/>
      <c r="ZA113"/>
      <c r="ZB113"/>
      <c r="ZC113"/>
      <c r="ZD113"/>
      <c r="ZE113"/>
      <c r="ZF113"/>
      <c r="ZG113"/>
      <c r="ZH113"/>
      <c r="ZI113"/>
      <c r="ZJ113"/>
      <c r="ZK113"/>
      <c r="ZL113"/>
      <c r="ZM113"/>
      <c r="ZN113"/>
      <c r="ZO113"/>
      <c r="ZP113"/>
      <c r="ZQ113"/>
      <c r="ZR113"/>
      <c r="ZS113"/>
      <c r="ZT113"/>
      <c r="ZU113"/>
      <c r="ZV113"/>
      <c r="ZW113"/>
      <c r="ZX113"/>
      <c r="ZY113"/>
      <c r="ZZ113"/>
      <c r="AAA113"/>
      <c r="AAB113"/>
      <c r="AAC113"/>
      <c r="AAD113"/>
      <c r="AAE113"/>
      <c r="AAF113"/>
      <c r="AAG113"/>
      <c r="AAH113"/>
      <c r="AAI113"/>
      <c r="AAJ113"/>
      <c r="AAK113"/>
      <c r="AAL113"/>
      <c r="AAM113"/>
      <c r="AAN113"/>
      <c r="AAO113"/>
      <c r="AAP113"/>
      <c r="AAQ113"/>
      <c r="AAR113"/>
      <c r="AAS113"/>
      <c r="AAT113"/>
      <c r="AAU113"/>
      <c r="AAV113"/>
      <c r="AAW113"/>
      <c r="AAX113"/>
      <c r="AAY113"/>
      <c r="AAZ113"/>
      <c r="ABA113"/>
      <c r="ABB113"/>
      <c r="ABC113"/>
      <c r="ABD113"/>
      <c r="ABE113"/>
      <c r="ABF113"/>
      <c r="ABG113"/>
      <c r="ABH113"/>
      <c r="ABI113"/>
      <c r="ABJ113"/>
      <c r="ABK113"/>
      <c r="ABL113"/>
      <c r="ABM113"/>
      <c r="ABN113"/>
      <c r="ABO113"/>
      <c r="ABP113"/>
      <c r="ABQ113"/>
      <c r="ABR113"/>
      <c r="ABS113"/>
      <c r="ABT113"/>
      <c r="ABU113"/>
      <c r="ABV113"/>
      <c r="ABW113"/>
      <c r="ABX113"/>
      <c r="ABY113"/>
      <c r="ABZ113"/>
      <c r="ACA113"/>
      <c r="ACB113"/>
      <c r="ACC113"/>
      <c r="ACD113"/>
      <c r="ACE113"/>
      <c r="ACF113"/>
      <c r="ACG113"/>
      <c r="ACH113"/>
      <c r="ACI113"/>
      <c r="ACJ113"/>
      <c r="ACK113"/>
      <c r="ACL113"/>
      <c r="ACM113"/>
      <c r="ACN113"/>
      <c r="ACO113"/>
      <c r="ACP113"/>
      <c r="ACQ113"/>
      <c r="ACR113"/>
      <c r="ACS113"/>
      <c r="ACT113"/>
      <c r="ACU113"/>
      <c r="ACV113"/>
      <c r="ACW113"/>
      <c r="ACX113"/>
      <c r="ACY113"/>
      <c r="ACZ113"/>
      <c r="ADA113"/>
      <c r="ADB113"/>
      <c r="ADC113"/>
      <c r="ADD113"/>
      <c r="ADE113"/>
      <c r="ADF113"/>
      <c r="ADG113"/>
      <c r="ADH113"/>
      <c r="ADI113"/>
      <c r="ADJ113"/>
      <c r="ADK113"/>
      <c r="ADL113"/>
      <c r="ADM113"/>
      <c r="ADN113"/>
      <c r="ADO113"/>
      <c r="ADP113"/>
      <c r="ADQ113"/>
      <c r="ADR113"/>
      <c r="ADS113"/>
      <c r="ADT113"/>
      <c r="ADU113"/>
      <c r="ADV113"/>
      <c r="ADW113"/>
      <c r="ADX113"/>
      <c r="ADY113"/>
      <c r="ADZ113"/>
      <c r="AEA113"/>
      <c r="AEB113"/>
      <c r="AEC113"/>
      <c r="AED113"/>
      <c r="AEE113"/>
      <c r="AEF113"/>
      <c r="AEG113"/>
      <c r="AEH113"/>
      <c r="AEI113"/>
      <c r="AEJ113"/>
      <c r="AEK113"/>
      <c r="AEL113"/>
      <c r="AEM113"/>
      <c r="AEN113"/>
      <c r="AEO113"/>
      <c r="AEP113"/>
      <c r="AEQ113"/>
      <c r="AER113"/>
      <c r="AES113"/>
      <c r="AET113"/>
      <c r="AEU113"/>
      <c r="AEV113"/>
      <c r="AEW113"/>
      <c r="AEX113"/>
      <c r="AEY113"/>
      <c r="AEZ113"/>
      <c r="AFA113"/>
      <c r="AFB113"/>
      <c r="AFC113"/>
      <c r="AFD113"/>
      <c r="AFE113"/>
      <c r="AFF113"/>
      <c r="AFG113"/>
      <c r="AFH113"/>
      <c r="AFI113"/>
      <c r="AFJ113"/>
      <c r="AFK113"/>
      <c r="AFL113"/>
      <c r="AFM113"/>
      <c r="AFN113"/>
      <c r="AFO113"/>
      <c r="AFP113"/>
      <c r="AFQ113"/>
      <c r="AFR113"/>
      <c r="AFS113"/>
      <c r="AFT113"/>
      <c r="AFU113"/>
      <c r="AFV113"/>
      <c r="AFW113"/>
      <c r="AFX113"/>
      <c r="AFY113"/>
      <c r="AFZ113"/>
      <c r="AGA113"/>
      <c r="AGB113"/>
      <c r="AGC113"/>
      <c r="AGD113"/>
      <c r="AGE113"/>
      <c r="AGF113"/>
      <c r="AGG113"/>
      <c r="AGH113"/>
      <c r="AGI113"/>
      <c r="AGJ113"/>
      <c r="AGK113"/>
      <c r="AGL113"/>
      <c r="AGM113"/>
      <c r="AGN113"/>
      <c r="AGO113"/>
      <c r="AGP113"/>
      <c r="AGQ113"/>
      <c r="AGR113"/>
      <c r="AGS113"/>
      <c r="AGT113"/>
      <c r="AGU113"/>
      <c r="AGV113"/>
      <c r="AGW113"/>
      <c r="AGX113"/>
      <c r="AGY113"/>
      <c r="AGZ113"/>
      <c r="AHA113"/>
      <c r="AHB113"/>
      <c r="AHC113"/>
      <c r="AHD113"/>
      <c r="AHE113"/>
      <c r="AHF113"/>
      <c r="AHG113"/>
      <c r="AHH113"/>
      <c r="AHI113"/>
      <c r="AHJ113"/>
      <c r="AHK113"/>
      <c r="AHL113"/>
      <c r="AHM113"/>
      <c r="AHN113"/>
      <c r="AHO113"/>
      <c r="AHP113"/>
      <c r="AHQ113"/>
      <c r="AHR113"/>
      <c r="AHS113"/>
      <c r="AHT113"/>
      <c r="AHU113"/>
      <c r="AHV113"/>
      <c r="AHW113"/>
      <c r="AHX113"/>
      <c r="AHY113"/>
      <c r="AHZ113"/>
      <c r="AIA113"/>
      <c r="AIB113"/>
      <c r="AIC113"/>
      <c r="AID113"/>
      <c r="AIE113"/>
      <c r="AIF113"/>
      <c r="AIG113"/>
      <c r="AIH113"/>
      <c r="AII113"/>
      <c r="AIJ113"/>
      <c r="AIK113"/>
      <c r="AIL113"/>
      <c r="AIM113"/>
      <c r="AIN113"/>
      <c r="AIO113"/>
      <c r="AIP113"/>
      <c r="AIQ113"/>
      <c r="AIR113"/>
      <c r="AIS113"/>
      <c r="AIT113"/>
      <c r="AIU113"/>
      <c r="AIV113"/>
      <c r="AIW113"/>
      <c r="AIX113"/>
      <c r="AIY113"/>
      <c r="AIZ113"/>
      <c r="AJA113"/>
      <c r="AJB113"/>
      <c r="AJC113"/>
      <c r="AJD113"/>
      <c r="AJE113"/>
      <c r="AJF113"/>
      <c r="AJG113"/>
      <c r="AJH113"/>
      <c r="AJI113"/>
      <c r="AJJ113"/>
      <c r="AJK113"/>
      <c r="AJL113"/>
      <c r="AJM113"/>
      <c r="AJN113"/>
      <c r="AJO113"/>
      <c r="AJP113"/>
      <c r="AJQ113"/>
      <c r="AJR113"/>
      <c r="AJS113"/>
      <c r="AJT113"/>
      <c r="AJU113"/>
      <c r="AJV113"/>
      <c r="AJW113"/>
      <c r="AJX113"/>
      <c r="AJY113"/>
      <c r="AJZ113"/>
      <c r="AKA113"/>
      <c r="AKB113"/>
      <c r="AKC113"/>
      <c r="AKD113"/>
      <c r="AKE113"/>
      <c r="AKF113"/>
      <c r="AKG113"/>
      <c r="AKH113"/>
      <c r="AKI113"/>
      <c r="AKJ113"/>
      <c r="AKK113"/>
      <c r="AKL113"/>
      <c r="AKM113"/>
      <c r="AKN113"/>
      <c r="AKO113"/>
      <c r="AKP113"/>
      <c r="AKQ113"/>
      <c r="AKR113"/>
      <c r="AKS113"/>
      <c r="AKT113"/>
      <c r="AKU113"/>
      <c r="AKV113"/>
      <c r="AKW113"/>
      <c r="AKX113"/>
      <c r="AKY113"/>
      <c r="AKZ113"/>
      <c r="ALA113"/>
      <c r="ALB113"/>
      <c r="ALC113"/>
      <c r="ALD113"/>
      <c r="ALE113"/>
      <c r="ALF113"/>
      <c r="ALG113"/>
      <c r="ALH113"/>
      <c r="ALI113"/>
      <c r="ALJ113"/>
      <c r="ALK113"/>
      <c r="ALL113"/>
      <c r="ALM113"/>
      <c r="ALN113"/>
      <c r="ALO113"/>
      <c r="ALP113"/>
      <c r="ALQ113"/>
      <c r="ALR113"/>
      <c r="ALS113"/>
      <c r="ALT113"/>
      <c r="ALU113"/>
      <c r="ALV113"/>
      <c r="ALW113"/>
      <c r="ALX113"/>
      <c r="ALY113"/>
      <c r="ALZ113"/>
      <c r="AMA113"/>
      <c r="AMB113"/>
      <c r="AMC113"/>
      <c r="AMD113"/>
      <c r="AME113"/>
      <c r="AMF113"/>
      <c r="AMG113"/>
      <c r="AMH113"/>
      <c r="AMI113"/>
      <c r="AMJ113"/>
      <c r="AMK113"/>
      <c r="AML113"/>
      <c r="AMM113"/>
      <c r="AMN113"/>
      <c r="AMO113"/>
      <c r="AMP113"/>
      <c r="AMQ113"/>
      <c r="AMR113"/>
      <c r="AMS113"/>
      <c r="AMT113"/>
      <c r="AMU113"/>
      <c r="AMV113"/>
      <c r="AMW113"/>
      <c r="AMX113"/>
      <c r="AMY113"/>
      <c r="AMZ113"/>
      <c r="ANA113"/>
      <c r="ANB113"/>
      <c r="ANC113"/>
      <c r="AND113"/>
      <c r="ANE113"/>
      <c r="ANF113"/>
      <c r="ANG113"/>
      <c r="ANH113"/>
      <c r="ANI113"/>
      <c r="ANJ113"/>
      <c r="ANK113"/>
      <c r="ANL113"/>
      <c r="ANM113"/>
      <c r="ANN113"/>
      <c r="ANO113"/>
      <c r="ANP113"/>
      <c r="ANQ113"/>
      <c r="ANR113"/>
      <c r="ANS113"/>
      <c r="ANT113"/>
      <c r="ANU113"/>
      <c r="ANV113"/>
      <c r="ANW113"/>
      <c r="ANX113"/>
      <c r="ANY113"/>
      <c r="ANZ113"/>
      <c r="AOA113"/>
      <c r="AOB113"/>
      <c r="AOC113"/>
      <c r="AOD113"/>
      <c r="AOE113"/>
      <c r="AOF113"/>
      <c r="AOG113"/>
      <c r="AOH113"/>
      <c r="AOI113"/>
      <c r="AOJ113"/>
      <c r="AOK113"/>
      <c r="AOL113"/>
      <c r="AOM113"/>
      <c r="AON113"/>
      <c r="AOO113"/>
      <c r="AOP113"/>
      <c r="AOQ113"/>
      <c r="AOR113"/>
      <c r="AOS113"/>
      <c r="AOT113"/>
      <c r="AOU113"/>
      <c r="AOV113"/>
      <c r="AOW113"/>
      <c r="AOX113"/>
      <c r="AOY113"/>
      <c r="AOZ113"/>
      <c r="APA113"/>
      <c r="APB113"/>
      <c r="APC113"/>
      <c r="APD113"/>
      <c r="APE113"/>
      <c r="APF113"/>
      <c r="APG113"/>
      <c r="APH113"/>
      <c r="API113"/>
      <c r="APJ113"/>
      <c r="APK113"/>
      <c r="APL113"/>
      <c r="APM113"/>
      <c r="APN113"/>
      <c r="APO113"/>
      <c r="APP113"/>
      <c r="APQ113"/>
      <c r="APR113"/>
      <c r="APS113"/>
      <c r="APT113"/>
      <c r="APU113"/>
      <c r="APV113"/>
      <c r="APW113"/>
      <c r="APX113"/>
      <c r="APY113"/>
      <c r="APZ113"/>
      <c r="AQA113"/>
      <c r="AQB113"/>
      <c r="AQC113"/>
      <c r="AQD113"/>
      <c r="AQE113"/>
      <c r="AQF113"/>
      <c r="AQG113"/>
      <c r="AQH113"/>
      <c r="AQI113"/>
      <c r="AQJ113"/>
      <c r="AQK113"/>
      <c r="AQL113"/>
      <c r="AQM113"/>
      <c r="AQN113"/>
      <c r="AQO113"/>
      <c r="AQP113"/>
      <c r="AQQ113"/>
      <c r="AQR113"/>
      <c r="AQS113"/>
      <c r="AQT113"/>
      <c r="AQU113"/>
      <c r="AQV113"/>
      <c r="AQW113"/>
      <c r="AQX113"/>
      <c r="AQY113"/>
      <c r="AQZ113"/>
      <c r="ARA113"/>
      <c r="ARB113"/>
      <c r="ARC113"/>
      <c r="ARD113"/>
      <c r="ARE113"/>
      <c r="ARF113"/>
      <c r="ARG113"/>
      <c r="ARH113"/>
      <c r="ARI113"/>
      <c r="ARJ113"/>
      <c r="ARK113"/>
      <c r="ARL113"/>
      <c r="ARM113"/>
      <c r="ARN113"/>
      <c r="ARO113"/>
      <c r="ARP113"/>
      <c r="ARQ113"/>
      <c r="ARR113"/>
      <c r="ARS113"/>
      <c r="ART113"/>
      <c r="ARU113"/>
      <c r="ARV113"/>
      <c r="ARW113"/>
      <c r="ARX113"/>
      <c r="ARY113"/>
      <c r="ARZ113"/>
      <c r="ASA113"/>
      <c r="ASB113"/>
      <c r="ASC113"/>
      <c r="ASD113"/>
      <c r="ASE113"/>
      <c r="ASF113"/>
      <c r="ASG113"/>
      <c r="ASH113"/>
      <c r="ASI113"/>
      <c r="ASJ113"/>
      <c r="ASK113"/>
      <c r="ASL113"/>
      <c r="ASM113"/>
      <c r="ASN113"/>
      <c r="ASO113"/>
      <c r="ASP113"/>
      <c r="ASQ113"/>
      <c r="ASR113"/>
      <c r="ASS113"/>
      <c r="AST113"/>
      <c r="ASU113"/>
      <c r="ASV113"/>
      <c r="ASW113"/>
      <c r="ASX113"/>
      <c r="ASY113"/>
      <c r="ASZ113"/>
      <c r="ATA113"/>
      <c r="ATB113"/>
      <c r="ATC113"/>
      <c r="ATD113"/>
      <c r="ATE113"/>
      <c r="ATF113"/>
      <c r="ATG113"/>
      <c r="ATH113"/>
      <c r="ATI113"/>
      <c r="ATJ113"/>
      <c r="ATK113"/>
      <c r="ATL113"/>
      <c r="ATM113"/>
      <c r="ATN113"/>
      <c r="ATO113"/>
      <c r="ATP113"/>
      <c r="ATQ113"/>
      <c r="ATR113"/>
      <c r="ATS113"/>
      <c r="ATT113"/>
      <c r="ATU113"/>
      <c r="ATV113"/>
      <c r="ATW113"/>
      <c r="ATX113"/>
      <c r="ATY113"/>
      <c r="ATZ113"/>
      <c r="AUA113"/>
      <c r="AUB113"/>
      <c r="AUC113"/>
      <c r="AUD113"/>
      <c r="AUE113"/>
      <c r="AUF113"/>
      <c r="AUG113"/>
      <c r="AUH113"/>
      <c r="AUI113"/>
      <c r="AUJ113"/>
      <c r="AUK113"/>
      <c r="AUL113"/>
      <c r="AUM113"/>
      <c r="AUN113"/>
      <c r="AUO113"/>
      <c r="AUP113"/>
      <c r="AUQ113"/>
      <c r="AUR113"/>
      <c r="AUS113"/>
      <c r="AUT113"/>
      <c r="AUU113"/>
      <c r="AUV113"/>
      <c r="AUW113"/>
      <c r="AUX113"/>
      <c r="AUY113"/>
      <c r="AUZ113"/>
      <c r="AVA113"/>
      <c r="AVB113"/>
      <c r="AVC113"/>
      <c r="AVD113"/>
      <c r="AVE113"/>
      <c r="AVF113"/>
      <c r="AVG113"/>
      <c r="AVH113"/>
      <c r="AVI113"/>
      <c r="AVJ113"/>
      <c r="AVK113"/>
      <c r="AVL113"/>
      <c r="AVM113"/>
      <c r="AVN113"/>
      <c r="AVO113"/>
      <c r="AVP113"/>
      <c r="AVQ113"/>
      <c r="AVR113"/>
      <c r="AVS113"/>
      <c r="AVT113"/>
      <c r="AVU113"/>
      <c r="AVV113"/>
      <c r="AVW113"/>
      <c r="AVX113"/>
      <c r="AVY113"/>
      <c r="AVZ113"/>
      <c r="AWA113"/>
    </row>
    <row r="114" spans="1:1275" ht="15" x14ac:dyDescent="0.25">
      <c r="A114" s="41" t="s">
        <v>259</v>
      </c>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v>1</v>
      </c>
      <c r="BC114" s="40">
        <v>100000</v>
      </c>
      <c r="BD114" s="40"/>
      <c r="BE114" s="40"/>
      <c r="BF114" s="40">
        <v>1</v>
      </c>
      <c r="BG114" s="40">
        <v>100000</v>
      </c>
      <c r="BH114" s="40"/>
      <c r="BI114" s="40"/>
      <c r="BJ114" s="40"/>
      <c r="BK114" s="40"/>
      <c r="BL114" s="40"/>
      <c r="BM114" s="40"/>
      <c r="BN114" s="40"/>
      <c r="BO114" s="40"/>
      <c r="BP114" s="40"/>
      <c r="BQ114" s="40"/>
      <c r="BR114" s="40"/>
      <c r="BS114" s="40"/>
      <c r="BT114" s="40"/>
      <c r="BU114" s="40"/>
      <c r="BV114" s="40"/>
      <c r="BW114" s="40"/>
      <c r="BX114" s="40"/>
      <c r="BY114" s="40"/>
      <c r="BZ114" s="40"/>
      <c r="CA114" s="40"/>
      <c r="CB114" s="40">
        <v>1</v>
      </c>
      <c r="CC114" s="40">
        <v>100000</v>
      </c>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c r="IT114" s="40"/>
      <c r="IU114" s="40"/>
      <c r="IV114" s="40"/>
      <c r="IW114" s="40"/>
      <c r="IX114" s="40"/>
      <c r="IY114" s="40"/>
      <c r="IZ114" s="40"/>
      <c r="JA114" s="40"/>
      <c r="JB114" s="40"/>
      <c r="JC114" s="40"/>
      <c r="JD114" s="40"/>
      <c r="JE114" s="40"/>
      <c r="JF114" s="40"/>
      <c r="JG114" s="40"/>
      <c r="JH114" s="40"/>
      <c r="JI114" s="40"/>
      <c r="JJ114" s="40"/>
      <c r="JK114" s="40"/>
      <c r="JL114" s="40"/>
      <c r="JM114" s="40"/>
      <c r="JN114" s="40"/>
      <c r="JO114" s="40"/>
      <c r="JP114" s="40"/>
      <c r="JQ114" s="40"/>
      <c r="JR114" s="40"/>
      <c r="JS114" s="40"/>
      <c r="JT114" s="40"/>
      <c r="JU114" s="40"/>
      <c r="JV114" s="40"/>
      <c r="JW114" s="40"/>
      <c r="JX114" s="40"/>
      <c r="JY114" s="40"/>
      <c r="JZ114" s="40"/>
      <c r="KA114" s="40"/>
      <c r="KB114" s="40"/>
      <c r="KC114" s="40"/>
      <c r="KD114" s="40"/>
      <c r="KE114" s="40"/>
      <c r="KF114" s="40"/>
      <c r="KG114" s="40"/>
      <c r="KH114" s="40"/>
      <c r="KI114" s="40"/>
      <c r="KJ114" s="40"/>
      <c r="KK114" s="40"/>
      <c r="KL114" s="40"/>
      <c r="KM114" s="40"/>
      <c r="KN114" s="40"/>
      <c r="KO114" s="40"/>
      <c r="KP114" s="40"/>
      <c r="KQ114" s="40"/>
      <c r="KR114" s="40"/>
      <c r="KS114" s="40"/>
      <c r="KT114" s="40"/>
      <c r="KU114" s="40"/>
      <c r="KV114" s="40"/>
      <c r="KW114" s="40"/>
      <c r="KX114" s="40"/>
      <c r="KY114" s="40"/>
      <c r="KZ114" s="40"/>
      <c r="LA114" s="40"/>
      <c r="LB114" s="40"/>
      <c r="LC114" s="40"/>
      <c r="LD114" s="40"/>
      <c r="LE114" s="40"/>
      <c r="LF114" s="40"/>
      <c r="LG114" s="40"/>
      <c r="LH114" s="40"/>
      <c r="LI114" s="40"/>
      <c r="LJ114" s="40"/>
      <c r="LK114" s="40"/>
      <c r="LL114" s="40"/>
      <c r="LM114" s="40"/>
      <c r="LN114" s="40"/>
      <c r="LO114" s="40"/>
      <c r="LP114" s="40"/>
      <c r="LQ114" s="40"/>
      <c r="LR114" s="40"/>
      <c r="LS114" s="40"/>
      <c r="LT114" s="40"/>
      <c r="LU114" s="40"/>
      <c r="LV114" s="40"/>
      <c r="LW114" s="40"/>
      <c r="LX114" s="40"/>
      <c r="LY114" s="40"/>
      <c r="LZ114" s="40"/>
      <c r="MA114" s="40"/>
      <c r="MB114" s="40"/>
      <c r="MC114" s="40"/>
      <c r="MD114" s="40"/>
      <c r="ME114" s="40"/>
      <c r="MF114" s="40"/>
      <c r="MG114" s="40"/>
      <c r="MH114" s="40"/>
      <c r="MI114" s="40"/>
      <c r="MJ114" s="40"/>
      <c r="MK114" s="40"/>
      <c r="ML114" s="40"/>
      <c r="MM114" s="40"/>
      <c r="MN114" s="40"/>
      <c r="MO114" s="40"/>
      <c r="MP114" s="40"/>
      <c r="MQ114" s="40"/>
      <c r="MR114" s="40"/>
      <c r="MS114" s="40"/>
      <c r="MT114" s="40"/>
      <c r="MU114" s="40"/>
      <c r="MV114" s="40"/>
      <c r="MW114" s="40"/>
      <c r="MX114" s="40"/>
      <c r="MY114" s="40"/>
      <c r="MZ114" s="40">
        <v>1</v>
      </c>
      <c r="NA114" s="40">
        <v>100000</v>
      </c>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c r="RA114"/>
      <c r="RB114"/>
      <c r="RC114"/>
      <c r="RD114"/>
      <c r="RE114"/>
      <c r="RF114"/>
      <c r="RG114"/>
      <c r="RH114"/>
      <c r="RI114"/>
      <c r="RJ114"/>
      <c r="RK114"/>
      <c r="RL114"/>
      <c r="RM114"/>
      <c r="RN114"/>
      <c r="RO114"/>
      <c r="RP114"/>
      <c r="RQ114"/>
      <c r="RR114"/>
      <c r="RS114"/>
      <c r="RT114"/>
      <c r="RU114"/>
      <c r="RV114"/>
      <c r="RW114"/>
      <c r="RX114"/>
      <c r="RY114"/>
      <c r="RZ114"/>
      <c r="SA114"/>
      <c r="SB114"/>
      <c r="SC114"/>
      <c r="SD114"/>
      <c r="SE114"/>
      <c r="SF114"/>
      <c r="SG114"/>
      <c r="SH114"/>
      <c r="SI114"/>
      <c r="SJ114"/>
      <c r="SK114"/>
      <c r="SL114"/>
      <c r="SM114"/>
      <c r="SN114"/>
      <c r="SO114"/>
      <c r="SP114"/>
      <c r="SQ114"/>
      <c r="SR114"/>
      <c r="SS114"/>
      <c r="ST114"/>
      <c r="SU114"/>
      <c r="SV114"/>
      <c r="SW114"/>
      <c r="SX114"/>
      <c r="SY114"/>
      <c r="SZ114"/>
      <c r="TA114"/>
      <c r="TB114"/>
      <c r="TC114"/>
      <c r="TD114"/>
      <c r="TE114"/>
      <c r="TF114"/>
      <c r="TG114"/>
      <c r="TH114"/>
      <c r="TI114"/>
      <c r="TJ114"/>
      <c r="TK114"/>
      <c r="TL114"/>
      <c r="TM114"/>
      <c r="TN114"/>
      <c r="TO114"/>
      <c r="TP114"/>
      <c r="TQ114"/>
      <c r="TR114"/>
      <c r="TS114"/>
      <c r="TT114"/>
      <c r="TU114"/>
      <c r="TV114"/>
      <c r="TW114"/>
      <c r="TX114"/>
      <c r="TY114"/>
      <c r="TZ114"/>
      <c r="UA114"/>
      <c r="UB114"/>
      <c r="UC114"/>
      <c r="UD114"/>
      <c r="UE114"/>
      <c r="UF114"/>
      <c r="UG114"/>
      <c r="UH114"/>
      <c r="UI114"/>
      <c r="UJ114"/>
      <c r="UK114"/>
      <c r="UL114"/>
      <c r="UM114"/>
      <c r="UN114"/>
      <c r="UO114"/>
      <c r="UP114"/>
      <c r="UQ114"/>
      <c r="UR114"/>
      <c r="US114"/>
      <c r="UT114"/>
      <c r="UU114"/>
      <c r="UV114"/>
      <c r="UW114"/>
      <c r="UX114"/>
      <c r="UY114"/>
      <c r="UZ114"/>
      <c r="VA114"/>
      <c r="VB114"/>
      <c r="VC114"/>
      <c r="VD114"/>
      <c r="VE114"/>
      <c r="VF114"/>
      <c r="VG114"/>
      <c r="VH114"/>
      <c r="VI114"/>
      <c r="VJ114"/>
      <c r="VK114"/>
      <c r="VL114"/>
      <c r="VM114"/>
      <c r="VN114"/>
      <c r="VO114"/>
      <c r="VP114"/>
      <c r="VQ114"/>
      <c r="VR114"/>
      <c r="VS114"/>
      <c r="VT114"/>
      <c r="VU114"/>
      <c r="VV114"/>
      <c r="VW114"/>
      <c r="VX114"/>
      <c r="VY114"/>
      <c r="VZ114"/>
      <c r="WA114"/>
      <c r="WB114"/>
      <c r="WC114"/>
      <c r="WD114"/>
      <c r="WE114"/>
      <c r="WF114"/>
      <c r="WG114"/>
      <c r="WH114"/>
      <c r="WI114"/>
      <c r="WJ114"/>
      <c r="WK114"/>
      <c r="WL114"/>
      <c r="WM114"/>
      <c r="WN114"/>
      <c r="WO114"/>
      <c r="WP114"/>
      <c r="WQ114"/>
      <c r="WR114"/>
      <c r="WS114"/>
      <c r="WT114"/>
      <c r="WU114"/>
      <c r="WV114"/>
      <c r="WW114"/>
      <c r="WX114"/>
      <c r="WY114"/>
      <c r="WZ114"/>
      <c r="XA114"/>
      <c r="XB114"/>
      <c r="XC114"/>
      <c r="XD114"/>
      <c r="XE114"/>
      <c r="XF114"/>
      <c r="XG114"/>
      <c r="XH114"/>
      <c r="XI114"/>
      <c r="XJ114"/>
      <c r="XK114"/>
      <c r="XL114"/>
      <c r="XM114"/>
      <c r="XN114"/>
      <c r="XO114"/>
      <c r="XP114"/>
      <c r="XQ114"/>
      <c r="XR114"/>
      <c r="XS114"/>
      <c r="XT114"/>
      <c r="XU114"/>
      <c r="XV114"/>
      <c r="XW114"/>
      <c r="XX114"/>
      <c r="XY114"/>
      <c r="XZ114"/>
      <c r="YA114"/>
      <c r="YB114"/>
      <c r="YC114"/>
      <c r="YD114"/>
      <c r="YE114"/>
      <c r="YF114"/>
      <c r="YG114"/>
      <c r="YH114"/>
      <c r="YI114"/>
      <c r="YJ114"/>
      <c r="YK114"/>
      <c r="YL114"/>
      <c r="YM114"/>
      <c r="YN114"/>
      <c r="YO114"/>
      <c r="YP114"/>
      <c r="YQ114"/>
      <c r="YR114"/>
      <c r="YS114"/>
      <c r="YT114"/>
      <c r="YU114"/>
      <c r="YV114"/>
      <c r="YW114"/>
      <c r="YX114"/>
      <c r="YY114"/>
      <c r="YZ114"/>
      <c r="ZA114"/>
      <c r="ZB114"/>
      <c r="ZC114"/>
      <c r="ZD114"/>
      <c r="ZE114"/>
      <c r="ZF114"/>
      <c r="ZG114"/>
      <c r="ZH114"/>
      <c r="ZI114"/>
      <c r="ZJ114"/>
      <c r="ZK114"/>
      <c r="ZL114"/>
      <c r="ZM114"/>
      <c r="ZN114"/>
      <c r="ZO114"/>
      <c r="ZP114"/>
      <c r="ZQ114"/>
      <c r="ZR114"/>
      <c r="ZS114"/>
      <c r="ZT114"/>
      <c r="ZU114"/>
      <c r="ZV114"/>
      <c r="ZW114"/>
      <c r="ZX114"/>
      <c r="ZY114"/>
      <c r="ZZ114"/>
      <c r="AAA114"/>
      <c r="AAB114"/>
      <c r="AAC114"/>
      <c r="AAD114"/>
      <c r="AAE114"/>
      <c r="AAF114"/>
      <c r="AAG114"/>
      <c r="AAH114"/>
      <c r="AAI114"/>
      <c r="AAJ114"/>
      <c r="AAK114"/>
      <c r="AAL114"/>
      <c r="AAM114"/>
      <c r="AAN114"/>
      <c r="AAO114"/>
      <c r="AAP114"/>
      <c r="AAQ114"/>
      <c r="AAR114"/>
      <c r="AAS114"/>
      <c r="AAT114"/>
      <c r="AAU114"/>
      <c r="AAV114"/>
      <c r="AAW114"/>
      <c r="AAX114"/>
      <c r="AAY114"/>
      <c r="AAZ114"/>
      <c r="ABA114"/>
      <c r="ABB114"/>
      <c r="ABC114"/>
      <c r="ABD114"/>
      <c r="ABE114"/>
      <c r="ABF114"/>
      <c r="ABG114"/>
      <c r="ABH114"/>
      <c r="ABI114"/>
      <c r="ABJ114"/>
      <c r="ABK114"/>
      <c r="ABL114"/>
      <c r="ABM114"/>
      <c r="ABN114"/>
      <c r="ABO114"/>
      <c r="ABP114"/>
      <c r="ABQ114"/>
      <c r="ABR114"/>
      <c r="ABS114"/>
      <c r="ABT114"/>
      <c r="ABU114"/>
      <c r="ABV114"/>
      <c r="ABW114"/>
      <c r="ABX114"/>
      <c r="ABY114"/>
      <c r="ABZ114"/>
      <c r="ACA114"/>
      <c r="ACB114"/>
      <c r="ACC114"/>
      <c r="ACD114"/>
      <c r="ACE114"/>
      <c r="ACF114"/>
      <c r="ACG114"/>
      <c r="ACH114"/>
      <c r="ACI114"/>
      <c r="ACJ114"/>
      <c r="ACK114"/>
      <c r="ACL114"/>
      <c r="ACM114"/>
      <c r="ACN114"/>
      <c r="ACO114"/>
      <c r="ACP114"/>
      <c r="ACQ114"/>
      <c r="ACR114"/>
      <c r="ACS114"/>
      <c r="ACT114"/>
      <c r="ACU114"/>
      <c r="ACV114"/>
      <c r="ACW114"/>
      <c r="ACX114"/>
      <c r="ACY114"/>
      <c r="ACZ114"/>
      <c r="ADA114"/>
      <c r="ADB114"/>
      <c r="ADC114"/>
      <c r="ADD114"/>
      <c r="ADE114"/>
      <c r="ADF114"/>
      <c r="ADG114"/>
      <c r="ADH114"/>
      <c r="ADI114"/>
      <c r="ADJ114"/>
      <c r="ADK114"/>
      <c r="ADL114"/>
      <c r="ADM114"/>
      <c r="ADN114"/>
      <c r="ADO114"/>
      <c r="ADP114"/>
      <c r="ADQ114"/>
      <c r="ADR114"/>
      <c r="ADS114"/>
      <c r="ADT114"/>
      <c r="ADU114"/>
      <c r="ADV114"/>
      <c r="ADW114"/>
      <c r="ADX114"/>
      <c r="ADY114"/>
      <c r="ADZ114"/>
      <c r="AEA114"/>
      <c r="AEB114"/>
      <c r="AEC114"/>
      <c r="AED114"/>
      <c r="AEE114"/>
      <c r="AEF114"/>
      <c r="AEG114"/>
      <c r="AEH114"/>
      <c r="AEI114"/>
      <c r="AEJ114"/>
      <c r="AEK114"/>
      <c r="AEL114"/>
      <c r="AEM114"/>
      <c r="AEN114"/>
      <c r="AEO114"/>
      <c r="AEP114"/>
      <c r="AEQ114"/>
      <c r="AER114"/>
      <c r="AES114"/>
      <c r="AET114"/>
      <c r="AEU114"/>
      <c r="AEV114"/>
      <c r="AEW114"/>
      <c r="AEX114"/>
      <c r="AEY114"/>
      <c r="AEZ114"/>
      <c r="AFA114"/>
      <c r="AFB114"/>
      <c r="AFC114"/>
      <c r="AFD114"/>
      <c r="AFE114"/>
      <c r="AFF114"/>
      <c r="AFG114"/>
      <c r="AFH114"/>
      <c r="AFI114"/>
      <c r="AFJ114"/>
      <c r="AFK114"/>
      <c r="AFL114"/>
      <c r="AFM114"/>
      <c r="AFN114"/>
      <c r="AFO114"/>
      <c r="AFP114"/>
      <c r="AFQ114"/>
      <c r="AFR114"/>
      <c r="AFS114"/>
      <c r="AFT114"/>
      <c r="AFU114"/>
      <c r="AFV114"/>
      <c r="AFW114"/>
      <c r="AFX114"/>
      <c r="AFY114"/>
      <c r="AFZ114"/>
      <c r="AGA114"/>
      <c r="AGB114"/>
      <c r="AGC114"/>
      <c r="AGD114"/>
      <c r="AGE114"/>
      <c r="AGF114"/>
      <c r="AGG114"/>
      <c r="AGH114"/>
      <c r="AGI114"/>
      <c r="AGJ114"/>
      <c r="AGK114"/>
      <c r="AGL114"/>
      <c r="AGM114"/>
      <c r="AGN114"/>
      <c r="AGO114"/>
      <c r="AGP114"/>
      <c r="AGQ114"/>
      <c r="AGR114"/>
      <c r="AGS114"/>
      <c r="AGT114"/>
      <c r="AGU114"/>
      <c r="AGV114"/>
      <c r="AGW114"/>
      <c r="AGX114"/>
      <c r="AGY114"/>
      <c r="AGZ114"/>
      <c r="AHA114"/>
      <c r="AHB114"/>
      <c r="AHC114"/>
      <c r="AHD114"/>
      <c r="AHE114"/>
      <c r="AHF114"/>
      <c r="AHG114"/>
      <c r="AHH114"/>
      <c r="AHI114"/>
      <c r="AHJ114"/>
      <c r="AHK114"/>
      <c r="AHL114"/>
      <c r="AHM114"/>
      <c r="AHN114"/>
      <c r="AHO114"/>
      <c r="AHP114"/>
      <c r="AHQ114"/>
      <c r="AHR114"/>
      <c r="AHS114"/>
      <c r="AHT114"/>
      <c r="AHU114"/>
      <c r="AHV114"/>
      <c r="AHW114"/>
      <c r="AHX114"/>
      <c r="AHY114"/>
      <c r="AHZ114"/>
      <c r="AIA114"/>
      <c r="AIB114"/>
      <c r="AIC114"/>
      <c r="AID114"/>
      <c r="AIE114"/>
      <c r="AIF114"/>
      <c r="AIG114"/>
      <c r="AIH114"/>
      <c r="AII114"/>
      <c r="AIJ114"/>
      <c r="AIK114"/>
      <c r="AIL114"/>
      <c r="AIM114"/>
      <c r="AIN114"/>
      <c r="AIO114"/>
      <c r="AIP114"/>
      <c r="AIQ114"/>
      <c r="AIR114"/>
      <c r="AIS114"/>
      <c r="AIT114"/>
      <c r="AIU114"/>
      <c r="AIV114"/>
      <c r="AIW114"/>
      <c r="AIX114"/>
      <c r="AIY114"/>
      <c r="AIZ114"/>
      <c r="AJA114"/>
      <c r="AJB114"/>
      <c r="AJC114"/>
      <c r="AJD114"/>
      <c r="AJE114"/>
      <c r="AJF114"/>
      <c r="AJG114"/>
      <c r="AJH114"/>
      <c r="AJI114"/>
      <c r="AJJ114"/>
      <c r="AJK114"/>
      <c r="AJL114"/>
      <c r="AJM114"/>
      <c r="AJN114"/>
      <c r="AJO114"/>
      <c r="AJP114"/>
      <c r="AJQ114"/>
      <c r="AJR114"/>
      <c r="AJS114"/>
      <c r="AJT114"/>
      <c r="AJU114"/>
      <c r="AJV114"/>
      <c r="AJW114"/>
      <c r="AJX114"/>
      <c r="AJY114"/>
      <c r="AJZ114"/>
      <c r="AKA114"/>
      <c r="AKB114"/>
      <c r="AKC114"/>
      <c r="AKD114"/>
      <c r="AKE114"/>
      <c r="AKF114"/>
      <c r="AKG114"/>
      <c r="AKH114"/>
      <c r="AKI114"/>
      <c r="AKJ114"/>
      <c r="AKK114"/>
      <c r="AKL114"/>
      <c r="AKM114"/>
      <c r="AKN114"/>
      <c r="AKO114"/>
      <c r="AKP114"/>
      <c r="AKQ114"/>
      <c r="AKR114"/>
      <c r="AKS114"/>
      <c r="AKT114"/>
      <c r="AKU114"/>
      <c r="AKV114"/>
      <c r="AKW114"/>
      <c r="AKX114"/>
      <c r="AKY114"/>
      <c r="AKZ114"/>
      <c r="ALA114"/>
      <c r="ALB114"/>
      <c r="ALC114"/>
      <c r="ALD114"/>
      <c r="ALE114"/>
      <c r="ALF114"/>
      <c r="ALG114"/>
      <c r="ALH114"/>
      <c r="ALI114"/>
      <c r="ALJ114"/>
      <c r="ALK114"/>
      <c r="ALL114"/>
      <c r="ALM114"/>
      <c r="ALN114"/>
      <c r="ALO114"/>
      <c r="ALP114"/>
      <c r="ALQ114"/>
      <c r="ALR114"/>
      <c r="ALS114"/>
      <c r="ALT114"/>
      <c r="ALU114"/>
      <c r="ALV114"/>
      <c r="ALW114"/>
      <c r="ALX114"/>
      <c r="ALY114"/>
      <c r="ALZ114"/>
      <c r="AMA114"/>
      <c r="AMB114"/>
      <c r="AMC114"/>
      <c r="AMD114"/>
      <c r="AME114"/>
      <c r="AMF114"/>
      <c r="AMG114"/>
      <c r="AMH114"/>
      <c r="AMI114"/>
      <c r="AMJ114"/>
      <c r="AMK114"/>
      <c r="AML114"/>
      <c r="AMM114"/>
      <c r="AMN114"/>
      <c r="AMO114"/>
      <c r="AMP114"/>
      <c r="AMQ114"/>
      <c r="AMR114"/>
      <c r="AMS114"/>
      <c r="AMT114"/>
      <c r="AMU114"/>
      <c r="AMV114"/>
      <c r="AMW114"/>
      <c r="AMX114"/>
      <c r="AMY114"/>
      <c r="AMZ114"/>
      <c r="ANA114"/>
      <c r="ANB114"/>
      <c r="ANC114"/>
      <c r="AND114"/>
      <c r="ANE114"/>
      <c r="ANF114"/>
      <c r="ANG114"/>
      <c r="ANH114"/>
      <c r="ANI114"/>
      <c r="ANJ114"/>
      <c r="ANK114"/>
      <c r="ANL114"/>
      <c r="ANM114"/>
      <c r="ANN114"/>
      <c r="ANO114"/>
      <c r="ANP114"/>
      <c r="ANQ114"/>
      <c r="ANR114"/>
      <c r="ANS114"/>
      <c r="ANT114"/>
      <c r="ANU114"/>
      <c r="ANV114"/>
      <c r="ANW114"/>
      <c r="ANX114"/>
      <c r="ANY114"/>
      <c r="ANZ114"/>
      <c r="AOA114"/>
      <c r="AOB114"/>
      <c r="AOC114"/>
      <c r="AOD114"/>
      <c r="AOE114"/>
      <c r="AOF114"/>
      <c r="AOG114"/>
      <c r="AOH114"/>
      <c r="AOI114"/>
      <c r="AOJ114"/>
      <c r="AOK114"/>
      <c r="AOL114"/>
      <c r="AOM114"/>
      <c r="AON114"/>
      <c r="AOO114"/>
      <c r="AOP114"/>
      <c r="AOQ114"/>
      <c r="AOR114"/>
      <c r="AOS114"/>
      <c r="AOT114"/>
      <c r="AOU114"/>
      <c r="AOV114"/>
      <c r="AOW114"/>
      <c r="AOX114"/>
      <c r="AOY114"/>
      <c r="AOZ114"/>
      <c r="APA114"/>
      <c r="APB114"/>
      <c r="APC114"/>
      <c r="APD114"/>
      <c r="APE114"/>
      <c r="APF114"/>
      <c r="APG114"/>
      <c r="APH114"/>
      <c r="API114"/>
      <c r="APJ114"/>
      <c r="APK114"/>
      <c r="APL114"/>
      <c r="APM114"/>
      <c r="APN114"/>
      <c r="APO114"/>
      <c r="APP114"/>
      <c r="APQ114"/>
      <c r="APR114"/>
      <c r="APS114"/>
      <c r="APT114"/>
      <c r="APU114"/>
      <c r="APV114"/>
      <c r="APW114"/>
      <c r="APX114"/>
      <c r="APY114"/>
      <c r="APZ114"/>
      <c r="AQA114"/>
      <c r="AQB114"/>
      <c r="AQC114"/>
      <c r="AQD114"/>
      <c r="AQE114"/>
      <c r="AQF114"/>
      <c r="AQG114"/>
      <c r="AQH114"/>
      <c r="AQI114"/>
      <c r="AQJ114"/>
      <c r="AQK114"/>
      <c r="AQL114"/>
      <c r="AQM114"/>
      <c r="AQN114"/>
      <c r="AQO114"/>
      <c r="AQP114"/>
      <c r="AQQ114"/>
      <c r="AQR114"/>
      <c r="AQS114"/>
      <c r="AQT114"/>
      <c r="AQU114"/>
      <c r="AQV114"/>
      <c r="AQW114"/>
      <c r="AQX114"/>
      <c r="AQY114"/>
      <c r="AQZ114"/>
      <c r="ARA114"/>
      <c r="ARB114"/>
      <c r="ARC114"/>
      <c r="ARD114"/>
      <c r="ARE114"/>
      <c r="ARF114"/>
      <c r="ARG114"/>
      <c r="ARH114"/>
      <c r="ARI114"/>
      <c r="ARJ114"/>
      <c r="ARK114"/>
      <c r="ARL114"/>
      <c r="ARM114"/>
      <c r="ARN114"/>
      <c r="ARO114"/>
      <c r="ARP114"/>
      <c r="ARQ114"/>
      <c r="ARR114"/>
      <c r="ARS114"/>
      <c r="ART114"/>
      <c r="ARU114"/>
      <c r="ARV114"/>
      <c r="ARW114"/>
      <c r="ARX114"/>
      <c r="ARY114"/>
      <c r="ARZ114"/>
      <c r="ASA114"/>
      <c r="ASB114"/>
      <c r="ASC114"/>
      <c r="ASD114"/>
      <c r="ASE114"/>
      <c r="ASF114"/>
      <c r="ASG114"/>
      <c r="ASH114"/>
      <c r="ASI114"/>
      <c r="ASJ114"/>
      <c r="ASK114"/>
      <c r="ASL114"/>
      <c r="ASM114"/>
      <c r="ASN114"/>
      <c r="ASO114"/>
      <c r="ASP114"/>
      <c r="ASQ114"/>
      <c r="ASR114"/>
      <c r="ASS114"/>
      <c r="AST114"/>
      <c r="ASU114"/>
      <c r="ASV114"/>
      <c r="ASW114"/>
      <c r="ASX114"/>
      <c r="ASY114"/>
      <c r="ASZ114"/>
      <c r="ATA114"/>
      <c r="ATB114"/>
      <c r="ATC114"/>
      <c r="ATD114"/>
      <c r="ATE114"/>
      <c r="ATF114"/>
      <c r="ATG114"/>
      <c r="ATH114"/>
      <c r="ATI114"/>
      <c r="ATJ114"/>
      <c r="ATK114"/>
      <c r="ATL114"/>
      <c r="ATM114"/>
      <c r="ATN114"/>
      <c r="ATO114"/>
      <c r="ATP114"/>
      <c r="ATQ114"/>
      <c r="ATR114"/>
      <c r="ATS114"/>
      <c r="ATT114"/>
      <c r="ATU114"/>
      <c r="ATV114"/>
      <c r="ATW114"/>
      <c r="ATX114"/>
      <c r="ATY114"/>
      <c r="ATZ114"/>
      <c r="AUA114"/>
      <c r="AUB114"/>
      <c r="AUC114"/>
      <c r="AUD114"/>
      <c r="AUE114"/>
      <c r="AUF114"/>
      <c r="AUG114"/>
      <c r="AUH114"/>
      <c r="AUI114"/>
      <c r="AUJ114"/>
      <c r="AUK114"/>
      <c r="AUL114"/>
      <c r="AUM114"/>
      <c r="AUN114"/>
      <c r="AUO114"/>
      <c r="AUP114"/>
      <c r="AUQ114"/>
      <c r="AUR114"/>
      <c r="AUS114"/>
      <c r="AUT114"/>
      <c r="AUU114"/>
      <c r="AUV114"/>
      <c r="AUW114"/>
      <c r="AUX114"/>
      <c r="AUY114"/>
      <c r="AUZ114"/>
      <c r="AVA114"/>
      <c r="AVB114"/>
      <c r="AVC114"/>
      <c r="AVD114"/>
      <c r="AVE114"/>
      <c r="AVF114"/>
      <c r="AVG114"/>
      <c r="AVH114"/>
      <c r="AVI114"/>
      <c r="AVJ114"/>
      <c r="AVK114"/>
      <c r="AVL114"/>
      <c r="AVM114"/>
      <c r="AVN114"/>
      <c r="AVO114"/>
      <c r="AVP114"/>
      <c r="AVQ114"/>
      <c r="AVR114"/>
      <c r="AVS114"/>
      <c r="AVT114"/>
      <c r="AVU114"/>
      <c r="AVV114"/>
      <c r="AVW114"/>
      <c r="AVX114"/>
      <c r="AVY114"/>
      <c r="AVZ114"/>
      <c r="AWA114"/>
    </row>
    <row r="115" spans="1:1275" ht="15" x14ac:dyDescent="0.25">
      <c r="A115" s="41" t="s">
        <v>188</v>
      </c>
      <c r="B115" s="40"/>
      <c r="C115" s="40"/>
      <c r="D115" s="40"/>
      <c r="E115" s="40"/>
      <c r="F115" s="40">
        <v>1</v>
      </c>
      <c r="G115" s="40">
        <v>20000</v>
      </c>
      <c r="H115" s="40">
        <v>1</v>
      </c>
      <c r="I115" s="40">
        <v>20000</v>
      </c>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v>1</v>
      </c>
      <c r="AI115" s="40">
        <v>6000</v>
      </c>
      <c r="AJ115" s="40">
        <v>1</v>
      </c>
      <c r="AK115" s="40">
        <v>6000</v>
      </c>
      <c r="AL115" s="40">
        <v>2</v>
      </c>
      <c r="AM115" s="40">
        <v>13000</v>
      </c>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c r="IT115" s="40"/>
      <c r="IU115" s="40"/>
      <c r="IV115" s="40"/>
      <c r="IW115" s="40"/>
      <c r="IX115" s="40"/>
      <c r="IY115" s="40"/>
      <c r="IZ115" s="40"/>
      <c r="JA115" s="40"/>
      <c r="JB115" s="40"/>
      <c r="JC115" s="40"/>
      <c r="JD115" s="40"/>
      <c r="JE115" s="40"/>
      <c r="JF115" s="40"/>
      <c r="JG115" s="40"/>
      <c r="JH115" s="40"/>
      <c r="JI115" s="40"/>
      <c r="JJ115" s="40"/>
      <c r="JK115" s="40"/>
      <c r="JL115" s="40"/>
      <c r="JM115" s="40"/>
      <c r="JN115" s="40"/>
      <c r="JO115" s="40"/>
      <c r="JP115" s="40"/>
      <c r="JQ115" s="40"/>
      <c r="JR115" s="40"/>
      <c r="JS115" s="40"/>
      <c r="JT115" s="40"/>
      <c r="JU115" s="40"/>
      <c r="JV115" s="40"/>
      <c r="JW115" s="40"/>
      <c r="JX115" s="40"/>
      <c r="JY115" s="40"/>
      <c r="JZ115" s="40"/>
      <c r="KA115" s="40"/>
      <c r="KB115" s="40"/>
      <c r="KC115" s="40"/>
      <c r="KD115" s="40"/>
      <c r="KE115" s="40"/>
      <c r="KF115" s="40"/>
      <c r="KG115" s="40"/>
      <c r="KH115" s="40"/>
      <c r="KI115" s="40"/>
      <c r="KJ115" s="40"/>
      <c r="KK115" s="40"/>
      <c r="KL115" s="40"/>
      <c r="KM115" s="40"/>
      <c r="KN115" s="40"/>
      <c r="KO115" s="40"/>
      <c r="KP115" s="40"/>
      <c r="KQ115" s="40"/>
      <c r="KR115" s="40"/>
      <c r="KS115" s="40"/>
      <c r="KT115" s="40"/>
      <c r="KU115" s="40"/>
      <c r="KV115" s="40"/>
      <c r="KW115" s="40"/>
      <c r="KX115" s="40"/>
      <c r="KY115" s="40"/>
      <c r="KZ115" s="40"/>
      <c r="LA115" s="40"/>
      <c r="LB115" s="40"/>
      <c r="LC115" s="40"/>
      <c r="LD115" s="40"/>
      <c r="LE115" s="40"/>
      <c r="LF115" s="40"/>
      <c r="LG115" s="40"/>
      <c r="LH115" s="40"/>
      <c r="LI115" s="40"/>
      <c r="LJ115" s="40"/>
      <c r="LK115" s="40"/>
      <c r="LL115" s="40"/>
      <c r="LM115" s="40"/>
      <c r="LN115" s="40"/>
      <c r="LO115" s="40"/>
      <c r="LP115" s="40"/>
      <c r="LQ115" s="40"/>
      <c r="LR115" s="40"/>
      <c r="LS115" s="40"/>
      <c r="LT115" s="40"/>
      <c r="LU115" s="40"/>
      <c r="LV115" s="40"/>
      <c r="LW115" s="40"/>
      <c r="LX115" s="40"/>
      <c r="LY115" s="40"/>
      <c r="LZ115" s="40"/>
      <c r="MA115" s="40"/>
      <c r="MB115" s="40"/>
      <c r="MC115" s="40"/>
      <c r="MD115" s="40"/>
      <c r="ME115" s="40"/>
      <c r="MF115" s="40"/>
      <c r="MG115" s="40"/>
      <c r="MH115" s="40"/>
      <c r="MI115" s="40"/>
      <c r="MJ115" s="40"/>
      <c r="MK115" s="40"/>
      <c r="ML115" s="40"/>
      <c r="MM115" s="40"/>
      <c r="MN115" s="40"/>
      <c r="MO115" s="40"/>
      <c r="MP115" s="40"/>
      <c r="MQ115" s="40"/>
      <c r="MR115" s="40"/>
      <c r="MS115" s="40"/>
      <c r="MT115" s="40"/>
      <c r="MU115" s="40"/>
      <c r="MV115" s="40"/>
      <c r="MW115" s="40"/>
      <c r="MX115" s="40"/>
      <c r="MY115" s="40"/>
      <c r="MZ115" s="40">
        <v>2</v>
      </c>
      <c r="NA115" s="40">
        <v>13000</v>
      </c>
      <c r="NB115"/>
      <c r="NC115"/>
      <c r="ND115"/>
      <c r="NE115"/>
      <c r="NF115"/>
      <c r="NG115"/>
      <c r="NH115"/>
      <c r="NI115"/>
      <c r="NJ115"/>
      <c r="NK115"/>
      <c r="NL115"/>
      <c r="NM115"/>
      <c r="NN115"/>
      <c r="NO115"/>
      <c r="NP115"/>
      <c r="NQ115"/>
      <c r="NR115"/>
      <c r="NS115"/>
      <c r="NT115"/>
      <c r="NU115"/>
      <c r="NV115"/>
      <c r="NW115"/>
      <c r="NX115"/>
      <c r="NY115"/>
      <c r="NZ115"/>
      <c r="OA115"/>
      <c r="OB115"/>
      <c r="OC115"/>
      <c r="OD115"/>
      <c r="OE115"/>
      <c r="OF115"/>
      <c r="OG115"/>
      <c r="OH115"/>
      <c r="OI115"/>
      <c r="OJ115"/>
      <c r="OK115"/>
      <c r="OL115"/>
      <c r="OM115"/>
      <c r="ON115"/>
      <c r="OO115"/>
      <c r="OP115"/>
      <c r="OQ115"/>
      <c r="OR115"/>
      <c r="OS115"/>
      <c r="OT115"/>
      <c r="OU115"/>
      <c r="OV115"/>
      <c r="OW115"/>
      <c r="OX115"/>
      <c r="OY115"/>
      <c r="OZ115"/>
      <c r="PA115"/>
      <c r="PB115"/>
      <c r="PC115"/>
      <c r="PD115"/>
      <c r="PE115"/>
      <c r="PF115"/>
      <c r="PG115"/>
      <c r="PH115"/>
      <c r="PI115"/>
      <c r="PJ115"/>
      <c r="PK115"/>
      <c r="PL115"/>
      <c r="PM115"/>
      <c r="PN115"/>
      <c r="PO115"/>
      <c r="PP115"/>
      <c r="PQ115"/>
      <c r="PR115"/>
      <c r="PS115"/>
      <c r="PT115"/>
      <c r="PU115"/>
      <c r="PV115"/>
      <c r="PW115"/>
      <c r="PX115"/>
      <c r="PY115"/>
      <c r="PZ115"/>
      <c r="QA115"/>
      <c r="QB115"/>
      <c r="QC115"/>
      <c r="QD115"/>
      <c r="QE115"/>
      <c r="QF115"/>
      <c r="QG115"/>
      <c r="QH115"/>
      <c r="QI115"/>
      <c r="QJ115"/>
      <c r="QK115"/>
      <c r="QL115"/>
      <c r="QM115"/>
      <c r="QN115"/>
      <c r="QO115"/>
      <c r="QP115"/>
      <c r="QQ115"/>
      <c r="QR115"/>
      <c r="QS115"/>
      <c r="QT115"/>
      <c r="QU115"/>
      <c r="QV115"/>
      <c r="QW115"/>
      <c r="QX115"/>
      <c r="QY115"/>
      <c r="QZ115"/>
      <c r="RA115"/>
      <c r="RB115"/>
      <c r="RC115"/>
      <c r="RD115"/>
      <c r="RE115"/>
      <c r="RF115"/>
      <c r="RG115"/>
      <c r="RH115"/>
      <c r="RI115"/>
      <c r="RJ115"/>
      <c r="RK115"/>
      <c r="RL115"/>
      <c r="RM115"/>
      <c r="RN115"/>
      <c r="RO115"/>
      <c r="RP115"/>
      <c r="RQ115"/>
      <c r="RR115"/>
      <c r="RS115"/>
      <c r="RT115"/>
      <c r="RU115"/>
      <c r="RV115"/>
      <c r="RW115"/>
      <c r="RX115"/>
      <c r="RY115"/>
      <c r="RZ115"/>
      <c r="SA115"/>
      <c r="SB115"/>
      <c r="SC115"/>
      <c r="SD115"/>
      <c r="SE115"/>
      <c r="SF115"/>
      <c r="SG115"/>
      <c r="SH115"/>
      <c r="SI115"/>
      <c r="SJ115"/>
      <c r="SK115"/>
      <c r="SL115"/>
      <c r="SM115"/>
      <c r="SN115"/>
      <c r="SO115"/>
      <c r="SP115"/>
      <c r="SQ115"/>
      <c r="SR115"/>
      <c r="SS115"/>
      <c r="ST115"/>
      <c r="SU115"/>
      <c r="SV115"/>
      <c r="SW115"/>
      <c r="SX115"/>
      <c r="SY115"/>
      <c r="SZ115"/>
      <c r="TA115"/>
      <c r="TB115"/>
      <c r="TC115"/>
      <c r="TD115"/>
      <c r="TE115"/>
      <c r="TF115"/>
      <c r="TG115"/>
      <c r="TH115"/>
      <c r="TI115"/>
      <c r="TJ115"/>
      <c r="TK115"/>
      <c r="TL115"/>
      <c r="TM115"/>
      <c r="TN115"/>
      <c r="TO115"/>
      <c r="TP115"/>
      <c r="TQ115"/>
      <c r="TR115"/>
      <c r="TS115"/>
      <c r="TT115"/>
      <c r="TU115"/>
      <c r="TV115"/>
      <c r="TW115"/>
      <c r="TX115"/>
      <c r="TY115"/>
      <c r="TZ115"/>
      <c r="UA115"/>
      <c r="UB115"/>
      <c r="UC115"/>
      <c r="UD115"/>
      <c r="UE115"/>
      <c r="UF115"/>
      <c r="UG115"/>
      <c r="UH115"/>
      <c r="UI115"/>
      <c r="UJ115"/>
      <c r="UK115"/>
      <c r="UL115"/>
      <c r="UM115"/>
      <c r="UN115"/>
      <c r="UO115"/>
      <c r="UP115"/>
      <c r="UQ115"/>
      <c r="UR115"/>
      <c r="US115"/>
      <c r="UT115"/>
      <c r="UU115"/>
      <c r="UV115"/>
      <c r="UW115"/>
      <c r="UX115"/>
      <c r="UY115"/>
      <c r="UZ115"/>
      <c r="VA115"/>
      <c r="VB115"/>
      <c r="VC115"/>
      <c r="VD115"/>
      <c r="VE115"/>
      <c r="VF115"/>
      <c r="VG115"/>
      <c r="VH115"/>
      <c r="VI115"/>
      <c r="VJ115"/>
      <c r="VK115"/>
      <c r="VL115"/>
      <c r="VM115"/>
      <c r="VN115"/>
      <c r="VO115"/>
      <c r="VP115"/>
      <c r="VQ115"/>
      <c r="VR115"/>
      <c r="VS115"/>
      <c r="VT115"/>
      <c r="VU115"/>
      <c r="VV115"/>
      <c r="VW115"/>
      <c r="VX115"/>
      <c r="VY115"/>
      <c r="VZ115"/>
      <c r="WA115"/>
      <c r="WB115"/>
      <c r="WC115"/>
      <c r="WD115"/>
      <c r="WE115"/>
      <c r="WF115"/>
      <c r="WG115"/>
      <c r="WH115"/>
      <c r="WI115"/>
      <c r="WJ115"/>
      <c r="WK115"/>
      <c r="WL115"/>
      <c r="WM115"/>
      <c r="WN115"/>
      <c r="WO115"/>
      <c r="WP115"/>
      <c r="WQ115"/>
      <c r="WR115"/>
      <c r="WS115"/>
      <c r="WT115"/>
      <c r="WU115"/>
      <c r="WV115"/>
      <c r="WW115"/>
      <c r="WX115"/>
      <c r="WY115"/>
      <c r="WZ115"/>
      <c r="XA115"/>
      <c r="XB115"/>
      <c r="XC115"/>
      <c r="XD115"/>
      <c r="XE115"/>
      <c r="XF115"/>
      <c r="XG115"/>
      <c r="XH115"/>
      <c r="XI115"/>
      <c r="XJ115"/>
      <c r="XK115"/>
      <c r="XL115"/>
      <c r="XM115"/>
      <c r="XN115"/>
      <c r="XO115"/>
      <c r="XP115"/>
      <c r="XQ115"/>
      <c r="XR115"/>
      <c r="XS115"/>
      <c r="XT115"/>
      <c r="XU115"/>
      <c r="XV115"/>
      <c r="XW115"/>
      <c r="XX115"/>
      <c r="XY115"/>
      <c r="XZ115"/>
      <c r="YA115"/>
      <c r="YB115"/>
      <c r="YC115"/>
      <c r="YD115"/>
      <c r="YE115"/>
      <c r="YF115"/>
      <c r="YG115"/>
      <c r="YH115"/>
      <c r="YI115"/>
      <c r="YJ115"/>
      <c r="YK115"/>
      <c r="YL115"/>
      <c r="YM115"/>
      <c r="YN115"/>
      <c r="YO115"/>
      <c r="YP115"/>
      <c r="YQ115"/>
      <c r="YR115"/>
      <c r="YS115"/>
      <c r="YT115"/>
      <c r="YU115"/>
      <c r="YV115"/>
      <c r="YW115"/>
      <c r="YX115"/>
      <c r="YY115"/>
      <c r="YZ115"/>
      <c r="ZA115"/>
      <c r="ZB115"/>
      <c r="ZC115"/>
      <c r="ZD115"/>
      <c r="ZE115"/>
      <c r="ZF115"/>
      <c r="ZG115"/>
      <c r="ZH115"/>
      <c r="ZI115"/>
      <c r="ZJ115"/>
      <c r="ZK115"/>
      <c r="ZL115"/>
      <c r="ZM115"/>
      <c r="ZN115"/>
      <c r="ZO115"/>
      <c r="ZP115"/>
      <c r="ZQ115"/>
      <c r="ZR115"/>
      <c r="ZS115"/>
      <c r="ZT115"/>
      <c r="ZU115"/>
      <c r="ZV115"/>
      <c r="ZW115"/>
      <c r="ZX115"/>
      <c r="ZY115"/>
      <c r="ZZ115"/>
      <c r="AAA115"/>
      <c r="AAB115"/>
      <c r="AAC115"/>
      <c r="AAD115"/>
      <c r="AAE115"/>
      <c r="AAF115"/>
      <c r="AAG115"/>
      <c r="AAH115"/>
      <c r="AAI115"/>
      <c r="AAJ115"/>
      <c r="AAK115"/>
      <c r="AAL115"/>
      <c r="AAM115"/>
      <c r="AAN115"/>
      <c r="AAO115"/>
      <c r="AAP115"/>
      <c r="AAQ115"/>
      <c r="AAR115"/>
      <c r="AAS115"/>
      <c r="AAT115"/>
      <c r="AAU115"/>
      <c r="AAV115"/>
      <c r="AAW115"/>
      <c r="AAX115"/>
      <c r="AAY115"/>
      <c r="AAZ115"/>
      <c r="ABA115"/>
      <c r="ABB115"/>
      <c r="ABC115"/>
      <c r="ABD115"/>
      <c r="ABE115"/>
      <c r="ABF115"/>
      <c r="ABG115"/>
      <c r="ABH115"/>
      <c r="ABI115"/>
      <c r="ABJ115"/>
      <c r="ABK115"/>
      <c r="ABL115"/>
      <c r="ABM115"/>
      <c r="ABN115"/>
      <c r="ABO115"/>
      <c r="ABP115"/>
      <c r="ABQ115"/>
      <c r="ABR115"/>
      <c r="ABS115"/>
      <c r="ABT115"/>
      <c r="ABU115"/>
      <c r="ABV115"/>
      <c r="ABW115"/>
      <c r="ABX115"/>
      <c r="ABY115"/>
      <c r="ABZ115"/>
      <c r="ACA115"/>
      <c r="ACB115"/>
      <c r="ACC115"/>
      <c r="ACD115"/>
      <c r="ACE115"/>
      <c r="ACF115"/>
      <c r="ACG115"/>
      <c r="ACH115"/>
      <c r="ACI115"/>
      <c r="ACJ115"/>
      <c r="ACK115"/>
      <c r="ACL115"/>
      <c r="ACM115"/>
      <c r="ACN115"/>
      <c r="ACO115"/>
      <c r="ACP115"/>
      <c r="ACQ115"/>
      <c r="ACR115"/>
      <c r="ACS115"/>
      <c r="ACT115"/>
      <c r="ACU115"/>
      <c r="ACV115"/>
      <c r="ACW115"/>
      <c r="ACX115"/>
      <c r="ACY115"/>
      <c r="ACZ115"/>
      <c r="ADA115"/>
      <c r="ADB115"/>
      <c r="ADC115"/>
      <c r="ADD115"/>
      <c r="ADE115"/>
      <c r="ADF115"/>
      <c r="ADG115"/>
      <c r="ADH115"/>
      <c r="ADI115"/>
      <c r="ADJ115"/>
      <c r="ADK115"/>
      <c r="ADL115"/>
      <c r="ADM115"/>
      <c r="ADN115"/>
      <c r="ADO115"/>
      <c r="ADP115"/>
      <c r="ADQ115"/>
      <c r="ADR115"/>
      <c r="ADS115"/>
      <c r="ADT115"/>
      <c r="ADU115"/>
      <c r="ADV115"/>
      <c r="ADW115"/>
      <c r="ADX115"/>
      <c r="ADY115"/>
      <c r="ADZ115"/>
      <c r="AEA115"/>
      <c r="AEB115"/>
      <c r="AEC115"/>
      <c r="AED115"/>
      <c r="AEE115"/>
      <c r="AEF115"/>
      <c r="AEG115"/>
      <c r="AEH115"/>
      <c r="AEI115"/>
      <c r="AEJ115"/>
      <c r="AEK115"/>
      <c r="AEL115"/>
      <c r="AEM115"/>
      <c r="AEN115"/>
      <c r="AEO115"/>
      <c r="AEP115"/>
      <c r="AEQ115"/>
      <c r="AER115"/>
      <c r="AES115"/>
      <c r="AET115"/>
      <c r="AEU115"/>
      <c r="AEV115"/>
      <c r="AEW115"/>
      <c r="AEX115"/>
      <c r="AEY115"/>
      <c r="AEZ115"/>
      <c r="AFA115"/>
      <c r="AFB115"/>
      <c r="AFC115"/>
      <c r="AFD115"/>
      <c r="AFE115"/>
      <c r="AFF115"/>
      <c r="AFG115"/>
      <c r="AFH115"/>
      <c r="AFI115"/>
      <c r="AFJ115"/>
      <c r="AFK115"/>
      <c r="AFL115"/>
      <c r="AFM115"/>
      <c r="AFN115"/>
      <c r="AFO115"/>
      <c r="AFP115"/>
      <c r="AFQ115"/>
      <c r="AFR115"/>
      <c r="AFS115"/>
      <c r="AFT115"/>
      <c r="AFU115"/>
      <c r="AFV115"/>
      <c r="AFW115"/>
      <c r="AFX115"/>
      <c r="AFY115"/>
      <c r="AFZ115"/>
      <c r="AGA115"/>
      <c r="AGB115"/>
      <c r="AGC115"/>
      <c r="AGD115"/>
      <c r="AGE115"/>
      <c r="AGF115"/>
      <c r="AGG115"/>
      <c r="AGH115"/>
      <c r="AGI115"/>
      <c r="AGJ115"/>
      <c r="AGK115"/>
      <c r="AGL115"/>
      <c r="AGM115"/>
      <c r="AGN115"/>
      <c r="AGO115"/>
      <c r="AGP115"/>
      <c r="AGQ115"/>
      <c r="AGR115"/>
      <c r="AGS115"/>
      <c r="AGT115"/>
      <c r="AGU115"/>
      <c r="AGV115"/>
      <c r="AGW115"/>
      <c r="AGX115"/>
      <c r="AGY115"/>
      <c r="AGZ115"/>
      <c r="AHA115"/>
      <c r="AHB115"/>
      <c r="AHC115"/>
      <c r="AHD115"/>
      <c r="AHE115"/>
      <c r="AHF115"/>
      <c r="AHG115"/>
      <c r="AHH115"/>
      <c r="AHI115"/>
      <c r="AHJ115"/>
      <c r="AHK115"/>
      <c r="AHL115"/>
      <c r="AHM115"/>
      <c r="AHN115"/>
      <c r="AHO115"/>
      <c r="AHP115"/>
      <c r="AHQ115"/>
      <c r="AHR115"/>
      <c r="AHS115"/>
      <c r="AHT115"/>
      <c r="AHU115"/>
      <c r="AHV115"/>
      <c r="AHW115"/>
      <c r="AHX115"/>
      <c r="AHY115"/>
      <c r="AHZ115"/>
      <c r="AIA115"/>
      <c r="AIB115"/>
      <c r="AIC115"/>
      <c r="AID115"/>
      <c r="AIE115"/>
      <c r="AIF115"/>
      <c r="AIG115"/>
      <c r="AIH115"/>
      <c r="AII115"/>
      <c r="AIJ115"/>
      <c r="AIK115"/>
      <c r="AIL115"/>
      <c r="AIM115"/>
      <c r="AIN115"/>
      <c r="AIO115"/>
      <c r="AIP115"/>
      <c r="AIQ115"/>
      <c r="AIR115"/>
      <c r="AIS115"/>
      <c r="AIT115"/>
      <c r="AIU115"/>
      <c r="AIV115"/>
      <c r="AIW115"/>
      <c r="AIX115"/>
      <c r="AIY115"/>
      <c r="AIZ115"/>
      <c r="AJA115"/>
      <c r="AJB115"/>
      <c r="AJC115"/>
      <c r="AJD115"/>
      <c r="AJE115"/>
      <c r="AJF115"/>
      <c r="AJG115"/>
      <c r="AJH115"/>
      <c r="AJI115"/>
      <c r="AJJ115"/>
      <c r="AJK115"/>
      <c r="AJL115"/>
      <c r="AJM115"/>
      <c r="AJN115"/>
      <c r="AJO115"/>
      <c r="AJP115"/>
      <c r="AJQ115"/>
      <c r="AJR115"/>
      <c r="AJS115"/>
      <c r="AJT115"/>
      <c r="AJU115"/>
      <c r="AJV115"/>
      <c r="AJW115"/>
      <c r="AJX115"/>
      <c r="AJY115"/>
      <c r="AJZ115"/>
      <c r="AKA115"/>
      <c r="AKB115"/>
      <c r="AKC115"/>
      <c r="AKD115"/>
      <c r="AKE115"/>
      <c r="AKF115"/>
      <c r="AKG115"/>
      <c r="AKH115"/>
      <c r="AKI115"/>
      <c r="AKJ115"/>
      <c r="AKK115"/>
      <c r="AKL115"/>
      <c r="AKM115"/>
      <c r="AKN115"/>
      <c r="AKO115"/>
      <c r="AKP115"/>
      <c r="AKQ115"/>
      <c r="AKR115"/>
      <c r="AKS115"/>
      <c r="AKT115"/>
      <c r="AKU115"/>
      <c r="AKV115"/>
      <c r="AKW115"/>
      <c r="AKX115"/>
      <c r="AKY115"/>
      <c r="AKZ115"/>
      <c r="ALA115"/>
      <c r="ALB115"/>
      <c r="ALC115"/>
      <c r="ALD115"/>
      <c r="ALE115"/>
      <c r="ALF115"/>
      <c r="ALG115"/>
      <c r="ALH115"/>
      <c r="ALI115"/>
      <c r="ALJ115"/>
      <c r="ALK115"/>
      <c r="ALL115"/>
      <c r="ALM115"/>
      <c r="ALN115"/>
      <c r="ALO115"/>
      <c r="ALP115"/>
      <c r="ALQ115"/>
      <c r="ALR115"/>
      <c r="ALS115"/>
      <c r="ALT115"/>
      <c r="ALU115"/>
      <c r="ALV115"/>
      <c r="ALW115"/>
      <c r="ALX115"/>
      <c r="ALY115"/>
      <c r="ALZ115"/>
      <c r="AMA115"/>
      <c r="AMB115"/>
      <c r="AMC115"/>
      <c r="AMD115"/>
      <c r="AME115"/>
      <c r="AMF115"/>
      <c r="AMG115"/>
      <c r="AMH115"/>
      <c r="AMI115"/>
      <c r="AMJ115"/>
      <c r="AMK115"/>
      <c r="AML115"/>
      <c r="AMM115"/>
      <c r="AMN115"/>
      <c r="AMO115"/>
      <c r="AMP115"/>
      <c r="AMQ115"/>
      <c r="AMR115"/>
      <c r="AMS115"/>
      <c r="AMT115"/>
      <c r="AMU115"/>
      <c r="AMV115"/>
      <c r="AMW115"/>
      <c r="AMX115"/>
      <c r="AMY115"/>
      <c r="AMZ115"/>
      <c r="ANA115"/>
      <c r="ANB115"/>
      <c r="ANC115"/>
      <c r="AND115"/>
      <c r="ANE115"/>
      <c r="ANF115"/>
      <c r="ANG115"/>
      <c r="ANH115"/>
      <c r="ANI115"/>
      <c r="ANJ115"/>
      <c r="ANK115"/>
      <c r="ANL115"/>
      <c r="ANM115"/>
      <c r="ANN115"/>
      <c r="ANO115"/>
      <c r="ANP115"/>
      <c r="ANQ115"/>
      <c r="ANR115"/>
      <c r="ANS115"/>
      <c r="ANT115"/>
      <c r="ANU115"/>
      <c r="ANV115"/>
      <c r="ANW115"/>
      <c r="ANX115"/>
      <c r="ANY115"/>
      <c r="ANZ115"/>
      <c r="AOA115"/>
      <c r="AOB115"/>
      <c r="AOC115"/>
      <c r="AOD115"/>
      <c r="AOE115"/>
      <c r="AOF115"/>
      <c r="AOG115"/>
      <c r="AOH115"/>
      <c r="AOI115"/>
      <c r="AOJ115"/>
      <c r="AOK115"/>
      <c r="AOL115"/>
      <c r="AOM115"/>
      <c r="AON115"/>
      <c r="AOO115"/>
      <c r="AOP115"/>
      <c r="AOQ115"/>
      <c r="AOR115"/>
      <c r="AOS115"/>
      <c r="AOT115"/>
      <c r="AOU115"/>
      <c r="AOV115"/>
      <c r="AOW115"/>
      <c r="AOX115"/>
      <c r="AOY115"/>
      <c r="AOZ115"/>
      <c r="APA115"/>
      <c r="APB115"/>
      <c r="APC115"/>
      <c r="APD115"/>
      <c r="APE115"/>
      <c r="APF115"/>
      <c r="APG115"/>
      <c r="APH115"/>
      <c r="API115"/>
      <c r="APJ115"/>
      <c r="APK115"/>
      <c r="APL115"/>
      <c r="APM115"/>
      <c r="APN115"/>
      <c r="APO115"/>
      <c r="APP115"/>
      <c r="APQ115"/>
      <c r="APR115"/>
      <c r="APS115"/>
      <c r="APT115"/>
      <c r="APU115"/>
      <c r="APV115"/>
      <c r="APW115"/>
      <c r="APX115"/>
      <c r="APY115"/>
      <c r="APZ115"/>
      <c r="AQA115"/>
      <c r="AQB115"/>
      <c r="AQC115"/>
      <c r="AQD115"/>
      <c r="AQE115"/>
      <c r="AQF115"/>
      <c r="AQG115"/>
      <c r="AQH115"/>
      <c r="AQI115"/>
      <c r="AQJ115"/>
      <c r="AQK115"/>
      <c r="AQL115"/>
      <c r="AQM115"/>
      <c r="AQN115"/>
      <c r="AQO115"/>
      <c r="AQP115"/>
      <c r="AQQ115"/>
      <c r="AQR115"/>
      <c r="AQS115"/>
      <c r="AQT115"/>
      <c r="AQU115"/>
      <c r="AQV115"/>
      <c r="AQW115"/>
      <c r="AQX115"/>
      <c r="AQY115"/>
      <c r="AQZ115"/>
      <c r="ARA115"/>
      <c r="ARB115"/>
      <c r="ARC115"/>
      <c r="ARD115"/>
      <c r="ARE115"/>
      <c r="ARF115"/>
      <c r="ARG115"/>
      <c r="ARH115"/>
      <c r="ARI115"/>
      <c r="ARJ115"/>
      <c r="ARK115"/>
      <c r="ARL115"/>
      <c r="ARM115"/>
      <c r="ARN115"/>
      <c r="ARO115"/>
      <c r="ARP115"/>
      <c r="ARQ115"/>
      <c r="ARR115"/>
      <c r="ARS115"/>
      <c r="ART115"/>
      <c r="ARU115"/>
      <c r="ARV115"/>
      <c r="ARW115"/>
      <c r="ARX115"/>
      <c r="ARY115"/>
      <c r="ARZ115"/>
      <c r="ASA115"/>
      <c r="ASB115"/>
      <c r="ASC115"/>
      <c r="ASD115"/>
      <c r="ASE115"/>
      <c r="ASF115"/>
      <c r="ASG115"/>
      <c r="ASH115"/>
      <c r="ASI115"/>
      <c r="ASJ115"/>
      <c r="ASK115"/>
      <c r="ASL115"/>
      <c r="ASM115"/>
      <c r="ASN115"/>
      <c r="ASO115"/>
      <c r="ASP115"/>
      <c r="ASQ115"/>
      <c r="ASR115"/>
      <c r="ASS115"/>
      <c r="AST115"/>
      <c r="ASU115"/>
      <c r="ASV115"/>
      <c r="ASW115"/>
      <c r="ASX115"/>
      <c r="ASY115"/>
      <c r="ASZ115"/>
      <c r="ATA115"/>
      <c r="ATB115"/>
      <c r="ATC115"/>
      <c r="ATD115"/>
      <c r="ATE115"/>
      <c r="ATF115"/>
      <c r="ATG115"/>
      <c r="ATH115"/>
      <c r="ATI115"/>
      <c r="ATJ115"/>
      <c r="ATK115"/>
      <c r="ATL115"/>
      <c r="ATM115"/>
      <c r="ATN115"/>
      <c r="ATO115"/>
      <c r="ATP115"/>
      <c r="ATQ115"/>
      <c r="ATR115"/>
      <c r="ATS115"/>
      <c r="ATT115"/>
      <c r="ATU115"/>
      <c r="ATV115"/>
      <c r="ATW115"/>
      <c r="ATX115"/>
      <c r="ATY115"/>
      <c r="ATZ115"/>
      <c r="AUA115"/>
      <c r="AUB115"/>
      <c r="AUC115"/>
      <c r="AUD115"/>
      <c r="AUE115"/>
      <c r="AUF115"/>
      <c r="AUG115"/>
      <c r="AUH115"/>
      <c r="AUI115"/>
      <c r="AUJ115"/>
      <c r="AUK115"/>
      <c r="AUL115"/>
      <c r="AUM115"/>
      <c r="AUN115"/>
      <c r="AUO115"/>
      <c r="AUP115"/>
      <c r="AUQ115"/>
      <c r="AUR115"/>
      <c r="AUS115"/>
      <c r="AUT115"/>
      <c r="AUU115"/>
      <c r="AUV115"/>
      <c r="AUW115"/>
      <c r="AUX115"/>
      <c r="AUY115"/>
      <c r="AUZ115"/>
      <c r="AVA115"/>
      <c r="AVB115"/>
      <c r="AVC115"/>
      <c r="AVD115"/>
      <c r="AVE115"/>
      <c r="AVF115"/>
      <c r="AVG115"/>
      <c r="AVH115"/>
      <c r="AVI115"/>
      <c r="AVJ115"/>
      <c r="AVK115"/>
      <c r="AVL115"/>
      <c r="AVM115"/>
      <c r="AVN115"/>
      <c r="AVO115"/>
      <c r="AVP115"/>
      <c r="AVQ115"/>
      <c r="AVR115"/>
      <c r="AVS115"/>
      <c r="AVT115"/>
      <c r="AVU115"/>
      <c r="AVV115"/>
      <c r="AVW115"/>
      <c r="AVX115"/>
      <c r="AVY115"/>
      <c r="AVZ115"/>
      <c r="AWA115"/>
    </row>
    <row r="116" spans="1:1275" ht="15" x14ac:dyDescent="0.25">
      <c r="A116" s="41" t="s">
        <v>264</v>
      </c>
      <c r="B116" s="40"/>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v>1</v>
      </c>
      <c r="BM116" s="40">
        <v>36400</v>
      </c>
      <c r="BN116" s="40"/>
      <c r="BO116" s="40"/>
      <c r="BP116" s="40">
        <v>1</v>
      </c>
      <c r="BQ116" s="40">
        <v>36400</v>
      </c>
      <c r="BR116" s="40"/>
      <c r="BS116" s="40"/>
      <c r="BT116" s="40"/>
      <c r="BU116" s="40"/>
      <c r="BV116" s="40"/>
      <c r="BW116" s="40"/>
      <c r="BX116" s="40"/>
      <c r="BY116" s="40"/>
      <c r="BZ116" s="40"/>
      <c r="CA116" s="40"/>
      <c r="CB116" s="40">
        <v>1</v>
      </c>
      <c r="CC116" s="40">
        <v>36400</v>
      </c>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c r="IT116" s="40"/>
      <c r="IU116" s="40"/>
      <c r="IV116" s="40"/>
      <c r="IW116" s="40"/>
      <c r="IX116" s="40"/>
      <c r="IY116" s="40"/>
      <c r="IZ116" s="40"/>
      <c r="JA116" s="40"/>
      <c r="JB116" s="40"/>
      <c r="JC116" s="40"/>
      <c r="JD116" s="40"/>
      <c r="JE116" s="40"/>
      <c r="JF116" s="40"/>
      <c r="JG116" s="40"/>
      <c r="JH116" s="40"/>
      <c r="JI116" s="40"/>
      <c r="JJ116" s="40"/>
      <c r="JK116" s="40"/>
      <c r="JL116" s="40"/>
      <c r="JM116" s="40"/>
      <c r="JN116" s="40"/>
      <c r="JO116" s="40"/>
      <c r="JP116" s="40"/>
      <c r="JQ116" s="40"/>
      <c r="JR116" s="40"/>
      <c r="JS116" s="40"/>
      <c r="JT116" s="40"/>
      <c r="JU116" s="40"/>
      <c r="JV116" s="40"/>
      <c r="JW116" s="40"/>
      <c r="JX116" s="40"/>
      <c r="JY116" s="40"/>
      <c r="JZ116" s="40"/>
      <c r="KA116" s="40"/>
      <c r="KB116" s="40"/>
      <c r="KC116" s="40"/>
      <c r="KD116" s="40"/>
      <c r="KE116" s="40"/>
      <c r="KF116" s="40"/>
      <c r="KG116" s="40"/>
      <c r="KH116" s="40"/>
      <c r="KI116" s="40"/>
      <c r="KJ116" s="40"/>
      <c r="KK116" s="40"/>
      <c r="KL116" s="40"/>
      <c r="KM116" s="40"/>
      <c r="KN116" s="40"/>
      <c r="KO116" s="40"/>
      <c r="KP116" s="40"/>
      <c r="KQ116" s="40"/>
      <c r="KR116" s="40"/>
      <c r="KS116" s="40"/>
      <c r="KT116" s="40"/>
      <c r="KU116" s="40"/>
      <c r="KV116" s="40"/>
      <c r="KW116" s="40"/>
      <c r="KX116" s="40"/>
      <c r="KY116" s="40"/>
      <c r="KZ116" s="40"/>
      <c r="LA116" s="40"/>
      <c r="LB116" s="40"/>
      <c r="LC116" s="40"/>
      <c r="LD116" s="40"/>
      <c r="LE116" s="40"/>
      <c r="LF116" s="40"/>
      <c r="LG116" s="40"/>
      <c r="LH116" s="40"/>
      <c r="LI116" s="40"/>
      <c r="LJ116" s="40"/>
      <c r="LK116" s="40"/>
      <c r="LL116" s="40"/>
      <c r="LM116" s="40"/>
      <c r="LN116" s="40"/>
      <c r="LO116" s="40"/>
      <c r="LP116" s="40"/>
      <c r="LQ116" s="40"/>
      <c r="LR116" s="40"/>
      <c r="LS116" s="40"/>
      <c r="LT116" s="40"/>
      <c r="LU116" s="40"/>
      <c r="LV116" s="40"/>
      <c r="LW116" s="40"/>
      <c r="LX116" s="40"/>
      <c r="LY116" s="40"/>
      <c r="LZ116" s="40"/>
      <c r="MA116" s="40"/>
      <c r="MB116" s="40"/>
      <c r="MC116" s="40"/>
      <c r="MD116" s="40"/>
      <c r="ME116" s="40"/>
      <c r="MF116" s="40"/>
      <c r="MG116" s="40"/>
      <c r="MH116" s="40"/>
      <c r="MI116" s="40"/>
      <c r="MJ116" s="40"/>
      <c r="MK116" s="40"/>
      <c r="ML116" s="40"/>
      <c r="MM116" s="40"/>
      <c r="MN116" s="40"/>
      <c r="MO116" s="40"/>
      <c r="MP116" s="40"/>
      <c r="MQ116" s="40"/>
      <c r="MR116" s="40"/>
      <c r="MS116" s="40"/>
      <c r="MT116" s="40"/>
      <c r="MU116" s="40"/>
      <c r="MV116" s="40"/>
      <c r="MW116" s="40"/>
      <c r="MX116" s="40"/>
      <c r="MY116" s="40"/>
      <c r="MZ116" s="40">
        <v>1</v>
      </c>
      <c r="NA116" s="40">
        <v>36400</v>
      </c>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c r="SB116"/>
      <c r="SC116"/>
      <c r="SD116"/>
      <c r="SE116"/>
      <c r="SF116"/>
      <c r="SG116"/>
      <c r="SH116"/>
      <c r="SI116"/>
      <c r="SJ116"/>
      <c r="SK116"/>
      <c r="SL116"/>
      <c r="SM116"/>
      <c r="SN116"/>
      <c r="SO116"/>
      <c r="SP116"/>
      <c r="SQ116"/>
      <c r="SR116"/>
      <c r="SS116"/>
      <c r="ST116"/>
      <c r="SU116"/>
      <c r="SV116"/>
      <c r="SW116"/>
      <c r="SX116"/>
      <c r="SY116"/>
      <c r="SZ116"/>
      <c r="TA116"/>
      <c r="TB116"/>
      <c r="TC116"/>
      <c r="TD116"/>
      <c r="TE116"/>
      <c r="TF116"/>
      <c r="TG116"/>
      <c r="TH116"/>
      <c r="TI116"/>
      <c r="TJ116"/>
      <c r="TK116"/>
      <c r="TL116"/>
      <c r="TM116"/>
      <c r="TN116"/>
      <c r="TO116"/>
      <c r="TP116"/>
      <c r="TQ116"/>
      <c r="TR116"/>
      <c r="TS116"/>
      <c r="TT116"/>
      <c r="TU116"/>
      <c r="TV116"/>
      <c r="TW116"/>
      <c r="TX116"/>
      <c r="TY116"/>
      <c r="TZ116"/>
      <c r="UA116"/>
      <c r="UB116"/>
      <c r="UC116"/>
      <c r="UD116"/>
      <c r="UE116"/>
      <c r="UF116"/>
      <c r="UG116"/>
      <c r="UH116"/>
      <c r="UI116"/>
      <c r="UJ116"/>
      <c r="UK116"/>
      <c r="UL116"/>
      <c r="UM116"/>
      <c r="UN116"/>
      <c r="UO116"/>
      <c r="UP116"/>
      <c r="UQ116"/>
      <c r="UR116"/>
      <c r="US116"/>
      <c r="UT116"/>
      <c r="UU116"/>
      <c r="UV116"/>
      <c r="UW116"/>
      <c r="UX116"/>
      <c r="UY116"/>
      <c r="UZ116"/>
      <c r="VA116"/>
      <c r="VB116"/>
      <c r="VC116"/>
      <c r="VD116"/>
      <c r="VE116"/>
      <c r="VF116"/>
      <c r="VG116"/>
      <c r="VH116"/>
      <c r="VI116"/>
      <c r="VJ116"/>
      <c r="VK116"/>
      <c r="VL116"/>
      <c r="VM116"/>
      <c r="VN116"/>
      <c r="VO116"/>
      <c r="VP116"/>
      <c r="VQ116"/>
      <c r="VR116"/>
      <c r="VS116"/>
      <c r="VT116"/>
      <c r="VU116"/>
      <c r="VV116"/>
      <c r="VW116"/>
      <c r="VX116"/>
      <c r="VY116"/>
      <c r="VZ116"/>
      <c r="WA116"/>
      <c r="WB116"/>
      <c r="WC116"/>
      <c r="WD116"/>
      <c r="WE116"/>
      <c r="WF116"/>
      <c r="WG116"/>
      <c r="WH116"/>
      <c r="WI116"/>
      <c r="WJ116"/>
      <c r="WK116"/>
      <c r="WL116"/>
      <c r="WM116"/>
      <c r="WN116"/>
      <c r="WO116"/>
      <c r="WP116"/>
      <c r="WQ116"/>
      <c r="WR116"/>
      <c r="WS116"/>
      <c r="WT116"/>
      <c r="WU116"/>
      <c r="WV116"/>
      <c r="WW116"/>
      <c r="WX116"/>
      <c r="WY116"/>
      <c r="WZ116"/>
      <c r="XA116"/>
      <c r="XB116"/>
      <c r="XC116"/>
      <c r="XD116"/>
      <c r="XE116"/>
      <c r="XF116"/>
      <c r="XG116"/>
      <c r="XH116"/>
      <c r="XI116"/>
      <c r="XJ116"/>
      <c r="XK116"/>
      <c r="XL116"/>
      <c r="XM116"/>
      <c r="XN116"/>
      <c r="XO116"/>
      <c r="XP116"/>
      <c r="XQ116"/>
      <c r="XR116"/>
      <c r="XS116"/>
      <c r="XT116"/>
      <c r="XU116"/>
      <c r="XV116"/>
      <c r="XW116"/>
      <c r="XX116"/>
      <c r="XY116"/>
      <c r="XZ116"/>
      <c r="YA116"/>
      <c r="YB116"/>
      <c r="YC116"/>
      <c r="YD116"/>
      <c r="YE116"/>
      <c r="YF116"/>
      <c r="YG116"/>
      <c r="YH116"/>
      <c r="YI116"/>
      <c r="YJ116"/>
      <c r="YK116"/>
      <c r="YL116"/>
      <c r="YM116"/>
      <c r="YN116"/>
      <c r="YO116"/>
      <c r="YP116"/>
      <c r="YQ116"/>
      <c r="YR116"/>
      <c r="YS116"/>
      <c r="YT116"/>
      <c r="YU116"/>
      <c r="YV116"/>
      <c r="YW116"/>
      <c r="YX116"/>
      <c r="YY116"/>
      <c r="YZ116"/>
      <c r="ZA116"/>
      <c r="ZB116"/>
      <c r="ZC116"/>
      <c r="ZD116"/>
      <c r="ZE116"/>
      <c r="ZF116"/>
      <c r="ZG116"/>
      <c r="ZH116"/>
      <c r="ZI116"/>
      <c r="ZJ116"/>
      <c r="ZK116"/>
      <c r="ZL116"/>
      <c r="ZM116"/>
      <c r="ZN116"/>
      <c r="ZO116"/>
      <c r="ZP116"/>
      <c r="ZQ116"/>
      <c r="ZR116"/>
      <c r="ZS116"/>
      <c r="ZT116"/>
      <c r="ZU116"/>
      <c r="ZV116"/>
      <c r="ZW116"/>
      <c r="ZX116"/>
      <c r="ZY116"/>
      <c r="ZZ116"/>
      <c r="AAA116"/>
      <c r="AAB116"/>
      <c r="AAC116"/>
      <c r="AAD116"/>
      <c r="AAE116"/>
      <c r="AAF116"/>
      <c r="AAG116"/>
      <c r="AAH116"/>
      <c r="AAI116"/>
      <c r="AAJ116"/>
      <c r="AAK116"/>
      <c r="AAL116"/>
      <c r="AAM116"/>
      <c r="AAN116"/>
      <c r="AAO116"/>
      <c r="AAP116"/>
      <c r="AAQ116"/>
      <c r="AAR116"/>
      <c r="AAS116"/>
      <c r="AAT116"/>
      <c r="AAU116"/>
      <c r="AAV116"/>
      <c r="AAW116"/>
      <c r="AAX116"/>
      <c r="AAY116"/>
      <c r="AAZ116"/>
      <c r="ABA116"/>
      <c r="ABB116"/>
      <c r="ABC116"/>
      <c r="ABD116"/>
      <c r="ABE116"/>
      <c r="ABF116"/>
      <c r="ABG116"/>
      <c r="ABH116"/>
      <c r="ABI116"/>
      <c r="ABJ116"/>
      <c r="ABK116"/>
      <c r="ABL116"/>
      <c r="ABM116"/>
      <c r="ABN116"/>
      <c r="ABO116"/>
      <c r="ABP116"/>
      <c r="ABQ116"/>
      <c r="ABR116"/>
      <c r="ABS116"/>
      <c r="ABT116"/>
      <c r="ABU116"/>
      <c r="ABV116"/>
      <c r="ABW116"/>
      <c r="ABX116"/>
      <c r="ABY116"/>
      <c r="ABZ116"/>
      <c r="ACA116"/>
      <c r="ACB116"/>
      <c r="ACC116"/>
      <c r="ACD116"/>
      <c r="ACE116"/>
      <c r="ACF116"/>
      <c r="ACG116"/>
      <c r="ACH116"/>
      <c r="ACI116"/>
      <c r="ACJ116"/>
      <c r="ACK116"/>
      <c r="ACL116"/>
      <c r="ACM116"/>
      <c r="ACN116"/>
      <c r="ACO116"/>
      <c r="ACP116"/>
      <c r="ACQ116"/>
      <c r="ACR116"/>
      <c r="ACS116"/>
      <c r="ACT116"/>
      <c r="ACU116"/>
      <c r="ACV116"/>
      <c r="ACW116"/>
      <c r="ACX116"/>
      <c r="ACY116"/>
      <c r="ACZ116"/>
      <c r="ADA116"/>
      <c r="ADB116"/>
      <c r="ADC116"/>
      <c r="ADD116"/>
      <c r="ADE116"/>
      <c r="ADF116"/>
      <c r="ADG116"/>
      <c r="ADH116"/>
      <c r="ADI116"/>
      <c r="ADJ116"/>
      <c r="ADK116"/>
      <c r="ADL116"/>
      <c r="ADM116"/>
      <c r="ADN116"/>
      <c r="ADO116"/>
      <c r="ADP116"/>
      <c r="ADQ116"/>
      <c r="ADR116"/>
      <c r="ADS116"/>
      <c r="ADT116"/>
      <c r="ADU116"/>
      <c r="ADV116"/>
      <c r="ADW116"/>
      <c r="ADX116"/>
      <c r="ADY116"/>
      <c r="ADZ116"/>
      <c r="AEA116"/>
      <c r="AEB116"/>
      <c r="AEC116"/>
      <c r="AED116"/>
      <c r="AEE116"/>
      <c r="AEF116"/>
      <c r="AEG116"/>
      <c r="AEH116"/>
      <c r="AEI116"/>
      <c r="AEJ116"/>
      <c r="AEK116"/>
      <c r="AEL116"/>
      <c r="AEM116"/>
      <c r="AEN116"/>
      <c r="AEO116"/>
      <c r="AEP116"/>
      <c r="AEQ116"/>
      <c r="AER116"/>
      <c r="AES116"/>
      <c r="AET116"/>
      <c r="AEU116"/>
      <c r="AEV116"/>
      <c r="AEW116"/>
      <c r="AEX116"/>
      <c r="AEY116"/>
      <c r="AEZ116"/>
      <c r="AFA116"/>
      <c r="AFB116"/>
      <c r="AFC116"/>
      <c r="AFD116"/>
      <c r="AFE116"/>
      <c r="AFF116"/>
      <c r="AFG116"/>
      <c r="AFH116"/>
      <c r="AFI116"/>
      <c r="AFJ116"/>
      <c r="AFK116"/>
      <c r="AFL116"/>
      <c r="AFM116"/>
      <c r="AFN116"/>
      <c r="AFO116"/>
      <c r="AFP116"/>
      <c r="AFQ116"/>
      <c r="AFR116"/>
      <c r="AFS116"/>
      <c r="AFT116"/>
      <c r="AFU116"/>
      <c r="AFV116"/>
      <c r="AFW116"/>
      <c r="AFX116"/>
      <c r="AFY116"/>
      <c r="AFZ116"/>
      <c r="AGA116"/>
      <c r="AGB116"/>
      <c r="AGC116"/>
      <c r="AGD116"/>
      <c r="AGE116"/>
      <c r="AGF116"/>
      <c r="AGG116"/>
      <c r="AGH116"/>
      <c r="AGI116"/>
      <c r="AGJ116"/>
      <c r="AGK116"/>
      <c r="AGL116"/>
      <c r="AGM116"/>
      <c r="AGN116"/>
      <c r="AGO116"/>
      <c r="AGP116"/>
      <c r="AGQ116"/>
      <c r="AGR116"/>
      <c r="AGS116"/>
      <c r="AGT116"/>
      <c r="AGU116"/>
      <c r="AGV116"/>
      <c r="AGW116"/>
      <c r="AGX116"/>
      <c r="AGY116"/>
      <c r="AGZ116"/>
      <c r="AHA116"/>
      <c r="AHB116"/>
      <c r="AHC116"/>
      <c r="AHD116"/>
      <c r="AHE116"/>
      <c r="AHF116"/>
      <c r="AHG116"/>
      <c r="AHH116"/>
      <c r="AHI116"/>
      <c r="AHJ116"/>
      <c r="AHK116"/>
      <c r="AHL116"/>
      <c r="AHM116"/>
      <c r="AHN116"/>
      <c r="AHO116"/>
      <c r="AHP116"/>
      <c r="AHQ116"/>
      <c r="AHR116"/>
      <c r="AHS116"/>
      <c r="AHT116"/>
      <c r="AHU116"/>
      <c r="AHV116"/>
      <c r="AHW116"/>
      <c r="AHX116"/>
      <c r="AHY116"/>
      <c r="AHZ116"/>
      <c r="AIA116"/>
      <c r="AIB116"/>
      <c r="AIC116"/>
      <c r="AID116"/>
      <c r="AIE116"/>
      <c r="AIF116"/>
      <c r="AIG116"/>
      <c r="AIH116"/>
      <c r="AII116"/>
      <c r="AIJ116"/>
      <c r="AIK116"/>
      <c r="AIL116"/>
      <c r="AIM116"/>
      <c r="AIN116"/>
      <c r="AIO116"/>
      <c r="AIP116"/>
      <c r="AIQ116"/>
      <c r="AIR116"/>
      <c r="AIS116"/>
      <c r="AIT116"/>
      <c r="AIU116"/>
      <c r="AIV116"/>
      <c r="AIW116"/>
      <c r="AIX116"/>
      <c r="AIY116"/>
      <c r="AIZ116"/>
      <c r="AJA116"/>
      <c r="AJB116"/>
      <c r="AJC116"/>
      <c r="AJD116"/>
      <c r="AJE116"/>
      <c r="AJF116"/>
      <c r="AJG116"/>
      <c r="AJH116"/>
      <c r="AJI116"/>
      <c r="AJJ116"/>
      <c r="AJK116"/>
      <c r="AJL116"/>
      <c r="AJM116"/>
      <c r="AJN116"/>
      <c r="AJO116"/>
      <c r="AJP116"/>
      <c r="AJQ116"/>
      <c r="AJR116"/>
      <c r="AJS116"/>
      <c r="AJT116"/>
      <c r="AJU116"/>
      <c r="AJV116"/>
      <c r="AJW116"/>
      <c r="AJX116"/>
      <c r="AJY116"/>
      <c r="AJZ116"/>
      <c r="AKA116"/>
      <c r="AKB116"/>
      <c r="AKC116"/>
      <c r="AKD116"/>
      <c r="AKE116"/>
      <c r="AKF116"/>
      <c r="AKG116"/>
      <c r="AKH116"/>
      <c r="AKI116"/>
      <c r="AKJ116"/>
      <c r="AKK116"/>
      <c r="AKL116"/>
      <c r="AKM116"/>
      <c r="AKN116"/>
      <c r="AKO116"/>
      <c r="AKP116"/>
      <c r="AKQ116"/>
      <c r="AKR116"/>
      <c r="AKS116"/>
      <c r="AKT116"/>
      <c r="AKU116"/>
      <c r="AKV116"/>
      <c r="AKW116"/>
      <c r="AKX116"/>
      <c r="AKY116"/>
      <c r="AKZ116"/>
      <c r="ALA116"/>
      <c r="ALB116"/>
      <c r="ALC116"/>
      <c r="ALD116"/>
      <c r="ALE116"/>
      <c r="ALF116"/>
      <c r="ALG116"/>
      <c r="ALH116"/>
      <c r="ALI116"/>
      <c r="ALJ116"/>
      <c r="ALK116"/>
      <c r="ALL116"/>
      <c r="ALM116"/>
      <c r="ALN116"/>
      <c r="ALO116"/>
      <c r="ALP116"/>
      <c r="ALQ116"/>
      <c r="ALR116"/>
      <c r="ALS116"/>
      <c r="ALT116"/>
      <c r="ALU116"/>
      <c r="ALV116"/>
      <c r="ALW116"/>
      <c r="ALX116"/>
      <c r="ALY116"/>
      <c r="ALZ116"/>
      <c r="AMA116"/>
      <c r="AMB116"/>
      <c r="AMC116"/>
      <c r="AMD116"/>
      <c r="AME116"/>
      <c r="AMF116"/>
      <c r="AMG116"/>
      <c r="AMH116"/>
      <c r="AMI116"/>
      <c r="AMJ116"/>
      <c r="AMK116"/>
      <c r="AML116"/>
      <c r="AMM116"/>
      <c r="AMN116"/>
      <c r="AMO116"/>
      <c r="AMP116"/>
      <c r="AMQ116"/>
      <c r="AMR116"/>
      <c r="AMS116"/>
      <c r="AMT116"/>
      <c r="AMU116"/>
      <c r="AMV116"/>
      <c r="AMW116"/>
      <c r="AMX116"/>
      <c r="AMY116"/>
      <c r="AMZ116"/>
      <c r="ANA116"/>
      <c r="ANB116"/>
      <c r="ANC116"/>
      <c r="AND116"/>
      <c r="ANE116"/>
      <c r="ANF116"/>
      <c r="ANG116"/>
      <c r="ANH116"/>
      <c r="ANI116"/>
      <c r="ANJ116"/>
      <c r="ANK116"/>
      <c r="ANL116"/>
      <c r="ANM116"/>
      <c r="ANN116"/>
      <c r="ANO116"/>
      <c r="ANP116"/>
      <c r="ANQ116"/>
      <c r="ANR116"/>
      <c r="ANS116"/>
      <c r="ANT116"/>
      <c r="ANU116"/>
      <c r="ANV116"/>
      <c r="ANW116"/>
      <c r="ANX116"/>
      <c r="ANY116"/>
      <c r="ANZ116"/>
      <c r="AOA116"/>
      <c r="AOB116"/>
      <c r="AOC116"/>
      <c r="AOD116"/>
      <c r="AOE116"/>
      <c r="AOF116"/>
      <c r="AOG116"/>
      <c r="AOH116"/>
      <c r="AOI116"/>
      <c r="AOJ116"/>
      <c r="AOK116"/>
      <c r="AOL116"/>
      <c r="AOM116"/>
      <c r="AON116"/>
      <c r="AOO116"/>
      <c r="AOP116"/>
      <c r="AOQ116"/>
      <c r="AOR116"/>
      <c r="AOS116"/>
      <c r="AOT116"/>
      <c r="AOU116"/>
      <c r="AOV116"/>
      <c r="AOW116"/>
      <c r="AOX116"/>
      <c r="AOY116"/>
      <c r="AOZ116"/>
      <c r="APA116"/>
      <c r="APB116"/>
      <c r="APC116"/>
      <c r="APD116"/>
      <c r="APE116"/>
      <c r="APF116"/>
      <c r="APG116"/>
      <c r="APH116"/>
      <c r="API116"/>
      <c r="APJ116"/>
      <c r="APK116"/>
      <c r="APL116"/>
      <c r="APM116"/>
      <c r="APN116"/>
      <c r="APO116"/>
      <c r="APP116"/>
      <c r="APQ116"/>
      <c r="APR116"/>
      <c r="APS116"/>
      <c r="APT116"/>
      <c r="APU116"/>
      <c r="APV116"/>
      <c r="APW116"/>
      <c r="APX116"/>
      <c r="APY116"/>
      <c r="APZ116"/>
      <c r="AQA116"/>
      <c r="AQB116"/>
      <c r="AQC116"/>
      <c r="AQD116"/>
      <c r="AQE116"/>
      <c r="AQF116"/>
      <c r="AQG116"/>
      <c r="AQH116"/>
      <c r="AQI116"/>
      <c r="AQJ116"/>
      <c r="AQK116"/>
      <c r="AQL116"/>
      <c r="AQM116"/>
      <c r="AQN116"/>
      <c r="AQO116"/>
      <c r="AQP116"/>
      <c r="AQQ116"/>
      <c r="AQR116"/>
      <c r="AQS116"/>
      <c r="AQT116"/>
      <c r="AQU116"/>
      <c r="AQV116"/>
      <c r="AQW116"/>
      <c r="AQX116"/>
      <c r="AQY116"/>
      <c r="AQZ116"/>
      <c r="ARA116"/>
      <c r="ARB116"/>
      <c r="ARC116"/>
      <c r="ARD116"/>
      <c r="ARE116"/>
      <c r="ARF116"/>
      <c r="ARG116"/>
      <c r="ARH116"/>
      <c r="ARI116"/>
      <c r="ARJ116"/>
      <c r="ARK116"/>
      <c r="ARL116"/>
      <c r="ARM116"/>
      <c r="ARN116"/>
      <c r="ARO116"/>
      <c r="ARP116"/>
      <c r="ARQ116"/>
      <c r="ARR116"/>
      <c r="ARS116"/>
      <c r="ART116"/>
      <c r="ARU116"/>
      <c r="ARV116"/>
      <c r="ARW116"/>
      <c r="ARX116"/>
      <c r="ARY116"/>
      <c r="ARZ116"/>
      <c r="ASA116"/>
      <c r="ASB116"/>
      <c r="ASC116"/>
      <c r="ASD116"/>
      <c r="ASE116"/>
      <c r="ASF116"/>
      <c r="ASG116"/>
      <c r="ASH116"/>
      <c r="ASI116"/>
      <c r="ASJ116"/>
      <c r="ASK116"/>
      <c r="ASL116"/>
      <c r="ASM116"/>
      <c r="ASN116"/>
      <c r="ASO116"/>
      <c r="ASP116"/>
      <c r="ASQ116"/>
      <c r="ASR116"/>
      <c r="ASS116"/>
      <c r="AST116"/>
      <c r="ASU116"/>
      <c r="ASV116"/>
      <c r="ASW116"/>
      <c r="ASX116"/>
      <c r="ASY116"/>
      <c r="ASZ116"/>
      <c r="ATA116"/>
      <c r="ATB116"/>
      <c r="ATC116"/>
      <c r="ATD116"/>
      <c r="ATE116"/>
      <c r="ATF116"/>
      <c r="ATG116"/>
      <c r="ATH116"/>
      <c r="ATI116"/>
      <c r="ATJ116"/>
      <c r="ATK116"/>
      <c r="ATL116"/>
      <c r="ATM116"/>
      <c r="ATN116"/>
      <c r="ATO116"/>
      <c r="ATP116"/>
      <c r="ATQ116"/>
      <c r="ATR116"/>
      <c r="ATS116"/>
      <c r="ATT116"/>
      <c r="ATU116"/>
      <c r="ATV116"/>
      <c r="ATW116"/>
      <c r="ATX116"/>
      <c r="ATY116"/>
      <c r="ATZ116"/>
      <c r="AUA116"/>
      <c r="AUB116"/>
      <c r="AUC116"/>
      <c r="AUD116"/>
      <c r="AUE116"/>
      <c r="AUF116"/>
      <c r="AUG116"/>
      <c r="AUH116"/>
      <c r="AUI116"/>
      <c r="AUJ116"/>
      <c r="AUK116"/>
      <c r="AUL116"/>
      <c r="AUM116"/>
      <c r="AUN116"/>
      <c r="AUO116"/>
      <c r="AUP116"/>
      <c r="AUQ116"/>
      <c r="AUR116"/>
      <c r="AUS116"/>
      <c r="AUT116"/>
      <c r="AUU116"/>
      <c r="AUV116"/>
      <c r="AUW116"/>
      <c r="AUX116"/>
      <c r="AUY116"/>
      <c r="AUZ116"/>
      <c r="AVA116"/>
      <c r="AVB116"/>
      <c r="AVC116"/>
      <c r="AVD116"/>
      <c r="AVE116"/>
      <c r="AVF116"/>
      <c r="AVG116"/>
      <c r="AVH116"/>
      <c r="AVI116"/>
      <c r="AVJ116"/>
      <c r="AVK116"/>
      <c r="AVL116"/>
      <c r="AVM116"/>
      <c r="AVN116"/>
      <c r="AVO116"/>
      <c r="AVP116"/>
      <c r="AVQ116"/>
      <c r="AVR116"/>
      <c r="AVS116"/>
      <c r="AVT116"/>
      <c r="AVU116"/>
      <c r="AVV116"/>
      <c r="AVW116"/>
      <c r="AVX116"/>
      <c r="AVY116"/>
      <c r="AVZ116"/>
      <c r="AWA116"/>
    </row>
    <row r="117" spans="1:1275" ht="15" x14ac:dyDescent="0.25">
      <c r="A117" s="10" t="s">
        <v>4079</v>
      </c>
      <c r="B117" s="40">
        <v>9</v>
      </c>
      <c r="C117" s="40">
        <v>34923.615398495313</v>
      </c>
      <c r="D117" s="40">
        <v>29</v>
      </c>
      <c r="E117" s="40">
        <v>39019.048640800633</v>
      </c>
      <c r="F117" s="40">
        <v>21</v>
      </c>
      <c r="G117" s="40">
        <v>54685.618972237207</v>
      </c>
      <c r="H117" s="40">
        <v>59</v>
      </c>
      <c r="I117" s="40">
        <v>43970.558433672159</v>
      </c>
      <c r="J117" s="40">
        <v>1</v>
      </c>
      <c r="K117" s="40">
        <v>33500</v>
      </c>
      <c r="L117" s="40">
        <v>8</v>
      </c>
      <c r="M117" s="40">
        <v>33769.792301224494</v>
      </c>
      <c r="N117" s="40">
        <v>12</v>
      </c>
      <c r="O117" s="40">
        <v>60426.026620982004</v>
      </c>
      <c r="P117" s="40">
        <v>11</v>
      </c>
      <c r="Q117" s="40">
        <v>50016.144320637126</v>
      </c>
      <c r="R117" s="40">
        <v>32</v>
      </c>
      <c r="S117" s="40">
        <v>49342.132668393395</v>
      </c>
      <c r="T117" s="40">
        <v>4</v>
      </c>
      <c r="U117" s="40">
        <v>60262.370624860327</v>
      </c>
      <c r="V117" s="40">
        <v>5</v>
      </c>
      <c r="W117" s="40">
        <v>67835.06513883025</v>
      </c>
      <c r="X117" s="40">
        <v>3</v>
      </c>
      <c r="Y117" s="40">
        <v>51704.114697016666</v>
      </c>
      <c r="Z117" s="40">
        <v>12</v>
      </c>
      <c r="AA117" s="40">
        <v>61278.096023720216</v>
      </c>
      <c r="AB117" s="40">
        <v>3</v>
      </c>
      <c r="AC117" s="40">
        <v>17900.657699428146</v>
      </c>
      <c r="AD117" s="40">
        <v>13</v>
      </c>
      <c r="AE117" s="40">
        <v>34811.195037578145</v>
      </c>
      <c r="AF117" s="40">
        <v>11</v>
      </c>
      <c r="AG117" s="40">
        <v>55496.305244989373</v>
      </c>
      <c r="AH117" s="40">
        <v>4</v>
      </c>
      <c r="AI117" s="40">
        <v>15515.590797672587</v>
      </c>
      <c r="AJ117" s="40">
        <v>31</v>
      </c>
      <c r="AK117" s="40">
        <v>38024.813853947533</v>
      </c>
      <c r="AL117" s="40">
        <v>134</v>
      </c>
      <c r="AM117" s="40">
        <v>45427.743095016885</v>
      </c>
      <c r="AN117" s="40">
        <v>28</v>
      </c>
      <c r="AO117" s="40">
        <v>38600.532689169653</v>
      </c>
      <c r="AP117" s="40">
        <v>80</v>
      </c>
      <c r="AQ117" s="40">
        <v>41205.023088082227</v>
      </c>
      <c r="AR117" s="40">
        <v>184</v>
      </c>
      <c r="AS117" s="40">
        <v>44817.086506521424</v>
      </c>
      <c r="AT117" s="40">
        <v>132</v>
      </c>
      <c r="AU117" s="40">
        <v>40322.897290909103</v>
      </c>
      <c r="AV117" s="40">
        <v>424</v>
      </c>
      <c r="AW117" s="40">
        <v>42325.903589488851</v>
      </c>
      <c r="AX117" s="40">
        <v>11</v>
      </c>
      <c r="AY117" s="40">
        <v>33875.253835665244</v>
      </c>
      <c r="AZ117" s="40">
        <v>26</v>
      </c>
      <c r="BA117" s="40">
        <v>64244.68279670168</v>
      </c>
      <c r="BB117" s="40">
        <v>51</v>
      </c>
      <c r="BC117" s="40">
        <v>49849.588920592607</v>
      </c>
      <c r="BD117" s="40">
        <v>33</v>
      </c>
      <c r="BE117" s="40">
        <v>59057.5431261333</v>
      </c>
      <c r="BF117" s="40">
        <v>121</v>
      </c>
      <c r="BG117" s="40">
        <v>54001.797545613081</v>
      </c>
      <c r="BH117" s="40">
        <v>3</v>
      </c>
      <c r="BI117" s="40">
        <v>63935.972229147526</v>
      </c>
      <c r="BJ117" s="40">
        <v>11</v>
      </c>
      <c r="BK117" s="40">
        <v>70298.012384269052</v>
      </c>
      <c r="BL117" s="40">
        <v>16</v>
      </c>
      <c r="BM117" s="40">
        <v>72488.732425487862</v>
      </c>
      <c r="BN117" s="40">
        <v>6</v>
      </c>
      <c r="BO117" s="40">
        <v>68049.529702632964</v>
      </c>
      <c r="BP117" s="40">
        <v>36</v>
      </c>
      <c r="BQ117" s="40">
        <v>70366.748609389047</v>
      </c>
      <c r="BR117" s="40">
        <v>15</v>
      </c>
      <c r="BS117" s="40">
        <v>56829.876185216497</v>
      </c>
      <c r="BT117" s="40">
        <v>20</v>
      </c>
      <c r="BU117" s="40">
        <v>45719.619048660228</v>
      </c>
      <c r="BV117" s="40">
        <v>77</v>
      </c>
      <c r="BW117" s="40">
        <v>48009.766626454075</v>
      </c>
      <c r="BX117" s="40">
        <v>44</v>
      </c>
      <c r="BY117" s="40">
        <v>35343.338123299975</v>
      </c>
      <c r="BZ117" s="40">
        <v>156</v>
      </c>
      <c r="CA117" s="40">
        <v>44991.663021882145</v>
      </c>
      <c r="CB117" s="40">
        <v>737</v>
      </c>
      <c r="CC117" s="40">
        <v>46176.801908160211</v>
      </c>
      <c r="CD117" s="40">
        <v>7</v>
      </c>
      <c r="CE117" s="40">
        <v>27955.664814377811</v>
      </c>
      <c r="CF117" s="40">
        <v>13</v>
      </c>
      <c r="CG117" s="40">
        <v>63404.397670433536</v>
      </c>
      <c r="CH117" s="40">
        <v>15</v>
      </c>
      <c r="CI117" s="40">
        <v>48663.886245081478</v>
      </c>
      <c r="CJ117" s="40">
        <v>14</v>
      </c>
      <c r="CK117" s="40">
        <v>73590.00638162125</v>
      </c>
      <c r="CL117" s="40">
        <v>49</v>
      </c>
      <c r="CM117" s="40">
        <v>56738.065437453064</v>
      </c>
      <c r="CN117" s="40">
        <v>1</v>
      </c>
      <c r="CO117" s="40">
        <v>5000</v>
      </c>
      <c r="CP117" s="40">
        <v>5</v>
      </c>
      <c r="CQ117" s="40">
        <v>56200</v>
      </c>
      <c r="CR117" s="40">
        <v>9</v>
      </c>
      <c r="CS117" s="40">
        <v>84833.743043821698</v>
      </c>
      <c r="CT117" s="40">
        <v>3</v>
      </c>
      <c r="CU117" s="40">
        <v>21378.836122053086</v>
      </c>
      <c r="CV117" s="40">
        <v>18</v>
      </c>
      <c r="CW117" s="40">
        <v>61868.899764475245</v>
      </c>
      <c r="CX117" s="40">
        <v>2</v>
      </c>
      <c r="CY117" s="40">
        <v>94341.643217243807</v>
      </c>
      <c r="CZ117" s="40">
        <v>3</v>
      </c>
      <c r="DA117" s="40">
        <v>40327.403588936388</v>
      </c>
      <c r="DB117" s="40">
        <v>1</v>
      </c>
      <c r="DC117" s="40">
        <v>250000</v>
      </c>
      <c r="DD117" s="40">
        <v>6</v>
      </c>
      <c r="DE117" s="40">
        <v>93277.582866882789</v>
      </c>
      <c r="DF117" s="40">
        <v>2</v>
      </c>
      <c r="DG117" s="40">
        <v>79055.991584874122</v>
      </c>
      <c r="DH117" s="40">
        <v>5</v>
      </c>
      <c r="DI117" s="40">
        <v>89676.928317689613</v>
      </c>
      <c r="DJ117" s="40">
        <v>3</v>
      </c>
      <c r="DK117" s="40">
        <v>60557.470379273793</v>
      </c>
      <c r="DL117" s="40">
        <v>7</v>
      </c>
      <c r="DM117" s="40">
        <v>60560.864944312831</v>
      </c>
      <c r="DN117" s="40">
        <v>17</v>
      </c>
      <c r="DO117" s="40">
        <v>71299.711206247506</v>
      </c>
      <c r="DP117" s="40">
        <v>90</v>
      </c>
      <c r="DQ117" s="40">
        <v>62950.733221147311</v>
      </c>
      <c r="DR117" s="40">
        <v>1</v>
      </c>
      <c r="DS117" s="40">
        <v>24000</v>
      </c>
      <c r="DT117" s="40">
        <v>4</v>
      </c>
      <c r="DU117" s="40">
        <v>68405.33880442736</v>
      </c>
      <c r="DV117" s="40">
        <v>10</v>
      </c>
      <c r="DW117" s="40">
        <v>48620.126849048233</v>
      </c>
      <c r="DX117" s="40">
        <v>6</v>
      </c>
      <c r="DY117" s="40">
        <v>57979.723090114545</v>
      </c>
      <c r="DZ117" s="40">
        <v>21</v>
      </c>
      <c r="EA117" s="40">
        <v>53890.52201185139</v>
      </c>
      <c r="EB117" s="40">
        <v>5</v>
      </c>
      <c r="EC117" s="40">
        <v>81032.160036673682</v>
      </c>
      <c r="ED117" s="40">
        <v>11</v>
      </c>
      <c r="EE117" s="40">
        <v>86353.347205545389</v>
      </c>
      <c r="EF117" s="40">
        <v>2</v>
      </c>
      <c r="EG117" s="40">
        <v>38531.512258084185</v>
      </c>
      <c r="EH117" s="40">
        <v>18</v>
      </c>
      <c r="EI117" s="40">
        <v>79561.702442252019</v>
      </c>
      <c r="EJ117" s="40">
        <v>3</v>
      </c>
      <c r="EK117" s="40">
        <v>115651.25890532437</v>
      </c>
      <c r="EL117" s="40">
        <v>7</v>
      </c>
      <c r="EM117" s="40">
        <v>67021.605551803208</v>
      </c>
      <c r="EN117" s="40">
        <v>2</v>
      </c>
      <c r="EO117" s="40">
        <v>119000</v>
      </c>
      <c r="EP117" s="40">
        <v>12</v>
      </c>
      <c r="EQ117" s="40">
        <v>87842.084631549616</v>
      </c>
      <c r="ER117" s="40">
        <v>1</v>
      </c>
      <c r="ES117" s="40">
        <v>50995.482820131787</v>
      </c>
      <c r="ET117" s="40">
        <v>3</v>
      </c>
      <c r="EU117" s="40">
        <v>45566.666666666664</v>
      </c>
      <c r="EV117" s="40">
        <v>8</v>
      </c>
      <c r="EW117" s="40">
        <v>46752.491178234617</v>
      </c>
      <c r="EX117" s="40">
        <v>4</v>
      </c>
      <c r="EY117" s="40">
        <v>45582.802673067781</v>
      </c>
      <c r="EZ117" s="40">
        <v>16</v>
      </c>
      <c r="FA117" s="40">
        <v>46502.913933642492</v>
      </c>
      <c r="FB117" s="40">
        <v>67</v>
      </c>
      <c r="FC117" s="40">
        <v>65103.929025765538</v>
      </c>
      <c r="FD117" s="40">
        <v>4</v>
      </c>
      <c r="FE117" s="40">
        <v>48338.984378895482</v>
      </c>
      <c r="FF117" s="40">
        <v>14</v>
      </c>
      <c r="FG117" s="40">
        <v>109040.7640231455</v>
      </c>
      <c r="FH117" s="40">
        <v>11</v>
      </c>
      <c r="FI117" s="40">
        <v>106512.48909001131</v>
      </c>
      <c r="FJ117" s="40">
        <v>5</v>
      </c>
      <c r="FK117" s="40">
        <v>61628.001859627708</v>
      </c>
      <c r="FL117" s="40">
        <v>34</v>
      </c>
      <c r="FM117" s="40">
        <v>94108.941856702411</v>
      </c>
      <c r="FN117" s="40">
        <v>1</v>
      </c>
      <c r="FO117" s="40">
        <v>105000</v>
      </c>
      <c r="FP117" s="40">
        <v>4</v>
      </c>
      <c r="FQ117" s="40">
        <v>146217.9922861346</v>
      </c>
      <c r="FR117" s="40">
        <v>11</v>
      </c>
      <c r="FS117" s="40">
        <v>86299.794023834009</v>
      </c>
      <c r="FT117" s="40">
        <v>4</v>
      </c>
      <c r="FU117" s="40">
        <v>65476.726688234783</v>
      </c>
      <c r="FV117" s="40">
        <v>20</v>
      </c>
      <c r="FW117" s="40">
        <v>95053.830507982595</v>
      </c>
      <c r="FX117" s="40">
        <v>3</v>
      </c>
      <c r="FY117" s="40">
        <v>121679.98129972025</v>
      </c>
      <c r="FZ117" s="40">
        <v>4</v>
      </c>
      <c r="GA117" s="40">
        <v>135464.0111215139</v>
      </c>
      <c r="GB117" s="40">
        <v>3</v>
      </c>
      <c r="GC117" s="40">
        <v>136666.66666666666</v>
      </c>
      <c r="GD117" s="40">
        <v>2</v>
      </c>
      <c r="GE117" s="40">
        <v>159750</v>
      </c>
      <c r="GF117" s="40">
        <v>12</v>
      </c>
      <c r="GG117" s="40">
        <v>136366.3323654347</v>
      </c>
      <c r="GH117" s="40">
        <v>2</v>
      </c>
      <c r="GI117" s="40">
        <v>65067.812546745779</v>
      </c>
      <c r="GJ117" s="40">
        <v>7</v>
      </c>
      <c r="GK117" s="40">
        <v>61089.774947617036</v>
      </c>
      <c r="GL117" s="40">
        <v>9</v>
      </c>
      <c r="GM117" s="40">
        <v>61973.783302978976</v>
      </c>
      <c r="GN117" s="40">
        <v>75</v>
      </c>
      <c r="GO117" s="40">
        <v>97265.875618660793</v>
      </c>
      <c r="GP117" s="40">
        <v>8</v>
      </c>
      <c r="GQ117" s="40">
        <v>34564.529017656721</v>
      </c>
      <c r="GR117" s="40">
        <v>12</v>
      </c>
      <c r="GS117" s="40">
        <v>48084.859353583364</v>
      </c>
      <c r="GT117" s="40">
        <v>16</v>
      </c>
      <c r="GU117" s="40">
        <v>48513.022776183789</v>
      </c>
      <c r="GV117" s="40">
        <v>7</v>
      </c>
      <c r="GW117" s="40">
        <v>35553.619049993438</v>
      </c>
      <c r="GX117" s="40">
        <v>43</v>
      </c>
      <c r="GY117" s="40">
        <v>43688.796329142999</v>
      </c>
      <c r="GZ117" s="40">
        <v>6</v>
      </c>
      <c r="HA117" s="40">
        <v>126838.45337047808</v>
      </c>
      <c r="HB117" s="40">
        <v>5</v>
      </c>
      <c r="HC117" s="40">
        <v>61017.275399731181</v>
      </c>
      <c r="HD117" s="40">
        <v>11</v>
      </c>
      <c r="HE117" s="40">
        <v>96919.736111047678</v>
      </c>
      <c r="HF117" s="40">
        <v>4</v>
      </c>
      <c r="HG117" s="40">
        <v>76875.635584313044</v>
      </c>
      <c r="HH117" s="40">
        <v>1</v>
      </c>
      <c r="HI117" s="40">
        <v>57600</v>
      </c>
      <c r="HJ117" s="40">
        <v>5</v>
      </c>
      <c r="HK117" s="40">
        <v>73020.508467450432</v>
      </c>
      <c r="HL117" s="40">
        <v>6</v>
      </c>
      <c r="HM117" s="40">
        <v>36402.260418224861</v>
      </c>
      <c r="HN117" s="40">
        <v>4</v>
      </c>
      <c r="HO117" s="40">
        <v>21981.284697307761</v>
      </c>
      <c r="HP117" s="40">
        <v>4</v>
      </c>
      <c r="HQ117" s="40">
        <v>33186.155601865292</v>
      </c>
      <c r="HR117" s="40">
        <v>1</v>
      </c>
      <c r="HS117" s="40">
        <v>78000</v>
      </c>
      <c r="HT117" s="40">
        <v>15</v>
      </c>
      <c r="HU117" s="40">
        <v>34472.221580402766</v>
      </c>
      <c r="HV117" s="40">
        <v>74</v>
      </c>
      <c r="HW117" s="40">
        <v>51715.151424567121</v>
      </c>
      <c r="HX117" s="40">
        <v>27</v>
      </c>
      <c r="HY117" s="40">
        <v>57769.98816385361</v>
      </c>
      <c r="HZ117" s="40">
        <v>70</v>
      </c>
      <c r="IA117" s="40">
        <v>50038.35367655204</v>
      </c>
      <c r="IB117" s="40">
        <v>106</v>
      </c>
      <c r="IC117" s="40">
        <v>46001.955399028251</v>
      </c>
      <c r="ID117" s="40">
        <v>47</v>
      </c>
      <c r="IE117" s="40">
        <v>38811.010979343453</v>
      </c>
      <c r="IF117" s="40">
        <v>250</v>
      </c>
      <c r="IG117" s="40">
        <v>47051.196904435317</v>
      </c>
      <c r="IH117" s="40">
        <v>16</v>
      </c>
      <c r="II117" s="40">
        <v>53247.525588402452</v>
      </c>
      <c r="IJ117" s="40">
        <v>37</v>
      </c>
      <c r="IK117" s="40">
        <v>61858.679142351728</v>
      </c>
      <c r="IL117" s="40">
        <v>42</v>
      </c>
      <c r="IM117" s="40">
        <v>55010.077674740962</v>
      </c>
      <c r="IN117" s="40">
        <v>24</v>
      </c>
      <c r="IO117" s="40">
        <v>45206.644226668453</v>
      </c>
      <c r="IP117" s="40">
        <v>119</v>
      </c>
      <c r="IQ117" s="40">
        <v>54925.32992824047</v>
      </c>
      <c r="IR117" s="40">
        <v>10</v>
      </c>
      <c r="IS117" s="40">
        <v>77026.999468093185</v>
      </c>
      <c r="IT117" s="40">
        <v>17</v>
      </c>
      <c r="IU117" s="40">
        <v>58356.54303025081</v>
      </c>
      <c r="IV117" s="40">
        <v>19</v>
      </c>
      <c r="IW117" s="40">
        <v>76176.027915891929</v>
      </c>
      <c r="IX117" s="40">
        <v>10</v>
      </c>
      <c r="IY117" s="40">
        <v>42419.560010119792</v>
      </c>
      <c r="IZ117" s="40">
        <v>56</v>
      </c>
      <c r="JA117" s="40">
        <v>64890.559941041793</v>
      </c>
      <c r="JB117" s="40">
        <v>12</v>
      </c>
      <c r="JC117" s="40">
        <v>46416.594063277451</v>
      </c>
      <c r="JD117" s="40">
        <v>42</v>
      </c>
      <c r="JE117" s="40">
        <v>28293.992370207001</v>
      </c>
      <c r="JF117" s="40">
        <v>48</v>
      </c>
      <c r="JG117" s="40">
        <v>33557.332755785079</v>
      </c>
      <c r="JH117" s="40">
        <v>29</v>
      </c>
      <c r="JI117" s="40">
        <v>19467.4032031151</v>
      </c>
      <c r="JJ117" s="40">
        <v>131</v>
      </c>
      <c r="JK117" s="40">
        <v>29928.652469282792</v>
      </c>
      <c r="JL117" s="40">
        <v>556</v>
      </c>
      <c r="JM117" s="40">
        <v>46498.989780114796</v>
      </c>
      <c r="JN117" s="40">
        <v>1</v>
      </c>
      <c r="JO117" s="40">
        <v>90000</v>
      </c>
      <c r="JP117" s="40">
        <v>2</v>
      </c>
      <c r="JQ117" s="40">
        <v>46000</v>
      </c>
      <c r="JR117" s="40">
        <v>3</v>
      </c>
      <c r="JS117" s="40">
        <v>60666.666666666664</v>
      </c>
      <c r="JT117" s="40">
        <v>1</v>
      </c>
      <c r="JU117" s="40">
        <v>41712.231189497601</v>
      </c>
      <c r="JV117" s="40">
        <v>1</v>
      </c>
      <c r="JW117" s="40">
        <v>41712.231189497601</v>
      </c>
      <c r="JX117" s="40">
        <v>1</v>
      </c>
      <c r="JY117" s="40">
        <v>74461</v>
      </c>
      <c r="JZ117" s="40">
        <v>1</v>
      </c>
      <c r="KA117" s="40">
        <v>2493.1083362419595</v>
      </c>
      <c r="KB117" s="40">
        <v>1</v>
      </c>
      <c r="KC117" s="40">
        <v>21000</v>
      </c>
      <c r="KD117" s="40">
        <v>3</v>
      </c>
      <c r="KE117" s="40">
        <v>32651.369445413988</v>
      </c>
      <c r="KF117" s="40">
        <v>7</v>
      </c>
      <c r="KG117" s="40">
        <v>45952.334217962794</v>
      </c>
      <c r="KH117" s="40">
        <v>4</v>
      </c>
      <c r="KI117" s="40">
        <v>13071.865628583842</v>
      </c>
      <c r="KJ117" s="40">
        <v>5</v>
      </c>
      <c r="KK117" s="40">
        <v>11983.504170614087</v>
      </c>
      <c r="KL117" s="40">
        <v>16</v>
      </c>
      <c r="KM117" s="40">
        <v>9257.1950621927899</v>
      </c>
      <c r="KN117" s="40">
        <v>25</v>
      </c>
      <c r="KO117" s="40">
        <v>20960.26332767382</v>
      </c>
      <c r="KP117" s="40">
        <v>50</v>
      </c>
      <c r="KQ117" s="40">
        <v>15686.533751086716</v>
      </c>
      <c r="KR117" s="40">
        <v>2</v>
      </c>
      <c r="KS117" s="40">
        <v>68854.584944975621</v>
      </c>
      <c r="KT117" s="40">
        <v>3</v>
      </c>
      <c r="KU117" s="40">
        <v>45020</v>
      </c>
      <c r="KV117" s="40">
        <v>1</v>
      </c>
      <c r="KW117" s="40">
        <v>31200</v>
      </c>
      <c r="KX117" s="40">
        <v>6</v>
      </c>
      <c r="KY117" s="40">
        <v>50661.528314991876</v>
      </c>
      <c r="KZ117" s="40">
        <v>1</v>
      </c>
      <c r="LA117" s="40">
        <v>37000</v>
      </c>
      <c r="LB117" s="40">
        <v>1</v>
      </c>
      <c r="LC117" s="40">
        <v>37000</v>
      </c>
      <c r="LD117" s="40">
        <v>4</v>
      </c>
      <c r="LE117" s="40">
        <v>29831.028157877867</v>
      </c>
      <c r="LF117" s="40">
        <v>7</v>
      </c>
      <c r="LG117" s="40">
        <v>25997.89667134421</v>
      </c>
      <c r="LH117" s="40">
        <v>15</v>
      </c>
      <c r="LI117" s="40">
        <v>13203.327427317987</v>
      </c>
      <c r="LJ117" s="40">
        <v>26</v>
      </c>
      <c r="LK117" s="40">
        <v>19206.126951565027</v>
      </c>
      <c r="LL117" s="40">
        <v>83</v>
      </c>
      <c r="LM117" s="40">
        <v>19574.158532349131</v>
      </c>
      <c r="LN117" s="40">
        <v>3</v>
      </c>
      <c r="LO117" s="40">
        <v>37283.756178788237</v>
      </c>
      <c r="LP117" s="40">
        <v>7</v>
      </c>
      <c r="LQ117" s="40">
        <v>62990.623166307923</v>
      </c>
      <c r="LR117" s="40">
        <v>13</v>
      </c>
      <c r="LS117" s="40">
        <v>46369.834615959946</v>
      </c>
      <c r="LT117" s="40">
        <v>5</v>
      </c>
      <c r="LU117" s="40">
        <v>153874.11878029438</v>
      </c>
      <c r="LV117" s="40">
        <v>28</v>
      </c>
      <c r="LW117" s="40">
        <v>68748.716950338261</v>
      </c>
      <c r="LX117" s="40">
        <v>2</v>
      </c>
      <c r="LY117" s="40">
        <v>47500</v>
      </c>
      <c r="LZ117" s="40">
        <v>5</v>
      </c>
      <c r="MA117" s="40">
        <v>63279.154348139578</v>
      </c>
      <c r="MB117" s="40">
        <v>1</v>
      </c>
      <c r="MC117" s="40">
        <v>38666</v>
      </c>
      <c r="MD117" s="40">
        <v>8</v>
      </c>
      <c r="ME117" s="40">
        <v>56257.721467587238</v>
      </c>
      <c r="MF117" s="40">
        <v>1</v>
      </c>
      <c r="MG117" s="40">
        <v>63047.130882691366</v>
      </c>
      <c r="MH117" s="40">
        <v>1</v>
      </c>
      <c r="MI117" s="40">
        <v>45000</v>
      </c>
      <c r="MJ117" s="40">
        <v>1</v>
      </c>
      <c r="MK117" s="40">
        <v>62000</v>
      </c>
      <c r="ML117" s="40">
        <v>3</v>
      </c>
      <c r="MM117" s="40">
        <v>56682.37696089712</v>
      </c>
      <c r="MN117" s="40">
        <v>1</v>
      </c>
      <c r="MO117" s="40">
        <v>88927.960729412545</v>
      </c>
      <c r="MP117" s="40">
        <v>2</v>
      </c>
      <c r="MQ117" s="40">
        <v>15153.958343721284</v>
      </c>
      <c r="MR117" s="40">
        <v>4</v>
      </c>
      <c r="MS117" s="40">
        <v>42273.158262930927</v>
      </c>
      <c r="MT117" s="40">
        <v>5</v>
      </c>
      <c r="MU117" s="40">
        <v>43411.989055877013</v>
      </c>
      <c r="MV117" s="40">
        <v>12</v>
      </c>
      <c r="MW117" s="40">
        <v>42115.704645663667</v>
      </c>
      <c r="MX117" s="40">
        <v>51</v>
      </c>
      <c r="MY117" s="40">
        <v>59812.969274133815</v>
      </c>
      <c r="MZ117" s="40">
        <v>1874</v>
      </c>
      <c r="NA117" s="40">
        <v>49156.474354817925</v>
      </c>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c r="PA117"/>
      <c r="PB117"/>
      <c r="PC117"/>
      <c r="PD117"/>
      <c r="PE117"/>
      <c r="PF117"/>
      <c r="PG117"/>
      <c r="PH117"/>
      <c r="PI117"/>
      <c r="PJ117"/>
      <c r="PK117"/>
      <c r="PL117"/>
      <c r="PM117"/>
      <c r="PN117"/>
      <c r="PO117"/>
      <c r="PP117"/>
      <c r="PQ117"/>
      <c r="PR117"/>
      <c r="PS117"/>
      <c r="PT117"/>
      <c r="PU117"/>
      <c r="PV117"/>
      <c r="PW117"/>
      <c r="PX117"/>
      <c r="PY117"/>
      <c r="PZ117"/>
      <c r="QA117"/>
      <c r="QB117"/>
      <c r="QC117"/>
      <c r="QD117"/>
      <c r="QE117"/>
      <c r="QF117"/>
      <c r="QG117"/>
      <c r="QH117"/>
      <c r="QI117"/>
      <c r="QJ117"/>
      <c r="QK117"/>
      <c r="QL117"/>
      <c r="QM117"/>
      <c r="QN117"/>
      <c r="QO117"/>
      <c r="QP117"/>
      <c r="QQ117"/>
      <c r="QR117"/>
      <c r="QS117"/>
      <c r="QT117"/>
      <c r="QU117"/>
      <c r="QV117"/>
      <c r="QW117"/>
      <c r="QX117"/>
      <c r="QY117"/>
      <c r="QZ117"/>
      <c r="RA117"/>
      <c r="RB117"/>
      <c r="RC117"/>
      <c r="RD117"/>
      <c r="RE117"/>
      <c r="RF117"/>
      <c r="RG117"/>
      <c r="RH117"/>
      <c r="RI117"/>
      <c r="RJ117"/>
      <c r="RK117"/>
      <c r="RL117"/>
      <c r="RM117"/>
      <c r="RN117"/>
      <c r="RO117"/>
      <c r="RP117"/>
      <c r="RQ117"/>
      <c r="RR117"/>
      <c r="RS117"/>
      <c r="RT117"/>
      <c r="RU117"/>
      <c r="RV117"/>
      <c r="RW117"/>
      <c r="RX117"/>
      <c r="RY117"/>
      <c r="RZ117"/>
      <c r="SA117"/>
      <c r="SB117"/>
      <c r="SC117"/>
      <c r="SD117"/>
      <c r="SE117"/>
      <c r="SF117"/>
      <c r="SG117"/>
      <c r="SH117"/>
      <c r="SI117"/>
      <c r="SJ117"/>
      <c r="SK117"/>
      <c r="SL117"/>
      <c r="SM117"/>
      <c r="SN117"/>
      <c r="SO117"/>
      <c r="SP117"/>
      <c r="SQ117"/>
      <c r="SR117"/>
      <c r="SS117"/>
      <c r="ST117"/>
      <c r="SU117"/>
      <c r="SV117"/>
      <c r="SW117"/>
      <c r="SX117"/>
      <c r="SY117"/>
      <c r="SZ117"/>
      <c r="TA117"/>
      <c r="TB117"/>
      <c r="TC117"/>
      <c r="TD117"/>
      <c r="TE117"/>
      <c r="TF117"/>
      <c r="TG117"/>
      <c r="TH117"/>
      <c r="TI117"/>
      <c r="TJ117"/>
      <c r="TK117"/>
      <c r="TL117"/>
      <c r="TM117"/>
      <c r="TN117"/>
      <c r="TO117"/>
      <c r="TP117"/>
      <c r="TQ117"/>
      <c r="TR117"/>
      <c r="TS117"/>
      <c r="TT117"/>
      <c r="TU117"/>
      <c r="TV117"/>
      <c r="TW117"/>
      <c r="TX117"/>
      <c r="TY117"/>
      <c r="TZ117"/>
      <c r="UA117"/>
      <c r="UB117"/>
      <c r="UC117"/>
      <c r="UD117"/>
      <c r="UE117"/>
      <c r="UF117"/>
      <c r="UG117"/>
      <c r="UH117"/>
      <c r="UI117"/>
      <c r="UJ117"/>
      <c r="UK117"/>
      <c r="UL117"/>
      <c r="UM117"/>
      <c r="UN117"/>
      <c r="UO117"/>
      <c r="UP117"/>
      <c r="UQ117"/>
      <c r="UR117"/>
      <c r="US117"/>
      <c r="UT117"/>
      <c r="UU117"/>
      <c r="UV117"/>
      <c r="UW117"/>
      <c r="UX117"/>
      <c r="UY117"/>
      <c r="UZ117"/>
      <c r="VA117"/>
      <c r="VB117"/>
      <c r="VC117"/>
      <c r="VD117"/>
      <c r="VE117"/>
      <c r="VF117"/>
      <c r="VG117"/>
      <c r="VH117"/>
      <c r="VI117"/>
      <c r="VJ117"/>
      <c r="VK117"/>
      <c r="VL117"/>
      <c r="VM117"/>
      <c r="VN117"/>
      <c r="VO117"/>
      <c r="VP117"/>
      <c r="VQ117"/>
      <c r="VR117"/>
      <c r="VS117"/>
      <c r="VT117"/>
      <c r="VU117"/>
      <c r="VV117"/>
      <c r="VW117"/>
      <c r="VX117"/>
      <c r="VY117"/>
      <c r="VZ117"/>
      <c r="WA117"/>
      <c r="WB117"/>
      <c r="WC117"/>
      <c r="WD117"/>
      <c r="WE117"/>
      <c r="WF117"/>
      <c r="WG117"/>
      <c r="WH117"/>
      <c r="WI117"/>
      <c r="WJ117"/>
      <c r="WK117"/>
      <c r="WL117"/>
      <c r="WM117"/>
      <c r="WN117"/>
      <c r="WO117"/>
      <c r="WP117"/>
      <c r="WQ117"/>
      <c r="WR117"/>
      <c r="WS117"/>
      <c r="WT117"/>
      <c r="WU117"/>
      <c r="WV117"/>
      <c r="WW117"/>
      <c r="WX117"/>
      <c r="WY117"/>
      <c r="WZ117"/>
      <c r="XA117"/>
      <c r="XB117"/>
      <c r="XC117"/>
      <c r="XD117"/>
      <c r="XE117"/>
      <c r="XF117"/>
      <c r="XG117"/>
      <c r="XH117"/>
      <c r="XI117"/>
      <c r="XJ117"/>
      <c r="XK117"/>
      <c r="XL117"/>
      <c r="XM117"/>
      <c r="XN117"/>
      <c r="XO117"/>
      <c r="XP117"/>
      <c r="XQ117"/>
      <c r="XR117"/>
      <c r="XS117"/>
      <c r="XT117"/>
      <c r="XU117"/>
      <c r="XV117"/>
      <c r="XW117"/>
      <c r="XX117"/>
      <c r="XY117"/>
      <c r="XZ117"/>
      <c r="YA117"/>
      <c r="YB117"/>
      <c r="YC117"/>
      <c r="YD117"/>
      <c r="YE117"/>
      <c r="YF117"/>
      <c r="YG117"/>
      <c r="YH117"/>
      <c r="YI117"/>
      <c r="YJ117"/>
      <c r="YK117"/>
      <c r="YL117"/>
      <c r="YM117"/>
      <c r="YN117"/>
      <c r="YO117"/>
      <c r="YP117"/>
      <c r="YQ117"/>
      <c r="YR117"/>
      <c r="YS117"/>
      <c r="YT117"/>
      <c r="YU117"/>
      <c r="YV117"/>
      <c r="YW117"/>
      <c r="YX117"/>
      <c r="YY117"/>
      <c r="YZ117"/>
      <c r="ZA117"/>
      <c r="ZB117"/>
      <c r="ZC117"/>
      <c r="ZD117"/>
      <c r="ZE117"/>
      <c r="ZF117"/>
      <c r="ZG117"/>
      <c r="ZH117"/>
      <c r="ZI117"/>
      <c r="ZJ117"/>
      <c r="ZK117"/>
      <c r="ZL117"/>
      <c r="ZM117"/>
      <c r="ZN117"/>
      <c r="ZO117"/>
      <c r="ZP117"/>
      <c r="ZQ117"/>
      <c r="ZR117"/>
      <c r="ZS117"/>
      <c r="ZT117"/>
      <c r="ZU117"/>
      <c r="ZV117"/>
      <c r="ZW117"/>
      <c r="ZX117"/>
      <c r="ZY117"/>
      <c r="ZZ117"/>
      <c r="AAA117"/>
      <c r="AAB117"/>
      <c r="AAC117"/>
      <c r="AAD117"/>
      <c r="AAE117"/>
      <c r="AAF117"/>
      <c r="AAG117"/>
      <c r="AAH117"/>
      <c r="AAI117"/>
      <c r="AAJ117"/>
      <c r="AAK117"/>
      <c r="AAL117"/>
      <c r="AAM117"/>
      <c r="AAN117"/>
      <c r="AAO117"/>
      <c r="AAP117"/>
      <c r="AAQ117"/>
      <c r="AAR117"/>
      <c r="AAS117"/>
      <c r="AAT117"/>
      <c r="AAU117"/>
      <c r="AAV117"/>
      <c r="AAW117"/>
      <c r="AAX117"/>
      <c r="AAY117"/>
      <c r="AAZ117"/>
      <c r="ABA117"/>
      <c r="ABB117"/>
      <c r="ABC117"/>
      <c r="ABD117"/>
      <c r="ABE117"/>
      <c r="ABF117"/>
      <c r="ABG117"/>
      <c r="ABH117"/>
      <c r="ABI117"/>
      <c r="ABJ117"/>
      <c r="ABK117"/>
      <c r="ABL117"/>
      <c r="ABM117"/>
      <c r="ABN117"/>
      <c r="ABO117"/>
      <c r="ABP117"/>
      <c r="ABQ117"/>
      <c r="ABR117"/>
      <c r="ABS117"/>
      <c r="ABT117"/>
      <c r="ABU117"/>
      <c r="ABV117"/>
      <c r="ABW117"/>
      <c r="ABX117"/>
      <c r="ABY117"/>
      <c r="ABZ117"/>
      <c r="ACA117"/>
      <c r="ACB117"/>
      <c r="ACC117"/>
      <c r="ACD117"/>
      <c r="ACE117"/>
      <c r="ACF117"/>
      <c r="ACG117"/>
      <c r="ACH117"/>
      <c r="ACI117"/>
      <c r="ACJ117"/>
      <c r="ACK117"/>
      <c r="ACL117"/>
      <c r="ACM117"/>
      <c r="ACN117"/>
      <c r="ACO117"/>
      <c r="ACP117"/>
      <c r="ACQ117"/>
      <c r="ACR117"/>
      <c r="ACS117"/>
      <c r="ACT117"/>
      <c r="ACU117"/>
      <c r="ACV117"/>
      <c r="ACW117"/>
      <c r="ACX117"/>
      <c r="ACY117"/>
      <c r="ACZ117"/>
      <c r="ADA117"/>
      <c r="ADB117"/>
      <c r="ADC117"/>
      <c r="ADD117"/>
      <c r="ADE117"/>
      <c r="ADF117"/>
      <c r="ADG117"/>
      <c r="ADH117"/>
      <c r="ADI117"/>
      <c r="ADJ117"/>
      <c r="ADK117"/>
      <c r="ADL117"/>
      <c r="ADM117"/>
      <c r="ADN117"/>
      <c r="ADO117"/>
      <c r="ADP117"/>
      <c r="ADQ117"/>
      <c r="ADR117"/>
      <c r="ADS117"/>
      <c r="ADT117"/>
      <c r="ADU117"/>
      <c r="ADV117"/>
      <c r="ADW117"/>
      <c r="ADX117"/>
      <c r="ADY117"/>
      <c r="ADZ117"/>
      <c r="AEA117"/>
      <c r="AEB117"/>
      <c r="AEC117"/>
      <c r="AED117"/>
      <c r="AEE117"/>
      <c r="AEF117"/>
      <c r="AEG117"/>
      <c r="AEH117"/>
      <c r="AEI117"/>
      <c r="AEJ117"/>
      <c r="AEK117"/>
      <c r="AEL117"/>
      <c r="AEM117"/>
      <c r="AEN117"/>
      <c r="AEO117"/>
      <c r="AEP117"/>
      <c r="AEQ117"/>
      <c r="AER117"/>
      <c r="AES117"/>
      <c r="AET117"/>
      <c r="AEU117"/>
      <c r="AEV117"/>
      <c r="AEW117"/>
      <c r="AEX117"/>
      <c r="AEY117"/>
      <c r="AEZ117"/>
      <c r="AFA117"/>
      <c r="AFB117"/>
      <c r="AFC117"/>
      <c r="AFD117"/>
      <c r="AFE117"/>
      <c r="AFF117"/>
      <c r="AFG117"/>
      <c r="AFH117"/>
      <c r="AFI117"/>
      <c r="AFJ117"/>
      <c r="AFK117"/>
      <c r="AFL117"/>
      <c r="AFM117"/>
      <c r="AFN117"/>
      <c r="AFO117"/>
      <c r="AFP117"/>
      <c r="AFQ117"/>
      <c r="AFR117"/>
      <c r="AFS117"/>
      <c r="AFT117"/>
      <c r="AFU117"/>
      <c r="AFV117"/>
      <c r="AFW117"/>
      <c r="AFX117"/>
      <c r="AFY117"/>
      <c r="AFZ117"/>
      <c r="AGA117"/>
      <c r="AGB117"/>
      <c r="AGC117"/>
      <c r="AGD117"/>
      <c r="AGE117"/>
      <c r="AGF117"/>
      <c r="AGG117"/>
      <c r="AGH117"/>
      <c r="AGI117"/>
      <c r="AGJ117"/>
      <c r="AGK117"/>
      <c r="AGL117"/>
      <c r="AGM117"/>
      <c r="AGN117"/>
      <c r="AGO117"/>
      <c r="AGP117"/>
      <c r="AGQ117"/>
      <c r="AGR117"/>
      <c r="AGS117"/>
      <c r="AGT117"/>
      <c r="AGU117"/>
      <c r="AGV117"/>
      <c r="AGW117"/>
      <c r="AGX117"/>
      <c r="AGY117"/>
      <c r="AGZ117"/>
      <c r="AHA117"/>
      <c r="AHB117"/>
      <c r="AHC117"/>
      <c r="AHD117"/>
      <c r="AHE117"/>
      <c r="AHF117"/>
      <c r="AHG117"/>
      <c r="AHH117"/>
      <c r="AHI117"/>
      <c r="AHJ117"/>
      <c r="AHK117"/>
      <c r="AHL117"/>
      <c r="AHM117"/>
      <c r="AHN117"/>
      <c r="AHO117"/>
      <c r="AHP117"/>
      <c r="AHQ117"/>
      <c r="AHR117"/>
      <c r="AHS117"/>
      <c r="AHT117"/>
      <c r="AHU117"/>
      <c r="AHV117"/>
      <c r="AHW117"/>
      <c r="AHX117"/>
      <c r="AHY117"/>
      <c r="AHZ117"/>
      <c r="AIA117"/>
      <c r="AIB117"/>
      <c r="AIC117"/>
      <c r="AID117"/>
      <c r="AIE117"/>
      <c r="AIF117"/>
      <c r="AIG117"/>
      <c r="AIH117"/>
      <c r="AII117"/>
      <c r="AIJ117"/>
      <c r="AIK117"/>
      <c r="AIL117"/>
      <c r="AIM117"/>
      <c r="AIN117"/>
      <c r="AIO117"/>
      <c r="AIP117"/>
      <c r="AIQ117"/>
      <c r="AIR117"/>
      <c r="AIS117"/>
      <c r="AIT117"/>
      <c r="AIU117"/>
      <c r="AIV117"/>
      <c r="AIW117"/>
      <c r="AIX117"/>
      <c r="AIY117"/>
      <c r="AIZ117"/>
      <c r="AJA117"/>
      <c r="AJB117"/>
      <c r="AJC117"/>
      <c r="AJD117"/>
      <c r="AJE117"/>
      <c r="AJF117"/>
      <c r="AJG117"/>
      <c r="AJH117"/>
      <c r="AJI117"/>
      <c r="AJJ117"/>
      <c r="AJK117"/>
      <c r="AJL117"/>
      <c r="AJM117"/>
      <c r="AJN117"/>
      <c r="AJO117"/>
      <c r="AJP117"/>
      <c r="AJQ117"/>
      <c r="AJR117"/>
      <c r="AJS117"/>
      <c r="AJT117"/>
      <c r="AJU117"/>
      <c r="AJV117"/>
      <c r="AJW117"/>
      <c r="AJX117"/>
      <c r="AJY117"/>
      <c r="AJZ117"/>
      <c r="AKA117"/>
      <c r="AKB117"/>
      <c r="AKC117"/>
      <c r="AKD117"/>
      <c r="AKE117"/>
      <c r="AKF117"/>
      <c r="AKG117"/>
      <c r="AKH117"/>
      <c r="AKI117"/>
      <c r="AKJ117"/>
      <c r="AKK117"/>
      <c r="AKL117"/>
      <c r="AKM117"/>
      <c r="AKN117"/>
      <c r="AKO117"/>
      <c r="AKP117"/>
      <c r="AKQ117"/>
      <c r="AKR117"/>
      <c r="AKS117"/>
      <c r="AKT117"/>
      <c r="AKU117"/>
      <c r="AKV117"/>
      <c r="AKW117"/>
      <c r="AKX117"/>
      <c r="AKY117"/>
      <c r="AKZ117"/>
      <c r="ALA117"/>
      <c r="ALB117"/>
      <c r="ALC117"/>
      <c r="ALD117"/>
      <c r="ALE117"/>
      <c r="ALF117"/>
      <c r="ALG117"/>
      <c r="ALH117"/>
      <c r="ALI117"/>
      <c r="ALJ117"/>
      <c r="ALK117"/>
      <c r="ALL117"/>
      <c r="ALM117"/>
      <c r="ALN117"/>
      <c r="ALO117"/>
      <c r="ALP117"/>
      <c r="ALQ117"/>
      <c r="ALR117"/>
      <c r="ALS117"/>
      <c r="ALT117"/>
      <c r="ALU117"/>
      <c r="ALV117"/>
      <c r="ALW117"/>
      <c r="ALX117"/>
      <c r="ALY117"/>
      <c r="ALZ117"/>
      <c r="AMA117"/>
      <c r="AMB117"/>
      <c r="AMC117"/>
      <c r="AMD117"/>
      <c r="AME117"/>
      <c r="AMF117"/>
      <c r="AMG117"/>
      <c r="AMH117"/>
      <c r="AMI117"/>
      <c r="AMJ117"/>
      <c r="AMK117"/>
      <c r="AML117"/>
      <c r="AMM117"/>
      <c r="AMN117"/>
      <c r="AMO117"/>
      <c r="AMP117"/>
      <c r="AMQ117"/>
      <c r="AMR117"/>
      <c r="AMS117"/>
      <c r="AMT117"/>
      <c r="AMU117"/>
      <c r="AMV117"/>
      <c r="AMW117"/>
      <c r="AMX117"/>
      <c r="AMY117"/>
      <c r="AMZ117"/>
      <c r="ANA117"/>
      <c r="ANB117"/>
      <c r="ANC117"/>
      <c r="AND117"/>
      <c r="ANE117"/>
      <c r="ANF117"/>
      <c r="ANG117"/>
      <c r="ANH117"/>
      <c r="ANI117"/>
      <c r="ANJ117"/>
      <c r="ANK117"/>
      <c r="ANL117"/>
      <c r="ANM117"/>
      <c r="ANN117"/>
      <c r="ANO117"/>
      <c r="ANP117"/>
      <c r="ANQ117"/>
      <c r="ANR117"/>
      <c r="ANS117"/>
      <c r="ANT117"/>
      <c r="ANU117"/>
      <c r="ANV117"/>
      <c r="ANW117"/>
      <c r="ANX117"/>
      <c r="ANY117"/>
      <c r="ANZ117"/>
      <c r="AOA117"/>
      <c r="AOB117"/>
      <c r="AOC117"/>
      <c r="AOD117"/>
      <c r="AOE117"/>
      <c r="AOF117"/>
      <c r="AOG117"/>
      <c r="AOH117"/>
      <c r="AOI117"/>
      <c r="AOJ117"/>
      <c r="AOK117"/>
      <c r="AOL117"/>
      <c r="AOM117"/>
      <c r="AON117"/>
      <c r="AOO117"/>
      <c r="AOP117"/>
      <c r="AOQ117"/>
      <c r="AOR117"/>
      <c r="AOS117"/>
      <c r="AOT117"/>
      <c r="AOU117"/>
      <c r="AOV117"/>
      <c r="AOW117"/>
      <c r="AOX117"/>
      <c r="AOY117"/>
      <c r="AOZ117"/>
      <c r="APA117"/>
      <c r="APB117"/>
      <c r="APC117"/>
      <c r="APD117"/>
      <c r="APE117"/>
      <c r="APF117"/>
      <c r="APG117"/>
      <c r="APH117"/>
      <c r="API117"/>
      <c r="APJ117"/>
      <c r="APK117"/>
      <c r="APL117"/>
      <c r="APM117"/>
      <c r="APN117"/>
      <c r="APO117"/>
      <c r="APP117"/>
      <c r="APQ117"/>
      <c r="APR117"/>
      <c r="APS117"/>
      <c r="APT117"/>
      <c r="APU117"/>
      <c r="APV117"/>
      <c r="APW117"/>
      <c r="APX117"/>
      <c r="APY117"/>
      <c r="APZ117"/>
      <c r="AQA117"/>
      <c r="AQB117"/>
      <c r="AQC117"/>
      <c r="AQD117"/>
      <c r="AQE117"/>
      <c r="AQF117"/>
      <c r="AQG117"/>
      <c r="AQH117"/>
      <c r="AQI117"/>
      <c r="AQJ117"/>
      <c r="AQK117"/>
      <c r="AQL117"/>
      <c r="AQM117"/>
      <c r="AQN117"/>
      <c r="AQO117"/>
      <c r="AQP117"/>
      <c r="AQQ117"/>
      <c r="AQR117"/>
      <c r="AQS117"/>
      <c r="AQT117"/>
      <c r="AQU117"/>
      <c r="AQV117"/>
      <c r="AQW117"/>
      <c r="AQX117"/>
      <c r="AQY117"/>
      <c r="AQZ117"/>
      <c r="ARA117"/>
      <c r="ARB117"/>
      <c r="ARC117"/>
      <c r="ARD117"/>
      <c r="ARE117"/>
      <c r="ARF117"/>
      <c r="ARG117"/>
      <c r="ARH117"/>
      <c r="ARI117"/>
      <c r="ARJ117"/>
      <c r="ARK117"/>
      <c r="ARL117"/>
      <c r="ARM117"/>
      <c r="ARN117"/>
      <c r="ARO117"/>
      <c r="ARP117"/>
      <c r="ARQ117"/>
      <c r="ARR117"/>
      <c r="ARS117"/>
      <c r="ART117"/>
      <c r="ARU117"/>
      <c r="ARV117"/>
      <c r="ARW117"/>
      <c r="ARX117"/>
      <c r="ARY117"/>
      <c r="ARZ117"/>
      <c r="ASA117"/>
      <c r="ASB117"/>
      <c r="ASC117"/>
      <c r="ASD117"/>
      <c r="ASE117"/>
      <c r="ASF117"/>
      <c r="ASG117"/>
      <c r="ASH117"/>
      <c r="ASI117"/>
      <c r="ASJ117"/>
      <c r="ASK117"/>
      <c r="ASL117"/>
      <c r="ASM117"/>
      <c r="ASN117"/>
      <c r="ASO117"/>
      <c r="ASP117"/>
      <c r="ASQ117"/>
      <c r="ASR117"/>
      <c r="ASS117"/>
      <c r="AST117"/>
      <c r="ASU117"/>
      <c r="ASV117"/>
      <c r="ASW117"/>
      <c r="ASX117"/>
      <c r="ASY117"/>
      <c r="ASZ117"/>
      <c r="ATA117"/>
      <c r="ATB117"/>
      <c r="ATC117"/>
      <c r="ATD117"/>
      <c r="ATE117"/>
      <c r="ATF117"/>
      <c r="ATG117"/>
      <c r="ATH117"/>
      <c r="ATI117"/>
      <c r="ATJ117"/>
      <c r="ATK117"/>
      <c r="ATL117"/>
      <c r="ATM117"/>
      <c r="ATN117"/>
      <c r="ATO117"/>
      <c r="ATP117"/>
      <c r="ATQ117"/>
      <c r="ATR117"/>
      <c r="ATS117"/>
      <c r="ATT117"/>
      <c r="ATU117"/>
      <c r="ATV117"/>
      <c r="ATW117"/>
      <c r="ATX117"/>
      <c r="ATY117"/>
      <c r="ATZ117"/>
      <c r="AUA117"/>
      <c r="AUB117"/>
      <c r="AUC117"/>
      <c r="AUD117"/>
      <c r="AUE117"/>
      <c r="AUF117"/>
      <c r="AUG117"/>
      <c r="AUH117"/>
      <c r="AUI117"/>
      <c r="AUJ117"/>
      <c r="AUK117"/>
      <c r="AUL117"/>
      <c r="AUM117"/>
      <c r="AUN117"/>
      <c r="AUO117"/>
      <c r="AUP117"/>
      <c r="AUQ117"/>
      <c r="AUR117"/>
      <c r="AUS117"/>
      <c r="AUT117"/>
      <c r="AUU117"/>
      <c r="AUV117"/>
      <c r="AUW117"/>
      <c r="AUX117"/>
      <c r="AUY117"/>
      <c r="AUZ117"/>
      <c r="AVA117"/>
      <c r="AVB117"/>
      <c r="AVC117"/>
      <c r="AVD117"/>
      <c r="AVE117"/>
      <c r="AVF117"/>
      <c r="AVG117"/>
      <c r="AVH117"/>
      <c r="AVI117"/>
      <c r="AVJ117"/>
      <c r="AVK117"/>
      <c r="AVL117"/>
      <c r="AVM117"/>
      <c r="AVN117"/>
      <c r="AVO117"/>
      <c r="AVP117"/>
      <c r="AVQ117"/>
      <c r="AVR117"/>
      <c r="AVS117"/>
      <c r="AVT117"/>
      <c r="AVU117"/>
      <c r="AVV117"/>
      <c r="AVW117"/>
      <c r="AVX117"/>
      <c r="AVY117"/>
      <c r="AVZ117"/>
      <c r="AWA117"/>
    </row>
    <row r="118" spans="1:1275" ht="15" x14ac:dyDescent="0.25">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c r="PA118"/>
      <c r="PB118"/>
      <c r="PC118"/>
      <c r="PD118"/>
      <c r="PE118"/>
      <c r="PF118"/>
      <c r="PG118"/>
      <c r="PH118"/>
      <c r="PI118"/>
      <c r="PJ118"/>
      <c r="PK118"/>
      <c r="PL118"/>
      <c r="PM118"/>
      <c r="PN118"/>
      <c r="PO118"/>
      <c r="PP118"/>
      <c r="PQ118"/>
      <c r="PR118"/>
      <c r="PS118"/>
      <c r="PT118"/>
      <c r="PU118"/>
      <c r="PV118"/>
      <c r="PW118"/>
      <c r="PX118"/>
      <c r="PY118"/>
      <c r="PZ118"/>
      <c r="QA118"/>
      <c r="QB118"/>
      <c r="QC118"/>
      <c r="QD118"/>
      <c r="QE118"/>
      <c r="QF118"/>
      <c r="QG118"/>
      <c r="QH118"/>
      <c r="QI118"/>
      <c r="QJ118"/>
      <c r="QK118"/>
      <c r="QL118"/>
      <c r="QM118"/>
      <c r="QN118"/>
      <c r="QO118"/>
      <c r="QP118"/>
      <c r="QQ118"/>
      <c r="QR118"/>
      <c r="QS118"/>
      <c r="QT118"/>
      <c r="QU118"/>
      <c r="QV118"/>
      <c r="QW118"/>
      <c r="QX118"/>
      <c r="QY118"/>
      <c r="QZ118"/>
      <c r="RA118"/>
      <c r="RB118"/>
      <c r="RC118"/>
      <c r="RD118"/>
      <c r="RE118"/>
      <c r="RF118"/>
      <c r="RG118"/>
      <c r="RH118"/>
      <c r="RI118"/>
      <c r="RJ118"/>
      <c r="RK118"/>
      <c r="RL118"/>
      <c r="RM118"/>
      <c r="RN118"/>
      <c r="RO118"/>
      <c r="RP118"/>
      <c r="RQ118"/>
      <c r="RR118"/>
      <c r="RS118"/>
      <c r="RT118"/>
      <c r="RU118"/>
      <c r="RV118"/>
      <c r="RW118"/>
      <c r="RX118"/>
      <c r="RY118"/>
      <c r="RZ118"/>
      <c r="SA118"/>
      <c r="SB118"/>
      <c r="SC118"/>
      <c r="SD118"/>
      <c r="SE118"/>
      <c r="SF118"/>
      <c r="SG118"/>
      <c r="SH118"/>
      <c r="SI118"/>
      <c r="SJ118"/>
      <c r="SK118"/>
      <c r="SL118"/>
      <c r="SM118"/>
      <c r="SN118"/>
      <c r="SO118"/>
      <c r="SP118"/>
      <c r="SQ118"/>
      <c r="SR118"/>
      <c r="SS118"/>
      <c r="ST118"/>
      <c r="SU118"/>
      <c r="SV118"/>
      <c r="SW118"/>
      <c r="SX118"/>
      <c r="SY118"/>
      <c r="SZ118"/>
      <c r="TA118"/>
      <c r="TB118"/>
      <c r="TC118"/>
      <c r="TD118"/>
      <c r="TE118"/>
      <c r="TF118"/>
      <c r="TG118"/>
      <c r="TH118"/>
      <c r="TI118"/>
      <c r="TJ118"/>
      <c r="TK118"/>
      <c r="TL118"/>
      <c r="TM118"/>
      <c r="TN118"/>
      <c r="TO118"/>
      <c r="TP118"/>
      <c r="TQ118"/>
      <c r="TR118"/>
      <c r="TS118"/>
      <c r="TT118"/>
      <c r="TU118"/>
      <c r="TV118"/>
      <c r="TW118"/>
      <c r="TX118"/>
      <c r="TY118"/>
      <c r="TZ118"/>
      <c r="UA118"/>
      <c r="UB118"/>
      <c r="UC118"/>
      <c r="UD118"/>
      <c r="UE118"/>
      <c r="UF118"/>
      <c r="UG118"/>
      <c r="UH118"/>
      <c r="UI118"/>
      <c r="UJ118"/>
      <c r="UK118"/>
      <c r="UL118"/>
      <c r="UM118"/>
      <c r="UN118"/>
      <c r="UO118"/>
      <c r="UP118"/>
      <c r="UQ118"/>
      <c r="UR118"/>
      <c r="US118"/>
      <c r="UT118"/>
      <c r="UU118"/>
      <c r="UV118"/>
      <c r="UW118"/>
      <c r="UX118"/>
      <c r="UY118"/>
      <c r="UZ118"/>
      <c r="VA118"/>
      <c r="VB118"/>
      <c r="VC118"/>
      <c r="VD118"/>
      <c r="VE118"/>
      <c r="VF118"/>
      <c r="VG118"/>
      <c r="VH118"/>
      <c r="VI118"/>
      <c r="VJ118"/>
      <c r="VK118"/>
      <c r="VL118"/>
      <c r="VM118"/>
      <c r="VN118"/>
      <c r="VO118"/>
      <c r="VP118"/>
      <c r="VQ118"/>
      <c r="VR118"/>
      <c r="VS118"/>
      <c r="VT118"/>
      <c r="VU118"/>
      <c r="VV118"/>
      <c r="VW118"/>
      <c r="VX118"/>
      <c r="VY118"/>
      <c r="VZ118"/>
      <c r="WA118"/>
      <c r="WB118"/>
      <c r="WC118"/>
      <c r="WD118"/>
      <c r="WE118"/>
      <c r="WF118"/>
      <c r="WG118"/>
      <c r="WH118"/>
      <c r="WI118"/>
      <c r="WJ118"/>
      <c r="WK118"/>
      <c r="WL118"/>
      <c r="WM118"/>
      <c r="WN118"/>
      <c r="WO118"/>
      <c r="WP118"/>
      <c r="WQ118"/>
      <c r="WR118"/>
      <c r="WS118"/>
      <c r="WT118"/>
      <c r="WU118"/>
      <c r="WV118"/>
      <c r="WW118"/>
      <c r="WX118"/>
      <c r="WY118"/>
      <c r="WZ118"/>
      <c r="XA118"/>
      <c r="XB118"/>
      <c r="XC118"/>
      <c r="XD118"/>
      <c r="XE118"/>
      <c r="XF118"/>
      <c r="XG118"/>
      <c r="XH118"/>
      <c r="XI118"/>
      <c r="XJ118"/>
      <c r="XK118"/>
      <c r="XL118"/>
      <c r="XM118"/>
      <c r="XN118"/>
      <c r="XO118"/>
      <c r="XP118"/>
      <c r="XQ118"/>
      <c r="XR118"/>
      <c r="XS118"/>
      <c r="XT118"/>
      <c r="XU118"/>
      <c r="XV118"/>
      <c r="XW118"/>
      <c r="XX118"/>
      <c r="XY118"/>
      <c r="XZ118"/>
      <c r="YA118"/>
      <c r="YB118"/>
      <c r="YC118"/>
      <c r="YD118"/>
      <c r="YE118"/>
      <c r="YF118"/>
      <c r="YG118"/>
      <c r="YH118"/>
      <c r="YI118"/>
      <c r="YJ118"/>
      <c r="YK118"/>
      <c r="YL118"/>
      <c r="YM118"/>
      <c r="YN118"/>
      <c r="YO118"/>
      <c r="YP118"/>
      <c r="YQ118"/>
      <c r="YR118"/>
      <c r="YS118"/>
      <c r="YT118"/>
      <c r="YU118"/>
      <c r="YV118"/>
      <c r="YW118"/>
      <c r="YX118"/>
      <c r="YY118"/>
      <c r="YZ118"/>
      <c r="ZA118"/>
      <c r="ZB118"/>
      <c r="ZC118"/>
      <c r="ZD118"/>
      <c r="ZE118"/>
      <c r="ZF118"/>
      <c r="ZG118"/>
      <c r="ZH118"/>
      <c r="ZI118"/>
      <c r="ZJ118"/>
      <c r="ZK118"/>
      <c r="ZL118"/>
      <c r="ZM118"/>
      <c r="ZN118"/>
      <c r="ZO118"/>
      <c r="ZP118"/>
      <c r="ZQ118"/>
      <c r="ZR118"/>
      <c r="ZS118"/>
      <c r="ZT118"/>
      <c r="ZU118"/>
      <c r="ZV118"/>
      <c r="ZW118"/>
      <c r="ZX118"/>
      <c r="ZY118"/>
      <c r="ZZ118"/>
      <c r="AAA118"/>
      <c r="AAB118"/>
      <c r="AAC118"/>
      <c r="AAD118"/>
      <c r="AAE118"/>
      <c r="AAF118"/>
      <c r="AAG118"/>
      <c r="AAH118"/>
      <c r="AAI118"/>
      <c r="AAJ118"/>
      <c r="AAK118"/>
      <c r="AAL118"/>
      <c r="AAM118"/>
      <c r="AAN118"/>
      <c r="AAO118"/>
      <c r="AAP118"/>
      <c r="AAQ118"/>
      <c r="AAR118"/>
      <c r="AAS118"/>
      <c r="AAT118"/>
      <c r="AAU118"/>
      <c r="AAV118"/>
      <c r="AAW118"/>
      <c r="AAX118"/>
      <c r="AAY118"/>
      <c r="AAZ118"/>
      <c r="ABA118"/>
      <c r="ABB118"/>
      <c r="ABC118"/>
      <c r="ABD118"/>
      <c r="ABE118"/>
      <c r="ABF118"/>
      <c r="ABG118"/>
      <c r="ABH118"/>
      <c r="ABI118"/>
      <c r="ABJ118"/>
      <c r="ABK118"/>
      <c r="ABL118"/>
      <c r="ABM118"/>
      <c r="ABN118"/>
      <c r="ABO118"/>
      <c r="ABP118"/>
      <c r="ABQ118"/>
      <c r="ABR118"/>
      <c r="ABS118"/>
      <c r="ABT118"/>
      <c r="ABU118"/>
      <c r="ABV118"/>
      <c r="ABW118"/>
      <c r="ABX118"/>
      <c r="ABY118"/>
      <c r="ABZ118"/>
      <c r="ACA118"/>
      <c r="ACB118"/>
      <c r="ACC118"/>
      <c r="ACD118"/>
      <c r="ACE118"/>
      <c r="ACF118"/>
      <c r="ACG118"/>
      <c r="ACH118"/>
      <c r="ACI118"/>
      <c r="ACJ118"/>
      <c r="ACK118"/>
      <c r="ACL118"/>
      <c r="ACM118"/>
      <c r="ACN118"/>
      <c r="ACO118"/>
      <c r="ACP118"/>
      <c r="ACQ118"/>
      <c r="ACR118"/>
      <c r="ACS118"/>
      <c r="ACT118"/>
      <c r="ACU118"/>
      <c r="ACV118"/>
      <c r="ACW118"/>
      <c r="ACX118"/>
      <c r="ACY118"/>
      <c r="ACZ118"/>
      <c r="ADA118"/>
      <c r="ADB118"/>
      <c r="ADC118"/>
      <c r="ADD118"/>
      <c r="ADE118"/>
      <c r="ADF118"/>
      <c r="ADG118"/>
      <c r="ADH118"/>
      <c r="ADI118"/>
      <c r="ADJ118"/>
      <c r="ADK118"/>
      <c r="ADL118"/>
      <c r="ADM118"/>
      <c r="ADN118"/>
      <c r="ADO118"/>
      <c r="ADP118"/>
      <c r="ADQ118"/>
      <c r="ADR118"/>
      <c r="ADS118"/>
      <c r="ADT118"/>
      <c r="ADU118"/>
      <c r="ADV118"/>
      <c r="ADW118"/>
      <c r="ADX118"/>
      <c r="ADY118"/>
      <c r="ADZ118"/>
      <c r="AEA118"/>
      <c r="AEB118"/>
      <c r="AEC118"/>
      <c r="AED118"/>
      <c r="AEE118"/>
      <c r="AEF118"/>
      <c r="AEG118"/>
      <c r="AEH118"/>
      <c r="AEI118"/>
      <c r="AEJ118"/>
      <c r="AEK118"/>
      <c r="AEL118"/>
      <c r="AEM118"/>
      <c r="AEN118"/>
      <c r="AEO118"/>
      <c r="AEP118"/>
      <c r="AEQ118"/>
      <c r="AER118"/>
      <c r="AES118"/>
      <c r="AET118"/>
      <c r="AEU118"/>
      <c r="AEV118"/>
      <c r="AEW118"/>
      <c r="AEX118"/>
      <c r="AEY118"/>
      <c r="AEZ118"/>
      <c r="AFA118"/>
      <c r="AFB118"/>
      <c r="AFC118"/>
      <c r="AFD118"/>
      <c r="AFE118"/>
      <c r="AFF118"/>
      <c r="AFG118"/>
      <c r="AFH118"/>
      <c r="AFI118"/>
      <c r="AFJ118"/>
      <c r="AFK118"/>
      <c r="AFL118"/>
      <c r="AFM118"/>
      <c r="AFN118"/>
      <c r="AFO118"/>
      <c r="AFP118"/>
      <c r="AFQ118"/>
      <c r="AFR118"/>
      <c r="AFS118"/>
      <c r="AFT118"/>
      <c r="AFU118"/>
      <c r="AFV118"/>
      <c r="AFW118"/>
      <c r="AFX118"/>
      <c r="AFY118"/>
      <c r="AFZ118"/>
      <c r="AGA118"/>
      <c r="AGB118"/>
      <c r="AGC118"/>
      <c r="AGD118"/>
      <c r="AGE118"/>
      <c r="AGF118"/>
      <c r="AGG118"/>
      <c r="AGH118"/>
      <c r="AGI118"/>
      <c r="AGJ118"/>
      <c r="AGK118"/>
      <c r="AGL118"/>
      <c r="AGM118"/>
      <c r="AGN118"/>
      <c r="AGO118"/>
      <c r="AGP118"/>
      <c r="AGQ118"/>
      <c r="AGR118"/>
      <c r="AGS118"/>
      <c r="AGT118"/>
      <c r="AGU118"/>
      <c r="AGV118"/>
      <c r="AGW118"/>
      <c r="AGX118"/>
      <c r="AGY118"/>
      <c r="AGZ118"/>
      <c r="AHA118"/>
      <c r="AHB118"/>
      <c r="AHC118"/>
      <c r="AHD118"/>
      <c r="AHE118"/>
      <c r="AHF118"/>
      <c r="AHG118"/>
      <c r="AHH118"/>
      <c r="AHI118"/>
      <c r="AHJ118"/>
      <c r="AHK118"/>
      <c r="AHL118"/>
      <c r="AHM118"/>
      <c r="AHN118"/>
      <c r="AHO118"/>
      <c r="AHP118"/>
      <c r="AHQ118"/>
      <c r="AHR118"/>
      <c r="AHS118"/>
      <c r="AHT118"/>
      <c r="AHU118"/>
      <c r="AHV118"/>
      <c r="AHW118"/>
      <c r="AHX118"/>
      <c r="AHY118"/>
      <c r="AHZ118"/>
      <c r="AIA118"/>
      <c r="AIB118"/>
      <c r="AIC118"/>
      <c r="AID118"/>
      <c r="AIE118"/>
      <c r="AIF118"/>
      <c r="AIG118"/>
      <c r="AIH118"/>
      <c r="AII118"/>
      <c r="AIJ118"/>
      <c r="AIK118"/>
      <c r="AIL118"/>
      <c r="AIM118"/>
      <c r="AIN118"/>
      <c r="AIO118"/>
      <c r="AIP118"/>
      <c r="AIQ118"/>
      <c r="AIR118"/>
      <c r="AIS118"/>
      <c r="AIT118"/>
      <c r="AIU118"/>
      <c r="AIV118"/>
      <c r="AIW118"/>
      <c r="AIX118"/>
      <c r="AIY118"/>
      <c r="AIZ118"/>
      <c r="AJA118"/>
      <c r="AJB118"/>
      <c r="AJC118"/>
      <c r="AJD118"/>
      <c r="AJE118"/>
      <c r="AJF118"/>
      <c r="AJG118"/>
      <c r="AJH118"/>
      <c r="AJI118"/>
      <c r="AJJ118"/>
      <c r="AJK118"/>
      <c r="AJL118"/>
      <c r="AJM118"/>
      <c r="AJN118"/>
      <c r="AJO118"/>
      <c r="AJP118"/>
      <c r="AJQ118"/>
      <c r="AJR118"/>
      <c r="AJS118"/>
      <c r="AJT118"/>
      <c r="AJU118"/>
      <c r="AJV118"/>
      <c r="AJW118"/>
      <c r="AJX118"/>
      <c r="AJY118"/>
      <c r="AJZ118"/>
      <c r="AKA118"/>
      <c r="AKB118"/>
      <c r="AKC118"/>
      <c r="AKD118"/>
      <c r="AKE118"/>
      <c r="AKF118"/>
      <c r="AKG118"/>
      <c r="AKH118"/>
      <c r="AKI118"/>
      <c r="AKJ118"/>
      <c r="AKK118"/>
      <c r="AKL118"/>
      <c r="AKM118"/>
      <c r="AKN118"/>
      <c r="AKO118"/>
      <c r="AKP118"/>
      <c r="AKQ118"/>
      <c r="AKR118"/>
      <c r="AKS118"/>
      <c r="AKT118"/>
      <c r="AKU118"/>
      <c r="AKV118"/>
      <c r="AKW118"/>
      <c r="AKX118"/>
      <c r="AKY118"/>
      <c r="AKZ118"/>
      <c r="ALA118"/>
      <c r="ALB118"/>
      <c r="ALC118"/>
      <c r="ALD118"/>
      <c r="ALE118"/>
      <c r="ALF118"/>
      <c r="ALG118"/>
      <c r="ALH118"/>
      <c r="ALI118"/>
      <c r="ALJ118"/>
      <c r="ALK118"/>
      <c r="ALL118"/>
      <c r="ALM118"/>
      <c r="ALN118"/>
      <c r="ALO118"/>
      <c r="ALP118"/>
      <c r="ALQ118"/>
      <c r="ALR118"/>
      <c r="ALS118"/>
      <c r="ALT118"/>
      <c r="ALU118"/>
      <c r="ALV118"/>
      <c r="ALW118"/>
      <c r="ALX118"/>
      <c r="ALY118"/>
      <c r="ALZ118"/>
      <c r="AMA118"/>
      <c r="AMB118"/>
      <c r="AMC118"/>
      <c r="AMD118"/>
      <c r="AME118"/>
      <c r="AMF118"/>
      <c r="AMG118"/>
      <c r="AMH118"/>
      <c r="AMI118"/>
      <c r="AMJ118"/>
      <c r="AMK118"/>
      <c r="AML118"/>
      <c r="AMM118"/>
      <c r="AMN118"/>
      <c r="AMO118"/>
      <c r="AMP118"/>
      <c r="AMQ118"/>
      <c r="AMR118"/>
      <c r="AMS118"/>
      <c r="AMT118"/>
      <c r="AMU118"/>
      <c r="AMV118"/>
      <c r="AMW118"/>
      <c r="AMX118"/>
      <c r="AMY118"/>
      <c r="AMZ118"/>
      <c r="ANA118"/>
      <c r="ANB118"/>
      <c r="ANC118"/>
      <c r="AND118"/>
      <c r="ANE118"/>
      <c r="ANF118"/>
      <c r="ANG118"/>
      <c r="ANH118"/>
      <c r="ANI118"/>
      <c r="ANJ118"/>
      <c r="ANK118"/>
      <c r="ANL118"/>
      <c r="ANM118"/>
      <c r="ANN118"/>
      <c r="ANO118"/>
      <c r="ANP118"/>
      <c r="ANQ118"/>
      <c r="ANR118"/>
      <c r="ANS118"/>
      <c r="ANT118"/>
      <c r="ANU118"/>
      <c r="ANV118"/>
      <c r="ANW118"/>
      <c r="ANX118"/>
      <c r="ANY118"/>
      <c r="ANZ118"/>
      <c r="AOA118"/>
      <c r="AOB118"/>
      <c r="AOC118"/>
      <c r="AOD118"/>
      <c r="AOE118"/>
      <c r="AOF118"/>
      <c r="AOG118"/>
      <c r="AOH118"/>
      <c r="AOI118"/>
      <c r="AOJ118"/>
      <c r="AOK118"/>
      <c r="AOL118"/>
      <c r="AOM118"/>
      <c r="AON118"/>
      <c r="AOO118"/>
      <c r="AOP118"/>
      <c r="AOQ118"/>
      <c r="AOR118"/>
      <c r="AOS118"/>
      <c r="AOT118"/>
      <c r="AOU118"/>
      <c r="AOV118"/>
      <c r="AOW118"/>
      <c r="AOX118"/>
      <c r="AOY118"/>
      <c r="AOZ118"/>
      <c r="APA118"/>
      <c r="APB118"/>
      <c r="APC118"/>
      <c r="APD118"/>
      <c r="APE118"/>
      <c r="APF118"/>
      <c r="APG118"/>
      <c r="APH118"/>
      <c r="API118"/>
      <c r="APJ118"/>
      <c r="APK118"/>
      <c r="APL118"/>
      <c r="APM118"/>
      <c r="APN118"/>
      <c r="APO118"/>
      <c r="APP118"/>
      <c r="APQ118"/>
      <c r="APR118"/>
      <c r="APS118"/>
      <c r="APT118"/>
      <c r="APU118"/>
      <c r="APV118"/>
      <c r="APW118"/>
      <c r="APX118"/>
      <c r="APY118"/>
      <c r="APZ118"/>
      <c r="AQA118"/>
      <c r="AQB118"/>
      <c r="AQC118"/>
      <c r="AQD118"/>
      <c r="AQE118"/>
      <c r="AQF118"/>
      <c r="AQG118"/>
      <c r="AQH118"/>
      <c r="AQI118"/>
      <c r="AQJ118"/>
      <c r="AQK118"/>
      <c r="AQL118"/>
      <c r="AQM118"/>
      <c r="AQN118"/>
      <c r="AQO118"/>
      <c r="AQP118"/>
      <c r="AQQ118"/>
      <c r="AQR118"/>
      <c r="AQS118"/>
      <c r="AQT118"/>
      <c r="AQU118"/>
      <c r="AQV118"/>
      <c r="AQW118"/>
      <c r="AQX118"/>
      <c r="AQY118"/>
      <c r="AQZ118"/>
      <c r="ARA118"/>
      <c r="ARB118"/>
      <c r="ARC118"/>
      <c r="ARD118"/>
      <c r="ARE118"/>
      <c r="ARF118"/>
      <c r="ARG118"/>
      <c r="ARH118"/>
      <c r="ARI118"/>
      <c r="ARJ118"/>
      <c r="ARK118"/>
      <c r="ARL118"/>
      <c r="ARM118"/>
      <c r="ARN118"/>
      <c r="ARO118"/>
      <c r="ARP118"/>
      <c r="ARQ118"/>
      <c r="ARR118"/>
      <c r="ARS118"/>
      <c r="ART118"/>
      <c r="ARU118"/>
      <c r="ARV118"/>
      <c r="ARW118"/>
      <c r="ARX118"/>
      <c r="ARY118"/>
      <c r="ARZ118"/>
      <c r="ASA118"/>
      <c r="ASB118"/>
      <c r="ASC118"/>
      <c r="ASD118"/>
      <c r="ASE118"/>
      <c r="ASF118"/>
      <c r="ASG118"/>
      <c r="ASH118"/>
      <c r="ASI118"/>
      <c r="ASJ118"/>
      <c r="ASK118"/>
      <c r="ASL118"/>
      <c r="ASM118"/>
      <c r="ASN118"/>
      <c r="ASO118"/>
      <c r="ASP118"/>
      <c r="ASQ118"/>
      <c r="ASR118"/>
      <c r="ASS118"/>
      <c r="AST118"/>
      <c r="ASU118"/>
      <c r="ASV118"/>
      <c r="ASW118"/>
      <c r="ASX118"/>
      <c r="ASY118"/>
      <c r="ASZ118"/>
      <c r="ATA118"/>
      <c r="ATB118"/>
      <c r="ATC118"/>
      <c r="ATD118"/>
      <c r="ATE118"/>
      <c r="ATF118"/>
      <c r="ATG118"/>
      <c r="ATH118"/>
      <c r="ATI118"/>
      <c r="ATJ118"/>
      <c r="ATK118"/>
      <c r="ATL118"/>
      <c r="ATM118"/>
      <c r="ATN118"/>
      <c r="ATO118"/>
      <c r="ATP118"/>
      <c r="ATQ118"/>
      <c r="ATR118"/>
      <c r="ATS118"/>
      <c r="ATT118"/>
      <c r="ATU118"/>
      <c r="ATV118"/>
      <c r="ATW118"/>
      <c r="ATX118"/>
      <c r="ATY118"/>
      <c r="ATZ118"/>
      <c r="AUA118"/>
      <c r="AUB118"/>
      <c r="AUC118"/>
      <c r="AUD118"/>
      <c r="AUE118"/>
      <c r="AUF118"/>
      <c r="AUG118"/>
      <c r="AUH118"/>
      <c r="AUI118"/>
      <c r="AUJ118"/>
      <c r="AUK118"/>
      <c r="AUL118"/>
      <c r="AUM118"/>
      <c r="AUN118"/>
      <c r="AUO118"/>
      <c r="AUP118"/>
      <c r="AUQ118"/>
      <c r="AUR118"/>
      <c r="AUS118"/>
      <c r="AUT118"/>
      <c r="AUU118"/>
      <c r="AUV118"/>
      <c r="AUW118"/>
      <c r="AUX118"/>
      <c r="AUY118"/>
      <c r="AUZ118"/>
      <c r="AVA118"/>
      <c r="AVB118"/>
      <c r="AVC118"/>
      <c r="AVD118"/>
      <c r="AVE118"/>
      <c r="AVF118"/>
      <c r="AVG118"/>
      <c r="AVH118"/>
      <c r="AVI118"/>
      <c r="AVJ118"/>
      <c r="AVK118"/>
      <c r="AVL118"/>
      <c r="AVM118"/>
      <c r="AVN118"/>
      <c r="AVO118"/>
      <c r="AVP118"/>
      <c r="AVQ118"/>
      <c r="AVR118"/>
      <c r="AVS118"/>
      <c r="AVT118"/>
      <c r="AVU118"/>
      <c r="AVV118"/>
      <c r="AVW118"/>
      <c r="AVX118"/>
      <c r="AVY118"/>
      <c r="AVZ118"/>
      <c r="AWA118"/>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sheetPr>
  <dimension ref="A3:AWA118"/>
  <sheetViews>
    <sheetView workbookViewId="0">
      <pane xSplit="1" ySplit="7" topLeftCell="B53" activePane="bottomRight" state="frozen"/>
      <selection pane="topRight" activeCell="B1" sqref="B1"/>
      <selection pane="bottomLeft" activeCell="A8" sqref="A8"/>
      <selection pane="bottomRight" activeCell="G54" sqref="G54"/>
    </sheetView>
  </sheetViews>
  <sheetFormatPr defaultRowHeight="12.75" x14ac:dyDescent="0.2"/>
  <cols>
    <col min="1" max="1" width="22.5703125" style="1" bestFit="1" customWidth="1"/>
    <col min="2" max="3" width="14.85546875" style="52" customWidth="1"/>
    <col min="4" max="23" width="14.85546875" style="1" customWidth="1"/>
    <col min="24" max="16384" width="9.140625" style="1"/>
  </cols>
  <sheetData>
    <row r="3" spans="1:1275" ht="15" x14ac:dyDescent="0.25">
      <c r="B3" s="39" t="s">
        <v>4078</v>
      </c>
      <c r="C3" s="1"/>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c r="AMK3"/>
      <c r="AML3"/>
      <c r="AMM3"/>
      <c r="AMN3"/>
      <c r="AMO3"/>
      <c r="AMP3"/>
      <c r="AMQ3"/>
      <c r="AMR3"/>
      <c r="AMS3"/>
      <c r="AMT3"/>
      <c r="AMU3"/>
      <c r="AMV3"/>
      <c r="AMW3"/>
      <c r="AMX3"/>
      <c r="AMY3"/>
      <c r="AMZ3"/>
      <c r="ANA3"/>
      <c r="ANB3"/>
      <c r="ANC3"/>
      <c r="AND3"/>
      <c r="ANE3"/>
      <c r="ANF3"/>
      <c r="ANG3"/>
      <c r="ANH3"/>
      <c r="ANI3"/>
      <c r="ANJ3"/>
      <c r="ANK3"/>
      <c r="ANL3"/>
      <c r="ANM3"/>
      <c r="ANN3"/>
      <c r="ANO3"/>
      <c r="ANP3"/>
      <c r="ANQ3"/>
      <c r="ANR3"/>
      <c r="ANS3"/>
      <c r="ANT3"/>
      <c r="ANU3"/>
      <c r="ANV3"/>
      <c r="ANW3"/>
      <c r="ANX3"/>
      <c r="ANY3"/>
      <c r="ANZ3"/>
      <c r="AOA3"/>
      <c r="AOB3"/>
      <c r="AOC3"/>
      <c r="AOD3"/>
      <c r="AOE3"/>
      <c r="AOF3"/>
      <c r="AOG3"/>
      <c r="AOH3"/>
      <c r="AOI3"/>
      <c r="AOJ3"/>
      <c r="AOK3"/>
      <c r="AOL3"/>
      <c r="AOM3"/>
      <c r="AON3"/>
      <c r="AOO3"/>
      <c r="AOP3"/>
      <c r="AOQ3"/>
      <c r="AOR3"/>
      <c r="AOS3"/>
      <c r="AOT3"/>
      <c r="AOU3"/>
      <c r="AOV3"/>
      <c r="AOW3"/>
      <c r="AOX3"/>
      <c r="AOY3"/>
      <c r="AOZ3"/>
      <c r="APA3"/>
      <c r="APB3"/>
      <c r="APC3"/>
      <c r="APD3"/>
      <c r="APE3"/>
      <c r="APF3"/>
      <c r="APG3"/>
      <c r="APH3"/>
      <c r="API3"/>
      <c r="APJ3"/>
      <c r="APK3"/>
      <c r="APL3"/>
      <c r="APM3"/>
      <c r="APN3"/>
      <c r="APO3"/>
      <c r="APP3"/>
      <c r="APQ3"/>
      <c r="APR3"/>
      <c r="APS3"/>
      <c r="APT3"/>
      <c r="APU3"/>
      <c r="APV3"/>
      <c r="APW3"/>
      <c r="APX3"/>
      <c r="APY3"/>
      <c r="APZ3"/>
      <c r="AQA3"/>
      <c r="AQB3"/>
      <c r="AQC3"/>
      <c r="AQD3"/>
      <c r="AQE3"/>
      <c r="AQF3"/>
      <c r="AQG3"/>
      <c r="AQH3"/>
      <c r="AQI3"/>
      <c r="AQJ3"/>
      <c r="AQK3"/>
      <c r="AQL3"/>
      <c r="AQM3"/>
      <c r="AQN3"/>
      <c r="AQO3"/>
      <c r="AQP3"/>
      <c r="AQQ3"/>
      <c r="AQR3"/>
      <c r="AQS3"/>
      <c r="AQT3"/>
      <c r="AQU3"/>
      <c r="AQV3"/>
      <c r="AQW3"/>
      <c r="AQX3"/>
      <c r="AQY3"/>
      <c r="AQZ3"/>
      <c r="ARA3"/>
      <c r="ARB3"/>
      <c r="ARC3"/>
      <c r="ARD3"/>
      <c r="ARE3"/>
      <c r="ARF3"/>
      <c r="ARG3"/>
      <c r="ARH3"/>
      <c r="ARI3"/>
      <c r="ARJ3"/>
      <c r="ARK3"/>
      <c r="ARL3"/>
      <c r="ARM3"/>
      <c r="ARN3"/>
      <c r="ARO3"/>
      <c r="ARP3"/>
      <c r="ARQ3"/>
      <c r="ARR3"/>
      <c r="ARS3"/>
      <c r="ART3"/>
      <c r="ARU3"/>
      <c r="ARV3"/>
      <c r="ARW3"/>
      <c r="ARX3"/>
      <c r="ARY3"/>
      <c r="ARZ3"/>
      <c r="ASA3"/>
      <c r="ASB3"/>
      <c r="ASC3"/>
      <c r="ASD3"/>
      <c r="ASE3"/>
      <c r="ASF3"/>
      <c r="ASG3"/>
      <c r="ASH3"/>
      <c r="ASI3"/>
      <c r="ASJ3"/>
      <c r="ASK3"/>
      <c r="ASL3"/>
      <c r="ASM3"/>
      <c r="ASN3"/>
      <c r="ASO3"/>
      <c r="ASP3"/>
      <c r="ASQ3"/>
      <c r="ASR3"/>
      <c r="ASS3"/>
      <c r="AST3"/>
      <c r="ASU3"/>
      <c r="ASV3"/>
      <c r="ASW3"/>
      <c r="ASX3"/>
      <c r="ASY3"/>
      <c r="ASZ3"/>
      <c r="ATA3"/>
      <c r="ATB3"/>
      <c r="ATC3"/>
      <c r="ATD3"/>
      <c r="ATE3"/>
      <c r="ATF3"/>
      <c r="ATG3"/>
      <c r="ATH3"/>
      <c r="ATI3"/>
      <c r="ATJ3"/>
      <c r="ATK3"/>
      <c r="ATL3"/>
      <c r="ATM3"/>
      <c r="ATN3"/>
      <c r="ATO3"/>
      <c r="ATP3"/>
      <c r="ATQ3"/>
      <c r="ATR3"/>
      <c r="ATS3"/>
      <c r="ATT3"/>
      <c r="ATU3"/>
      <c r="ATV3"/>
      <c r="ATW3"/>
      <c r="ATX3"/>
      <c r="ATY3"/>
      <c r="ATZ3"/>
      <c r="AUA3"/>
      <c r="AUB3"/>
      <c r="AUC3"/>
      <c r="AUD3"/>
      <c r="AUE3"/>
      <c r="AUF3"/>
      <c r="AUG3"/>
      <c r="AUH3"/>
      <c r="AUI3"/>
      <c r="AUJ3"/>
      <c r="AUK3"/>
      <c r="AUL3"/>
      <c r="AUM3"/>
      <c r="AUN3"/>
      <c r="AUO3"/>
      <c r="AUP3"/>
      <c r="AUQ3"/>
      <c r="AUR3"/>
      <c r="AUS3"/>
      <c r="AUT3"/>
      <c r="AUU3"/>
      <c r="AUV3"/>
      <c r="AUW3"/>
      <c r="AUX3"/>
      <c r="AUY3"/>
      <c r="AUZ3"/>
      <c r="AVA3"/>
      <c r="AVB3"/>
      <c r="AVC3"/>
      <c r="AVD3"/>
      <c r="AVE3"/>
      <c r="AVF3"/>
      <c r="AVG3"/>
      <c r="AVH3"/>
      <c r="AVI3"/>
      <c r="AVJ3"/>
      <c r="AVK3"/>
      <c r="AVL3"/>
      <c r="AVM3"/>
      <c r="AVN3"/>
      <c r="AVO3"/>
      <c r="AVP3"/>
      <c r="AVQ3"/>
      <c r="AVR3"/>
      <c r="AVS3"/>
      <c r="AVT3"/>
      <c r="AVU3"/>
      <c r="AVV3"/>
      <c r="AVW3"/>
      <c r="AVX3"/>
      <c r="AVY3"/>
      <c r="AVZ3"/>
      <c r="AWA3"/>
    </row>
    <row r="4" spans="1:1275" ht="51.75" x14ac:dyDescent="0.25">
      <c r="B4" s="1" t="s">
        <v>4115</v>
      </c>
      <c r="C4" s="1"/>
      <c r="J4" s="1" t="s">
        <v>4205</v>
      </c>
      <c r="K4" s="1" t="s">
        <v>4190</v>
      </c>
      <c r="L4" s="1" t="s">
        <v>4117</v>
      </c>
      <c r="T4" s="1" t="s">
        <v>4206</v>
      </c>
      <c r="U4" s="1" t="s">
        <v>4191</v>
      </c>
      <c r="V4" s="1" t="s">
        <v>4118</v>
      </c>
      <c r="AD4" s="1" t="s">
        <v>4207</v>
      </c>
      <c r="AE4" s="1" t="s">
        <v>4192</v>
      </c>
      <c r="AF4" s="1" t="s">
        <v>4116</v>
      </c>
      <c r="AN4" s="1" t="s">
        <v>4208</v>
      </c>
      <c r="AO4" s="1" t="s">
        <v>4193</v>
      </c>
      <c r="AP4" s="1" t="s">
        <v>4204</v>
      </c>
      <c r="AQ4" s="4" t="s">
        <v>4091</v>
      </c>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row>
    <row r="5" spans="1:1275" s="4" customFormat="1" ht="15" x14ac:dyDescent="0.25">
      <c r="A5" s="1"/>
      <c r="B5" s="1" t="s">
        <v>4075</v>
      </c>
      <c r="C5" s="1"/>
      <c r="D5" s="1" t="s">
        <v>4076</v>
      </c>
      <c r="E5" s="1"/>
      <c r="F5" s="1" t="s">
        <v>4077</v>
      </c>
      <c r="G5" s="1"/>
      <c r="H5" s="1" t="s">
        <v>4082</v>
      </c>
      <c r="I5" s="1"/>
      <c r="J5" s="1"/>
      <c r="K5" s="1"/>
      <c r="L5" s="1" t="s">
        <v>4075</v>
      </c>
      <c r="M5" s="1"/>
      <c r="N5" s="1" t="s">
        <v>4076</v>
      </c>
      <c r="O5" s="1"/>
      <c r="P5" s="1" t="s">
        <v>4077</v>
      </c>
      <c r="Q5" s="1"/>
      <c r="R5" s="1" t="s">
        <v>4082</v>
      </c>
      <c r="S5" s="1"/>
      <c r="T5" s="1"/>
      <c r="U5" s="1"/>
      <c r="V5" s="1" t="s">
        <v>4075</v>
      </c>
      <c r="W5" s="1"/>
      <c r="X5" s="1" t="s">
        <v>4076</v>
      </c>
      <c r="Y5" s="1"/>
      <c r="Z5" s="1" t="s">
        <v>4077</v>
      </c>
      <c r="AA5" s="1"/>
      <c r="AB5" s="1" t="s">
        <v>4082</v>
      </c>
      <c r="AC5" s="1"/>
      <c r="AD5" s="1"/>
      <c r="AE5" s="1"/>
      <c r="AF5" s="1" t="s">
        <v>4075</v>
      </c>
      <c r="AG5" s="1"/>
      <c r="AH5" s="1" t="s">
        <v>4076</v>
      </c>
      <c r="AI5" s="1"/>
      <c r="AJ5" s="1" t="s">
        <v>4077</v>
      </c>
      <c r="AK5" s="1"/>
      <c r="AL5" s="1" t="s">
        <v>4082</v>
      </c>
      <c r="AM5" s="1"/>
      <c r="AN5" s="1"/>
      <c r="AO5" s="1"/>
      <c r="AP5" s="1"/>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c r="AMK5"/>
      <c r="AML5"/>
      <c r="AMM5"/>
      <c r="AMN5"/>
      <c r="AMO5"/>
      <c r="AMP5"/>
      <c r="AMQ5"/>
      <c r="AMR5"/>
      <c r="AMS5"/>
      <c r="AMT5"/>
      <c r="AMU5"/>
      <c r="AMV5"/>
      <c r="AMW5"/>
      <c r="AMX5"/>
      <c r="AMY5"/>
      <c r="AMZ5"/>
      <c r="ANA5"/>
      <c r="ANB5"/>
      <c r="ANC5"/>
      <c r="AND5"/>
      <c r="ANE5"/>
      <c r="ANF5"/>
      <c r="ANG5"/>
      <c r="ANH5"/>
      <c r="ANI5"/>
      <c r="ANJ5"/>
      <c r="ANK5"/>
      <c r="ANL5"/>
      <c r="ANM5"/>
      <c r="ANN5"/>
      <c r="ANO5"/>
      <c r="ANP5"/>
      <c r="ANQ5"/>
      <c r="ANR5"/>
      <c r="ANS5"/>
      <c r="ANT5"/>
      <c r="ANU5"/>
      <c r="ANV5"/>
      <c r="ANW5"/>
      <c r="ANX5"/>
      <c r="ANY5"/>
      <c r="ANZ5"/>
      <c r="AOA5"/>
      <c r="AOB5"/>
      <c r="AOC5"/>
      <c r="AOD5"/>
      <c r="AOE5"/>
      <c r="AOF5"/>
      <c r="AOG5"/>
      <c r="AOH5"/>
      <c r="AOI5"/>
      <c r="AOJ5"/>
      <c r="AOK5"/>
      <c r="AOL5"/>
      <c r="AOM5"/>
      <c r="AON5"/>
      <c r="AOO5"/>
      <c r="AOP5"/>
      <c r="AOQ5"/>
      <c r="AOR5"/>
      <c r="AOS5"/>
      <c r="AOT5"/>
      <c r="AOU5"/>
      <c r="AOV5"/>
      <c r="AOW5"/>
      <c r="AOX5"/>
      <c r="AOY5"/>
      <c r="AOZ5"/>
      <c r="APA5"/>
      <c r="APB5"/>
      <c r="APC5"/>
      <c r="APD5"/>
      <c r="APE5"/>
      <c r="APF5"/>
      <c r="APG5"/>
      <c r="APH5"/>
      <c r="API5"/>
      <c r="APJ5"/>
      <c r="APK5"/>
      <c r="APL5"/>
      <c r="APM5"/>
      <c r="APN5"/>
      <c r="APO5"/>
      <c r="APP5"/>
      <c r="APQ5"/>
      <c r="APR5"/>
      <c r="APS5"/>
      <c r="APT5"/>
      <c r="APU5"/>
      <c r="APV5"/>
      <c r="APW5"/>
      <c r="APX5"/>
      <c r="APY5"/>
      <c r="APZ5"/>
      <c r="AQA5"/>
      <c r="AQB5"/>
      <c r="AQC5"/>
      <c r="AQD5"/>
      <c r="AQE5"/>
      <c r="AQF5"/>
      <c r="AQG5"/>
      <c r="AQH5"/>
      <c r="AQI5"/>
      <c r="AQJ5"/>
      <c r="AQK5"/>
      <c r="AQL5"/>
      <c r="AQM5"/>
      <c r="AQN5"/>
      <c r="AQO5"/>
      <c r="AQP5"/>
      <c r="AQQ5"/>
      <c r="AQR5"/>
      <c r="AQS5"/>
      <c r="AQT5"/>
      <c r="AQU5"/>
      <c r="AQV5"/>
      <c r="AQW5"/>
      <c r="AQX5"/>
      <c r="AQY5"/>
      <c r="AQZ5"/>
      <c r="ARA5"/>
      <c r="ARB5"/>
      <c r="ARC5"/>
      <c r="ARD5"/>
      <c r="ARE5"/>
      <c r="ARF5"/>
      <c r="ARG5"/>
      <c r="ARH5"/>
      <c r="ARI5"/>
      <c r="ARJ5"/>
      <c r="ARK5"/>
      <c r="ARL5"/>
      <c r="ARM5"/>
      <c r="ARN5"/>
      <c r="ARO5"/>
      <c r="ARP5"/>
      <c r="ARQ5"/>
      <c r="ARR5"/>
      <c r="ARS5"/>
      <c r="ART5"/>
      <c r="ARU5"/>
      <c r="ARV5"/>
      <c r="ARW5"/>
      <c r="ARX5"/>
      <c r="ARY5"/>
      <c r="ARZ5"/>
      <c r="ASA5"/>
      <c r="ASB5"/>
      <c r="ASC5"/>
      <c r="ASD5"/>
      <c r="ASE5"/>
      <c r="ASF5"/>
      <c r="ASG5"/>
      <c r="ASH5"/>
      <c r="ASI5"/>
      <c r="ASJ5"/>
      <c r="ASK5"/>
      <c r="ASL5"/>
      <c r="ASM5"/>
      <c r="ASN5"/>
      <c r="ASO5"/>
      <c r="ASP5"/>
      <c r="ASQ5"/>
      <c r="ASR5"/>
      <c r="ASS5"/>
      <c r="AST5"/>
      <c r="ASU5"/>
      <c r="ASV5"/>
      <c r="ASW5"/>
      <c r="ASX5"/>
      <c r="ASY5"/>
      <c r="ASZ5"/>
      <c r="ATA5"/>
      <c r="ATB5"/>
      <c r="ATC5"/>
      <c r="ATD5"/>
      <c r="ATE5"/>
      <c r="ATF5"/>
      <c r="ATG5"/>
      <c r="ATH5"/>
      <c r="ATI5"/>
      <c r="ATJ5"/>
      <c r="ATK5"/>
      <c r="ATL5"/>
      <c r="ATM5"/>
      <c r="ATN5"/>
      <c r="ATO5"/>
      <c r="ATP5"/>
      <c r="ATQ5"/>
      <c r="ATR5"/>
      <c r="ATS5"/>
      <c r="ATT5"/>
      <c r="ATU5"/>
      <c r="ATV5"/>
      <c r="ATW5"/>
      <c r="ATX5"/>
      <c r="ATY5"/>
      <c r="ATZ5"/>
      <c r="AUA5"/>
      <c r="AUB5"/>
      <c r="AUC5"/>
      <c r="AUD5"/>
      <c r="AUE5"/>
      <c r="AUF5"/>
      <c r="AUG5"/>
      <c r="AUH5"/>
      <c r="AUI5"/>
      <c r="AUJ5"/>
      <c r="AUK5"/>
      <c r="AUL5"/>
      <c r="AUM5"/>
      <c r="AUN5"/>
      <c r="AUO5"/>
      <c r="AUP5"/>
      <c r="AUQ5"/>
      <c r="AUR5"/>
      <c r="AUS5"/>
      <c r="AUT5"/>
      <c r="AUU5"/>
      <c r="AUV5"/>
      <c r="AUW5"/>
      <c r="AUX5"/>
      <c r="AUY5"/>
      <c r="AUZ5"/>
      <c r="AVA5"/>
      <c r="AVB5"/>
      <c r="AVC5"/>
      <c r="AVD5"/>
      <c r="AVE5"/>
      <c r="AVF5"/>
      <c r="AVG5"/>
      <c r="AVH5"/>
      <c r="AVI5"/>
      <c r="AVJ5"/>
      <c r="AVK5"/>
      <c r="AVL5"/>
      <c r="AVM5"/>
      <c r="AVN5"/>
      <c r="AVO5"/>
      <c r="AVP5"/>
      <c r="AVQ5"/>
      <c r="AVR5"/>
      <c r="AVS5"/>
      <c r="AVT5"/>
      <c r="AVU5"/>
      <c r="AVV5"/>
      <c r="AVW5"/>
      <c r="AVX5"/>
      <c r="AVY5"/>
      <c r="AVZ5"/>
      <c r="AWA5"/>
    </row>
    <row r="6" spans="1:1275" ht="15" x14ac:dyDescent="0.25">
      <c r="A6" s="42" t="s">
        <v>4080</v>
      </c>
      <c r="B6" s="1" t="s">
        <v>4209</v>
      </c>
      <c r="C6" s="102" t="s">
        <v>4092</v>
      </c>
      <c r="D6" s="1" t="s">
        <v>4209</v>
      </c>
      <c r="E6" s="102" t="s">
        <v>4092</v>
      </c>
      <c r="F6" s="1" t="s">
        <v>4209</v>
      </c>
      <c r="G6" s="102" t="s">
        <v>4092</v>
      </c>
      <c r="H6" s="1" t="s">
        <v>4209</v>
      </c>
      <c r="I6" s="102" t="s">
        <v>4092</v>
      </c>
      <c r="L6" s="1" t="s">
        <v>4209</v>
      </c>
      <c r="M6" s="102" t="s">
        <v>4092</v>
      </c>
      <c r="N6" s="1" t="s">
        <v>4209</v>
      </c>
      <c r="O6" s="102" t="s">
        <v>4092</v>
      </c>
      <c r="P6" s="1" t="s">
        <v>4209</v>
      </c>
      <c r="Q6" s="102" t="s">
        <v>4092</v>
      </c>
      <c r="R6" s="1" t="s">
        <v>4209</v>
      </c>
      <c r="S6" s="102" t="s">
        <v>4092</v>
      </c>
      <c r="V6" s="1" t="s">
        <v>4209</v>
      </c>
      <c r="W6" s="102" t="s">
        <v>4092</v>
      </c>
      <c r="X6" s="1" t="s">
        <v>4209</v>
      </c>
      <c r="Y6" s="102" t="s">
        <v>4092</v>
      </c>
      <c r="Z6" s="1" t="s">
        <v>4209</v>
      </c>
      <c r="AA6" s="102" t="s">
        <v>4092</v>
      </c>
      <c r="AB6" s="1" t="s">
        <v>4209</v>
      </c>
      <c r="AC6" s="102" t="s">
        <v>4092</v>
      </c>
      <c r="AF6" s="1" t="s">
        <v>4209</v>
      </c>
      <c r="AG6" s="102" t="s">
        <v>4092</v>
      </c>
      <c r="AH6" s="1" t="s">
        <v>4209</v>
      </c>
      <c r="AI6" s="102" t="s">
        <v>4092</v>
      </c>
      <c r="AJ6" s="1" t="s">
        <v>4209</v>
      </c>
      <c r="AK6" s="102" t="s">
        <v>4092</v>
      </c>
      <c r="AL6" s="1" t="s">
        <v>4209</v>
      </c>
      <c r="AM6" s="102" t="s">
        <v>4092</v>
      </c>
      <c r="AQ6" s="4"/>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row>
    <row r="7" spans="1:1275" ht="15" x14ac:dyDescent="0.25">
      <c r="A7" s="10" t="s">
        <v>207</v>
      </c>
      <c r="B7" s="40">
        <v>1</v>
      </c>
      <c r="C7" s="40">
        <v>8500</v>
      </c>
      <c r="D7" s="40">
        <v>2</v>
      </c>
      <c r="E7" s="40">
        <v>79259.985974790194</v>
      </c>
      <c r="F7" s="40">
        <v>5</v>
      </c>
      <c r="G7" s="40">
        <v>29585.599999999999</v>
      </c>
      <c r="H7" s="40">
        <v>8</v>
      </c>
      <c r="I7" s="40">
        <v>22074.996875323654</v>
      </c>
      <c r="J7" s="40">
        <v>16</v>
      </c>
      <c r="K7" s="40">
        <v>30721.746684510603</v>
      </c>
      <c r="L7" s="40">
        <v>2</v>
      </c>
      <c r="M7" s="40">
        <v>5500</v>
      </c>
      <c r="N7" s="40"/>
      <c r="O7" s="40"/>
      <c r="P7" s="40"/>
      <c r="Q7" s="40"/>
      <c r="R7" s="40">
        <v>3</v>
      </c>
      <c r="S7" s="40">
        <v>48703.333333333336</v>
      </c>
      <c r="T7" s="40">
        <v>5</v>
      </c>
      <c r="U7" s="40">
        <v>31422</v>
      </c>
      <c r="V7" s="40">
        <v>1</v>
      </c>
      <c r="W7" s="40">
        <v>6000</v>
      </c>
      <c r="X7" s="40"/>
      <c r="Y7" s="40"/>
      <c r="Z7" s="40"/>
      <c r="AA7" s="40"/>
      <c r="AB7" s="40"/>
      <c r="AC7" s="40"/>
      <c r="AD7" s="40">
        <v>1</v>
      </c>
      <c r="AE7" s="40">
        <v>6000</v>
      </c>
      <c r="AF7" s="40"/>
      <c r="AG7" s="40"/>
      <c r="AH7" s="40"/>
      <c r="AI7" s="40"/>
      <c r="AJ7" s="40">
        <v>2</v>
      </c>
      <c r="AK7" s="40">
        <v>26100</v>
      </c>
      <c r="AL7" s="40">
        <v>1</v>
      </c>
      <c r="AM7" s="40">
        <v>20000</v>
      </c>
      <c r="AN7" s="40">
        <v>3</v>
      </c>
      <c r="AO7" s="40">
        <v>24066.666666666668</v>
      </c>
      <c r="AP7" s="40">
        <v>25</v>
      </c>
      <c r="AQ7" s="40">
        <v>29074.317878086782</v>
      </c>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c r="APV7"/>
      <c r="APW7"/>
      <c r="APX7"/>
      <c r="APY7"/>
      <c r="APZ7"/>
      <c r="AQA7"/>
      <c r="AQB7"/>
      <c r="AQC7"/>
      <c r="AQD7"/>
      <c r="AQE7"/>
      <c r="AQF7"/>
      <c r="AQG7"/>
      <c r="AQH7"/>
      <c r="AQI7"/>
      <c r="AQJ7"/>
      <c r="AQK7"/>
      <c r="AQL7"/>
      <c r="AQM7"/>
      <c r="AQN7"/>
      <c r="AQO7"/>
      <c r="AQP7"/>
      <c r="AQQ7"/>
      <c r="AQR7"/>
      <c r="AQS7"/>
      <c r="AQT7"/>
      <c r="AQU7"/>
      <c r="AQV7"/>
      <c r="AQW7"/>
      <c r="AQX7"/>
      <c r="AQY7"/>
      <c r="AQZ7"/>
      <c r="ARA7"/>
      <c r="ARB7"/>
      <c r="ARC7"/>
      <c r="ARD7"/>
      <c r="ARE7"/>
      <c r="ARF7"/>
      <c r="ARG7"/>
      <c r="ARH7"/>
      <c r="ARI7"/>
      <c r="ARJ7"/>
      <c r="ARK7"/>
      <c r="ARL7"/>
      <c r="ARM7"/>
      <c r="ARN7"/>
      <c r="ARO7"/>
      <c r="ARP7"/>
      <c r="ARQ7"/>
      <c r="ARR7"/>
      <c r="ARS7"/>
      <c r="ART7"/>
      <c r="ARU7"/>
      <c r="ARV7"/>
      <c r="ARW7"/>
      <c r="ARX7"/>
      <c r="ARY7"/>
      <c r="ARZ7"/>
      <c r="ASA7"/>
      <c r="ASB7"/>
      <c r="ASC7"/>
      <c r="ASD7"/>
      <c r="ASE7"/>
      <c r="ASF7"/>
      <c r="ASG7"/>
      <c r="ASH7"/>
      <c r="ASI7"/>
      <c r="ASJ7"/>
      <c r="ASK7"/>
      <c r="ASL7"/>
      <c r="ASM7"/>
      <c r="ASN7"/>
      <c r="ASO7"/>
      <c r="ASP7"/>
      <c r="ASQ7"/>
      <c r="ASR7"/>
      <c r="ASS7"/>
      <c r="AST7"/>
      <c r="ASU7"/>
      <c r="ASV7"/>
      <c r="ASW7"/>
      <c r="ASX7"/>
      <c r="ASY7"/>
      <c r="ASZ7"/>
      <c r="ATA7"/>
      <c r="ATB7"/>
      <c r="ATC7"/>
      <c r="ATD7"/>
      <c r="ATE7"/>
      <c r="ATF7"/>
      <c r="ATG7"/>
      <c r="ATH7"/>
      <c r="ATI7"/>
      <c r="ATJ7"/>
      <c r="ATK7"/>
      <c r="ATL7"/>
      <c r="ATM7"/>
      <c r="ATN7"/>
      <c r="ATO7"/>
      <c r="ATP7"/>
      <c r="ATQ7"/>
      <c r="ATR7"/>
      <c r="ATS7"/>
      <c r="ATT7"/>
      <c r="ATU7"/>
      <c r="ATV7"/>
      <c r="ATW7"/>
      <c r="ATX7"/>
      <c r="ATY7"/>
      <c r="ATZ7"/>
      <c r="AUA7"/>
      <c r="AUB7"/>
      <c r="AUC7"/>
      <c r="AUD7"/>
      <c r="AUE7"/>
      <c r="AUF7"/>
      <c r="AUG7"/>
      <c r="AUH7"/>
      <c r="AUI7"/>
      <c r="AUJ7"/>
      <c r="AUK7"/>
      <c r="AUL7"/>
      <c r="AUM7"/>
      <c r="AUN7"/>
      <c r="AUO7"/>
      <c r="AUP7"/>
      <c r="AUQ7"/>
      <c r="AUR7"/>
      <c r="AUS7"/>
      <c r="AUT7"/>
      <c r="AUU7"/>
      <c r="AUV7"/>
      <c r="AUW7"/>
      <c r="AUX7"/>
      <c r="AUY7"/>
      <c r="AUZ7"/>
      <c r="AVA7"/>
      <c r="AVB7"/>
      <c r="AVC7"/>
      <c r="AVD7"/>
      <c r="AVE7"/>
      <c r="AVF7"/>
      <c r="AVG7"/>
      <c r="AVH7"/>
      <c r="AVI7"/>
      <c r="AVJ7"/>
      <c r="AVK7"/>
      <c r="AVL7"/>
      <c r="AVM7"/>
      <c r="AVN7"/>
      <c r="AVO7"/>
      <c r="AVP7"/>
      <c r="AVQ7"/>
      <c r="AVR7"/>
      <c r="AVS7"/>
      <c r="AVT7"/>
      <c r="AVU7"/>
      <c r="AVV7"/>
      <c r="AVW7"/>
      <c r="AVX7"/>
      <c r="AVY7"/>
      <c r="AVZ7"/>
      <c r="AWA7"/>
    </row>
    <row r="8" spans="1:1275" ht="15" x14ac:dyDescent="0.25">
      <c r="A8" s="41" t="s">
        <v>193</v>
      </c>
      <c r="B8" s="40"/>
      <c r="C8" s="40"/>
      <c r="D8" s="40"/>
      <c r="E8" s="40"/>
      <c r="F8" s="40"/>
      <c r="G8" s="40"/>
      <c r="H8" s="40"/>
      <c r="I8" s="40"/>
      <c r="J8" s="40"/>
      <c r="K8" s="40"/>
      <c r="L8" s="40">
        <v>1</v>
      </c>
      <c r="M8" s="40">
        <v>5000</v>
      </c>
      <c r="N8" s="40"/>
      <c r="O8" s="40"/>
      <c r="P8" s="40"/>
      <c r="Q8" s="40"/>
      <c r="R8" s="40"/>
      <c r="S8" s="40"/>
      <c r="T8" s="40">
        <v>1</v>
      </c>
      <c r="U8" s="40">
        <v>5000</v>
      </c>
      <c r="V8" s="40"/>
      <c r="W8" s="40"/>
      <c r="X8" s="40"/>
      <c r="Y8" s="40"/>
      <c r="Z8" s="40"/>
      <c r="AA8" s="40"/>
      <c r="AB8" s="40"/>
      <c r="AC8" s="40"/>
      <c r="AD8" s="40"/>
      <c r="AE8" s="40"/>
      <c r="AF8" s="40"/>
      <c r="AG8" s="40"/>
      <c r="AH8" s="40"/>
      <c r="AI8" s="40"/>
      <c r="AJ8" s="40"/>
      <c r="AK8" s="40"/>
      <c r="AL8" s="40"/>
      <c r="AM8" s="40"/>
      <c r="AN8" s="40"/>
      <c r="AO8" s="40"/>
      <c r="AP8" s="40">
        <v>1</v>
      </c>
      <c r="AQ8" s="40">
        <v>5000</v>
      </c>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row>
    <row r="9" spans="1:1275" ht="15" x14ac:dyDescent="0.25">
      <c r="A9" s="41" t="s">
        <v>198</v>
      </c>
      <c r="B9" s="40"/>
      <c r="C9" s="40"/>
      <c r="D9" s="40"/>
      <c r="E9" s="40"/>
      <c r="F9" s="40">
        <v>1</v>
      </c>
      <c r="G9" s="40">
        <v>78000</v>
      </c>
      <c r="H9" s="40"/>
      <c r="I9" s="40"/>
      <c r="J9" s="40">
        <v>1</v>
      </c>
      <c r="K9" s="40">
        <v>78000</v>
      </c>
      <c r="L9" s="40"/>
      <c r="M9" s="40"/>
      <c r="N9" s="40"/>
      <c r="O9" s="40"/>
      <c r="P9" s="40"/>
      <c r="Q9" s="40"/>
      <c r="R9" s="40"/>
      <c r="S9" s="40"/>
      <c r="T9" s="40"/>
      <c r="U9" s="40"/>
      <c r="V9" s="40"/>
      <c r="W9" s="40"/>
      <c r="X9" s="40"/>
      <c r="Y9" s="40"/>
      <c r="Z9" s="40"/>
      <c r="AA9" s="40"/>
      <c r="AB9" s="40"/>
      <c r="AC9" s="40"/>
      <c r="AD9" s="40"/>
      <c r="AE9" s="40"/>
      <c r="AF9" s="40"/>
      <c r="AG9" s="40"/>
      <c r="AH9" s="40"/>
      <c r="AI9" s="40"/>
      <c r="AJ9" s="40"/>
      <c r="AK9" s="40"/>
      <c r="AL9" s="40"/>
      <c r="AM9" s="40"/>
      <c r="AN9" s="40"/>
      <c r="AO9" s="40"/>
      <c r="AP9" s="40">
        <v>1</v>
      </c>
      <c r="AQ9" s="40">
        <v>78000</v>
      </c>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row>
    <row r="10" spans="1:1275" ht="15" x14ac:dyDescent="0.25">
      <c r="A10" s="41" t="s">
        <v>207</v>
      </c>
      <c r="B10" s="40"/>
      <c r="C10" s="40"/>
      <c r="D10" s="40">
        <v>1</v>
      </c>
      <c r="E10" s="40">
        <v>95000</v>
      </c>
      <c r="F10" s="40"/>
      <c r="G10" s="40"/>
      <c r="H10" s="40"/>
      <c r="I10" s="40"/>
      <c r="J10" s="40">
        <v>1</v>
      </c>
      <c r="K10" s="40">
        <v>95000</v>
      </c>
      <c r="L10" s="40"/>
      <c r="M10" s="40"/>
      <c r="N10" s="40"/>
      <c r="O10" s="40"/>
      <c r="P10" s="40"/>
      <c r="Q10" s="40"/>
      <c r="R10" s="40"/>
      <c r="S10" s="40"/>
      <c r="T10" s="40"/>
      <c r="U10" s="40"/>
      <c r="V10" s="40"/>
      <c r="W10" s="40"/>
      <c r="X10" s="40"/>
      <c r="Y10" s="40"/>
      <c r="Z10" s="40"/>
      <c r="AA10" s="40"/>
      <c r="AB10" s="40"/>
      <c r="AC10" s="40"/>
      <c r="AD10" s="40"/>
      <c r="AE10" s="40"/>
      <c r="AF10" s="40"/>
      <c r="AG10" s="40"/>
      <c r="AH10" s="40"/>
      <c r="AI10" s="40"/>
      <c r="AJ10" s="40"/>
      <c r="AK10" s="40"/>
      <c r="AL10" s="40"/>
      <c r="AM10" s="40"/>
      <c r="AN10" s="40"/>
      <c r="AO10" s="40"/>
      <c r="AP10" s="40">
        <v>1</v>
      </c>
      <c r="AQ10" s="40">
        <v>95000</v>
      </c>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row>
    <row r="11" spans="1:1275" ht="15" x14ac:dyDescent="0.25">
      <c r="A11" s="41" t="s">
        <v>165</v>
      </c>
      <c r="B11" s="40">
        <v>1</v>
      </c>
      <c r="C11" s="40">
        <v>8500</v>
      </c>
      <c r="D11" s="40"/>
      <c r="E11" s="40"/>
      <c r="F11" s="40"/>
      <c r="G11" s="40"/>
      <c r="H11" s="40">
        <v>1</v>
      </c>
      <c r="I11" s="40">
        <v>24000</v>
      </c>
      <c r="J11" s="40">
        <v>2</v>
      </c>
      <c r="K11" s="40">
        <v>16250</v>
      </c>
      <c r="L11" s="40">
        <v>1</v>
      </c>
      <c r="M11" s="40">
        <v>6000</v>
      </c>
      <c r="N11" s="40"/>
      <c r="O11" s="40"/>
      <c r="P11" s="40"/>
      <c r="Q11" s="40"/>
      <c r="R11" s="40">
        <v>1</v>
      </c>
      <c r="S11" s="40">
        <v>16110</v>
      </c>
      <c r="T11" s="40">
        <v>2</v>
      </c>
      <c r="U11" s="40">
        <v>11055</v>
      </c>
      <c r="V11" s="40"/>
      <c r="W11" s="40"/>
      <c r="X11" s="40"/>
      <c r="Y11" s="40"/>
      <c r="Z11" s="40"/>
      <c r="AA11" s="40"/>
      <c r="AB11" s="40"/>
      <c r="AC11" s="40"/>
      <c r="AD11" s="40"/>
      <c r="AE11" s="40"/>
      <c r="AF11" s="40"/>
      <c r="AG11" s="40"/>
      <c r="AH11" s="40"/>
      <c r="AI11" s="40"/>
      <c r="AJ11" s="40">
        <v>1</v>
      </c>
      <c r="AK11" s="40">
        <v>7200</v>
      </c>
      <c r="AL11" s="40"/>
      <c r="AM11" s="40"/>
      <c r="AN11" s="40">
        <v>1</v>
      </c>
      <c r="AO11" s="40">
        <v>7200</v>
      </c>
      <c r="AP11" s="40">
        <v>5</v>
      </c>
      <c r="AQ11" s="40">
        <v>12362</v>
      </c>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row>
    <row r="12" spans="1:1275" ht="15" x14ac:dyDescent="0.25">
      <c r="A12" s="41" t="s">
        <v>209</v>
      </c>
      <c r="B12" s="40"/>
      <c r="C12" s="40"/>
      <c r="D12" s="40"/>
      <c r="E12" s="40"/>
      <c r="F12" s="40"/>
      <c r="G12" s="40"/>
      <c r="H12" s="40">
        <v>1</v>
      </c>
      <c r="I12" s="40">
        <v>28109.627547434993</v>
      </c>
      <c r="J12" s="40">
        <v>1</v>
      </c>
      <c r="K12" s="40">
        <v>28109.627547434993</v>
      </c>
      <c r="L12" s="40"/>
      <c r="M12" s="40"/>
      <c r="N12" s="40"/>
      <c r="O12" s="40"/>
      <c r="P12" s="40"/>
      <c r="Q12" s="40"/>
      <c r="R12" s="40"/>
      <c r="S12" s="40"/>
      <c r="T12" s="40"/>
      <c r="U12" s="40"/>
      <c r="V12" s="40"/>
      <c r="W12" s="40"/>
      <c r="X12" s="40"/>
      <c r="Y12" s="40"/>
      <c r="Z12" s="40"/>
      <c r="AA12" s="40"/>
      <c r="AB12" s="40"/>
      <c r="AC12" s="40"/>
      <c r="AD12" s="40"/>
      <c r="AE12" s="40"/>
      <c r="AF12" s="40"/>
      <c r="AG12" s="40"/>
      <c r="AH12" s="40"/>
      <c r="AI12" s="40"/>
      <c r="AJ12" s="40"/>
      <c r="AK12" s="40"/>
      <c r="AL12" s="40"/>
      <c r="AM12" s="40"/>
      <c r="AN12" s="40"/>
      <c r="AO12" s="40"/>
      <c r="AP12" s="40">
        <v>1</v>
      </c>
      <c r="AQ12" s="40">
        <v>28109.627547434993</v>
      </c>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row>
    <row r="13" spans="1:1275" ht="15" x14ac:dyDescent="0.25">
      <c r="A13" s="41" t="s">
        <v>213</v>
      </c>
      <c r="B13" s="40"/>
      <c r="C13" s="40"/>
      <c r="D13" s="40"/>
      <c r="E13" s="40"/>
      <c r="F13" s="40"/>
      <c r="G13" s="40"/>
      <c r="H13" s="40">
        <v>2</v>
      </c>
      <c r="I13" s="40">
        <v>11016.682284980743</v>
      </c>
      <c r="J13" s="40">
        <v>2</v>
      </c>
      <c r="K13" s="40">
        <v>11016.682284980743</v>
      </c>
      <c r="L13" s="40"/>
      <c r="M13" s="40"/>
      <c r="N13" s="40"/>
      <c r="O13" s="40"/>
      <c r="P13" s="40"/>
      <c r="Q13" s="40"/>
      <c r="R13" s="40"/>
      <c r="S13" s="40"/>
      <c r="T13" s="40"/>
      <c r="U13" s="40"/>
      <c r="V13" s="40"/>
      <c r="W13" s="40"/>
      <c r="X13" s="40"/>
      <c r="Y13" s="40"/>
      <c r="Z13" s="40"/>
      <c r="AA13" s="40"/>
      <c r="AB13" s="40"/>
      <c r="AC13" s="40"/>
      <c r="AD13" s="40"/>
      <c r="AE13" s="40"/>
      <c r="AF13" s="40"/>
      <c r="AG13" s="40"/>
      <c r="AH13" s="40"/>
      <c r="AI13" s="40"/>
      <c r="AJ13" s="40"/>
      <c r="AK13" s="40"/>
      <c r="AL13" s="40"/>
      <c r="AM13" s="40"/>
      <c r="AN13" s="40"/>
      <c r="AO13" s="40"/>
      <c r="AP13" s="40">
        <v>2</v>
      </c>
      <c r="AQ13" s="40">
        <v>11016.682284980743</v>
      </c>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row>
    <row r="14" spans="1:1275" ht="15" x14ac:dyDescent="0.25">
      <c r="A14" s="41" t="s">
        <v>220</v>
      </c>
      <c r="B14" s="40"/>
      <c r="C14" s="40"/>
      <c r="D14" s="40"/>
      <c r="E14" s="40"/>
      <c r="F14" s="40"/>
      <c r="G14" s="40"/>
      <c r="H14" s="40"/>
      <c r="I14" s="40"/>
      <c r="J14" s="40"/>
      <c r="K14" s="40"/>
      <c r="L14" s="40"/>
      <c r="M14" s="40"/>
      <c r="N14" s="40"/>
      <c r="O14" s="40"/>
      <c r="P14" s="40"/>
      <c r="Q14" s="40"/>
      <c r="R14" s="40"/>
      <c r="S14" s="40"/>
      <c r="T14" s="40"/>
      <c r="U14" s="40"/>
      <c r="V14" s="40">
        <v>1</v>
      </c>
      <c r="W14" s="40">
        <v>6000</v>
      </c>
      <c r="X14" s="40"/>
      <c r="Y14" s="40"/>
      <c r="Z14" s="40"/>
      <c r="AA14" s="40"/>
      <c r="AB14" s="40"/>
      <c r="AC14" s="40"/>
      <c r="AD14" s="40">
        <v>1</v>
      </c>
      <c r="AE14" s="40">
        <v>6000</v>
      </c>
      <c r="AF14" s="40"/>
      <c r="AG14" s="40"/>
      <c r="AH14" s="40"/>
      <c r="AI14" s="40"/>
      <c r="AJ14" s="40"/>
      <c r="AK14" s="40"/>
      <c r="AL14" s="40"/>
      <c r="AM14" s="40"/>
      <c r="AN14" s="40"/>
      <c r="AO14" s="40"/>
      <c r="AP14" s="40">
        <v>1</v>
      </c>
      <c r="AQ14" s="40">
        <v>6000</v>
      </c>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row>
    <row r="15" spans="1:1275" ht="15" x14ac:dyDescent="0.25">
      <c r="A15" s="41" t="s">
        <v>151</v>
      </c>
      <c r="B15" s="40"/>
      <c r="C15" s="40"/>
      <c r="D15" s="40"/>
      <c r="E15" s="40"/>
      <c r="F15" s="40">
        <v>4</v>
      </c>
      <c r="G15" s="40">
        <v>17482</v>
      </c>
      <c r="H15" s="40">
        <v>3</v>
      </c>
      <c r="I15" s="40">
        <v>25485.660961730911</v>
      </c>
      <c r="J15" s="40">
        <v>7</v>
      </c>
      <c r="K15" s="40">
        <v>20912.140412170389</v>
      </c>
      <c r="L15" s="40"/>
      <c r="M15" s="40"/>
      <c r="N15" s="40"/>
      <c r="O15" s="40"/>
      <c r="P15" s="40"/>
      <c r="Q15" s="40"/>
      <c r="R15" s="40">
        <v>2</v>
      </c>
      <c r="S15" s="40">
        <v>65000</v>
      </c>
      <c r="T15" s="40">
        <v>2</v>
      </c>
      <c r="U15" s="40">
        <v>65000</v>
      </c>
      <c r="V15" s="40"/>
      <c r="W15" s="40"/>
      <c r="X15" s="40"/>
      <c r="Y15" s="40"/>
      <c r="Z15" s="40"/>
      <c r="AA15" s="40"/>
      <c r="AB15" s="40"/>
      <c r="AC15" s="40"/>
      <c r="AD15" s="40"/>
      <c r="AE15" s="40"/>
      <c r="AF15" s="40"/>
      <c r="AG15" s="40"/>
      <c r="AH15" s="40"/>
      <c r="AI15" s="40"/>
      <c r="AJ15" s="40">
        <v>1</v>
      </c>
      <c r="AK15" s="40">
        <v>45000</v>
      </c>
      <c r="AL15" s="40"/>
      <c r="AM15" s="40"/>
      <c r="AN15" s="40">
        <v>1</v>
      </c>
      <c r="AO15" s="40">
        <v>45000</v>
      </c>
      <c r="AP15" s="40">
        <v>10</v>
      </c>
      <c r="AQ15" s="40">
        <v>32138.498288519273</v>
      </c>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row>
    <row r="16" spans="1:1275" ht="15" x14ac:dyDescent="0.25">
      <c r="A16" s="41" t="s">
        <v>184</v>
      </c>
      <c r="B16" s="40"/>
      <c r="C16" s="40"/>
      <c r="D16" s="40">
        <v>1</v>
      </c>
      <c r="E16" s="40">
        <v>63519.971949580387</v>
      </c>
      <c r="F16" s="40"/>
      <c r="G16" s="40"/>
      <c r="H16" s="40">
        <v>1</v>
      </c>
      <c r="I16" s="40">
        <v>26000</v>
      </c>
      <c r="J16" s="40">
        <v>2</v>
      </c>
      <c r="K16" s="40">
        <v>44759.985974790194</v>
      </c>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v>2</v>
      </c>
      <c r="AQ16" s="40">
        <v>44759.985974790194</v>
      </c>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row>
    <row r="17" spans="1:1275" ht="15" x14ac:dyDescent="0.25">
      <c r="A17" s="41" t="s">
        <v>242</v>
      </c>
      <c r="B17" s="40"/>
      <c r="C17" s="40"/>
      <c r="D17" s="40"/>
      <c r="E17" s="40"/>
      <c r="F17" s="40"/>
      <c r="G17" s="40"/>
      <c r="H17" s="40"/>
      <c r="I17" s="40"/>
      <c r="J17" s="40"/>
      <c r="K17" s="40"/>
      <c r="L17" s="40"/>
      <c r="M17" s="40"/>
      <c r="N17" s="40"/>
      <c r="O17" s="40"/>
      <c r="P17" s="40"/>
      <c r="Q17" s="40"/>
      <c r="R17" s="40"/>
      <c r="S17" s="40"/>
      <c r="T17" s="40"/>
      <c r="U17" s="40"/>
      <c r="V17" s="40"/>
      <c r="W17" s="40"/>
      <c r="X17" s="40"/>
      <c r="Y17" s="40"/>
      <c r="Z17" s="40"/>
      <c r="AA17" s="40"/>
      <c r="AB17" s="40"/>
      <c r="AC17" s="40"/>
      <c r="AD17" s="40"/>
      <c r="AE17" s="40"/>
      <c r="AF17" s="40"/>
      <c r="AG17" s="40"/>
      <c r="AH17" s="40"/>
      <c r="AI17" s="40"/>
      <c r="AJ17" s="40"/>
      <c r="AK17" s="40"/>
      <c r="AL17" s="40">
        <v>1</v>
      </c>
      <c r="AM17" s="40">
        <v>20000</v>
      </c>
      <c r="AN17" s="40">
        <v>1</v>
      </c>
      <c r="AO17" s="40">
        <v>20000</v>
      </c>
      <c r="AP17" s="40">
        <v>1</v>
      </c>
      <c r="AQ17" s="40">
        <v>20000</v>
      </c>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row>
    <row r="18" spans="1:1275" ht="15" x14ac:dyDescent="0.25">
      <c r="A18" s="10" t="s">
        <v>4103</v>
      </c>
      <c r="B18" s="40">
        <v>1</v>
      </c>
      <c r="C18" s="40">
        <v>21000</v>
      </c>
      <c r="D18" s="40">
        <v>4</v>
      </c>
      <c r="E18" s="40">
        <v>41146.5</v>
      </c>
      <c r="F18" s="40">
        <v>12</v>
      </c>
      <c r="G18" s="40">
        <v>57256.772600773285</v>
      </c>
      <c r="H18" s="40">
        <v>4</v>
      </c>
      <c r="I18" s="40">
        <v>21095</v>
      </c>
      <c r="J18" s="40">
        <v>21</v>
      </c>
      <c r="K18" s="40">
        <v>45573.679581394259</v>
      </c>
      <c r="L18" s="40">
        <v>1</v>
      </c>
      <c r="M18" s="40">
        <v>33500</v>
      </c>
      <c r="N18" s="40">
        <v>7</v>
      </c>
      <c r="O18" s="40">
        <v>49428.519836549218</v>
      </c>
      <c r="P18" s="40">
        <v>6</v>
      </c>
      <c r="Q18" s="40">
        <v>27735.133019918281</v>
      </c>
      <c r="R18" s="40">
        <v>6</v>
      </c>
      <c r="S18" s="40">
        <v>45033.333333333336</v>
      </c>
      <c r="T18" s="40">
        <v>20</v>
      </c>
      <c r="U18" s="40">
        <v>40805.521848767705</v>
      </c>
      <c r="V18" s="40"/>
      <c r="W18" s="40"/>
      <c r="X18" s="40">
        <v>2</v>
      </c>
      <c r="Y18" s="40">
        <v>39600</v>
      </c>
      <c r="Z18" s="40">
        <v>1</v>
      </c>
      <c r="AA18" s="40">
        <v>57600</v>
      </c>
      <c r="AB18" s="40"/>
      <c r="AC18" s="40"/>
      <c r="AD18" s="40">
        <v>3</v>
      </c>
      <c r="AE18" s="40">
        <v>45600</v>
      </c>
      <c r="AF18" s="40">
        <v>2</v>
      </c>
      <c r="AG18" s="40">
        <v>22573.282773151564</v>
      </c>
      <c r="AH18" s="40">
        <v>1</v>
      </c>
      <c r="AI18" s="40">
        <v>56400</v>
      </c>
      <c r="AJ18" s="40">
        <v>4</v>
      </c>
      <c r="AK18" s="40">
        <v>42250</v>
      </c>
      <c r="AL18" s="40">
        <v>3</v>
      </c>
      <c r="AM18" s="40">
        <v>31088</v>
      </c>
      <c r="AN18" s="40">
        <v>10</v>
      </c>
      <c r="AO18" s="40">
        <v>36381.056554630311</v>
      </c>
      <c r="AP18" s="40">
        <v>54</v>
      </c>
      <c r="AQ18" s="40">
        <v>42106.819883906232</v>
      </c>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row>
    <row r="19" spans="1:1275" ht="15" x14ac:dyDescent="0.25">
      <c r="A19" s="41" t="s">
        <v>4101</v>
      </c>
      <c r="B19" s="40">
        <v>1</v>
      </c>
      <c r="C19" s="40">
        <v>21000</v>
      </c>
      <c r="D19" s="40"/>
      <c r="E19" s="40"/>
      <c r="F19" s="40"/>
      <c r="G19" s="40"/>
      <c r="H19" s="40"/>
      <c r="I19" s="40"/>
      <c r="J19" s="40">
        <v>1</v>
      </c>
      <c r="K19" s="40">
        <v>21000</v>
      </c>
      <c r="L19" s="40"/>
      <c r="M19" s="40"/>
      <c r="N19" s="40"/>
      <c r="O19" s="40"/>
      <c r="P19" s="40"/>
      <c r="Q19" s="40"/>
      <c r="R19" s="40"/>
      <c r="S19" s="40"/>
      <c r="T19" s="40"/>
      <c r="U19" s="40"/>
      <c r="V19" s="40"/>
      <c r="W19" s="40"/>
      <c r="X19" s="40"/>
      <c r="Y19" s="40"/>
      <c r="Z19" s="40"/>
      <c r="AA19" s="40"/>
      <c r="AB19" s="40"/>
      <c r="AC19" s="40"/>
      <c r="AD19" s="40"/>
      <c r="AE19" s="40"/>
      <c r="AF19" s="40"/>
      <c r="AG19" s="40"/>
      <c r="AH19" s="40"/>
      <c r="AI19" s="40"/>
      <c r="AJ19" s="40"/>
      <c r="AK19" s="40"/>
      <c r="AL19" s="40"/>
      <c r="AM19" s="40"/>
      <c r="AN19" s="40"/>
      <c r="AO19" s="40"/>
      <c r="AP19" s="40">
        <v>1</v>
      </c>
      <c r="AQ19" s="40">
        <v>21000</v>
      </c>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row>
    <row r="20" spans="1:1275" ht="15" x14ac:dyDescent="0.25">
      <c r="A20" s="41" t="s">
        <v>166</v>
      </c>
      <c r="B20" s="40"/>
      <c r="C20" s="40"/>
      <c r="D20" s="40"/>
      <c r="E20" s="40"/>
      <c r="F20" s="40">
        <v>2</v>
      </c>
      <c r="G20" s="40">
        <v>43010.635604639712</v>
      </c>
      <c r="H20" s="40"/>
      <c r="I20" s="40"/>
      <c r="J20" s="40">
        <v>2</v>
      </c>
      <c r="K20" s="40">
        <v>43010.635604639712</v>
      </c>
      <c r="L20" s="40">
        <v>1</v>
      </c>
      <c r="M20" s="40">
        <v>33500</v>
      </c>
      <c r="N20" s="40"/>
      <c r="O20" s="40"/>
      <c r="P20" s="40"/>
      <c r="Q20" s="40"/>
      <c r="R20" s="40"/>
      <c r="S20" s="40"/>
      <c r="T20" s="40">
        <v>1</v>
      </c>
      <c r="U20" s="40">
        <v>33500</v>
      </c>
      <c r="V20" s="40"/>
      <c r="W20" s="40"/>
      <c r="X20" s="40"/>
      <c r="Y20" s="40"/>
      <c r="Z20" s="40"/>
      <c r="AA20" s="40"/>
      <c r="AB20" s="40"/>
      <c r="AC20" s="40"/>
      <c r="AD20" s="40"/>
      <c r="AE20" s="40"/>
      <c r="AF20" s="40">
        <v>1</v>
      </c>
      <c r="AG20" s="40">
        <v>9146.5655463031271</v>
      </c>
      <c r="AH20" s="40"/>
      <c r="AI20" s="40"/>
      <c r="AJ20" s="40"/>
      <c r="AK20" s="40"/>
      <c r="AL20" s="40"/>
      <c r="AM20" s="40"/>
      <c r="AN20" s="40">
        <v>1</v>
      </c>
      <c r="AO20" s="40">
        <v>9146.5655463031271</v>
      </c>
      <c r="AP20" s="40">
        <v>4</v>
      </c>
      <c r="AQ20" s="40">
        <v>32166.959188895638</v>
      </c>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row>
    <row r="21" spans="1:1275" ht="15" x14ac:dyDescent="0.25">
      <c r="A21" s="41" t="s">
        <v>2761</v>
      </c>
      <c r="B21" s="40"/>
      <c r="C21" s="40"/>
      <c r="D21" s="40">
        <v>1</v>
      </c>
      <c r="E21" s="40">
        <v>12000</v>
      </c>
      <c r="F21" s="40">
        <v>1</v>
      </c>
      <c r="G21" s="40">
        <v>12000</v>
      </c>
      <c r="H21" s="40"/>
      <c r="I21" s="40"/>
      <c r="J21" s="40">
        <v>2</v>
      </c>
      <c r="K21" s="40">
        <v>12000</v>
      </c>
      <c r="L21" s="40"/>
      <c r="M21" s="40"/>
      <c r="N21" s="40"/>
      <c r="O21" s="40"/>
      <c r="P21" s="40"/>
      <c r="Q21" s="40"/>
      <c r="R21" s="40"/>
      <c r="S21" s="40"/>
      <c r="T21" s="40"/>
      <c r="U21" s="40"/>
      <c r="V21" s="40"/>
      <c r="W21" s="40"/>
      <c r="X21" s="40">
        <v>1</v>
      </c>
      <c r="Y21" s="40">
        <v>30000</v>
      </c>
      <c r="Z21" s="40"/>
      <c r="AA21" s="40"/>
      <c r="AB21" s="40"/>
      <c r="AC21" s="40"/>
      <c r="AD21" s="40">
        <v>1</v>
      </c>
      <c r="AE21" s="40">
        <v>30000</v>
      </c>
      <c r="AF21" s="40"/>
      <c r="AG21" s="40"/>
      <c r="AH21" s="40"/>
      <c r="AI21" s="40"/>
      <c r="AJ21" s="40"/>
      <c r="AK21" s="40"/>
      <c r="AL21" s="40"/>
      <c r="AM21" s="40"/>
      <c r="AN21" s="40"/>
      <c r="AO21" s="40"/>
      <c r="AP21" s="40">
        <v>3</v>
      </c>
      <c r="AQ21" s="40">
        <v>18000</v>
      </c>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row>
    <row r="22" spans="1:1275" ht="15" x14ac:dyDescent="0.25">
      <c r="A22" s="41" t="s">
        <v>163</v>
      </c>
      <c r="B22" s="40"/>
      <c r="C22" s="40"/>
      <c r="D22" s="40">
        <v>1</v>
      </c>
      <c r="E22" s="40">
        <v>41000</v>
      </c>
      <c r="F22" s="40">
        <v>2</v>
      </c>
      <c r="G22" s="40">
        <v>103500</v>
      </c>
      <c r="H22" s="40"/>
      <c r="I22" s="40"/>
      <c r="J22" s="40">
        <v>3</v>
      </c>
      <c r="K22" s="40">
        <v>82666.666666666672</v>
      </c>
      <c r="L22" s="40"/>
      <c r="M22" s="40"/>
      <c r="N22" s="40"/>
      <c r="O22" s="40"/>
      <c r="P22" s="40"/>
      <c r="Q22" s="40"/>
      <c r="R22" s="40">
        <v>1</v>
      </c>
      <c r="S22" s="40">
        <v>31200</v>
      </c>
      <c r="T22" s="40">
        <v>1</v>
      </c>
      <c r="U22" s="40">
        <v>31200</v>
      </c>
      <c r="V22" s="40"/>
      <c r="W22" s="40"/>
      <c r="X22" s="40"/>
      <c r="Y22" s="40"/>
      <c r="Z22" s="40"/>
      <c r="AA22" s="40"/>
      <c r="AB22" s="40"/>
      <c r="AC22" s="40"/>
      <c r="AD22" s="40"/>
      <c r="AE22" s="40"/>
      <c r="AF22" s="40"/>
      <c r="AG22" s="40"/>
      <c r="AH22" s="40"/>
      <c r="AI22" s="40"/>
      <c r="AJ22" s="40">
        <v>1</v>
      </c>
      <c r="AK22" s="40">
        <v>55000</v>
      </c>
      <c r="AL22" s="40"/>
      <c r="AM22" s="40"/>
      <c r="AN22" s="40">
        <v>1</v>
      </c>
      <c r="AO22" s="40">
        <v>55000</v>
      </c>
      <c r="AP22" s="40">
        <v>5</v>
      </c>
      <c r="AQ22" s="40">
        <v>66840</v>
      </c>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row>
    <row r="23" spans="1:1275" ht="15" x14ac:dyDescent="0.25">
      <c r="A23" s="41" t="s">
        <v>176</v>
      </c>
      <c r="B23" s="40"/>
      <c r="C23" s="40"/>
      <c r="D23" s="40"/>
      <c r="E23" s="40"/>
      <c r="F23" s="40"/>
      <c r="G23" s="40"/>
      <c r="H23" s="40"/>
      <c r="I23" s="40"/>
      <c r="J23" s="40"/>
      <c r="K23" s="40"/>
      <c r="L23" s="40"/>
      <c r="M23" s="40"/>
      <c r="N23" s="40">
        <v>1</v>
      </c>
      <c r="O23" s="40">
        <v>36000</v>
      </c>
      <c r="P23" s="40">
        <v>2</v>
      </c>
      <c r="Q23" s="40">
        <v>32800</v>
      </c>
      <c r="R23" s="40"/>
      <c r="S23" s="40"/>
      <c r="T23" s="40">
        <v>3</v>
      </c>
      <c r="U23" s="40">
        <v>33866.666666666664</v>
      </c>
      <c r="V23" s="40"/>
      <c r="W23" s="40"/>
      <c r="X23" s="40"/>
      <c r="Y23" s="40"/>
      <c r="Z23" s="40"/>
      <c r="AA23" s="40"/>
      <c r="AB23" s="40"/>
      <c r="AC23" s="40"/>
      <c r="AD23" s="40"/>
      <c r="AE23" s="40"/>
      <c r="AF23" s="40"/>
      <c r="AG23" s="40"/>
      <c r="AH23" s="40"/>
      <c r="AI23" s="40"/>
      <c r="AJ23" s="40"/>
      <c r="AK23" s="40"/>
      <c r="AL23" s="40">
        <v>1</v>
      </c>
      <c r="AM23" s="40">
        <v>42000</v>
      </c>
      <c r="AN23" s="40">
        <v>1</v>
      </c>
      <c r="AO23" s="40">
        <v>42000</v>
      </c>
      <c r="AP23" s="40">
        <v>4</v>
      </c>
      <c r="AQ23" s="40">
        <v>35900</v>
      </c>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row>
    <row r="24" spans="1:1275" ht="15" x14ac:dyDescent="0.25">
      <c r="A24" s="41" t="s">
        <v>227</v>
      </c>
      <c r="B24" s="40"/>
      <c r="C24" s="40"/>
      <c r="D24" s="40"/>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v>1</v>
      </c>
      <c r="AM24" s="40">
        <v>24864</v>
      </c>
      <c r="AN24" s="40">
        <v>1</v>
      </c>
      <c r="AO24" s="40">
        <v>24864</v>
      </c>
      <c r="AP24" s="40">
        <v>1</v>
      </c>
      <c r="AQ24" s="40">
        <v>24864</v>
      </c>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row>
    <row r="25" spans="1:1275" ht="15" x14ac:dyDescent="0.25">
      <c r="A25" s="41" t="s">
        <v>240</v>
      </c>
      <c r="B25" s="40"/>
      <c r="C25" s="40"/>
      <c r="D25" s="40"/>
      <c r="E25" s="40"/>
      <c r="F25" s="40">
        <v>1</v>
      </c>
      <c r="G25" s="40">
        <v>100800</v>
      </c>
      <c r="H25" s="40"/>
      <c r="I25" s="40"/>
      <c r="J25" s="40">
        <v>1</v>
      </c>
      <c r="K25" s="40">
        <v>100800</v>
      </c>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v>1</v>
      </c>
      <c r="AQ25" s="40">
        <v>100800</v>
      </c>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row>
    <row r="26" spans="1:1275" ht="15" x14ac:dyDescent="0.25">
      <c r="A26" s="41" t="s">
        <v>179</v>
      </c>
      <c r="B26" s="40"/>
      <c r="C26" s="40"/>
      <c r="D26" s="40"/>
      <c r="E26" s="40"/>
      <c r="F26" s="40"/>
      <c r="G26" s="40"/>
      <c r="H26" s="40"/>
      <c r="I26" s="40"/>
      <c r="J26" s="40"/>
      <c r="K26" s="40"/>
      <c r="L26" s="40"/>
      <c r="M26" s="40"/>
      <c r="N26" s="40">
        <v>1</v>
      </c>
      <c r="O26" s="40">
        <v>48000</v>
      </c>
      <c r="P26" s="40"/>
      <c r="Q26" s="40"/>
      <c r="R26" s="40">
        <v>1</v>
      </c>
      <c r="S26" s="40">
        <v>62000</v>
      </c>
      <c r="T26" s="40">
        <v>2</v>
      </c>
      <c r="U26" s="40">
        <v>55000</v>
      </c>
      <c r="V26" s="40"/>
      <c r="W26" s="40"/>
      <c r="X26" s="40">
        <v>1</v>
      </c>
      <c r="Y26" s="40">
        <v>49200</v>
      </c>
      <c r="Z26" s="40"/>
      <c r="AA26" s="40"/>
      <c r="AB26" s="40"/>
      <c r="AC26" s="40"/>
      <c r="AD26" s="40">
        <v>1</v>
      </c>
      <c r="AE26" s="40">
        <v>49200</v>
      </c>
      <c r="AF26" s="40"/>
      <c r="AG26" s="40"/>
      <c r="AH26" s="40"/>
      <c r="AI26" s="40"/>
      <c r="AJ26" s="40"/>
      <c r="AK26" s="40"/>
      <c r="AL26" s="40"/>
      <c r="AM26" s="40"/>
      <c r="AN26" s="40"/>
      <c r="AO26" s="40"/>
      <c r="AP26" s="40">
        <v>3</v>
      </c>
      <c r="AQ26" s="40">
        <v>53066.666666666664</v>
      </c>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row>
    <row r="27" spans="1:1275" ht="15" x14ac:dyDescent="0.25">
      <c r="A27" s="41" t="s">
        <v>150</v>
      </c>
      <c r="B27" s="40"/>
      <c r="C27" s="40"/>
      <c r="D27" s="40"/>
      <c r="E27" s="40"/>
      <c r="F27" s="40">
        <v>2</v>
      </c>
      <c r="G27" s="40">
        <v>34380</v>
      </c>
      <c r="H27" s="40">
        <v>2</v>
      </c>
      <c r="I27" s="40">
        <v>16480</v>
      </c>
      <c r="J27" s="40">
        <v>4</v>
      </c>
      <c r="K27" s="40">
        <v>25430</v>
      </c>
      <c r="L27" s="40"/>
      <c r="M27" s="40"/>
      <c r="N27" s="40">
        <v>1</v>
      </c>
      <c r="O27" s="40">
        <v>85333.333333333328</v>
      </c>
      <c r="P27" s="40">
        <v>2</v>
      </c>
      <c r="Q27" s="40">
        <v>30250</v>
      </c>
      <c r="R27" s="40">
        <v>2</v>
      </c>
      <c r="S27" s="40">
        <v>32500</v>
      </c>
      <c r="T27" s="40">
        <v>5</v>
      </c>
      <c r="U27" s="40">
        <v>42166.666666666664</v>
      </c>
      <c r="V27" s="40"/>
      <c r="W27" s="40"/>
      <c r="X27" s="40"/>
      <c r="Y27" s="40"/>
      <c r="Z27" s="40">
        <v>1</v>
      </c>
      <c r="AA27" s="40">
        <v>57600</v>
      </c>
      <c r="AB27" s="40"/>
      <c r="AC27" s="40"/>
      <c r="AD27" s="40">
        <v>1</v>
      </c>
      <c r="AE27" s="40">
        <v>57600</v>
      </c>
      <c r="AF27" s="40"/>
      <c r="AG27" s="40"/>
      <c r="AH27" s="40"/>
      <c r="AI27" s="40"/>
      <c r="AJ27" s="40">
        <v>1</v>
      </c>
      <c r="AK27" s="40">
        <v>24000</v>
      </c>
      <c r="AL27" s="40"/>
      <c r="AM27" s="40"/>
      <c r="AN27" s="40">
        <v>1</v>
      </c>
      <c r="AO27" s="40">
        <v>24000</v>
      </c>
      <c r="AP27" s="40">
        <v>11</v>
      </c>
      <c r="AQ27" s="40">
        <v>35832.121212121208</v>
      </c>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row>
    <row r="28" spans="1:1275" ht="15" x14ac:dyDescent="0.25">
      <c r="A28" s="41" t="s">
        <v>186</v>
      </c>
      <c r="B28" s="40"/>
      <c r="C28" s="40"/>
      <c r="D28" s="40"/>
      <c r="E28" s="40"/>
      <c r="F28" s="40">
        <v>1</v>
      </c>
      <c r="G28" s="40">
        <v>36000</v>
      </c>
      <c r="H28" s="40"/>
      <c r="I28" s="40"/>
      <c r="J28" s="40">
        <v>1</v>
      </c>
      <c r="K28" s="40">
        <v>36000</v>
      </c>
      <c r="L28" s="40"/>
      <c r="M28" s="40"/>
      <c r="N28" s="40">
        <v>1</v>
      </c>
      <c r="O28" s="40">
        <v>60000</v>
      </c>
      <c r="P28" s="40"/>
      <c r="Q28" s="40"/>
      <c r="R28" s="40"/>
      <c r="S28" s="40"/>
      <c r="T28" s="40">
        <v>1</v>
      </c>
      <c r="U28" s="40">
        <v>60000</v>
      </c>
      <c r="V28" s="40"/>
      <c r="W28" s="40"/>
      <c r="X28" s="40"/>
      <c r="Y28" s="40"/>
      <c r="Z28" s="40"/>
      <c r="AA28" s="40"/>
      <c r="AB28" s="40"/>
      <c r="AC28" s="40"/>
      <c r="AD28" s="40"/>
      <c r="AE28" s="40"/>
      <c r="AF28" s="40"/>
      <c r="AG28" s="40"/>
      <c r="AH28" s="40"/>
      <c r="AI28" s="40"/>
      <c r="AJ28" s="40"/>
      <c r="AK28" s="40"/>
      <c r="AL28" s="40"/>
      <c r="AM28" s="40"/>
      <c r="AN28" s="40"/>
      <c r="AO28" s="40"/>
      <c r="AP28" s="40">
        <v>2</v>
      </c>
      <c r="AQ28" s="40">
        <v>48000</v>
      </c>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row>
    <row r="29" spans="1:1275" ht="15" x14ac:dyDescent="0.25">
      <c r="A29" s="41" t="s">
        <v>143</v>
      </c>
      <c r="B29" s="40"/>
      <c r="C29" s="40"/>
      <c r="D29" s="40">
        <v>2</v>
      </c>
      <c r="E29" s="40">
        <v>55793</v>
      </c>
      <c r="F29" s="40">
        <v>3</v>
      </c>
      <c r="G29" s="40">
        <v>58833.333333333336</v>
      </c>
      <c r="H29" s="40">
        <v>2</v>
      </c>
      <c r="I29" s="40">
        <v>25710</v>
      </c>
      <c r="J29" s="40">
        <v>7</v>
      </c>
      <c r="K29" s="40">
        <v>48500.857142857145</v>
      </c>
      <c r="L29" s="40"/>
      <c r="M29" s="40"/>
      <c r="N29" s="40">
        <v>3</v>
      </c>
      <c r="O29" s="40">
        <v>38888.768507503723</v>
      </c>
      <c r="P29" s="40">
        <v>2</v>
      </c>
      <c r="Q29" s="40">
        <v>20155.39905975484</v>
      </c>
      <c r="R29" s="40">
        <v>2</v>
      </c>
      <c r="S29" s="40">
        <v>56000</v>
      </c>
      <c r="T29" s="40">
        <v>7</v>
      </c>
      <c r="U29" s="40">
        <v>38425.300520288692</v>
      </c>
      <c r="V29" s="40"/>
      <c r="W29" s="40"/>
      <c r="X29" s="40"/>
      <c r="Y29" s="40"/>
      <c r="Z29" s="40"/>
      <c r="AA29" s="40"/>
      <c r="AB29" s="40"/>
      <c r="AC29" s="40"/>
      <c r="AD29" s="40"/>
      <c r="AE29" s="40"/>
      <c r="AF29" s="40">
        <v>1</v>
      </c>
      <c r="AG29" s="40">
        <v>36000</v>
      </c>
      <c r="AH29" s="40">
        <v>1</v>
      </c>
      <c r="AI29" s="40">
        <v>56400</v>
      </c>
      <c r="AJ29" s="40">
        <v>2</v>
      </c>
      <c r="AK29" s="40">
        <v>45000</v>
      </c>
      <c r="AL29" s="40">
        <v>1</v>
      </c>
      <c r="AM29" s="40">
        <v>26400</v>
      </c>
      <c r="AN29" s="40">
        <v>5</v>
      </c>
      <c r="AO29" s="40">
        <v>41760</v>
      </c>
      <c r="AP29" s="40">
        <v>19</v>
      </c>
      <c r="AQ29" s="40">
        <v>43014.900191685309</v>
      </c>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row>
    <row r="30" spans="1:1275" ht="15" x14ac:dyDescent="0.25">
      <c r="A30" s="10" t="s">
        <v>4104</v>
      </c>
      <c r="B30" s="40">
        <v>1</v>
      </c>
      <c r="C30" s="40">
        <v>14000</v>
      </c>
      <c r="D30" s="40">
        <v>1</v>
      </c>
      <c r="E30" s="40">
        <v>30000</v>
      </c>
      <c r="F30" s="40">
        <v>4</v>
      </c>
      <c r="G30" s="40">
        <v>17650</v>
      </c>
      <c r="H30" s="40">
        <v>9</v>
      </c>
      <c r="I30" s="40">
        <v>59495.483341077073</v>
      </c>
      <c r="J30" s="40">
        <v>15</v>
      </c>
      <c r="K30" s="40">
        <v>43337.290004646246</v>
      </c>
      <c r="L30" s="40">
        <v>1</v>
      </c>
      <c r="M30" s="40">
        <v>50700</v>
      </c>
      <c r="N30" s="40"/>
      <c r="O30" s="40"/>
      <c r="P30" s="40"/>
      <c r="Q30" s="40"/>
      <c r="R30" s="40">
        <v>1</v>
      </c>
      <c r="S30" s="40">
        <v>35000</v>
      </c>
      <c r="T30" s="40">
        <v>2</v>
      </c>
      <c r="U30" s="40">
        <v>42850</v>
      </c>
      <c r="V30" s="40"/>
      <c r="W30" s="40"/>
      <c r="X30" s="40"/>
      <c r="Y30" s="40"/>
      <c r="Z30" s="40">
        <v>2</v>
      </c>
      <c r="AA30" s="40">
        <v>19800</v>
      </c>
      <c r="AB30" s="40"/>
      <c r="AC30" s="40"/>
      <c r="AD30" s="40">
        <v>2</v>
      </c>
      <c r="AE30" s="40">
        <v>19800</v>
      </c>
      <c r="AF30" s="40">
        <v>2</v>
      </c>
      <c r="AG30" s="40">
        <v>53345.591506272423</v>
      </c>
      <c r="AH30" s="40">
        <v>1</v>
      </c>
      <c r="AI30" s="40">
        <v>4400</v>
      </c>
      <c r="AJ30" s="40"/>
      <c r="AK30" s="40"/>
      <c r="AL30" s="40">
        <v>3</v>
      </c>
      <c r="AM30" s="40">
        <v>18610.066134820128</v>
      </c>
      <c r="AN30" s="40">
        <v>6</v>
      </c>
      <c r="AO30" s="40">
        <v>27820.230236167539</v>
      </c>
      <c r="AP30" s="40">
        <v>25</v>
      </c>
      <c r="AQ30" s="40">
        <v>37691.22925946796</v>
      </c>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row>
    <row r="31" spans="1:1275" ht="15" x14ac:dyDescent="0.25">
      <c r="A31" s="41" t="s">
        <v>191</v>
      </c>
      <c r="B31" s="40"/>
      <c r="C31" s="40"/>
      <c r="D31" s="40"/>
      <c r="E31" s="40"/>
      <c r="F31" s="40"/>
      <c r="G31" s="40"/>
      <c r="H31" s="40"/>
      <c r="I31" s="40"/>
      <c r="J31" s="40"/>
      <c r="K31" s="40"/>
      <c r="L31" s="40"/>
      <c r="M31" s="40"/>
      <c r="N31" s="40"/>
      <c r="O31" s="40"/>
      <c r="P31" s="40"/>
      <c r="Q31" s="40"/>
      <c r="R31" s="40"/>
      <c r="S31" s="40"/>
      <c r="T31" s="40"/>
      <c r="U31" s="40"/>
      <c r="V31" s="40"/>
      <c r="W31" s="40"/>
      <c r="X31" s="40"/>
      <c r="Y31" s="40"/>
      <c r="Z31" s="40">
        <v>1</v>
      </c>
      <c r="AA31" s="40">
        <v>24000</v>
      </c>
      <c r="AB31" s="40"/>
      <c r="AC31" s="40"/>
      <c r="AD31" s="40">
        <v>1</v>
      </c>
      <c r="AE31" s="40">
        <v>24000</v>
      </c>
      <c r="AF31" s="40"/>
      <c r="AG31" s="40"/>
      <c r="AH31" s="40"/>
      <c r="AI31" s="40"/>
      <c r="AJ31" s="40"/>
      <c r="AK31" s="40"/>
      <c r="AL31" s="40"/>
      <c r="AM31" s="40"/>
      <c r="AN31" s="40"/>
      <c r="AO31" s="40"/>
      <c r="AP31" s="40">
        <v>1</v>
      </c>
      <c r="AQ31" s="40">
        <v>24000</v>
      </c>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row>
    <row r="32" spans="1:1275" ht="15" x14ac:dyDescent="0.25">
      <c r="A32" s="41" t="s">
        <v>200</v>
      </c>
      <c r="B32" s="40"/>
      <c r="C32" s="40"/>
      <c r="D32" s="40"/>
      <c r="E32" s="40"/>
      <c r="F32" s="40"/>
      <c r="G32" s="40"/>
      <c r="H32" s="40">
        <v>1</v>
      </c>
      <c r="I32" s="40">
        <v>9600</v>
      </c>
      <c r="J32" s="40">
        <v>1</v>
      </c>
      <c r="K32" s="40">
        <v>9600</v>
      </c>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v>1</v>
      </c>
      <c r="AQ32" s="40">
        <v>9600</v>
      </c>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row>
    <row r="33" spans="1:1275" ht="15" x14ac:dyDescent="0.25">
      <c r="A33" s="41" t="s">
        <v>141</v>
      </c>
      <c r="B33" s="40">
        <v>1</v>
      </c>
      <c r="C33" s="40">
        <v>14000</v>
      </c>
      <c r="D33" s="40">
        <v>1</v>
      </c>
      <c r="E33" s="40">
        <v>30000</v>
      </c>
      <c r="F33" s="40">
        <v>4</v>
      </c>
      <c r="G33" s="40">
        <v>17650</v>
      </c>
      <c r="H33" s="40">
        <v>8</v>
      </c>
      <c r="I33" s="40">
        <v>65732.418758711705</v>
      </c>
      <c r="J33" s="40">
        <v>14</v>
      </c>
      <c r="K33" s="40">
        <v>45747.096433549545</v>
      </c>
      <c r="L33" s="40">
        <v>1</v>
      </c>
      <c r="M33" s="40">
        <v>50700</v>
      </c>
      <c r="N33" s="40"/>
      <c r="O33" s="40"/>
      <c r="P33" s="40"/>
      <c r="Q33" s="40"/>
      <c r="R33" s="40"/>
      <c r="S33" s="40"/>
      <c r="T33" s="40">
        <v>1</v>
      </c>
      <c r="U33" s="40">
        <v>50700</v>
      </c>
      <c r="V33" s="40"/>
      <c r="W33" s="40"/>
      <c r="X33" s="40"/>
      <c r="Y33" s="40"/>
      <c r="Z33" s="40">
        <v>1</v>
      </c>
      <c r="AA33" s="40">
        <v>15600</v>
      </c>
      <c r="AB33" s="40"/>
      <c r="AC33" s="40"/>
      <c r="AD33" s="40">
        <v>1</v>
      </c>
      <c r="AE33" s="40">
        <v>15600</v>
      </c>
      <c r="AF33" s="40">
        <v>2</v>
      </c>
      <c r="AG33" s="40">
        <v>53345.591506272423</v>
      </c>
      <c r="AH33" s="40"/>
      <c r="AI33" s="40"/>
      <c r="AJ33" s="40"/>
      <c r="AK33" s="40"/>
      <c r="AL33" s="40">
        <v>2</v>
      </c>
      <c r="AM33" s="40">
        <v>19995.099202230194</v>
      </c>
      <c r="AN33" s="40">
        <v>4</v>
      </c>
      <c r="AO33" s="40">
        <v>36670.345354251309</v>
      </c>
      <c r="AP33" s="40">
        <v>20</v>
      </c>
      <c r="AQ33" s="40">
        <v>42672.036574334947</v>
      </c>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row>
    <row r="34" spans="1:1275" ht="15" x14ac:dyDescent="0.25">
      <c r="A34" s="41" t="s">
        <v>225</v>
      </c>
      <c r="B34" s="40"/>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v>1</v>
      </c>
      <c r="AI34" s="40">
        <v>4400</v>
      </c>
      <c r="AJ34" s="40"/>
      <c r="AK34" s="40"/>
      <c r="AL34" s="40"/>
      <c r="AM34" s="40"/>
      <c r="AN34" s="40">
        <v>1</v>
      </c>
      <c r="AO34" s="40">
        <v>4400</v>
      </c>
      <c r="AP34" s="40">
        <v>1</v>
      </c>
      <c r="AQ34" s="40">
        <v>4400</v>
      </c>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row>
    <row r="35" spans="1:1275" ht="15" x14ac:dyDescent="0.25">
      <c r="A35" s="41" t="s">
        <v>243</v>
      </c>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v>1</v>
      </c>
      <c r="AM35" s="40">
        <v>15840</v>
      </c>
      <c r="AN35" s="40">
        <v>1</v>
      </c>
      <c r="AO35" s="40">
        <v>15840</v>
      </c>
      <c r="AP35" s="40">
        <v>1</v>
      </c>
      <c r="AQ35" s="40">
        <v>15840</v>
      </c>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c r="AMK35"/>
      <c r="AML35"/>
      <c r="AMM35"/>
      <c r="AMN35"/>
      <c r="AMO35"/>
      <c r="AMP35"/>
      <c r="AMQ35"/>
      <c r="AMR35"/>
      <c r="AMS35"/>
      <c r="AMT35"/>
      <c r="AMU35"/>
      <c r="AMV35"/>
      <c r="AMW35"/>
      <c r="AMX35"/>
      <c r="AMY35"/>
      <c r="AMZ35"/>
      <c r="ANA35"/>
      <c r="ANB35"/>
      <c r="ANC35"/>
      <c r="AND35"/>
      <c r="ANE35"/>
      <c r="ANF35"/>
      <c r="ANG35"/>
      <c r="ANH35"/>
      <c r="ANI35"/>
      <c r="ANJ35"/>
      <c r="ANK35"/>
      <c r="ANL35"/>
      <c r="ANM35"/>
      <c r="ANN35"/>
      <c r="ANO35"/>
      <c r="ANP35"/>
      <c r="ANQ35"/>
      <c r="ANR35"/>
      <c r="ANS35"/>
      <c r="ANT35"/>
      <c r="ANU35"/>
      <c r="ANV35"/>
      <c r="ANW35"/>
      <c r="ANX35"/>
      <c r="ANY35"/>
      <c r="ANZ35"/>
      <c r="AOA35"/>
      <c r="AOB35"/>
      <c r="AOC35"/>
      <c r="AOD35"/>
      <c r="AOE35"/>
      <c r="AOF35"/>
      <c r="AOG35"/>
      <c r="AOH35"/>
      <c r="AOI35"/>
      <c r="AOJ35"/>
      <c r="AOK35"/>
      <c r="AOL35"/>
      <c r="AOM35"/>
      <c r="AON35"/>
      <c r="AOO35"/>
      <c r="AOP35"/>
      <c r="AOQ35"/>
      <c r="AOR35"/>
      <c r="AOS35"/>
      <c r="AOT35"/>
      <c r="AOU35"/>
      <c r="AOV35"/>
      <c r="AOW35"/>
      <c r="AOX35"/>
      <c r="AOY35"/>
      <c r="AOZ35"/>
      <c r="APA35"/>
      <c r="APB35"/>
      <c r="APC35"/>
      <c r="APD35"/>
      <c r="APE35"/>
      <c r="APF35"/>
      <c r="APG35"/>
      <c r="APH35"/>
      <c r="API35"/>
      <c r="APJ35"/>
      <c r="APK35"/>
      <c r="APL35"/>
      <c r="APM35"/>
      <c r="APN35"/>
      <c r="APO35"/>
      <c r="APP35"/>
      <c r="APQ35"/>
      <c r="APR35"/>
      <c r="APS35"/>
      <c r="APT35"/>
      <c r="APU35"/>
      <c r="APV35"/>
      <c r="APW35"/>
      <c r="APX35"/>
      <c r="APY35"/>
      <c r="APZ35"/>
      <c r="AQA35"/>
      <c r="AQB35"/>
      <c r="AQC35"/>
      <c r="AQD35"/>
      <c r="AQE35"/>
      <c r="AQF35"/>
      <c r="AQG35"/>
      <c r="AQH35"/>
      <c r="AQI35"/>
      <c r="AQJ35"/>
      <c r="AQK35"/>
      <c r="AQL35"/>
      <c r="AQM35"/>
      <c r="AQN35"/>
      <c r="AQO35"/>
      <c r="AQP35"/>
      <c r="AQQ35"/>
      <c r="AQR35"/>
      <c r="AQS35"/>
      <c r="AQT35"/>
      <c r="AQU35"/>
      <c r="AQV35"/>
      <c r="AQW35"/>
      <c r="AQX35"/>
      <c r="AQY35"/>
      <c r="AQZ35"/>
      <c r="ARA35"/>
      <c r="ARB35"/>
      <c r="ARC35"/>
      <c r="ARD35"/>
      <c r="ARE35"/>
      <c r="ARF35"/>
      <c r="ARG35"/>
      <c r="ARH35"/>
      <c r="ARI35"/>
      <c r="ARJ35"/>
      <c r="ARK35"/>
      <c r="ARL35"/>
      <c r="ARM35"/>
      <c r="ARN35"/>
      <c r="ARO35"/>
      <c r="ARP35"/>
      <c r="ARQ35"/>
      <c r="ARR35"/>
      <c r="ARS35"/>
      <c r="ART35"/>
      <c r="ARU35"/>
      <c r="ARV35"/>
      <c r="ARW35"/>
      <c r="ARX35"/>
      <c r="ARY35"/>
      <c r="ARZ35"/>
      <c r="ASA35"/>
      <c r="ASB35"/>
      <c r="ASC35"/>
      <c r="ASD35"/>
      <c r="ASE35"/>
      <c r="ASF35"/>
      <c r="ASG35"/>
      <c r="ASH35"/>
      <c r="ASI35"/>
      <c r="ASJ35"/>
      <c r="ASK35"/>
      <c r="ASL35"/>
      <c r="ASM35"/>
      <c r="ASN35"/>
      <c r="ASO35"/>
      <c r="ASP35"/>
      <c r="ASQ35"/>
      <c r="ASR35"/>
      <c r="ASS35"/>
      <c r="AST35"/>
      <c r="ASU35"/>
      <c r="ASV35"/>
      <c r="ASW35"/>
      <c r="ASX35"/>
      <c r="ASY35"/>
      <c r="ASZ35"/>
      <c r="ATA35"/>
      <c r="ATB35"/>
      <c r="ATC35"/>
      <c r="ATD35"/>
      <c r="ATE35"/>
      <c r="ATF35"/>
      <c r="ATG35"/>
      <c r="ATH35"/>
      <c r="ATI35"/>
      <c r="ATJ35"/>
      <c r="ATK35"/>
      <c r="ATL35"/>
      <c r="ATM35"/>
      <c r="ATN35"/>
      <c r="ATO35"/>
      <c r="ATP35"/>
      <c r="ATQ35"/>
      <c r="ATR35"/>
      <c r="ATS35"/>
      <c r="ATT35"/>
      <c r="ATU35"/>
      <c r="ATV35"/>
      <c r="ATW35"/>
      <c r="ATX35"/>
      <c r="ATY35"/>
      <c r="ATZ35"/>
      <c r="AUA35"/>
      <c r="AUB35"/>
      <c r="AUC35"/>
      <c r="AUD35"/>
      <c r="AUE35"/>
      <c r="AUF35"/>
      <c r="AUG35"/>
      <c r="AUH35"/>
      <c r="AUI35"/>
      <c r="AUJ35"/>
      <c r="AUK35"/>
      <c r="AUL35"/>
      <c r="AUM35"/>
      <c r="AUN35"/>
      <c r="AUO35"/>
      <c r="AUP35"/>
      <c r="AUQ35"/>
      <c r="AUR35"/>
      <c r="AUS35"/>
      <c r="AUT35"/>
      <c r="AUU35"/>
      <c r="AUV35"/>
      <c r="AUW35"/>
      <c r="AUX35"/>
      <c r="AUY35"/>
      <c r="AUZ35"/>
      <c r="AVA35"/>
      <c r="AVB35"/>
      <c r="AVC35"/>
      <c r="AVD35"/>
      <c r="AVE35"/>
      <c r="AVF35"/>
      <c r="AVG35"/>
      <c r="AVH35"/>
      <c r="AVI35"/>
      <c r="AVJ35"/>
      <c r="AVK35"/>
      <c r="AVL35"/>
      <c r="AVM35"/>
      <c r="AVN35"/>
      <c r="AVO35"/>
      <c r="AVP35"/>
      <c r="AVQ35"/>
      <c r="AVR35"/>
      <c r="AVS35"/>
      <c r="AVT35"/>
      <c r="AVU35"/>
      <c r="AVV35"/>
      <c r="AVW35"/>
      <c r="AVX35"/>
      <c r="AVY35"/>
      <c r="AVZ35"/>
      <c r="AWA35"/>
    </row>
    <row r="36" spans="1:1275" ht="15" x14ac:dyDescent="0.25">
      <c r="A36" s="41" t="s">
        <v>260</v>
      </c>
      <c r="B36" s="40"/>
      <c r="C36" s="40"/>
      <c r="D36" s="40"/>
      <c r="E36" s="40"/>
      <c r="F36" s="40"/>
      <c r="G36" s="40"/>
      <c r="H36" s="40"/>
      <c r="I36" s="40"/>
      <c r="J36" s="40"/>
      <c r="K36" s="40"/>
      <c r="L36" s="40"/>
      <c r="M36" s="40"/>
      <c r="N36" s="40"/>
      <c r="O36" s="40"/>
      <c r="P36" s="40"/>
      <c r="Q36" s="40"/>
      <c r="R36" s="40">
        <v>1</v>
      </c>
      <c r="S36" s="40">
        <v>35000</v>
      </c>
      <c r="T36" s="40">
        <v>1</v>
      </c>
      <c r="U36" s="40">
        <v>35000</v>
      </c>
      <c r="V36" s="40"/>
      <c r="W36" s="40"/>
      <c r="X36" s="40"/>
      <c r="Y36" s="40"/>
      <c r="Z36" s="40"/>
      <c r="AA36" s="40"/>
      <c r="AB36" s="40"/>
      <c r="AC36" s="40"/>
      <c r="AD36" s="40"/>
      <c r="AE36" s="40"/>
      <c r="AF36" s="40"/>
      <c r="AG36" s="40"/>
      <c r="AH36" s="40"/>
      <c r="AI36" s="40"/>
      <c r="AJ36" s="40"/>
      <c r="AK36" s="40"/>
      <c r="AL36" s="40"/>
      <c r="AM36" s="40"/>
      <c r="AN36" s="40"/>
      <c r="AO36" s="40"/>
      <c r="AP36" s="40">
        <v>1</v>
      </c>
      <c r="AQ36" s="40">
        <v>35000</v>
      </c>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c r="AMK36"/>
      <c r="AML36"/>
      <c r="AMM36"/>
      <c r="AMN36"/>
      <c r="AMO36"/>
      <c r="AMP36"/>
      <c r="AMQ36"/>
      <c r="AMR36"/>
      <c r="AMS36"/>
      <c r="AMT36"/>
      <c r="AMU36"/>
      <c r="AMV36"/>
      <c r="AMW36"/>
      <c r="AMX36"/>
      <c r="AMY36"/>
      <c r="AMZ36"/>
      <c r="ANA36"/>
      <c r="ANB36"/>
      <c r="ANC36"/>
      <c r="AND36"/>
      <c r="ANE36"/>
      <c r="ANF36"/>
      <c r="ANG36"/>
      <c r="ANH36"/>
      <c r="ANI36"/>
      <c r="ANJ36"/>
      <c r="ANK36"/>
      <c r="ANL36"/>
      <c r="ANM36"/>
      <c r="ANN36"/>
      <c r="ANO36"/>
      <c r="ANP36"/>
      <c r="ANQ36"/>
      <c r="ANR36"/>
      <c r="ANS36"/>
      <c r="ANT36"/>
      <c r="ANU36"/>
      <c r="ANV36"/>
      <c r="ANW36"/>
      <c r="ANX36"/>
      <c r="ANY36"/>
      <c r="ANZ36"/>
      <c r="AOA36"/>
      <c r="AOB36"/>
      <c r="AOC36"/>
      <c r="AOD36"/>
      <c r="AOE36"/>
      <c r="AOF36"/>
      <c r="AOG36"/>
      <c r="AOH36"/>
      <c r="AOI36"/>
      <c r="AOJ36"/>
      <c r="AOK36"/>
      <c r="AOL36"/>
      <c r="AOM36"/>
      <c r="AON36"/>
      <c r="AOO36"/>
      <c r="AOP36"/>
      <c r="AOQ36"/>
      <c r="AOR36"/>
      <c r="AOS36"/>
      <c r="AOT36"/>
      <c r="AOU36"/>
      <c r="AOV36"/>
      <c r="AOW36"/>
      <c r="AOX36"/>
      <c r="AOY36"/>
      <c r="AOZ36"/>
      <c r="APA36"/>
      <c r="APB36"/>
      <c r="APC36"/>
      <c r="APD36"/>
      <c r="APE36"/>
      <c r="APF36"/>
      <c r="APG36"/>
      <c r="APH36"/>
      <c r="API36"/>
      <c r="APJ36"/>
      <c r="APK36"/>
      <c r="APL36"/>
      <c r="APM36"/>
      <c r="APN36"/>
      <c r="APO36"/>
      <c r="APP36"/>
      <c r="APQ36"/>
      <c r="APR36"/>
      <c r="APS36"/>
      <c r="APT36"/>
      <c r="APU36"/>
      <c r="APV36"/>
      <c r="APW36"/>
      <c r="APX36"/>
      <c r="APY36"/>
      <c r="APZ36"/>
      <c r="AQA36"/>
      <c r="AQB36"/>
      <c r="AQC36"/>
      <c r="AQD36"/>
      <c r="AQE36"/>
      <c r="AQF36"/>
      <c r="AQG36"/>
      <c r="AQH36"/>
      <c r="AQI36"/>
      <c r="AQJ36"/>
      <c r="AQK36"/>
      <c r="AQL36"/>
      <c r="AQM36"/>
      <c r="AQN36"/>
      <c r="AQO36"/>
      <c r="AQP36"/>
      <c r="AQQ36"/>
      <c r="AQR36"/>
      <c r="AQS36"/>
      <c r="AQT36"/>
      <c r="AQU36"/>
      <c r="AQV36"/>
      <c r="AQW36"/>
      <c r="AQX36"/>
      <c r="AQY36"/>
      <c r="AQZ36"/>
      <c r="ARA36"/>
      <c r="ARB36"/>
      <c r="ARC36"/>
      <c r="ARD36"/>
      <c r="ARE36"/>
      <c r="ARF36"/>
      <c r="ARG36"/>
      <c r="ARH36"/>
      <c r="ARI36"/>
      <c r="ARJ36"/>
      <c r="ARK36"/>
      <c r="ARL36"/>
      <c r="ARM36"/>
      <c r="ARN36"/>
      <c r="ARO36"/>
      <c r="ARP36"/>
      <c r="ARQ36"/>
      <c r="ARR36"/>
      <c r="ARS36"/>
      <c r="ART36"/>
      <c r="ARU36"/>
      <c r="ARV36"/>
      <c r="ARW36"/>
      <c r="ARX36"/>
      <c r="ARY36"/>
      <c r="ARZ36"/>
      <c r="ASA36"/>
      <c r="ASB36"/>
      <c r="ASC36"/>
      <c r="ASD36"/>
      <c r="ASE36"/>
      <c r="ASF36"/>
      <c r="ASG36"/>
      <c r="ASH36"/>
      <c r="ASI36"/>
      <c r="ASJ36"/>
      <c r="ASK36"/>
      <c r="ASL36"/>
      <c r="ASM36"/>
      <c r="ASN36"/>
      <c r="ASO36"/>
      <c r="ASP36"/>
      <c r="ASQ36"/>
      <c r="ASR36"/>
      <c r="ASS36"/>
      <c r="AST36"/>
      <c r="ASU36"/>
      <c r="ASV36"/>
      <c r="ASW36"/>
      <c r="ASX36"/>
      <c r="ASY36"/>
      <c r="ASZ36"/>
      <c r="ATA36"/>
      <c r="ATB36"/>
      <c r="ATC36"/>
      <c r="ATD36"/>
      <c r="ATE36"/>
      <c r="ATF36"/>
      <c r="ATG36"/>
      <c r="ATH36"/>
      <c r="ATI36"/>
      <c r="ATJ36"/>
      <c r="ATK36"/>
      <c r="ATL36"/>
      <c r="ATM36"/>
      <c r="ATN36"/>
      <c r="ATO36"/>
      <c r="ATP36"/>
      <c r="ATQ36"/>
      <c r="ATR36"/>
      <c r="ATS36"/>
      <c r="ATT36"/>
      <c r="ATU36"/>
      <c r="ATV36"/>
      <c r="ATW36"/>
      <c r="ATX36"/>
      <c r="ATY36"/>
      <c r="ATZ36"/>
      <c r="AUA36"/>
      <c r="AUB36"/>
      <c r="AUC36"/>
      <c r="AUD36"/>
      <c r="AUE36"/>
      <c r="AUF36"/>
      <c r="AUG36"/>
      <c r="AUH36"/>
      <c r="AUI36"/>
      <c r="AUJ36"/>
      <c r="AUK36"/>
      <c r="AUL36"/>
      <c r="AUM36"/>
      <c r="AUN36"/>
      <c r="AUO36"/>
      <c r="AUP36"/>
      <c r="AUQ36"/>
      <c r="AUR36"/>
      <c r="AUS36"/>
      <c r="AUT36"/>
      <c r="AUU36"/>
      <c r="AUV36"/>
      <c r="AUW36"/>
      <c r="AUX36"/>
      <c r="AUY36"/>
      <c r="AUZ36"/>
      <c r="AVA36"/>
      <c r="AVB36"/>
      <c r="AVC36"/>
      <c r="AVD36"/>
      <c r="AVE36"/>
      <c r="AVF36"/>
      <c r="AVG36"/>
      <c r="AVH36"/>
      <c r="AVI36"/>
      <c r="AVJ36"/>
      <c r="AVK36"/>
      <c r="AVL36"/>
      <c r="AVM36"/>
      <c r="AVN36"/>
      <c r="AVO36"/>
      <c r="AVP36"/>
      <c r="AVQ36"/>
      <c r="AVR36"/>
      <c r="AVS36"/>
      <c r="AVT36"/>
      <c r="AVU36"/>
      <c r="AVV36"/>
      <c r="AVW36"/>
      <c r="AVX36"/>
      <c r="AVY36"/>
      <c r="AVZ36"/>
      <c r="AWA36"/>
    </row>
    <row r="37" spans="1:1275" ht="15" x14ac:dyDescent="0.25">
      <c r="A37" s="10" t="s">
        <v>171</v>
      </c>
      <c r="B37" s="40">
        <v>13</v>
      </c>
      <c r="C37" s="40">
        <v>71368.703780868236</v>
      </c>
      <c r="D37" s="40">
        <v>29</v>
      </c>
      <c r="E37" s="40">
        <v>64237.285465334018</v>
      </c>
      <c r="F37" s="40">
        <v>53</v>
      </c>
      <c r="G37" s="40">
        <v>56943.677244051563</v>
      </c>
      <c r="H37" s="40">
        <v>32</v>
      </c>
      <c r="I37" s="40">
        <v>58753.591910085917</v>
      </c>
      <c r="J37" s="40">
        <v>127</v>
      </c>
      <c r="K37" s="40">
        <v>60541.765848058705</v>
      </c>
      <c r="L37" s="40">
        <v>6</v>
      </c>
      <c r="M37" s="40">
        <v>53569.565263356897</v>
      </c>
      <c r="N37" s="40">
        <v>22</v>
      </c>
      <c r="O37" s="40">
        <v>66273.726253615183</v>
      </c>
      <c r="P37" s="40">
        <v>33</v>
      </c>
      <c r="Q37" s="40">
        <v>71579.166934184672</v>
      </c>
      <c r="R37" s="40">
        <v>17</v>
      </c>
      <c r="S37" s="40">
        <v>51719.310926582926</v>
      </c>
      <c r="T37" s="40">
        <v>78</v>
      </c>
      <c r="U37" s="40">
        <v>64368.976458201032</v>
      </c>
      <c r="V37" s="40">
        <v>5</v>
      </c>
      <c r="W37" s="40">
        <v>114683.00291922157</v>
      </c>
      <c r="X37" s="40">
        <v>11</v>
      </c>
      <c r="Y37" s="40">
        <v>92974.781001713724</v>
      </c>
      <c r="Z37" s="40">
        <v>10</v>
      </c>
      <c r="AA37" s="40">
        <v>59636.73996791531</v>
      </c>
      <c r="AB37" s="40">
        <v>5</v>
      </c>
      <c r="AC37" s="40">
        <v>69717.122365836825</v>
      </c>
      <c r="AD37" s="40">
        <v>31</v>
      </c>
      <c r="AE37" s="40">
        <v>81970.665068493414</v>
      </c>
      <c r="AF37" s="40">
        <v>6</v>
      </c>
      <c r="AG37" s="40">
        <v>64904.352473171275</v>
      </c>
      <c r="AH37" s="40">
        <v>14</v>
      </c>
      <c r="AI37" s="40">
        <v>51212.265339681333</v>
      </c>
      <c r="AJ37" s="40">
        <v>27</v>
      </c>
      <c r="AK37" s="40">
        <v>60498.036318443053</v>
      </c>
      <c r="AL37" s="40">
        <v>18</v>
      </c>
      <c r="AM37" s="40">
        <v>54771.436749431916</v>
      </c>
      <c r="AN37" s="40">
        <v>65</v>
      </c>
      <c r="AO37" s="40">
        <v>57318.933410496982</v>
      </c>
      <c r="AP37" s="40">
        <v>301</v>
      </c>
      <c r="AQ37" s="40">
        <v>63044.53725996257</v>
      </c>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c r="AMK37"/>
      <c r="AML37"/>
      <c r="AMM37"/>
      <c r="AMN37"/>
      <c r="AMO37"/>
      <c r="AMP37"/>
      <c r="AMQ37"/>
      <c r="AMR37"/>
      <c r="AMS37"/>
      <c r="AMT37"/>
      <c r="AMU37"/>
      <c r="AMV37"/>
      <c r="AMW37"/>
      <c r="AMX37"/>
      <c r="AMY37"/>
      <c r="AMZ37"/>
      <c r="ANA37"/>
      <c r="ANB37"/>
      <c r="ANC37"/>
      <c r="AND37"/>
      <c r="ANE37"/>
      <c r="ANF37"/>
      <c r="ANG37"/>
      <c r="ANH37"/>
      <c r="ANI37"/>
      <c r="ANJ37"/>
      <c r="ANK37"/>
      <c r="ANL37"/>
      <c r="ANM37"/>
      <c r="ANN37"/>
      <c r="ANO37"/>
      <c r="ANP37"/>
      <c r="ANQ37"/>
      <c r="ANR37"/>
      <c r="ANS37"/>
      <c r="ANT37"/>
      <c r="ANU37"/>
      <c r="ANV37"/>
      <c r="ANW37"/>
      <c r="ANX37"/>
      <c r="ANY37"/>
      <c r="ANZ37"/>
      <c r="AOA37"/>
      <c r="AOB37"/>
      <c r="AOC37"/>
      <c r="AOD37"/>
      <c r="AOE37"/>
      <c r="AOF37"/>
      <c r="AOG37"/>
      <c r="AOH37"/>
      <c r="AOI37"/>
      <c r="AOJ37"/>
      <c r="AOK37"/>
      <c r="AOL37"/>
      <c r="AOM37"/>
      <c r="AON37"/>
      <c r="AOO37"/>
      <c r="AOP37"/>
      <c r="AOQ37"/>
      <c r="AOR37"/>
      <c r="AOS37"/>
      <c r="AOT37"/>
      <c r="AOU37"/>
      <c r="AOV37"/>
      <c r="AOW37"/>
      <c r="AOX37"/>
      <c r="AOY37"/>
      <c r="AOZ37"/>
      <c r="APA37"/>
      <c r="APB37"/>
      <c r="APC37"/>
      <c r="APD37"/>
      <c r="APE37"/>
      <c r="APF37"/>
      <c r="APG37"/>
      <c r="APH37"/>
      <c r="API37"/>
      <c r="APJ37"/>
      <c r="APK37"/>
      <c r="APL37"/>
      <c r="APM37"/>
      <c r="APN37"/>
      <c r="APO37"/>
      <c r="APP37"/>
      <c r="APQ37"/>
      <c r="APR37"/>
      <c r="APS37"/>
      <c r="APT37"/>
      <c r="APU37"/>
      <c r="APV37"/>
      <c r="APW37"/>
      <c r="APX37"/>
      <c r="APY37"/>
      <c r="APZ37"/>
      <c r="AQA37"/>
      <c r="AQB37"/>
      <c r="AQC37"/>
      <c r="AQD37"/>
      <c r="AQE37"/>
      <c r="AQF37"/>
      <c r="AQG37"/>
      <c r="AQH37"/>
      <c r="AQI37"/>
      <c r="AQJ37"/>
      <c r="AQK37"/>
      <c r="AQL37"/>
      <c r="AQM37"/>
      <c r="AQN37"/>
      <c r="AQO37"/>
      <c r="AQP37"/>
      <c r="AQQ37"/>
      <c r="AQR37"/>
      <c r="AQS37"/>
      <c r="AQT37"/>
      <c r="AQU37"/>
      <c r="AQV37"/>
      <c r="AQW37"/>
      <c r="AQX37"/>
      <c r="AQY37"/>
      <c r="AQZ37"/>
      <c r="ARA37"/>
      <c r="ARB37"/>
      <c r="ARC37"/>
      <c r="ARD37"/>
      <c r="ARE37"/>
      <c r="ARF37"/>
      <c r="ARG37"/>
      <c r="ARH37"/>
      <c r="ARI37"/>
      <c r="ARJ37"/>
      <c r="ARK37"/>
      <c r="ARL37"/>
      <c r="ARM37"/>
      <c r="ARN37"/>
      <c r="ARO37"/>
      <c r="ARP37"/>
      <c r="ARQ37"/>
      <c r="ARR37"/>
      <c r="ARS37"/>
      <c r="ART37"/>
      <c r="ARU37"/>
      <c r="ARV37"/>
      <c r="ARW37"/>
      <c r="ARX37"/>
      <c r="ARY37"/>
      <c r="ARZ37"/>
      <c r="ASA37"/>
      <c r="ASB37"/>
      <c r="ASC37"/>
      <c r="ASD37"/>
      <c r="ASE37"/>
      <c r="ASF37"/>
      <c r="ASG37"/>
      <c r="ASH37"/>
      <c r="ASI37"/>
      <c r="ASJ37"/>
      <c r="ASK37"/>
      <c r="ASL37"/>
      <c r="ASM37"/>
      <c r="ASN37"/>
      <c r="ASO37"/>
      <c r="ASP37"/>
      <c r="ASQ37"/>
      <c r="ASR37"/>
      <c r="ASS37"/>
      <c r="AST37"/>
      <c r="ASU37"/>
      <c r="ASV37"/>
      <c r="ASW37"/>
      <c r="ASX37"/>
      <c r="ASY37"/>
      <c r="ASZ37"/>
      <c r="ATA37"/>
      <c r="ATB37"/>
      <c r="ATC37"/>
      <c r="ATD37"/>
      <c r="ATE37"/>
      <c r="ATF37"/>
      <c r="ATG37"/>
      <c r="ATH37"/>
      <c r="ATI37"/>
      <c r="ATJ37"/>
      <c r="ATK37"/>
      <c r="ATL37"/>
      <c r="ATM37"/>
      <c r="ATN37"/>
      <c r="ATO37"/>
      <c r="ATP37"/>
      <c r="ATQ37"/>
      <c r="ATR37"/>
      <c r="ATS37"/>
      <c r="ATT37"/>
      <c r="ATU37"/>
      <c r="ATV37"/>
      <c r="ATW37"/>
      <c r="ATX37"/>
      <c r="ATY37"/>
      <c r="ATZ37"/>
      <c r="AUA37"/>
      <c r="AUB37"/>
      <c r="AUC37"/>
      <c r="AUD37"/>
      <c r="AUE37"/>
      <c r="AUF37"/>
      <c r="AUG37"/>
      <c r="AUH37"/>
      <c r="AUI37"/>
      <c r="AUJ37"/>
      <c r="AUK37"/>
      <c r="AUL37"/>
      <c r="AUM37"/>
      <c r="AUN37"/>
      <c r="AUO37"/>
      <c r="AUP37"/>
      <c r="AUQ37"/>
      <c r="AUR37"/>
      <c r="AUS37"/>
      <c r="AUT37"/>
      <c r="AUU37"/>
      <c r="AUV37"/>
      <c r="AUW37"/>
      <c r="AUX37"/>
      <c r="AUY37"/>
      <c r="AUZ37"/>
      <c r="AVA37"/>
      <c r="AVB37"/>
      <c r="AVC37"/>
      <c r="AVD37"/>
      <c r="AVE37"/>
      <c r="AVF37"/>
      <c r="AVG37"/>
      <c r="AVH37"/>
      <c r="AVI37"/>
      <c r="AVJ37"/>
      <c r="AVK37"/>
      <c r="AVL37"/>
      <c r="AVM37"/>
      <c r="AVN37"/>
      <c r="AVO37"/>
      <c r="AVP37"/>
      <c r="AVQ37"/>
      <c r="AVR37"/>
      <c r="AVS37"/>
      <c r="AVT37"/>
      <c r="AVU37"/>
      <c r="AVV37"/>
      <c r="AVW37"/>
      <c r="AVX37"/>
      <c r="AVY37"/>
      <c r="AVZ37"/>
      <c r="AWA37"/>
    </row>
    <row r="38" spans="1:1275" ht="15" x14ac:dyDescent="0.25">
      <c r="A38" s="41" t="s">
        <v>189</v>
      </c>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v>1</v>
      </c>
      <c r="AK38" s="40">
        <v>20571</v>
      </c>
      <c r="AL38" s="40"/>
      <c r="AM38" s="40"/>
      <c r="AN38" s="40">
        <v>1</v>
      </c>
      <c r="AO38" s="40">
        <v>20571</v>
      </c>
      <c r="AP38" s="40">
        <v>1</v>
      </c>
      <c r="AQ38" s="40">
        <v>20571</v>
      </c>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c r="AMK38"/>
      <c r="AML38"/>
      <c r="AMM38"/>
      <c r="AMN38"/>
      <c r="AMO38"/>
      <c r="AMP38"/>
      <c r="AMQ38"/>
      <c r="AMR38"/>
      <c r="AMS38"/>
      <c r="AMT38"/>
      <c r="AMU38"/>
      <c r="AMV38"/>
      <c r="AMW38"/>
      <c r="AMX38"/>
      <c r="AMY38"/>
      <c r="AMZ38"/>
      <c r="ANA38"/>
      <c r="ANB38"/>
      <c r="ANC38"/>
      <c r="AND38"/>
      <c r="ANE38"/>
      <c r="ANF38"/>
      <c r="ANG38"/>
      <c r="ANH38"/>
      <c r="ANI38"/>
      <c r="ANJ38"/>
      <c r="ANK38"/>
      <c r="ANL38"/>
      <c r="ANM38"/>
      <c r="ANN38"/>
      <c r="ANO38"/>
      <c r="ANP38"/>
      <c r="ANQ38"/>
      <c r="ANR38"/>
      <c r="ANS38"/>
      <c r="ANT38"/>
      <c r="ANU38"/>
      <c r="ANV38"/>
      <c r="ANW38"/>
      <c r="ANX38"/>
      <c r="ANY38"/>
      <c r="ANZ38"/>
      <c r="AOA38"/>
      <c r="AOB38"/>
      <c r="AOC38"/>
      <c r="AOD38"/>
      <c r="AOE38"/>
      <c r="AOF38"/>
      <c r="AOG38"/>
      <c r="AOH38"/>
      <c r="AOI38"/>
      <c r="AOJ38"/>
      <c r="AOK38"/>
      <c r="AOL38"/>
      <c r="AOM38"/>
      <c r="AON38"/>
      <c r="AOO38"/>
      <c r="AOP38"/>
      <c r="AOQ38"/>
      <c r="AOR38"/>
      <c r="AOS38"/>
      <c r="AOT38"/>
      <c r="AOU38"/>
      <c r="AOV38"/>
      <c r="AOW38"/>
      <c r="AOX38"/>
      <c r="AOY38"/>
      <c r="AOZ38"/>
      <c r="APA38"/>
      <c r="APB38"/>
      <c r="APC38"/>
      <c r="APD38"/>
      <c r="APE38"/>
      <c r="APF38"/>
      <c r="APG38"/>
      <c r="APH38"/>
      <c r="API38"/>
      <c r="APJ38"/>
      <c r="APK38"/>
      <c r="APL38"/>
      <c r="APM38"/>
      <c r="APN38"/>
      <c r="APO38"/>
      <c r="APP38"/>
      <c r="APQ38"/>
      <c r="APR38"/>
      <c r="APS38"/>
      <c r="APT38"/>
      <c r="APU38"/>
      <c r="APV38"/>
      <c r="APW38"/>
      <c r="APX38"/>
      <c r="APY38"/>
      <c r="APZ38"/>
      <c r="AQA38"/>
      <c r="AQB38"/>
      <c r="AQC38"/>
      <c r="AQD38"/>
      <c r="AQE38"/>
      <c r="AQF38"/>
      <c r="AQG38"/>
      <c r="AQH38"/>
      <c r="AQI38"/>
      <c r="AQJ38"/>
      <c r="AQK38"/>
      <c r="AQL38"/>
      <c r="AQM38"/>
      <c r="AQN38"/>
      <c r="AQO38"/>
      <c r="AQP38"/>
      <c r="AQQ38"/>
      <c r="AQR38"/>
      <c r="AQS38"/>
      <c r="AQT38"/>
      <c r="AQU38"/>
      <c r="AQV38"/>
      <c r="AQW38"/>
      <c r="AQX38"/>
      <c r="AQY38"/>
      <c r="AQZ38"/>
      <c r="ARA38"/>
      <c r="ARB38"/>
      <c r="ARC38"/>
      <c r="ARD38"/>
      <c r="ARE38"/>
      <c r="ARF38"/>
      <c r="ARG38"/>
      <c r="ARH38"/>
      <c r="ARI38"/>
      <c r="ARJ38"/>
      <c r="ARK38"/>
      <c r="ARL38"/>
      <c r="ARM38"/>
      <c r="ARN38"/>
      <c r="ARO38"/>
      <c r="ARP38"/>
      <c r="ARQ38"/>
      <c r="ARR38"/>
      <c r="ARS38"/>
      <c r="ART38"/>
      <c r="ARU38"/>
      <c r="ARV38"/>
      <c r="ARW38"/>
      <c r="ARX38"/>
      <c r="ARY38"/>
      <c r="ARZ38"/>
      <c r="ASA38"/>
      <c r="ASB38"/>
      <c r="ASC38"/>
      <c r="ASD38"/>
      <c r="ASE38"/>
      <c r="ASF38"/>
      <c r="ASG38"/>
      <c r="ASH38"/>
      <c r="ASI38"/>
      <c r="ASJ38"/>
      <c r="ASK38"/>
      <c r="ASL38"/>
      <c r="ASM38"/>
      <c r="ASN38"/>
      <c r="ASO38"/>
      <c r="ASP38"/>
      <c r="ASQ38"/>
      <c r="ASR38"/>
      <c r="ASS38"/>
      <c r="AST38"/>
      <c r="ASU38"/>
      <c r="ASV38"/>
      <c r="ASW38"/>
      <c r="ASX38"/>
      <c r="ASY38"/>
      <c r="ASZ38"/>
      <c r="ATA38"/>
      <c r="ATB38"/>
      <c r="ATC38"/>
      <c r="ATD38"/>
      <c r="ATE38"/>
      <c r="ATF38"/>
      <c r="ATG38"/>
      <c r="ATH38"/>
      <c r="ATI38"/>
      <c r="ATJ38"/>
      <c r="ATK38"/>
      <c r="ATL38"/>
      <c r="ATM38"/>
      <c r="ATN38"/>
      <c r="ATO38"/>
      <c r="ATP38"/>
      <c r="ATQ38"/>
      <c r="ATR38"/>
      <c r="ATS38"/>
      <c r="ATT38"/>
      <c r="ATU38"/>
      <c r="ATV38"/>
      <c r="ATW38"/>
      <c r="ATX38"/>
      <c r="ATY38"/>
      <c r="ATZ38"/>
      <c r="AUA38"/>
      <c r="AUB38"/>
      <c r="AUC38"/>
      <c r="AUD38"/>
      <c r="AUE38"/>
      <c r="AUF38"/>
      <c r="AUG38"/>
      <c r="AUH38"/>
      <c r="AUI38"/>
      <c r="AUJ38"/>
      <c r="AUK38"/>
      <c r="AUL38"/>
      <c r="AUM38"/>
      <c r="AUN38"/>
      <c r="AUO38"/>
      <c r="AUP38"/>
      <c r="AUQ38"/>
      <c r="AUR38"/>
      <c r="AUS38"/>
      <c r="AUT38"/>
      <c r="AUU38"/>
      <c r="AUV38"/>
      <c r="AUW38"/>
      <c r="AUX38"/>
      <c r="AUY38"/>
      <c r="AUZ38"/>
      <c r="AVA38"/>
      <c r="AVB38"/>
      <c r="AVC38"/>
      <c r="AVD38"/>
      <c r="AVE38"/>
      <c r="AVF38"/>
      <c r="AVG38"/>
      <c r="AVH38"/>
      <c r="AVI38"/>
      <c r="AVJ38"/>
      <c r="AVK38"/>
      <c r="AVL38"/>
      <c r="AVM38"/>
      <c r="AVN38"/>
      <c r="AVO38"/>
      <c r="AVP38"/>
      <c r="AVQ38"/>
      <c r="AVR38"/>
      <c r="AVS38"/>
      <c r="AVT38"/>
      <c r="AVU38"/>
      <c r="AVV38"/>
      <c r="AVW38"/>
      <c r="AVX38"/>
      <c r="AVY38"/>
      <c r="AVZ38"/>
      <c r="AWA38"/>
    </row>
    <row r="39" spans="1:1275" ht="15" x14ac:dyDescent="0.25">
      <c r="A39" s="41" t="s">
        <v>195</v>
      </c>
      <c r="B39" s="40"/>
      <c r="C39" s="40"/>
      <c r="D39" s="40"/>
      <c r="E39" s="40"/>
      <c r="F39" s="40"/>
      <c r="G39" s="40"/>
      <c r="H39" s="40"/>
      <c r="I39" s="40"/>
      <c r="J39" s="40"/>
      <c r="K39" s="40"/>
      <c r="L39" s="40"/>
      <c r="M39" s="40"/>
      <c r="N39" s="40"/>
      <c r="O39" s="40"/>
      <c r="P39" s="40"/>
      <c r="Q39" s="40"/>
      <c r="R39" s="40"/>
      <c r="S39" s="40"/>
      <c r="T39" s="40"/>
      <c r="U39" s="40"/>
      <c r="V39" s="40"/>
      <c r="W39" s="40"/>
      <c r="X39" s="40"/>
      <c r="Y39" s="40"/>
      <c r="Z39" s="40">
        <v>1</v>
      </c>
      <c r="AA39" s="40">
        <v>50815.977559664309</v>
      </c>
      <c r="AB39" s="40"/>
      <c r="AC39" s="40"/>
      <c r="AD39" s="40">
        <v>1</v>
      </c>
      <c r="AE39" s="40">
        <v>50815.977559664309</v>
      </c>
      <c r="AF39" s="40"/>
      <c r="AG39" s="40"/>
      <c r="AH39" s="40"/>
      <c r="AI39" s="40"/>
      <c r="AJ39" s="40"/>
      <c r="AK39" s="40"/>
      <c r="AL39" s="40"/>
      <c r="AM39" s="40"/>
      <c r="AN39" s="40"/>
      <c r="AO39" s="40"/>
      <c r="AP39" s="40">
        <v>1</v>
      </c>
      <c r="AQ39" s="40">
        <v>50815.977559664309</v>
      </c>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c r="AMK39"/>
      <c r="AML39"/>
      <c r="AMM39"/>
      <c r="AMN39"/>
      <c r="AMO39"/>
      <c r="AMP39"/>
      <c r="AMQ39"/>
      <c r="AMR39"/>
      <c r="AMS39"/>
      <c r="AMT39"/>
      <c r="AMU39"/>
      <c r="AMV39"/>
      <c r="AMW39"/>
      <c r="AMX39"/>
      <c r="AMY39"/>
      <c r="AMZ39"/>
      <c r="ANA39"/>
      <c r="ANB39"/>
      <c r="ANC39"/>
      <c r="AND39"/>
      <c r="ANE39"/>
      <c r="ANF39"/>
      <c r="ANG39"/>
      <c r="ANH39"/>
      <c r="ANI39"/>
      <c r="ANJ39"/>
      <c r="ANK39"/>
      <c r="ANL39"/>
      <c r="ANM39"/>
      <c r="ANN39"/>
      <c r="ANO39"/>
      <c r="ANP39"/>
      <c r="ANQ39"/>
      <c r="ANR39"/>
      <c r="ANS39"/>
      <c r="ANT39"/>
      <c r="ANU39"/>
      <c r="ANV39"/>
      <c r="ANW39"/>
      <c r="ANX39"/>
      <c r="ANY39"/>
      <c r="ANZ39"/>
      <c r="AOA39"/>
      <c r="AOB39"/>
      <c r="AOC39"/>
      <c r="AOD39"/>
      <c r="AOE39"/>
      <c r="AOF39"/>
      <c r="AOG39"/>
      <c r="AOH39"/>
      <c r="AOI39"/>
      <c r="AOJ39"/>
      <c r="AOK39"/>
      <c r="AOL39"/>
      <c r="AOM39"/>
      <c r="AON39"/>
      <c r="AOO39"/>
      <c r="AOP39"/>
      <c r="AOQ39"/>
      <c r="AOR39"/>
      <c r="AOS39"/>
      <c r="AOT39"/>
      <c r="AOU39"/>
      <c r="AOV39"/>
      <c r="AOW39"/>
      <c r="AOX39"/>
      <c r="AOY39"/>
      <c r="AOZ39"/>
      <c r="APA39"/>
      <c r="APB39"/>
      <c r="APC39"/>
      <c r="APD39"/>
      <c r="APE39"/>
      <c r="APF39"/>
      <c r="APG39"/>
      <c r="APH39"/>
      <c r="API39"/>
      <c r="APJ39"/>
      <c r="APK39"/>
      <c r="APL39"/>
      <c r="APM39"/>
      <c r="APN39"/>
      <c r="APO39"/>
      <c r="APP39"/>
      <c r="APQ39"/>
      <c r="APR39"/>
      <c r="APS39"/>
      <c r="APT39"/>
      <c r="APU39"/>
      <c r="APV39"/>
      <c r="APW39"/>
      <c r="APX39"/>
      <c r="APY39"/>
      <c r="APZ39"/>
      <c r="AQA39"/>
      <c r="AQB39"/>
      <c r="AQC39"/>
      <c r="AQD39"/>
      <c r="AQE39"/>
      <c r="AQF39"/>
      <c r="AQG39"/>
      <c r="AQH39"/>
      <c r="AQI39"/>
      <c r="AQJ39"/>
      <c r="AQK39"/>
      <c r="AQL39"/>
      <c r="AQM39"/>
      <c r="AQN39"/>
      <c r="AQO39"/>
      <c r="AQP39"/>
      <c r="AQQ39"/>
      <c r="AQR39"/>
      <c r="AQS39"/>
      <c r="AQT39"/>
      <c r="AQU39"/>
      <c r="AQV39"/>
      <c r="AQW39"/>
      <c r="AQX39"/>
      <c r="AQY39"/>
      <c r="AQZ39"/>
      <c r="ARA39"/>
      <c r="ARB39"/>
      <c r="ARC39"/>
      <c r="ARD39"/>
      <c r="ARE39"/>
      <c r="ARF39"/>
      <c r="ARG39"/>
      <c r="ARH39"/>
      <c r="ARI39"/>
      <c r="ARJ39"/>
      <c r="ARK39"/>
      <c r="ARL39"/>
      <c r="ARM39"/>
      <c r="ARN39"/>
      <c r="ARO39"/>
      <c r="ARP39"/>
      <c r="ARQ39"/>
      <c r="ARR39"/>
      <c r="ARS39"/>
      <c r="ART39"/>
      <c r="ARU39"/>
      <c r="ARV39"/>
      <c r="ARW39"/>
      <c r="ARX39"/>
      <c r="ARY39"/>
      <c r="ARZ39"/>
      <c r="ASA39"/>
      <c r="ASB39"/>
      <c r="ASC39"/>
      <c r="ASD39"/>
      <c r="ASE39"/>
      <c r="ASF39"/>
      <c r="ASG39"/>
      <c r="ASH39"/>
      <c r="ASI39"/>
      <c r="ASJ39"/>
      <c r="ASK39"/>
      <c r="ASL39"/>
      <c r="ASM39"/>
      <c r="ASN39"/>
      <c r="ASO39"/>
      <c r="ASP39"/>
      <c r="ASQ39"/>
      <c r="ASR39"/>
      <c r="ASS39"/>
      <c r="AST39"/>
      <c r="ASU39"/>
      <c r="ASV39"/>
      <c r="ASW39"/>
      <c r="ASX39"/>
      <c r="ASY39"/>
      <c r="ASZ39"/>
      <c r="ATA39"/>
      <c r="ATB39"/>
      <c r="ATC39"/>
      <c r="ATD39"/>
      <c r="ATE39"/>
      <c r="ATF39"/>
      <c r="ATG39"/>
      <c r="ATH39"/>
      <c r="ATI39"/>
      <c r="ATJ39"/>
      <c r="ATK39"/>
      <c r="ATL39"/>
      <c r="ATM39"/>
      <c r="ATN39"/>
      <c r="ATO39"/>
      <c r="ATP39"/>
      <c r="ATQ39"/>
      <c r="ATR39"/>
      <c r="ATS39"/>
      <c r="ATT39"/>
      <c r="ATU39"/>
      <c r="ATV39"/>
      <c r="ATW39"/>
      <c r="ATX39"/>
      <c r="ATY39"/>
      <c r="ATZ39"/>
      <c r="AUA39"/>
      <c r="AUB39"/>
      <c r="AUC39"/>
      <c r="AUD39"/>
      <c r="AUE39"/>
      <c r="AUF39"/>
      <c r="AUG39"/>
      <c r="AUH39"/>
      <c r="AUI39"/>
      <c r="AUJ39"/>
      <c r="AUK39"/>
      <c r="AUL39"/>
      <c r="AUM39"/>
      <c r="AUN39"/>
      <c r="AUO39"/>
      <c r="AUP39"/>
      <c r="AUQ39"/>
      <c r="AUR39"/>
      <c r="AUS39"/>
      <c r="AUT39"/>
      <c r="AUU39"/>
      <c r="AUV39"/>
      <c r="AUW39"/>
      <c r="AUX39"/>
      <c r="AUY39"/>
      <c r="AUZ39"/>
      <c r="AVA39"/>
      <c r="AVB39"/>
      <c r="AVC39"/>
      <c r="AVD39"/>
      <c r="AVE39"/>
      <c r="AVF39"/>
      <c r="AVG39"/>
      <c r="AVH39"/>
      <c r="AVI39"/>
      <c r="AVJ39"/>
      <c r="AVK39"/>
      <c r="AVL39"/>
      <c r="AVM39"/>
      <c r="AVN39"/>
      <c r="AVO39"/>
      <c r="AVP39"/>
      <c r="AVQ39"/>
      <c r="AVR39"/>
      <c r="AVS39"/>
      <c r="AVT39"/>
      <c r="AVU39"/>
      <c r="AVV39"/>
      <c r="AVW39"/>
      <c r="AVX39"/>
      <c r="AVY39"/>
      <c r="AVZ39"/>
      <c r="AWA39"/>
    </row>
    <row r="40" spans="1:1275" ht="15" x14ac:dyDescent="0.25">
      <c r="A40" s="41" t="s">
        <v>197</v>
      </c>
      <c r="B40" s="40"/>
      <c r="C40" s="40"/>
      <c r="D40" s="40"/>
      <c r="E40" s="40"/>
      <c r="F40" s="40"/>
      <c r="G40" s="40"/>
      <c r="H40" s="40">
        <v>1</v>
      </c>
      <c r="I40" s="40">
        <v>8400</v>
      </c>
      <c r="J40" s="40">
        <v>1</v>
      </c>
      <c r="K40" s="40">
        <v>8400</v>
      </c>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v>1</v>
      </c>
      <c r="AQ40" s="40">
        <v>8400</v>
      </c>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c r="AMK40"/>
      <c r="AML40"/>
      <c r="AMM40"/>
      <c r="AMN40"/>
      <c r="AMO40"/>
      <c r="AMP40"/>
      <c r="AMQ40"/>
      <c r="AMR40"/>
      <c r="AMS40"/>
      <c r="AMT40"/>
      <c r="AMU40"/>
      <c r="AMV40"/>
      <c r="AMW40"/>
      <c r="AMX40"/>
      <c r="AMY40"/>
      <c r="AMZ40"/>
      <c r="ANA40"/>
      <c r="ANB40"/>
      <c r="ANC40"/>
      <c r="AND40"/>
      <c r="ANE40"/>
      <c r="ANF40"/>
      <c r="ANG40"/>
      <c r="ANH40"/>
      <c r="ANI40"/>
      <c r="ANJ40"/>
      <c r="ANK40"/>
      <c r="ANL40"/>
      <c r="ANM40"/>
      <c r="ANN40"/>
      <c r="ANO40"/>
      <c r="ANP40"/>
      <c r="ANQ40"/>
      <c r="ANR40"/>
      <c r="ANS40"/>
      <c r="ANT40"/>
      <c r="ANU40"/>
      <c r="ANV40"/>
      <c r="ANW40"/>
      <c r="ANX40"/>
      <c r="ANY40"/>
      <c r="ANZ40"/>
      <c r="AOA40"/>
      <c r="AOB40"/>
      <c r="AOC40"/>
      <c r="AOD40"/>
      <c r="AOE40"/>
      <c r="AOF40"/>
      <c r="AOG40"/>
      <c r="AOH40"/>
      <c r="AOI40"/>
      <c r="AOJ40"/>
      <c r="AOK40"/>
      <c r="AOL40"/>
      <c r="AOM40"/>
      <c r="AON40"/>
      <c r="AOO40"/>
      <c r="AOP40"/>
      <c r="AOQ40"/>
      <c r="AOR40"/>
      <c r="AOS40"/>
      <c r="AOT40"/>
      <c r="AOU40"/>
      <c r="AOV40"/>
      <c r="AOW40"/>
      <c r="AOX40"/>
      <c r="AOY40"/>
      <c r="AOZ40"/>
      <c r="APA40"/>
      <c r="APB40"/>
      <c r="APC40"/>
      <c r="APD40"/>
      <c r="APE40"/>
      <c r="APF40"/>
      <c r="APG40"/>
      <c r="APH40"/>
      <c r="API40"/>
      <c r="APJ40"/>
      <c r="APK40"/>
      <c r="APL40"/>
      <c r="APM40"/>
      <c r="APN40"/>
      <c r="APO40"/>
      <c r="APP40"/>
      <c r="APQ40"/>
      <c r="APR40"/>
      <c r="APS40"/>
      <c r="APT40"/>
      <c r="APU40"/>
      <c r="APV40"/>
      <c r="APW40"/>
      <c r="APX40"/>
      <c r="APY40"/>
      <c r="APZ40"/>
      <c r="AQA40"/>
      <c r="AQB40"/>
      <c r="AQC40"/>
      <c r="AQD40"/>
      <c r="AQE40"/>
      <c r="AQF40"/>
      <c r="AQG40"/>
      <c r="AQH40"/>
      <c r="AQI40"/>
      <c r="AQJ40"/>
      <c r="AQK40"/>
      <c r="AQL40"/>
      <c r="AQM40"/>
      <c r="AQN40"/>
      <c r="AQO40"/>
      <c r="AQP40"/>
      <c r="AQQ40"/>
      <c r="AQR40"/>
      <c r="AQS40"/>
      <c r="AQT40"/>
      <c r="AQU40"/>
      <c r="AQV40"/>
      <c r="AQW40"/>
      <c r="AQX40"/>
      <c r="AQY40"/>
      <c r="AQZ40"/>
      <c r="ARA40"/>
      <c r="ARB40"/>
      <c r="ARC40"/>
      <c r="ARD40"/>
      <c r="ARE40"/>
      <c r="ARF40"/>
      <c r="ARG40"/>
      <c r="ARH40"/>
      <c r="ARI40"/>
      <c r="ARJ40"/>
      <c r="ARK40"/>
      <c r="ARL40"/>
      <c r="ARM40"/>
      <c r="ARN40"/>
      <c r="ARO40"/>
      <c r="ARP40"/>
      <c r="ARQ40"/>
      <c r="ARR40"/>
      <c r="ARS40"/>
      <c r="ART40"/>
      <c r="ARU40"/>
      <c r="ARV40"/>
      <c r="ARW40"/>
      <c r="ARX40"/>
      <c r="ARY40"/>
      <c r="ARZ40"/>
      <c r="ASA40"/>
      <c r="ASB40"/>
      <c r="ASC40"/>
      <c r="ASD40"/>
      <c r="ASE40"/>
      <c r="ASF40"/>
      <c r="ASG40"/>
      <c r="ASH40"/>
      <c r="ASI40"/>
      <c r="ASJ40"/>
      <c r="ASK40"/>
      <c r="ASL40"/>
      <c r="ASM40"/>
      <c r="ASN40"/>
      <c r="ASO40"/>
      <c r="ASP40"/>
      <c r="ASQ40"/>
      <c r="ASR40"/>
      <c r="ASS40"/>
      <c r="AST40"/>
      <c r="ASU40"/>
      <c r="ASV40"/>
      <c r="ASW40"/>
      <c r="ASX40"/>
      <c r="ASY40"/>
      <c r="ASZ40"/>
      <c r="ATA40"/>
      <c r="ATB40"/>
      <c r="ATC40"/>
      <c r="ATD40"/>
      <c r="ATE40"/>
      <c r="ATF40"/>
      <c r="ATG40"/>
      <c r="ATH40"/>
      <c r="ATI40"/>
      <c r="ATJ40"/>
      <c r="ATK40"/>
      <c r="ATL40"/>
      <c r="ATM40"/>
      <c r="ATN40"/>
      <c r="ATO40"/>
      <c r="ATP40"/>
      <c r="ATQ40"/>
      <c r="ATR40"/>
      <c r="ATS40"/>
      <c r="ATT40"/>
      <c r="ATU40"/>
      <c r="ATV40"/>
      <c r="ATW40"/>
      <c r="ATX40"/>
      <c r="ATY40"/>
      <c r="ATZ40"/>
      <c r="AUA40"/>
      <c r="AUB40"/>
      <c r="AUC40"/>
      <c r="AUD40"/>
      <c r="AUE40"/>
      <c r="AUF40"/>
      <c r="AUG40"/>
      <c r="AUH40"/>
      <c r="AUI40"/>
      <c r="AUJ40"/>
      <c r="AUK40"/>
      <c r="AUL40"/>
      <c r="AUM40"/>
      <c r="AUN40"/>
      <c r="AUO40"/>
      <c r="AUP40"/>
      <c r="AUQ40"/>
      <c r="AUR40"/>
      <c r="AUS40"/>
      <c r="AUT40"/>
      <c r="AUU40"/>
      <c r="AUV40"/>
      <c r="AUW40"/>
      <c r="AUX40"/>
      <c r="AUY40"/>
      <c r="AUZ40"/>
      <c r="AVA40"/>
      <c r="AVB40"/>
      <c r="AVC40"/>
      <c r="AVD40"/>
      <c r="AVE40"/>
      <c r="AVF40"/>
      <c r="AVG40"/>
      <c r="AVH40"/>
      <c r="AVI40"/>
      <c r="AVJ40"/>
      <c r="AVK40"/>
      <c r="AVL40"/>
      <c r="AVM40"/>
      <c r="AVN40"/>
      <c r="AVO40"/>
      <c r="AVP40"/>
      <c r="AVQ40"/>
      <c r="AVR40"/>
      <c r="AVS40"/>
      <c r="AVT40"/>
      <c r="AVU40"/>
      <c r="AVV40"/>
      <c r="AVW40"/>
      <c r="AVX40"/>
      <c r="AVY40"/>
      <c r="AVZ40"/>
      <c r="AWA40"/>
    </row>
    <row r="41" spans="1:1275" ht="15" x14ac:dyDescent="0.25">
      <c r="A41" s="41" t="s">
        <v>164</v>
      </c>
      <c r="B41" s="40"/>
      <c r="C41" s="40"/>
      <c r="D41" s="40"/>
      <c r="E41" s="40"/>
      <c r="F41" s="40">
        <v>2</v>
      </c>
      <c r="G41" s="40">
        <v>45302.443994440735</v>
      </c>
      <c r="H41" s="40"/>
      <c r="I41" s="40"/>
      <c r="J41" s="40">
        <v>2</v>
      </c>
      <c r="K41" s="40">
        <v>45302.443994440735</v>
      </c>
      <c r="L41" s="40">
        <v>1</v>
      </c>
      <c r="M41" s="40">
        <v>38111.983169748237</v>
      </c>
      <c r="N41" s="40">
        <v>1</v>
      </c>
      <c r="O41" s="40">
        <v>38111.983169748237</v>
      </c>
      <c r="P41" s="40"/>
      <c r="Q41" s="40"/>
      <c r="R41" s="40"/>
      <c r="S41" s="40"/>
      <c r="T41" s="40">
        <v>2</v>
      </c>
      <c r="U41" s="40">
        <v>38111.983169748237</v>
      </c>
      <c r="V41" s="40"/>
      <c r="W41" s="40"/>
      <c r="X41" s="40"/>
      <c r="Y41" s="40"/>
      <c r="Z41" s="40"/>
      <c r="AA41" s="40"/>
      <c r="AB41" s="40"/>
      <c r="AC41" s="40"/>
      <c r="AD41" s="40"/>
      <c r="AE41" s="40"/>
      <c r="AF41" s="40"/>
      <c r="AG41" s="40"/>
      <c r="AH41" s="40"/>
      <c r="AI41" s="40"/>
      <c r="AJ41" s="40"/>
      <c r="AK41" s="40"/>
      <c r="AL41" s="40"/>
      <c r="AM41" s="40"/>
      <c r="AN41" s="40"/>
      <c r="AO41" s="40"/>
      <c r="AP41" s="40">
        <v>4</v>
      </c>
      <c r="AQ41" s="40">
        <v>41707.21358209449</v>
      </c>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c r="AMK41"/>
      <c r="AML41"/>
      <c r="AMM41"/>
      <c r="AMN41"/>
      <c r="AMO41"/>
      <c r="AMP41"/>
      <c r="AMQ41"/>
      <c r="AMR41"/>
      <c r="AMS41"/>
      <c r="AMT41"/>
      <c r="AMU41"/>
      <c r="AMV41"/>
      <c r="AMW41"/>
      <c r="AMX41"/>
      <c r="AMY41"/>
      <c r="AMZ41"/>
      <c r="ANA41"/>
      <c r="ANB41"/>
      <c r="ANC41"/>
      <c r="AND41"/>
      <c r="ANE41"/>
      <c r="ANF41"/>
      <c r="ANG41"/>
      <c r="ANH41"/>
      <c r="ANI41"/>
      <c r="ANJ41"/>
      <c r="ANK41"/>
      <c r="ANL41"/>
      <c r="ANM41"/>
      <c r="ANN41"/>
      <c r="ANO41"/>
      <c r="ANP41"/>
      <c r="ANQ41"/>
      <c r="ANR41"/>
      <c r="ANS41"/>
      <c r="ANT41"/>
      <c r="ANU41"/>
      <c r="ANV41"/>
      <c r="ANW41"/>
      <c r="ANX41"/>
      <c r="ANY41"/>
      <c r="ANZ41"/>
      <c r="AOA41"/>
      <c r="AOB41"/>
      <c r="AOC41"/>
      <c r="AOD41"/>
      <c r="AOE41"/>
      <c r="AOF41"/>
      <c r="AOG41"/>
      <c r="AOH41"/>
      <c r="AOI41"/>
      <c r="AOJ41"/>
      <c r="AOK41"/>
      <c r="AOL41"/>
      <c r="AOM41"/>
      <c r="AON41"/>
      <c r="AOO41"/>
      <c r="AOP41"/>
      <c r="AOQ41"/>
      <c r="AOR41"/>
      <c r="AOS41"/>
      <c r="AOT41"/>
      <c r="AOU41"/>
      <c r="AOV41"/>
      <c r="AOW41"/>
      <c r="AOX41"/>
      <c r="AOY41"/>
      <c r="AOZ41"/>
      <c r="APA41"/>
      <c r="APB41"/>
      <c r="APC41"/>
      <c r="APD41"/>
      <c r="APE41"/>
      <c r="APF41"/>
      <c r="APG41"/>
      <c r="APH41"/>
      <c r="API41"/>
      <c r="APJ41"/>
      <c r="APK41"/>
      <c r="APL41"/>
      <c r="APM41"/>
      <c r="APN41"/>
      <c r="APO41"/>
      <c r="APP41"/>
      <c r="APQ41"/>
      <c r="APR41"/>
      <c r="APS41"/>
      <c r="APT41"/>
      <c r="APU41"/>
      <c r="APV41"/>
      <c r="APW41"/>
      <c r="APX41"/>
      <c r="APY41"/>
      <c r="APZ41"/>
      <c r="AQA41"/>
      <c r="AQB41"/>
      <c r="AQC41"/>
      <c r="AQD41"/>
      <c r="AQE41"/>
      <c r="AQF41"/>
      <c r="AQG41"/>
      <c r="AQH41"/>
      <c r="AQI41"/>
      <c r="AQJ41"/>
      <c r="AQK41"/>
      <c r="AQL41"/>
      <c r="AQM41"/>
      <c r="AQN41"/>
      <c r="AQO41"/>
      <c r="AQP41"/>
      <c r="AQQ41"/>
      <c r="AQR41"/>
      <c r="AQS41"/>
      <c r="AQT41"/>
      <c r="AQU41"/>
      <c r="AQV41"/>
      <c r="AQW41"/>
      <c r="AQX41"/>
      <c r="AQY41"/>
      <c r="AQZ41"/>
      <c r="ARA41"/>
      <c r="ARB41"/>
      <c r="ARC41"/>
      <c r="ARD41"/>
      <c r="ARE41"/>
      <c r="ARF41"/>
      <c r="ARG41"/>
      <c r="ARH41"/>
      <c r="ARI41"/>
      <c r="ARJ41"/>
      <c r="ARK41"/>
      <c r="ARL41"/>
      <c r="ARM41"/>
      <c r="ARN41"/>
      <c r="ARO41"/>
      <c r="ARP41"/>
      <c r="ARQ41"/>
      <c r="ARR41"/>
      <c r="ARS41"/>
      <c r="ART41"/>
      <c r="ARU41"/>
      <c r="ARV41"/>
      <c r="ARW41"/>
      <c r="ARX41"/>
      <c r="ARY41"/>
      <c r="ARZ41"/>
      <c r="ASA41"/>
      <c r="ASB41"/>
      <c r="ASC41"/>
      <c r="ASD41"/>
      <c r="ASE41"/>
      <c r="ASF41"/>
      <c r="ASG41"/>
      <c r="ASH41"/>
      <c r="ASI41"/>
      <c r="ASJ41"/>
      <c r="ASK41"/>
      <c r="ASL41"/>
      <c r="ASM41"/>
      <c r="ASN41"/>
      <c r="ASO41"/>
      <c r="ASP41"/>
      <c r="ASQ41"/>
      <c r="ASR41"/>
      <c r="ASS41"/>
      <c r="AST41"/>
      <c r="ASU41"/>
      <c r="ASV41"/>
      <c r="ASW41"/>
      <c r="ASX41"/>
      <c r="ASY41"/>
      <c r="ASZ41"/>
      <c r="ATA41"/>
      <c r="ATB41"/>
      <c r="ATC41"/>
      <c r="ATD41"/>
      <c r="ATE41"/>
      <c r="ATF41"/>
      <c r="ATG41"/>
      <c r="ATH41"/>
      <c r="ATI41"/>
      <c r="ATJ41"/>
      <c r="ATK41"/>
      <c r="ATL41"/>
      <c r="ATM41"/>
      <c r="ATN41"/>
      <c r="ATO41"/>
      <c r="ATP41"/>
      <c r="ATQ41"/>
      <c r="ATR41"/>
      <c r="ATS41"/>
      <c r="ATT41"/>
      <c r="ATU41"/>
      <c r="ATV41"/>
      <c r="ATW41"/>
      <c r="ATX41"/>
      <c r="ATY41"/>
      <c r="ATZ41"/>
      <c r="AUA41"/>
      <c r="AUB41"/>
      <c r="AUC41"/>
      <c r="AUD41"/>
      <c r="AUE41"/>
      <c r="AUF41"/>
      <c r="AUG41"/>
      <c r="AUH41"/>
      <c r="AUI41"/>
      <c r="AUJ41"/>
      <c r="AUK41"/>
      <c r="AUL41"/>
      <c r="AUM41"/>
      <c r="AUN41"/>
      <c r="AUO41"/>
      <c r="AUP41"/>
      <c r="AUQ41"/>
      <c r="AUR41"/>
      <c r="AUS41"/>
      <c r="AUT41"/>
      <c r="AUU41"/>
      <c r="AUV41"/>
      <c r="AUW41"/>
      <c r="AUX41"/>
      <c r="AUY41"/>
      <c r="AUZ41"/>
      <c r="AVA41"/>
      <c r="AVB41"/>
      <c r="AVC41"/>
      <c r="AVD41"/>
      <c r="AVE41"/>
      <c r="AVF41"/>
      <c r="AVG41"/>
      <c r="AVH41"/>
      <c r="AVI41"/>
      <c r="AVJ41"/>
      <c r="AVK41"/>
      <c r="AVL41"/>
      <c r="AVM41"/>
      <c r="AVN41"/>
      <c r="AVO41"/>
      <c r="AVP41"/>
      <c r="AVQ41"/>
      <c r="AVR41"/>
      <c r="AVS41"/>
      <c r="AVT41"/>
      <c r="AVU41"/>
      <c r="AVV41"/>
      <c r="AVW41"/>
      <c r="AVX41"/>
      <c r="AVY41"/>
      <c r="AVZ41"/>
      <c r="AWA41"/>
    </row>
    <row r="42" spans="1:1275" ht="15" x14ac:dyDescent="0.25">
      <c r="A42" s="41" t="s">
        <v>202</v>
      </c>
      <c r="B42" s="40"/>
      <c r="C42" s="40"/>
      <c r="D42" s="40"/>
      <c r="E42" s="40"/>
      <c r="F42" s="40"/>
      <c r="G42" s="40"/>
      <c r="H42" s="40"/>
      <c r="I42" s="40"/>
      <c r="J42" s="40"/>
      <c r="K42" s="40"/>
      <c r="L42" s="40"/>
      <c r="M42" s="40"/>
      <c r="N42" s="40"/>
      <c r="O42" s="40"/>
      <c r="P42" s="40"/>
      <c r="Q42" s="40"/>
      <c r="R42" s="40">
        <v>1</v>
      </c>
      <c r="S42" s="40">
        <v>14400</v>
      </c>
      <c r="T42" s="40">
        <v>1</v>
      </c>
      <c r="U42" s="40">
        <v>14400</v>
      </c>
      <c r="V42" s="40"/>
      <c r="W42" s="40"/>
      <c r="X42" s="40"/>
      <c r="Y42" s="40"/>
      <c r="Z42" s="40"/>
      <c r="AA42" s="40"/>
      <c r="AB42" s="40"/>
      <c r="AC42" s="40"/>
      <c r="AD42" s="40"/>
      <c r="AE42" s="40"/>
      <c r="AF42" s="40"/>
      <c r="AG42" s="40"/>
      <c r="AH42" s="40"/>
      <c r="AI42" s="40"/>
      <c r="AJ42" s="40"/>
      <c r="AK42" s="40"/>
      <c r="AL42" s="40"/>
      <c r="AM42" s="40"/>
      <c r="AN42" s="40"/>
      <c r="AO42" s="40"/>
      <c r="AP42" s="40">
        <v>1</v>
      </c>
      <c r="AQ42" s="40">
        <v>14400</v>
      </c>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c r="AMK42"/>
      <c r="AML42"/>
      <c r="AMM42"/>
      <c r="AMN42"/>
      <c r="AMO42"/>
      <c r="AMP42"/>
      <c r="AMQ42"/>
      <c r="AMR42"/>
      <c r="AMS42"/>
      <c r="AMT42"/>
      <c r="AMU42"/>
      <c r="AMV42"/>
      <c r="AMW42"/>
      <c r="AMX42"/>
      <c r="AMY42"/>
      <c r="AMZ42"/>
      <c r="ANA42"/>
      <c r="ANB42"/>
      <c r="ANC42"/>
      <c r="AND42"/>
      <c r="ANE42"/>
      <c r="ANF42"/>
      <c r="ANG42"/>
      <c r="ANH42"/>
      <c r="ANI42"/>
      <c r="ANJ42"/>
      <c r="ANK42"/>
      <c r="ANL42"/>
      <c r="ANM42"/>
      <c r="ANN42"/>
      <c r="ANO42"/>
      <c r="ANP42"/>
      <c r="ANQ42"/>
      <c r="ANR42"/>
      <c r="ANS42"/>
      <c r="ANT42"/>
      <c r="ANU42"/>
      <c r="ANV42"/>
      <c r="ANW42"/>
      <c r="ANX42"/>
      <c r="ANY42"/>
      <c r="ANZ42"/>
      <c r="AOA42"/>
      <c r="AOB42"/>
      <c r="AOC42"/>
      <c r="AOD42"/>
      <c r="AOE42"/>
      <c r="AOF42"/>
      <c r="AOG42"/>
      <c r="AOH42"/>
      <c r="AOI42"/>
      <c r="AOJ42"/>
      <c r="AOK42"/>
      <c r="AOL42"/>
      <c r="AOM42"/>
      <c r="AON42"/>
      <c r="AOO42"/>
      <c r="AOP42"/>
      <c r="AOQ42"/>
      <c r="AOR42"/>
      <c r="AOS42"/>
      <c r="AOT42"/>
      <c r="AOU42"/>
      <c r="AOV42"/>
      <c r="AOW42"/>
      <c r="AOX42"/>
      <c r="AOY42"/>
      <c r="AOZ42"/>
      <c r="APA42"/>
      <c r="APB42"/>
      <c r="APC42"/>
      <c r="APD42"/>
      <c r="APE42"/>
      <c r="APF42"/>
      <c r="APG42"/>
      <c r="APH42"/>
      <c r="API42"/>
      <c r="APJ42"/>
      <c r="APK42"/>
      <c r="APL42"/>
      <c r="APM42"/>
      <c r="APN42"/>
      <c r="APO42"/>
      <c r="APP42"/>
      <c r="APQ42"/>
      <c r="APR42"/>
      <c r="APS42"/>
      <c r="APT42"/>
      <c r="APU42"/>
      <c r="APV42"/>
      <c r="APW42"/>
      <c r="APX42"/>
      <c r="APY42"/>
      <c r="APZ42"/>
      <c r="AQA42"/>
      <c r="AQB42"/>
      <c r="AQC42"/>
      <c r="AQD42"/>
      <c r="AQE42"/>
      <c r="AQF42"/>
      <c r="AQG42"/>
      <c r="AQH42"/>
      <c r="AQI42"/>
      <c r="AQJ42"/>
      <c r="AQK42"/>
      <c r="AQL42"/>
      <c r="AQM42"/>
      <c r="AQN42"/>
      <c r="AQO42"/>
      <c r="AQP42"/>
      <c r="AQQ42"/>
      <c r="AQR42"/>
      <c r="AQS42"/>
      <c r="AQT42"/>
      <c r="AQU42"/>
      <c r="AQV42"/>
      <c r="AQW42"/>
      <c r="AQX42"/>
      <c r="AQY42"/>
      <c r="AQZ42"/>
      <c r="ARA42"/>
      <c r="ARB42"/>
      <c r="ARC42"/>
      <c r="ARD42"/>
      <c r="ARE42"/>
      <c r="ARF42"/>
      <c r="ARG42"/>
      <c r="ARH42"/>
      <c r="ARI42"/>
      <c r="ARJ42"/>
      <c r="ARK42"/>
      <c r="ARL42"/>
      <c r="ARM42"/>
      <c r="ARN42"/>
      <c r="ARO42"/>
      <c r="ARP42"/>
      <c r="ARQ42"/>
      <c r="ARR42"/>
      <c r="ARS42"/>
      <c r="ART42"/>
      <c r="ARU42"/>
      <c r="ARV42"/>
      <c r="ARW42"/>
      <c r="ARX42"/>
      <c r="ARY42"/>
      <c r="ARZ42"/>
      <c r="ASA42"/>
      <c r="ASB42"/>
      <c r="ASC42"/>
      <c r="ASD42"/>
      <c r="ASE42"/>
      <c r="ASF42"/>
      <c r="ASG42"/>
      <c r="ASH42"/>
      <c r="ASI42"/>
      <c r="ASJ42"/>
      <c r="ASK42"/>
      <c r="ASL42"/>
      <c r="ASM42"/>
      <c r="ASN42"/>
      <c r="ASO42"/>
      <c r="ASP42"/>
      <c r="ASQ42"/>
      <c r="ASR42"/>
      <c r="ASS42"/>
      <c r="AST42"/>
      <c r="ASU42"/>
      <c r="ASV42"/>
      <c r="ASW42"/>
      <c r="ASX42"/>
      <c r="ASY42"/>
      <c r="ASZ42"/>
      <c r="ATA42"/>
      <c r="ATB42"/>
      <c r="ATC42"/>
      <c r="ATD42"/>
      <c r="ATE42"/>
      <c r="ATF42"/>
      <c r="ATG42"/>
      <c r="ATH42"/>
      <c r="ATI42"/>
      <c r="ATJ42"/>
      <c r="ATK42"/>
      <c r="ATL42"/>
      <c r="ATM42"/>
      <c r="ATN42"/>
      <c r="ATO42"/>
      <c r="ATP42"/>
      <c r="ATQ42"/>
      <c r="ATR42"/>
      <c r="ATS42"/>
      <c r="ATT42"/>
      <c r="ATU42"/>
      <c r="ATV42"/>
      <c r="ATW42"/>
      <c r="ATX42"/>
      <c r="ATY42"/>
      <c r="ATZ42"/>
      <c r="AUA42"/>
      <c r="AUB42"/>
      <c r="AUC42"/>
      <c r="AUD42"/>
      <c r="AUE42"/>
      <c r="AUF42"/>
      <c r="AUG42"/>
      <c r="AUH42"/>
      <c r="AUI42"/>
      <c r="AUJ42"/>
      <c r="AUK42"/>
      <c r="AUL42"/>
      <c r="AUM42"/>
      <c r="AUN42"/>
      <c r="AUO42"/>
      <c r="AUP42"/>
      <c r="AUQ42"/>
      <c r="AUR42"/>
      <c r="AUS42"/>
      <c r="AUT42"/>
      <c r="AUU42"/>
      <c r="AUV42"/>
      <c r="AUW42"/>
      <c r="AUX42"/>
      <c r="AUY42"/>
      <c r="AUZ42"/>
      <c r="AVA42"/>
      <c r="AVB42"/>
      <c r="AVC42"/>
      <c r="AVD42"/>
      <c r="AVE42"/>
      <c r="AVF42"/>
      <c r="AVG42"/>
      <c r="AVH42"/>
      <c r="AVI42"/>
      <c r="AVJ42"/>
      <c r="AVK42"/>
      <c r="AVL42"/>
      <c r="AVM42"/>
      <c r="AVN42"/>
      <c r="AVO42"/>
      <c r="AVP42"/>
      <c r="AVQ42"/>
      <c r="AVR42"/>
      <c r="AVS42"/>
      <c r="AVT42"/>
      <c r="AVU42"/>
      <c r="AVV42"/>
      <c r="AVW42"/>
      <c r="AVX42"/>
      <c r="AVY42"/>
      <c r="AVZ42"/>
      <c r="AWA42"/>
    </row>
    <row r="43" spans="1:1275" ht="15" x14ac:dyDescent="0.25">
      <c r="A43" s="41" t="s">
        <v>182</v>
      </c>
      <c r="B43" s="40">
        <v>1</v>
      </c>
      <c r="C43" s="40">
        <v>91468.759607395754</v>
      </c>
      <c r="D43" s="40"/>
      <c r="E43" s="40"/>
      <c r="F43" s="40"/>
      <c r="G43" s="40"/>
      <c r="H43" s="40">
        <v>1</v>
      </c>
      <c r="I43" s="40">
        <v>15000</v>
      </c>
      <c r="J43" s="40">
        <v>2</v>
      </c>
      <c r="K43" s="40">
        <v>53234.379803697877</v>
      </c>
      <c r="L43" s="40"/>
      <c r="M43" s="40"/>
      <c r="N43" s="40"/>
      <c r="O43" s="40"/>
      <c r="P43" s="40"/>
      <c r="Q43" s="40"/>
      <c r="R43" s="40"/>
      <c r="S43" s="40"/>
      <c r="T43" s="40"/>
      <c r="U43" s="40"/>
      <c r="V43" s="40"/>
      <c r="W43" s="40"/>
      <c r="X43" s="40"/>
      <c r="Y43" s="40"/>
      <c r="Z43" s="40"/>
      <c r="AA43" s="40"/>
      <c r="AB43" s="40"/>
      <c r="AC43" s="40"/>
      <c r="AD43" s="40"/>
      <c r="AE43" s="40"/>
      <c r="AF43" s="40"/>
      <c r="AG43" s="40"/>
      <c r="AH43" s="40">
        <v>1</v>
      </c>
      <c r="AI43" s="40">
        <v>24000</v>
      </c>
      <c r="AJ43" s="40"/>
      <c r="AK43" s="40"/>
      <c r="AL43" s="40"/>
      <c r="AM43" s="40"/>
      <c r="AN43" s="40">
        <v>1</v>
      </c>
      <c r="AO43" s="40">
        <v>24000</v>
      </c>
      <c r="AP43" s="40">
        <v>3</v>
      </c>
      <c r="AQ43" s="40">
        <v>43489.586535798582</v>
      </c>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c r="AMK43"/>
      <c r="AML43"/>
      <c r="AMM43"/>
      <c r="AMN43"/>
      <c r="AMO43"/>
      <c r="AMP43"/>
      <c r="AMQ43"/>
      <c r="AMR43"/>
      <c r="AMS43"/>
      <c r="AMT43"/>
      <c r="AMU43"/>
      <c r="AMV43"/>
      <c r="AMW43"/>
      <c r="AMX43"/>
      <c r="AMY43"/>
      <c r="AMZ43"/>
      <c r="ANA43"/>
      <c r="ANB43"/>
      <c r="ANC43"/>
      <c r="AND43"/>
      <c r="ANE43"/>
      <c r="ANF43"/>
      <c r="ANG43"/>
      <c r="ANH43"/>
      <c r="ANI43"/>
      <c r="ANJ43"/>
      <c r="ANK43"/>
      <c r="ANL43"/>
      <c r="ANM43"/>
      <c r="ANN43"/>
      <c r="ANO43"/>
      <c r="ANP43"/>
      <c r="ANQ43"/>
      <c r="ANR43"/>
      <c r="ANS43"/>
      <c r="ANT43"/>
      <c r="ANU43"/>
      <c r="ANV43"/>
      <c r="ANW43"/>
      <c r="ANX43"/>
      <c r="ANY43"/>
      <c r="ANZ43"/>
      <c r="AOA43"/>
      <c r="AOB43"/>
      <c r="AOC43"/>
      <c r="AOD43"/>
      <c r="AOE43"/>
      <c r="AOF43"/>
      <c r="AOG43"/>
      <c r="AOH43"/>
      <c r="AOI43"/>
      <c r="AOJ43"/>
      <c r="AOK43"/>
      <c r="AOL43"/>
      <c r="AOM43"/>
      <c r="AON43"/>
      <c r="AOO43"/>
      <c r="AOP43"/>
      <c r="AOQ43"/>
      <c r="AOR43"/>
      <c r="AOS43"/>
      <c r="AOT43"/>
      <c r="AOU43"/>
      <c r="AOV43"/>
      <c r="AOW43"/>
      <c r="AOX43"/>
      <c r="AOY43"/>
      <c r="AOZ43"/>
      <c r="APA43"/>
      <c r="APB43"/>
      <c r="APC43"/>
      <c r="APD43"/>
      <c r="APE43"/>
      <c r="APF43"/>
      <c r="APG43"/>
      <c r="APH43"/>
      <c r="API43"/>
      <c r="APJ43"/>
      <c r="APK43"/>
      <c r="APL43"/>
      <c r="APM43"/>
      <c r="APN43"/>
      <c r="APO43"/>
      <c r="APP43"/>
      <c r="APQ43"/>
      <c r="APR43"/>
      <c r="APS43"/>
      <c r="APT43"/>
      <c r="APU43"/>
      <c r="APV43"/>
      <c r="APW43"/>
      <c r="APX43"/>
      <c r="APY43"/>
      <c r="APZ43"/>
      <c r="AQA43"/>
      <c r="AQB43"/>
      <c r="AQC43"/>
      <c r="AQD43"/>
      <c r="AQE43"/>
      <c r="AQF43"/>
      <c r="AQG43"/>
      <c r="AQH43"/>
      <c r="AQI43"/>
      <c r="AQJ43"/>
      <c r="AQK43"/>
      <c r="AQL43"/>
      <c r="AQM43"/>
      <c r="AQN43"/>
      <c r="AQO43"/>
      <c r="AQP43"/>
      <c r="AQQ43"/>
      <c r="AQR43"/>
      <c r="AQS43"/>
      <c r="AQT43"/>
      <c r="AQU43"/>
      <c r="AQV43"/>
      <c r="AQW43"/>
      <c r="AQX43"/>
      <c r="AQY43"/>
      <c r="AQZ43"/>
      <c r="ARA43"/>
      <c r="ARB43"/>
      <c r="ARC43"/>
      <c r="ARD43"/>
      <c r="ARE43"/>
      <c r="ARF43"/>
      <c r="ARG43"/>
      <c r="ARH43"/>
      <c r="ARI43"/>
      <c r="ARJ43"/>
      <c r="ARK43"/>
      <c r="ARL43"/>
      <c r="ARM43"/>
      <c r="ARN43"/>
      <c r="ARO43"/>
      <c r="ARP43"/>
      <c r="ARQ43"/>
      <c r="ARR43"/>
      <c r="ARS43"/>
      <c r="ART43"/>
      <c r="ARU43"/>
      <c r="ARV43"/>
      <c r="ARW43"/>
      <c r="ARX43"/>
      <c r="ARY43"/>
      <c r="ARZ43"/>
      <c r="ASA43"/>
      <c r="ASB43"/>
      <c r="ASC43"/>
      <c r="ASD43"/>
      <c r="ASE43"/>
      <c r="ASF43"/>
      <c r="ASG43"/>
      <c r="ASH43"/>
      <c r="ASI43"/>
      <c r="ASJ43"/>
      <c r="ASK43"/>
      <c r="ASL43"/>
      <c r="ASM43"/>
      <c r="ASN43"/>
      <c r="ASO43"/>
      <c r="ASP43"/>
      <c r="ASQ43"/>
      <c r="ASR43"/>
      <c r="ASS43"/>
      <c r="AST43"/>
      <c r="ASU43"/>
      <c r="ASV43"/>
      <c r="ASW43"/>
      <c r="ASX43"/>
      <c r="ASY43"/>
      <c r="ASZ43"/>
      <c r="ATA43"/>
      <c r="ATB43"/>
      <c r="ATC43"/>
      <c r="ATD43"/>
      <c r="ATE43"/>
      <c r="ATF43"/>
      <c r="ATG43"/>
      <c r="ATH43"/>
      <c r="ATI43"/>
      <c r="ATJ43"/>
      <c r="ATK43"/>
      <c r="ATL43"/>
      <c r="ATM43"/>
      <c r="ATN43"/>
      <c r="ATO43"/>
      <c r="ATP43"/>
      <c r="ATQ43"/>
      <c r="ATR43"/>
      <c r="ATS43"/>
      <c r="ATT43"/>
      <c r="ATU43"/>
      <c r="ATV43"/>
      <c r="ATW43"/>
      <c r="ATX43"/>
      <c r="ATY43"/>
      <c r="ATZ43"/>
      <c r="AUA43"/>
      <c r="AUB43"/>
      <c r="AUC43"/>
      <c r="AUD43"/>
      <c r="AUE43"/>
      <c r="AUF43"/>
      <c r="AUG43"/>
      <c r="AUH43"/>
      <c r="AUI43"/>
      <c r="AUJ43"/>
      <c r="AUK43"/>
      <c r="AUL43"/>
      <c r="AUM43"/>
      <c r="AUN43"/>
      <c r="AUO43"/>
      <c r="AUP43"/>
      <c r="AUQ43"/>
      <c r="AUR43"/>
      <c r="AUS43"/>
      <c r="AUT43"/>
      <c r="AUU43"/>
      <c r="AUV43"/>
      <c r="AUW43"/>
      <c r="AUX43"/>
      <c r="AUY43"/>
      <c r="AUZ43"/>
      <c r="AVA43"/>
      <c r="AVB43"/>
      <c r="AVC43"/>
      <c r="AVD43"/>
      <c r="AVE43"/>
      <c r="AVF43"/>
      <c r="AVG43"/>
      <c r="AVH43"/>
      <c r="AVI43"/>
      <c r="AVJ43"/>
      <c r="AVK43"/>
      <c r="AVL43"/>
      <c r="AVM43"/>
      <c r="AVN43"/>
      <c r="AVO43"/>
      <c r="AVP43"/>
      <c r="AVQ43"/>
      <c r="AVR43"/>
      <c r="AVS43"/>
      <c r="AVT43"/>
      <c r="AVU43"/>
      <c r="AVV43"/>
      <c r="AVW43"/>
      <c r="AVX43"/>
      <c r="AVY43"/>
      <c r="AVZ43"/>
      <c r="AWA43"/>
    </row>
    <row r="44" spans="1:1275" ht="15" x14ac:dyDescent="0.25">
      <c r="A44" s="41" t="s">
        <v>211</v>
      </c>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v>1</v>
      </c>
      <c r="AI44" s="40">
        <v>36000</v>
      </c>
      <c r="AJ44" s="40"/>
      <c r="AK44" s="40"/>
      <c r="AL44" s="40"/>
      <c r="AM44" s="40"/>
      <c r="AN44" s="40">
        <v>1</v>
      </c>
      <c r="AO44" s="40">
        <v>36000</v>
      </c>
      <c r="AP44" s="40">
        <v>1</v>
      </c>
      <c r="AQ44" s="40">
        <v>36000</v>
      </c>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c r="AMK44"/>
      <c r="AML44"/>
      <c r="AMM44"/>
      <c r="AMN44"/>
      <c r="AMO44"/>
      <c r="AMP44"/>
      <c r="AMQ44"/>
      <c r="AMR44"/>
      <c r="AMS44"/>
      <c r="AMT44"/>
      <c r="AMU44"/>
      <c r="AMV44"/>
      <c r="AMW44"/>
      <c r="AMX44"/>
      <c r="AMY44"/>
      <c r="AMZ44"/>
      <c r="ANA44"/>
      <c r="ANB44"/>
      <c r="ANC44"/>
      <c r="AND44"/>
      <c r="ANE44"/>
      <c r="ANF44"/>
      <c r="ANG44"/>
      <c r="ANH44"/>
      <c r="ANI44"/>
      <c r="ANJ44"/>
      <c r="ANK44"/>
      <c r="ANL44"/>
      <c r="ANM44"/>
      <c r="ANN44"/>
      <c r="ANO44"/>
      <c r="ANP44"/>
      <c r="ANQ44"/>
      <c r="ANR44"/>
      <c r="ANS44"/>
      <c r="ANT44"/>
      <c r="ANU44"/>
      <c r="ANV44"/>
      <c r="ANW44"/>
      <c r="ANX44"/>
      <c r="ANY44"/>
      <c r="ANZ44"/>
      <c r="AOA44"/>
      <c r="AOB44"/>
      <c r="AOC44"/>
      <c r="AOD44"/>
      <c r="AOE44"/>
      <c r="AOF44"/>
      <c r="AOG44"/>
      <c r="AOH44"/>
      <c r="AOI44"/>
      <c r="AOJ44"/>
      <c r="AOK44"/>
      <c r="AOL44"/>
      <c r="AOM44"/>
      <c r="AON44"/>
      <c r="AOO44"/>
      <c r="AOP44"/>
      <c r="AOQ44"/>
      <c r="AOR44"/>
      <c r="AOS44"/>
      <c r="AOT44"/>
      <c r="AOU44"/>
      <c r="AOV44"/>
      <c r="AOW44"/>
      <c r="AOX44"/>
      <c r="AOY44"/>
      <c r="AOZ44"/>
      <c r="APA44"/>
      <c r="APB44"/>
      <c r="APC44"/>
      <c r="APD44"/>
      <c r="APE44"/>
      <c r="APF44"/>
      <c r="APG44"/>
      <c r="APH44"/>
      <c r="API44"/>
      <c r="APJ44"/>
      <c r="APK44"/>
      <c r="APL44"/>
      <c r="APM44"/>
      <c r="APN44"/>
      <c r="APO44"/>
      <c r="APP44"/>
      <c r="APQ44"/>
      <c r="APR44"/>
      <c r="APS44"/>
      <c r="APT44"/>
      <c r="APU44"/>
      <c r="APV44"/>
      <c r="APW44"/>
      <c r="APX44"/>
      <c r="APY44"/>
      <c r="APZ44"/>
      <c r="AQA44"/>
      <c r="AQB44"/>
      <c r="AQC44"/>
      <c r="AQD44"/>
      <c r="AQE44"/>
      <c r="AQF44"/>
      <c r="AQG44"/>
      <c r="AQH44"/>
      <c r="AQI44"/>
      <c r="AQJ44"/>
      <c r="AQK44"/>
      <c r="AQL44"/>
      <c r="AQM44"/>
      <c r="AQN44"/>
      <c r="AQO44"/>
      <c r="AQP44"/>
      <c r="AQQ44"/>
      <c r="AQR44"/>
      <c r="AQS44"/>
      <c r="AQT44"/>
      <c r="AQU44"/>
      <c r="AQV44"/>
      <c r="AQW44"/>
      <c r="AQX44"/>
      <c r="AQY44"/>
      <c r="AQZ44"/>
      <c r="ARA44"/>
      <c r="ARB44"/>
      <c r="ARC44"/>
      <c r="ARD44"/>
      <c r="ARE44"/>
      <c r="ARF44"/>
      <c r="ARG44"/>
      <c r="ARH44"/>
      <c r="ARI44"/>
      <c r="ARJ44"/>
      <c r="ARK44"/>
      <c r="ARL44"/>
      <c r="ARM44"/>
      <c r="ARN44"/>
      <c r="ARO44"/>
      <c r="ARP44"/>
      <c r="ARQ44"/>
      <c r="ARR44"/>
      <c r="ARS44"/>
      <c r="ART44"/>
      <c r="ARU44"/>
      <c r="ARV44"/>
      <c r="ARW44"/>
      <c r="ARX44"/>
      <c r="ARY44"/>
      <c r="ARZ44"/>
      <c r="ASA44"/>
      <c r="ASB44"/>
      <c r="ASC44"/>
      <c r="ASD44"/>
      <c r="ASE44"/>
      <c r="ASF44"/>
      <c r="ASG44"/>
      <c r="ASH44"/>
      <c r="ASI44"/>
      <c r="ASJ44"/>
      <c r="ASK44"/>
      <c r="ASL44"/>
      <c r="ASM44"/>
      <c r="ASN44"/>
      <c r="ASO44"/>
      <c r="ASP44"/>
      <c r="ASQ44"/>
      <c r="ASR44"/>
      <c r="ASS44"/>
      <c r="AST44"/>
      <c r="ASU44"/>
      <c r="ASV44"/>
      <c r="ASW44"/>
      <c r="ASX44"/>
      <c r="ASY44"/>
      <c r="ASZ44"/>
      <c r="ATA44"/>
      <c r="ATB44"/>
      <c r="ATC44"/>
      <c r="ATD44"/>
      <c r="ATE44"/>
      <c r="ATF44"/>
      <c r="ATG44"/>
      <c r="ATH44"/>
      <c r="ATI44"/>
      <c r="ATJ44"/>
      <c r="ATK44"/>
      <c r="ATL44"/>
      <c r="ATM44"/>
      <c r="ATN44"/>
      <c r="ATO44"/>
      <c r="ATP44"/>
      <c r="ATQ44"/>
      <c r="ATR44"/>
      <c r="ATS44"/>
      <c r="ATT44"/>
      <c r="ATU44"/>
      <c r="ATV44"/>
      <c r="ATW44"/>
      <c r="ATX44"/>
      <c r="ATY44"/>
      <c r="ATZ44"/>
      <c r="AUA44"/>
      <c r="AUB44"/>
      <c r="AUC44"/>
      <c r="AUD44"/>
      <c r="AUE44"/>
      <c r="AUF44"/>
      <c r="AUG44"/>
      <c r="AUH44"/>
      <c r="AUI44"/>
      <c r="AUJ44"/>
      <c r="AUK44"/>
      <c r="AUL44"/>
      <c r="AUM44"/>
      <c r="AUN44"/>
      <c r="AUO44"/>
      <c r="AUP44"/>
      <c r="AUQ44"/>
      <c r="AUR44"/>
      <c r="AUS44"/>
      <c r="AUT44"/>
      <c r="AUU44"/>
      <c r="AUV44"/>
      <c r="AUW44"/>
      <c r="AUX44"/>
      <c r="AUY44"/>
      <c r="AUZ44"/>
      <c r="AVA44"/>
      <c r="AVB44"/>
      <c r="AVC44"/>
      <c r="AVD44"/>
      <c r="AVE44"/>
      <c r="AVF44"/>
      <c r="AVG44"/>
      <c r="AVH44"/>
      <c r="AVI44"/>
      <c r="AVJ44"/>
      <c r="AVK44"/>
      <c r="AVL44"/>
      <c r="AVM44"/>
      <c r="AVN44"/>
      <c r="AVO44"/>
      <c r="AVP44"/>
      <c r="AVQ44"/>
      <c r="AVR44"/>
      <c r="AVS44"/>
      <c r="AVT44"/>
      <c r="AVU44"/>
      <c r="AVV44"/>
      <c r="AVW44"/>
      <c r="AVX44"/>
      <c r="AVY44"/>
      <c r="AVZ44"/>
      <c r="AWA44"/>
    </row>
    <row r="45" spans="1:1275" ht="15" x14ac:dyDescent="0.25">
      <c r="A45" s="41" t="s">
        <v>159</v>
      </c>
      <c r="B45" s="40"/>
      <c r="C45" s="40"/>
      <c r="D45" s="40"/>
      <c r="E45" s="40"/>
      <c r="F45" s="40"/>
      <c r="G45" s="40"/>
      <c r="H45" s="40"/>
      <c r="I45" s="40"/>
      <c r="J45" s="40"/>
      <c r="K45" s="40"/>
      <c r="L45" s="40"/>
      <c r="M45" s="40"/>
      <c r="N45" s="40">
        <v>1</v>
      </c>
      <c r="O45" s="40">
        <v>20000</v>
      </c>
      <c r="P45" s="40">
        <v>1</v>
      </c>
      <c r="Q45" s="40">
        <v>82888.5550559455</v>
      </c>
      <c r="R45" s="40">
        <v>1</v>
      </c>
      <c r="S45" s="40">
        <v>76906.906752939132</v>
      </c>
      <c r="T45" s="40">
        <v>3</v>
      </c>
      <c r="U45" s="40">
        <v>59931.820602961547</v>
      </c>
      <c r="V45" s="40"/>
      <c r="W45" s="40"/>
      <c r="X45" s="40">
        <v>1</v>
      </c>
      <c r="Y45" s="40">
        <v>102542.54233725216</v>
      </c>
      <c r="Z45" s="40">
        <v>1</v>
      </c>
      <c r="AA45" s="40">
        <v>106815.148267971</v>
      </c>
      <c r="AB45" s="40"/>
      <c r="AC45" s="40"/>
      <c r="AD45" s="40">
        <v>2</v>
      </c>
      <c r="AE45" s="40">
        <v>104678.84530261159</v>
      </c>
      <c r="AF45" s="40">
        <v>1</v>
      </c>
      <c r="AG45" s="40">
        <v>106000</v>
      </c>
      <c r="AH45" s="40"/>
      <c r="AI45" s="40"/>
      <c r="AJ45" s="40"/>
      <c r="AK45" s="40"/>
      <c r="AL45" s="40"/>
      <c r="AM45" s="40"/>
      <c r="AN45" s="40">
        <v>1</v>
      </c>
      <c r="AO45" s="40">
        <v>106000</v>
      </c>
      <c r="AP45" s="40">
        <v>6</v>
      </c>
      <c r="AQ45" s="40">
        <v>82525.525402351297</v>
      </c>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c r="AMK45"/>
      <c r="AML45"/>
      <c r="AMM45"/>
      <c r="AMN45"/>
      <c r="AMO45"/>
      <c r="AMP45"/>
      <c r="AMQ45"/>
      <c r="AMR45"/>
      <c r="AMS45"/>
      <c r="AMT45"/>
      <c r="AMU45"/>
      <c r="AMV45"/>
      <c r="AMW45"/>
      <c r="AMX45"/>
      <c r="AMY45"/>
      <c r="AMZ45"/>
      <c r="ANA45"/>
      <c r="ANB45"/>
      <c r="ANC45"/>
      <c r="AND45"/>
      <c r="ANE45"/>
      <c r="ANF45"/>
      <c r="ANG45"/>
      <c r="ANH45"/>
      <c r="ANI45"/>
      <c r="ANJ45"/>
      <c r="ANK45"/>
      <c r="ANL45"/>
      <c r="ANM45"/>
      <c r="ANN45"/>
      <c r="ANO45"/>
      <c r="ANP45"/>
      <c r="ANQ45"/>
      <c r="ANR45"/>
      <c r="ANS45"/>
      <c r="ANT45"/>
      <c r="ANU45"/>
      <c r="ANV45"/>
      <c r="ANW45"/>
      <c r="ANX45"/>
      <c r="ANY45"/>
      <c r="ANZ45"/>
      <c r="AOA45"/>
      <c r="AOB45"/>
      <c r="AOC45"/>
      <c r="AOD45"/>
      <c r="AOE45"/>
      <c r="AOF45"/>
      <c r="AOG45"/>
      <c r="AOH45"/>
      <c r="AOI45"/>
      <c r="AOJ45"/>
      <c r="AOK45"/>
      <c r="AOL45"/>
      <c r="AOM45"/>
      <c r="AON45"/>
      <c r="AOO45"/>
      <c r="AOP45"/>
      <c r="AOQ45"/>
      <c r="AOR45"/>
      <c r="AOS45"/>
      <c r="AOT45"/>
      <c r="AOU45"/>
      <c r="AOV45"/>
      <c r="AOW45"/>
      <c r="AOX45"/>
      <c r="AOY45"/>
      <c r="AOZ45"/>
      <c r="APA45"/>
      <c r="APB45"/>
      <c r="APC45"/>
      <c r="APD45"/>
      <c r="APE45"/>
      <c r="APF45"/>
      <c r="APG45"/>
      <c r="APH45"/>
      <c r="API45"/>
      <c r="APJ45"/>
      <c r="APK45"/>
      <c r="APL45"/>
      <c r="APM45"/>
      <c r="APN45"/>
      <c r="APO45"/>
      <c r="APP45"/>
      <c r="APQ45"/>
      <c r="APR45"/>
      <c r="APS45"/>
      <c r="APT45"/>
      <c r="APU45"/>
      <c r="APV45"/>
      <c r="APW45"/>
      <c r="APX45"/>
      <c r="APY45"/>
      <c r="APZ45"/>
      <c r="AQA45"/>
      <c r="AQB45"/>
      <c r="AQC45"/>
      <c r="AQD45"/>
      <c r="AQE45"/>
      <c r="AQF45"/>
      <c r="AQG45"/>
      <c r="AQH45"/>
      <c r="AQI45"/>
      <c r="AQJ45"/>
      <c r="AQK45"/>
      <c r="AQL45"/>
      <c r="AQM45"/>
      <c r="AQN45"/>
      <c r="AQO45"/>
      <c r="AQP45"/>
      <c r="AQQ45"/>
      <c r="AQR45"/>
      <c r="AQS45"/>
      <c r="AQT45"/>
      <c r="AQU45"/>
      <c r="AQV45"/>
      <c r="AQW45"/>
      <c r="AQX45"/>
      <c r="AQY45"/>
      <c r="AQZ45"/>
      <c r="ARA45"/>
      <c r="ARB45"/>
      <c r="ARC45"/>
      <c r="ARD45"/>
      <c r="ARE45"/>
      <c r="ARF45"/>
      <c r="ARG45"/>
      <c r="ARH45"/>
      <c r="ARI45"/>
      <c r="ARJ45"/>
      <c r="ARK45"/>
      <c r="ARL45"/>
      <c r="ARM45"/>
      <c r="ARN45"/>
      <c r="ARO45"/>
      <c r="ARP45"/>
      <c r="ARQ45"/>
      <c r="ARR45"/>
      <c r="ARS45"/>
      <c r="ART45"/>
      <c r="ARU45"/>
      <c r="ARV45"/>
      <c r="ARW45"/>
      <c r="ARX45"/>
      <c r="ARY45"/>
      <c r="ARZ45"/>
      <c r="ASA45"/>
      <c r="ASB45"/>
      <c r="ASC45"/>
      <c r="ASD45"/>
      <c r="ASE45"/>
      <c r="ASF45"/>
      <c r="ASG45"/>
      <c r="ASH45"/>
      <c r="ASI45"/>
      <c r="ASJ45"/>
      <c r="ASK45"/>
      <c r="ASL45"/>
      <c r="ASM45"/>
      <c r="ASN45"/>
      <c r="ASO45"/>
      <c r="ASP45"/>
      <c r="ASQ45"/>
      <c r="ASR45"/>
      <c r="ASS45"/>
      <c r="AST45"/>
      <c r="ASU45"/>
      <c r="ASV45"/>
      <c r="ASW45"/>
      <c r="ASX45"/>
      <c r="ASY45"/>
      <c r="ASZ45"/>
      <c r="ATA45"/>
      <c r="ATB45"/>
      <c r="ATC45"/>
      <c r="ATD45"/>
      <c r="ATE45"/>
      <c r="ATF45"/>
      <c r="ATG45"/>
      <c r="ATH45"/>
      <c r="ATI45"/>
      <c r="ATJ45"/>
      <c r="ATK45"/>
      <c r="ATL45"/>
      <c r="ATM45"/>
      <c r="ATN45"/>
      <c r="ATO45"/>
      <c r="ATP45"/>
      <c r="ATQ45"/>
      <c r="ATR45"/>
      <c r="ATS45"/>
      <c r="ATT45"/>
      <c r="ATU45"/>
      <c r="ATV45"/>
      <c r="ATW45"/>
      <c r="ATX45"/>
      <c r="ATY45"/>
      <c r="ATZ45"/>
      <c r="AUA45"/>
      <c r="AUB45"/>
      <c r="AUC45"/>
      <c r="AUD45"/>
      <c r="AUE45"/>
      <c r="AUF45"/>
      <c r="AUG45"/>
      <c r="AUH45"/>
      <c r="AUI45"/>
      <c r="AUJ45"/>
      <c r="AUK45"/>
      <c r="AUL45"/>
      <c r="AUM45"/>
      <c r="AUN45"/>
      <c r="AUO45"/>
      <c r="AUP45"/>
      <c r="AUQ45"/>
      <c r="AUR45"/>
      <c r="AUS45"/>
      <c r="AUT45"/>
      <c r="AUU45"/>
      <c r="AUV45"/>
      <c r="AUW45"/>
      <c r="AUX45"/>
      <c r="AUY45"/>
      <c r="AUZ45"/>
      <c r="AVA45"/>
      <c r="AVB45"/>
      <c r="AVC45"/>
      <c r="AVD45"/>
      <c r="AVE45"/>
      <c r="AVF45"/>
      <c r="AVG45"/>
      <c r="AVH45"/>
      <c r="AVI45"/>
      <c r="AVJ45"/>
      <c r="AVK45"/>
      <c r="AVL45"/>
      <c r="AVM45"/>
      <c r="AVN45"/>
      <c r="AVO45"/>
      <c r="AVP45"/>
      <c r="AVQ45"/>
      <c r="AVR45"/>
      <c r="AVS45"/>
      <c r="AVT45"/>
      <c r="AVU45"/>
      <c r="AVV45"/>
      <c r="AVW45"/>
      <c r="AVX45"/>
      <c r="AVY45"/>
      <c r="AVZ45"/>
      <c r="AWA45"/>
    </row>
    <row r="46" spans="1:1275" ht="15" x14ac:dyDescent="0.25">
      <c r="A46" s="41" t="s">
        <v>214</v>
      </c>
      <c r="B46" s="40"/>
      <c r="C46" s="40"/>
      <c r="D46" s="40"/>
      <c r="E46" s="40"/>
      <c r="F46" s="40"/>
      <c r="G46" s="40"/>
      <c r="H46" s="40">
        <v>1</v>
      </c>
      <c r="I46" s="40">
        <v>12000</v>
      </c>
      <c r="J46" s="40">
        <v>1</v>
      </c>
      <c r="K46" s="40">
        <v>12000</v>
      </c>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v>1</v>
      </c>
      <c r="AQ46" s="40">
        <v>12000</v>
      </c>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c r="AMK46"/>
      <c r="AML46"/>
      <c r="AMM46"/>
      <c r="AMN46"/>
      <c r="AMO46"/>
      <c r="AMP46"/>
      <c r="AMQ46"/>
      <c r="AMR46"/>
      <c r="AMS46"/>
      <c r="AMT46"/>
      <c r="AMU46"/>
      <c r="AMV46"/>
      <c r="AMW46"/>
      <c r="AMX46"/>
      <c r="AMY46"/>
      <c r="AMZ46"/>
      <c r="ANA46"/>
      <c r="ANB46"/>
      <c r="ANC46"/>
      <c r="AND46"/>
      <c r="ANE46"/>
      <c r="ANF46"/>
      <c r="ANG46"/>
      <c r="ANH46"/>
      <c r="ANI46"/>
      <c r="ANJ46"/>
      <c r="ANK46"/>
      <c r="ANL46"/>
      <c r="ANM46"/>
      <c r="ANN46"/>
      <c r="ANO46"/>
      <c r="ANP46"/>
      <c r="ANQ46"/>
      <c r="ANR46"/>
      <c r="ANS46"/>
      <c r="ANT46"/>
      <c r="ANU46"/>
      <c r="ANV46"/>
      <c r="ANW46"/>
      <c r="ANX46"/>
      <c r="ANY46"/>
      <c r="ANZ46"/>
      <c r="AOA46"/>
      <c r="AOB46"/>
      <c r="AOC46"/>
      <c r="AOD46"/>
      <c r="AOE46"/>
      <c r="AOF46"/>
      <c r="AOG46"/>
      <c r="AOH46"/>
      <c r="AOI46"/>
      <c r="AOJ46"/>
      <c r="AOK46"/>
      <c r="AOL46"/>
      <c r="AOM46"/>
      <c r="AON46"/>
      <c r="AOO46"/>
      <c r="AOP46"/>
      <c r="AOQ46"/>
      <c r="AOR46"/>
      <c r="AOS46"/>
      <c r="AOT46"/>
      <c r="AOU46"/>
      <c r="AOV46"/>
      <c r="AOW46"/>
      <c r="AOX46"/>
      <c r="AOY46"/>
      <c r="AOZ46"/>
      <c r="APA46"/>
      <c r="APB46"/>
      <c r="APC46"/>
      <c r="APD46"/>
      <c r="APE46"/>
      <c r="APF46"/>
      <c r="APG46"/>
      <c r="APH46"/>
      <c r="API46"/>
      <c r="APJ46"/>
      <c r="APK46"/>
      <c r="APL46"/>
      <c r="APM46"/>
      <c r="APN46"/>
      <c r="APO46"/>
      <c r="APP46"/>
      <c r="APQ46"/>
      <c r="APR46"/>
      <c r="APS46"/>
      <c r="APT46"/>
      <c r="APU46"/>
      <c r="APV46"/>
      <c r="APW46"/>
      <c r="APX46"/>
      <c r="APY46"/>
      <c r="APZ46"/>
      <c r="AQA46"/>
      <c r="AQB46"/>
      <c r="AQC46"/>
      <c r="AQD46"/>
      <c r="AQE46"/>
      <c r="AQF46"/>
      <c r="AQG46"/>
      <c r="AQH46"/>
      <c r="AQI46"/>
      <c r="AQJ46"/>
      <c r="AQK46"/>
      <c r="AQL46"/>
      <c r="AQM46"/>
      <c r="AQN46"/>
      <c r="AQO46"/>
      <c r="AQP46"/>
      <c r="AQQ46"/>
      <c r="AQR46"/>
      <c r="AQS46"/>
      <c r="AQT46"/>
      <c r="AQU46"/>
      <c r="AQV46"/>
      <c r="AQW46"/>
      <c r="AQX46"/>
      <c r="AQY46"/>
      <c r="AQZ46"/>
      <c r="ARA46"/>
      <c r="ARB46"/>
      <c r="ARC46"/>
      <c r="ARD46"/>
      <c r="ARE46"/>
      <c r="ARF46"/>
      <c r="ARG46"/>
      <c r="ARH46"/>
      <c r="ARI46"/>
      <c r="ARJ46"/>
      <c r="ARK46"/>
      <c r="ARL46"/>
      <c r="ARM46"/>
      <c r="ARN46"/>
      <c r="ARO46"/>
      <c r="ARP46"/>
      <c r="ARQ46"/>
      <c r="ARR46"/>
      <c r="ARS46"/>
      <c r="ART46"/>
      <c r="ARU46"/>
      <c r="ARV46"/>
      <c r="ARW46"/>
      <c r="ARX46"/>
      <c r="ARY46"/>
      <c r="ARZ46"/>
      <c r="ASA46"/>
      <c r="ASB46"/>
      <c r="ASC46"/>
      <c r="ASD46"/>
      <c r="ASE46"/>
      <c r="ASF46"/>
      <c r="ASG46"/>
      <c r="ASH46"/>
      <c r="ASI46"/>
      <c r="ASJ46"/>
      <c r="ASK46"/>
      <c r="ASL46"/>
      <c r="ASM46"/>
      <c r="ASN46"/>
      <c r="ASO46"/>
      <c r="ASP46"/>
      <c r="ASQ46"/>
      <c r="ASR46"/>
      <c r="ASS46"/>
      <c r="AST46"/>
      <c r="ASU46"/>
      <c r="ASV46"/>
      <c r="ASW46"/>
      <c r="ASX46"/>
      <c r="ASY46"/>
      <c r="ASZ46"/>
      <c r="ATA46"/>
      <c r="ATB46"/>
      <c r="ATC46"/>
      <c r="ATD46"/>
      <c r="ATE46"/>
      <c r="ATF46"/>
      <c r="ATG46"/>
      <c r="ATH46"/>
      <c r="ATI46"/>
      <c r="ATJ46"/>
      <c r="ATK46"/>
      <c r="ATL46"/>
      <c r="ATM46"/>
      <c r="ATN46"/>
      <c r="ATO46"/>
      <c r="ATP46"/>
      <c r="ATQ46"/>
      <c r="ATR46"/>
      <c r="ATS46"/>
      <c r="ATT46"/>
      <c r="ATU46"/>
      <c r="ATV46"/>
      <c r="ATW46"/>
      <c r="ATX46"/>
      <c r="ATY46"/>
      <c r="ATZ46"/>
      <c r="AUA46"/>
      <c r="AUB46"/>
      <c r="AUC46"/>
      <c r="AUD46"/>
      <c r="AUE46"/>
      <c r="AUF46"/>
      <c r="AUG46"/>
      <c r="AUH46"/>
      <c r="AUI46"/>
      <c r="AUJ46"/>
      <c r="AUK46"/>
      <c r="AUL46"/>
      <c r="AUM46"/>
      <c r="AUN46"/>
      <c r="AUO46"/>
      <c r="AUP46"/>
      <c r="AUQ46"/>
      <c r="AUR46"/>
      <c r="AUS46"/>
      <c r="AUT46"/>
      <c r="AUU46"/>
      <c r="AUV46"/>
      <c r="AUW46"/>
      <c r="AUX46"/>
      <c r="AUY46"/>
      <c r="AUZ46"/>
      <c r="AVA46"/>
      <c r="AVB46"/>
      <c r="AVC46"/>
      <c r="AVD46"/>
      <c r="AVE46"/>
      <c r="AVF46"/>
      <c r="AVG46"/>
      <c r="AVH46"/>
      <c r="AVI46"/>
      <c r="AVJ46"/>
      <c r="AVK46"/>
      <c r="AVL46"/>
      <c r="AVM46"/>
      <c r="AVN46"/>
      <c r="AVO46"/>
      <c r="AVP46"/>
      <c r="AVQ46"/>
      <c r="AVR46"/>
      <c r="AVS46"/>
      <c r="AVT46"/>
      <c r="AVU46"/>
      <c r="AVV46"/>
      <c r="AVW46"/>
      <c r="AVX46"/>
      <c r="AVY46"/>
      <c r="AVZ46"/>
      <c r="AWA46"/>
    </row>
    <row r="47" spans="1:1275" ht="15" x14ac:dyDescent="0.25">
      <c r="A47" s="41" t="s">
        <v>171</v>
      </c>
      <c r="B47" s="40"/>
      <c r="C47" s="40"/>
      <c r="D47" s="40"/>
      <c r="E47" s="40"/>
      <c r="F47" s="40"/>
      <c r="G47" s="40"/>
      <c r="H47" s="40"/>
      <c r="I47" s="40"/>
      <c r="J47" s="40"/>
      <c r="K47" s="40"/>
      <c r="L47" s="40"/>
      <c r="M47" s="40"/>
      <c r="N47" s="40"/>
      <c r="O47" s="40"/>
      <c r="P47" s="40">
        <v>1</v>
      </c>
      <c r="Q47" s="40">
        <v>228671.89901848941</v>
      </c>
      <c r="R47" s="40"/>
      <c r="S47" s="40"/>
      <c r="T47" s="40">
        <v>1</v>
      </c>
      <c r="U47" s="40">
        <v>228671.89901848941</v>
      </c>
      <c r="V47" s="40"/>
      <c r="W47" s="40"/>
      <c r="X47" s="40">
        <v>3</v>
      </c>
      <c r="Y47" s="40">
        <v>101631.95511932863</v>
      </c>
      <c r="Z47" s="40"/>
      <c r="AA47" s="40"/>
      <c r="AB47" s="40">
        <v>1</v>
      </c>
      <c r="AC47" s="40">
        <v>60000</v>
      </c>
      <c r="AD47" s="40">
        <v>4</v>
      </c>
      <c r="AE47" s="40">
        <v>91223.966339496474</v>
      </c>
      <c r="AF47" s="40">
        <v>1</v>
      </c>
      <c r="AG47" s="40">
        <v>50307.817784067665</v>
      </c>
      <c r="AH47" s="40"/>
      <c r="AI47" s="40"/>
      <c r="AJ47" s="40">
        <v>1</v>
      </c>
      <c r="AK47" s="40">
        <v>149907.13380100971</v>
      </c>
      <c r="AL47" s="40"/>
      <c r="AM47" s="40"/>
      <c r="AN47" s="40">
        <v>2</v>
      </c>
      <c r="AO47" s="40">
        <v>100107.47579253869</v>
      </c>
      <c r="AP47" s="40">
        <v>7</v>
      </c>
      <c r="AQ47" s="40">
        <v>113397.53085165039</v>
      </c>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c r="AMK47"/>
      <c r="AML47"/>
      <c r="AMM47"/>
      <c r="AMN47"/>
      <c r="AMO47"/>
      <c r="AMP47"/>
      <c r="AMQ47"/>
      <c r="AMR47"/>
      <c r="AMS47"/>
      <c r="AMT47"/>
      <c r="AMU47"/>
      <c r="AMV47"/>
      <c r="AMW47"/>
      <c r="AMX47"/>
      <c r="AMY47"/>
      <c r="AMZ47"/>
      <c r="ANA47"/>
      <c r="ANB47"/>
      <c r="ANC47"/>
      <c r="AND47"/>
      <c r="ANE47"/>
      <c r="ANF47"/>
      <c r="ANG47"/>
      <c r="ANH47"/>
      <c r="ANI47"/>
      <c r="ANJ47"/>
      <c r="ANK47"/>
      <c r="ANL47"/>
      <c r="ANM47"/>
      <c r="ANN47"/>
      <c r="ANO47"/>
      <c r="ANP47"/>
      <c r="ANQ47"/>
      <c r="ANR47"/>
      <c r="ANS47"/>
      <c r="ANT47"/>
      <c r="ANU47"/>
      <c r="ANV47"/>
      <c r="ANW47"/>
      <c r="ANX47"/>
      <c r="ANY47"/>
      <c r="ANZ47"/>
      <c r="AOA47"/>
      <c r="AOB47"/>
      <c r="AOC47"/>
      <c r="AOD47"/>
      <c r="AOE47"/>
      <c r="AOF47"/>
      <c r="AOG47"/>
      <c r="AOH47"/>
      <c r="AOI47"/>
      <c r="AOJ47"/>
      <c r="AOK47"/>
      <c r="AOL47"/>
      <c r="AOM47"/>
      <c r="AON47"/>
      <c r="AOO47"/>
      <c r="AOP47"/>
      <c r="AOQ47"/>
      <c r="AOR47"/>
      <c r="AOS47"/>
      <c r="AOT47"/>
      <c r="AOU47"/>
      <c r="AOV47"/>
      <c r="AOW47"/>
      <c r="AOX47"/>
      <c r="AOY47"/>
      <c r="AOZ47"/>
      <c r="APA47"/>
      <c r="APB47"/>
      <c r="APC47"/>
      <c r="APD47"/>
      <c r="APE47"/>
      <c r="APF47"/>
      <c r="APG47"/>
      <c r="APH47"/>
      <c r="API47"/>
      <c r="APJ47"/>
      <c r="APK47"/>
      <c r="APL47"/>
      <c r="APM47"/>
      <c r="APN47"/>
      <c r="APO47"/>
      <c r="APP47"/>
      <c r="APQ47"/>
      <c r="APR47"/>
      <c r="APS47"/>
      <c r="APT47"/>
      <c r="APU47"/>
      <c r="APV47"/>
      <c r="APW47"/>
      <c r="APX47"/>
      <c r="APY47"/>
      <c r="APZ47"/>
      <c r="AQA47"/>
      <c r="AQB47"/>
      <c r="AQC47"/>
      <c r="AQD47"/>
      <c r="AQE47"/>
      <c r="AQF47"/>
      <c r="AQG47"/>
      <c r="AQH47"/>
      <c r="AQI47"/>
      <c r="AQJ47"/>
      <c r="AQK47"/>
      <c r="AQL47"/>
      <c r="AQM47"/>
      <c r="AQN47"/>
      <c r="AQO47"/>
      <c r="AQP47"/>
      <c r="AQQ47"/>
      <c r="AQR47"/>
      <c r="AQS47"/>
      <c r="AQT47"/>
      <c r="AQU47"/>
      <c r="AQV47"/>
      <c r="AQW47"/>
      <c r="AQX47"/>
      <c r="AQY47"/>
      <c r="AQZ47"/>
      <c r="ARA47"/>
      <c r="ARB47"/>
      <c r="ARC47"/>
      <c r="ARD47"/>
      <c r="ARE47"/>
      <c r="ARF47"/>
      <c r="ARG47"/>
      <c r="ARH47"/>
      <c r="ARI47"/>
      <c r="ARJ47"/>
      <c r="ARK47"/>
      <c r="ARL47"/>
      <c r="ARM47"/>
      <c r="ARN47"/>
      <c r="ARO47"/>
      <c r="ARP47"/>
      <c r="ARQ47"/>
      <c r="ARR47"/>
      <c r="ARS47"/>
      <c r="ART47"/>
      <c r="ARU47"/>
      <c r="ARV47"/>
      <c r="ARW47"/>
      <c r="ARX47"/>
      <c r="ARY47"/>
      <c r="ARZ47"/>
      <c r="ASA47"/>
      <c r="ASB47"/>
      <c r="ASC47"/>
      <c r="ASD47"/>
      <c r="ASE47"/>
      <c r="ASF47"/>
      <c r="ASG47"/>
      <c r="ASH47"/>
      <c r="ASI47"/>
      <c r="ASJ47"/>
      <c r="ASK47"/>
      <c r="ASL47"/>
      <c r="ASM47"/>
      <c r="ASN47"/>
      <c r="ASO47"/>
      <c r="ASP47"/>
      <c r="ASQ47"/>
      <c r="ASR47"/>
      <c r="ASS47"/>
      <c r="AST47"/>
      <c r="ASU47"/>
      <c r="ASV47"/>
      <c r="ASW47"/>
      <c r="ASX47"/>
      <c r="ASY47"/>
      <c r="ASZ47"/>
      <c r="ATA47"/>
      <c r="ATB47"/>
      <c r="ATC47"/>
      <c r="ATD47"/>
      <c r="ATE47"/>
      <c r="ATF47"/>
      <c r="ATG47"/>
      <c r="ATH47"/>
      <c r="ATI47"/>
      <c r="ATJ47"/>
      <c r="ATK47"/>
      <c r="ATL47"/>
      <c r="ATM47"/>
      <c r="ATN47"/>
      <c r="ATO47"/>
      <c r="ATP47"/>
      <c r="ATQ47"/>
      <c r="ATR47"/>
      <c r="ATS47"/>
      <c r="ATT47"/>
      <c r="ATU47"/>
      <c r="ATV47"/>
      <c r="ATW47"/>
      <c r="ATX47"/>
      <c r="ATY47"/>
      <c r="ATZ47"/>
      <c r="AUA47"/>
      <c r="AUB47"/>
      <c r="AUC47"/>
      <c r="AUD47"/>
      <c r="AUE47"/>
      <c r="AUF47"/>
      <c r="AUG47"/>
      <c r="AUH47"/>
      <c r="AUI47"/>
      <c r="AUJ47"/>
      <c r="AUK47"/>
      <c r="AUL47"/>
      <c r="AUM47"/>
      <c r="AUN47"/>
      <c r="AUO47"/>
      <c r="AUP47"/>
      <c r="AUQ47"/>
      <c r="AUR47"/>
      <c r="AUS47"/>
      <c r="AUT47"/>
      <c r="AUU47"/>
      <c r="AUV47"/>
      <c r="AUW47"/>
      <c r="AUX47"/>
      <c r="AUY47"/>
      <c r="AUZ47"/>
      <c r="AVA47"/>
      <c r="AVB47"/>
      <c r="AVC47"/>
      <c r="AVD47"/>
      <c r="AVE47"/>
      <c r="AVF47"/>
      <c r="AVG47"/>
      <c r="AVH47"/>
      <c r="AVI47"/>
      <c r="AVJ47"/>
      <c r="AVK47"/>
      <c r="AVL47"/>
      <c r="AVM47"/>
      <c r="AVN47"/>
      <c r="AVO47"/>
      <c r="AVP47"/>
      <c r="AVQ47"/>
      <c r="AVR47"/>
      <c r="AVS47"/>
      <c r="AVT47"/>
      <c r="AVU47"/>
      <c r="AVV47"/>
      <c r="AVW47"/>
      <c r="AVX47"/>
      <c r="AVY47"/>
      <c r="AVZ47"/>
      <c r="AWA47"/>
    </row>
    <row r="48" spans="1:1275" ht="15" x14ac:dyDescent="0.25">
      <c r="A48" s="41" t="s">
        <v>172</v>
      </c>
      <c r="B48" s="40">
        <v>1</v>
      </c>
      <c r="C48" s="40">
        <v>76223.966339496474</v>
      </c>
      <c r="D48" s="40"/>
      <c r="E48" s="40"/>
      <c r="F48" s="40"/>
      <c r="G48" s="40"/>
      <c r="H48" s="40">
        <v>1</v>
      </c>
      <c r="I48" s="40">
        <v>89944.280280605832</v>
      </c>
      <c r="J48" s="40">
        <v>2</v>
      </c>
      <c r="K48" s="40">
        <v>83084.12331005116</v>
      </c>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v>1</v>
      </c>
      <c r="AM48" s="40">
        <v>60000</v>
      </c>
      <c r="AN48" s="40">
        <v>1</v>
      </c>
      <c r="AO48" s="40">
        <v>60000</v>
      </c>
      <c r="AP48" s="40">
        <v>3</v>
      </c>
      <c r="AQ48" s="40">
        <v>75389.415540034111</v>
      </c>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c r="AMK48"/>
      <c r="AML48"/>
      <c r="AMM48"/>
      <c r="AMN48"/>
      <c r="AMO48"/>
      <c r="AMP48"/>
      <c r="AMQ48"/>
      <c r="AMR48"/>
      <c r="AMS48"/>
      <c r="AMT48"/>
      <c r="AMU48"/>
      <c r="AMV48"/>
      <c r="AMW48"/>
      <c r="AMX48"/>
      <c r="AMY48"/>
      <c r="AMZ48"/>
      <c r="ANA48"/>
      <c r="ANB48"/>
      <c r="ANC48"/>
      <c r="AND48"/>
      <c r="ANE48"/>
      <c r="ANF48"/>
      <c r="ANG48"/>
      <c r="ANH48"/>
      <c r="ANI48"/>
      <c r="ANJ48"/>
      <c r="ANK48"/>
      <c r="ANL48"/>
      <c r="ANM48"/>
      <c r="ANN48"/>
      <c r="ANO48"/>
      <c r="ANP48"/>
      <c r="ANQ48"/>
      <c r="ANR48"/>
      <c r="ANS48"/>
      <c r="ANT48"/>
      <c r="ANU48"/>
      <c r="ANV48"/>
      <c r="ANW48"/>
      <c r="ANX48"/>
      <c r="ANY48"/>
      <c r="ANZ48"/>
      <c r="AOA48"/>
      <c r="AOB48"/>
      <c r="AOC48"/>
      <c r="AOD48"/>
      <c r="AOE48"/>
      <c r="AOF48"/>
      <c r="AOG48"/>
      <c r="AOH48"/>
      <c r="AOI48"/>
      <c r="AOJ48"/>
      <c r="AOK48"/>
      <c r="AOL48"/>
      <c r="AOM48"/>
      <c r="AON48"/>
      <c r="AOO48"/>
      <c r="AOP48"/>
      <c r="AOQ48"/>
      <c r="AOR48"/>
      <c r="AOS48"/>
      <c r="AOT48"/>
      <c r="AOU48"/>
      <c r="AOV48"/>
      <c r="AOW48"/>
      <c r="AOX48"/>
      <c r="AOY48"/>
      <c r="AOZ48"/>
      <c r="APA48"/>
      <c r="APB48"/>
      <c r="APC48"/>
      <c r="APD48"/>
      <c r="APE48"/>
      <c r="APF48"/>
      <c r="APG48"/>
      <c r="APH48"/>
      <c r="API48"/>
      <c r="APJ48"/>
      <c r="APK48"/>
      <c r="APL48"/>
      <c r="APM48"/>
      <c r="APN48"/>
      <c r="APO48"/>
      <c r="APP48"/>
      <c r="APQ48"/>
      <c r="APR48"/>
      <c r="APS48"/>
      <c r="APT48"/>
      <c r="APU48"/>
      <c r="APV48"/>
      <c r="APW48"/>
      <c r="APX48"/>
      <c r="APY48"/>
      <c r="APZ48"/>
      <c r="AQA48"/>
      <c r="AQB48"/>
      <c r="AQC48"/>
      <c r="AQD48"/>
      <c r="AQE48"/>
      <c r="AQF48"/>
      <c r="AQG48"/>
      <c r="AQH48"/>
      <c r="AQI48"/>
      <c r="AQJ48"/>
      <c r="AQK48"/>
      <c r="AQL48"/>
      <c r="AQM48"/>
      <c r="AQN48"/>
      <c r="AQO48"/>
      <c r="AQP48"/>
      <c r="AQQ48"/>
      <c r="AQR48"/>
      <c r="AQS48"/>
      <c r="AQT48"/>
      <c r="AQU48"/>
      <c r="AQV48"/>
      <c r="AQW48"/>
      <c r="AQX48"/>
      <c r="AQY48"/>
      <c r="AQZ48"/>
      <c r="ARA48"/>
      <c r="ARB48"/>
      <c r="ARC48"/>
      <c r="ARD48"/>
      <c r="ARE48"/>
      <c r="ARF48"/>
      <c r="ARG48"/>
      <c r="ARH48"/>
      <c r="ARI48"/>
      <c r="ARJ48"/>
      <c r="ARK48"/>
      <c r="ARL48"/>
      <c r="ARM48"/>
      <c r="ARN48"/>
      <c r="ARO48"/>
      <c r="ARP48"/>
      <c r="ARQ48"/>
      <c r="ARR48"/>
      <c r="ARS48"/>
      <c r="ART48"/>
      <c r="ARU48"/>
      <c r="ARV48"/>
      <c r="ARW48"/>
      <c r="ARX48"/>
      <c r="ARY48"/>
      <c r="ARZ48"/>
      <c r="ASA48"/>
      <c r="ASB48"/>
      <c r="ASC48"/>
      <c r="ASD48"/>
      <c r="ASE48"/>
      <c r="ASF48"/>
      <c r="ASG48"/>
      <c r="ASH48"/>
      <c r="ASI48"/>
      <c r="ASJ48"/>
      <c r="ASK48"/>
      <c r="ASL48"/>
      <c r="ASM48"/>
      <c r="ASN48"/>
      <c r="ASO48"/>
      <c r="ASP48"/>
      <c r="ASQ48"/>
      <c r="ASR48"/>
      <c r="ASS48"/>
      <c r="AST48"/>
      <c r="ASU48"/>
      <c r="ASV48"/>
      <c r="ASW48"/>
      <c r="ASX48"/>
      <c r="ASY48"/>
      <c r="ASZ48"/>
      <c r="ATA48"/>
      <c r="ATB48"/>
      <c r="ATC48"/>
      <c r="ATD48"/>
      <c r="ATE48"/>
      <c r="ATF48"/>
      <c r="ATG48"/>
      <c r="ATH48"/>
      <c r="ATI48"/>
      <c r="ATJ48"/>
      <c r="ATK48"/>
      <c r="ATL48"/>
      <c r="ATM48"/>
      <c r="ATN48"/>
      <c r="ATO48"/>
      <c r="ATP48"/>
      <c r="ATQ48"/>
      <c r="ATR48"/>
      <c r="ATS48"/>
      <c r="ATT48"/>
      <c r="ATU48"/>
      <c r="ATV48"/>
      <c r="ATW48"/>
      <c r="ATX48"/>
      <c r="ATY48"/>
      <c r="ATZ48"/>
      <c r="AUA48"/>
      <c r="AUB48"/>
      <c r="AUC48"/>
      <c r="AUD48"/>
      <c r="AUE48"/>
      <c r="AUF48"/>
      <c r="AUG48"/>
      <c r="AUH48"/>
      <c r="AUI48"/>
      <c r="AUJ48"/>
      <c r="AUK48"/>
      <c r="AUL48"/>
      <c r="AUM48"/>
      <c r="AUN48"/>
      <c r="AUO48"/>
      <c r="AUP48"/>
      <c r="AUQ48"/>
      <c r="AUR48"/>
      <c r="AUS48"/>
      <c r="AUT48"/>
      <c r="AUU48"/>
      <c r="AUV48"/>
      <c r="AUW48"/>
      <c r="AUX48"/>
      <c r="AUY48"/>
      <c r="AUZ48"/>
      <c r="AVA48"/>
      <c r="AVB48"/>
      <c r="AVC48"/>
      <c r="AVD48"/>
      <c r="AVE48"/>
      <c r="AVF48"/>
      <c r="AVG48"/>
      <c r="AVH48"/>
      <c r="AVI48"/>
      <c r="AVJ48"/>
      <c r="AVK48"/>
      <c r="AVL48"/>
      <c r="AVM48"/>
      <c r="AVN48"/>
      <c r="AVO48"/>
      <c r="AVP48"/>
      <c r="AVQ48"/>
      <c r="AVR48"/>
      <c r="AVS48"/>
      <c r="AVT48"/>
      <c r="AVU48"/>
      <c r="AVV48"/>
      <c r="AVW48"/>
      <c r="AVX48"/>
      <c r="AVY48"/>
      <c r="AVZ48"/>
      <c r="AWA48"/>
    </row>
    <row r="49" spans="1:1275" ht="15" x14ac:dyDescent="0.25">
      <c r="A49" s="41" t="s">
        <v>160</v>
      </c>
      <c r="B49" s="40"/>
      <c r="C49" s="40"/>
      <c r="D49" s="40">
        <v>1</v>
      </c>
      <c r="E49" s="40">
        <v>62249.572510588783</v>
      </c>
      <c r="F49" s="40">
        <v>2</v>
      </c>
      <c r="G49" s="40">
        <v>67458.210210454374</v>
      </c>
      <c r="H49" s="40"/>
      <c r="I49" s="40"/>
      <c r="J49" s="40">
        <v>3</v>
      </c>
      <c r="K49" s="40">
        <v>65721.99764383251</v>
      </c>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v>2</v>
      </c>
      <c r="AK49" s="40">
        <v>44961.590743361528</v>
      </c>
      <c r="AL49" s="40">
        <v>1</v>
      </c>
      <c r="AM49" s="40">
        <v>54627.175876639136</v>
      </c>
      <c r="AN49" s="40">
        <v>3</v>
      </c>
      <c r="AO49" s="40">
        <v>48183.452454454062</v>
      </c>
      <c r="AP49" s="40">
        <v>6</v>
      </c>
      <c r="AQ49" s="40">
        <v>56952.725049143286</v>
      </c>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c r="AMK49"/>
      <c r="AML49"/>
      <c r="AMM49"/>
      <c r="AMN49"/>
      <c r="AMO49"/>
      <c r="AMP49"/>
      <c r="AMQ49"/>
      <c r="AMR49"/>
      <c r="AMS49"/>
      <c r="AMT49"/>
      <c r="AMU49"/>
      <c r="AMV49"/>
      <c r="AMW49"/>
      <c r="AMX49"/>
      <c r="AMY49"/>
      <c r="AMZ49"/>
      <c r="ANA49"/>
      <c r="ANB49"/>
      <c r="ANC49"/>
      <c r="AND49"/>
      <c r="ANE49"/>
      <c r="ANF49"/>
      <c r="ANG49"/>
      <c r="ANH49"/>
      <c r="ANI49"/>
      <c r="ANJ49"/>
      <c r="ANK49"/>
      <c r="ANL49"/>
      <c r="ANM49"/>
      <c r="ANN49"/>
      <c r="ANO49"/>
      <c r="ANP49"/>
      <c r="ANQ49"/>
      <c r="ANR49"/>
      <c r="ANS49"/>
      <c r="ANT49"/>
      <c r="ANU49"/>
      <c r="ANV49"/>
      <c r="ANW49"/>
      <c r="ANX49"/>
      <c r="ANY49"/>
      <c r="ANZ49"/>
      <c r="AOA49"/>
      <c r="AOB49"/>
      <c r="AOC49"/>
      <c r="AOD49"/>
      <c r="AOE49"/>
      <c r="AOF49"/>
      <c r="AOG49"/>
      <c r="AOH49"/>
      <c r="AOI49"/>
      <c r="AOJ49"/>
      <c r="AOK49"/>
      <c r="AOL49"/>
      <c r="AOM49"/>
      <c r="AON49"/>
      <c r="AOO49"/>
      <c r="AOP49"/>
      <c r="AOQ49"/>
      <c r="AOR49"/>
      <c r="AOS49"/>
      <c r="AOT49"/>
      <c r="AOU49"/>
      <c r="AOV49"/>
      <c r="AOW49"/>
      <c r="AOX49"/>
      <c r="AOY49"/>
      <c r="AOZ49"/>
      <c r="APA49"/>
      <c r="APB49"/>
      <c r="APC49"/>
      <c r="APD49"/>
      <c r="APE49"/>
      <c r="APF49"/>
      <c r="APG49"/>
      <c r="APH49"/>
      <c r="API49"/>
      <c r="APJ49"/>
      <c r="APK49"/>
      <c r="APL49"/>
      <c r="APM49"/>
      <c r="APN49"/>
      <c r="APO49"/>
      <c r="APP49"/>
      <c r="APQ49"/>
      <c r="APR49"/>
      <c r="APS49"/>
      <c r="APT49"/>
      <c r="APU49"/>
      <c r="APV49"/>
      <c r="APW49"/>
      <c r="APX49"/>
      <c r="APY49"/>
      <c r="APZ49"/>
      <c r="AQA49"/>
      <c r="AQB49"/>
      <c r="AQC49"/>
      <c r="AQD49"/>
      <c r="AQE49"/>
      <c r="AQF49"/>
      <c r="AQG49"/>
      <c r="AQH49"/>
      <c r="AQI49"/>
      <c r="AQJ49"/>
      <c r="AQK49"/>
      <c r="AQL49"/>
      <c r="AQM49"/>
      <c r="AQN49"/>
      <c r="AQO49"/>
      <c r="AQP49"/>
      <c r="AQQ49"/>
      <c r="AQR49"/>
      <c r="AQS49"/>
      <c r="AQT49"/>
      <c r="AQU49"/>
      <c r="AQV49"/>
      <c r="AQW49"/>
      <c r="AQX49"/>
      <c r="AQY49"/>
      <c r="AQZ49"/>
      <c r="ARA49"/>
      <c r="ARB49"/>
      <c r="ARC49"/>
      <c r="ARD49"/>
      <c r="ARE49"/>
      <c r="ARF49"/>
      <c r="ARG49"/>
      <c r="ARH49"/>
      <c r="ARI49"/>
      <c r="ARJ49"/>
      <c r="ARK49"/>
      <c r="ARL49"/>
      <c r="ARM49"/>
      <c r="ARN49"/>
      <c r="ARO49"/>
      <c r="ARP49"/>
      <c r="ARQ49"/>
      <c r="ARR49"/>
      <c r="ARS49"/>
      <c r="ART49"/>
      <c r="ARU49"/>
      <c r="ARV49"/>
      <c r="ARW49"/>
      <c r="ARX49"/>
      <c r="ARY49"/>
      <c r="ARZ49"/>
      <c r="ASA49"/>
      <c r="ASB49"/>
      <c r="ASC49"/>
      <c r="ASD49"/>
      <c r="ASE49"/>
      <c r="ASF49"/>
      <c r="ASG49"/>
      <c r="ASH49"/>
      <c r="ASI49"/>
      <c r="ASJ49"/>
      <c r="ASK49"/>
      <c r="ASL49"/>
      <c r="ASM49"/>
      <c r="ASN49"/>
      <c r="ASO49"/>
      <c r="ASP49"/>
      <c r="ASQ49"/>
      <c r="ASR49"/>
      <c r="ASS49"/>
      <c r="AST49"/>
      <c r="ASU49"/>
      <c r="ASV49"/>
      <c r="ASW49"/>
      <c r="ASX49"/>
      <c r="ASY49"/>
      <c r="ASZ49"/>
      <c r="ATA49"/>
      <c r="ATB49"/>
      <c r="ATC49"/>
      <c r="ATD49"/>
      <c r="ATE49"/>
      <c r="ATF49"/>
      <c r="ATG49"/>
      <c r="ATH49"/>
      <c r="ATI49"/>
      <c r="ATJ49"/>
      <c r="ATK49"/>
      <c r="ATL49"/>
      <c r="ATM49"/>
      <c r="ATN49"/>
      <c r="ATO49"/>
      <c r="ATP49"/>
      <c r="ATQ49"/>
      <c r="ATR49"/>
      <c r="ATS49"/>
      <c r="ATT49"/>
      <c r="ATU49"/>
      <c r="ATV49"/>
      <c r="ATW49"/>
      <c r="ATX49"/>
      <c r="ATY49"/>
      <c r="ATZ49"/>
      <c r="AUA49"/>
      <c r="AUB49"/>
      <c r="AUC49"/>
      <c r="AUD49"/>
      <c r="AUE49"/>
      <c r="AUF49"/>
      <c r="AUG49"/>
      <c r="AUH49"/>
      <c r="AUI49"/>
      <c r="AUJ49"/>
      <c r="AUK49"/>
      <c r="AUL49"/>
      <c r="AUM49"/>
      <c r="AUN49"/>
      <c r="AUO49"/>
      <c r="AUP49"/>
      <c r="AUQ49"/>
      <c r="AUR49"/>
      <c r="AUS49"/>
      <c r="AUT49"/>
      <c r="AUU49"/>
      <c r="AUV49"/>
      <c r="AUW49"/>
      <c r="AUX49"/>
      <c r="AUY49"/>
      <c r="AUZ49"/>
      <c r="AVA49"/>
      <c r="AVB49"/>
      <c r="AVC49"/>
      <c r="AVD49"/>
      <c r="AVE49"/>
      <c r="AVF49"/>
      <c r="AVG49"/>
      <c r="AVH49"/>
      <c r="AVI49"/>
      <c r="AVJ49"/>
      <c r="AVK49"/>
      <c r="AVL49"/>
      <c r="AVM49"/>
      <c r="AVN49"/>
      <c r="AVO49"/>
      <c r="AVP49"/>
      <c r="AVQ49"/>
      <c r="AVR49"/>
      <c r="AVS49"/>
      <c r="AVT49"/>
      <c r="AVU49"/>
      <c r="AVV49"/>
      <c r="AVW49"/>
      <c r="AVX49"/>
      <c r="AVY49"/>
      <c r="AVZ49"/>
      <c r="AWA49"/>
    </row>
    <row r="50" spans="1:1275" ht="15" x14ac:dyDescent="0.25">
      <c r="A50" s="41" t="s">
        <v>139</v>
      </c>
      <c r="B50" s="40">
        <v>2</v>
      </c>
      <c r="C50" s="40">
        <v>137203.13941109364</v>
      </c>
      <c r="D50" s="40">
        <v>3</v>
      </c>
      <c r="E50" s="40">
        <v>55897.57531563074</v>
      </c>
      <c r="F50" s="40"/>
      <c r="G50" s="40"/>
      <c r="H50" s="40">
        <v>3</v>
      </c>
      <c r="I50" s="40">
        <v>71021.85002341769</v>
      </c>
      <c r="J50" s="40">
        <v>8</v>
      </c>
      <c r="K50" s="40">
        <v>81895.569354916574</v>
      </c>
      <c r="L50" s="40"/>
      <c r="M50" s="40"/>
      <c r="N50" s="40"/>
      <c r="O50" s="40"/>
      <c r="P50" s="40">
        <v>1</v>
      </c>
      <c r="Q50" s="40">
        <v>57167.974754622352</v>
      </c>
      <c r="R50" s="40"/>
      <c r="S50" s="40"/>
      <c r="T50" s="40">
        <v>1</v>
      </c>
      <c r="U50" s="40">
        <v>57167.974754622352</v>
      </c>
      <c r="V50" s="40">
        <v>1</v>
      </c>
      <c r="W50" s="40">
        <v>176585.52201983347</v>
      </c>
      <c r="X50" s="40"/>
      <c r="Y50" s="40"/>
      <c r="Z50" s="40"/>
      <c r="AA50" s="40"/>
      <c r="AB50" s="40"/>
      <c r="AC50" s="40"/>
      <c r="AD50" s="40">
        <v>1</v>
      </c>
      <c r="AE50" s="40">
        <v>176585.52201983347</v>
      </c>
      <c r="AF50" s="40">
        <v>1</v>
      </c>
      <c r="AG50" s="40">
        <v>88927.960729412545</v>
      </c>
      <c r="AH50" s="40">
        <v>2</v>
      </c>
      <c r="AI50" s="40">
        <v>60000</v>
      </c>
      <c r="AJ50" s="40">
        <v>2</v>
      </c>
      <c r="AK50" s="40">
        <v>80035.164656471286</v>
      </c>
      <c r="AL50" s="40">
        <v>2</v>
      </c>
      <c r="AM50" s="40">
        <v>47957.578821933188</v>
      </c>
      <c r="AN50" s="40">
        <v>7</v>
      </c>
      <c r="AO50" s="40">
        <v>66416.206812317352</v>
      </c>
      <c r="AP50" s="40">
        <v>17</v>
      </c>
      <c r="AQ50" s="40">
        <v>79637.147017647629</v>
      </c>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c r="AMK50"/>
      <c r="AML50"/>
      <c r="AMM50"/>
      <c r="AMN50"/>
      <c r="AMO50"/>
      <c r="AMP50"/>
      <c r="AMQ50"/>
      <c r="AMR50"/>
      <c r="AMS50"/>
      <c r="AMT50"/>
      <c r="AMU50"/>
      <c r="AMV50"/>
      <c r="AMW50"/>
      <c r="AMX50"/>
      <c r="AMY50"/>
      <c r="AMZ50"/>
      <c r="ANA50"/>
      <c r="ANB50"/>
      <c r="ANC50"/>
      <c r="AND50"/>
      <c r="ANE50"/>
      <c r="ANF50"/>
      <c r="ANG50"/>
      <c r="ANH50"/>
      <c r="ANI50"/>
      <c r="ANJ50"/>
      <c r="ANK50"/>
      <c r="ANL50"/>
      <c r="ANM50"/>
      <c r="ANN50"/>
      <c r="ANO50"/>
      <c r="ANP50"/>
      <c r="ANQ50"/>
      <c r="ANR50"/>
      <c r="ANS50"/>
      <c r="ANT50"/>
      <c r="ANU50"/>
      <c r="ANV50"/>
      <c r="ANW50"/>
      <c r="ANX50"/>
      <c r="ANY50"/>
      <c r="ANZ50"/>
      <c r="AOA50"/>
      <c r="AOB50"/>
      <c r="AOC50"/>
      <c r="AOD50"/>
      <c r="AOE50"/>
      <c r="AOF50"/>
      <c r="AOG50"/>
      <c r="AOH50"/>
      <c r="AOI50"/>
      <c r="AOJ50"/>
      <c r="AOK50"/>
      <c r="AOL50"/>
      <c r="AOM50"/>
      <c r="AON50"/>
      <c r="AOO50"/>
      <c r="AOP50"/>
      <c r="AOQ50"/>
      <c r="AOR50"/>
      <c r="AOS50"/>
      <c r="AOT50"/>
      <c r="AOU50"/>
      <c r="AOV50"/>
      <c r="AOW50"/>
      <c r="AOX50"/>
      <c r="AOY50"/>
      <c r="AOZ50"/>
      <c r="APA50"/>
      <c r="APB50"/>
      <c r="APC50"/>
      <c r="APD50"/>
      <c r="APE50"/>
      <c r="APF50"/>
      <c r="APG50"/>
      <c r="APH50"/>
      <c r="API50"/>
      <c r="APJ50"/>
      <c r="APK50"/>
      <c r="APL50"/>
      <c r="APM50"/>
      <c r="APN50"/>
      <c r="APO50"/>
      <c r="APP50"/>
      <c r="APQ50"/>
      <c r="APR50"/>
      <c r="APS50"/>
      <c r="APT50"/>
      <c r="APU50"/>
      <c r="APV50"/>
      <c r="APW50"/>
      <c r="APX50"/>
      <c r="APY50"/>
      <c r="APZ50"/>
      <c r="AQA50"/>
      <c r="AQB50"/>
      <c r="AQC50"/>
      <c r="AQD50"/>
      <c r="AQE50"/>
      <c r="AQF50"/>
      <c r="AQG50"/>
      <c r="AQH50"/>
      <c r="AQI50"/>
      <c r="AQJ50"/>
      <c r="AQK50"/>
      <c r="AQL50"/>
      <c r="AQM50"/>
      <c r="AQN50"/>
      <c r="AQO50"/>
      <c r="AQP50"/>
      <c r="AQQ50"/>
      <c r="AQR50"/>
      <c r="AQS50"/>
      <c r="AQT50"/>
      <c r="AQU50"/>
      <c r="AQV50"/>
      <c r="AQW50"/>
      <c r="AQX50"/>
      <c r="AQY50"/>
      <c r="AQZ50"/>
      <c r="ARA50"/>
      <c r="ARB50"/>
      <c r="ARC50"/>
      <c r="ARD50"/>
      <c r="ARE50"/>
      <c r="ARF50"/>
      <c r="ARG50"/>
      <c r="ARH50"/>
      <c r="ARI50"/>
      <c r="ARJ50"/>
      <c r="ARK50"/>
      <c r="ARL50"/>
      <c r="ARM50"/>
      <c r="ARN50"/>
      <c r="ARO50"/>
      <c r="ARP50"/>
      <c r="ARQ50"/>
      <c r="ARR50"/>
      <c r="ARS50"/>
      <c r="ART50"/>
      <c r="ARU50"/>
      <c r="ARV50"/>
      <c r="ARW50"/>
      <c r="ARX50"/>
      <c r="ARY50"/>
      <c r="ARZ50"/>
      <c r="ASA50"/>
      <c r="ASB50"/>
      <c r="ASC50"/>
      <c r="ASD50"/>
      <c r="ASE50"/>
      <c r="ASF50"/>
      <c r="ASG50"/>
      <c r="ASH50"/>
      <c r="ASI50"/>
      <c r="ASJ50"/>
      <c r="ASK50"/>
      <c r="ASL50"/>
      <c r="ASM50"/>
      <c r="ASN50"/>
      <c r="ASO50"/>
      <c r="ASP50"/>
      <c r="ASQ50"/>
      <c r="ASR50"/>
      <c r="ASS50"/>
      <c r="AST50"/>
      <c r="ASU50"/>
      <c r="ASV50"/>
      <c r="ASW50"/>
      <c r="ASX50"/>
      <c r="ASY50"/>
      <c r="ASZ50"/>
      <c r="ATA50"/>
      <c r="ATB50"/>
      <c r="ATC50"/>
      <c r="ATD50"/>
      <c r="ATE50"/>
      <c r="ATF50"/>
      <c r="ATG50"/>
      <c r="ATH50"/>
      <c r="ATI50"/>
      <c r="ATJ50"/>
      <c r="ATK50"/>
      <c r="ATL50"/>
      <c r="ATM50"/>
      <c r="ATN50"/>
      <c r="ATO50"/>
      <c r="ATP50"/>
      <c r="ATQ50"/>
      <c r="ATR50"/>
      <c r="ATS50"/>
      <c r="ATT50"/>
      <c r="ATU50"/>
      <c r="ATV50"/>
      <c r="ATW50"/>
      <c r="ATX50"/>
      <c r="ATY50"/>
      <c r="ATZ50"/>
      <c r="AUA50"/>
      <c r="AUB50"/>
      <c r="AUC50"/>
      <c r="AUD50"/>
      <c r="AUE50"/>
      <c r="AUF50"/>
      <c r="AUG50"/>
      <c r="AUH50"/>
      <c r="AUI50"/>
      <c r="AUJ50"/>
      <c r="AUK50"/>
      <c r="AUL50"/>
      <c r="AUM50"/>
      <c r="AUN50"/>
      <c r="AUO50"/>
      <c r="AUP50"/>
      <c r="AUQ50"/>
      <c r="AUR50"/>
      <c r="AUS50"/>
      <c r="AUT50"/>
      <c r="AUU50"/>
      <c r="AUV50"/>
      <c r="AUW50"/>
      <c r="AUX50"/>
      <c r="AUY50"/>
      <c r="AUZ50"/>
      <c r="AVA50"/>
      <c r="AVB50"/>
      <c r="AVC50"/>
      <c r="AVD50"/>
      <c r="AVE50"/>
      <c r="AVF50"/>
      <c r="AVG50"/>
      <c r="AVH50"/>
      <c r="AVI50"/>
      <c r="AVJ50"/>
      <c r="AVK50"/>
      <c r="AVL50"/>
      <c r="AVM50"/>
      <c r="AVN50"/>
      <c r="AVO50"/>
      <c r="AVP50"/>
      <c r="AVQ50"/>
      <c r="AVR50"/>
      <c r="AVS50"/>
      <c r="AVT50"/>
      <c r="AVU50"/>
      <c r="AVV50"/>
      <c r="AVW50"/>
      <c r="AVX50"/>
      <c r="AVY50"/>
      <c r="AVZ50"/>
      <c r="AWA50"/>
    </row>
    <row r="51" spans="1:1275" ht="15" x14ac:dyDescent="0.25">
      <c r="A51" s="41" t="s">
        <v>173</v>
      </c>
      <c r="B51" s="40"/>
      <c r="C51" s="40"/>
      <c r="D51" s="40"/>
      <c r="E51" s="40"/>
      <c r="F51" s="40">
        <v>1</v>
      </c>
      <c r="G51" s="40">
        <v>44463.980364706273</v>
      </c>
      <c r="H51" s="40"/>
      <c r="I51" s="40"/>
      <c r="J51" s="40">
        <v>1</v>
      </c>
      <c r="K51" s="40">
        <v>44463.980364706273</v>
      </c>
      <c r="L51" s="40">
        <v>1</v>
      </c>
      <c r="M51" s="40">
        <v>25407.988779832154</v>
      </c>
      <c r="N51" s="40"/>
      <c r="O51" s="40"/>
      <c r="P51" s="40"/>
      <c r="Q51" s="40"/>
      <c r="R51" s="40">
        <v>1</v>
      </c>
      <c r="S51" s="40">
        <v>20326.391023865726</v>
      </c>
      <c r="T51" s="40">
        <v>2</v>
      </c>
      <c r="U51" s="40">
        <v>22867.189901848942</v>
      </c>
      <c r="V51" s="40"/>
      <c r="W51" s="40"/>
      <c r="X51" s="40"/>
      <c r="Y51" s="40"/>
      <c r="Z51" s="40"/>
      <c r="AA51" s="40"/>
      <c r="AB51" s="40"/>
      <c r="AC51" s="40"/>
      <c r="AD51" s="40"/>
      <c r="AE51" s="40"/>
      <c r="AF51" s="40"/>
      <c r="AG51" s="40"/>
      <c r="AH51" s="40"/>
      <c r="AI51" s="40"/>
      <c r="AJ51" s="40"/>
      <c r="AK51" s="40"/>
      <c r="AL51" s="40"/>
      <c r="AM51" s="40"/>
      <c r="AN51" s="40"/>
      <c r="AO51" s="40"/>
      <c r="AP51" s="40">
        <v>3</v>
      </c>
      <c r="AQ51" s="40">
        <v>30066.120056134718</v>
      </c>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c r="AMK51"/>
      <c r="AML51"/>
      <c r="AMM51"/>
      <c r="AMN51"/>
      <c r="AMO51"/>
      <c r="AMP51"/>
      <c r="AMQ51"/>
      <c r="AMR51"/>
      <c r="AMS51"/>
      <c r="AMT51"/>
      <c r="AMU51"/>
      <c r="AMV51"/>
      <c r="AMW51"/>
      <c r="AMX51"/>
      <c r="AMY51"/>
      <c r="AMZ51"/>
      <c r="ANA51"/>
      <c r="ANB51"/>
      <c r="ANC51"/>
      <c r="AND51"/>
      <c r="ANE51"/>
      <c r="ANF51"/>
      <c r="ANG51"/>
      <c r="ANH51"/>
      <c r="ANI51"/>
      <c r="ANJ51"/>
      <c r="ANK51"/>
      <c r="ANL51"/>
      <c r="ANM51"/>
      <c r="ANN51"/>
      <c r="ANO51"/>
      <c r="ANP51"/>
      <c r="ANQ51"/>
      <c r="ANR51"/>
      <c r="ANS51"/>
      <c r="ANT51"/>
      <c r="ANU51"/>
      <c r="ANV51"/>
      <c r="ANW51"/>
      <c r="ANX51"/>
      <c r="ANY51"/>
      <c r="ANZ51"/>
      <c r="AOA51"/>
      <c r="AOB51"/>
      <c r="AOC51"/>
      <c r="AOD51"/>
      <c r="AOE51"/>
      <c r="AOF51"/>
      <c r="AOG51"/>
      <c r="AOH51"/>
      <c r="AOI51"/>
      <c r="AOJ51"/>
      <c r="AOK51"/>
      <c r="AOL51"/>
      <c r="AOM51"/>
      <c r="AON51"/>
      <c r="AOO51"/>
      <c r="AOP51"/>
      <c r="AOQ51"/>
      <c r="AOR51"/>
      <c r="AOS51"/>
      <c r="AOT51"/>
      <c r="AOU51"/>
      <c r="AOV51"/>
      <c r="AOW51"/>
      <c r="AOX51"/>
      <c r="AOY51"/>
      <c r="AOZ51"/>
      <c r="APA51"/>
      <c r="APB51"/>
      <c r="APC51"/>
      <c r="APD51"/>
      <c r="APE51"/>
      <c r="APF51"/>
      <c r="APG51"/>
      <c r="APH51"/>
      <c r="API51"/>
      <c r="APJ51"/>
      <c r="APK51"/>
      <c r="APL51"/>
      <c r="APM51"/>
      <c r="APN51"/>
      <c r="APO51"/>
      <c r="APP51"/>
      <c r="APQ51"/>
      <c r="APR51"/>
      <c r="APS51"/>
      <c r="APT51"/>
      <c r="APU51"/>
      <c r="APV51"/>
      <c r="APW51"/>
      <c r="APX51"/>
      <c r="APY51"/>
      <c r="APZ51"/>
      <c r="AQA51"/>
      <c r="AQB51"/>
      <c r="AQC51"/>
      <c r="AQD51"/>
      <c r="AQE51"/>
      <c r="AQF51"/>
      <c r="AQG51"/>
      <c r="AQH51"/>
      <c r="AQI51"/>
      <c r="AQJ51"/>
      <c r="AQK51"/>
      <c r="AQL51"/>
      <c r="AQM51"/>
      <c r="AQN51"/>
      <c r="AQO51"/>
      <c r="AQP51"/>
      <c r="AQQ51"/>
      <c r="AQR51"/>
      <c r="AQS51"/>
      <c r="AQT51"/>
      <c r="AQU51"/>
      <c r="AQV51"/>
      <c r="AQW51"/>
      <c r="AQX51"/>
      <c r="AQY51"/>
      <c r="AQZ51"/>
      <c r="ARA51"/>
      <c r="ARB51"/>
      <c r="ARC51"/>
      <c r="ARD51"/>
      <c r="ARE51"/>
      <c r="ARF51"/>
      <c r="ARG51"/>
      <c r="ARH51"/>
      <c r="ARI51"/>
      <c r="ARJ51"/>
      <c r="ARK51"/>
      <c r="ARL51"/>
      <c r="ARM51"/>
      <c r="ARN51"/>
      <c r="ARO51"/>
      <c r="ARP51"/>
      <c r="ARQ51"/>
      <c r="ARR51"/>
      <c r="ARS51"/>
      <c r="ART51"/>
      <c r="ARU51"/>
      <c r="ARV51"/>
      <c r="ARW51"/>
      <c r="ARX51"/>
      <c r="ARY51"/>
      <c r="ARZ51"/>
      <c r="ASA51"/>
      <c r="ASB51"/>
      <c r="ASC51"/>
      <c r="ASD51"/>
      <c r="ASE51"/>
      <c r="ASF51"/>
      <c r="ASG51"/>
      <c r="ASH51"/>
      <c r="ASI51"/>
      <c r="ASJ51"/>
      <c r="ASK51"/>
      <c r="ASL51"/>
      <c r="ASM51"/>
      <c r="ASN51"/>
      <c r="ASO51"/>
      <c r="ASP51"/>
      <c r="ASQ51"/>
      <c r="ASR51"/>
      <c r="ASS51"/>
      <c r="AST51"/>
      <c r="ASU51"/>
      <c r="ASV51"/>
      <c r="ASW51"/>
      <c r="ASX51"/>
      <c r="ASY51"/>
      <c r="ASZ51"/>
      <c r="ATA51"/>
      <c r="ATB51"/>
      <c r="ATC51"/>
      <c r="ATD51"/>
      <c r="ATE51"/>
      <c r="ATF51"/>
      <c r="ATG51"/>
      <c r="ATH51"/>
      <c r="ATI51"/>
      <c r="ATJ51"/>
      <c r="ATK51"/>
      <c r="ATL51"/>
      <c r="ATM51"/>
      <c r="ATN51"/>
      <c r="ATO51"/>
      <c r="ATP51"/>
      <c r="ATQ51"/>
      <c r="ATR51"/>
      <c r="ATS51"/>
      <c r="ATT51"/>
      <c r="ATU51"/>
      <c r="ATV51"/>
      <c r="ATW51"/>
      <c r="ATX51"/>
      <c r="ATY51"/>
      <c r="ATZ51"/>
      <c r="AUA51"/>
      <c r="AUB51"/>
      <c r="AUC51"/>
      <c r="AUD51"/>
      <c r="AUE51"/>
      <c r="AUF51"/>
      <c r="AUG51"/>
      <c r="AUH51"/>
      <c r="AUI51"/>
      <c r="AUJ51"/>
      <c r="AUK51"/>
      <c r="AUL51"/>
      <c r="AUM51"/>
      <c r="AUN51"/>
      <c r="AUO51"/>
      <c r="AUP51"/>
      <c r="AUQ51"/>
      <c r="AUR51"/>
      <c r="AUS51"/>
      <c r="AUT51"/>
      <c r="AUU51"/>
      <c r="AUV51"/>
      <c r="AUW51"/>
      <c r="AUX51"/>
      <c r="AUY51"/>
      <c r="AUZ51"/>
      <c r="AVA51"/>
      <c r="AVB51"/>
      <c r="AVC51"/>
      <c r="AVD51"/>
      <c r="AVE51"/>
      <c r="AVF51"/>
      <c r="AVG51"/>
      <c r="AVH51"/>
      <c r="AVI51"/>
      <c r="AVJ51"/>
      <c r="AVK51"/>
      <c r="AVL51"/>
      <c r="AVM51"/>
      <c r="AVN51"/>
      <c r="AVO51"/>
      <c r="AVP51"/>
      <c r="AVQ51"/>
      <c r="AVR51"/>
      <c r="AVS51"/>
      <c r="AVT51"/>
      <c r="AVU51"/>
      <c r="AVV51"/>
      <c r="AVW51"/>
      <c r="AVX51"/>
      <c r="AVY51"/>
      <c r="AVZ51"/>
      <c r="AWA51"/>
    </row>
    <row r="52" spans="1:1275" ht="15" x14ac:dyDescent="0.25">
      <c r="A52" s="41" t="s">
        <v>161</v>
      </c>
      <c r="B52" s="40"/>
      <c r="C52" s="40"/>
      <c r="D52" s="40">
        <v>1</v>
      </c>
      <c r="E52" s="40">
        <v>11518.711713336908</v>
      </c>
      <c r="F52" s="40">
        <v>3</v>
      </c>
      <c r="G52" s="40">
        <v>25666.666666666668</v>
      </c>
      <c r="H52" s="40"/>
      <c r="I52" s="40"/>
      <c r="J52" s="40">
        <v>4</v>
      </c>
      <c r="K52" s="40">
        <v>22129.677928334226</v>
      </c>
      <c r="L52" s="40"/>
      <c r="M52" s="40"/>
      <c r="N52" s="40"/>
      <c r="O52" s="40"/>
      <c r="P52" s="40"/>
      <c r="Q52" s="40"/>
      <c r="R52" s="40">
        <v>1</v>
      </c>
      <c r="S52" s="40">
        <v>35063.024516168378</v>
      </c>
      <c r="T52" s="40">
        <v>1</v>
      </c>
      <c r="U52" s="40">
        <v>35063.024516168378</v>
      </c>
      <c r="V52" s="40"/>
      <c r="W52" s="40"/>
      <c r="X52" s="40"/>
      <c r="Y52" s="40"/>
      <c r="Z52" s="40"/>
      <c r="AA52" s="40"/>
      <c r="AB52" s="40"/>
      <c r="AC52" s="40"/>
      <c r="AD52" s="40"/>
      <c r="AE52" s="40"/>
      <c r="AF52" s="40"/>
      <c r="AG52" s="40"/>
      <c r="AH52" s="40"/>
      <c r="AI52" s="40"/>
      <c r="AJ52" s="40"/>
      <c r="AK52" s="40"/>
      <c r="AL52" s="40"/>
      <c r="AM52" s="40"/>
      <c r="AN52" s="40"/>
      <c r="AO52" s="40"/>
      <c r="AP52" s="40">
        <v>5</v>
      </c>
      <c r="AQ52" s="40">
        <v>24716.347245901055</v>
      </c>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c r="AMK52"/>
      <c r="AML52"/>
      <c r="AMM52"/>
      <c r="AMN52"/>
      <c r="AMO52"/>
      <c r="AMP52"/>
      <c r="AMQ52"/>
      <c r="AMR52"/>
      <c r="AMS52"/>
      <c r="AMT52"/>
      <c r="AMU52"/>
      <c r="AMV52"/>
      <c r="AMW52"/>
      <c r="AMX52"/>
      <c r="AMY52"/>
      <c r="AMZ52"/>
      <c r="ANA52"/>
      <c r="ANB52"/>
      <c r="ANC52"/>
      <c r="AND52"/>
      <c r="ANE52"/>
      <c r="ANF52"/>
      <c r="ANG52"/>
      <c r="ANH52"/>
      <c r="ANI52"/>
      <c r="ANJ52"/>
      <c r="ANK52"/>
      <c r="ANL52"/>
      <c r="ANM52"/>
      <c r="ANN52"/>
      <c r="ANO52"/>
      <c r="ANP52"/>
      <c r="ANQ52"/>
      <c r="ANR52"/>
      <c r="ANS52"/>
      <c r="ANT52"/>
      <c r="ANU52"/>
      <c r="ANV52"/>
      <c r="ANW52"/>
      <c r="ANX52"/>
      <c r="ANY52"/>
      <c r="ANZ52"/>
      <c r="AOA52"/>
      <c r="AOB52"/>
      <c r="AOC52"/>
      <c r="AOD52"/>
      <c r="AOE52"/>
      <c r="AOF52"/>
      <c r="AOG52"/>
      <c r="AOH52"/>
      <c r="AOI52"/>
      <c r="AOJ52"/>
      <c r="AOK52"/>
      <c r="AOL52"/>
      <c r="AOM52"/>
      <c r="AON52"/>
      <c r="AOO52"/>
      <c r="AOP52"/>
      <c r="AOQ52"/>
      <c r="AOR52"/>
      <c r="AOS52"/>
      <c r="AOT52"/>
      <c r="AOU52"/>
      <c r="AOV52"/>
      <c r="AOW52"/>
      <c r="AOX52"/>
      <c r="AOY52"/>
      <c r="AOZ52"/>
      <c r="APA52"/>
      <c r="APB52"/>
      <c r="APC52"/>
      <c r="APD52"/>
      <c r="APE52"/>
      <c r="APF52"/>
      <c r="APG52"/>
      <c r="APH52"/>
      <c r="API52"/>
      <c r="APJ52"/>
      <c r="APK52"/>
      <c r="APL52"/>
      <c r="APM52"/>
      <c r="APN52"/>
      <c r="APO52"/>
      <c r="APP52"/>
      <c r="APQ52"/>
      <c r="APR52"/>
      <c r="APS52"/>
      <c r="APT52"/>
      <c r="APU52"/>
      <c r="APV52"/>
      <c r="APW52"/>
      <c r="APX52"/>
      <c r="APY52"/>
      <c r="APZ52"/>
      <c r="AQA52"/>
      <c r="AQB52"/>
      <c r="AQC52"/>
      <c r="AQD52"/>
      <c r="AQE52"/>
      <c r="AQF52"/>
      <c r="AQG52"/>
      <c r="AQH52"/>
      <c r="AQI52"/>
      <c r="AQJ52"/>
      <c r="AQK52"/>
      <c r="AQL52"/>
      <c r="AQM52"/>
      <c r="AQN52"/>
      <c r="AQO52"/>
      <c r="AQP52"/>
      <c r="AQQ52"/>
      <c r="AQR52"/>
      <c r="AQS52"/>
      <c r="AQT52"/>
      <c r="AQU52"/>
      <c r="AQV52"/>
      <c r="AQW52"/>
      <c r="AQX52"/>
      <c r="AQY52"/>
      <c r="AQZ52"/>
      <c r="ARA52"/>
      <c r="ARB52"/>
      <c r="ARC52"/>
      <c r="ARD52"/>
      <c r="ARE52"/>
      <c r="ARF52"/>
      <c r="ARG52"/>
      <c r="ARH52"/>
      <c r="ARI52"/>
      <c r="ARJ52"/>
      <c r="ARK52"/>
      <c r="ARL52"/>
      <c r="ARM52"/>
      <c r="ARN52"/>
      <c r="ARO52"/>
      <c r="ARP52"/>
      <c r="ARQ52"/>
      <c r="ARR52"/>
      <c r="ARS52"/>
      <c r="ART52"/>
      <c r="ARU52"/>
      <c r="ARV52"/>
      <c r="ARW52"/>
      <c r="ARX52"/>
      <c r="ARY52"/>
      <c r="ARZ52"/>
      <c r="ASA52"/>
      <c r="ASB52"/>
      <c r="ASC52"/>
      <c r="ASD52"/>
      <c r="ASE52"/>
      <c r="ASF52"/>
      <c r="ASG52"/>
      <c r="ASH52"/>
      <c r="ASI52"/>
      <c r="ASJ52"/>
      <c r="ASK52"/>
      <c r="ASL52"/>
      <c r="ASM52"/>
      <c r="ASN52"/>
      <c r="ASO52"/>
      <c r="ASP52"/>
      <c r="ASQ52"/>
      <c r="ASR52"/>
      <c r="ASS52"/>
      <c r="AST52"/>
      <c r="ASU52"/>
      <c r="ASV52"/>
      <c r="ASW52"/>
      <c r="ASX52"/>
      <c r="ASY52"/>
      <c r="ASZ52"/>
      <c r="ATA52"/>
      <c r="ATB52"/>
      <c r="ATC52"/>
      <c r="ATD52"/>
      <c r="ATE52"/>
      <c r="ATF52"/>
      <c r="ATG52"/>
      <c r="ATH52"/>
      <c r="ATI52"/>
      <c r="ATJ52"/>
      <c r="ATK52"/>
      <c r="ATL52"/>
      <c r="ATM52"/>
      <c r="ATN52"/>
      <c r="ATO52"/>
      <c r="ATP52"/>
      <c r="ATQ52"/>
      <c r="ATR52"/>
      <c r="ATS52"/>
      <c r="ATT52"/>
      <c r="ATU52"/>
      <c r="ATV52"/>
      <c r="ATW52"/>
      <c r="ATX52"/>
      <c r="ATY52"/>
      <c r="ATZ52"/>
      <c r="AUA52"/>
      <c r="AUB52"/>
      <c r="AUC52"/>
      <c r="AUD52"/>
      <c r="AUE52"/>
      <c r="AUF52"/>
      <c r="AUG52"/>
      <c r="AUH52"/>
      <c r="AUI52"/>
      <c r="AUJ52"/>
      <c r="AUK52"/>
      <c r="AUL52"/>
      <c r="AUM52"/>
      <c r="AUN52"/>
      <c r="AUO52"/>
      <c r="AUP52"/>
      <c r="AUQ52"/>
      <c r="AUR52"/>
      <c r="AUS52"/>
      <c r="AUT52"/>
      <c r="AUU52"/>
      <c r="AUV52"/>
      <c r="AUW52"/>
      <c r="AUX52"/>
      <c r="AUY52"/>
      <c r="AUZ52"/>
      <c r="AVA52"/>
      <c r="AVB52"/>
      <c r="AVC52"/>
      <c r="AVD52"/>
      <c r="AVE52"/>
      <c r="AVF52"/>
      <c r="AVG52"/>
      <c r="AVH52"/>
      <c r="AVI52"/>
      <c r="AVJ52"/>
      <c r="AVK52"/>
      <c r="AVL52"/>
      <c r="AVM52"/>
      <c r="AVN52"/>
      <c r="AVO52"/>
      <c r="AVP52"/>
      <c r="AVQ52"/>
      <c r="AVR52"/>
      <c r="AVS52"/>
      <c r="AVT52"/>
      <c r="AVU52"/>
      <c r="AVV52"/>
      <c r="AVW52"/>
      <c r="AVX52"/>
      <c r="AVY52"/>
      <c r="AVZ52"/>
      <c r="AWA52"/>
    </row>
    <row r="53" spans="1:1275" ht="15" x14ac:dyDescent="0.25">
      <c r="A53" s="41" t="s">
        <v>222</v>
      </c>
      <c r="B53" s="40"/>
      <c r="C53" s="40"/>
      <c r="D53" s="40"/>
      <c r="E53" s="40"/>
      <c r="F53" s="40"/>
      <c r="G53" s="40"/>
      <c r="H53" s="40">
        <v>1</v>
      </c>
      <c r="I53" s="40">
        <v>41731</v>
      </c>
      <c r="J53" s="40">
        <v>1</v>
      </c>
      <c r="K53" s="40">
        <v>41731</v>
      </c>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v>1</v>
      </c>
      <c r="AQ53" s="40">
        <v>41731</v>
      </c>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c r="AMK53"/>
      <c r="AML53"/>
      <c r="AMM53"/>
      <c r="AMN53"/>
      <c r="AMO53"/>
      <c r="AMP53"/>
      <c r="AMQ53"/>
      <c r="AMR53"/>
      <c r="AMS53"/>
      <c r="AMT53"/>
      <c r="AMU53"/>
      <c r="AMV53"/>
      <c r="AMW53"/>
      <c r="AMX53"/>
      <c r="AMY53"/>
      <c r="AMZ53"/>
      <c r="ANA53"/>
      <c r="ANB53"/>
      <c r="ANC53"/>
      <c r="AND53"/>
      <c r="ANE53"/>
      <c r="ANF53"/>
      <c r="ANG53"/>
      <c r="ANH53"/>
      <c r="ANI53"/>
      <c r="ANJ53"/>
      <c r="ANK53"/>
      <c r="ANL53"/>
      <c r="ANM53"/>
      <c r="ANN53"/>
      <c r="ANO53"/>
      <c r="ANP53"/>
      <c r="ANQ53"/>
      <c r="ANR53"/>
      <c r="ANS53"/>
      <c r="ANT53"/>
      <c r="ANU53"/>
      <c r="ANV53"/>
      <c r="ANW53"/>
      <c r="ANX53"/>
      <c r="ANY53"/>
      <c r="ANZ53"/>
      <c r="AOA53"/>
      <c r="AOB53"/>
      <c r="AOC53"/>
      <c r="AOD53"/>
      <c r="AOE53"/>
      <c r="AOF53"/>
      <c r="AOG53"/>
      <c r="AOH53"/>
      <c r="AOI53"/>
      <c r="AOJ53"/>
      <c r="AOK53"/>
      <c r="AOL53"/>
      <c r="AOM53"/>
      <c r="AON53"/>
      <c r="AOO53"/>
      <c r="AOP53"/>
      <c r="AOQ53"/>
      <c r="AOR53"/>
      <c r="AOS53"/>
      <c r="AOT53"/>
      <c r="AOU53"/>
      <c r="AOV53"/>
      <c r="AOW53"/>
      <c r="AOX53"/>
      <c r="AOY53"/>
      <c r="AOZ53"/>
      <c r="APA53"/>
      <c r="APB53"/>
      <c r="APC53"/>
      <c r="APD53"/>
      <c r="APE53"/>
      <c r="APF53"/>
      <c r="APG53"/>
      <c r="APH53"/>
      <c r="API53"/>
      <c r="APJ53"/>
      <c r="APK53"/>
      <c r="APL53"/>
      <c r="APM53"/>
      <c r="APN53"/>
      <c r="APO53"/>
      <c r="APP53"/>
      <c r="APQ53"/>
      <c r="APR53"/>
      <c r="APS53"/>
      <c r="APT53"/>
      <c r="APU53"/>
      <c r="APV53"/>
      <c r="APW53"/>
      <c r="APX53"/>
      <c r="APY53"/>
      <c r="APZ53"/>
      <c r="AQA53"/>
      <c r="AQB53"/>
      <c r="AQC53"/>
      <c r="AQD53"/>
      <c r="AQE53"/>
      <c r="AQF53"/>
      <c r="AQG53"/>
      <c r="AQH53"/>
      <c r="AQI53"/>
      <c r="AQJ53"/>
      <c r="AQK53"/>
      <c r="AQL53"/>
      <c r="AQM53"/>
      <c r="AQN53"/>
      <c r="AQO53"/>
      <c r="AQP53"/>
      <c r="AQQ53"/>
      <c r="AQR53"/>
      <c r="AQS53"/>
      <c r="AQT53"/>
      <c r="AQU53"/>
      <c r="AQV53"/>
      <c r="AQW53"/>
      <c r="AQX53"/>
      <c r="AQY53"/>
      <c r="AQZ53"/>
      <c r="ARA53"/>
      <c r="ARB53"/>
      <c r="ARC53"/>
      <c r="ARD53"/>
      <c r="ARE53"/>
      <c r="ARF53"/>
      <c r="ARG53"/>
      <c r="ARH53"/>
      <c r="ARI53"/>
      <c r="ARJ53"/>
      <c r="ARK53"/>
      <c r="ARL53"/>
      <c r="ARM53"/>
      <c r="ARN53"/>
      <c r="ARO53"/>
      <c r="ARP53"/>
      <c r="ARQ53"/>
      <c r="ARR53"/>
      <c r="ARS53"/>
      <c r="ART53"/>
      <c r="ARU53"/>
      <c r="ARV53"/>
      <c r="ARW53"/>
      <c r="ARX53"/>
      <c r="ARY53"/>
      <c r="ARZ53"/>
      <c r="ASA53"/>
      <c r="ASB53"/>
      <c r="ASC53"/>
      <c r="ASD53"/>
      <c r="ASE53"/>
      <c r="ASF53"/>
      <c r="ASG53"/>
      <c r="ASH53"/>
      <c r="ASI53"/>
      <c r="ASJ53"/>
      <c r="ASK53"/>
      <c r="ASL53"/>
      <c r="ASM53"/>
      <c r="ASN53"/>
      <c r="ASO53"/>
      <c r="ASP53"/>
      <c r="ASQ53"/>
      <c r="ASR53"/>
      <c r="ASS53"/>
      <c r="AST53"/>
      <c r="ASU53"/>
      <c r="ASV53"/>
      <c r="ASW53"/>
      <c r="ASX53"/>
      <c r="ASY53"/>
      <c r="ASZ53"/>
      <c r="ATA53"/>
      <c r="ATB53"/>
      <c r="ATC53"/>
      <c r="ATD53"/>
      <c r="ATE53"/>
      <c r="ATF53"/>
      <c r="ATG53"/>
      <c r="ATH53"/>
      <c r="ATI53"/>
      <c r="ATJ53"/>
      <c r="ATK53"/>
      <c r="ATL53"/>
      <c r="ATM53"/>
      <c r="ATN53"/>
      <c r="ATO53"/>
      <c r="ATP53"/>
      <c r="ATQ53"/>
      <c r="ATR53"/>
      <c r="ATS53"/>
      <c r="ATT53"/>
      <c r="ATU53"/>
      <c r="ATV53"/>
      <c r="ATW53"/>
      <c r="ATX53"/>
      <c r="ATY53"/>
      <c r="ATZ53"/>
      <c r="AUA53"/>
      <c r="AUB53"/>
      <c r="AUC53"/>
      <c r="AUD53"/>
      <c r="AUE53"/>
      <c r="AUF53"/>
      <c r="AUG53"/>
      <c r="AUH53"/>
      <c r="AUI53"/>
      <c r="AUJ53"/>
      <c r="AUK53"/>
      <c r="AUL53"/>
      <c r="AUM53"/>
      <c r="AUN53"/>
      <c r="AUO53"/>
      <c r="AUP53"/>
      <c r="AUQ53"/>
      <c r="AUR53"/>
      <c r="AUS53"/>
      <c r="AUT53"/>
      <c r="AUU53"/>
      <c r="AUV53"/>
      <c r="AUW53"/>
      <c r="AUX53"/>
      <c r="AUY53"/>
      <c r="AUZ53"/>
      <c r="AVA53"/>
      <c r="AVB53"/>
      <c r="AVC53"/>
      <c r="AVD53"/>
      <c r="AVE53"/>
      <c r="AVF53"/>
      <c r="AVG53"/>
      <c r="AVH53"/>
      <c r="AVI53"/>
      <c r="AVJ53"/>
      <c r="AVK53"/>
      <c r="AVL53"/>
      <c r="AVM53"/>
      <c r="AVN53"/>
      <c r="AVO53"/>
      <c r="AVP53"/>
      <c r="AVQ53"/>
      <c r="AVR53"/>
      <c r="AVS53"/>
      <c r="AVT53"/>
      <c r="AVU53"/>
      <c r="AVV53"/>
      <c r="AVW53"/>
      <c r="AVX53"/>
      <c r="AVY53"/>
      <c r="AVZ53"/>
      <c r="AWA53"/>
    </row>
    <row r="54" spans="1:1275" ht="15" x14ac:dyDescent="0.25">
      <c r="A54" s="41" t="s">
        <v>162</v>
      </c>
      <c r="B54" s="40"/>
      <c r="C54" s="40"/>
      <c r="D54" s="40">
        <v>2</v>
      </c>
      <c r="E54" s="40">
        <v>55675.255413807216</v>
      </c>
      <c r="F54" s="40">
        <v>1</v>
      </c>
      <c r="G54" s="40">
        <v>63519.971949580387</v>
      </c>
      <c r="H54" s="40"/>
      <c r="I54" s="40"/>
      <c r="J54" s="40">
        <v>3</v>
      </c>
      <c r="K54" s="40">
        <v>58290.160925731609</v>
      </c>
      <c r="L54" s="40"/>
      <c r="M54" s="40"/>
      <c r="N54" s="40"/>
      <c r="O54" s="40"/>
      <c r="P54" s="40"/>
      <c r="Q54" s="40"/>
      <c r="R54" s="40">
        <v>1</v>
      </c>
      <c r="S54" s="40">
        <v>44463.980364706273</v>
      </c>
      <c r="T54" s="40">
        <v>1</v>
      </c>
      <c r="U54" s="40">
        <v>44463.980364706273</v>
      </c>
      <c r="V54" s="40"/>
      <c r="W54" s="40"/>
      <c r="X54" s="40">
        <v>1</v>
      </c>
      <c r="Y54" s="40">
        <v>88927.960729412545</v>
      </c>
      <c r="Z54" s="40"/>
      <c r="AA54" s="40"/>
      <c r="AB54" s="40"/>
      <c r="AC54" s="40"/>
      <c r="AD54" s="40">
        <v>1</v>
      </c>
      <c r="AE54" s="40">
        <v>88927.960729412545</v>
      </c>
      <c r="AF54" s="40"/>
      <c r="AG54" s="40"/>
      <c r="AH54" s="40"/>
      <c r="AI54" s="40"/>
      <c r="AJ54" s="40"/>
      <c r="AK54" s="40"/>
      <c r="AL54" s="40"/>
      <c r="AM54" s="40"/>
      <c r="AN54" s="40"/>
      <c r="AO54" s="40"/>
      <c r="AP54" s="40">
        <v>5</v>
      </c>
      <c r="AQ54" s="40">
        <v>61652.484774262724</v>
      </c>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c r="AMK54"/>
      <c r="AML54"/>
      <c r="AMM54"/>
      <c r="AMN54"/>
      <c r="AMO54"/>
      <c r="AMP54"/>
      <c r="AMQ54"/>
      <c r="AMR54"/>
      <c r="AMS54"/>
      <c r="AMT54"/>
      <c r="AMU54"/>
      <c r="AMV54"/>
      <c r="AMW54"/>
      <c r="AMX54"/>
      <c r="AMY54"/>
      <c r="AMZ54"/>
      <c r="ANA54"/>
      <c r="ANB54"/>
      <c r="ANC54"/>
      <c r="AND54"/>
      <c r="ANE54"/>
      <c r="ANF54"/>
      <c r="ANG54"/>
      <c r="ANH54"/>
      <c r="ANI54"/>
      <c r="ANJ54"/>
      <c r="ANK54"/>
      <c r="ANL54"/>
      <c r="ANM54"/>
      <c r="ANN54"/>
      <c r="ANO54"/>
      <c r="ANP54"/>
      <c r="ANQ54"/>
      <c r="ANR54"/>
      <c r="ANS54"/>
      <c r="ANT54"/>
      <c r="ANU54"/>
      <c r="ANV54"/>
      <c r="ANW54"/>
      <c r="ANX54"/>
      <c r="ANY54"/>
      <c r="ANZ54"/>
      <c r="AOA54"/>
      <c r="AOB54"/>
      <c r="AOC54"/>
      <c r="AOD54"/>
      <c r="AOE54"/>
      <c r="AOF54"/>
      <c r="AOG54"/>
      <c r="AOH54"/>
      <c r="AOI54"/>
      <c r="AOJ54"/>
      <c r="AOK54"/>
      <c r="AOL54"/>
      <c r="AOM54"/>
      <c r="AON54"/>
      <c r="AOO54"/>
      <c r="AOP54"/>
      <c r="AOQ54"/>
      <c r="AOR54"/>
      <c r="AOS54"/>
      <c r="AOT54"/>
      <c r="AOU54"/>
      <c r="AOV54"/>
      <c r="AOW54"/>
      <c r="AOX54"/>
      <c r="AOY54"/>
      <c r="AOZ54"/>
      <c r="APA54"/>
      <c r="APB54"/>
      <c r="APC54"/>
      <c r="APD54"/>
      <c r="APE54"/>
      <c r="APF54"/>
      <c r="APG54"/>
      <c r="APH54"/>
      <c r="API54"/>
      <c r="APJ54"/>
      <c r="APK54"/>
      <c r="APL54"/>
      <c r="APM54"/>
      <c r="APN54"/>
      <c r="APO54"/>
      <c r="APP54"/>
      <c r="APQ54"/>
      <c r="APR54"/>
      <c r="APS54"/>
      <c r="APT54"/>
      <c r="APU54"/>
      <c r="APV54"/>
      <c r="APW54"/>
      <c r="APX54"/>
      <c r="APY54"/>
      <c r="APZ54"/>
      <c r="AQA54"/>
      <c r="AQB54"/>
      <c r="AQC54"/>
      <c r="AQD54"/>
      <c r="AQE54"/>
      <c r="AQF54"/>
      <c r="AQG54"/>
      <c r="AQH54"/>
      <c r="AQI54"/>
      <c r="AQJ54"/>
      <c r="AQK54"/>
      <c r="AQL54"/>
      <c r="AQM54"/>
      <c r="AQN54"/>
      <c r="AQO54"/>
      <c r="AQP54"/>
      <c r="AQQ54"/>
      <c r="AQR54"/>
      <c r="AQS54"/>
      <c r="AQT54"/>
      <c r="AQU54"/>
      <c r="AQV54"/>
      <c r="AQW54"/>
      <c r="AQX54"/>
      <c r="AQY54"/>
      <c r="AQZ54"/>
      <c r="ARA54"/>
      <c r="ARB54"/>
      <c r="ARC54"/>
      <c r="ARD54"/>
      <c r="ARE54"/>
      <c r="ARF54"/>
      <c r="ARG54"/>
      <c r="ARH54"/>
      <c r="ARI54"/>
      <c r="ARJ54"/>
      <c r="ARK54"/>
      <c r="ARL54"/>
      <c r="ARM54"/>
      <c r="ARN54"/>
      <c r="ARO54"/>
      <c r="ARP54"/>
      <c r="ARQ54"/>
      <c r="ARR54"/>
      <c r="ARS54"/>
      <c r="ART54"/>
      <c r="ARU54"/>
      <c r="ARV54"/>
      <c r="ARW54"/>
      <c r="ARX54"/>
      <c r="ARY54"/>
      <c r="ARZ54"/>
      <c r="ASA54"/>
      <c r="ASB54"/>
      <c r="ASC54"/>
      <c r="ASD54"/>
      <c r="ASE54"/>
      <c r="ASF54"/>
      <c r="ASG54"/>
      <c r="ASH54"/>
      <c r="ASI54"/>
      <c r="ASJ54"/>
      <c r="ASK54"/>
      <c r="ASL54"/>
      <c r="ASM54"/>
      <c r="ASN54"/>
      <c r="ASO54"/>
      <c r="ASP54"/>
      <c r="ASQ54"/>
      <c r="ASR54"/>
      <c r="ASS54"/>
      <c r="AST54"/>
      <c r="ASU54"/>
      <c r="ASV54"/>
      <c r="ASW54"/>
      <c r="ASX54"/>
      <c r="ASY54"/>
      <c r="ASZ54"/>
      <c r="ATA54"/>
      <c r="ATB54"/>
      <c r="ATC54"/>
      <c r="ATD54"/>
      <c r="ATE54"/>
      <c r="ATF54"/>
      <c r="ATG54"/>
      <c r="ATH54"/>
      <c r="ATI54"/>
      <c r="ATJ54"/>
      <c r="ATK54"/>
      <c r="ATL54"/>
      <c r="ATM54"/>
      <c r="ATN54"/>
      <c r="ATO54"/>
      <c r="ATP54"/>
      <c r="ATQ54"/>
      <c r="ATR54"/>
      <c r="ATS54"/>
      <c r="ATT54"/>
      <c r="ATU54"/>
      <c r="ATV54"/>
      <c r="ATW54"/>
      <c r="ATX54"/>
      <c r="ATY54"/>
      <c r="ATZ54"/>
      <c r="AUA54"/>
      <c r="AUB54"/>
      <c r="AUC54"/>
      <c r="AUD54"/>
      <c r="AUE54"/>
      <c r="AUF54"/>
      <c r="AUG54"/>
      <c r="AUH54"/>
      <c r="AUI54"/>
      <c r="AUJ54"/>
      <c r="AUK54"/>
      <c r="AUL54"/>
      <c r="AUM54"/>
      <c r="AUN54"/>
      <c r="AUO54"/>
      <c r="AUP54"/>
      <c r="AUQ54"/>
      <c r="AUR54"/>
      <c r="AUS54"/>
      <c r="AUT54"/>
      <c r="AUU54"/>
      <c r="AUV54"/>
      <c r="AUW54"/>
      <c r="AUX54"/>
      <c r="AUY54"/>
      <c r="AUZ54"/>
      <c r="AVA54"/>
      <c r="AVB54"/>
      <c r="AVC54"/>
      <c r="AVD54"/>
      <c r="AVE54"/>
      <c r="AVF54"/>
      <c r="AVG54"/>
      <c r="AVH54"/>
      <c r="AVI54"/>
      <c r="AVJ54"/>
      <c r="AVK54"/>
      <c r="AVL54"/>
      <c r="AVM54"/>
      <c r="AVN54"/>
      <c r="AVO54"/>
      <c r="AVP54"/>
      <c r="AVQ54"/>
      <c r="AVR54"/>
      <c r="AVS54"/>
      <c r="AVT54"/>
      <c r="AVU54"/>
      <c r="AVV54"/>
      <c r="AVW54"/>
      <c r="AVX54"/>
      <c r="AVY54"/>
      <c r="AVZ54"/>
      <c r="AWA54"/>
    </row>
    <row r="55" spans="1:1275" ht="15" x14ac:dyDescent="0.25">
      <c r="A55" s="41" t="s">
        <v>1235</v>
      </c>
      <c r="B55" s="40"/>
      <c r="C55" s="40"/>
      <c r="D55" s="40"/>
      <c r="E55" s="40"/>
      <c r="F55" s="40">
        <v>1</v>
      </c>
      <c r="G55" s="40">
        <v>19055.991584874118</v>
      </c>
      <c r="H55" s="40"/>
      <c r="I55" s="40"/>
      <c r="J55" s="40">
        <v>1</v>
      </c>
      <c r="K55" s="40">
        <v>19055.991584874118</v>
      </c>
      <c r="L55" s="40"/>
      <c r="M55" s="40"/>
      <c r="N55" s="40">
        <v>1</v>
      </c>
      <c r="O55" s="40">
        <v>69871.969144538423</v>
      </c>
      <c r="P55" s="40">
        <v>2</v>
      </c>
      <c r="Q55" s="40">
        <v>27440.627882218727</v>
      </c>
      <c r="R55" s="40">
        <v>2</v>
      </c>
      <c r="S55" s="40">
        <v>69871.969144538423</v>
      </c>
      <c r="T55" s="40">
        <v>5</v>
      </c>
      <c r="U55" s="40">
        <v>52899.432639610546</v>
      </c>
      <c r="V55" s="40"/>
      <c r="W55" s="40"/>
      <c r="X55" s="40"/>
      <c r="Y55" s="40"/>
      <c r="Z55" s="40"/>
      <c r="AA55" s="40"/>
      <c r="AB55" s="40"/>
      <c r="AC55" s="40"/>
      <c r="AD55" s="40"/>
      <c r="AE55" s="40"/>
      <c r="AF55" s="40"/>
      <c r="AG55" s="40"/>
      <c r="AH55" s="40"/>
      <c r="AI55" s="40"/>
      <c r="AJ55" s="40"/>
      <c r="AK55" s="40"/>
      <c r="AL55" s="40"/>
      <c r="AM55" s="40"/>
      <c r="AN55" s="40"/>
      <c r="AO55" s="40"/>
      <c r="AP55" s="40">
        <v>6</v>
      </c>
      <c r="AQ55" s="40">
        <v>47258.859130487806</v>
      </c>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c r="AMK55"/>
      <c r="AML55"/>
      <c r="AMM55"/>
      <c r="AMN55"/>
      <c r="AMO55"/>
      <c r="AMP55"/>
      <c r="AMQ55"/>
      <c r="AMR55"/>
      <c r="AMS55"/>
      <c r="AMT55"/>
      <c r="AMU55"/>
      <c r="AMV55"/>
      <c r="AMW55"/>
      <c r="AMX55"/>
      <c r="AMY55"/>
      <c r="AMZ55"/>
      <c r="ANA55"/>
      <c r="ANB55"/>
      <c r="ANC55"/>
      <c r="AND55"/>
      <c r="ANE55"/>
      <c r="ANF55"/>
      <c r="ANG55"/>
      <c r="ANH55"/>
      <c r="ANI55"/>
      <c r="ANJ55"/>
      <c r="ANK55"/>
      <c r="ANL55"/>
      <c r="ANM55"/>
      <c r="ANN55"/>
      <c r="ANO55"/>
      <c r="ANP55"/>
      <c r="ANQ55"/>
      <c r="ANR55"/>
      <c r="ANS55"/>
      <c r="ANT55"/>
      <c r="ANU55"/>
      <c r="ANV55"/>
      <c r="ANW55"/>
      <c r="ANX55"/>
      <c r="ANY55"/>
      <c r="ANZ55"/>
      <c r="AOA55"/>
      <c r="AOB55"/>
      <c r="AOC55"/>
      <c r="AOD55"/>
      <c r="AOE55"/>
      <c r="AOF55"/>
      <c r="AOG55"/>
      <c r="AOH55"/>
      <c r="AOI55"/>
      <c r="AOJ55"/>
      <c r="AOK55"/>
      <c r="AOL55"/>
      <c r="AOM55"/>
      <c r="AON55"/>
      <c r="AOO55"/>
      <c r="AOP55"/>
      <c r="AOQ55"/>
      <c r="AOR55"/>
      <c r="AOS55"/>
      <c r="AOT55"/>
      <c r="AOU55"/>
      <c r="AOV55"/>
      <c r="AOW55"/>
      <c r="AOX55"/>
      <c r="AOY55"/>
      <c r="AOZ55"/>
      <c r="APA55"/>
      <c r="APB55"/>
      <c r="APC55"/>
      <c r="APD55"/>
      <c r="APE55"/>
      <c r="APF55"/>
      <c r="APG55"/>
      <c r="APH55"/>
      <c r="API55"/>
      <c r="APJ55"/>
      <c r="APK55"/>
      <c r="APL55"/>
      <c r="APM55"/>
      <c r="APN55"/>
      <c r="APO55"/>
      <c r="APP55"/>
      <c r="APQ55"/>
      <c r="APR55"/>
      <c r="APS55"/>
      <c r="APT55"/>
      <c r="APU55"/>
      <c r="APV55"/>
      <c r="APW55"/>
      <c r="APX55"/>
      <c r="APY55"/>
      <c r="APZ55"/>
      <c r="AQA55"/>
      <c r="AQB55"/>
      <c r="AQC55"/>
      <c r="AQD55"/>
      <c r="AQE55"/>
      <c r="AQF55"/>
      <c r="AQG55"/>
      <c r="AQH55"/>
      <c r="AQI55"/>
      <c r="AQJ55"/>
      <c r="AQK55"/>
      <c r="AQL55"/>
      <c r="AQM55"/>
      <c r="AQN55"/>
      <c r="AQO55"/>
      <c r="AQP55"/>
      <c r="AQQ55"/>
      <c r="AQR55"/>
      <c r="AQS55"/>
      <c r="AQT55"/>
      <c r="AQU55"/>
      <c r="AQV55"/>
      <c r="AQW55"/>
      <c r="AQX55"/>
      <c r="AQY55"/>
      <c r="AQZ55"/>
      <c r="ARA55"/>
      <c r="ARB55"/>
      <c r="ARC55"/>
      <c r="ARD55"/>
      <c r="ARE55"/>
      <c r="ARF55"/>
      <c r="ARG55"/>
      <c r="ARH55"/>
      <c r="ARI55"/>
      <c r="ARJ55"/>
      <c r="ARK55"/>
      <c r="ARL55"/>
      <c r="ARM55"/>
      <c r="ARN55"/>
      <c r="ARO55"/>
      <c r="ARP55"/>
      <c r="ARQ55"/>
      <c r="ARR55"/>
      <c r="ARS55"/>
      <c r="ART55"/>
      <c r="ARU55"/>
      <c r="ARV55"/>
      <c r="ARW55"/>
      <c r="ARX55"/>
      <c r="ARY55"/>
      <c r="ARZ55"/>
      <c r="ASA55"/>
      <c r="ASB55"/>
      <c r="ASC55"/>
      <c r="ASD55"/>
      <c r="ASE55"/>
      <c r="ASF55"/>
      <c r="ASG55"/>
      <c r="ASH55"/>
      <c r="ASI55"/>
      <c r="ASJ55"/>
      <c r="ASK55"/>
      <c r="ASL55"/>
      <c r="ASM55"/>
      <c r="ASN55"/>
      <c r="ASO55"/>
      <c r="ASP55"/>
      <c r="ASQ55"/>
      <c r="ASR55"/>
      <c r="ASS55"/>
      <c r="AST55"/>
      <c r="ASU55"/>
      <c r="ASV55"/>
      <c r="ASW55"/>
      <c r="ASX55"/>
      <c r="ASY55"/>
      <c r="ASZ55"/>
      <c r="ATA55"/>
      <c r="ATB55"/>
      <c r="ATC55"/>
      <c r="ATD55"/>
      <c r="ATE55"/>
      <c r="ATF55"/>
      <c r="ATG55"/>
      <c r="ATH55"/>
      <c r="ATI55"/>
      <c r="ATJ55"/>
      <c r="ATK55"/>
      <c r="ATL55"/>
      <c r="ATM55"/>
      <c r="ATN55"/>
      <c r="ATO55"/>
      <c r="ATP55"/>
      <c r="ATQ55"/>
      <c r="ATR55"/>
      <c r="ATS55"/>
      <c r="ATT55"/>
      <c r="ATU55"/>
      <c r="ATV55"/>
      <c r="ATW55"/>
      <c r="ATX55"/>
      <c r="ATY55"/>
      <c r="ATZ55"/>
      <c r="AUA55"/>
      <c r="AUB55"/>
      <c r="AUC55"/>
      <c r="AUD55"/>
      <c r="AUE55"/>
      <c r="AUF55"/>
      <c r="AUG55"/>
      <c r="AUH55"/>
      <c r="AUI55"/>
      <c r="AUJ55"/>
      <c r="AUK55"/>
      <c r="AUL55"/>
      <c r="AUM55"/>
      <c r="AUN55"/>
      <c r="AUO55"/>
      <c r="AUP55"/>
      <c r="AUQ55"/>
      <c r="AUR55"/>
      <c r="AUS55"/>
      <c r="AUT55"/>
      <c r="AUU55"/>
      <c r="AUV55"/>
      <c r="AUW55"/>
      <c r="AUX55"/>
      <c r="AUY55"/>
      <c r="AUZ55"/>
      <c r="AVA55"/>
      <c r="AVB55"/>
      <c r="AVC55"/>
      <c r="AVD55"/>
      <c r="AVE55"/>
      <c r="AVF55"/>
      <c r="AVG55"/>
      <c r="AVH55"/>
      <c r="AVI55"/>
      <c r="AVJ55"/>
      <c r="AVK55"/>
      <c r="AVL55"/>
      <c r="AVM55"/>
      <c r="AVN55"/>
      <c r="AVO55"/>
      <c r="AVP55"/>
      <c r="AVQ55"/>
      <c r="AVR55"/>
      <c r="AVS55"/>
      <c r="AVT55"/>
      <c r="AVU55"/>
      <c r="AVV55"/>
      <c r="AVW55"/>
      <c r="AVX55"/>
      <c r="AVY55"/>
      <c r="AVZ55"/>
      <c r="AWA55"/>
    </row>
    <row r="56" spans="1:1275" ht="15" x14ac:dyDescent="0.25">
      <c r="A56" s="41" t="s">
        <v>228</v>
      </c>
      <c r="B56" s="40"/>
      <c r="C56" s="40"/>
      <c r="D56" s="40"/>
      <c r="E56" s="40"/>
      <c r="F56" s="40">
        <v>1</v>
      </c>
      <c r="G56" s="40">
        <v>15000</v>
      </c>
      <c r="H56" s="40"/>
      <c r="I56" s="40"/>
      <c r="J56" s="40">
        <v>1</v>
      </c>
      <c r="K56" s="40">
        <v>15000</v>
      </c>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v>1</v>
      </c>
      <c r="AQ56" s="40">
        <v>15000</v>
      </c>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c r="ALI56"/>
      <c r="ALJ56"/>
      <c r="ALK56"/>
      <c r="ALL56"/>
      <c r="ALM56"/>
      <c r="ALN56"/>
      <c r="ALO56"/>
      <c r="ALP56"/>
      <c r="ALQ56"/>
      <c r="ALR56"/>
      <c r="ALS56"/>
      <c r="ALT56"/>
      <c r="ALU56"/>
      <c r="ALV56"/>
      <c r="ALW56"/>
      <c r="ALX56"/>
      <c r="ALY56"/>
      <c r="ALZ56"/>
      <c r="AMA56"/>
      <c r="AMB56"/>
      <c r="AMC56"/>
      <c r="AMD56"/>
      <c r="AME56"/>
      <c r="AMF56"/>
      <c r="AMG56"/>
      <c r="AMH56"/>
      <c r="AMI56"/>
      <c r="AMJ56"/>
      <c r="AMK56"/>
      <c r="AML56"/>
      <c r="AMM56"/>
      <c r="AMN56"/>
      <c r="AMO56"/>
      <c r="AMP56"/>
      <c r="AMQ56"/>
      <c r="AMR56"/>
      <c r="AMS56"/>
      <c r="AMT56"/>
      <c r="AMU56"/>
      <c r="AMV56"/>
      <c r="AMW56"/>
      <c r="AMX56"/>
      <c r="AMY56"/>
      <c r="AMZ56"/>
      <c r="ANA56"/>
      <c r="ANB56"/>
      <c r="ANC56"/>
      <c r="AND56"/>
      <c r="ANE56"/>
      <c r="ANF56"/>
      <c r="ANG56"/>
      <c r="ANH56"/>
      <c r="ANI56"/>
      <c r="ANJ56"/>
      <c r="ANK56"/>
      <c r="ANL56"/>
      <c r="ANM56"/>
      <c r="ANN56"/>
      <c r="ANO56"/>
      <c r="ANP56"/>
      <c r="ANQ56"/>
      <c r="ANR56"/>
      <c r="ANS56"/>
      <c r="ANT56"/>
      <c r="ANU56"/>
      <c r="ANV56"/>
      <c r="ANW56"/>
      <c r="ANX56"/>
      <c r="ANY56"/>
      <c r="ANZ56"/>
      <c r="AOA56"/>
      <c r="AOB56"/>
      <c r="AOC56"/>
      <c r="AOD56"/>
      <c r="AOE56"/>
      <c r="AOF56"/>
      <c r="AOG56"/>
      <c r="AOH56"/>
      <c r="AOI56"/>
      <c r="AOJ56"/>
      <c r="AOK56"/>
      <c r="AOL56"/>
      <c r="AOM56"/>
      <c r="AON56"/>
      <c r="AOO56"/>
      <c r="AOP56"/>
      <c r="AOQ56"/>
      <c r="AOR56"/>
      <c r="AOS56"/>
      <c r="AOT56"/>
      <c r="AOU56"/>
      <c r="AOV56"/>
      <c r="AOW56"/>
      <c r="AOX56"/>
      <c r="AOY56"/>
      <c r="AOZ56"/>
      <c r="APA56"/>
      <c r="APB56"/>
      <c r="APC56"/>
      <c r="APD56"/>
      <c r="APE56"/>
      <c r="APF56"/>
      <c r="APG56"/>
      <c r="APH56"/>
      <c r="API56"/>
      <c r="APJ56"/>
      <c r="APK56"/>
      <c r="APL56"/>
      <c r="APM56"/>
      <c r="APN56"/>
      <c r="APO56"/>
      <c r="APP56"/>
      <c r="APQ56"/>
      <c r="APR56"/>
      <c r="APS56"/>
      <c r="APT56"/>
      <c r="APU56"/>
      <c r="APV56"/>
      <c r="APW56"/>
      <c r="APX56"/>
      <c r="APY56"/>
      <c r="APZ56"/>
      <c r="AQA56"/>
      <c r="AQB56"/>
      <c r="AQC56"/>
      <c r="AQD56"/>
      <c r="AQE56"/>
      <c r="AQF56"/>
      <c r="AQG56"/>
      <c r="AQH56"/>
      <c r="AQI56"/>
      <c r="AQJ56"/>
      <c r="AQK56"/>
      <c r="AQL56"/>
      <c r="AQM56"/>
      <c r="AQN56"/>
      <c r="AQO56"/>
      <c r="AQP56"/>
      <c r="AQQ56"/>
      <c r="AQR56"/>
      <c r="AQS56"/>
      <c r="AQT56"/>
      <c r="AQU56"/>
      <c r="AQV56"/>
      <c r="AQW56"/>
      <c r="AQX56"/>
      <c r="AQY56"/>
      <c r="AQZ56"/>
      <c r="ARA56"/>
      <c r="ARB56"/>
      <c r="ARC56"/>
      <c r="ARD56"/>
      <c r="ARE56"/>
      <c r="ARF56"/>
      <c r="ARG56"/>
      <c r="ARH56"/>
      <c r="ARI56"/>
      <c r="ARJ56"/>
      <c r="ARK56"/>
      <c r="ARL56"/>
      <c r="ARM56"/>
      <c r="ARN56"/>
      <c r="ARO56"/>
      <c r="ARP56"/>
      <c r="ARQ56"/>
      <c r="ARR56"/>
      <c r="ARS56"/>
      <c r="ART56"/>
      <c r="ARU56"/>
      <c r="ARV56"/>
      <c r="ARW56"/>
      <c r="ARX56"/>
      <c r="ARY56"/>
      <c r="ARZ56"/>
      <c r="ASA56"/>
      <c r="ASB56"/>
      <c r="ASC56"/>
      <c r="ASD56"/>
      <c r="ASE56"/>
      <c r="ASF56"/>
      <c r="ASG56"/>
      <c r="ASH56"/>
      <c r="ASI56"/>
      <c r="ASJ56"/>
      <c r="ASK56"/>
      <c r="ASL56"/>
      <c r="ASM56"/>
      <c r="ASN56"/>
      <c r="ASO56"/>
      <c r="ASP56"/>
      <c r="ASQ56"/>
      <c r="ASR56"/>
      <c r="ASS56"/>
      <c r="AST56"/>
      <c r="ASU56"/>
      <c r="ASV56"/>
      <c r="ASW56"/>
      <c r="ASX56"/>
      <c r="ASY56"/>
      <c r="ASZ56"/>
      <c r="ATA56"/>
      <c r="ATB56"/>
      <c r="ATC56"/>
      <c r="ATD56"/>
      <c r="ATE56"/>
      <c r="ATF56"/>
      <c r="ATG56"/>
      <c r="ATH56"/>
      <c r="ATI56"/>
      <c r="ATJ56"/>
      <c r="ATK56"/>
      <c r="ATL56"/>
      <c r="ATM56"/>
      <c r="ATN56"/>
      <c r="ATO56"/>
      <c r="ATP56"/>
      <c r="ATQ56"/>
      <c r="ATR56"/>
      <c r="ATS56"/>
      <c r="ATT56"/>
      <c r="ATU56"/>
      <c r="ATV56"/>
      <c r="ATW56"/>
      <c r="ATX56"/>
      <c r="ATY56"/>
      <c r="ATZ56"/>
      <c r="AUA56"/>
      <c r="AUB56"/>
      <c r="AUC56"/>
      <c r="AUD56"/>
      <c r="AUE56"/>
      <c r="AUF56"/>
      <c r="AUG56"/>
      <c r="AUH56"/>
      <c r="AUI56"/>
      <c r="AUJ56"/>
      <c r="AUK56"/>
      <c r="AUL56"/>
      <c r="AUM56"/>
      <c r="AUN56"/>
      <c r="AUO56"/>
      <c r="AUP56"/>
      <c r="AUQ56"/>
      <c r="AUR56"/>
      <c r="AUS56"/>
      <c r="AUT56"/>
      <c r="AUU56"/>
      <c r="AUV56"/>
      <c r="AUW56"/>
      <c r="AUX56"/>
      <c r="AUY56"/>
      <c r="AUZ56"/>
      <c r="AVA56"/>
      <c r="AVB56"/>
      <c r="AVC56"/>
      <c r="AVD56"/>
      <c r="AVE56"/>
      <c r="AVF56"/>
      <c r="AVG56"/>
      <c r="AVH56"/>
      <c r="AVI56"/>
      <c r="AVJ56"/>
      <c r="AVK56"/>
      <c r="AVL56"/>
      <c r="AVM56"/>
      <c r="AVN56"/>
      <c r="AVO56"/>
      <c r="AVP56"/>
      <c r="AVQ56"/>
      <c r="AVR56"/>
      <c r="AVS56"/>
      <c r="AVT56"/>
      <c r="AVU56"/>
      <c r="AVV56"/>
      <c r="AVW56"/>
      <c r="AVX56"/>
      <c r="AVY56"/>
      <c r="AVZ56"/>
      <c r="AWA56"/>
    </row>
    <row r="57" spans="1:1275" ht="15" x14ac:dyDescent="0.25">
      <c r="A57" s="41" t="s">
        <v>231</v>
      </c>
      <c r="B57" s="40"/>
      <c r="C57" s="40"/>
      <c r="D57" s="40"/>
      <c r="E57" s="40"/>
      <c r="F57" s="40"/>
      <c r="G57" s="40"/>
      <c r="H57" s="40"/>
      <c r="I57" s="40"/>
      <c r="J57" s="40"/>
      <c r="K57" s="40"/>
      <c r="L57" s="40"/>
      <c r="M57" s="40"/>
      <c r="N57" s="40"/>
      <c r="O57" s="40"/>
      <c r="P57" s="40">
        <v>1</v>
      </c>
      <c r="Q57" s="40">
        <v>13500</v>
      </c>
      <c r="R57" s="40"/>
      <c r="S57" s="40"/>
      <c r="T57" s="40">
        <v>1</v>
      </c>
      <c r="U57" s="40">
        <v>13500</v>
      </c>
      <c r="V57" s="40"/>
      <c r="W57" s="40"/>
      <c r="X57" s="40"/>
      <c r="Y57" s="40"/>
      <c r="Z57" s="40"/>
      <c r="AA57" s="40"/>
      <c r="AB57" s="40"/>
      <c r="AC57" s="40"/>
      <c r="AD57" s="40"/>
      <c r="AE57" s="40"/>
      <c r="AF57" s="40"/>
      <c r="AG57" s="40"/>
      <c r="AH57" s="40"/>
      <c r="AI57" s="40"/>
      <c r="AJ57" s="40"/>
      <c r="AK57" s="40"/>
      <c r="AL57" s="40"/>
      <c r="AM57" s="40"/>
      <c r="AN57" s="40"/>
      <c r="AO57" s="40"/>
      <c r="AP57" s="40">
        <v>1</v>
      </c>
      <c r="AQ57" s="40">
        <v>13500</v>
      </c>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c r="YN57"/>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c r="AAL57"/>
      <c r="AAM57"/>
      <c r="AAN57"/>
      <c r="AAO57"/>
      <c r="AAP57"/>
      <c r="AAQ57"/>
      <c r="AAR57"/>
      <c r="AAS57"/>
      <c r="AAT57"/>
      <c r="AAU57"/>
      <c r="AAV57"/>
      <c r="AAW57"/>
      <c r="AAX57"/>
      <c r="AAY57"/>
      <c r="AAZ57"/>
      <c r="ABA57"/>
      <c r="ABB57"/>
      <c r="ABC57"/>
      <c r="ABD57"/>
      <c r="ABE57"/>
      <c r="ABF57"/>
      <c r="ABG57"/>
      <c r="ABH57"/>
      <c r="ABI57"/>
      <c r="ABJ57"/>
      <c r="ABK57"/>
      <c r="ABL57"/>
      <c r="ABM57"/>
      <c r="ABN57"/>
      <c r="ABO57"/>
      <c r="ABP57"/>
      <c r="ABQ57"/>
      <c r="ABR57"/>
      <c r="ABS57"/>
      <c r="ABT57"/>
      <c r="ABU57"/>
      <c r="ABV57"/>
      <c r="ABW57"/>
      <c r="ABX57"/>
      <c r="ABY57"/>
      <c r="ABZ57"/>
      <c r="ACA57"/>
      <c r="ACB57"/>
      <c r="ACC57"/>
      <c r="ACD57"/>
      <c r="ACE57"/>
      <c r="ACF57"/>
      <c r="ACG57"/>
      <c r="ACH57"/>
      <c r="ACI57"/>
      <c r="ACJ57"/>
      <c r="ACK57"/>
      <c r="ACL57"/>
      <c r="ACM57"/>
      <c r="ACN57"/>
      <c r="ACO57"/>
      <c r="ACP57"/>
      <c r="ACQ57"/>
      <c r="ACR57"/>
      <c r="ACS57"/>
      <c r="ACT57"/>
      <c r="ACU57"/>
      <c r="ACV57"/>
      <c r="ACW57"/>
      <c r="ACX57"/>
      <c r="ACY57"/>
      <c r="ACZ57"/>
      <c r="ADA57"/>
      <c r="ADB57"/>
      <c r="ADC57"/>
      <c r="ADD57"/>
      <c r="ADE57"/>
      <c r="ADF57"/>
      <c r="ADG57"/>
      <c r="ADH57"/>
      <c r="ADI57"/>
      <c r="ADJ57"/>
      <c r="ADK57"/>
      <c r="ADL57"/>
      <c r="ADM57"/>
      <c r="ADN57"/>
      <c r="ADO57"/>
      <c r="ADP57"/>
      <c r="ADQ57"/>
      <c r="ADR57"/>
      <c r="ADS57"/>
      <c r="ADT57"/>
      <c r="ADU57"/>
      <c r="ADV57"/>
      <c r="ADW57"/>
      <c r="ADX57"/>
      <c r="ADY57"/>
      <c r="ADZ57"/>
      <c r="AEA57"/>
      <c r="AEB57"/>
      <c r="AEC57"/>
      <c r="AED57"/>
      <c r="AEE57"/>
      <c r="AEF57"/>
      <c r="AEG57"/>
      <c r="AEH57"/>
      <c r="AEI57"/>
      <c r="AEJ57"/>
      <c r="AEK57"/>
      <c r="AEL57"/>
      <c r="AEM57"/>
      <c r="AEN57"/>
      <c r="AEO57"/>
      <c r="AEP57"/>
      <c r="AEQ57"/>
      <c r="AER57"/>
      <c r="AES57"/>
      <c r="AET57"/>
      <c r="AEU57"/>
      <c r="AEV57"/>
      <c r="AEW57"/>
      <c r="AEX57"/>
      <c r="AEY57"/>
      <c r="AEZ57"/>
      <c r="AFA57"/>
      <c r="AFB57"/>
      <c r="AFC57"/>
      <c r="AFD57"/>
      <c r="AFE57"/>
      <c r="AFF57"/>
      <c r="AFG57"/>
      <c r="AFH57"/>
      <c r="AFI57"/>
      <c r="AFJ57"/>
      <c r="AFK57"/>
      <c r="AFL57"/>
      <c r="AFM57"/>
      <c r="AFN57"/>
      <c r="AFO57"/>
      <c r="AFP57"/>
      <c r="AFQ57"/>
      <c r="AFR57"/>
      <c r="AFS57"/>
      <c r="AFT57"/>
      <c r="AFU57"/>
      <c r="AFV57"/>
      <c r="AFW57"/>
      <c r="AFX57"/>
      <c r="AFY57"/>
      <c r="AFZ57"/>
      <c r="AGA57"/>
      <c r="AGB57"/>
      <c r="AGC57"/>
      <c r="AGD57"/>
      <c r="AGE57"/>
      <c r="AGF57"/>
      <c r="AGG57"/>
      <c r="AGH57"/>
      <c r="AGI57"/>
      <c r="AGJ57"/>
      <c r="AGK57"/>
      <c r="AGL57"/>
      <c r="AGM57"/>
      <c r="AGN57"/>
      <c r="AGO57"/>
      <c r="AGP57"/>
      <c r="AGQ57"/>
      <c r="AGR57"/>
      <c r="AGS57"/>
      <c r="AGT57"/>
      <c r="AGU57"/>
      <c r="AGV57"/>
      <c r="AGW57"/>
      <c r="AGX57"/>
      <c r="AGY57"/>
      <c r="AGZ57"/>
      <c r="AHA57"/>
      <c r="AHB57"/>
      <c r="AHC57"/>
      <c r="AHD57"/>
      <c r="AHE57"/>
      <c r="AHF57"/>
      <c r="AHG57"/>
      <c r="AHH57"/>
      <c r="AHI57"/>
      <c r="AHJ57"/>
      <c r="AHK57"/>
      <c r="AHL57"/>
      <c r="AHM57"/>
      <c r="AHN57"/>
      <c r="AHO57"/>
      <c r="AHP57"/>
      <c r="AHQ57"/>
      <c r="AHR57"/>
      <c r="AHS57"/>
      <c r="AHT57"/>
      <c r="AHU57"/>
      <c r="AHV57"/>
      <c r="AHW57"/>
      <c r="AHX57"/>
      <c r="AHY57"/>
      <c r="AHZ57"/>
      <c r="AIA57"/>
      <c r="AIB57"/>
      <c r="AIC57"/>
      <c r="AID57"/>
      <c r="AIE57"/>
      <c r="AIF57"/>
      <c r="AIG57"/>
      <c r="AIH57"/>
      <c r="AII57"/>
      <c r="AIJ57"/>
      <c r="AIK57"/>
      <c r="AIL57"/>
      <c r="AIM57"/>
      <c r="AIN57"/>
      <c r="AIO57"/>
      <c r="AIP57"/>
      <c r="AIQ57"/>
      <c r="AIR57"/>
      <c r="AIS57"/>
      <c r="AIT57"/>
      <c r="AIU57"/>
      <c r="AIV57"/>
      <c r="AIW57"/>
      <c r="AIX57"/>
      <c r="AIY57"/>
      <c r="AIZ57"/>
      <c r="AJA57"/>
      <c r="AJB57"/>
      <c r="AJC57"/>
      <c r="AJD57"/>
      <c r="AJE57"/>
      <c r="AJF57"/>
      <c r="AJG57"/>
      <c r="AJH57"/>
      <c r="AJI57"/>
      <c r="AJJ57"/>
      <c r="AJK57"/>
      <c r="AJL57"/>
      <c r="AJM57"/>
      <c r="AJN57"/>
      <c r="AJO57"/>
      <c r="AJP57"/>
      <c r="AJQ57"/>
      <c r="AJR57"/>
      <c r="AJS57"/>
      <c r="AJT57"/>
      <c r="AJU57"/>
      <c r="AJV57"/>
      <c r="AJW57"/>
      <c r="AJX57"/>
      <c r="AJY57"/>
      <c r="AJZ57"/>
      <c r="AKA57"/>
      <c r="AKB57"/>
      <c r="AKC57"/>
      <c r="AKD57"/>
      <c r="AKE57"/>
      <c r="AKF57"/>
      <c r="AKG57"/>
      <c r="AKH57"/>
      <c r="AKI57"/>
      <c r="AKJ57"/>
      <c r="AKK57"/>
      <c r="AKL57"/>
      <c r="AKM57"/>
      <c r="AKN57"/>
      <c r="AKO57"/>
      <c r="AKP57"/>
      <c r="AKQ57"/>
      <c r="AKR57"/>
      <c r="AKS57"/>
      <c r="AKT57"/>
      <c r="AKU57"/>
      <c r="AKV57"/>
      <c r="AKW57"/>
      <c r="AKX57"/>
      <c r="AKY57"/>
      <c r="AKZ57"/>
      <c r="ALA57"/>
      <c r="ALB57"/>
      <c r="ALC57"/>
      <c r="ALD57"/>
      <c r="ALE57"/>
      <c r="ALF57"/>
      <c r="ALG57"/>
      <c r="ALH57"/>
      <c r="ALI57"/>
      <c r="ALJ57"/>
      <c r="ALK57"/>
      <c r="ALL57"/>
      <c r="ALM57"/>
      <c r="ALN57"/>
      <c r="ALO57"/>
      <c r="ALP57"/>
      <c r="ALQ57"/>
      <c r="ALR57"/>
      <c r="ALS57"/>
      <c r="ALT57"/>
      <c r="ALU57"/>
      <c r="ALV57"/>
      <c r="ALW57"/>
      <c r="ALX57"/>
      <c r="ALY57"/>
      <c r="ALZ57"/>
      <c r="AMA57"/>
      <c r="AMB57"/>
      <c r="AMC57"/>
      <c r="AMD57"/>
      <c r="AME57"/>
      <c r="AMF57"/>
      <c r="AMG57"/>
      <c r="AMH57"/>
      <c r="AMI57"/>
      <c r="AMJ57"/>
      <c r="AMK57"/>
      <c r="AML57"/>
      <c r="AMM57"/>
      <c r="AMN57"/>
      <c r="AMO57"/>
      <c r="AMP57"/>
      <c r="AMQ57"/>
      <c r="AMR57"/>
      <c r="AMS57"/>
      <c r="AMT57"/>
      <c r="AMU57"/>
      <c r="AMV57"/>
      <c r="AMW57"/>
      <c r="AMX57"/>
      <c r="AMY57"/>
      <c r="AMZ57"/>
      <c r="ANA57"/>
      <c r="ANB57"/>
      <c r="ANC57"/>
      <c r="AND57"/>
      <c r="ANE57"/>
      <c r="ANF57"/>
      <c r="ANG57"/>
      <c r="ANH57"/>
      <c r="ANI57"/>
      <c r="ANJ57"/>
      <c r="ANK57"/>
      <c r="ANL57"/>
      <c r="ANM57"/>
      <c r="ANN57"/>
      <c r="ANO57"/>
      <c r="ANP57"/>
      <c r="ANQ57"/>
      <c r="ANR57"/>
      <c r="ANS57"/>
      <c r="ANT57"/>
      <c r="ANU57"/>
      <c r="ANV57"/>
      <c r="ANW57"/>
      <c r="ANX57"/>
      <c r="ANY57"/>
      <c r="ANZ57"/>
      <c r="AOA57"/>
      <c r="AOB57"/>
      <c r="AOC57"/>
      <c r="AOD57"/>
      <c r="AOE57"/>
      <c r="AOF57"/>
      <c r="AOG57"/>
      <c r="AOH57"/>
      <c r="AOI57"/>
      <c r="AOJ57"/>
      <c r="AOK57"/>
      <c r="AOL57"/>
      <c r="AOM57"/>
      <c r="AON57"/>
      <c r="AOO57"/>
      <c r="AOP57"/>
      <c r="AOQ57"/>
      <c r="AOR57"/>
      <c r="AOS57"/>
      <c r="AOT57"/>
      <c r="AOU57"/>
      <c r="AOV57"/>
      <c r="AOW57"/>
      <c r="AOX57"/>
      <c r="AOY57"/>
      <c r="AOZ57"/>
      <c r="APA57"/>
      <c r="APB57"/>
      <c r="APC57"/>
      <c r="APD57"/>
      <c r="APE57"/>
      <c r="APF57"/>
      <c r="APG57"/>
      <c r="APH57"/>
      <c r="API57"/>
      <c r="APJ57"/>
      <c r="APK57"/>
      <c r="APL57"/>
      <c r="APM57"/>
      <c r="APN57"/>
      <c r="APO57"/>
      <c r="APP57"/>
      <c r="APQ57"/>
      <c r="APR57"/>
      <c r="APS57"/>
      <c r="APT57"/>
      <c r="APU57"/>
      <c r="APV57"/>
      <c r="APW57"/>
      <c r="APX57"/>
      <c r="APY57"/>
      <c r="APZ57"/>
      <c r="AQA57"/>
      <c r="AQB57"/>
      <c r="AQC57"/>
      <c r="AQD57"/>
      <c r="AQE57"/>
      <c r="AQF57"/>
      <c r="AQG57"/>
      <c r="AQH57"/>
      <c r="AQI57"/>
      <c r="AQJ57"/>
      <c r="AQK57"/>
      <c r="AQL57"/>
      <c r="AQM57"/>
      <c r="AQN57"/>
      <c r="AQO57"/>
      <c r="AQP57"/>
      <c r="AQQ57"/>
      <c r="AQR57"/>
      <c r="AQS57"/>
      <c r="AQT57"/>
      <c r="AQU57"/>
      <c r="AQV57"/>
      <c r="AQW57"/>
      <c r="AQX57"/>
      <c r="AQY57"/>
      <c r="AQZ57"/>
      <c r="ARA57"/>
      <c r="ARB57"/>
      <c r="ARC57"/>
      <c r="ARD57"/>
      <c r="ARE57"/>
      <c r="ARF57"/>
      <c r="ARG57"/>
      <c r="ARH57"/>
      <c r="ARI57"/>
      <c r="ARJ57"/>
      <c r="ARK57"/>
      <c r="ARL57"/>
      <c r="ARM57"/>
      <c r="ARN57"/>
      <c r="ARO57"/>
      <c r="ARP57"/>
      <c r="ARQ57"/>
      <c r="ARR57"/>
      <c r="ARS57"/>
      <c r="ART57"/>
      <c r="ARU57"/>
      <c r="ARV57"/>
      <c r="ARW57"/>
      <c r="ARX57"/>
      <c r="ARY57"/>
      <c r="ARZ57"/>
      <c r="ASA57"/>
      <c r="ASB57"/>
      <c r="ASC57"/>
      <c r="ASD57"/>
      <c r="ASE57"/>
      <c r="ASF57"/>
      <c r="ASG57"/>
      <c r="ASH57"/>
      <c r="ASI57"/>
      <c r="ASJ57"/>
      <c r="ASK57"/>
      <c r="ASL57"/>
      <c r="ASM57"/>
      <c r="ASN57"/>
      <c r="ASO57"/>
      <c r="ASP57"/>
      <c r="ASQ57"/>
      <c r="ASR57"/>
      <c r="ASS57"/>
      <c r="AST57"/>
      <c r="ASU57"/>
      <c r="ASV57"/>
      <c r="ASW57"/>
      <c r="ASX57"/>
      <c r="ASY57"/>
      <c r="ASZ57"/>
      <c r="ATA57"/>
      <c r="ATB57"/>
      <c r="ATC57"/>
      <c r="ATD57"/>
      <c r="ATE57"/>
      <c r="ATF57"/>
      <c r="ATG57"/>
      <c r="ATH57"/>
      <c r="ATI57"/>
      <c r="ATJ57"/>
      <c r="ATK57"/>
      <c r="ATL57"/>
      <c r="ATM57"/>
      <c r="ATN57"/>
      <c r="ATO57"/>
      <c r="ATP57"/>
      <c r="ATQ57"/>
      <c r="ATR57"/>
      <c r="ATS57"/>
      <c r="ATT57"/>
      <c r="ATU57"/>
      <c r="ATV57"/>
      <c r="ATW57"/>
      <c r="ATX57"/>
      <c r="ATY57"/>
      <c r="ATZ57"/>
      <c r="AUA57"/>
      <c r="AUB57"/>
      <c r="AUC57"/>
      <c r="AUD57"/>
      <c r="AUE57"/>
      <c r="AUF57"/>
      <c r="AUG57"/>
      <c r="AUH57"/>
      <c r="AUI57"/>
      <c r="AUJ57"/>
      <c r="AUK57"/>
      <c r="AUL57"/>
      <c r="AUM57"/>
      <c r="AUN57"/>
      <c r="AUO57"/>
      <c r="AUP57"/>
      <c r="AUQ57"/>
      <c r="AUR57"/>
      <c r="AUS57"/>
      <c r="AUT57"/>
      <c r="AUU57"/>
      <c r="AUV57"/>
      <c r="AUW57"/>
      <c r="AUX57"/>
      <c r="AUY57"/>
      <c r="AUZ57"/>
      <c r="AVA57"/>
      <c r="AVB57"/>
      <c r="AVC57"/>
      <c r="AVD57"/>
      <c r="AVE57"/>
      <c r="AVF57"/>
      <c r="AVG57"/>
      <c r="AVH57"/>
      <c r="AVI57"/>
      <c r="AVJ57"/>
      <c r="AVK57"/>
      <c r="AVL57"/>
      <c r="AVM57"/>
      <c r="AVN57"/>
      <c r="AVO57"/>
      <c r="AVP57"/>
      <c r="AVQ57"/>
      <c r="AVR57"/>
      <c r="AVS57"/>
      <c r="AVT57"/>
      <c r="AVU57"/>
      <c r="AVV57"/>
      <c r="AVW57"/>
      <c r="AVX57"/>
      <c r="AVY57"/>
      <c r="AVZ57"/>
      <c r="AWA57"/>
    </row>
    <row r="58" spans="1:1275" ht="15" x14ac:dyDescent="0.25">
      <c r="A58" s="41" t="s">
        <v>142</v>
      </c>
      <c r="B58" s="40">
        <v>1</v>
      </c>
      <c r="C58" s="40">
        <v>48275.178681681093</v>
      </c>
      <c r="D58" s="40"/>
      <c r="E58" s="40"/>
      <c r="F58" s="40">
        <v>5</v>
      </c>
      <c r="G58" s="40">
        <v>61487.332847193815</v>
      </c>
      <c r="H58" s="40">
        <v>2</v>
      </c>
      <c r="I58" s="40">
        <v>158322.25968489013</v>
      </c>
      <c r="J58" s="40">
        <v>8</v>
      </c>
      <c r="K58" s="40">
        <v>84044.545285928791</v>
      </c>
      <c r="L58" s="40"/>
      <c r="M58" s="40"/>
      <c r="N58" s="40">
        <v>3</v>
      </c>
      <c r="O58" s="40">
        <v>63519.971949580395</v>
      </c>
      <c r="P58" s="40">
        <v>4</v>
      </c>
      <c r="Q58" s="40">
        <v>66219.570757437556</v>
      </c>
      <c r="R58" s="40">
        <v>1</v>
      </c>
      <c r="S58" s="40">
        <v>95279.957924370581</v>
      </c>
      <c r="T58" s="40">
        <v>8</v>
      </c>
      <c r="U58" s="40">
        <v>68839.769600357744</v>
      </c>
      <c r="V58" s="40"/>
      <c r="W58" s="40"/>
      <c r="X58" s="40"/>
      <c r="Y58" s="40"/>
      <c r="Z58" s="40"/>
      <c r="AA58" s="40"/>
      <c r="AB58" s="40">
        <v>1</v>
      </c>
      <c r="AC58" s="40">
        <v>104172.75399731184</v>
      </c>
      <c r="AD58" s="40">
        <v>1</v>
      </c>
      <c r="AE58" s="40">
        <v>104172.75399731184</v>
      </c>
      <c r="AF58" s="40">
        <v>3</v>
      </c>
      <c r="AG58" s="40">
        <v>48063.445441849159</v>
      </c>
      <c r="AH58" s="40"/>
      <c r="AI58" s="40"/>
      <c r="AJ58" s="40">
        <v>2</v>
      </c>
      <c r="AK58" s="40">
        <v>68919.169565294724</v>
      </c>
      <c r="AL58" s="40">
        <v>1</v>
      </c>
      <c r="AM58" s="40">
        <v>69871.969144538423</v>
      </c>
      <c r="AN58" s="40">
        <v>6</v>
      </c>
      <c r="AO58" s="40">
        <v>58650.10743344589</v>
      </c>
      <c r="AP58" s="40">
        <v>23</v>
      </c>
      <c r="AQ58" s="40">
        <v>73006.431203838263</v>
      </c>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c r="AKB58"/>
      <c r="AKC58"/>
      <c r="AKD58"/>
      <c r="AKE58"/>
      <c r="AKF58"/>
      <c r="AKG58"/>
      <c r="AKH58"/>
      <c r="AKI58"/>
      <c r="AKJ58"/>
      <c r="AKK58"/>
      <c r="AKL58"/>
      <c r="AKM58"/>
      <c r="AKN58"/>
      <c r="AKO58"/>
      <c r="AKP58"/>
      <c r="AKQ58"/>
      <c r="AKR58"/>
      <c r="AKS58"/>
      <c r="AKT58"/>
      <c r="AKU58"/>
      <c r="AKV58"/>
      <c r="AKW58"/>
      <c r="AKX58"/>
      <c r="AKY58"/>
      <c r="AKZ58"/>
      <c r="ALA58"/>
      <c r="ALB58"/>
      <c r="ALC58"/>
      <c r="ALD58"/>
      <c r="ALE58"/>
      <c r="ALF58"/>
      <c r="ALG58"/>
      <c r="ALH58"/>
      <c r="ALI58"/>
      <c r="ALJ58"/>
      <c r="ALK58"/>
      <c r="ALL58"/>
      <c r="ALM58"/>
      <c r="ALN58"/>
      <c r="ALO58"/>
      <c r="ALP58"/>
      <c r="ALQ58"/>
      <c r="ALR58"/>
      <c r="ALS58"/>
      <c r="ALT58"/>
      <c r="ALU58"/>
      <c r="ALV58"/>
      <c r="ALW58"/>
      <c r="ALX58"/>
      <c r="ALY58"/>
      <c r="ALZ58"/>
      <c r="AMA58"/>
      <c r="AMB58"/>
      <c r="AMC58"/>
      <c r="AMD58"/>
      <c r="AME58"/>
      <c r="AMF58"/>
      <c r="AMG58"/>
      <c r="AMH58"/>
      <c r="AMI58"/>
      <c r="AMJ58"/>
      <c r="AMK58"/>
      <c r="AML58"/>
      <c r="AMM58"/>
      <c r="AMN58"/>
      <c r="AMO58"/>
      <c r="AMP58"/>
      <c r="AMQ58"/>
      <c r="AMR58"/>
      <c r="AMS58"/>
      <c r="AMT58"/>
      <c r="AMU58"/>
      <c r="AMV58"/>
      <c r="AMW58"/>
      <c r="AMX58"/>
      <c r="AMY58"/>
      <c r="AMZ58"/>
      <c r="ANA58"/>
      <c r="ANB58"/>
      <c r="ANC58"/>
      <c r="AND58"/>
      <c r="ANE58"/>
      <c r="ANF58"/>
      <c r="ANG58"/>
      <c r="ANH58"/>
      <c r="ANI58"/>
      <c r="ANJ58"/>
      <c r="ANK58"/>
      <c r="ANL58"/>
      <c r="ANM58"/>
      <c r="ANN58"/>
      <c r="ANO58"/>
      <c r="ANP58"/>
      <c r="ANQ58"/>
      <c r="ANR58"/>
      <c r="ANS58"/>
      <c r="ANT58"/>
      <c r="ANU58"/>
      <c r="ANV58"/>
      <c r="ANW58"/>
      <c r="ANX58"/>
      <c r="ANY58"/>
      <c r="ANZ58"/>
      <c r="AOA58"/>
      <c r="AOB58"/>
      <c r="AOC58"/>
      <c r="AOD58"/>
      <c r="AOE58"/>
      <c r="AOF58"/>
      <c r="AOG58"/>
      <c r="AOH58"/>
      <c r="AOI58"/>
      <c r="AOJ58"/>
      <c r="AOK58"/>
      <c r="AOL58"/>
      <c r="AOM58"/>
      <c r="AON58"/>
      <c r="AOO58"/>
      <c r="AOP58"/>
      <c r="AOQ58"/>
      <c r="AOR58"/>
      <c r="AOS58"/>
      <c r="AOT58"/>
      <c r="AOU58"/>
      <c r="AOV58"/>
      <c r="AOW58"/>
      <c r="AOX58"/>
      <c r="AOY58"/>
      <c r="AOZ58"/>
      <c r="APA58"/>
      <c r="APB58"/>
      <c r="APC58"/>
      <c r="APD58"/>
      <c r="APE58"/>
      <c r="APF58"/>
      <c r="APG58"/>
      <c r="APH58"/>
      <c r="API58"/>
      <c r="APJ58"/>
      <c r="APK58"/>
      <c r="APL58"/>
      <c r="APM58"/>
      <c r="APN58"/>
      <c r="APO58"/>
      <c r="APP58"/>
      <c r="APQ58"/>
      <c r="APR58"/>
      <c r="APS58"/>
      <c r="APT58"/>
      <c r="APU58"/>
      <c r="APV58"/>
      <c r="APW58"/>
      <c r="APX58"/>
      <c r="APY58"/>
      <c r="APZ58"/>
      <c r="AQA58"/>
      <c r="AQB58"/>
      <c r="AQC58"/>
      <c r="AQD58"/>
      <c r="AQE58"/>
      <c r="AQF58"/>
      <c r="AQG58"/>
      <c r="AQH58"/>
      <c r="AQI58"/>
      <c r="AQJ58"/>
      <c r="AQK58"/>
      <c r="AQL58"/>
      <c r="AQM58"/>
      <c r="AQN58"/>
      <c r="AQO58"/>
      <c r="AQP58"/>
      <c r="AQQ58"/>
      <c r="AQR58"/>
      <c r="AQS58"/>
      <c r="AQT58"/>
      <c r="AQU58"/>
      <c r="AQV58"/>
      <c r="AQW58"/>
      <c r="AQX58"/>
      <c r="AQY58"/>
      <c r="AQZ58"/>
      <c r="ARA58"/>
      <c r="ARB58"/>
      <c r="ARC58"/>
      <c r="ARD58"/>
      <c r="ARE58"/>
      <c r="ARF58"/>
      <c r="ARG58"/>
      <c r="ARH58"/>
      <c r="ARI58"/>
      <c r="ARJ58"/>
      <c r="ARK58"/>
      <c r="ARL58"/>
      <c r="ARM58"/>
      <c r="ARN58"/>
      <c r="ARO58"/>
      <c r="ARP58"/>
      <c r="ARQ58"/>
      <c r="ARR58"/>
      <c r="ARS58"/>
      <c r="ART58"/>
      <c r="ARU58"/>
      <c r="ARV58"/>
      <c r="ARW58"/>
      <c r="ARX58"/>
      <c r="ARY58"/>
      <c r="ARZ58"/>
      <c r="ASA58"/>
      <c r="ASB58"/>
      <c r="ASC58"/>
      <c r="ASD58"/>
      <c r="ASE58"/>
      <c r="ASF58"/>
      <c r="ASG58"/>
      <c r="ASH58"/>
      <c r="ASI58"/>
      <c r="ASJ58"/>
      <c r="ASK58"/>
      <c r="ASL58"/>
      <c r="ASM58"/>
      <c r="ASN58"/>
      <c r="ASO58"/>
      <c r="ASP58"/>
      <c r="ASQ58"/>
      <c r="ASR58"/>
      <c r="ASS58"/>
      <c r="AST58"/>
      <c r="ASU58"/>
      <c r="ASV58"/>
      <c r="ASW58"/>
      <c r="ASX58"/>
      <c r="ASY58"/>
      <c r="ASZ58"/>
      <c r="ATA58"/>
      <c r="ATB58"/>
      <c r="ATC58"/>
      <c r="ATD58"/>
      <c r="ATE58"/>
      <c r="ATF58"/>
      <c r="ATG58"/>
      <c r="ATH58"/>
      <c r="ATI58"/>
      <c r="ATJ58"/>
      <c r="ATK58"/>
      <c r="ATL58"/>
      <c r="ATM58"/>
      <c r="ATN58"/>
      <c r="ATO58"/>
      <c r="ATP58"/>
      <c r="ATQ58"/>
      <c r="ATR58"/>
      <c r="ATS58"/>
      <c r="ATT58"/>
      <c r="ATU58"/>
      <c r="ATV58"/>
      <c r="ATW58"/>
      <c r="ATX58"/>
      <c r="ATY58"/>
      <c r="ATZ58"/>
      <c r="AUA58"/>
      <c r="AUB58"/>
      <c r="AUC58"/>
      <c r="AUD58"/>
      <c r="AUE58"/>
      <c r="AUF58"/>
      <c r="AUG58"/>
      <c r="AUH58"/>
      <c r="AUI58"/>
      <c r="AUJ58"/>
      <c r="AUK58"/>
      <c r="AUL58"/>
      <c r="AUM58"/>
      <c r="AUN58"/>
      <c r="AUO58"/>
      <c r="AUP58"/>
      <c r="AUQ58"/>
      <c r="AUR58"/>
      <c r="AUS58"/>
      <c r="AUT58"/>
      <c r="AUU58"/>
      <c r="AUV58"/>
      <c r="AUW58"/>
      <c r="AUX58"/>
      <c r="AUY58"/>
      <c r="AUZ58"/>
      <c r="AVA58"/>
      <c r="AVB58"/>
      <c r="AVC58"/>
      <c r="AVD58"/>
      <c r="AVE58"/>
      <c r="AVF58"/>
      <c r="AVG58"/>
      <c r="AVH58"/>
      <c r="AVI58"/>
      <c r="AVJ58"/>
      <c r="AVK58"/>
      <c r="AVL58"/>
      <c r="AVM58"/>
      <c r="AVN58"/>
      <c r="AVO58"/>
      <c r="AVP58"/>
      <c r="AVQ58"/>
      <c r="AVR58"/>
      <c r="AVS58"/>
      <c r="AVT58"/>
      <c r="AVU58"/>
      <c r="AVV58"/>
      <c r="AVW58"/>
      <c r="AVX58"/>
      <c r="AVY58"/>
      <c r="AVZ58"/>
      <c r="AWA58"/>
    </row>
    <row r="59" spans="1:1275" ht="15" x14ac:dyDescent="0.25">
      <c r="A59" s="41" t="s">
        <v>154</v>
      </c>
      <c r="B59" s="40"/>
      <c r="C59" s="40"/>
      <c r="D59" s="40">
        <v>1</v>
      </c>
      <c r="E59" s="40">
        <v>110000</v>
      </c>
      <c r="F59" s="40">
        <v>1</v>
      </c>
      <c r="G59" s="40">
        <v>108000</v>
      </c>
      <c r="H59" s="40"/>
      <c r="I59" s="40"/>
      <c r="J59" s="40">
        <v>2</v>
      </c>
      <c r="K59" s="40">
        <v>109000</v>
      </c>
      <c r="L59" s="40">
        <v>1</v>
      </c>
      <c r="M59" s="40">
        <v>72412.768022521646</v>
      </c>
      <c r="N59" s="40"/>
      <c r="O59" s="40"/>
      <c r="P59" s="40">
        <v>1</v>
      </c>
      <c r="Q59" s="40">
        <v>100000</v>
      </c>
      <c r="R59" s="40"/>
      <c r="S59" s="40"/>
      <c r="T59" s="40">
        <v>2</v>
      </c>
      <c r="U59" s="40">
        <v>86206.384011260816</v>
      </c>
      <c r="V59" s="40"/>
      <c r="W59" s="40"/>
      <c r="X59" s="40"/>
      <c r="Y59" s="40"/>
      <c r="Z59" s="40"/>
      <c r="AA59" s="40"/>
      <c r="AB59" s="40"/>
      <c r="AC59" s="40"/>
      <c r="AD59" s="40"/>
      <c r="AE59" s="40"/>
      <c r="AF59" s="40"/>
      <c r="AG59" s="40"/>
      <c r="AH59" s="40"/>
      <c r="AI59" s="40"/>
      <c r="AJ59" s="40">
        <v>1</v>
      </c>
      <c r="AK59" s="40">
        <v>125000</v>
      </c>
      <c r="AL59" s="40">
        <v>2</v>
      </c>
      <c r="AM59" s="40">
        <v>88850.226288762744</v>
      </c>
      <c r="AN59" s="40">
        <v>3</v>
      </c>
      <c r="AO59" s="40">
        <v>100900.15085917518</v>
      </c>
      <c r="AP59" s="40">
        <v>7</v>
      </c>
      <c r="AQ59" s="40">
        <v>99016.174371435307</v>
      </c>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c r="AAA59"/>
      <c r="AAB59"/>
      <c r="AAC59"/>
      <c r="AAD59"/>
      <c r="AAE59"/>
      <c r="AAF59"/>
      <c r="AAG59"/>
      <c r="AAH59"/>
      <c r="AAI59"/>
      <c r="AAJ59"/>
      <c r="AAK59"/>
      <c r="AAL59"/>
      <c r="AAM59"/>
      <c r="AAN59"/>
      <c r="AAO59"/>
      <c r="AAP59"/>
      <c r="AAQ59"/>
      <c r="AAR59"/>
      <c r="AAS59"/>
      <c r="AAT59"/>
      <c r="AAU59"/>
      <c r="AAV59"/>
      <c r="AAW59"/>
      <c r="AAX59"/>
      <c r="AAY59"/>
      <c r="AAZ59"/>
      <c r="ABA59"/>
      <c r="ABB59"/>
      <c r="ABC59"/>
      <c r="ABD59"/>
      <c r="ABE59"/>
      <c r="ABF59"/>
      <c r="ABG59"/>
      <c r="ABH59"/>
      <c r="ABI59"/>
      <c r="ABJ59"/>
      <c r="ABK59"/>
      <c r="ABL59"/>
      <c r="ABM59"/>
      <c r="ABN59"/>
      <c r="ABO59"/>
      <c r="ABP59"/>
      <c r="ABQ59"/>
      <c r="ABR59"/>
      <c r="ABS59"/>
      <c r="ABT59"/>
      <c r="ABU59"/>
      <c r="ABV59"/>
      <c r="ABW59"/>
      <c r="ABX59"/>
      <c r="ABY59"/>
      <c r="ABZ59"/>
      <c r="ACA59"/>
      <c r="ACB59"/>
      <c r="ACC59"/>
      <c r="ACD59"/>
      <c r="ACE59"/>
      <c r="ACF59"/>
      <c r="ACG59"/>
      <c r="ACH59"/>
      <c r="ACI59"/>
      <c r="ACJ59"/>
      <c r="ACK59"/>
      <c r="ACL59"/>
      <c r="ACM59"/>
      <c r="ACN59"/>
      <c r="ACO59"/>
      <c r="ACP59"/>
      <c r="ACQ59"/>
      <c r="ACR59"/>
      <c r="ACS59"/>
      <c r="ACT59"/>
      <c r="ACU59"/>
      <c r="ACV59"/>
      <c r="ACW59"/>
      <c r="ACX59"/>
      <c r="ACY59"/>
      <c r="ACZ59"/>
      <c r="ADA59"/>
      <c r="ADB59"/>
      <c r="ADC59"/>
      <c r="ADD59"/>
      <c r="ADE59"/>
      <c r="ADF59"/>
      <c r="ADG59"/>
      <c r="ADH59"/>
      <c r="ADI59"/>
      <c r="ADJ59"/>
      <c r="ADK59"/>
      <c r="ADL59"/>
      <c r="ADM59"/>
      <c r="ADN59"/>
      <c r="ADO59"/>
      <c r="ADP59"/>
      <c r="ADQ59"/>
      <c r="ADR59"/>
      <c r="ADS59"/>
      <c r="ADT59"/>
      <c r="ADU59"/>
      <c r="ADV59"/>
      <c r="ADW59"/>
      <c r="ADX59"/>
      <c r="ADY59"/>
      <c r="ADZ59"/>
      <c r="AEA59"/>
      <c r="AEB59"/>
      <c r="AEC59"/>
      <c r="AED59"/>
      <c r="AEE59"/>
      <c r="AEF59"/>
      <c r="AEG59"/>
      <c r="AEH59"/>
      <c r="AEI59"/>
      <c r="AEJ59"/>
      <c r="AEK59"/>
      <c r="AEL59"/>
      <c r="AEM59"/>
      <c r="AEN59"/>
      <c r="AEO59"/>
      <c r="AEP59"/>
      <c r="AEQ59"/>
      <c r="AER59"/>
      <c r="AES59"/>
      <c r="AET59"/>
      <c r="AEU59"/>
      <c r="AEV59"/>
      <c r="AEW59"/>
      <c r="AEX59"/>
      <c r="AEY59"/>
      <c r="AEZ59"/>
      <c r="AFA59"/>
      <c r="AFB59"/>
      <c r="AFC59"/>
      <c r="AFD59"/>
      <c r="AFE59"/>
      <c r="AFF59"/>
      <c r="AFG59"/>
      <c r="AFH59"/>
      <c r="AFI59"/>
      <c r="AFJ59"/>
      <c r="AFK59"/>
      <c r="AFL59"/>
      <c r="AFM59"/>
      <c r="AFN59"/>
      <c r="AFO59"/>
      <c r="AFP59"/>
      <c r="AFQ59"/>
      <c r="AFR59"/>
      <c r="AFS59"/>
      <c r="AFT59"/>
      <c r="AFU59"/>
      <c r="AFV59"/>
      <c r="AFW59"/>
      <c r="AFX59"/>
      <c r="AFY59"/>
      <c r="AFZ59"/>
      <c r="AGA59"/>
      <c r="AGB59"/>
      <c r="AGC59"/>
      <c r="AGD59"/>
      <c r="AGE59"/>
      <c r="AGF59"/>
      <c r="AGG59"/>
      <c r="AGH59"/>
      <c r="AGI59"/>
      <c r="AGJ59"/>
      <c r="AGK59"/>
      <c r="AGL59"/>
      <c r="AGM59"/>
      <c r="AGN59"/>
      <c r="AGO59"/>
      <c r="AGP59"/>
      <c r="AGQ59"/>
      <c r="AGR59"/>
      <c r="AGS59"/>
      <c r="AGT59"/>
      <c r="AGU59"/>
      <c r="AGV59"/>
      <c r="AGW59"/>
      <c r="AGX59"/>
      <c r="AGY59"/>
      <c r="AGZ59"/>
      <c r="AHA59"/>
      <c r="AHB59"/>
      <c r="AHC59"/>
      <c r="AHD59"/>
      <c r="AHE59"/>
      <c r="AHF59"/>
      <c r="AHG59"/>
      <c r="AHH59"/>
      <c r="AHI59"/>
      <c r="AHJ59"/>
      <c r="AHK59"/>
      <c r="AHL59"/>
      <c r="AHM59"/>
      <c r="AHN59"/>
      <c r="AHO59"/>
      <c r="AHP59"/>
      <c r="AHQ59"/>
      <c r="AHR59"/>
      <c r="AHS59"/>
      <c r="AHT59"/>
      <c r="AHU59"/>
      <c r="AHV59"/>
      <c r="AHW59"/>
      <c r="AHX59"/>
      <c r="AHY59"/>
      <c r="AHZ59"/>
      <c r="AIA59"/>
      <c r="AIB59"/>
      <c r="AIC59"/>
      <c r="AID59"/>
      <c r="AIE59"/>
      <c r="AIF59"/>
      <c r="AIG59"/>
      <c r="AIH59"/>
      <c r="AII59"/>
      <c r="AIJ59"/>
      <c r="AIK59"/>
      <c r="AIL59"/>
      <c r="AIM59"/>
      <c r="AIN59"/>
      <c r="AIO59"/>
      <c r="AIP59"/>
      <c r="AIQ59"/>
      <c r="AIR59"/>
      <c r="AIS59"/>
      <c r="AIT59"/>
      <c r="AIU59"/>
      <c r="AIV59"/>
      <c r="AIW59"/>
      <c r="AIX59"/>
      <c r="AIY59"/>
      <c r="AIZ59"/>
      <c r="AJA59"/>
      <c r="AJB59"/>
      <c r="AJC59"/>
      <c r="AJD59"/>
      <c r="AJE59"/>
      <c r="AJF59"/>
      <c r="AJG59"/>
      <c r="AJH59"/>
      <c r="AJI59"/>
      <c r="AJJ59"/>
      <c r="AJK59"/>
      <c r="AJL59"/>
      <c r="AJM59"/>
      <c r="AJN59"/>
      <c r="AJO59"/>
      <c r="AJP59"/>
      <c r="AJQ59"/>
      <c r="AJR59"/>
      <c r="AJS59"/>
      <c r="AJT59"/>
      <c r="AJU59"/>
      <c r="AJV59"/>
      <c r="AJW59"/>
      <c r="AJX59"/>
      <c r="AJY59"/>
      <c r="AJZ59"/>
      <c r="AKA59"/>
      <c r="AKB59"/>
      <c r="AKC59"/>
      <c r="AKD59"/>
      <c r="AKE59"/>
      <c r="AKF59"/>
      <c r="AKG59"/>
      <c r="AKH59"/>
      <c r="AKI59"/>
      <c r="AKJ59"/>
      <c r="AKK59"/>
      <c r="AKL59"/>
      <c r="AKM59"/>
      <c r="AKN59"/>
      <c r="AKO59"/>
      <c r="AKP59"/>
      <c r="AKQ59"/>
      <c r="AKR59"/>
      <c r="AKS59"/>
      <c r="AKT59"/>
      <c r="AKU59"/>
      <c r="AKV59"/>
      <c r="AKW59"/>
      <c r="AKX59"/>
      <c r="AKY59"/>
      <c r="AKZ59"/>
      <c r="ALA59"/>
      <c r="ALB59"/>
      <c r="ALC59"/>
      <c r="ALD59"/>
      <c r="ALE59"/>
      <c r="ALF59"/>
      <c r="ALG59"/>
      <c r="ALH59"/>
      <c r="ALI59"/>
      <c r="ALJ59"/>
      <c r="ALK59"/>
      <c r="ALL59"/>
      <c r="ALM59"/>
      <c r="ALN59"/>
      <c r="ALO59"/>
      <c r="ALP59"/>
      <c r="ALQ59"/>
      <c r="ALR59"/>
      <c r="ALS59"/>
      <c r="ALT59"/>
      <c r="ALU59"/>
      <c r="ALV59"/>
      <c r="ALW59"/>
      <c r="ALX59"/>
      <c r="ALY59"/>
      <c r="ALZ59"/>
      <c r="AMA59"/>
      <c r="AMB59"/>
      <c r="AMC59"/>
      <c r="AMD59"/>
      <c r="AME59"/>
      <c r="AMF59"/>
      <c r="AMG59"/>
      <c r="AMH59"/>
      <c r="AMI59"/>
      <c r="AMJ59"/>
      <c r="AMK59"/>
      <c r="AML59"/>
      <c r="AMM59"/>
      <c r="AMN59"/>
      <c r="AMO59"/>
      <c r="AMP59"/>
      <c r="AMQ59"/>
      <c r="AMR59"/>
      <c r="AMS59"/>
      <c r="AMT59"/>
      <c r="AMU59"/>
      <c r="AMV59"/>
      <c r="AMW59"/>
      <c r="AMX59"/>
      <c r="AMY59"/>
      <c r="AMZ59"/>
      <c r="ANA59"/>
      <c r="ANB59"/>
      <c r="ANC59"/>
      <c r="AND59"/>
      <c r="ANE59"/>
      <c r="ANF59"/>
      <c r="ANG59"/>
      <c r="ANH59"/>
      <c r="ANI59"/>
      <c r="ANJ59"/>
      <c r="ANK59"/>
      <c r="ANL59"/>
      <c r="ANM59"/>
      <c r="ANN59"/>
      <c r="ANO59"/>
      <c r="ANP59"/>
      <c r="ANQ59"/>
      <c r="ANR59"/>
      <c r="ANS59"/>
      <c r="ANT59"/>
      <c r="ANU59"/>
      <c r="ANV59"/>
      <c r="ANW59"/>
      <c r="ANX59"/>
      <c r="ANY59"/>
      <c r="ANZ59"/>
      <c r="AOA59"/>
      <c r="AOB59"/>
      <c r="AOC59"/>
      <c r="AOD59"/>
      <c r="AOE59"/>
      <c r="AOF59"/>
      <c r="AOG59"/>
      <c r="AOH59"/>
      <c r="AOI59"/>
      <c r="AOJ59"/>
      <c r="AOK59"/>
      <c r="AOL59"/>
      <c r="AOM59"/>
      <c r="AON59"/>
      <c r="AOO59"/>
      <c r="AOP59"/>
      <c r="AOQ59"/>
      <c r="AOR59"/>
      <c r="AOS59"/>
      <c r="AOT59"/>
      <c r="AOU59"/>
      <c r="AOV59"/>
      <c r="AOW59"/>
      <c r="AOX59"/>
      <c r="AOY59"/>
      <c r="AOZ59"/>
      <c r="APA59"/>
      <c r="APB59"/>
      <c r="APC59"/>
      <c r="APD59"/>
      <c r="APE59"/>
      <c r="APF59"/>
      <c r="APG59"/>
      <c r="APH59"/>
      <c r="API59"/>
      <c r="APJ59"/>
      <c r="APK59"/>
      <c r="APL59"/>
      <c r="APM59"/>
      <c r="APN59"/>
      <c r="APO59"/>
      <c r="APP59"/>
      <c r="APQ59"/>
      <c r="APR59"/>
      <c r="APS59"/>
      <c r="APT59"/>
      <c r="APU59"/>
      <c r="APV59"/>
      <c r="APW59"/>
      <c r="APX59"/>
      <c r="APY59"/>
      <c r="APZ59"/>
      <c r="AQA59"/>
      <c r="AQB59"/>
      <c r="AQC59"/>
      <c r="AQD59"/>
      <c r="AQE59"/>
      <c r="AQF59"/>
      <c r="AQG59"/>
      <c r="AQH59"/>
      <c r="AQI59"/>
      <c r="AQJ59"/>
      <c r="AQK59"/>
      <c r="AQL59"/>
      <c r="AQM59"/>
      <c r="AQN59"/>
      <c r="AQO59"/>
      <c r="AQP59"/>
      <c r="AQQ59"/>
      <c r="AQR59"/>
      <c r="AQS59"/>
      <c r="AQT59"/>
      <c r="AQU59"/>
      <c r="AQV59"/>
      <c r="AQW59"/>
      <c r="AQX59"/>
      <c r="AQY59"/>
      <c r="AQZ59"/>
      <c r="ARA59"/>
      <c r="ARB59"/>
      <c r="ARC59"/>
      <c r="ARD59"/>
      <c r="ARE59"/>
      <c r="ARF59"/>
      <c r="ARG59"/>
      <c r="ARH59"/>
      <c r="ARI59"/>
      <c r="ARJ59"/>
      <c r="ARK59"/>
      <c r="ARL59"/>
      <c r="ARM59"/>
      <c r="ARN59"/>
      <c r="ARO59"/>
      <c r="ARP59"/>
      <c r="ARQ59"/>
      <c r="ARR59"/>
      <c r="ARS59"/>
      <c r="ART59"/>
      <c r="ARU59"/>
      <c r="ARV59"/>
      <c r="ARW59"/>
      <c r="ARX59"/>
      <c r="ARY59"/>
      <c r="ARZ59"/>
      <c r="ASA59"/>
      <c r="ASB59"/>
      <c r="ASC59"/>
      <c r="ASD59"/>
      <c r="ASE59"/>
      <c r="ASF59"/>
      <c r="ASG59"/>
      <c r="ASH59"/>
      <c r="ASI59"/>
      <c r="ASJ59"/>
      <c r="ASK59"/>
      <c r="ASL59"/>
      <c r="ASM59"/>
      <c r="ASN59"/>
      <c r="ASO59"/>
      <c r="ASP59"/>
      <c r="ASQ59"/>
      <c r="ASR59"/>
      <c r="ASS59"/>
      <c r="AST59"/>
      <c r="ASU59"/>
      <c r="ASV59"/>
      <c r="ASW59"/>
      <c r="ASX59"/>
      <c r="ASY59"/>
      <c r="ASZ59"/>
      <c r="ATA59"/>
      <c r="ATB59"/>
      <c r="ATC59"/>
      <c r="ATD59"/>
      <c r="ATE59"/>
      <c r="ATF59"/>
      <c r="ATG59"/>
      <c r="ATH59"/>
      <c r="ATI59"/>
      <c r="ATJ59"/>
      <c r="ATK59"/>
      <c r="ATL59"/>
      <c r="ATM59"/>
      <c r="ATN59"/>
      <c r="ATO59"/>
      <c r="ATP59"/>
      <c r="ATQ59"/>
      <c r="ATR59"/>
      <c r="ATS59"/>
      <c r="ATT59"/>
      <c r="ATU59"/>
      <c r="ATV59"/>
      <c r="ATW59"/>
      <c r="ATX59"/>
      <c r="ATY59"/>
      <c r="ATZ59"/>
      <c r="AUA59"/>
      <c r="AUB59"/>
      <c r="AUC59"/>
      <c r="AUD59"/>
      <c r="AUE59"/>
      <c r="AUF59"/>
      <c r="AUG59"/>
      <c r="AUH59"/>
      <c r="AUI59"/>
      <c r="AUJ59"/>
      <c r="AUK59"/>
      <c r="AUL59"/>
      <c r="AUM59"/>
      <c r="AUN59"/>
      <c r="AUO59"/>
      <c r="AUP59"/>
      <c r="AUQ59"/>
      <c r="AUR59"/>
      <c r="AUS59"/>
      <c r="AUT59"/>
      <c r="AUU59"/>
      <c r="AUV59"/>
      <c r="AUW59"/>
      <c r="AUX59"/>
      <c r="AUY59"/>
      <c r="AUZ59"/>
      <c r="AVA59"/>
      <c r="AVB59"/>
      <c r="AVC59"/>
      <c r="AVD59"/>
      <c r="AVE59"/>
      <c r="AVF59"/>
      <c r="AVG59"/>
      <c r="AVH59"/>
      <c r="AVI59"/>
      <c r="AVJ59"/>
      <c r="AVK59"/>
      <c r="AVL59"/>
      <c r="AVM59"/>
      <c r="AVN59"/>
      <c r="AVO59"/>
      <c r="AVP59"/>
      <c r="AVQ59"/>
      <c r="AVR59"/>
      <c r="AVS59"/>
      <c r="AVT59"/>
      <c r="AVU59"/>
      <c r="AVV59"/>
      <c r="AVW59"/>
      <c r="AVX59"/>
      <c r="AVY59"/>
      <c r="AVZ59"/>
      <c r="AWA59"/>
    </row>
    <row r="60" spans="1:1275" ht="15" x14ac:dyDescent="0.25">
      <c r="A60" s="41" t="s">
        <v>157</v>
      </c>
      <c r="B60" s="40"/>
      <c r="C60" s="40"/>
      <c r="D60" s="40">
        <v>2</v>
      </c>
      <c r="E60" s="40">
        <v>57600</v>
      </c>
      <c r="F60" s="40"/>
      <c r="G60" s="40"/>
      <c r="H60" s="40"/>
      <c r="I60" s="40"/>
      <c r="J60" s="40">
        <v>2</v>
      </c>
      <c r="K60" s="40">
        <v>57600</v>
      </c>
      <c r="L60" s="40"/>
      <c r="M60" s="40"/>
      <c r="N60" s="40"/>
      <c r="O60" s="40"/>
      <c r="P60" s="40"/>
      <c r="Q60" s="40"/>
      <c r="R60" s="40">
        <v>1</v>
      </c>
      <c r="S60" s="40">
        <v>18018.883790212141</v>
      </c>
      <c r="T60" s="40">
        <v>1</v>
      </c>
      <c r="U60" s="40">
        <v>18018.883790212141</v>
      </c>
      <c r="V60" s="40"/>
      <c r="W60" s="40"/>
      <c r="X60" s="40"/>
      <c r="Y60" s="40"/>
      <c r="Z60" s="40"/>
      <c r="AA60" s="40"/>
      <c r="AB60" s="40"/>
      <c r="AC60" s="40"/>
      <c r="AD60" s="40"/>
      <c r="AE60" s="40"/>
      <c r="AF60" s="40"/>
      <c r="AG60" s="40"/>
      <c r="AH60" s="40"/>
      <c r="AI60" s="40"/>
      <c r="AJ60" s="40">
        <v>3</v>
      </c>
      <c r="AK60" s="40">
        <v>24014.39616644265</v>
      </c>
      <c r="AL60" s="40"/>
      <c r="AM60" s="40"/>
      <c r="AN60" s="40">
        <v>3</v>
      </c>
      <c r="AO60" s="40">
        <v>24014.39616644265</v>
      </c>
      <c r="AP60" s="40">
        <v>6</v>
      </c>
      <c r="AQ60" s="40">
        <v>34210.345381590014</v>
      </c>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c r="AAA60"/>
      <c r="AAB60"/>
      <c r="AAC60"/>
      <c r="AAD60"/>
      <c r="AAE60"/>
      <c r="AAF60"/>
      <c r="AAG60"/>
      <c r="AAH60"/>
      <c r="AAI60"/>
      <c r="AAJ60"/>
      <c r="AAK60"/>
      <c r="AAL60"/>
      <c r="AAM60"/>
      <c r="AAN60"/>
      <c r="AAO60"/>
      <c r="AAP60"/>
      <c r="AAQ60"/>
      <c r="AAR60"/>
      <c r="AAS60"/>
      <c r="AAT60"/>
      <c r="AAU60"/>
      <c r="AAV60"/>
      <c r="AAW60"/>
      <c r="AAX60"/>
      <c r="AAY60"/>
      <c r="AAZ60"/>
      <c r="ABA60"/>
      <c r="ABB60"/>
      <c r="ABC60"/>
      <c r="ABD60"/>
      <c r="ABE60"/>
      <c r="ABF60"/>
      <c r="ABG60"/>
      <c r="ABH60"/>
      <c r="ABI60"/>
      <c r="ABJ60"/>
      <c r="ABK60"/>
      <c r="ABL60"/>
      <c r="ABM60"/>
      <c r="ABN60"/>
      <c r="ABO60"/>
      <c r="ABP60"/>
      <c r="ABQ60"/>
      <c r="ABR60"/>
      <c r="ABS60"/>
      <c r="ABT60"/>
      <c r="ABU60"/>
      <c r="ABV60"/>
      <c r="ABW60"/>
      <c r="ABX60"/>
      <c r="ABY60"/>
      <c r="ABZ60"/>
      <c r="ACA60"/>
      <c r="ACB60"/>
      <c r="ACC60"/>
      <c r="ACD60"/>
      <c r="ACE60"/>
      <c r="ACF60"/>
      <c r="ACG60"/>
      <c r="ACH60"/>
      <c r="ACI60"/>
      <c r="ACJ60"/>
      <c r="ACK60"/>
      <c r="ACL60"/>
      <c r="ACM60"/>
      <c r="ACN60"/>
      <c r="ACO60"/>
      <c r="ACP60"/>
      <c r="ACQ60"/>
      <c r="ACR60"/>
      <c r="ACS60"/>
      <c r="ACT60"/>
      <c r="ACU60"/>
      <c r="ACV60"/>
      <c r="ACW60"/>
      <c r="ACX60"/>
      <c r="ACY60"/>
      <c r="ACZ60"/>
      <c r="ADA60"/>
      <c r="ADB60"/>
      <c r="ADC60"/>
      <c r="ADD60"/>
      <c r="ADE60"/>
      <c r="ADF60"/>
      <c r="ADG60"/>
      <c r="ADH60"/>
      <c r="ADI60"/>
      <c r="ADJ60"/>
      <c r="ADK60"/>
      <c r="ADL60"/>
      <c r="ADM60"/>
      <c r="ADN60"/>
      <c r="ADO60"/>
      <c r="ADP60"/>
      <c r="ADQ60"/>
      <c r="ADR60"/>
      <c r="ADS60"/>
      <c r="ADT60"/>
      <c r="ADU60"/>
      <c r="ADV60"/>
      <c r="ADW60"/>
      <c r="ADX60"/>
      <c r="ADY60"/>
      <c r="ADZ60"/>
      <c r="AEA60"/>
      <c r="AEB60"/>
      <c r="AEC60"/>
      <c r="AED60"/>
      <c r="AEE60"/>
      <c r="AEF60"/>
      <c r="AEG60"/>
      <c r="AEH60"/>
      <c r="AEI60"/>
      <c r="AEJ60"/>
      <c r="AEK60"/>
      <c r="AEL60"/>
      <c r="AEM60"/>
      <c r="AEN60"/>
      <c r="AEO60"/>
      <c r="AEP60"/>
      <c r="AEQ60"/>
      <c r="AER60"/>
      <c r="AES60"/>
      <c r="AET60"/>
      <c r="AEU60"/>
      <c r="AEV60"/>
      <c r="AEW60"/>
      <c r="AEX60"/>
      <c r="AEY60"/>
      <c r="AEZ60"/>
      <c r="AFA60"/>
      <c r="AFB60"/>
      <c r="AFC60"/>
      <c r="AFD60"/>
      <c r="AFE60"/>
      <c r="AFF60"/>
      <c r="AFG60"/>
      <c r="AFH60"/>
      <c r="AFI60"/>
      <c r="AFJ60"/>
      <c r="AFK60"/>
      <c r="AFL60"/>
      <c r="AFM60"/>
      <c r="AFN60"/>
      <c r="AFO60"/>
      <c r="AFP60"/>
      <c r="AFQ60"/>
      <c r="AFR60"/>
      <c r="AFS60"/>
      <c r="AFT60"/>
      <c r="AFU60"/>
      <c r="AFV60"/>
      <c r="AFW60"/>
      <c r="AFX60"/>
      <c r="AFY60"/>
      <c r="AFZ60"/>
      <c r="AGA60"/>
      <c r="AGB60"/>
      <c r="AGC60"/>
      <c r="AGD60"/>
      <c r="AGE60"/>
      <c r="AGF60"/>
      <c r="AGG60"/>
      <c r="AGH60"/>
      <c r="AGI60"/>
      <c r="AGJ60"/>
      <c r="AGK60"/>
      <c r="AGL60"/>
      <c r="AGM60"/>
      <c r="AGN60"/>
      <c r="AGO60"/>
      <c r="AGP60"/>
      <c r="AGQ60"/>
      <c r="AGR60"/>
      <c r="AGS60"/>
      <c r="AGT60"/>
      <c r="AGU60"/>
      <c r="AGV60"/>
      <c r="AGW60"/>
      <c r="AGX60"/>
      <c r="AGY60"/>
      <c r="AGZ60"/>
      <c r="AHA60"/>
      <c r="AHB60"/>
      <c r="AHC60"/>
      <c r="AHD60"/>
      <c r="AHE60"/>
      <c r="AHF60"/>
      <c r="AHG60"/>
      <c r="AHH60"/>
      <c r="AHI60"/>
      <c r="AHJ60"/>
      <c r="AHK60"/>
      <c r="AHL60"/>
      <c r="AHM60"/>
      <c r="AHN60"/>
      <c r="AHO60"/>
      <c r="AHP60"/>
      <c r="AHQ60"/>
      <c r="AHR60"/>
      <c r="AHS60"/>
      <c r="AHT60"/>
      <c r="AHU60"/>
      <c r="AHV60"/>
      <c r="AHW60"/>
      <c r="AHX60"/>
      <c r="AHY60"/>
      <c r="AHZ60"/>
      <c r="AIA60"/>
      <c r="AIB60"/>
      <c r="AIC60"/>
      <c r="AID60"/>
      <c r="AIE60"/>
      <c r="AIF60"/>
      <c r="AIG60"/>
      <c r="AIH60"/>
      <c r="AII60"/>
      <c r="AIJ60"/>
      <c r="AIK60"/>
      <c r="AIL60"/>
      <c r="AIM60"/>
      <c r="AIN60"/>
      <c r="AIO60"/>
      <c r="AIP60"/>
      <c r="AIQ60"/>
      <c r="AIR60"/>
      <c r="AIS60"/>
      <c r="AIT60"/>
      <c r="AIU60"/>
      <c r="AIV60"/>
      <c r="AIW60"/>
      <c r="AIX60"/>
      <c r="AIY60"/>
      <c r="AIZ60"/>
      <c r="AJA60"/>
      <c r="AJB60"/>
      <c r="AJC60"/>
      <c r="AJD60"/>
      <c r="AJE60"/>
      <c r="AJF60"/>
      <c r="AJG60"/>
      <c r="AJH60"/>
      <c r="AJI60"/>
      <c r="AJJ60"/>
      <c r="AJK60"/>
      <c r="AJL60"/>
      <c r="AJM60"/>
      <c r="AJN60"/>
      <c r="AJO60"/>
      <c r="AJP60"/>
      <c r="AJQ60"/>
      <c r="AJR60"/>
      <c r="AJS60"/>
      <c r="AJT60"/>
      <c r="AJU60"/>
      <c r="AJV60"/>
      <c r="AJW60"/>
      <c r="AJX60"/>
      <c r="AJY60"/>
      <c r="AJZ60"/>
      <c r="AKA60"/>
      <c r="AKB60"/>
      <c r="AKC60"/>
      <c r="AKD60"/>
      <c r="AKE60"/>
      <c r="AKF60"/>
      <c r="AKG60"/>
      <c r="AKH60"/>
      <c r="AKI60"/>
      <c r="AKJ60"/>
      <c r="AKK60"/>
      <c r="AKL60"/>
      <c r="AKM60"/>
      <c r="AKN60"/>
      <c r="AKO60"/>
      <c r="AKP60"/>
      <c r="AKQ60"/>
      <c r="AKR60"/>
      <c r="AKS60"/>
      <c r="AKT60"/>
      <c r="AKU60"/>
      <c r="AKV60"/>
      <c r="AKW60"/>
      <c r="AKX60"/>
      <c r="AKY60"/>
      <c r="AKZ60"/>
      <c r="ALA60"/>
      <c r="ALB60"/>
      <c r="ALC60"/>
      <c r="ALD60"/>
      <c r="ALE60"/>
      <c r="ALF60"/>
      <c r="ALG60"/>
      <c r="ALH60"/>
      <c r="ALI60"/>
      <c r="ALJ60"/>
      <c r="ALK60"/>
      <c r="ALL60"/>
      <c r="ALM60"/>
      <c r="ALN60"/>
      <c r="ALO60"/>
      <c r="ALP60"/>
      <c r="ALQ60"/>
      <c r="ALR60"/>
      <c r="ALS60"/>
      <c r="ALT60"/>
      <c r="ALU60"/>
      <c r="ALV60"/>
      <c r="ALW60"/>
      <c r="ALX60"/>
      <c r="ALY60"/>
      <c r="ALZ60"/>
      <c r="AMA60"/>
      <c r="AMB60"/>
      <c r="AMC60"/>
      <c r="AMD60"/>
      <c r="AME60"/>
      <c r="AMF60"/>
      <c r="AMG60"/>
      <c r="AMH60"/>
      <c r="AMI60"/>
      <c r="AMJ60"/>
      <c r="AMK60"/>
      <c r="AML60"/>
      <c r="AMM60"/>
      <c r="AMN60"/>
      <c r="AMO60"/>
      <c r="AMP60"/>
      <c r="AMQ60"/>
      <c r="AMR60"/>
      <c r="AMS60"/>
      <c r="AMT60"/>
      <c r="AMU60"/>
      <c r="AMV60"/>
      <c r="AMW60"/>
      <c r="AMX60"/>
      <c r="AMY60"/>
      <c r="AMZ60"/>
      <c r="ANA60"/>
      <c r="ANB60"/>
      <c r="ANC60"/>
      <c r="AND60"/>
      <c r="ANE60"/>
      <c r="ANF60"/>
      <c r="ANG60"/>
      <c r="ANH60"/>
      <c r="ANI60"/>
      <c r="ANJ60"/>
      <c r="ANK60"/>
      <c r="ANL60"/>
      <c r="ANM60"/>
      <c r="ANN60"/>
      <c r="ANO60"/>
      <c r="ANP60"/>
      <c r="ANQ60"/>
      <c r="ANR60"/>
      <c r="ANS60"/>
      <c r="ANT60"/>
      <c r="ANU60"/>
      <c r="ANV60"/>
      <c r="ANW60"/>
      <c r="ANX60"/>
      <c r="ANY60"/>
      <c r="ANZ60"/>
      <c r="AOA60"/>
      <c r="AOB60"/>
      <c r="AOC60"/>
      <c r="AOD60"/>
      <c r="AOE60"/>
      <c r="AOF60"/>
      <c r="AOG60"/>
      <c r="AOH60"/>
      <c r="AOI60"/>
      <c r="AOJ60"/>
      <c r="AOK60"/>
      <c r="AOL60"/>
      <c r="AOM60"/>
      <c r="AON60"/>
      <c r="AOO60"/>
      <c r="AOP60"/>
      <c r="AOQ60"/>
      <c r="AOR60"/>
      <c r="AOS60"/>
      <c r="AOT60"/>
      <c r="AOU60"/>
      <c r="AOV60"/>
      <c r="AOW60"/>
      <c r="AOX60"/>
      <c r="AOY60"/>
      <c r="AOZ60"/>
      <c r="APA60"/>
      <c r="APB60"/>
      <c r="APC60"/>
      <c r="APD60"/>
      <c r="APE60"/>
      <c r="APF60"/>
      <c r="APG60"/>
      <c r="APH60"/>
      <c r="API60"/>
      <c r="APJ60"/>
      <c r="APK60"/>
      <c r="APL60"/>
      <c r="APM60"/>
      <c r="APN60"/>
      <c r="APO60"/>
      <c r="APP60"/>
      <c r="APQ60"/>
      <c r="APR60"/>
      <c r="APS60"/>
      <c r="APT60"/>
      <c r="APU60"/>
      <c r="APV60"/>
      <c r="APW60"/>
      <c r="APX60"/>
      <c r="APY60"/>
      <c r="APZ60"/>
      <c r="AQA60"/>
      <c r="AQB60"/>
      <c r="AQC60"/>
      <c r="AQD60"/>
      <c r="AQE60"/>
      <c r="AQF60"/>
      <c r="AQG60"/>
      <c r="AQH60"/>
      <c r="AQI60"/>
      <c r="AQJ60"/>
      <c r="AQK60"/>
      <c r="AQL60"/>
      <c r="AQM60"/>
      <c r="AQN60"/>
      <c r="AQO60"/>
      <c r="AQP60"/>
      <c r="AQQ60"/>
      <c r="AQR60"/>
      <c r="AQS60"/>
      <c r="AQT60"/>
      <c r="AQU60"/>
      <c r="AQV60"/>
      <c r="AQW60"/>
      <c r="AQX60"/>
      <c r="AQY60"/>
      <c r="AQZ60"/>
      <c r="ARA60"/>
      <c r="ARB60"/>
      <c r="ARC60"/>
      <c r="ARD60"/>
      <c r="ARE60"/>
      <c r="ARF60"/>
      <c r="ARG60"/>
      <c r="ARH60"/>
      <c r="ARI60"/>
      <c r="ARJ60"/>
      <c r="ARK60"/>
      <c r="ARL60"/>
      <c r="ARM60"/>
      <c r="ARN60"/>
      <c r="ARO60"/>
      <c r="ARP60"/>
      <c r="ARQ60"/>
      <c r="ARR60"/>
      <c r="ARS60"/>
      <c r="ART60"/>
      <c r="ARU60"/>
      <c r="ARV60"/>
      <c r="ARW60"/>
      <c r="ARX60"/>
      <c r="ARY60"/>
      <c r="ARZ60"/>
      <c r="ASA60"/>
      <c r="ASB60"/>
      <c r="ASC60"/>
      <c r="ASD60"/>
      <c r="ASE60"/>
      <c r="ASF60"/>
      <c r="ASG60"/>
      <c r="ASH60"/>
      <c r="ASI60"/>
      <c r="ASJ60"/>
      <c r="ASK60"/>
      <c r="ASL60"/>
      <c r="ASM60"/>
      <c r="ASN60"/>
      <c r="ASO60"/>
      <c r="ASP60"/>
      <c r="ASQ60"/>
      <c r="ASR60"/>
      <c r="ASS60"/>
      <c r="AST60"/>
      <c r="ASU60"/>
      <c r="ASV60"/>
      <c r="ASW60"/>
      <c r="ASX60"/>
      <c r="ASY60"/>
      <c r="ASZ60"/>
      <c r="ATA60"/>
      <c r="ATB60"/>
      <c r="ATC60"/>
      <c r="ATD60"/>
      <c r="ATE60"/>
      <c r="ATF60"/>
      <c r="ATG60"/>
      <c r="ATH60"/>
      <c r="ATI60"/>
      <c r="ATJ60"/>
      <c r="ATK60"/>
      <c r="ATL60"/>
      <c r="ATM60"/>
      <c r="ATN60"/>
      <c r="ATO60"/>
      <c r="ATP60"/>
      <c r="ATQ60"/>
      <c r="ATR60"/>
      <c r="ATS60"/>
      <c r="ATT60"/>
      <c r="ATU60"/>
      <c r="ATV60"/>
      <c r="ATW60"/>
      <c r="ATX60"/>
      <c r="ATY60"/>
      <c r="ATZ60"/>
      <c r="AUA60"/>
      <c r="AUB60"/>
      <c r="AUC60"/>
      <c r="AUD60"/>
      <c r="AUE60"/>
      <c r="AUF60"/>
      <c r="AUG60"/>
      <c r="AUH60"/>
      <c r="AUI60"/>
      <c r="AUJ60"/>
      <c r="AUK60"/>
      <c r="AUL60"/>
      <c r="AUM60"/>
      <c r="AUN60"/>
      <c r="AUO60"/>
      <c r="AUP60"/>
      <c r="AUQ60"/>
      <c r="AUR60"/>
      <c r="AUS60"/>
      <c r="AUT60"/>
      <c r="AUU60"/>
      <c r="AUV60"/>
      <c r="AUW60"/>
      <c r="AUX60"/>
      <c r="AUY60"/>
      <c r="AUZ60"/>
      <c r="AVA60"/>
      <c r="AVB60"/>
      <c r="AVC60"/>
      <c r="AVD60"/>
      <c r="AVE60"/>
      <c r="AVF60"/>
      <c r="AVG60"/>
      <c r="AVH60"/>
      <c r="AVI60"/>
      <c r="AVJ60"/>
      <c r="AVK60"/>
      <c r="AVL60"/>
      <c r="AVM60"/>
      <c r="AVN60"/>
      <c r="AVO60"/>
      <c r="AVP60"/>
      <c r="AVQ60"/>
      <c r="AVR60"/>
      <c r="AVS60"/>
      <c r="AVT60"/>
      <c r="AVU60"/>
      <c r="AVV60"/>
      <c r="AVW60"/>
      <c r="AVX60"/>
      <c r="AVY60"/>
      <c r="AVZ60"/>
      <c r="AWA60"/>
    </row>
    <row r="61" spans="1:1275" ht="15" x14ac:dyDescent="0.25">
      <c r="A61" s="41" t="s">
        <v>147</v>
      </c>
      <c r="B61" s="40">
        <v>1</v>
      </c>
      <c r="C61" s="40">
        <v>44000</v>
      </c>
      <c r="D61" s="40">
        <v>1</v>
      </c>
      <c r="E61" s="40">
        <v>22867.189901848938</v>
      </c>
      <c r="F61" s="40"/>
      <c r="G61" s="40"/>
      <c r="H61" s="40">
        <v>1</v>
      </c>
      <c r="I61" s="40">
        <v>15244.793267899293</v>
      </c>
      <c r="J61" s="40">
        <v>3</v>
      </c>
      <c r="K61" s="40">
        <v>27370.661056582743</v>
      </c>
      <c r="L61" s="40"/>
      <c r="M61" s="40"/>
      <c r="N61" s="40">
        <v>2</v>
      </c>
      <c r="O61" s="40">
        <v>57167.974754622352</v>
      </c>
      <c r="P61" s="40">
        <v>2</v>
      </c>
      <c r="Q61" s="40">
        <v>24010.549396941387</v>
      </c>
      <c r="R61" s="40"/>
      <c r="S61" s="40"/>
      <c r="T61" s="40">
        <v>4</v>
      </c>
      <c r="U61" s="40">
        <v>40589.262075781866</v>
      </c>
      <c r="V61" s="40"/>
      <c r="W61" s="40"/>
      <c r="X61" s="40"/>
      <c r="Y61" s="40"/>
      <c r="Z61" s="40"/>
      <c r="AA61" s="40"/>
      <c r="AB61" s="40"/>
      <c r="AC61" s="40"/>
      <c r="AD61" s="40"/>
      <c r="AE61" s="40"/>
      <c r="AF61" s="40"/>
      <c r="AG61" s="40"/>
      <c r="AH61" s="40"/>
      <c r="AI61" s="40"/>
      <c r="AJ61" s="40">
        <v>2</v>
      </c>
      <c r="AK61" s="40">
        <v>23248.309733546423</v>
      </c>
      <c r="AL61" s="40">
        <v>1</v>
      </c>
      <c r="AM61" s="40">
        <v>38111.983169748237</v>
      </c>
      <c r="AN61" s="40">
        <v>3</v>
      </c>
      <c r="AO61" s="40">
        <v>28202.867545613695</v>
      </c>
      <c r="AP61" s="40">
        <v>10</v>
      </c>
      <c r="AQ61" s="40">
        <v>32907.763410971675</v>
      </c>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c r="AAW61"/>
      <c r="AAX61"/>
      <c r="AAY61"/>
      <c r="AAZ61"/>
      <c r="ABA61"/>
      <c r="ABB61"/>
      <c r="ABC61"/>
      <c r="ABD61"/>
      <c r="ABE61"/>
      <c r="ABF61"/>
      <c r="ABG61"/>
      <c r="ABH61"/>
      <c r="ABI61"/>
      <c r="ABJ61"/>
      <c r="ABK61"/>
      <c r="ABL61"/>
      <c r="ABM61"/>
      <c r="ABN61"/>
      <c r="ABO61"/>
      <c r="ABP61"/>
      <c r="ABQ61"/>
      <c r="ABR61"/>
      <c r="ABS61"/>
      <c r="ABT61"/>
      <c r="ABU61"/>
      <c r="ABV61"/>
      <c r="ABW61"/>
      <c r="ABX61"/>
      <c r="ABY61"/>
      <c r="ABZ61"/>
      <c r="ACA61"/>
      <c r="ACB61"/>
      <c r="ACC61"/>
      <c r="ACD61"/>
      <c r="ACE61"/>
      <c r="ACF61"/>
      <c r="ACG61"/>
      <c r="ACH61"/>
      <c r="ACI61"/>
      <c r="ACJ61"/>
      <c r="ACK61"/>
      <c r="ACL61"/>
      <c r="ACM61"/>
      <c r="ACN61"/>
      <c r="ACO61"/>
      <c r="ACP61"/>
      <c r="ACQ61"/>
      <c r="ACR61"/>
      <c r="ACS61"/>
      <c r="ACT61"/>
      <c r="ACU61"/>
      <c r="ACV61"/>
      <c r="ACW61"/>
      <c r="ACX61"/>
      <c r="ACY61"/>
      <c r="ACZ61"/>
      <c r="ADA61"/>
      <c r="ADB61"/>
      <c r="ADC61"/>
      <c r="ADD61"/>
      <c r="ADE61"/>
      <c r="ADF61"/>
      <c r="ADG61"/>
      <c r="ADH61"/>
      <c r="ADI61"/>
      <c r="ADJ61"/>
      <c r="ADK61"/>
      <c r="ADL61"/>
      <c r="ADM61"/>
      <c r="ADN61"/>
      <c r="ADO61"/>
      <c r="ADP61"/>
      <c r="ADQ61"/>
      <c r="ADR61"/>
      <c r="ADS61"/>
      <c r="ADT61"/>
      <c r="ADU61"/>
      <c r="ADV61"/>
      <c r="ADW61"/>
      <c r="ADX61"/>
      <c r="ADY61"/>
      <c r="ADZ61"/>
      <c r="AEA61"/>
      <c r="AEB61"/>
      <c r="AEC61"/>
      <c r="AED61"/>
      <c r="AEE61"/>
      <c r="AEF61"/>
      <c r="AEG61"/>
      <c r="AEH61"/>
      <c r="AEI61"/>
      <c r="AEJ61"/>
      <c r="AEK61"/>
      <c r="AEL61"/>
      <c r="AEM61"/>
      <c r="AEN61"/>
      <c r="AEO61"/>
      <c r="AEP61"/>
      <c r="AEQ61"/>
      <c r="AER61"/>
      <c r="AES61"/>
      <c r="AET61"/>
      <c r="AEU61"/>
      <c r="AEV61"/>
      <c r="AEW61"/>
      <c r="AEX61"/>
      <c r="AEY61"/>
      <c r="AEZ61"/>
      <c r="AFA61"/>
      <c r="AFB61"/>
      <c r="AFC61"/>
      <c r="AFD61"/>
      <c r="AFE61"/>
      <c r="AFF61"/>
      <c r="AFG61"/>
      <c r="AFH61"/>
      <c r="AFI61"/>
      <c r="AFJ61"/>
      <c r="AFK61"/>
      <c r="AFL61"/>
      <c r="AFM61"/>
      <c r="AFN61"/>
      <c r="AFO61"/>
      <c r="AFP61"/>
      <c r="AFQ61"/>
      <c r="AFR61"/>
      <c r="AFS61"/>
      <c r="AFT61"/>
      <c r="AFU61"/>
      <c r="AFV61"/>
      <c r="AFW61"/>
      <c r="AFX61"/>
      <c r="AFY61"/>
      <c r="AFZ61"/>
      <c r="AGA61"/>
      <c r="AGB61"/>
      <c r="AGC61"/>
      <c r="AGD61"/>
      <c r="AGE61"/>
      <c r="AGF61"/>
      <c r="AGG61"/>
      <c r="AGH61"/>
      <c r="AGI61"/>
      <c r="AGJ61"/>
      <c r="AGK61"/>
      <c r="AGL61"/>
      <c r="AGM61"/>
      <c r="AGN61"/>
      <c r="AGO61"/>
      <c r="AGP61"/>
      <c r="AGQ61"/>
      <c r="AGR61"/>
      <c r="AGS61"/>
      <c r="AGT61"/>
      <c r="AGU61"/>
      <c r="AGV61"/>
      <c r="AGW61"/>
      <c r="AGX61"/>
      <c r="AGY61"/>
      <c r="AGZ61"/>
      <c r="AHA61"/>
      <c r="AHB61"/>
      <c r="AHC61"/>
      <c r="AHD61"/>
      <c r="AHE61"/>
      <c r="AHF61"/>
      <c r="AHG61"/>
      <c r="AHH61"/>
      <c r="AHI61"/>
      <c r="AHJ61"/>
      <c r="AHK61"/>
      <c r="AHL61"/>
      <c r="AHM61"/>
      <c r="AHN61"/>
      <c r="AHO61"/>
      <c r="AHP61"/>
      <c r="AHQ61"/>
      <c r="AHR61"/>
      <c r="AHS61"/>
      <c r="AHT61"/>
      <c r="AHU61"/>
      <c r="AHV61"/>
      <c r="AHW61"/>
      <c r="AHX61"/>
      <c r="AHY61"/>
      <c r="AHZ61"/>
      <c r="AIA61"/>
      <c r="AIB61"/>
      <c r="AIC61"/>
      <c r="AID61"/>
      <c r="AIE61"/>
      <c r="AIF61"/>
      <c r="AIG61"/>
      <c r="AIH61"/>
      <c r="AII61"/>
      <c r="AIJ61"/>
      <c r="AIK61"/>
      <c r="AIL61"/>
      <c r="AIM61"/>
      <c r="AIN61"/>
      <c r="AIO61"/>
      <c r="AIP61"/>
      <c r="AIQ61"/>
      <c r="AIR61"/>
      <c r="AIS61"/>
      <c r="AIT61"/>
      <c r="AIU61"/>
      <c r="AIV61"/>
      <c r="AIW61"/>
      <c r="AIX61"/>
      <c r="AIY61"/>
      <c r="AIZ61"/>
      <c r="AJA61"/>
      <c r="AJB61"/>
      <c r="AJC61"/>
      <c r="AJD61"/>
      <c r="AJE61"/>
      <c r="AJF61"/>
      <c r="AJG61"/>
      <c r="AJH61"/>
      <c r="AJI61"/>
      <c r="AJJ61"/>
      <c r="AJK61"/>
      <c r="AJL61"/>
      <c r="AJM61"/>
      <c r="AJN61"/>
      <c r="AJO61"/>
      <c r="AJP61"/>
      <c r="AJQ61"/>
      <c r="AJR61"/>
      <c r="AJS61"/>
      <c r="AJT61"/>
      <c r="AJU61"/>
      <c r="AJV61"/>
      <c r="AJW61"/>
      <c r="AJX61"/>
      <c r="AJY61"/>
      <c r="AJZ61"/>
      <c r="AKA61"/>
      <c r="AKB61"/>
      <c r="AKC61"/>
      <c r="AKD61"/>
      <c r="AKE61"/>
      <c r="AKF61"/>
      <c r="AKG61"/>
      <c r="AKH61"/>
      <c r="AKI61"/>
      <c r="AKJ61"/>
      <c r="AKK61"/>
      <c r="AKL61"/>
      <c r="AKM61"/>
      <c r="AKN61"/>
      <c r="AKO61"/>
      <c r="AKP61"/>
      <c r="AKQ61"/>
      <c r="AKR61"/>
      <c r="AKS61"/>
      <c r="AKT61"/>
      <c r="AKU61"/>
      <c r="AKV61"/>
      <c r="AKW61"/>
      <c r="AKX61"/>
      <c r="AKY61"/>
      <c r="AKZ61"/>
      <c r="ALA61"/>
      <c r="ALB61"/>
      <c r="ALC61"/>
      <c r="ALD61"/>
      <c r="ALE61"/>
      <c r="ALF61"/>
      <c r="ALG61"/>
      <c r="ALH61"/>
      <c r="ALI61"/>
      <c r="ALJ61"/>
      <c r="ALK61"/>
      <c r="ALL61"/>
      <c r="ALM61"/>
      <c r="ALN61"/>
      <c r="ALO61"/>
      <c r="ALP61"/>
      <c r="ALQ61"/>
      <c r="ALR61"/>
      <c r="ALS61"/>
      <c r="ALT61"/>
      <c r="ALU61"/>
      <c r="ALV61"/>
      <c r="ALW61"/>
      <c r="ALX61"/>
      <c r="ALY61"/>
      <c r="ALZ61"/>
      <c r="AMA61"/>
      <c r="AMB61"/>
      <c r="AMC61"/>
      <c r="AMD61"/>
      <c r="AME61"/>
      <c r="AMF61"/>
      <c r="AMG61"/>
      <c r="AMH61"/>
      <c r="AMI61"/>
      <c r="AMJ61"/>
      <c r="AMK61"/>
      <c r="AML61"/>
      <c r="AMM61"/>
      <c r="AMN61"/>
      <c r="AMO61"/>
      <c r="AMP61"/>
      <c r="AMQ61"/>
      <c r="AMR61"/>
      <c r="AMS61"/>
      <c r="AMT61"/>
      <c r="AMU61"/>
      <c r="AMV61"/>
      <c r="AMW61"/>
      <c r="AMX61"/>
      <c r="AMY61"/>
      <c r="AMZ61"/>
      <c r="ANA61"/>
      <c r="ANB61"/>
      <c r="ANC61"/>
      <c r="AND61"/>
      <c r="ANE61"/>
      <c r="ANF61"/>
      <c r="ANG61"/>
      <c r="ANH61"/>
      <c r="ANI61"/>
      <c r="ANJ61"/>
      <c r="ANK61"/>
      <c r="ANL61"/>
      <c r="ANM61"/>
      <c r="ANN61"/>
      <c r="ANO61"/>
      <c r="ANP61"/>
      <c r="ANQ61"/>
      <c r="ANR61"/>
      <c r="ANS61"/>
      <c r="ANT61"/>
      <c r="ANU61"/>
      <c r="ANV61"/>
      <c r="ANW61"/>
      <c r="ANX61"/>
      <c r="ANY61"/>
      <c r="ANZ61"/>
      <c r="AOA61"/>
      <c r="AOB61"/>
      <c r="AOC61"/>
      <c r="AOD61"/>
      <c r="AOE61"/>
      <c r="AOF61"/>
      <c r="AOG61"/>
      <c r="AOH61"/>
      <c r="AOI61"/>
      <c r="AOJ61"/>
      <c r="AOK61"/>
      <c r="AOL61"/>
      <c r="AOM61"/>
      <c r="AON61"/>
      <c r="AOO61"/>
      <c r="AOP61"/>
      <c r="AOQ61"/>
      <c r="AOR61"/>
      <c r="AOS61"/>
      <c r="AOT61"/>
      <c r="AOU61"/>
      <c r="AOV61"/>
      <c r="AOW61"/>
      <c r="AOX61"/>
      <c r="AOY61"/>
      <c r="AOZ61"/>
      <c r="APA61"/>
      <c r="APB61"/>
      <c r="APC61"/>
      <c r="APD61"/>
      <c r="APE61"/>
      <c r="APF61"/>
      <c r="APG61"/>
      <c r="APH61"/>
      <c r="API61"/>
      <c r="APJ61"/>
      <c r="APK61"/>
      <c r="APL61"/>
      <c r="APM61"/>
      <c r="APN61"/>
      <c r="APO61"/>
      <c r="APP61"/>
      <c r="APQ61"/>
      <c r="APR61"/>
      <c r="APS61"/>
      <c r="APT61"/>
      <c r="APU61"/>
      <c r="APV61"/>
      <c r="APW61"/>
      <c r="APX61"/>
      <c r="APY61"/>
      <c r="APZ61"/>
      <c r="AQA61"/>
      <c r="AQB61"/>
      <c r="AQC61"/>
      <c r="AQD61"/>
      <c r="AQE61"/>
      <c r="AQF61"/>
      <c r="AQG61"/>
      <c r="AQH61"/>
      <c r="AQI61"/>
      <c r="AQJ61"/>
      <c r="AQK61"/>
      <c r="AQL61"/>
      <c r="AQM61"/>
      <c r="AQN61"/>
      <c r="AQO61"/>
      <c r="AQP61"/>
      <c r="AQQ61"/>
      <c r="AQR61"/>
      <c r="AQS61"/>
      <c r="AQT61"/>
      <c r="AQU61"/>
      <c r="AQV61"/>
      <c r="AQW61"/>
      <c r="AQX61"/>
      <c r="AQY61"/>
      <c r="AQZ61"/>
      <c r="ARA61"/>
      <c r="ARB61"/>
      <c r="ARC61"/>
      <c r="ARD61"/>
      <c r="ARE61"/>
      <c r="ARF61"/>
      <c r="ARG61"/>
      <c r="ARH61"/>
      <c r="ARI61"/>
      <c r="ARJ61"/>
      <c r="ARK61"/>
      <c r="ARL61"/>
      <c r="ARM61"/>
      <c r="ARN61"/>
      <c r="ARO61"/>
      <c r="ARP61"/>
      <c r="ARQ61"/>
      <c r="ARR61"/>
      <c r="ARS61"/>
      <c r="ART61"/>
      <c r="ARU61"/>
      <c r="ARV61"/>
      <c r="ARW61"/>
      <c r="ARX61"/>
      <c r="ARY61"/>
      <c r="ARZ61"/>
      <c r="ASA61"/>
      <c r="ASB61"/>
      <c r="ASC61"/>
      <c r="ASD61"/>
      <c r="ASE61"/>
      <c r="ASF61"/>
      <c r="ASG61"/>
      <c r="ASH61"/>
      <c r="ASI61"/>
      <c r="ASJ61"/>
      <c r="ASK61"/>
      <c r="ASL61"/>
      <c r="ASM61"/>
      <c r="ASN61"/>
      <c r="ASO61"/>
      <c r="ASP61"/>
      <c r="ASQ61"/>
      <c r="ASR61"/>
      <c r="ASS61"/>
      <c r="AST61"/>
      <c r="ASU61"/>
      <c r="ASV61"/>
      <c r="ASW61"/>
      <c r="ASX61"/>
      <c r="ASY61"/>
      <c r="ASZ61"/>
      <c r="ATA61"/>
      <c r="ATB61"/>
      <c r="ATC61"/>
      <c r="ATD61"/>
      <c r="ATE61"/>
      <c r="ATF61"/>
      <c r="ATG61"/>
      <c r="ATH61"/>
      <c r="ATI61"/>
      <c r="ATJ61"/>
      <c r="ATK61"/>
      <c r="ATL61"/>
      <c r="ATM61"/>
      <c r="ATN61"/>
      <c r="ATO61"/>
      <c r="ATP61"/>
      <c r="ATQ61"/>
      <c r="ATR61"/>
      <c r="ATS61"/>
      <c r="ATT61"/>
      <c r="ATU61"/>
      <c r="ATV61"/>
      <c r="ATW61"/>
      <c r="ATX61"/>
      <c r="ATY61"/>
      <c r="ATZ61"/>
      <c r="AUA61"/>
      <c r="AUB61"/>
      <c r="AUC61"/>
      <c r="AUD61"/>
      <c r="AUE61"/>
      <c r="AUF61"/>
      <c r="AUG61"/>
      <c r="AUH61"/>
      <c r="AUI61"/>
      <c r="AUJ61"/>
      <c r="AUK61"/>
      <c r="AUL61"/>
      <c r="AUM61"/>
      <c r="AUN61"/>
      <c r="AUO61"/>
      <c r="AUP61"/>
      <c r="AUQ61"/>
      <c r="AUR61"/>
      <c r="AUS61"/>
      <c r="AUT61"/>
      <c r="AUU61"/>
      <c r="AUV61"/>
      <c r="AUW61"/>
      <c r="AUX61"/>
      <c r="AUY61"/>
      <c r="AUZ61"/>
      <c r="AVA61"/>
      <c r="AVB61"/>
      <c r="AVC61"/>
      <c r="AVD61"/>
      <c r="AVE61"/>
      <c r="AVF61"/>
      <c r="AVG61"/>
      <c r="AVH61"/>
      <c r="AVI61"/>
      <c r="AVJ61"/>
      <c r="AVK61"/>
      <c r="AVL61"/>
      <c r="AVM61"/>
      <c r="AVN61"/>
      <c r="AVO61"/>
      <c r="AVP61"/>
      <c r="AVQ61"/>
      <c r="AVR61"/>
      <c r="AVS61"/>
      <c r="AVT61"/>
      <c r="AVU61"/>
      <c r="AVV61"/>
      <c r="AVW61"/>
      <c r="AVX61"/>
      <c r="AVY61"/>
      <c r="AVZ61"/>
      <c r="AWA61"/>
    </row>
    <row r="62" spans="1:1275" ht="15" x14ac:dyDescent="0.25">
      <c r="A62" s="41" t="s">
        <v>158</v>
      </c>
      <c r="B62" s="40">
        <v>1</v>
      </c>
      <c r="C62" s="40">
        <v>30000</v>
      </c>
      <c r="D62" s="40">
        <v>1</v>
      </c>
      <c r="E62" s="40">
        <v>8500</v>
      </c>
      <c r="F62" s="40"/>
      <c r="G62" s="40"/>
      <c r="H62" s="40">
        <v>2</v>
      </c>
      <c r="I62" s="40">
        <v>13350</v>
      </c>
      <c r="J62" s="40">
        <v>4</v>
      </c>
      <c r="K62" s="40">
        <v>16300</v>
      </c>
      <c r="L62" s="40"/>
      <c r="M62" s="40"/>
      <c r="N62" s="40"/>
      <c r="O62" s="40"/>
      <c r="P62" s="40"/>
      <c r="Q62" s="40"/>
      <c r="R62" s="40"/>
      <c r="S62" s="40"/>
      <c r="T62" s="40"/>
      <c r="U62" s="40"/>
      <c r="V62" s="40"/>
      <c r="W62" s="40"/>
      <c r="X62" s="40"/>
      <c r="Y62" s="40"/>
      <c r="Z62" s="40"/>
      <c r="AA62" s="40"/>
      <c r="AB62" s="40"/>
      <c r="AC62" s="40"/>
      <c r="AD62" s="40"/>
      <c r="AE62" s="40"/>
      <c r="AF62" s="40"/>
      <c r="AG62" s="40"/>
      <c r="AH62" s="40">
        <v>1</v>
      </c>
      <c r="AI62" s="40">
        <v>15000</v>
      </c>
      <c r="AJ62" s="40">
        <v>1</v>
      </c>
      <c r="AK62" s="40">
        <v>18499.860539512854</v>
      </c>
      <c r="AL62" s="40"/>
      <c r="AM62" s="40"/>
      <c r="AN62" s="40">
        <v>2</v>
      </c>
      <c r="AO62" s="40">
        <v>16749.930269756427</v>
      </c>
      <c r="AP62" s="40">
        <v>6</v>
      </c>
      <c r="AQ62" s="40">
        <v>16449.976756585475</v>
      </c>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c r="AIV62"/>
      <c r="AIW62"/>
      <c r="AIX62"/>
      <c r="AIY62"/>
      <c r="AIZ62"/>
      <c r="AJA62"/>
      <c r="AJB62"/>
      <c r="AJC62"/>
      <c r="AJD62"/>
      <c r="AJE62"/>
      <c r="AJF62"/>
      <c r="AJG62"/>
      <c r="AJH62"/>
      <c r="AJI62"/>
      <c r="AJJ62"/>
      <c r="AJK62"/>
      <c r="AJL62"/>
      <c r="AJM62"/>
      <c r="AJN62"/>
      <c r="AJO62"/>
      <c r="AJP62"/>
      <c r="AJQ62"/>
      <c r="AJR62"/>
      <c r="AJS62"/>
      <c r="AJT62"/>
      <c r="AJU62"/>
      <c r="AJV62"/>
      <c r="AJW62"/>
      <c r="AJX62"/>
      <c r="AJY62"/>
      <c r="AJZ62"/>
      <c r="AKA62"/>
      <c r="AKB62"/>
      <c r="AKC62"/>
      <c r="AKD62"/>
      <c r="AKE62"/>
      <c r="AKF62"/>
      <c r="AKG62"/>
      <c r="AKH62"/>
      <c r="AKI62"/>
      <c r="AKJ62"/>
      <c r="AKK62"/>
      <c r="AKL62"/>
      <c r="AKM62"/>
      <c r="AKN62"/>
      <c r="AKO62"/>
      <c r="AKP62"/>
      <c r="AKQ62"/>
      <c r="AKR62"/>
      <c r="AKS62"/>
      <c r="AKT62"/>
      <c r="AKU62"/>
      <c r="AKV62"/>
      <c r="AKW62"/>
      <c r="AKX62"/>
      <c r="AKY62"/>
      <c r="AKZ62"/>
      <c r="ALA62"/>
      <c r="ALB62"/>
      <c r="ALC62"/>
      <c r="ALD62"/>
      <c r="ALE62"/>
      <c r="ALF62"/>
      <c r="ALG62"/>
      <c r="ALH62"/>
      <c r="ALI62"/>
      <c r="ALJ62"/>
      <c r="ALK62"/>
      <c r="ALL62"/>
      <c r="ALM62"/>
      <c r="ALN62"/>
      <c r="ALO62"/>
      <c r="ALP62"/>
      <c r="ALQ62"/>
      <c r="ALR62"/>
      <c r="ALS62"/>
      <c r="ALT62"/>
      <c r="ALU62"/>
      <c r="ALV62"/>
      <c r="ALW62"/>
      <c r="ALX62"/>
      <c r="ALY62"/>
      <c r="ALZ62"/>
      <c r="AMA62"/>
      <c r="AMB62"/>
      <c r="AMC62"/>
      <c r="AMD62"/>
      <c r="AME62"/>
      <c r="AMF62"/>
      <c r="AMG62"/>
      <c r="AMH62"/>
      <c r="AMI62"/>
      <c r="AMJ62"/>
      <c r="AMK62"/>
      <c r="AML62"/>
      <c r="AMM62"/>
      <c r="AMN62"/>
      <c r="AMO62"/>
      <c r="AMP62"/>
      <c r="AMQ62"/>
      <c r="AMR62"/>
      <c r="AMS62"/>
      <c r="AMT62"/>
      <c r="AMU62"/>
      <c r="AMV62"/>
      <c r="AMW62"/>
      <c r="AMX62"/>
      <c r="AMY62"/>
      <c r="AMZ62"/>
      <c r="ANA62"/>
      <c r="ANB62"/>
      <c r="ANC62"/>
      <c r="AND62"/>
      <c r="ANE62"/>
      <c r="ANF62"/>
      <c r="ANG62"/>
      <c r="ANH62"/>
      <c r="ANI62"/>
      <c r="ANJ62"/>
      <c r="ANK62"/>
      <c r="ANL62"/>
      <c r="ANM62"/>
      <c r="ANN62"/>
      <c r="ANO62"/>
      <c r="ANP62"/>
      <c r="ANQ62"/>
      <c r="ANR62"/>
      <c r="ANS62"/>
      <c r="ANT62"/>
      <c r="ANU62"/>
      <c r="ANV62"/>
      <c r="ANW62"/>
      <c r="ANX62"/>
      <c r="ANY62"/>
      <c r="ANZ62"/>
      <c r="AOA62"/>
      <c r="AOB62"/>
      <c r="AOC62"/>
      <c r="AOD62"/>
      <c r="AOE62"/>
      <c r="AOF62"/>
      <c r="AOG62"/>
      <c r="AOH62"/>
      <c r="AOI62"/>
      <c r="AOJ62"/>
      <c r="AOK62"/>
      <c r="AOL62"/>
      <c r="AOM62"/>
      <c r="AON62"/>
      <c r="AOO62"/>
      <c r="AOP62"/>
      <c r="AOQ62"/>
      <c r="AOR62"/>
      <c r="AOS62"/>
      <c r="AOT62"/>
      <c r="AOU62"/>
      <c r="AOV62"/>
      <c r="AOW62"/>
      <c r="AOX62"/>
      <c r="AOY62"/>
      <c r="AOZ62"/>
      <c r="APA62"/>
      <c r="APB62"/>
      <c r="APC62"/>
      <c r="APD62"/>
      <c r="APE62"/>
      <c r="APF62"/>
      <c r="APG62"/>
      <c r="APH62"/>
      <c r="API62"/>
      <c r="APJ62"/>
      <c r="APK62"/>
      <c r="APL62"/>
      <c r="APM62"/>
      <c r="APN62"/>
      <c r="APO62"/>
      <c r="APP62"/>
      <c r="APQ62"/>
      <c r="APR62"/>
      <c r="APS62"/>
      <c r="APT62"/>
      <c r="APU62"/>
      <c r="APV62"/>
      <c r="APW62"/>
      <c r="APX62"/>
      <c r="APY62"/>
      <c r="APZ62"/>
      <c r="AQA62"/>
      <c r="AQB62"/>
      <c r="AQC62"/>
      <c r="AQD62"/>
      <c r="AQE62"/>
      <c r="AQF62"/>
      <c r="AQG62"/>
      <c r="AQH62"/>
      <c r="AQI62"/>
      <c r="AQJ62"/>
      <c r="AQK62"/>
      <c r="AQL62"/>
      <c r="AQM62"/>
      <c r="AQN62"/>
      <c r="AQO62"/>
      <c r="AQP62"/>
      <c r="AQQ62"/>
      <c r="AQR62"/>
      <c r="AQS62"/>
      <c r="AQT62"/>
      <c r="AQU62"/>
      <c r="AQV62"/>
      <c r="AQW62"/>
      <c r="AQX62"/>
      <c r="AQY62"/>
      <c r="AQZ62"/>
      <c r="ARA62"/>
      <c r="ARB62"/>
      <c r="ARC62"/>
      <c r="ARD62"/>
      <c r="ARE62"/>
      <c r="ARF62"/>
      <c r="ARG62"/>
      <c r="ARH62"/>
      <c r="ARI62"/>
      <c r="ARJ62"/>
      <c r="ARK62"/>
      <c r="ARL62"/>
      <c r="ARM62"/>
      <c r="ARN62"/>
      <c r="ARO62"/>
      <c r="ARP62"/>
      <c r="ARQ62"/>
      <c r="ARR62"/>
      <c r="ARS62"/>
      <c r="ART62"/>
      <c r="ARU62"/>
      <c r="ARV62"/>
      <c r="ARW62"/>
      <c r="ARX62"/>
      <c r="ARY62"/>
      <c r="ARZ62"/>
      <c r="ASA62"/>
      <c r="ASB62"/>
      <c r="ASC62"/>
      <c r="ASD62"/>
      <c r="ASE62"/>
      <c r="ASF62"/>
      <c r="ASG62"/>
      <c r="ASH62"/>
      <c r="ASI62"/>
      <c r="ASJ62"/>
      <c r="ASK62"/>
      <c r="ASL62"/>
      <c r="ASM62"/>
      <c r="ASN62"/>
      <c r="ASO62"/>
      <c r="ASP62"/>
      <c r="ASQ62"/>
      <c r="ASR62"/>
      <c r="ASS62"/>
      <c r="AST62"/>
      <c r="ASU62"/>
      <c r="ASV62"/>
      <c r="ASW62"/>
      <c r="ASX62"/>
      <c r="ASY62"/>
      <c r="ASZ62"/>
      <c r="ATA62"/>
      <c r="ATB62"/>
      <c r="ATC62"/>
      <c r="ATD62"/>
      <c r="ATE62"/>
      <c r="ATF62"/>
      <c r="ATG62"/>
      <c r="ATH62"/>
      <c r="ATI62"/>
      <c r="ATJ62"/>
      <c r="ATK62"/>
      <c r="ATL62"/>
      <c r="ATM62"/>
      <c r="ATN62"/>
      <c r="ATO62"/>
      <c r="ATP62"/>
      <c r="ATQ62"/>
      <c r="ATR62"/>
      <c r="ATS62"/>
      <c r="ATT62"/>
      <c r="ATU62"/>
      <c r="ATV62"/>
      <c r="ATW62"/>
      <c r="ATX62"/>
      <c r="ATY62"/>
      <c r="ATZ62"/>
      <c r="AUA62"/>
      <c r="AUB62"/>
      <c r="AUC62"/>
      <c r="AUD62"/>
      <c r="AUE62"/>
      <c r="AUF62"/>
      <c r="AUG62"/>
      <c r="AUH62"/>
      <c r="AUI62"/>
      <c r="AUJ62"/>
      <c r="AUK62"/>
      <c r="AUL62"/>
      <c r="AUM62"/>
      <c r="AUN62"/>
      <c r="AUO62"/>
      <c r="AUP62"/>
      <c r="AUQ62"/>
      <c r="AUR62"/>
      <c r="AUS62"/>
      <c r="AUT62"/>
      <c r="AUU62"/>
      <c r="AUV62"/>
      <c r="AUW62"/>
      <c r="AUX62"/>
      <c r="AUY62"/>
      <c r="AUZ62"/>
      <c r="AVA62"/>
      <c r="AVB62"/>
      <c r="AVC62"/>
      <c r="AVD62"/>
      <c r="AVE62"/>
      <c r="AVF62"/>
      <c r="AVG62"/>
      <c r="AVH62"/>
      <c r="AVI62"/>
      <c r="AVJ62"/>
      <c r="AVK62"/>
      <c r="AVL62"/>
      <c r="AVM62"/>
      <c r="AVN62"/>
      <c r="AVO62"/>
      <c r="AVP62"/>
      <c r="AVQ62"/>
      <c r="AVR62"/>
      <c r="AVS62"/>
      <c r="AVT62"/>
      <c r="AVU62"/>
      <c r="AVV62"/>
      <c r="AVW62"/>
      <c r="AVX62"/>
      <c r="AVY62"/>
      <c r="AVZ62"/>
      <c r="AWA62"/>
    </row>
    <row r="63" spans="1:1275" ht="15" x14ac:dyDescent="0.25">
      <c r="A63" s="41" t="s">
        <v>249</v>
      </c>
      <c r="B63" s="40"/>
      <c r="C63" s="40"/>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v>1</v>
      </c>
      <c r="AM63" s="40">
        <v>13000</v>
      </c>
      <c r="AN63" s="40">
        <v>1</v>
      </c>
      <c r="AO63" s="40">
        <v>13000</v>
      </c>
      <c r="AP63" s="40">
        <v>1</v>
      </c>
      <c r="AQ63" s="40">
        <v>13000</v>
      </c>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c r="ALU63"/>
      <c r="ALV63"/>
      <c r="ALW63"/>
      <c r="ALX63"/>
      <c r="ALY63"/>
      <c r="ALZ63"/>
      <c r="AMA63"/>
      <c r="AMB63"/>
      <c r="AMC63"/>
      <c r="AMD63"/>
      <c r="AME63"/>
      <c r="AMF63"/>
      <c r="AMG63"/>
      <c r="AMH63"/>
      <c r="AMI63"/>
      <c r="AMJ63"/>
      <c r="AMK63"/>
      <c r="AML63"/>
      <c r="AMM63"/>
      <c r="AMN63"/>
      <c r="AMO63"/>
      <c r="AMP63"/>
      <c r="AMQ63"/>
      <c r="AMR63"/>
      <c r="AMS63"/>
      <c r="AMT63"/>
      <c r="AMU63"/>
      <c r="AMV63"/>
      <c r="AMW63"/>
      <c r="AMX63"/>
      <c r="AMY63"/>
      <c r="AMZ63"/>
      <c r="ANA63"/>
      <c r="ANB63"/>
      <c r="ANC63"/>
      <c r="AND63"/>
      <c r="ANE63"/>
      <c r="ANF63"/>
      <c r="ANG63"/>
      <c r="ANH63"/>
      <c r="ANI63"/>
      <c r="ANJ63"/>
      <c r="ANK63"/>
      <c r="ANL63"/>
      <c r="ANM63"/>
      <c r="ANN63"/>
      <c r="ANO63"/>
      <c r="ANP63"/>
      <c r="ANQ63"/>
      <c r="ANR63"/>
      <c r="ANS63"/>
      <c r="ANT63"/>
      <c r="ANU63"/>
      <c r="ANV63"/>
      <c r="ANW63"/>
      <c r="ANX63"/>
      <c r="ANY63"/>
      <c r="ANZ63"/>
      <c r="AOA63"/>
      <c r="AOB63"/>
      <c r="AOC63"/>
      <c r="AOD63"/>
      <c r="AOE63"/>
      <c r="AOF63"/>
      <c r="AOG63"/>
      <c r="AOH63"/>
      <c r="AOI63"/>
      <c r="AOJ63"/>
      <c r="AOK63"/>
      <c r="AOL63"/>
      <c r="AOM63"/>
      <c r="AON63"/>
      <c r="AOO63"/>
      <c r="AOP63"/>
      <c r="AOQ63"/>
      <c r="AOR63"/>
      <c r="AOS63"/>
      <c r="AOT63"/>
      <c r="AOU63"/>
      <c r="AOV63"/>
      <c r="AOW63"/>
      <c r="AOX63"/>
      <c r="AOY63"/>
      <c r="AOZ63"/>
      <c r="APA63"/>
      <c r="APB63"/>
      <c r="APC63"/>
      <c r="APD63"/>
      <c r="APE63"/>
      <c r="APF63"/>
      <c r="APG63"/>
      <c r="APH63"/>
      <c r="API63"/>
      <c r="APJ63"/>
      <c r="APK63"/>
      <c r="APL63"/>
      <c r="APM63"/>
      <c r="APN63"/>
      <c r="APO63"/>
      <c r="APP63"/>
      <c r="APQ63"/>
      <c r="APR63"/>
      <c r="APS63"/>
      <c r="APT63"/>
      <c r="APU63"/>
      <c r="APV63"/>
      <c r="APW63"/>
      <c r="APX63"/>
      <c r="APY63"/>
      <c r="APZ63"/>
      <c r="AQA63"/>
      <c r="AQB63"/>
      <c r="AQC63"/>
      <c r="AQD63"/>
      <c r="AQE63"/>
      <c r="AQF63"/>
      <c r="AQG63"/>
      <c r="AQH63"/>
      <c r="AQI63"/>
      <c r="AQJ63"/>
      <c r="AQK63"/>
      <c r="AQL63"/>
      <c r="AQM63"/>
      <c r="AQN63"/>
      <c r="AQO63"/>
      <c r="AQP63"/>
      <c r="AQQ63"/>
      <c r="AQR63"/>
      <c r="AQS63"/>
      <c r="AQT63"/>
      <c r="AQU63"/>
      <c r="AQV63"/>
      <c r="AQW63"/>
      <c r="AQX63"/>
      <c r="AQY63"/>
      <c r="AQZ63"/>
      <c r="ARA63"/>
      <c r="ARB63"/>
      <c r="ARC63"/>
      <c r="ARD63"/>
      <c r="ARE63"/>
      <c r="ARF63"/>
      <c r="ARG63"/>
      <c r="ARH63"/>
      <c r="ARI63"/>
      <c r="ARJ63"/>
      <c r="ARK63"/>
      <c r="ARL63"/>
      <c r="ARM63"/>
      <c r="ARN63"/>
      <c r="ARO63"/>
      <c r="ARP63"/>
      <c r="ARQ63"/>
      <c r="ARR63"/>
      <c r="ARS63"/>
      <c r="ART63"/>
      <c r="ARU63"/>
      <c r="ARV63"/>
      <c r="ARW63"/>
      <c r="ARX63"/>
      <c r="ARY63"/>
      <c r="ARZ63"/>
      <c r="ASA63"/>
      <c r="ASB63"/>
      <c r="ASC63"/>
      <c r="ASD63"/>
      <c r="ASE63"/>
      <c r="ASF63"/>
      <c r="ASG63"/>
      <c r="ASH63"/>
      <c r="ASI63"/>
      <c r="ASJ63"/>
      <c r="ASK63"/>
      <c r="ASL63"/>
      <c r="ASM63"/>
      <c r="ASN63"/>
      <c r="ASO63"/>
      <c r="ASP63"/>
      <c r="ASQ63"/>
      <c r="ASR63"/>
      <c r="ASS63"/>
      <c r="AST63"/>
      <c r="ASU63"/>
      <c r="ASV63"/>
      <c r="ASW63"/>
      <c r="ASX63"/>
      <c r="ASY63"/>
      <c r="ASZ63"/>
      <c r="ATA63"/>
      <c r="ATB63"/>
      <c r="ATC63"/>
      <c r="ATD63"/>
      <c r="ATE63"/>
      <c r="ATF63"/>
      <c r="ATG63"/>
      <c r="ATH63"/>
      <c r="ATI63"/>
      <c r="ATJ63"/>
      <c r="ATK63"/>
      <c r="ATL63"/>
      <c r="ATM63"/>
      <c r="ATN63"/>
      <c r="ATO63"/>
      <c r="ATP63"/>
      <c r="ATQ63"/>
      <c r="ATR63"/>
      <c r="ATS63"/>
      <c r="ATT63"/>
      <c r="ATU63"/>
      <c r="ATV63"/>
      <c r="ATW63"/>
      <c r="ATX63"/>
      <c r="ATY63"/>
      <c r="ATZ63"/>
      <c r="AUA63"/>
      <c r="AUB63"/>
      <c r="AUC63"/>
      <c r="AUD63"/>
      <c r="AUE63"/>
      <c r="AUF63"/>
      <c r="AUG63"/>
      <c r="AUH63"/>
      <c r="AUI63"/>
      <c r="AUJ63"/>
      <c r="AUK63"/>
      <c r="AUL63"/>
      <c r="AUM63"/>
      <c r="AUN63"/>
      <c r="AUO63"/>
      <c r="AUP63"/>
      <c r="AUQ63"/>
      <c r="AUR63"/>
      <c r="AUS63"/>
      <c r="AUT63"/>
      <c r="AUU63"/>
      <c r="AUV63"/>
      <c r="AUW63"/>
      <c r="AUX63"/>
      <c r="AUY63"/>
      <c r="AUZ63"/>
      <c r="AVA63"/>
      <c r="AVB63"/>
      <c r="AVC63"/>
      <c r="AVD63"/>
      <c r="AVE63"/>
      <c r="AVF63"/>
      <c r="AVG63"/>
      <c r="AVH63"/>
      <c r="AVI63"/>
      <c r="AVJ63"/>
      <c r="AVK63"/>
      <c r="AVL63"/>
      <c r="AVM63"/>
      <c r="AVN63"/>
      <c r="AVO63"/>
      <c r="AVP63"/>
      <c r="AVQ63"/>
      <c r="AVR63"/>
      <c r="AVS63"/>
      <c r="AVT63"/>
      <c r="AVU63"/>
      <c r="AVV63"/>
      <c r="AVW63"/>
      <c r="AVX63"/>
      <c r="AVY63"/>
      <c r="AVZ63"/>
      <c r="AWA63"/>
    </row>
    <row r="64" spans="1:1275" ht="15" x14ac:dyDescent="0.25">
      <c r="A64" s="41" t="s">
        <v>250</v>
      </c>
      <c r="B64" s="40"/>
      <c r="C64" s="40"/>
      <c r="D64" s="40"/>
      <c r="E64" s="40"/>
      <c r="F64" s="40">
        <v>1</v>
      </c>
      <c r="G64" s="40">
        <v>19055.991584874118</v>
      </c>
      <c r="H64" s="40"/>
      <c r="I64" s="40"/>
      <c r="J64" s="40">
        <v>1</v>
      </c>
      <c r="K64" s="40">
        <v>19055.991584874118</v>
      </c>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v>1</v>
      </c>
      <c r="AQ64" s="40">
        <v>19055.991584874118</v>
      </c>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c r="ALI64"/>
      <c r="ALJ64"/>
      <c r="ALK64"/>
      <c r="ALL64"/>
      <c r="ALM64"/>
      <c r="ALN64"/>
      <c r="ALO64"/>
      <c r="ALP64"/>
      <c r="ALQ64"/>
      <c r="ALR64"/>
      <c r="ALS64"/>
      <c r="ALT64"/>
      <c r="ALU64"/>
      <c r="ALV64"/>
      <c r="ALW64"/>
      <c r="ALX64"/>
      <c r="ALY64"/>
      <c r="ALZ64"/>
      <c r="AMA64"/>
      <c r="AMB64"/>
      <c r="AMC64"/>
      <c r="AMD64"/>
      <c r="AME64"/>
      <c r="AMF64"/>
      <c r="AMG64"/>
      <c r="AMH64"/>
      <c r="AMI64"/>
      <c r="AMJ64"/>
      <c r="AMK64"/>
      <c r="AML64"/>
      <c r="AMM64"/>
      <c r="AMN64"/>
      <c r="AMO64"/>
      <c r="AMP64"/>
      <c r="AMQ64"/>
      <c r="AMR64"/>
      <c r="AMS64"/>
      <c r="AMT64"/>
      <c r="AMU64"/>
      <c r="AMV64"/>
      <c r="AMW64"/>
      <c r="AMX64"/>
      <c r="AMY64"/>
      <c r="AMZ64"/>
      <c r="ANA64"/>
      <c r="ANB64"/>
      <c r="ANC64"/>
      <c r="AND64"/>
      <c r="ANE64"/>
      <c r="ANF64"/>
      <c r="ANG64"/>
      <c r="ANH64"/>
      <c r="ANI64"/>
      <c r="ANJ64"/>
      <c r="ANK64"/>
      <c r="ANL64"/>
      <c r="ANM64"/>
      <c r="ANN64"/>
      <c r="ANO64"/>
      <c r="ANP64"/>
      <c r="ANQ64"/>
      <c r="ANR64"/>
      <c r="ANS64"/>
      <c r="ANT64"/>
      <c r="ANU64"/>
      <c r="ANV64"/>
      <c r="ANW64"/>
      <c r="ANX64"/>
      <c r="ANY64"/>
      <c r="ANZ64"/>
      <c r="AOA64"/>
      <c r="AOB64"/>
      <c r="AOC64"/>
      <c r="AOD64"/>
      <c r="AOE64"/>
      <c r="AOF64"/>
      <c r="AOG64"/>
      <c r="AOH64"/>
      <c r="AOI64"/>
      <c r="AOJ64"/>
      <c r="AOK64"/>
      <c r="AOL64"/>
      <c r="AOM64"/>
      <c r="AON64"/>
      <c r="AOO64"/>
      <c r="AOP64"/>
      <c r="AOQ64"/>
      <c r="AOR64"/>
      <c r="AOS64"/>
      <c r="AOT64"/>
      <c r="AOU64"/>
      <c r="AOV64"/>
      <c r="AOW64"/>
      <c r="AOX64"/>
      <c r="AOY64"/>
      <c r="AOZ64"/>
      <c r="APA64"/>
      <c r="APB64"/>
      <c r="APC64"/>
      <c r="APD64"/>
      <c r="APE64"/>
      <c r="APF64"/>
      <c r="APG64"/>
      <c r="APH64"/>
      <c r="API64"/>
      <c r="APJ64"/>
      <c r="APK64"/>
      <c r="APL64"/>
      <c r="APM64"/>
      <c r="APN64"/>
      <c r="APO64"/>
      <c r="APP64"/>
      <c r="APQ64"/>
      <c r="APR64"/>
      <c r="APS64"/>
      <c r="APT64"/>
      <c r="APU64"/>
      <c r="APV64"/>
      <c r="APW64"/>
      <c r="APX64"/>
      <c r="APY64"/>
      <c r="APZ64"/>
      <c r="AQA64"/>
      <c r="AQB64"/>
      <c r="AQC64"/>
      <c r="AQD64"/>
      <c r="AQE64"/>
      <c r="AQF64"/>
      <c r="AQG64"/>
      <c r="AQH64"/>
      <c r="AQI64"/>
      <c r="AQJ64"/>
      <c r="AQK64"/>
      <c r="AQL64"/>
      <c r="AQM64"/>
      <c r="AQN64"/>
      <c r="AQO64"/>
      <c r="AQP64"/>
      <c r="AQQ64"/>
      <c r="AQR64"/>
      <c r="AQS64"/>
      <c r="AQT64"/>
      <c r="AQU64"/>
      <c r="AQV64"/>
      <c r="AQW64"/>
      <c r="AQX64"/>
      <c r="AQY64"/>
      <c r="AQZ64"/>
      <c r="ARA64"/>
      <c r="ARB64"/>
      <c r="ARC64"/>
      <c r="ARD64"/>
      <c r="ARE64"/>
      <c r="ARF64"/>
      <c r="ARG64"/>
      <c r="ARH64"/>
      <c r="ARI64"/>
      <c r="ARJ64"/>
      <c r="ARK64"/>
      <c r="ARL64"/>
      <c r="ARM64"/>
      <c r="ARN64"/>
      <c r="ARO64"/>
      <c r="ARP64"/>
      <c r="ARQ64"/>
      <c r="ARR64"/>
      <c r="ARS64"/>
      <c r="ART64"/>
      <c r="ARU64"/>
      <c r="ARV64"/>
      <c r="ARW64"/>
      <c r="ARX64"/>
      <c r="ARY64"/>
      <c r="ARZ64"/>
      <c r="ASA64"/>
      <c r="ASB64"/>
      <c r="ASC64"/>
      <c r="ASD64"/>
      <c r="ASE64"/>
      <c r="ASF64"/>
      <c r="ASG64"/>
      <c r="ASH64"/>
      <c r="ASI64"/>
      <c r="ASJ64"/>
      <c r="ASK64"/>
      <c r="ASL64"/>
      <c r="ASM64"/>
      <c r="ASN64"/>
      <c r="ASO64"/>
      <c r="ASP64"/>
      <c r="ASQ64"/>
      <c r="ASR64"/>
      <c r="ASS64"/>
      <c r="AST64"/>
      <c r="ASU64"/>
      <c r="ASV64"/>
      <c r="ASW64"/>
      <c r="ASX64"/>
      <c r="ASY64"/>
      <c r="ASZ64"/>
      <c r="ATA64"/>
      <c r="ATB64"/>
      <c r="ATC64"/>
      <c r="ATD64"/>
      <c r="ATE64"/>
      <c r="ATF64"/>
      <c r="ATG64"/>
      <c r="ATH64"/>
      <c r="ATI64"/>
      <c r="ATJ64"/>
      <c r="ATK64"/>
      <c r="ATL64"/>
      <c r="ATM64"/>
      <c r="ATN64"/>
      <c r="ATO64"/>
      <c r="ATP64"/>
      <c r="ATQ64"/>
      <c r="ATR64"/>
      <c r="ATS64"/>
      <c r="ATT64"/>
      <c r="ATU64"/>
      <c r="ATV64"/>
      <c r="ATW64"/>
      <c r="ATX64"/>
      <c r="ATY64"/>
      <c r="ATZ64"/>
      <c r="AUA64"/>
      <c r="AUB64"/>
      <c r="AUC64"/>
      <c r="AUD64"/>
      <c r="AUE64"/>
      <c r="AUF64"/>
      <c r="AUG64"/>
      <c r="AUH64"/>
      <c r="AUI64"/>
      <c r="AUJ64"/>
      <c r="AUK64"/>
      <c r="AUL64"/>
      <c r="AUM64"/>
      <c r="AUN64"/>
      <c r="AUO64"/>
      <c r="AUP64"/>
      <c r="AUQ64"/>
      <c r="AUR64"/>
      <c r="AUS64"/>
      <c r="AUT64"/>
      <c r="AUU64"/>
      <c r="AUV64"/>
      <c r="AUW64"/>
      <c r="AUX64"/>
      <c r="AUY64"/>
      <c r="AUZ64"/>
      <c r="AVA64"/>
      <c r="AVB64"/>
      <c r="AVC64"/>
      <c r="AVD64"/>
      <c r="AVE64"/>
      <c r="AVF64"/>
      <c r="AVG64"/>
      <c r="AVH64"/>
      <c r="AVI64"/>
      <c r="AVJ64"/>
      <c r="AVK64"/>
      <c r="AVL64"/>
      <c r="AVM64"/>
      <c r="AVN64"/>
      <c r="AVO64"/>
      <c r="AVP64"/>
      <c r="AVQ64"/>
      <c r="AVR64"/>
      <c r="AVS64"/>
      <c r="AVT64"/>
      <c r="AVU64"/>
      <c r="AVV64"/>
      <c r="AVW64"/>
      <c r="AVX64"/>
      <c r="AVY64"/>
      <c r="AVZ64"/>
      <c r="AWA64"/>
    </row>
    <row r="65" spans="1:1275" ht="15" x14ac:dyDescent="0.25">
      <c r="A65" s="41" t="s">
        <v>148</v>
      </c>
      <c r="B65" s="40"/>
      <c r="C65" s="40"/>
      <c r="D65" s="40"/>
      <c r="E65" s="40"/>
      <c r="F65" s="40"/>
      <c r="G65" s="40"/>
      <c r="H65" s="40">
        <v>1</v>
      </c>
      <c r="I65" s="40">
        <v>19055.991584874118</v>
      </c>
      <c r="J65" s="40">
        <v>1</v>
      </c>
      <c r="K65" s="40">
        <v>19055.991584874118</v>
      </c>
      <c r="L65" s="40">
        <v>1</v>
      </c>
      <c r="M65" s="40">
        <v>38111.983169748237</v>
      </c>
      <c r="N65" s="40">
        <v>3</v>
      </c>
      <c r="O65" s="40">
        <v>28772.789060336352</v>
      </c>
      <c r="P65" s="40">
        <v>3</v>
      </c>
      <c r="Q65" s="40">
        <v>52086.376998655927</v>
      </c>
      <c r="R65" s="40"/>
      <c r="S65" s="40"/>
      <c r="T65" s="40">
        <v>7</v>
      </c>
      <c r="U65" s="40">
        <v>40098.497335246429</v>
      </c>
      <c r="V65" s="40">
        <v>1</v>
      </c>
      <c r="W65" s="40">
        <v>127039.94389916077</v>
      </c>
      <c r="X65" s="40"/>
      <c r="Y65" s="40"/>
      <c r="Z65" s="40"/>
      <c r="AA65" s="40"/>
      <c r="AB65" s="40"/>
      <c r="AC65" s="40"/>
      <c r="AD65" s="40">
        <v>1</v>
      </c>
      <c r="AE65" s="40">
        <v>127039.94389916077</v>
      </c>
      <c r="AF65" s="40"/>
      <c r="AG65" s="40"/>
      <c r="AH65" s="40"/>
      <c r="AI65" s="40"/>
      <c r="AJ65" s="40">
        <v>1</v>
      </c>
      <c r="AK65" s="40">
        <v>35571.184291765021</v>
      </c>
      <c r="AL65" s="40"/>
      <c r="AM65" s="40"/>
      <c r="AN65" s="40">
        <v>1</v>
      </c>
      <c r="AO65" s="40">
        <v>35571.184291765021</v>
      </c>
      <c r="AP65" s="40">
        <v>10</v>
      </c>
      <c r="AQ65" s="40">
        <v>46235.660112252495</v>
      </c>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AJE65"/>
      <c r="AJF65"/>
      <c r="AJG65"/>
      <c r="AJH65"/>
      <c r="AJI65"/>
      <c r="AJJ65"/>
      <c r="AJK65"/>
      <c r="AJL65"/>
      <c r="AJM65"/>
      <c r="AJN65"/>
      <c r="AJO65"/>
      <c r="AJP65"/>
      <c r="AJQ65"/>
      <c r="AJR65"/>
      <c r="AJS65"/>
      <c r="AJT65"/>
      <c r="AJU65"/>
      <c r="AJV65"/>
      <c r="AJW65"/>
      <c r="AJX65"/>
      <c r="AJY65"/>
      <c r="AJZ65"/>
      <c r="AKA65"/>
      <c r="AKB65"/>
      <c r="AKC65"/>
      <c r="AKD65"/>
      <c r="AKE65"/>
      <c r="AKF65"/>
      <c r="AKG65"/>
      <c r="AKH65"/>
      <c r="AKI65"/>
      <c r="AKJ65"/>
      <c r="AKK65"/>
      <c r="AKL65"/>
      <c r="AKM65"/>
      <c r="AKN65"/>
      <c r="AKO65"/>
      <c r="AKP65"/>
      <c r="AKQ65"/>
      <c r="AKR65"/>
      <c r="AKS65"/>
      <c r="AKT65"/>
      <c r="AKU65"/>
      <c r="AKV65"/>
      <c r="AKW65"/>
      <c r="AKX65"/>
      <c r="AKY65"/>
      <c r="AKZ65"/>
      <c r="ALA65"/>
      <c r="ALB65"/>
      <c r="ALC65"/>
      <c r="ALD65"/>
      <c r="ALE65"/>
      <c r="ALF65"/>
      <c r="ALG65"/>
      <c r="ALH65"/>
      <c r="ALI65"/>
      <c r="ALJ65"/>
      <c r="ALK65"/>
      <c r="ALL65"/>
      <c r="ALM65"/>
      <c r="ALN65"/>
      <c r="ALO65"/>
      <c r="ALP65"/>
      <c r="ALQ65"/>
      <c r="ALR65"/>
      <c r="ALS65"/>
      <c r="ALT65"/>
      <c r="ALU65"/>
      <c r="ALV65"/>
      <c r="ALW65"/>
      <c r="ALX65"/>
      <c r="ALY65"/>
      <c r="ALZ65"/>
      <c r="AMA65"/>
      <c r="AMB65"/>
      <c r="AMC65"/>
      <c r="AMD65"/>
      <c r="AME65"/>
      <c r="AMF65"/>
      <c r="AMG65"/>
      <c r="AMH65"/>
      <c r="AMI65"/>
      <c r="AMJ65"/>
      <c r="AMK65"/>
      <c r="AML65"/>
      <c r="AMM65"/>
      <c r="AMN65"/>
      <c r="AMO65"/>
      <c r="AMP65"/>
      <c r="AMQ65"/>
      <c r="AMR65"/>
      <c r="AMS65"/>
      <c r="AMT65"/>
      <c r="AMU65"/>
      <c r="AMV65"/>
      <c r="AMW65"/>
      <c r="AMX65"/>
      <c r="AMY65"/>
      <c r="AMZ65"/>
      <c r="ANA65"/>
      <c r="ANB65"/>
      <c r="ANC65"/>
      <c r="AND65"/>
      <c r="ANE65"/>
      <c r="ANF65"/>
      <c r="ANG65"/>
      <c r="ANH65"/>
      <c r="ANI65"/>
      <c r="ANJ65"/>
      <c r="ANK65"/>
      <c r="ANL65"/>
      <c r="ANM65"/>
      <c r="ANN65"/>
      <c r="ANO65"/>
      <c r="ANP65"/>
      <c r="ANQ65"/>
      <c r="ANR65"/>
      <c r="ANS65"/>
      <c r="ANT65"/>
      <c r="ANU65"/>
      <c r="ANV65"/>
      <c r="ANW65"/>
      <c r="ANX65"/>
      <c r="ANY65"/>
      <c r="ANZ65"/>
      <c r="AOA65"/>
      <c r="AOB65"/>
      <c r="AOC65"/>
      <c r="AOD65"/>
      <c r="AOE65"/>
      <c r="AOF65"/>
      <c r="AOG65"/>
      <c r="AOH65"/>
      <c r="AOI65"/>
      <c r="AOJ65"/>
      <c r="AOK65"/>
      <c r="AOL65"/>
      <c r="AOM65"/>
      <c r="AON65"/>
      <c r="AOO65"/>
      <c r="AOP65"/>
      <c r="AOQ65"/>
      <c r="AOR65"/>
      <c r="AOS65"/>
      <c r="AOT65"/>
      <c r="AOU65"/>
      <c r="AOV65"/>
      <c r="AOW65"/>
      <c r="AOX65"/>
      <c r="AOY65"/>
      <c r="AOZ65"/>
      <c r="APA65"/>
      <c r="APB65"/>
      <c r="APC65"/>
      <c r="APD65"/>
      <c r="APE65"/>
      <c r="APF65"/>
      <c r="APG65"/>
      <c r="APH65"/>
      <c r="API65"/>
      <c r="APJ65"/>
      <c r="APK65"/>
      <c r="APL65"/>
      <c r="APM65"/>
      <c r="APN65"/>
      <c r="APO65"/>
      <c r="APP65"/>
      <c r="APQ65"/>
      <c r="APR65"/>
      <c r="APS65"/>
      <c r="APT65"/>
      <c r="APU65"/>
      <c r="APV65"/>
      <c r="APW65"/>
      <c r="APX65"/>
      <c r="APY65"/>
      <c r="APZ65"/>
      <c r="AQA65"/>
      <c r="AQB65"/>
      <c r="AQC65"/>
      <c r="AQD65"/>
      <c r="AQE65"/>
      <c r="AQF65"/>
      <c r="AQG65"/>
      <c r="AQH65"/>
      <c r="AQI65"/>
      <c r="AQJ65"/>
      <c r="AQK65"/>
      <c r="AQL65"/>
      <c r="AQM65"/>
      <c r="AQN65"/>
      <c r="AQO65"/>
      <c r="AQP65"/>
      <c r="AQQ65"/>
      <c r="AQR65"/>
      <c r="AQS65"/>
      <c r="AQT65"/>
      <c r="AQU65"/>
      <c r="AQV65"/>
      <c r="AQW65"/>
      <c r="AQX65"/>
      <c r="AQY65"/>
      <c r="AQZ65"/>
      <c r="ARA65"/>
      <c r="ARB65"/>
      <c r="ARC65"/>
      <c r="ARD65"/>
      <c r="ARE65"/>
      <c r="ARF65"/>
      <c r="ARG65"/>
      <c r="ARH65"/>
      <c r="ARI65"/>
      <c r="ARJ65"/>
      <c r="ARK65"/>
      <c r="ARL65"/>
      <c r="ARM65"/>
      <c r="ARN65"/>
      <c r="ARO65"/>
      <c r="ARP65"/>
      <c r="ARQ65"/>
      <c r="ARR65"/>
      <c r="ARS65"/>
      <c r="ART65"/>
      <c r="ARU65"/>
      <c r="ARV65"/>
      <c r="ARW65"/>
      <c r="ARX65"/>
      <c r="ARY65"/>
      <c r="ARZ65"/>
      <c r="ASA65"/>
      <c r="ASB65"/>
      <c r="ASC65"/>
      <c r="ASD65"/>
      <c r="ASE65"/>
      <c r="ASF65"/>
      <c r="ASG65"/>
      <c r="ASH65"/>
      <c r="ASI65"/>
      <c r="ASJ65"/>
      <c r="ASK65"/>
      <c r="ASL65"/>
      <c r="ASM65"/>
      <c r="ASN65"/>
      <c r="ASO65"/>
      <c r="ASP65"/>
      <c r="ASQ65"/>
      <c r="ASR65"/>
      <c r="ASS65"/>
      <c r="AST65"/>
      <c r="ASU65"/>
      <c r="ASV65"/>
      <c r="ASW65"/>
      <c r="ASX65"/>
      <c r="ASY65"/>
      <c r="ASZ65"/>
      <c r="ATA65"/>
      <c r="ATB65"/>
      <c r="ATC65"/>
      <c r="ATD65"/>
      <c r="ATE65"/>
      <c r="ATF65"/>
      <c r="ATG65"/>
      <c r="ATH65"/>
      <c r="ATI65"/>
      <c r="ATJ65"/>
      <c r="ATK65"/>
      <c r="ATL65"/>
      <c r="ATM65"/>
      <c r="ATN65"/>
      <c r="ATO65"/>
      <c r="ATP65"/>
      <c r="ATQ65"/>
      <c r="ATR65"/>
      <c r="ATS65"/>
      <c r="ATT65"/>
      <c r="ATU65"/>
      <c r="ATV65"/>
      <c r="ATW65"/>
      <c r="ATX65"/>
      <c r="ATY65"/>
      <c r="ATZ65"/>
      <c r="AUA65"/>
      <c r="AUB65"/>
      <c r="AUC65"/>
      <c r="AUD65"/>
      <c r="AUE65"/>
      <c r="AUF65"/>
      <c r="AUG65"/>
      <c r="AUH65"/>
      <c r="AUI65"/>
      <c r="AUJ65"/>
      <c r="AUK65"/>
      <c r="AUL65"/>
      <c r="AUM65"/>
      <c r="AUN65"/>
      <c r="AUO65"/>
      <c r="AUP65"/>
      <c r="AUQ65"/>
      <c r="AUR65"/>
      <c r="AUS65"/>
      <c r="AUT65"/>
      <c r="AUU65"/>
      <c r="AUV65"/>
      <c r="AUW65"/>
      <c r="AUX65"/>
      <c r="AUY65"/>
      <c r="AUZ65"/>
      <c r="AVA65"/>
      <c r="AVB65"/>
      <c r="AVC65"/>
      <c r="AVD65"/>
      <c r="AVE65"/>
      <c r="AVF65"/>
      <c r="AVG65"/>
      <c r="AVH65"/>
      <c r="AVI65"/>
      <c r="AVJ65"/>
      <c r="AVK65"/>
      <c r="AVL65"/>
      <c r="AVM65"/>
      <c r="AVN65"/>
      <c r="AVO65"/>
      <c r="AVP65"/>
      <c r="AVQ65"/>
      <c r="AVR65"/>
      <c r="AVS65"/>
      <c r="AVT65"/>
      <c r="AVU65"/>
      <c r="AVV65"/>
      <c r="AVW65"/>
      <c r="AVX65"/>
      <c r="AVY65"/>
      <c r="AVZ65"/>
      <c r="AWA65"/>
    </row>
    <row r="66" spans="1:1275" ht="15" x14ac:dyDescent="0.25">
      <c r="A66" s="41" t="s">
        <v>185</v>
      </c>
      <c r="B66" s="40">
        <v>1</v>
      </c>
      <c r="C66" s="40">
        <v>68954.520184280962</v>
      </c>
      <c r="D66" s="40"/>
      <c r="E66" s="40"/>
      <c r="F66" s="40"/>
      <c r="G66" s="40"/>
      <c r="H66" s="40"/>
      <c r="I66" s="40"/>
      <c r="J66" s="40">
        <v>1</v>
      </c>
      <c r="K66" s="40">
        <v>68954.520184280962</v>
      </c>
      <c r="L66" s="40"/>
      <c r="M66" s="40"/>
      <c r="N66" s="40"/>
      <c r="O66" s="40"/>
      <c r="P66" s="40"/>
      <c r="Q66" s="40"/>
      <c r="R66" s="40"/>
      <c r="S66" s="40"/>
      <c r="T66" s="40"/>
      <c r="U66" s="40"/>
      <c r="V66" s="40"/>
      <c r="W66" s="40"/>
      <c r="X66" s="40">
        <v>1</v>
      </c>
      <c r="Y66" s="40">
        <v>100000</v>
      </c>
      <c r="Z66" s="40"/>
      <c r="AA66" s="40"/>
      <c r="AB66" s="40"/>
      <c r="AC66" s="40"/>
      <c r="AD66" s="40">
        <v>1</v>
      </c>
      <c r="AE66" s="40">
        <v>100000</v>
      </c>
      <c r="AF66" s="40"/>
      <c r="AG66" s="40"/>
      <c r="AH66" s="40"/>
      <c r="AI66" s="40"/>
      <c r="AJ66" s="40"/>
      <c r="AK66" s="40"/>
      <c r="AL66" s="40"/>
      <c r="AM66" s="40"/>
      <c r="AN66" s="40"/>
      <c r="AO66" s="40"/>
      <c r="AP66" s="40">
        <v>2</v>
      </c>
      <c r="AQ66" s="40">
        <v>84477.260092140481</v>
      </c>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AJE66"/>
      <c r="AJF66"/>
      <c r="AJG66"/>
      <c r="AJH66"/>
      <c r="AJI66"/>
      <c r="AJJ66"/>
      <c r="AJK66"/>
      <c r="AJL66"/>
      <c r="AJM66"/>
      <c r="AJN66"/>
      <c r="AJO66"/>
      <c r="AJP66"/>
      <c r="AJQ66"/>
      <c r="AJR66"/>
      <c r="AJS66"/>
      <c r="AJT66"/>
      <c r="AJU66"/>
      <c r="AJV66"/>
      <c r="AJW66"/>
      <c r="AJX66"/>
      <c r="AJY66"/>
      <c r="AJZ66"/>
      <c r="AKA66"/>
      <c r="AKB66"/>
      <c r="AKC66"/>
      <c r="AKD66"/>
      <c r="AKE66"/>
      <c r="AKF66"/>
      <c r="AKG66"/>
      <c r="AKH66"/>
      <c r="AKI66"/>
      <c r="AKJ66"/>
      <c r="AKK66"/>
      <c r="AKL66"/>
      <c r="AKM66"/>
      <c r="AKN66"/>
      <c r="AKO66"/>
      <c r="AKP66"/>
      <c r="AKQ66"/>
      <c r="AKR66"/>
      <c r="AKS66"/>
      <c r="AKT66"/>
      <c r="AKU66"/>
      <c r="AKV66"/>
      <c r="AKW66"/>
      <c r="AKX66"/>
      <c r="AKY66"/>
      <c r="AKZ66"/>
      <c r="ALA66"/>
      <c r="ALB66"/>
      <c r="ALC66"/>
      <c r="ALD66"/>
      <c r="ALE66"/>
      <c r="ALF66"/>
      <c r="ALG66"/>
      <c r="ALH66"/>
      <c r="ALI66"/>
      <c r="ALJ66"/>
      <c r="ALK66"/>
      <c r="ALL66"/>
      <c r="ALM66"/>
      <c r="ALN66"/>
      <c r="ALO66"/>
      <c r="ALP66"/>
      <c r="ALQ66"/>
      <c r="ALR66"/>
      <c r="ALS66"/>
      <c r="ALT66"/>
      <c r="ALU66"/>
      <c r="ALV66"/>
      <c r="ALW66"/>
      <c r="ALX66"/>
      <c r="ALY66"/>
      <c r="ALZ66"/>
      <c r="AMA66"/>
      <c r="AMB66"/>
      <c r="AMC66"/>
      <c r="AMD66"/>
      <c r="AME66"/>
      <c r="AMF66"/>
      <c r="AMG66"/>
      <c r="AMH66"/>
      <c r="AMI66"/>
      <c r="AMJ66"/>
      <c r="AMK66"/>
      <c r="AML66"/>
      <c r="AMM66"/>
      <c r="AMN66"/>
      <c r="AMO66"/>
      <c r="AMP66"/>
      <c r="AMQ66"/>
      <c r="AMR66"/>
      <c r="AMS66"/>
      <c r="AMT66"/>
      <c r="AMU66"/>
      <c r="AMV66"/>
      <c r="AMW66"/>
      <c r="AMX66"/>
      <c r="AMY66"/>
      <c r="AMZ66"/>
      <c r="ANA66"/>
      <c r="ANB66"/>
      <c r="ANC66"/>
      <c r="AND66"/>
      <c r="ANE66"/>
      <c r="ANF66"/>
      <c r="ANG66"/>
      <c r="ANH66"/>
      <c r="ANI66"/>
      <c r="ANJ66"/>
      <c r="ANK66"/>
      <c r="ANL66"/>
      <c r="ANM66"/>
      <c r="ANN66"/>
      <c r="ANO66"/>
      <c r="ANP66"/>
      <c r="ANQ66"/>
      <c r="ANR66"/>
      <c r="ANS66"/>
      <c r="ANT66"/>
      <c r="ANU66"/>
      <c r="ANV66"/>
      <c r="ANW66"/>
      <c r="ANX66"/>
      <c r="ANY66"/>
      <c r="ANZ66"/>
      <c r="AOA66"/>
      <c r="AOB66"/>
      <c r="AOC66"/>
      <c r="AOD66"/>
      <c r="AOE66"/>
      <c r="AOF66"/>
      <c r="AOG66"/>
      <c r="AOH66"/>
      <c r="AOI66"/>
      <c r="AOJ66"/>
      <c r="AOK66"/>
      <c r="AOL66"/>
      <c r="AOM66"/>
      <c r="AON66"/>
      <c r="AOO66"/>
      <c r="AOP66"/>
      <c r="AOQ66"/>
      <c r="AOR66"/>
      <c r="AOS66"/>
      <c r="AOT66"/>
      <c r="AOU66"/>
      <c r="AOV66"/>
      <c r="AOW66"/>
      <c r="AOX66"/>
      <c r="AOY66"/>
      <c r="AOZ66"/>
      <c r="APA66"/>
      <c r="APB66"/>
      <c r="APC66"/>
      <c r="APD66"/>
      <c r="APE66"/>
      <c r="APF66"/>
      <c r="APG66"/>
      <c r="APH66"/>
      <c r="API66"/>
      <c r="APJ66"/>
      <c r="APK66"/>
      <c r="APL66"/>
      <c r="APM66"/>
      <c r="APN66"/>
      <c r="APO66"/>
      <c r="APP66"/>
      <c r="APQ66"/>
      <c r="APR66"/>
      <c r="APS66"/>
      <c r="APT66"/>
      <c r="APU66"/>
      <c r="APV66"/>
      <c r="APW66"/>
      <c r="APX66"/>
      <c r="APY66"/>
      <c r="APZ66"/>
      <c r="AQA66"/>
      <c r="AQB66"/>
      <c r="AQC66"/>
      <c r="AQD66"/>
      <c r="AQE66"/>
      <c r="AQF66"/>
      <c r="AQG66"/>
      <c r="AQH66"/>
      <c r="AQI66"/>
      <c r="AQJ66"/>
      <c r="AQK66"/>
      <c r="AQL66"/>
      <c r="AQM66"/>
      <c r="AQN66"/>
      <c r="AQO66"/>
      <c r="AQP66"/>
      <c r="AQQ66"/>
      <c r="AQR66"/>
      <c r="AQS66"/>
      <c r="AQT66"/>
      <c r="AQU66"/>
      <c r="AQV66"/>
      <c r="AQW66"/>
      <c r="AQX66"/>
      <c r="AQY66"/>
      <c r="AQZ66"/>
      <c r="ARA66"/>
      <c r="ARB66"/>
      <c r="ARC66"/>
      <c r="ARD66"/>
      <c r="ARE66"/>
      <c r="ARF66"/>
      <c r="ARG66"/>
      <c r="ARH66"/>
      <c r="ARI66"/>
      <c r="ARJ66"/>
      <c r="ARK66"/>
      <c r="ARL66"/>
      <c r="ARM66"/>
      <c r="ARN66"/>
      <c r="ARO66"/>
      <c r="ARP66"/>
      <c r="ARQ66"/>
      <c r="ARR66"/>
      <c r="ARS66"/>
      <c r="ART66"/>
      <c r="ARU66"/>
      <c r="ARV66"/>
      <c r="ARW66"/>
      <c r="ARX66"/>
      <c r="ARY66"/>
      <c r="ARZ66"/>
      <c r="ASA66"/>
      <c r="ASB66"/>
      <c r="ASC66"/>
      <c r="ASD66"/>
      <c r="ASE66"/>
      <c r="ASF66"/>
      <c r="ASG66"/>
      <c r="ASH66"/>
      <c r="ASI66"/>
      <c r="ASJ66"/>
      <c r="ASK66"/>
      <c r="ASL66"/>
      <c r="ASM66"/>
      <c r="ASN66"/>
      <c r="ASO66"/>
      <c r="ASP66"/>
      <c r="ASQ66"/>
      <c r="ASR66"/>
      <c r="ASS66"/>
      <c r="AST66"/>
      <c r="ASU66"/>
      <c r="ASV66"/>
      <c r="ASW66"/>
      <c r="ASX66"/>
      <c r="ASY66"/>
      <c r="ASZ66"/>
      <c r="ATA66"/>
      <c r="ATB66"/>
      <c r="ATC66"/>
      <c r="ATD66"/>
      <c r="ATE66"/>
      <c r="ATF66"/>
      <c r="ATG66"/>
      <c r="ATH66"/>
      <c r="ATI66"/>
      <c r="ATJ66"/>
      <c r="ATK66"/>
      <c r="ATL66"/>
      <c r="ATM66"/>
      <c r="ATN66"/>
      <c r="ATO66"/>
      <c r="ATP66"/>
      <c r="ATQ66"/>
      <c r="ATR66"/>
      <c r="ATS66"/>
      <c r="ATT66"/>
      <c r="ATU66"/>
      <c r="ATV66"/>
      <c r="ATW66"/>
      <c r="ATX66"/>
      <c r="ATY66"/>
      <c r="ATZ66"/>
      <c r="AUA66"/>
      <c r="AUB66"/>
      <c r="AUC66"/>
      <c r="AUD66"/>
      <c r="AUE66"/>
      <c r="AUF66"/>
      <c r="AUG66"/>
      <c r="AUH66"/>
      <c r="AUI66"/>
      <c r="AUJ66"/>
      <c r="AUK66"/>
      <c r="AUL66"/>
      <c r="AUM66"/>
      <c r="AUN66"/>
      <c r="AUO66"/>
      <c r="AUP66"/>
      <c r="AUQ66"/>
      <c r="AUR66"/>
      <c r="AUS66"/>
      <c r="AUT66"/>
      <c r="AUU66"/>
      <c r="AUV66"/>
      <c r="AUW66"/>
      <c r="AUX66"/>
      <c r="AUY66"/>
      <c r="AUZ66"/>
      <c r="AVA66"/>
      <c r="AVB66"/>
      <c r="AVC66"/>
      <c r="AVD66"/>
      <c r="AVE66"/>
      <c r="AVF66"/>
      <c r="AVG66"/>
      <c r="AVH66"/>
      <c r="AVI66"/>
      <c r="AVJ66"/>
      <c r="AVK66"/>
      <c r="AVL66"/>
      <c r="AVM66"/>
      <c r="AVN66"/>
      <c r="AVO66"/>
      <c r="AVP66"/>
      <c r="AVQ66"/>
      <c r="AVR66"/>
      <c r="AVS66"/>
      <c r="AVT66"/>
      <c r="AVU66"/>
      <c r="AVV66"/>
      <c r="AVW66"/>
      <c r="AVX66"/>
      <c r="AVY66"/>
      <c r="AVZ66"/>
      <c r="AWA66"/>
    </row>
    <row r="67" spans="1:1275" ht="15" x14ac:dyDescent="0.25">
      <c r="A67" s="41" t="s">
        <v>168</v>
      </c>
      <c r="B67" s="40"/>
      <c r="C67" s="40"/>
      <c r="D67" s="40"/>
      <c r="E67" s="40"/>
      <c r="F67" s="40">
        <v>1</v>
      </c>
      <c r="G67" s="40">
        <v>107000</v>
      </c>
      <c r="H67" s="40">
        <v>1</v>
      </c>
      <c r="I67" s="40">
        <v>145000</v>
      </c>
      <c r="J67" s="40">
        <v>2</v>
      </c>
      <c r="K67" s="40">
        <v>126000</v>
      </c>
      <c r="L67" s="40"/>
      <c r="M67" s="40"/>
      <c r="N67" s="40"/>
      <c r="O67" s="40"/>
      <c r="P67" s="40"/>
      <c r="Q67" s="40"/>
      <c r="R67" s="40"/>
      <c r="S67" s="40"/>
      <c r="T67" s="40"/>
      <c r="U67" s="40"/>
      <c r="V67" s="40">
        <v>1</v>
      </c>
      <c r="W67" s="40">
        <v>150000</v>
      </c>
      <c r="X67" s="40"/>
      <c r="Y67" s="40"/>
      <c r="Z67" s="40"/>
      <c r="AA67" s="40"/>
      <c r="AB67" s="40"/>
      <c r="AC67" s="40"/>
      <c r="AD67" s="40">
        <v>1</v>
      </c>
      <c r="AE67" s="40">
        <v>150000</v>
      </c>
      <c r="AF67" s="40"/>
      <c r="AG67" s="40"/>
      <c r="AH67" s="40">
        <v>1</v>
      </c>
      <c r="AI67" s="40">
        <v>148102.22862117883</v>
      </c>
      <c r="AJ67" s="40"/>
      <c r="AK67" s="40"/>
      <c r="AL67" s="40"/>
      <c r="AM67" s="40"/>
      <c r="AN67" s="40">
        <v>1</v>
      </c>
      <c r="AO67" s="40">
        <v>148102.22862117883</v>
      </c>
      <c r="AP67" s="40">
        <v>4</v>
      </c>
      <c r="AQ67" s="40">
        <v>137525.55715529469</v>
      </c>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c r="AKB67"/>
      <c r="AKC67"/>
      <c r="AKD67"/>
      <c r="AKE67"/>
      <c r="AKF67"/>
      <c r="AKG67"/>
      <c r="AKH67"/>
      <c r="AKI67"/>
      <c r="AKJ67"/>
      <c r="AKK67"/>
      <c r="AKL67"/>
      <c r="AKM67"/>
      <c r="AKN67"/>
      <c r="AKO67"/>
      <c r="AKP67"/>
      <c r="AKQ67"/>
      <c r="AKR67"/>
      <c r="AKS67"/>
      <c r="AKT67"/>
      <c r="AKU67"/>
      <c r="AKV67"/>
      <c r="AKW67"/>
      <c r="AKX67"/>
      <c r="AKY67"/>
      <c r="AKZ67"/>
      <c r="ALA67"/>
      <c r="ALB67"/>
      <c r="ALC67"/>
      <c r="ALD67"/>
      <c r="ALE67"/>
      <c r="ALF67"/>
      <c r="ALG67"/>
      <c r="ALH67"/>
      <c r="ALI67"/>
      <c r="ALJ67"/>
      <c r="ALK67"/>
      <c r="ALL67"/>
      <c r="ALM67"/>
      <c r="ALN67"/>
      <c r="ALO67"/>
      <c r="ALP67"/>
      <c r="ALQ67"/>
      <c r="ALR67"/>
      <c r="ALS67"/>
      <c r="ALT67"/>
      <c r="ALU67"/>
      <c r="ALV67"/>
      <c r="ALW67"/>
      <c r="ALX67"/>
      <c r="ALY67"/>
      <c r="ALZ67"/>
      <c r="AMA67"/>
      <c r="AMB67"/>
      <c r="AMC67"/>
      <c r="AMD67"/>
      <c r="AME67"/>
      <c r="AMF67"/>
      <c r="AMG67"/>
      <c r="AMH67"/>
      <c r="AMI67"/>
      <c r="AMJ67"/>
      <c r="AMK67"/>
      <c r="AML67"/>
      <c r="AMM67"/>
      <c r="AMN67"/>
      <c r="AMO67"/>
      <c r="AMP67"/>
      <c r="AMQ67"/>
      <c r="AMR67"/>
      <c r="AMS67"/>
      <c r="AMT67"/>
      <c r="AMU67"/>
      <c r="AMV67"/>
      <c r="AMW67"/>
      <c r="AMX67"/>
      <c r="AMY67"/>
      <c r="AMZ67"/>
      <c r="ANA67"/>
      <c r="ANB67"/>
      <c r="ANC67"/>
      <c r="AND67"/>
      <c r="ANE67"/>
      <c r="ANF67"/>
      <c r="ANG67"/>
      <c r="ANH67"/>
      <c r="ANI67"/>
      <c r="ANJ67"/>
      <c r="ANK67"/>
      <c r="ANL67"/>
      <c r="ANM67"/>
      <c r="ANN67"/>
      <c r="ANO67"/>
      <c r="ANP67"/>
      <c r="ANQ67"/>
      <c r="ANR67"/>
      <c r="ANS67"/>
      <c r="ANT67"/>
      <c r="ANU67"/>
      <c r="ANV67"/>
      <c r="ANW67"/>
      <c r="ANX67"/>
      <c r="ANY67"/>
      <c r="ANZ67"/>
      <c r="AOA67"/>
      <c r="AOB67"/>
      <c r="AOC67"/>
      <c r="AOD67"/>
      <c r="AOE67"/>
      <c r="AOF67"/>
      <c r="AOG67"/>
      <c r="AOH67"/>
      <c r="AOI67"/>
      <c r="AOJ67"/>
      <c r="AOK67"/>
      <c r="AOL67"/>
      <c r="AOM67"/>
      <c r="AON67"/>
      <c r="AOO67"/>
      <c r="AOP67"/>
      <c r="AOQ67"/>
      <c r="AOR67"/>
      <c r="AOS67"/>
      <c r="AOT67"/>
      <c r="AOU67"/>
      <c r="AOV67"/>
      <c r="AOW67"/>
      <c r="AOX67"/>
      <c r="AOY67"/>
      <c r="AOZ67"/>
      <c r="APA67"/>
      <c r="APB67"/>
      <c r="APC67"/>
      <c r="APD67"/>
      <c r="APE67"/>
      <c r="APF67"/>
      <c r="APG67"/>
      <c r="APH67"/>
      <c r="API67"/>
      <c r="APJ67"/>
      <c r="APK67"/>
      <c r="APL67"/>
      <c r="APM67"/>
      <c r="APN67"/>
      <c r="APO67"/>
      <c r="APP67"/>
      <c r="APQ67"/>
      <c r="APR67"/>
      <c r="APS67"/>
      <c r="APT67"/>
      <c r="APU67"/>
      <c r="APV67"/>
      <c r="APW67"/>
      <c r="APX67"/>
      <c r="APY67"/>
      <c r="APZ67"/>
      <c r="AQA67"/>
      <c r="AQB67"/>
      <c r="AQC67"/>
      <c r="AQD67"/>
      <c r="AQE67"/>
      <c r="AQF67"/>
      <c r="AQG67"/>
      <c r="AQH67"/>
      <c r="AQI67"/>
      <c r="AQJ67"/>
      <c r="AQK67"/>
      <c r="AQL67"/>
      <c r="AQM67"/>
      <c r="AQN67"/>
      <c r="AQO67"/>
      <c r="AQP67"/>
      <c r="AQQ67"/>
      <c r="AQR67"/>
      <c r="AQS67"/>
      <c r="AQT67"/>
      <c r="AQU67"/>
      <c r="AQV67"/>
      <c r="AQW67"/>
      <c r="AQX67"/>
      <c r="AQY67"/>
      <c r="AQZ67"/>
      <c r="ARA67"/>
      <c r="ARB67"/>
      <c r="ARC67"/>
      <c r="ARD67"/>
      <c r="ARE67"/>
      <c r="ARF67"/>
      <c r="ARG67"/>
      <c r="ARH67"/>
      <c r="ARI67"/>
      <c r="ARJ67"/>
      <c r="ARK67"/>
      <c r="ARL67"/>
      <c r="ARM67"/>
      <c r="ARN67"/>
      <c r="ARO67"/>
      <c r="ARP67"/>
      <c r="ARQ67"/>
      <c r="ARR67"/>
      <c r="ARS67"/>
      <c r="ART67"/>
      <c r="ARU67"/>
      <c r="ARV67"/>
      <c r="ARW67"/>
      <c r="ARX67"/>
      <c r="ARY67"/>
      <c r="ARZ67"/>
      <c r="ASA67"/>
      <c r="ASB67"/>
      <c r="ASC67"/>
      <c r="ASD67"/>
      <c r="ASE67"/>
      <c r="ASF67"/>
      <c r="ASG67"/>
      <c r="ASH67"/>
      <c r="ASI67"/>
      <c r="ASJ67"/>
      <c r="ASK67"/>
      <c r="ASL67"/>
      <c r="ASM67"/>
      <c r="ASN67"/>
      <c r="ASO67"/>
      <c r="ASP67"/>
      <c r="ASQ67"/>
      <c r="ASR67"/>
      <c r="ASS67"/>
      <c r="AST67"/>
      <c r="ASU67"/>
      <c r="ASV67"/>
      <c r="ASW67"/>
      <c r="ASX67"/>
      <c r="ASY67"/>
      <c r="ASZ67"/>
      <c r="ATA67"/>
      <c r="ATB67"/>
      <c r="ATC67"/>
      <c r="ATD67"/>
      <c r="ATE67"/>
      <c r="ATF67"/>
      <c r="ATG67"/>
      <c r="ATH67"/>
      <c r="ATI67"/>
      <c r="ATJ67"/>
      <c r="ATK67"/>
      <c r="ATL67"/>
      <c r="ATM67"/>
      <c r="ATN67"/>
      <c r="ATO67"/>
      <c r="ATP67"/>
      <c r="ATQ67"/>
      <c r="ATR67"/>
      <c r="ATS67"/>
      <c r="ATT67"/>
      <c r="ATU67"/>
      <c r="ATV67"/>
      <c r="ATW67"/>
      <c r="ATX67"/>
      <c r="ATY67"/>
      <c r="ATZ67"/>
      <c r="AUA67"/>
      <c r="AUB67"/>
      <c r="AUC67"/>
      <c r="AUD67"/>
      <c r="AUE67"/>
      <c r="AUF67"/>
      <c r="AUG67"/>
      <c r="AUH67"/>
      <c r="AUI67"/>
      <c r="AUJ67"/>
      <c r="AUK67"/>
      <c r="AUL67"/>
      <c r="AUM67"/>
      <c r="AUN67"/>
      <c r="AUO67"/>
      <c r="AUP67"/>
      <c r="AUQ67"/>
      <c r="AUR67"/>
      <c r="AUS67"/>
      <c r="AUT67"/>
      <c r="AUU67"/>
      <c r="AUV67"/>
      <c r="AUW67"/>
      <c r="AUX67"/>
      <c r="AUY67"/>
      <c r="AUZ67"/>
      <c r="AVA67"/>
      <c r="AVB67"/>
      <c r="AVC67"/>
      <c r="AVD67"/>
      <c r="AVE67"/>
      <c r="AVF67"/>
      <c r="AVG67"/>
      <c r="AVH67"/>
      <c r="AVI67"/>
      <c r="AVJ67"/>
      <c r="AVK67"/>
      <c r="AVL67"/>
      <c r="AVM67"/>
      <c r="AVN67"/>
      <c r="AVO67"/>
      <c r="AVP67"/>
      <c r="AVQ67"/>
      <c r="AVR67"/>
      <c r="AVS67"/>
      <c r="AVT67"/>
      <c r="AVU67"/>
      <c r="AVV67"/>
      <c r="AVW67"/>
      <c r="AVX67"/>
      <c r="AVY67"/>
      <c r="AVZ67"/>
      <c r="AWA67"/>
    </row>
    <row r="68" spans="1:1275" ht="15" x14ac:dyDescent="0.25">
      <c r="A68" s="41" t="s">
        <v>135</v>
      </c>
      <c r="B68" s="40">
        <v>4</v>
      </c>
      <c r="C68" s="40">
        <v>71716.111379061433</v>
      </c>
      <c r="D68" s="40">
        <v>16</v>
      </c>
      <c r="E68" s="40">
        <v>77406.410474650344</v>
      </c>
      <c r="F68" s="40">
        <v>34</v>
      </c>
      <c r="G68" s="40">
        <v>59763.558406027601</v>
      </c>
      <c r="H68" s="40">
        <v>16</v>
      </c>
      <c r="I68" s="40">
        <v>60333.050409333504</v>
      </c>
      <c r="J68" s="40">
        <v>70</v>
      </c>
      <c r="K68" s="40">
        <v>64609.382935213216</v>
      </c>
      <c r="L68" s="40">
        <v>2</v>
      </c>
      <c r="M68" s="40">
        <v>73686.33421914553</v>
      </c>
      <c r="N68" s="40">
        <v>11</v>
      </c>
      <c r="O68" s="40">
        <v>85347.617520568412</v>
      </c>
      <c r="P68" s="40">
        <v>17</v>
      </c>
      <c r="Q68" s="40">
        <v>79755.547730294027</v>
      </c>
      <c r="R68" s="40">
        <v>8</v>
      </c>
      <c r="S68" s="40">
        <v>54378.1503863213</v>
      </c>
      <c r="T68" s="40">
        <v>38</v>
      </c>
      <c r="U68" s="40">
        <v>75712.262517634575</v>
      </c>
      <c r="V68" s="40">
        <v>2</v>
      </c>
      <c r="W68" s="40">
        <v>59894.774338556796</v>
      </c>
      <c r="X68" s="40">
        <v>5</v>
      </c>
      <c r="Y68" s="40">
        <v>85271.244518840074</v>
      </c>
      <c r="Z68" s="40">
        <v>8</v>
      </c>
      <c r="AA68" s="40">
        <v>54842.034231439713</v>
      </c>
      <c r="AB68" s="40">
        <v>3</v>
      </c>
      <c r="AC68" s="40">
        <v>61470.952610624081</v>
      </c>
      <c r="AD68" s="40">
        <v>18</v>
      </c>
      <c r="AE68" s="40">
        <v>64960.827941928008</v>
      </c>
      <c r="AF68" s="40"/>
      <c r="AG68" s="40"/>
      <c r="AH68" s="40">
        <v>8</v>
      </c>
      <c r="AI68" s="40">
        <v>46733.685766794981</v>
      </c>
      <c r="AJ68" s="40">
        <v>10</v>
      </c>
      <c r="AK68" s="40">
        <v>76552.614406899884</v>
      </c>
      <c r="AL68" s="40">
        <v>9</v>
      </c>
      <c r="AM68" s="40">
        <v>52962.124786384069</v>
      </c>
      <c r="AN68" s="40">
        <v>27</v>
      </c>
      <c r="AO68" s="40">
        <v>59853.879751141314</v>
      </c>
      <c r="AP68" s="40">
        <v>153</v>
      </c>
      <c r="AQ68" s="40">
        <v>66569.100897846787</v>
      </c>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c r="AKB68"/>
      <c r="AKC68"/>
      <c r="AKD68"/>
      <c r="AKE68"/>
      <c r="AKF68"/>
      <c r="AKG68"/>
      <c r="AKH68"/>
      <c r="AKI68"/>
      <c r="AKJ68"/>
      <c r="AKK68"/>
      <c r="AKL68"/>
      <c r="AKM68"/>
      <c r="AKN68"/>
      <c r="AKO68"/>
      <c r="AKP68"/>
      <c r="AKQ68"/>
      <c r="AKR68"/>
      <c r="AKS68"/>
      <c r="AKT68"/>
      <c r="AKU68"/>
      <c r="AKV68"/>
      <c r="AKW68"/>
      <c r="AKX68"/>
      <c r="AKY68"/>
      <c r="AKZ68"/>
      <c r="ALA68"/>
      <c r="ALB68"/>
      <c r="ALC68"/>
      <c r="ALD68"/>
      <c r="ALE68"/>
      <c r="ALF68"/>
      <c r="ALG68"/>
      <c r="ALH68"/>
      <c r="ALI68"/>
      <c r="ALJ68"/>
      <c r="ALK68"/>
      <c r="ALL68"/>
      <c r="ALM68"/>
      <c r="ALN68"/>
      <c r="ALO68"/>
      <c r="ALP68"/>
      <c r="ALQ68"/>
      <c r="ALR68"/>
      <c r="ALS68"/>
      <c r="ALT68"/>
      <c r="ALU68"/>
      <c r="ALV68"/>
      <c r="ALW68"/>
      <c r="ALX68"/>
      <c r="ALY68"/>
      <c r="ALZ68"/>
      <c r="AMA68"/>
      <c r="AMB68"/>
      <c r="AMC68"/>
      <c r="AMD68"/>
      <c r="AME68"/>
      <c r="AMF68"/>
      <c r="AMG68"/>
      <c r="AMH68"/>
      <c r="AMI68"/>
      <c r="AMJ68"/>
      <c r="AMK68"/>
      <c r="AML68"/>
      <c r="AMM68"/>
      <c r="AMN68"/>
      <c r="AMO68"/>
      <c r="AMP68"/>
      <c r="AMQ68"/>
      <c r="AMR68"/>
      <c r="AMS68"/>
      <c r="AMT68"/>
      <c r="AMU68"/>
      <c r="AMV68"/>
      <c r="AMW68"/>
      <c r="AMX68"/>
      <c r="AMY68"/>
      <c r="AMZ68"/>
      <c r="ANA68"/>
      <c r="ANB68"/>
      <c r="ANC68"/>
      <c r="AND68"/>
      <c r="ANE68"/>
      <c r="ANF68"/>
      <c r="ANG68"/>
      <c r="ANH68"/>
      <c r="ANI68"/>
      <c r="ANJ68"/>
      <c r="ANK68"/>
      <c r="ANL68"/>
      <c r="ANM68"/>
      <c r="ANN68"/>
      <c r="ANO68"/>
      <c r="ANP68"/>
      <c r="ANQ68"/>
      <c r="ANR68"/>
      <c r="ANS68"/>
      <c r="ANT68"/>
      <c r="ANU68"/>
      <c r="ANV68"/>
      <c r="ANW68"/>
      <c r="ANX68"/>
      <c r="ANY68"/>
      <c r="ANZ68"/>
      <c r="AOA68"/>
      <c r="AOB68"/>
      <c r="AOC68"/>
      <c r="AOD68"/>
      <c r="AOE68"/>
      <c r="AOF68"/>
      <c r="AOG68"/>
      <c r="AOH68"/>
      <c r="AOI68"/>
      <c r="AOJ68"/>
      <c r="AOK68"/>
      <c r="AOL68"/>
      <c r="AOM68"/>
      <c r="AON68"/>
      <c r="AOO68"/>
      <c r="AOP68"/>
      <c r="AOQ68"/>
      <c r="AOR68"/>
      <c r="AOS68"/>
      <c r="AOT68"/>
      <c r="AOU68"/>
      <c r="AOV68"/>
      <c r="AOW68"/>
      <c r="AOX68"/>
      <c r="AOY68"/>
      <c r="AOZ68"/>
      <c r="APA68"/>
      <c r="APB68"/>
      <c r="APC68"/>
      <c r="APD68"/>
      <c r="APE68"/>
      <c r="APF68"/>
      <c r="APG68"/>
      <c r="APH68"/>
      <c r="API68"/>
      <c r="APJ68"/>
      <c r="APK68"/>
      <c r="APL68"/>
      <c r="APM68"/>
      <c r="APN68"/>
      <c r="APO68"/>
      <c r="APP68"/>
      <c r="APQ68"/>
      <c r="APR68"/>
      <c r="APS68"/>
      <c r="APT68"/>
      <c r="APU68"/>
      <c r="APV68"/>
      <c r="APW68"/>
      <c r="APX68"/>
      <c r="APY68"/>
      <c r="APZ68"/>
      <c r="AQA68"/>
      <c r="AQB68"/>
      <c r="AQC68"/>
      <c r="AQD68"/>
      <c r="AQE68"/>
      <c r="AQF68"/>
      <c r="AQG68"/>
      <c r="AQH68"/>
      <c r="AQI68"/>
      <c r="AQJ68"/>
      <c r="AQK68"/>
      <c r="AQL68"/>
      <c r="AQM68"/>
      <c r="AQN68"/>
      <c r="AQO68"/>
      <c r="AQP68"/>
      <c r="AQQ68"/>
      <c r="AQR68"/>
      <c r="AQS68"/>
      <c r="AQT68"/>
      <c r="AQU68"/>
      <c r="AQV68"/>
      <c r="AQW68"/>
      <c r="AQX68"/>
      <c r="AQY68"/>
      <c r="AQZ68"/>
      <c r="ARA68"/>
      <c r="ARB68"/>
      <c r="ARC68"/>
      <c r="ARD68"/>
      <c r="ARE68"/>
      <c r="ARF68"/>
      <c r="ARG68"/>
      <c r="ARH68"/>
      <c r="ARI68"/>
      <c r="ARJ68"/>
      <c r="ARK68"/>
      <c r="ARL68"/>
      <c r="ARM68"/>
      <c r="ARN68"/>
      <c r="ARO68"/>
      <c r="ARP68"/>
      <c r="ARQ68"/>
      <c r="ARR68"/>
      <c r="ARS68"/>
      <c r="ART68"/>
      <c r="ARU68"/>
      <c r="ARV68"/>
      <c r="ARW68"/>
      <c r="ARX68"/>
      <c r="ARY68"/>
      <c r="ARZ68"/>
      <c r="ASA68"/>
      <c r="ASB68"/>
      <c r="ASC68"/>
      <c r="ASD68"/>
      <c r="ASE68"/>
      <c r="ASF68"/>
      <c r="ASG68"/>
      <c r="ASH68"/>
      <c r="ASI68"/>
      <c r="ASJ68"/>
      <c r="ASK68"/>
      <c r="ASL68"/>
      <c r="ASM68"/>
      <c r="ASN68"/>
      <c r="ASO68"/>
      <c r="ASP68"/>
      <c r="ASQ68"/>
      <c r="ASR68"/>
      <c r="ASS68"/>
      <c r="AST68"/>
      <c r="ASU68"/>
      <c r="ASV68"/>
      <c r="ASW68"/>
      <c r="ASX68"/>
      <c r="ASY68"/>
      <c r="ASZ68"/>
      <c r="ATA68"/>
      <c r="ATB68"/>
      <c r="ATC68"/>
      <c r="ATD68"/>
      <c r="ATE68"/>
      <c r="ATF68"/>
      <c r="ATG68"/>
      <c r="ATH68"/>
      <c r="ATI68"/>
      <c r="ATJ68"/>
      <c r="ATK68"/>
      <c r="ATL68"/>
      <c r="ATM68"/>
      <c r="ATN68"/>
      <c r="ATO68"/>
      <c r="ATP68"/>
      <c r="ATQ68"/>
      <c r="ATR68"/>
      <c r="ATS68"/>
      <c r="ATT68"/>
      <c r="ATU68"/>
      <c r="ATV68"/>
      <c r="ATW68"/>
      <c r="ATX68"/>
      <c r="ATY68"/>
      <c r="ATZ68"/>
      <c r="AUA68"/>
      <c r="AUB68"/>
      <c r="AUC68"/>
      <c r="AUD68"/>
      <c r="AUE68"/>
      <c r="AUF68"/>
      <c r="AUG68"/>
      <c r="AUH68"/>
      <c r="AUI68"/>
      <c r="AUJ68"/>
      <c r="AUK68"/>
      <c r="AUL68"/>
      <c r="AUM68"/>
      <c r="AUN68"/>
      <c r="AUO68"/>
      <c r="AUP68"/>
      <c r="AUQ68"/>
      <c r="AUR68"/>
      <c r="AUS68"/>
      <c r="AUT68"/>
      <c r="AUU68"/>
      <c r="AUV68"/>
      <c r="AUW68"/>
      <c r="AUX68"/>
      <c r="AUY68"/>
      <c r="AUZ68"/>
      <c r="AVA68"/>
      <c r="AVB68"/>
      <c r="AVC68"/>
      <c r="AVD68"/>
      <c r="AVE68"/>
      <c r="AVF68"/>
      <c r="AVG68"/>
      <c r="AVH68"/>
      <c r="AVI68"/>
      <c r="AVJ68"/>
      <c r="AVK68"/>
      <c r="AVL68"/>
      <c r="AVM68"/>
      <c r="AVN68"/>
      <c r="AVO68"/>
      <c r="AVP68"/>
      <c r="AVQ68"/>
      <c r="AVR68"/>
      <c r="AVS68"/>
      <c r="AVT68"/>
      <c r="AVU68"/>
      <c r="AVV68"/>
      <c r="AVW68"/>
      <c r="AVX68"/>
      <c r="AVY68"/>
      <c r="AVZ68"/>
      <c r="AWA68"/>
    </row>
    <row r="69" spans="1:1275" ht="15" x14ac:dyDescent="0.25">
      <c r="A69" s="41" t="s">
        <v>169</v>
      </c>
      <c r="B69" s="40">
        <v>1</v>
      </c>
      <c r="C69" s="40">
        <v>7600</v>
      </c>
      <c r="D69" s="40">
        <v>1</v>
      </c>
      <c r="E69" s="40">
        <v>15000</v>
      </c>
      <c r="F69" s="40"/>
      <c r="G69" s="40"/>
      <c r="H69" s="40">
        <v>1</v>
      </c>
      <c r="I69" s="40">
        <v>12000</v>
      </c>
      <c r="J69" s="40">
        <v>3</v>
      </c>
      <c r="K69" s="40">
        <v>11533.333333333334</v>
      </c>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v>1</v>
      </c>
      <c r="AK69" s="40">
        <v>12000</v>
      </c>
      <c r="AL69" s="40"/>
      <c r="AM69" s="40"/>
      <c r="AN69" s="40">
        <v>1</v>
      </c>
      <c r="AO69" s="40">
        <v>12000</v>
      </c>
      <c r="AP69" s="40">
        <v>4</v>
      </c>
      <c r="AQ69" s="40">
        <v>11650</v>
      </c>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c r="AJE69"/>
      <c r="AJF69"/>
      <c r="AJG69"/>
      <c r="AJH69"/>
      <c r="AJI69"/>
      <c r="AJJ69"/>
      <c r="AJK69"/>
      <c r="AJL69"/>
      <c r="AJM69"/>
      <c r="AJN69"/>
      <c r="AJO69"/>
      <c r="AJP69"/>
      <c r="AJQ69"/>
      <c r="AJR69"/>
      <c r="AJS69"/>
      <c r="AJT69"/>
      <c r="AJU69"/>
      <c r="AJV69"/>
      <c r="AJW69"/>
      <c r="AJX69"/>
      <c r="AJY69"/>
      <c r="AJZ69"/>
      <c r="AKA69"/>
      <c r="AKB69"/>
      <c r="AKC69"/>
      <c r="AKD69"/>
      <c r="AKE69"/>
      <c r="AKF69"/>
      <c r="AKG69"/>
      <c r="AKH69"/>
      <c r="AKI69"/>
      <c r="AKJ69"/>
      <c r="AKK69"/>
      <c r="AKL69"/>
      <c r="AKM69"/>
      <c r="AKN69"/>
      <c r="AKO69"/>
      <c r="AKP69"/>
      <c r="AKQ69"/>
      <c r="AKR69"/>
      <c r="AKS69"/>
      <c r="AKT69"/>
      <c r="AKU69"/>
      <c r="AKV69"/>
      <c r="AKW69"/>
      <c r="AKX69"/>
      <c r="AKY69"/>
      <c r="AKZ69"/>
      <c r="ALA69"/>
      <c r="ALB69"/>
      <c r="ALC69"/>
      <c r="ALD69"/>
      <c r="ALE69"/>
      <c r="ALF69"/>
      <c r="ALG69"/>
      <c r="ALH69"/>
      <c r="ALI69"/>
      <c r="ALJ69"/>
      <c r="ALK69"/>
      <c r="ALL69"/>
      <c r="ALM69"/>
      <c r="ALN69"/>
      <c r="ALO69"/>
      <c r="ALP69"/>
      <c r="ALQ69"/>
      <c r="ALR69"/>
      <c r="ALS69"/>
      <c r="ALT69"/>
      <c r="ALU69"/>
      <c r="ALV69"/>
      <c r="ALW69"/>
      <c r="ALX69"/>
      <c r="ALY69"/>
      <c r="ALZ69"/>
      <c r="AMA69"/>
      <c r="AMB69"/>
      <c r="AMC69"/>
      <c r="AMD69"/>
      <c r="AME69"/>
      <c r="AMF69"/>
      <c r="AMG69"/>
      <c r="AMH69"/>
      <c r="AMI69"/>
      <c r="AMJ69"/>
      <c r="AMK69"/>
      <c r="AML69"/>
      <c r="AMM69"/>
      <c r="AMN69"/>
      <c r="AMO69"/>
      <c r="AMP69"/>
      <c r="AMQ69"/>
      <c r="AMR69"/>
      <c r="AMS69"/>
      <c r="AMT69"/>
      <c r="AMU69"/>
      <c r="AMV69"/>
      <c r="AMW69"/>
      <c r="AMX69"/>
      <c r="AMY69"/>
      <c r="AMZ69"/>
      <c r="ANA69"/>
      <c r="ANB69"/>
      <c r="ANC69"/>
      <c r="AND69"/>
      <c r="ANE69"/>
      <c r="ANF69"/>
      <c r="ANG69"/>
      <c r="ANH69"/>
      <c r="ANI69"/>
      <c r="ANJ69"/>
      <c r="ANK69"/>
      <c r="ANL69"/>
      <c r="ANM69"/>
      <c r="ANN69"/>
      <c r="ANO69"/>
      <c r="ANP69"/>
      <c r="ANQ69"/>
      <c r="ANR69"/>
      <c r="ANS69"/>
      <c r="ANT69"/>
      <c r="ANU69"/>
      <c r="ANV69"/>
      <c r="ANW69"/>
      <c r="ANX69"/>
      <c r="ANY69"/>
      <c r="ANZ69"/>
      <c r="AOA69"/>
      <c r="AOB69"/>
      <c r="AOC69"/>
      <c r="AOD69"/>
      <c r="AOE69"/>
      <c r="AOF69"/>
      <c r="AOG69"/>
      <c r="AOH69"/>
      <c r="AOI69"/>
      <c r="AOJ69"/>
      <c r="AOK69"/>
      <c r="AOL69"/>
      <c r="AOM69"/>
      <c r="AON69"/>
      <c r="AOO69"/>
      <c r="AOP69"/>
      <c r="AOQ69"/>
      <c r="AOR69"/>
      <c r="AOS69"/>
      <c r="AOT69"/>
      <c r="AOU69"/>
      <c r="AOV69"/>
      <c r="AOW69"/>
      <c r="AOX69"/>
      <c r="AOY69"/>
      <c r="AOZ69"/>
      <c r="APA69"/>
      <c r="APB69"/>
      <c r="APC69"/>
      <c r="APD69"/>
      <c r="APE69"/>
      <c r="APF69"/>
      <c r="APG69"/>
      <c r="APH69"/>
      <c r="API69"/>
      <c r="APJ69"/>
      <c r="APK69"/>
      <c r="APL69"/>
      <c r="APM69"/>
      <c r="APN69"/>
      <c r="APO69"/>
      <c r="APP69"/>
      <c r="APQ69"/>
      <c r="APR69"/>
      <c r="APS69"/>
      <c r="APT69"/>
      <c r="APU69"/>
      <c r="APV69"/>
      <c r="APW69"/>
      <c r="APX69"/>
      <c r="APY69"/>
      <c r="APZ69"/>
      <c r="AQA69"/>
      <c r="AQB69"/>
      <c r="AQC69"/>
      <c r="AQD69"/>
      <c r="AQE69"/>
      <c r="AQF69"/>
      <c r="AQG69"/>
      <c r="AQH69"/>
      <c r="AQI69"/>
      <c r="AQJ69"/>
      <c r="AQK69"/>
      <c r="AQL69"/>
      <c r="AQM69"/>
      <c r="AQN69"/>
      <c r="AQO69"/>
      <c r="AQP69"/>
      <c r="AQQ69"/>
      <c r="AQR69"/>
      <c r="AQS69"/>
      <c r="AQT69"/>
      <c r="AQU69"/>
      <c r="AQV69"/>
      <c r="AQW69"/>
      <c r="AQX69"/>
      <c r="AQY69"/>
      <c r="AQZ69"/>
      <c r="ARA69"/>
      <c r="ARB69"/>
      <c r="ARC69"/>
      <c r="ARD69"/>
      <c r="ARE69"/>
      <c r="ARF69"/>
      <c r="ARG69"/>
      <c r="ARH69"/>
      <c r="ARI69"/>
      <c r="ARJ69"/>
      <c r="ARK69"/>
      <c r="ARL69"/>
      <c r="ARM69"/>
      <c r="ARN69"/>
      <c r="ARO69"/>
      <c r="ARP69"/>
      <c r="ARQ69"/>
      <c r="ARR69"/>
      <c r="ARS69"/>
      <c r="ART69"/>
      <c r="ARU69"/>
      <c r="ARV69"/>
      <c r="ARW69"/>
      <c r="ARX69"/>
      <c r="ARY69"/>
      <c r="ARZ69"/>
      <c r="ASA69"/>
      <c r="ASB69"/>
      <c r="ASC69"/>
      <c r="ASD69"/>
      <c r="ASE69"/>
      <c r="ASF69"/>
      <c r="ASG69"/>
      <c r="ASH69"/>
      <c r="ASI69"/>
      <c r="ASJ69"/>
      <c r="ASK69"/>
      <c r="ASL69"/>
      <c r="ASM69"/>
      <c r="ASN69"/>
      <c r="ASO69"/>
      <c r="ASP69"/>
      <c r="ASQ69"/>
      <c r="ASR69"/>
      <c r="ASS69"/>
      <c r="AST69"/>
      <c r="ASU69"/>
      <c r="ASV69"/>
      <c r="ASW69"/>
      <c r="ASX69"/>
      <c r="ASY69"/>
      <c r="ASZ69"/>
      <c r="ATA69"/>
      <c r="ATB69"/>
      <c r="ATC69"/>
      <c r="ATD69"/>
      <c r="ATE69"/>
      <c r="ATF69"/>
      <c r="ATG69"/>
      <c r="ATH69"/>
      <c r="ATI69"/>
      <c r="ATJ69"/>
      <c r="ATK69"/>
      <c r="ATL69"/>
      <c r="ATM69"/>
      <c r="ATN69"/>
      <c r="ATO69"/>
      <c r="ATP69"/>
      <c r="ATQ69"/>
      <c r="ATR69"/>
      <c r="ATS69"/>
      <c r="ATT69"/>
      <c r="ATU69"/>
      <c r="ATV69"/>
      <c r="ATW69"/>
      <c r="ATX69"/>
      <c r="ATY69"/>
      <c r="ATZ69"/>
      <c r="AUA69"/>
      <c r="AUB69"/>
      <c r="AUC69"/>
      <c r="AUD69"/>
      <c r="AUE69"/>
      <c r="AUF69"/>
      <c r="AUG69"/>
      <c r="AUH69"/>
      <c r="AUI69"/>
      <c r="AUJ69"/>
      <c r="AUK69"/>
      <c r="AUL69"/>
      <c r="AUM69"/>
      <c r="AUN69"/>
      <c r="AUO69"/>
      <c r="AUP69"/>
      <c r="AUQ69"/>
      <c r="AUR69"/>
      <c r="AUS69"/>
      <c r="AUT69"/>
      <c r="AUU69"/>
      <c r="AUV69"/>
      <c r="AUW69"/>
      <c r="AUX69"/>
      <c r="AUY69"/>
      <c r="AUZ69"/>
      <c r="AVA69"/>
      <c r="AVB69"/>
      <c r="AVC69"/>
      <c r="AVD69"/>
      <c r="AVE69"/>
      <c r="AVF69"/>
      <c r="AVG69"/>
      <c r="AVH69"/>
      <c r="AVI69"/>
      <c r="AVJ69"/>
      <c r="AVK69"/>
      <c r="AVL69"/>
      <c r="AVM69"/>
      <c r="AVN69"/>
      <c r="AVO69"/>
      <c r="AVP69"/>
      <c r="AVQ69"/>
      <c r="AVR69"/>
      <c r="AVS69"/>
      <c r="AVT69"/>
      <c r="AVU69"/>
      <c r="AVV69"/>
      <c r="AVW69"/>
      <c r="AVX69"/>
      <c r="AVY69"/>
      <c r="AVZ69"/>
      <c r="AWA69"/>
    </row>
    <row r="70" spans="1:1275" ht="15" x14ac:dyDescent="0.25">
      <c r="A70" s="10" t="s">
        <v>194</v>
      </c>
      <c r="B70" s="40">
        <v>35</v>
      </c>
      <c r="C70" s="40">
        <v>12955.617343486221</v>
      </c>
      <c r="D70" s="40">
        <v>68</v>
      </c>
      <c r="E70" s="40">
        <v>13283.767005809941</v>
      </c>
      <c r="F70" s="40">
        <v>124</v>
      </c>
      <c r="G70" s="40">
        <v>13242.73595597601</v>
      </c>
      <c r="H70" s="40">
        <v>93</v>
      </c>
      <c r="I70" s="40">
        <v>12932.83894580482</v>
      </c>
      <c r="J70" s="40">
        <v>320</v>
      </c>
      <c r="K70" s="40">
        <v>13129.987637243659</v>
      </c>
      <c r="L70" s="40">
        <v>12</v>
      </c>
      <c r="M70" s="40">
        <v>15953.335422795557</v>
      </c>
      <c r="N70" s="40">
        <v>17</v>
      </c>
      <c r="O70" s="40">
        <v>23726.260632897549</v>
      </c>
      <c r="P70" s="40">
        <v>31</v>
      </c>
      <c r="Q70" s="40">
        <v>16927.567521052984</v>
      </c>
      <c r="R70" s="40">
        <v>19</v>
      </c>
      <c r="S70" s="40">
        <v>22518.362511448613</v>
      </c>
      <c r="T70" s="40">
        <v>79</v>
      </c>
      <c r="U70" s="40">
        <v>19587.214388645192</v>
      </c>
      <c r="V70" s="40">
        <v>4</v>
      </c>
      <c r="W70" s="40">
        <v>31677.968757790964</v>
      </c>
      <c r="X70" s="40">
        <v>10</v>
      </c>
      <c r="Y70" s="40">
        <v>18455.358758289589</v>
      </c>
      <c r="Z70" s="40">
        <v>5</v>
      </c>
      <c r="AA70" s="40">
        <v>11283.166674977027</v>
      </c>
      <c r="AB70" s="40">
        <v>7</v>
      </c>
      <c r="AC70" s="40">
        <v>12818.307148911834</v>
      </c>
      <c r="AD70" s="40">
        <v>26</v>
      </c>
      <c r="AE70" s="40">
        <v>17592.671001204908</v>
      </c>
      <c r="AF70" s="40">
        <v>16</v>
      </c>
      <c r="AG70" s="40">
        <v>20532.197959925063</v>
      </c>
      <c r="AH70" s="40">
        <v>51</v>
      </c>
      <c r="AI70" s="40">
        <v>12615.704514006589</v>
      </c>
      <c r="AJ70" s="40">
        <v>71</v>
      </c>
      <c r="AK70" s="40">
        <v>13905.782329865675</v>
      </c>
      <c r="AL70" s="40">
        <v>64</v>
      </c>
      <c r="AM70" s="40">
        <v>15144.319525624629</v>
      </c>
      <c r="AN70" s="40">
        <v>202</v>
      </c>
      <c r="AO70" s="40">
        <v>14497.342042740484</v>
      </c>
      <c r="AP70" s="40">
        <v>627</v>
      </c>
      <c r="AQ70" s="40">
        <v>14569.152343358624</v>
      </c>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c r="AIV70"/>
      <c r="AIW70"/>
      <c r="AIX70"/>
      <c r="AIY70"/>
      <c r="AIZ70"/>
      <c r="AJA70"/>
      <c r="AJB70"/>
      <c r="AJC70"/>
      <c r="AJD70"/>
      <c r="AJE70"/>
      <c r="AJF70"/>
      <c r="AJG70"/>
      <c r="AJH70"/>
      <c r="AJI70"/>
      <c r="AJJ70"/>
      <c r="AJK70"/>
      <c r="AJL70"/>
      <c r="AJM70"/>
      <c r="AJN70"/>
      <c r="AJO70"/>
      <c r="AJP70"/>
      <c r="AJQ70"/>
      <c r="AJR70"/>
      <c r="AJS70"/>
      <c r="AJT70"/>
      <c r="AJU70"/>
      <c r="AJV70"/>
      <c r="AJW70"/>
      <c r="AJX70"/>
      <c r="AJY70"/>
      <c r="AJZ70"/>
      <c r="AKA70"/>
      <c r="AKB70"/>
      <c r="AKC70"/>
      <c r="AKD70"/>
      <c r="AKE70"/>
      <c r="AKF70"/>
      <c r="AKG70"/>
      <c r="AKH70"/>
      <c r="AKI70"/>
      <c r="AKJ70"/>
      <c r="AKK70"/>
      <c r="AKL70"/>
      <c r="AKM70"/>
      <c r="AKN70"/>
      <c r="AKO70"/>
      <c r="AKP70"/>
      <c r="AKQ70"/>
      <c r="AKR70"/>
      <c r="AKS70"/>
      <c r="AKT70"/>
      <c r="AKU70"/>
      <c r="AKV70"/>
      <c r="AKW70"/>
      <c r="AKX70"/>
      <c r="AKY70"/>
      <c r="AKZ70"/>
      <c r="ALA70"/>
      <c r="ALB70"/>
      <c r="ALC70"/>
      <c r="ALD70"/>
      <c r="ALE70"/>
      <c r="ALF70"/>
      <c r="ALG70"/>
      <c r="ALH70"/>
      <c r="ALI70"/>
      <c r="ALJ70"/>
      <c r="ALK70"/>
      <c r="ALL70"/>
      <c r="ALM70"/>
      <c r="ALN70"/>
      <c r="ALO70"/>
      <c r="ALP70"/>
      <c r="ALQ70"/>
      <c r="ALR70"/>
      <c r="ALS70"/>
      <c r="ALT70"/>
      <c r="ALU70"/>
      <c r="ALV70"/>
      <c r="ALW70"/>
      <c r="ALX70"/>
      <c r="ALY70"/>
      <c r="ALZ70"/>
      <c r="AMA70"/>
      <c r="AMB70"/>
      <c r="AMC70"/>
      <c r="AMD70"/>
      <c r="AME70"/>
      <c r="AMF70"/>
      <c r="AMG70"/>
      <c r="AMH70"/>
      <c r="AMI70"/>
      <c r="AMJ70"/>
      <c r="AMK70"/>
      <c r="AML70"/>
      <c r="AMM70"/>
      <c r="AMN70"/>
      <c r="AMO70"/>
      <c r="AMP70"/>
      <c r="AMQ70"/>
      <c r="AMR70"/>
      <c r="AMS70"/>
      <c r="AMT70"/>
      <c r="AMU70"/>
      <c r="AMV70"/>
      <c r="AMW70"/>
      <c r="AMX70"/>
      <c r="AMY70"/>
      <c r="AMZ70"/>
      <c r="ANA70"/>
      <c r="ANB70"/>
      <c r="ANC70"/>
      <c r="AND70"/>
      <c r="ANE70"/>
      <c r="ANF70"/>
      <c r="ANG70"/>
      <c r="ANH70"/>
      <c r="ANI70"/>
      <c r="ANJ70"/>
      <c r="ANK70"/>
      <c r="ANL70"/>
      <c r="ANM70"/>
      <c r="ANN70"/>
      <c r="ANO70"/>
      <c r="ANP70"/>
      <c r="ANQ70"/>
      <c r="ANR70"/>
      <c r="ANS70"/>
      <c r="ANT70"/>
      <c r="ANU70"/>
      <c r="ANV70"/>
      <c r="ANW70"/>
      <c r="ANX70"/>
      <c r="ANY70"/>
      <c r="ANZ70"/>
      <c r="AOA70"/>
      <c r="AOB70"/>
      <c r="AOC70"/>
      <c r="AOD70"/>
      <c r="AOE70"/>
      <c r="AOF70"/>
      <c r="AOG70"/>
      <c r="AOH70"/>
      <c r="AOI70"/>
      <c r="AOJ70"/>
      <c r="AOK70"/>
      <c r="AOL70"/>
      <c r="AOM70"/>
      <c r="AON70"/>
      <c r="AOO70"/>
      <c r="AOP70"/>
      <c r="AOQ70"/>
      <c r="AOR70"/>
      <c r="AOS70"/>
      <c r="AOT70"/>
      <c r="AOU70"/>
      <c r="AOV70"/>
      <c r="AOW70"/>
      <c r="AOX70"/>
      <c r="AOY70"/>
      <c r="AOZ70"/>
      <c r="APA70"/>
      <c r="APB70"/>
      <c r="APC70"/>
      <c r="APD70"/>
      <c r="APE70"/>
      <c r="APF70"/>
      <c r="APG70"/>
      <c r="APH70"/>
      <c r="API70"/>
      <c r="APJ70"/>
      <c r="APK70"/>
      <c r="APL70"/>
      <c r="APM70"/>
      <c r="APN70"/>
      <c r="APO70"/>
      <c r="APP70"/>
      <c r="APQ70"/>
      <c r="APR70"/>
      <c r="APS70"/>
      <c r="APT70"/>
      <c r="APU70"/>
      <c r="APV70"/>
      <c r="APW70"/>
      <c r="APX70"/>
      <c r="APY70"/>
      <c r="APZ70"/>
      <c r="AQA70"/>
      <c r="AQB70"/>
      <c r="AQC70"/>
      <c r="AQD70"/>
      <c r="AQE70"/>
      <c r="AQF70"/>
      <c r="AQG70"/>
      <c r="AQH70"/>
      <c r="AQI70"/>
      <c r="AQJ70"/>
      <c r="AQK70"/>
      <c r="AQL70"/>
      <c r="AQM70"/>
      <c r="AQN70"/>
      <c r="AQO70"/>
      <c r="AQP70"/>
      <c r="AQQ70"/>
      <c r="AQR70"/>
      <c r="AQS70"/>
      <c r="AQT70"/>
      <c r="AQU70"/>
      <c r="AQV70"/>
      <c r="AQW70"/>
      <c r="AQX70"/>
      <c r="AQY70"/>
      <c r="AQZ70"/>
      <c r="ARA70"/>
      <c r="ARB70"/>
      <c r="ARC70"/>
      <c r="ARD70"/>
      <c r="ARE70"/>
      <c r="ARF70"/>
      <c r="ARG70"/>
      <c r="ARH70"/>
      <c r="ARI70"/>
      <c r="ARJ70"/>
      <c r="ARK70"/>
      <c r="ARL70"/>
      <c r="ARM70"/>
      <c r="ARN70"/>
      <c r="ARO70"/>
      <c r="ARP70"/>
      <c r="ARQ70"/>
      <c r="ARR70"/>
      <c r="ARS70"/>
      <c r="ART70"/>
      <c r="ARU70"/>
      <c r="ARV70"/>
      <c r="ARW70"/>
      <c r="ARX70"/>
      <c r="ARY70"/>
      <c r="ARZ70"/>
      <c r="ASA70"/>
      <c r="ASB70"/>
      <c r="ASC70"/>
      <c r="ASD70"/>
      <c r="ASE70"/>
      <c r="ASF70"/>
      <c r="ASG70"/>
      <c r="ASH70"/>
      <c r="ASI70"/>
      <c r="ASJ70"/>
      <c r="ASK70"/>
      <c r="ASL70"/>
      <c r="ASM70"/>
      <c r="ASN70"/>
      <c r="ASO70"/>
      <c r="ASP70"/>
      <c r="ASQ70"/>
      <c r="ASR70"/>
      <c r="ASS70"/>
      <c r="AST70"/>
      <c r="ASU70"/>
      <c r="ASV70"/>
      <c r="ASW70"/>
      <c r="ASX70"/>
      <c r="ASY70"/>
      <c r="ASZ70"/>
      <c r="ATA70"/>
      <c r="ATB70"/>
      <c r="ATC70"/>
      <c r="ATD70"/>
      <c r="ATE70"/>
      <c r="ATF70"/>
      <c r="ATG70"/>
      <c r="ATH70"/>
      <c r="ATI70"/>
      <c r="ATJ70"/>
      <c r="ATK70"/>
      <c r="ATL70"/>
      <c r="ATM70"/>
      <c r="ATN70"/>
      <c r="ATO70"/>
      <c r="ATP70"/>
      <c r="ATQ70"/>
      <c r="ATR70"/>
      <c r="ATS70"/>
      <c r="ATT70"/>
      <c r="ATU70"/>
      <c r="ATV70"/>
      <c r="ATW70"/>
      <c r="ATX70"/>
      <c r="ATY70"/>
      <c r="ATZ70"/>
      <c r="AUA70"/>
      <c r="AUB70"/>
      <c r="AUC70"/>
      <c r="AUD70"/>
      <c r="AUE70"/>
      <c r="AUF70"/>
      <c r="AUG70"/>
      <c r="AUH70"/>
      <c r="AUI70"/>
      <c r="AUJ70"/>
      <c r="AUK70"/>
      <c r="AUL70"/>
      <c r="AUM70"/>
      <c r="AUN70"/>
      <c r="AUO70"/>
      <c r="AUP70"/>
      <c r="AUQ70"/>
      <c r="AUR70"/>
      <c r="AUS70"/>
      <c r="AUT70"/>
      <c r="AUU70"/>
      <c r="AUV70"/>
      <c r="AUW70"/>
      <c r="AUX70"/>
      <c r="AUY70"/>
      <c r="AUZ70"/>
      <c r="AVA70"/>
      <c r="AVB70"/>
      <c r="AVC70"/>
      <c r="AVD70"/>
      <c r="AVE70"/>
      <c r="AVF70"/>
      <c r="AVG70"/>
      <c r="AVH70"/>
      <c r="AVI70"/>
      <c r="AVJ70"/>
      <c r="AVK70"/>
      <c r="AVL70"/>
      <c r="AVM70"/>
      <c r="AVN70"/>
      <c r="AVO70"/>
      <c r="AVP70"/>
      <c r="AVQ70"/>
      <c r="AVR70"/>
      <c r="AVS70"/>
      <c r="AVT70"/>
      <c r="AVU70"/>
      <c r="AVV70"/>
      <c r="AVW70"/>
      <c r="AVX70"/>
      <c r="AVY70"/>
      <c r="AVZ70"/>
      <c r="AWA70"/>
    </row>
    <row r="71" spans="1:1275" ht="15" x14ac:dyDescent="0.25">
      <c r="A71" s="41" t="s">
        <v>192</v>
      </c>
      <c r="B71" s="40"/>
      <c r="C71" s="40"/>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v>1</v>
      </c>
      <c r="AM71" s="40">
        <v>6000</v>
      </c>
      <c r="AN71" s="40">
        <v>1</v>
      </c>
      <c r="AO71" s="40">
        <v>6000</v>
      </c>
      <c r="AP71" s="40">
        <v>1</v>
      </c>
      <c r="AQ71" s="40">
        <v>6000</v>
      </c>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c r="AMI71"/>
      <c r="AMJ71"/>
      <c r="AMK71"/>
      <c r="AML71"/>
      <c r="AMM71"/>
      <c r="AMN71"/>
      <c r="AMO71"/>
      <c r="AMP71"/>
      <c r="AMQ71"/>
      <c r="AMR71"/>
      <c r="AMS71"/>
      <c r="AMT71"/>
      <c r="AMU71"/>
      <c r="AMV71"/>
      <c r="AMW71"/>
      <c r="AMX71"/>
      <c r="AMY71"/>
      <c r="AMZ71"/>
      <c r="ANA71"/>
      <c r="ANB71"/>
      <c r="ANC71"/>
      <c r="AND71"/>
      <c r="ANE71"/>
      <c r="ANF71"/>
      <c r="ANG71"/>
      <c r="ANH71"/>
      <c r="ANI71"/>
      <c r="ANJ71"/>
      <c r="ANK71"/>
      <c r="ANL71"/>
      <c r="ANM71"/>
      <c r="ANN71"/>
      <c r="ANO71"/>
      <c r="ANP71"/>
      <c r="ANQ71"/>
      <c r="ANR71"/>
      <c r="ANS71"/>
      <c r="ANT71"/>
      <c r="ANU71"/>
      <c r="ANV71"/>
      <c r="ANW71"/>
      <c r="ANX71"/>
      <c r="ANY71"/>
      <c r="ANZ71"/>
      <c r="AOA71"/>
      <c r="AOB71"/>
      <c r="AOC71"/>
      <c r="AOD71"/>
      <c r="AOE71"/>
      <c r="AOF71"/>
      <c r="AOG71"/>
      <c r="AOH71"/>
      <c r="AOI71"/>
      <c r="AOJ71"/>
      <c r="AOK71"/>
      <c r="AOL71"/>
      <c r="AOM71"/>
      <c r="AON71"/>
      <c r="AOO71"/>
      <c r="AOP71"/>
      <c r="AOQ71"/>
      <c r="AOR71"/>
      <c r="AOS71"/>
      <c r="AOT71"/>
      <c r="AOU71"/>
      <c r="AOV71"/>
      <c r="AOW71"/>
      <c r="AOX71"/>
      <c r="AOY71"/>
      <c r="AOZ71"/>
      <c r="APA71"/>
      <c r="APB71"/>
      <c r="APC71"/>
      <c r="APD71"/>
      <c r="APE71"/>
      <c r="APF71"/>
      <c r="APG71"/>
      <c r="APH71"/>
      <c r="API71"/>
      <c r="APJ71"/>
      <c r="APK71"/>
      <c r="APL71"/>
      <c r="APM71"/>
      <c r="APN71"/>
      <c r="APO71"/>
      <c r="APP71"/>
      <c r="APQ71"/>
      <c r="APR71"/>
      <c r="APS71"/>
      <c r="APT71"/>
      <c r="APU71"/>
      <c r="APV71"/>
      <c r="APW71"/>
      <c r="APX71"/>
      <c r="APY71"/>
      <c r="APZ71"/>
      <c r="AQA71"/>
      <c r="AQB71"/>
      <c r="AQC71"/>
      <c r="AQD71"/>
      <c r="AQE71"/>
      <c r="AQF71"/>
      <c r="AQG71"/>
      <c r="AQH71"/>
      <c r="AQI71"/>
      <c r="AQJ71"/>
      <c r="AQK71"/>
      <c r="AQL71"/>
      <c r="AQM71"/>
      <c r="AQN71"/>
      <c r="AQO71"/>
      <c r="AQP71"/>
      <c r="AQQ71"/>
      <c r="AQR71"/>
      <c r="AQS71"/>
      <c r="AQT71"/>
      <c r="AQU71"/>
      <c r="AQV71"/>
      <c r="AQW71"/>
      <c r="AQX71"/>
      <c r="AQY71"/>
      <c r="AQZ71"/>
      <c r="ARA71"/>
      <c r="ARB71"/>
      <c r="ARC71"/>
      <c r="ARD71"/>
      <c r="ARE71"/>
      <c r="ARF71"/>
      <c r="ARG71"/>
      <c r="ARH71"/>
      <c r="ARI71"/>
      <c r="ARJ71"/>
      <c r="ARK71"/>
      <c r="ARL71"/>
      <c r="ARM71"/>
      <c r="ARN71"/>
      <c r="ARO71"/>
      <c r="ARP71"/>
      <c r="ARQ71"/>
      <c r="ARR71"/>
      <c r="ARS71"/>
      <c r="ART71"/>
      <c r="ARU71"/>
      <c r="ARV71"/>
      <c r="ARW71"/>
      <c r="ARX71"/>
      <c r="ARY71"/>
      <c r="ARZ71"/>
      <c r="ASA71"/>
      <c r="ASB71"/>
      <c r="ASC71"/>
      <c r="ASD71"/>
      <c r="ASE71"/>
      <c r="ASF71"/>
      <c r="ASG71"/>
      <c r="ASH71"/>
      <c r="ASI71"/>
      <c r="ASJ71"/>
      <c r="ASK71"/>
      <c r="ASL71"/>
      <c r="ASM71"/>
      <c r="ASN71"/>
      <c r="ASO71"/>
      <c r="ASP71"/>
      <c r="ASQ71"/>
      <c r="ASR71"/>
      <c r="ASS71"/>
      <c r="AST71"/>
      <c r="ASU71"/>
      <c r="ASV71"/>
      <c r="ASW71"/>
      <c r="ASX71"/>
      <c r="ASY71"/>
      <c r="ASZ71"/>
      <c r="ATA71"/>
      <c r="ATB71"/>
      <c r="ATC71"/>
      <c r="ATD71"/>
      <c r="ATE71"/>
      <c r="ATF71"/>
      <c r="ATG71"/>
      <c r="ATH71"/>
      <c r="ATI71"/>
      <c r="ATJ71"/>
      <c r="ATK71"/>
      <c r="ATL71"/>
      <c r="ATM71"/>
      <c r="ATN71"/>
      <c r="ATO71"/>
      <c r="ATP71"/>
      <c r="ATQ71"/>
      <c r="ATR71"/>
      <c r="ATS71"/>
      <c r="ATT71"/>
      <c r="ATU71"/>
      <c r="ATV71"/>
      <c r="ATW71"/>
      <c r="ATX71"/>
      <c r="ATY71"/>
      <c r="ATZ71"/>
      <c r="AUA71"/>
      <c r="AUB71"/>
      <c r="AUC71"/>
      <c r="AUD71"/>
      <c r="AUE71"/>
      <c r="AUF71"/>
      <c r="AUG71"/>
      <c r="AUH71"/>
      <c r="AUI71"/>
      <c r="AUJ71"/>
      <c r="AUK71"/>
      <c r="AUL71"/>
      <c r="AUM71"/>
      <c r="AUN71"/>
      <c r="AUO71"/>
      <c r="AUP71"/>
      <c r="AUQ71"/>
      <c r="AUR71"/>
      <c r="AUS71"/>
      <c r="AUT71"/>
      <c r="AUU71"/>
      <c r="AUV71"/>
      <c r="AUW71"/>
      <c r="AUX71"/>
      <c r="AUY71"/>
      <c r="AUZ71"/>
      <c r="AVA71"/>
      <c r="AVB71"/>
      <c r="AVC71"/>
      <c r="AVD71"/>
      <c r="AVE71"/>
      <c r="AVF71"/>
      <c r="AVG71"/>
      <c r="AVH71"/>
      <c r="AVI71"/>
      <c r="AVJ71"/>
      <c r="AVK71"/>
      <c r="AVL71"/>
      <c r="AVM71"/>
      <c r="AVN71"/>
      <c r="AVO71"/>
      <c r="AVP71"/>
      <c r="AVQ71"/>
      <c r="AVR71"/>
      <c r="AVS71"/>
      <c r="AVT71"/>
      <c r="AVU71"/>
      <c r="AVV71"/>
      <c r="AVW71"/>
      <c r="AVX71"/>
      <c r="AVY71"/>
      <c r="AVZ71"/>
      <c r="AWA71"/>
    </row>
    <row r="72" spans="1:1275" ht="15" x14ac:dyDescent="0.25">
      <c r="A72" s="41" t="s">
        <v>194</v>
      </c>
      <c r="B72" s="40"/>
      <c r="C72" s="40"/>
      <c r="D72" s="40"/>
      <c r="E72" s="40"/>
      <c r="F72" s="40"/>
      <c r="G72" s="40"/>
      <c r="H72" s="40">
        <v>1</v>
      </c>
      <c r="I72" s="40">
        <v>12000</v>
      </c>
      <c r="J72" s="40">
        <v>1</v>
      </c>
      <c r="K72" s="40">
        <v>12000</v>
      </c>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v>1</v>
      </c>
      <c r="AQ72" s="40">
        <v>12000</v>
      </c>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c r="AMK72"/>
      <c r="AML72"/>
      <c r="AMM72"/>
      <c r="AMN72"/>
      <c r="AMO72"/>
      <c r="AMP72"/>
      <c r="AMQ72"/>
      <c r="AMR72"/>
      <c r="AMS72"/>
      <c r="AMT72"/>
      <c r="AMU72"/>
      <c r="AMV72"/>
      <c r="AMW72"/>
      <c r="AMX72"/>
      <c r="AMY72"/>
      <c r="AMZ72"/>
      <c r="ANA72"/>
      <c r="ANB72"/>
      <c r="ANC72"/>
      <c r="AND72"/>
      <c r="ANE72"/>
      <c r="ANF72"/>
      <c r="ANG72"/>
      <c r="ANH72"/>
      <c r="ANI72"/>
      <c r="ANJ72"/>
      <c r="ANK72"/>
      <c r="ANL72"/>
      <c r="ANM72"/>
      <c r="ANN72"/>
      <c r="ANO72"/>
      <c r="ANP72"/>
      <c r="ANQ72"/>
      <c r="ANR72"/>
      <c r="ANS72"/>
      <c r="ANT72"/>
      <c r="ANU72"/>
      <c r="ANV72"/>
      <c r="ANW72"/>
      <c r="ANX72"/>
      <c r="ANY72"/>
      <c r="ANZ72"/>
      <c r="AOA72"/>
      <c r="AOB72"/>
      <c r="AOC72"/>
      <c r="AOD72"/>
      <c r="AOE72"/>
      <c r="AOF72"/>
      <c r="AOG72"/>
      <c r="AOH72"/>
      <c r="AOI72"/>
      <c r="AOJ72"/>
      <c r="AOK72"/>
      <c r="AOL72"/>
      <c r="AOM72"/>
      <c r="AON72"/>
      <c r="AOO72"/>
      <c r="AOP72"/>
      <c r="AOQ72"/>
      <c r="AOR72"/>
      <c r="AOS72"/>
      <c r="AOT72"/>
      <c r="AOU72"/>
      <c r="AOV72"/>
      <c r="AOW72"/>
      <c r="AOX72"/>
      <c r="AOY72"/>
      <c r="AOZ72"/>
      <c r="APA72"/>
      <c r="APB72"/>
      <c r="APC72"/>
      <c r="APD72"/>
      <c r="APE72"/>
      <c r="APF72"/>
      <c r="APG72"/>
      <c r="APH72"/>
      <c r="API72"/>
      <c r="APJ72"/>
      <c r="APK72"/>
      <c r="APL72"/>
      <c r="APM72"/>
      <c r="APN72"/>
      <c r="APO72"/>
      <c r="APP72"/>
      <c r="APQ72"/>
      <c r="APR72"/>
      <c r="APS72"/>
      <c r="APT72"/>
      <c r="APU72"/>
      <c r="APV72"/>
      <c r="APW72"/>
      <c r="APX72"/>
      <c r="APY72"/>
      <c r="APZ72"/>
      <c r="AQA72"/>
      <c r="AQB72"/>
      <c r="AQC72"/>
      <c r="AQD72"/>
      <c r="AQE72"/>
      <c r="AQF72"/>
      <c r="AQG72"/>
      <c r="AQH72"/>
      <c r="AQI72"/>
      <c r="AQJ72"/>
      <c r="AQK72"/>
      <c r="AQL72"/>
      <c r="AQM72"/>
      <c r="AQN72"/>
      <c r="AQO72"/>
      <c r="AQP72"/>
      <c r="AQQ72"/>
      <c r="AQR72"/>
      <c r="AQS72"/>
      <c r="AQT72"/>
      <c r="AQU72"/>
      <c r="AQV72"/>
      <c r="AQW72"/>
      <c r="AQX72"/>
      <c r="AQY72"/>
      <c r="AQZ72"/>
      <c r="ARA72"/>
      <c r="ARB72"/>
      <c r="ARC72"/>
      <c r="ARD72"/>
      <c r="ARE72"/>
      <c r="ARF72"/>
      <c r="ARG72"/>
      <c r="ARH72"/>
      <c r="ARI72"/>
      <c r="ARJ72"/>
      <c r="ARK72"/>
      <c r="ARL72"/>
      <c r="ARM72"/>
      <c r="ARN72"/>
      <c r="ARO72"/>
      <c r="ARP72"/>
      <c r="ARQ72"/>
      <c r="ARR72"/>
      <c r="ARS72"/>
      <c r="ART72"/>
      <c r="ARU72"/>
      <c r="ARV72"/>
      <c r="ARW72"/>
      <c r="ARX72"/>
      <c r="ARY72"/>
      <c r="ARZ72"/>
      <c r="ASA72"/>
      <c r="ASB72"/>
      <c r="ASC72"/>
      <c r="ASD72"/>
      <c r="ASE72"/>
      <c r="ASF72"/>
      <c r="ASG72"/>
      <c r="ASH72"/>
      <c r="ASI72"/>
      <c r="ASJ72"/>
      <c r="ASK72"/>
      <c r="ASL72"/>
      <c r="ASM72"/>
      <c r="ASN72"/>
      <c r="ASO72"/>
      <c r="ASP72"/>
      <c r="ASQ72"/>
      <c r="ASR72"/>
      <c r="ASS72"/>
      <c r="AST72"/>
      <c r="ASU72"/>
      <c r="ASV72"/>
      <c r="ASW72"/>
      <c r="ASX72"/>
      <c r="ASY72"/>
      <c r="ASZ72"/>
      <c r="ATA72"/>
      <c r="ATB72"/>
      <c r="ATC72"/>
      <c r="ATD72"/>
      <c r="ATE72"/>
      <c r="ATF72"/>
      <c r="ATG72"/>
      <c r="ATH72"/>
      <c r="ATI72"/>
      <c r="ATJ72"/>
      <c r="ATK72"/>
      <c r="ATL72"/>
      <c r="ATM72"/>
      <c r="ATN72"/>
      <c r="ATO72"/>
      <c r="ATP72"/>
      <c r="ATQ72"/>
      <c r="ATR72"/>
      <c r="ATS72"/>
      <c r="ATT72"/>
      <c r="ATU72"/>
      <c r="ATV72"/>
      <c r="ATW72"/>
      <c r="ATX72"/>
      <c r="ATY72"/>
      <c r="ATZ72"/>
      <c r="AUA72"/>
      <c r="AUB72"/>
      <c r="AUC72"/>
      <c r="AUD72"/>
      <c r="AUE72"/>
      <c r="AUF72"/>
      <c r="AUG72"/>
      <c r="AUH72"/>
      <c r="AUI72"/>
      <c r="AUJ72"/>
      <c r="AUK72"/>
      <c r="AUL72"/>
      <c r="AUM72"/>
      <c r="AUN72"/>
      <c r="AUO72"/>
      <c r="AUP72"/>
      <c r="AUQ72"/>
      <c r="AUR72"/>
      <c r="AUS72"/>
      <c r="AUT72"/>
      <c r="AUU72"/>
      <c r="AUV72"/>
      <c r="AUW72"/>
      <c r="AUX72"/>
      <c r="AUY72"/>
      <c r="AUZ72"/>
      <c r="AVA72"/>
      <c r="AVB72"/>
      <c r="AVC72"/>
      <c r="AVD72"/>
      <c r="AVE72"/>
      <c r="AVF72"/>
      <c r="AVG72"/>
      <c r="AVH72"/>
      <c r="AVI72"/>
      <c r="AVJ72"/>
      <c r="AVK72"/>
      <c r="AVL72"/>
      <c r="AVM72"/>
      <c r="AVN72"/>
      <c r="AVO72"/>
      <c r="AVP72"/>
      <c r="AVQ72"/>
      <c r="AVR72"/>
      <c r="AVS72"/>
      <c r="AVT72"/>
      <c r="AVU72"/>
      <c r="AVV72"/>
      <c r="AVW72"/>
      <c r="AVX72"/>
      <c r="AVY72"/>
      <c r="AVZ72"/>
      <c r="AWA72"/>
    </row>
    <row r="73" spans="1:1275" ht="15" x14ac:dyDescent="0.25">
      <c r="A73" s="41" t="s">
        <v>196</v>
      </c>
      <c r="B73" s="40"/>
      <c r="C73" s="40"/>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v>1</v>
      </c>
      <c r="AK73" s="40">
        <v>36000</v>
      </c>
      <c r="AL73" s="40"/>
      <c r="AM73" s="40"/>
      <c r="AN73" s="40">
        <v>1</v>
      </c>
      <c r="AO73" s="40">
        <v>36000</v>
      </c>
      <c r="AP73" s="40">
        <v>1</v>
      </c>
      <c r="AQ73" s="40">
        <v>36000</v>
      </c>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AJE73"/>
      <c r="AJF73"/>
      <c r="AJG73"/>
      <c r="AJH73"/>
      <c r="AJI73"/>
      <c r="AJJ73"/>
      <c r="AJK73"/>
      <c r="AJL73"/>
      <c r="AJM73"/>
      <c r="AJN73"/>
      <c r="AJO73"/>
      <c r="AJP73"/>
      <c r="AJQ73"/>
      <c r="AJR73"/>
      <c r="AJS73"/>
      <c r="AJT73"/>
      <c r="AJU73"/>
      <c r="AJV73"/>
      <c r="AJW73"/>
      <c r="AJX73"/>
      <c r="AJY73"/>
      <c r="AJZ73"/>
      <c r="AKA73"/>
      <c r="AKB73"/>
      <c r="AKC73"/>
      <c r="AKD73"/>
      <c r="AKE73"/>
      <c r="AKF73"/>
      <c r="AKG73"/>
      <c r="AKH73"/>
      <c r="AKI73"/>
      <c r="AKJ73"/>
      <c r="AKK73"/>
      <c r="AKL73"/>
      <c r="AKM73"/>
      <c r="AKN73"/>
      <c r="AKO73"/>
      <c r="AKP73"/>
      <c r="AKQ73"/>
      <c r="AKR73"/>
      <c r="AKS73"/>
      <c r="AKT73"/>
      <c r="AKU73"/>
      <c r="AKV73"/>
      <c r="AKW73"/>
      <c r="AKX73"/>
      <c r="AKY73"/>
      <c r="AKZ73"/>
      <c r="ALA73"/>
      <c r="ALB73"/>
      <c r="ALC73"/>
      <c r="ALD73"/>
      <c r="ALE73"/>
      <c r="ALF73"/>
      <c r="ALG73"/>
      <c r="ALH73"/>
      <c r="ALI73"/>
      <c r="ALJ73"/>
      <c r="ALK73"/>
      <c r="ALL73"/>
      <c r="ALM73"/>
      <c r="ALN73"/>
      <c r="ALO73"/>
      <c r="ALP73"/>
      <c r="ALQ73"/>
      <c r="ALR73"/>
      <c r="ALS73"/>
      <c r="ALT73"/>
      <c r="ALU73"/>
      <c r="ALV73"/>
      <c r="ALW73"/>
      <c r="ALX73"/>
      <c r="ALY73"/>
      <c r="ALZ73"/>
      <c r="AMA73"/>
      <c r="AMB73"/>
      <c r="AMC73"/>
      <c r="AMD73"/>
      <c r="AME73"/>
      <c r="AMF73"/>
      <c r="AMG73"/>
      <c r="AMH73"/>
      <c r="AMI73"/>
      <c r="AMJ73"/>
      <c r="AMK73"/>
      <c r="AML73"/>
      <c r="AMM73"/>
      <c r="AMN73"/>
      <c r="AMO73"/>
      <c r="AMP73"/>
      <c r="AMQ73"/>
      <c r="AMR73"/>
      <c r="AMS73"/>
      <c r="AMT73"/>
      <c r="AMU73"/>
      <c r="AMV73"/>
      <c r="AMW73"/>
      <c r="AMX73"/>
      <c r="AMY73"/>
      <c r="AMZ73"/>
      <c r="ANA73"/>
      <c r="ANB73"/>
      <c r="ANC73"/>
      <c r="AND73"/>
      <c r="ANE73"/>
      <c r="ANF73"/>
      <c r="ANG73"/>
      <c r="ANH73"/>
      <c r="ANI73"/>
      <c r="ANJ73"/>
      <c r="ANK73"/>
      <c r="ANL73"/>
      <c r="ANM73"/>
      <c r="ANN73"/>
      <c r="ANO73"/>
      <c r="ANP73"/>
      <c r="ANQ73"/>
      <c r="ANR73"/>
      <c r="ANS73"/>
      <c r="ANT73"/>
      <c r="ANU73"/>
      <c r="ANV73"/>
      <c r="ANW73"/>
      <c r="ANX73"/>
      <c r="ANY73"/>
      <c r="ANZ73"/>
      <c r="AOA73"/>
      <c r="AOB73"/>
      <c r="AOC73"/>
      <c r="AOD73"/>
      <c r="AOE73"/>
      <c r="AOF73"/>
      <c r="AOG73"/>
      <c r="AOH73"/>
      <c r="AOI73"/>
      <c r="AOJ73"/>
      <c r="AOK73"/>
      <c r="AOL73"/>
      <c r="AOM73"/>
      <c r="AON73"/>
      <c r="AOO73"/>
      <c r="AOP73"/>
      <c r="AOQ73"/>
      <c r="AOR73"/>
      <c r="AOS73"/>
      <c r="AOT73"/>
      <c r="AOU73"/>
      <c r="AOV73"/>
      <c r="AOW73"/>
      <c r="AOX73"/>
      <c r="AOY73"/>
      <c r="AOZ73"/>
      <c r="APA73"/>
      <c r="APB73"/>
      <c r="APC73"/>
      <c r="APD73"/>
      <c r="APE73"/>
      <c r="APF73"/>
      <c r="APG73"/>
      <c r="APH73"/>
      <c r="API73"/>
      <c r="APJ73"/>
      <c r="APK73"/>
      <c r="APL73"/>
      <c r="APM73"/>
      <c r="APN73"/>
      <c r="APO73"/>
      <c r="APP73"/>
      <c r="APQ73"/>
      <c r="APR73"/>
      <c r="APS73"/>
      <c r="APT73"/>
      <c r="APU73"/>
      <c r="APV73"/>
      <c r="APW73"/>
      <c r="APX73"/>
      <c r="APY73"/>
      <c r="APZ73"/>
      <c r="AQA73"/>
      <c r="AQB73"/>
      <c r="AQC73"/>
      <c r="AQD73"/>
      <c r="AQE73"/>
      <c r="AQF73"/>
      <c r="AQG73"/>
      <c r="AQH73"/>
      <c r="AQI73"/>
      <c r="AQJ73"/>
      <c r="AQK73"/>
      <c r="AQL73"/>
      <c r="AQM73"/>
      <c r="AQN73"/>
      <c r="AQO73"/>
      <c r="AQP73"/>
      <c r="AQQ73"/>
      <c r="AQR73"/>
      <c r="AQS73"/>
      <c r="AQT73"/>
      <c r="AQU73"/>
      <c r="AQV73"/>
      <c r="AQW73"/>
      <c r="AQX73"/>
      <c r="AQY73"/>
      <c r="AQZ73"/>
      <c r="ARA73"/>
      <c r="ARB73"/>
      <c r="ARC73"/>
      <c r="ARD73"/>
      <c r="ARE73"/>
      <c r="ARF73"/>
      <c r="ARG73"/>
      <c r="ARH73"/>
      <c r="ARI73"/>
      <c r="ARJ73"/>
      <c r="ARK73"/>
      <c r="ARL73"/>
      <c r="ARM73"/>
      <c r="ARN73"/>
      <c r="ARO73"/>
      <c r="ARP73"/>
      <c r="ARQ73"/>
      <c r="ARR73"/>
      <c r="ARS73"/>
      <c r="ART73"/>
      <c r="ARU73"/>
      <c r="ARV73"/>
      <c r="ARW73"/>
      <c r="ARX73"/>
      <c r="ARY73"/>
      <c r="ARZ73"/>
      <c r="ASA73"/>
      <c r="ASB73"/>
      <c r="ASC73"/>
      <c r="ASD73"/>
      <c r="ASE73"/>
      <c r="ASF73"/>
      <c r="ASG73"/>
      <c r="ASH73"/>
      <c r="ASI73"/>
      <c r="ASJ73"/>
      <c r="ASK73"/>
      <c r="ASL73"/>
      <c r="ASM73"/>
      <c r="ASN73"/>
      <c r="ASO73"/>
      <c r="ASP73"/>
      <c r="ASQ73"/>
      <c r="ASR73"/>
      <c r="ASS73"/>
      <c r="AST73"/>
      <c r="ASU73"/>
      <c r="ASV73"/>
      <c r="ASW73"/>
      <c r="ASX73"/>
      <c r="ASY73"/>
      <c r="ASZ73"/>
      <c r="ATA73"/>
      <c r="ATB73"/>
      <c r="ATC73"/>
      <c r="ATD73"/>
      <c r="ATE73"/>
      <c r="ATF73"/>
      <c r="ATG73"/>
      <c r="ATH73"/>
      <c r="ATI73"/>
      <c r="ATJ73"/>
      <c r="ATK73"/>
      <c r="ATL73"/>
      <c r="ATM73"/>
      <c r="ATN73"/>
      <c r="ATO73"/>
      <c r="ATP73"/>
      <c r="ATQ73"/>
      <c r="ATR73"/>
      <c r="ATS73"/>
      <c r="ATT73"/>
      <c r="ATU73"/>
      <c r="ATV73"/>
      <c r="ATW73"/>
      <c r="ATX73"/>
      <c r="ATY73"/>
      <c r="ATZ73"/>
      <c r="AUA73"/>
      <c r="AUB73"/>
      <c r="AUC73"/>
      <c r="AUD73"/>
      <c r="AUE73"/>
      <c r="AUF73"/>
      <c r="AUG73"/>
      <c r="AUH73"/>
      <c r="AUI73"/>
      <c r="AUJ73"/>
      <c r="AUK73"/>
      <c r="AUL73"/>
      <c r="AUM73"/>
      <c r="AUN73"/>
      <c r="AUO73"/>
      <c r="AUP73"/>
      <c r="AUQ73"/>
      <c r="AUR73"/>
      <c r="AUS73"/>
      <c r="AUT73"/>
      <c r="AUU73"/>
      <c r="AUV73"/>
      <c r="AUW73"/>
      <c r="AUX73"/>
      <c r="AUY73"/>
      <c r="AUZ73"/>
      <c r="AVA73"/>
      <c r="AVB73"/>
      <c r="AVC73"/>
      <c r="AVD73"/>
      <c r="AVE73"/>
      <c r="AVF73"/>
      <c r="AVG73"/>
      <c r="AVH73"/>
      <c r="AVI73"/>
      <c r="AVJ73"/>
      <c r="AVK73"/>
      <c r="AVL73"/>
      <c r="AVM73"/>
      <c r="AVN73"/>
      <c r="AVO73"/>
      <c r="AVP73"/>
      <c r="AVQ73"/>
      <c r="AVR73"/>
      <c r="AVS73"/>
      <c r="AVT73"/>
      <c r="AVU73"/>
      <c r="AVV73"/>
      <c r="AVW73"/>
      <c r="AVX73"/>
      <c r="AVY73"/>
      <c r="AVZ73"/>
      <c r="AWA73"/>
    </row>
    <row r="74" spans="1:1275" ht="15" x14ac:dyDescent="0.25">
      <c r="A74" s="41" t="s">
        <v>180</v>
      </c>
      <c r="B74" s="40"/>
      <c r="C74" s="40"/>
      <c r="D74" s="40">
        <v>1</v>
      </c>
      <c r="E74" s="40">
        <v>17598.017290051986</v>
      </c>
      <c r="F74" s="40"/>
      <c r="G74" s="40"/>
      <c r="H74" s="40"/>
      <c r="I74" s="40"/>
      <c r="J74" s="40">
        <v>1</v>
      </c>
      <c r="K74" s="40">
        <v>17598.017290051986</v>
      </c>
      <c r="L74" s="40">
        <v>1</v>
      </c>
      <c r="M74" s="40">
        <v>3000</v>
      </c>
      <c r="N74" s="40"/>
      <c r="O74" s="40"/>
      <c r="P74" s="40"/>
      <c r="Q74" s="40"/>
      <c r="R74" s="40"/>
      <c r="S74" s="40"/>
      <c r="T74" s="40">
        <v>1</v>
      </c>
      <c r="U74" s="40">
        <v>3000</v>
      </c>
      <c r="V74" s="40"/>
      <c r="W74" s="40"/>
      <c r="X74" s="40"/>
      <c r="Y74" s="40"/>
      <c r="Z74" s="40"/>
      <c r="AA74" s="40"/>
      <c r="AB74" s="40"/>
      <c r="AC74" s="40"/>
      <c r="AD74" s="40"/>
      <c r="AE74" s="40"/>
      <c r="AF74" s="40"/>
      <c r="AG74" s="40"/>
      <c r="AH74" s="40"/>
      <c r="AI74" s="40"/>
      <c r="AJ74" s="40"/>
      <c r="AK74" s="40"/>
      <c r="AL74" s="40"/>
      <c r="AM74" s="40"/>
      <c r="AN74" s="40"/>
      <c r="AO74" s="40"/>
      <c r="AP74" s="40">
        <v>2</v>
      </c>
      <c r="AQ74" s="40">
        <v>10299.008645025993</v>
      </c>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AJE74"/>
      <c r="AJF74"/>
      <c r="AJG74"/>
      <c r="AJH74"/>
      <c r="AJI74"/>
      <c r="AJJ74"/>
      <c r="AJK74"/>
      <c r="AJL74"/>
      <c r="AJM74"/>
      <c r="AJN74"/>
      <c r="AJO74"/>
      <c r="AJP74"/>
      <c r="AJQ74"/>
      <c r="AJR74"/>
      <c r="AJS74"/>
      <c r="AJT74"/>
      <c r="AJU74"/>
      <c r="AJV74"/>
      <c r="AJW74"/>
      <c r="AJX74"/>
      <c r="AJY74"/>
      <c r="AJZ74"/>
      <c r="AKA74"/>
      <c r="AKB74"/>
      <c r="AKC74"/>
      <c r="AKD74"/>
      <c r="AKE74"/>
      <c r="AKF74"/>
      <c r="AKG74"/>
      <c r="AKH74"/>
      <c r="AKI74"/>
      <c r="AKJ74"/>
      <c r="AKK74"/>
      <c r="AKL74"/>
      <c r="AKM74"/>
      <c r="AKN74"/>
      <c r="AKO74"/>
      <c r="AKP74"/>
      <c r="AKQ74"/>
      <c r="AKR74"/>
      <c r="AKS74"/>
      <c r="AKT74"/>
      <c r="AKU74"/>
      <c r="AKV74"/>
      <c r="AKW74"/>
      <c r="AKX74"/>
      <c r="AKY74"/>
      <c r="AKZ74"/>
      <c r="ALA74"/>
      <c r="ALB74"/>
      <c r="ALC74"/>
      <c r="ALD74"/>
      <c r="ALE74"/>
      <c r="ALF74"/>
      <c r="ALG74"/>
      <c r="ALH74"/>
      <c r="ALI74"/>
      <c r="ALJ74"/>
      <c r="ALK74"/>
      <c r="ALL74"/>
      <c r="ALM74"/>
      <c r="ALN74"/>
      <c r="ALO74"/>
      <c r="ALP74"/>
      <c r="ALQ74"/>
      <c r="ALR74"/>
      <c r="ALS74"/>
      <c r="ALT74"/>
      <c r="ALU74"/>
      <c r="ALV74"/>
      <c r="ALW74"/>
      <c r="ALX74"/>
      <c r="ALY74"/>
      <c r="ALZ74"/>
      <c r="AMA74"/>
      <c r="AMB74"/>
      <c r="AMC74"/>
      <c r="AMD74"/>
      <c r="AME74"/>
      <c r="AMF74"/>
      <c r="AMG74"/>
      <c r="AMH74"/>
      <c r="AMI74"/>
      <c r="AMJ74"/>
      <c r="AMK74"/>
      <c r="AML74"/>
      <c r="AMM74"/>
      <c r="AMN74"/>
      <c r="AMO74"/>
      <c r="AMP74"/>
      <c r="AMQ74"/>
      <c r="AMR74"/>
      <c r="AMS74"/>
      <c r="AMT74"/>
      <c r="AMU74"/>
      <c r="AMV74"/>
      <c r="AMW74"/>
      <c r="AMX74"/>
      <c r="AMY74"/>
      <c r="AMZ74"/>
      <c r="ANA74"/>
      <c r="ANB74"/>
      <c r="ANC74"/>
      <c r="AND74"/>
      <c r="ANE74"/>
      <c r="ANF74"/>
      <c r="ANG74"/>
      <c r="ANH74"/>
      <c r="ANI74"/>
      <c r="ANJ74"/>
      <c r="ANK74"/>
      <c r="ANL74"/>
      <c r="ANM74"/>
      <c r="ANN74"/>
      <c r="ANO74"/>
      <c r="ANP74"/>
      <c r="ANQ74"/>
      <c r="ANR74"/>
      <c r="ANS74"/>
      <c r="ANT74"/>
      <c r="ANU74"/>
      <c r="ANV74"/>
      <c r="ANW74"/>
      <c r="ANX74"/>
      <c r="ANY74"/>
      <c r="ANZ74"/>
      <c r="AOA74"/>
      <c r="AOB74"/>
      <c r="AOC74"/>
      <c r="AOD74"/>
      <c r="AOE74"/>
      <c r="AOF74"/>
      <c r="AOG74"/>
      <c r="AOH74"/>
      <c r="AOI74"/>
      <c r="AOJ74"/>
      <c r="AOK74"/>
      <c r="AOL74"/>
      <c r="AOM74"/>
      <c r="AON74"/>
      <c r="AOO74"/>
      <c r="AOP74"/>
      <c r="AOQ74"/>
      <c r="AOR74"/>
      <c r="AOS74"/>
      <c r="AOT74"/>
      <c r="AOU74"/>
      <c r="AOV74"/>
      <c r="AOW74"/>
      <c r="AOX74"/>
      <c r="AOY74"/>
      <c r="AOZ74"/>
      <c r="APA74"/>
      <c r="APB74"/>
      <c r="APC74"/>
      <c r="APD74"/>
      <c r="APE74"/>
      <c r="APF74"/>
      <c r="APG74"/>
      <c r="APH74"/>
      <c r="API74"/>
      <c r="APJ74"/>
      <c r="APK74"/>
      <c r="APL74"/>
      <c r="APM74"/>
      <c r="APN74"/>
      <c r="APO74"/>
      <c r="APP74"/>
      <c r="APQ74"/>
      <c r="APR74"/>
      <c r="APS74"/>
      <c r="APT74"/>
      <c r="APU74"/>
      <c r="APV74"/>
      <c r="APW74"/>
      <c r="APX74"/>
      <c r="APY74"/>
      <c r="APZ74"/>
      <c r="AQA74"/>
      <c r="AQB74"/>
      <c r="AQC74"/>
      <c r="AQD74"/>
      <c r="AQE74"/>
      <c r="AQF74"/>
      <c r="AQG74"/>
      <c r="AQH74"/>
      <c r="AQI74"/>
      <c r="AQJ74"/>
      <c r="AQK74"/>
      <c r="AQL74"/>
      <c r="AQM74"/>
      <c r="AQN74"/>
      <c r="AQO74"/>
      <c r="AQP74"/>
      <c r="AQQ74"/>
      <c r="AQR74"/>
      <c r="AQS74"/>
      <c r="AQT74"/>
      <c r="AQU74"/>
      <c r="AQV74"/>
      <c r="AQW74"/>
      <c r="AQX74"/>
      <c r="AQY74"/>
      <c r="AQZ74"/>
      <c r="ARA74"/>
      <c r="ARB74"/>
      <c r="ARC74"/>
      <c r="ARD74"/>
      <c r="ARE74"/>
      <c r="ARF74"/>
      <c r="ARG74"/>
      <c r="ARH74"/>
      <c r="ARI74"/>
      <c r="ARJ74"/>
      <c r="ARK74"/>
      <c r="ARL74"/>
      <c r="ARM74"/>
      <c r="ARN74"/>
      <c r="ARO74"/>
      <c r="ARP74"/>
      <c r="ARQ74"/>
      <c r="ARR74"/>
      <c r="ARS74"/>
      <c r="ART74"/>
      <c r="ARU74"/>
      <c r="ARV74"/>
      <c r="ARW74"/>
      <c r="ARX74"/>
      <c r="ARY74"/>
      <c r="ARZ74"/>
      <c r="ASA74"/>
      <c r="ASB74"/>
      <c r="ASC74"/>
      <c r="ASD74"/>
      <c r="ASE74"/>
      <c r="ASF74"/>
      <c r="ASG74"/>
      <c r="ASH74"/>
      <c r="ASI74"/>
      <c r="ASJ74"/>
      <c r="ASK74"/>
      <c r="ASL74"/>
      <c r="ASM74"/>
      <c r="ASN74"/>
      <c r="ASO74"/>
      <c r="ASP74"/>
      <c r="ASQ74"/>
      <c r="ASR74"/>
      <c r="ASS74"/>
      <c r="AST74"/>
      <c r="ASU74"/>
      <c r="ASV74"/>
      <c r="ASW74"/>
      <c r="ASX74"/>
      <c r="ASY74"/>
      <c r="ASZ74"/>
      <c r="ATA74"/>
      <c r="ATB74"/>
      <c r="ATC74"/>
      <c r="ATD74"/>
      <c r="ATE74"/>
      <c r="ATF74"/>
      <c r="ATG74"/>
      <c r="ATH74"/>
      <c r="ATI74"/>
      <c r="ATJ74"/>
      <c r="ATK74"/>
      <c r="ATL74"/>
      <c r="ATM74"/>
      <c r="ATN74"/>
      <c r="ATO74"/>
      <c r="ATP74"/>
      <c r="ATQ74"/>
      <c r="ATR74"/>
      <c r="ATS74"/>
      <c r="ATT74"/>
      <c r="ATU74"/>
      <c r="ATV74"/>
      <c r="ATW74"/>
      <c r="ATX74"/>
      <c r="ATY74"/>
      <c r="ATZ74"/>
      <c r="AUA74"/>
      <c r="AUB74"/>
      <c r="AUC74"/>
      <c r="AUD74"/>
      <c r="AUE74"/>
      <c r="AUF74"/>
      <c r="AUG74"/>
      <c r="AUH74"/>
      <c r="AUI74"/>
      <c r="AUJ74"/>
      <c r="AUK74"/>
      <c r="AUL74"/>
      <c r="AUM74"/>
      <c r="AUN74"/>
      <c r="AUO74"/>
      <c r="AUP74"/>
      <c r="AUQ74"/>
      <c r="AUR74"/>
      <c r="AUS74"/>
      <c r="AUT74"/>
      <c r="AUU74"/>
      <c r="AUV74"/>
      <c r="AUW74"/>
      <c r="AUX74"/>
      <c r="AUY74"/>
      <c r="AUZ74"/>
      <c r="AVA74"/>
      <c r="AVB74"/>
      <c r="AVC74"/>
      <c r="AVD74"/>
      <c r="AVE74"/>
      <c r="AVF74"/>
      <c r="AVG74"/>
      <c r="AVH74"/>
      <c r="AVI74"/>
      <c r="AVJ74"/>
      <c r="AVK74"/>
      <c r="AVL74"/>
      <c r="AVM74"/>
      <c r="AVN74"/>
      <c r="AVO74"/>
      <c r="AVP74"/>
      <c r="AVQ74"/>
      <c r="AVR74"/>
      <c r="AVS74"/>
      <c r="AVT74"/>
      <c r="AVU74"/>
      <c r="AVV74"/>
      <c r="AVW74"/>
      <c r="AVX74"/>
      <c r="AVY74"/>
      <c r="AVZ74"/>
      <c r="AWA74"/>
    </row>
    <row r="75" spans="1:1275" ht="15" x14ac:dyDescent="0.25">
      <c r="A75" s="41" t="s">
        <v>199</v>
      </c>
      <c r="B75" s="40"/>
      <c r="C75" s="40"/>
      <c r="D75" s="40"/>
      <c r="E75" s="40"/>
      <c r="F75" s="40">
        <v>1</v>
      </c>
      <c r="G75" s="40">
        <v>4800</v>
      </c>
      <c r="H75" s="40"/>
      <c r="I75" s="40"/>
      <c r="J75" s="40">
        <v>1</v>
      </c>
      <c r="K75" s="40">
        <v>4800</v>
      </c>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v>1</v>
      </c>
      <c r="AQ75" s="40">
        <v>4800</v>
      </c>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c r="AIV75"/>
      <c r="AIW75"/>
      <c r="AIX75"/>
      <c r="AIY75"/>
      <c r="AIZ75"/>
      <c r="AJA75"/>
      <c r="AJB75"/>
      <c r="AJC75"/>
      <c r="AJD75"/>
      <c r="AJE75"/>
      <c r="AJF75"/>
      <c r="AJG75"/>
      <c r="AJH75"/>
      <c r="AJI75"/>
      <c r="AJJ75"/>
      <c r="AJK75"/>
      <c r="AJL75"/>
      <c r="AJM75"/>
      <c r="AJN75"/>
      <c r="AJO75"/>
      <c r="AJP75"/>
      <c r="AJQ75"/>
      <c r="AJR75"/>
      <c r="AJS75"/>
      <c r="AJT75"/>
      <c r="AJU75"/>
      <c r="AJV75"/>
      <c r="AJW75"/>
      <c r="AJX75"/>
      <c r="AJY75"/>
      <c r="AJZ75"/>
      <c r="AKA75"/>
      <c r="AKB75"/>
      <c r="AKC75"/>
      <c r="AKD75"/>
      <c r="AKE75"/>
      <c r="AKF75"/>
      <c r="AKG75"/>
      <c r="AKH75"/>
      <c r="AKI75"/>
      <c r="AKJ75"/>
      <c r="AKK75"/>
      <c r="AKL75"/>
      <c r="AKM75"/>
      <c r="AKN75"/>
      <c r="AKO75"/>
      <c r="AKP75"/>
      <c r="AKQ75"/>
      <c r="AKR75"/>
      <c r="AKS75"/>
      <c r="AKT75"/>
      <c r="AKU75"/>
      <c r="AKV75"/>
      <c r="AKW75"/>
      <c r="AKX75"/>
      <c r="AKY75"/>
      <c r="AKZ75"/>
      <c r="ALA75"/>
      <c r="ALB75"/>
      <c r="ALC75"/>
      <c r="ALD75"/>
      <c r="ALE75"/>
      <c r="ALF75"/>
      <c r="ALG75"/>
      <c r="ALH75"/>
      <c r="ALI75"/>
      <c r="ALJ75"/>
      <c r="ALK75"/>
      <c r="ALL75"/>
      <c r="ALM75"/>
      <c r="ALN75"/>
      <c r="ALO75"/>
      <c r="ALP75"/>
      <c r="ALQ75"/>
      <c r="ALR75"/>
      <c r="ALS75"/>
      <c r="ALT75"/>
      <c r="ALU75"/>
      <c r="ALV75"/>
      <c r="ALW75"/>
      <c r="ALX75"/>
      <c r="ALY75"/>
      <c r="ALZ75"/>
      <c r="AMA75"/>
      <c r="AMB75"/>
      <c r="AMC75"/>
      <c r="AMD75"/>
      <c r="AME75"/>
      <c r="AMF75"/>
      <c r="AMG75"/>
      <c r="AMH75"/>
      <c r="AMI75"/>
      <c r="AMJ75"/>
      <c r="AMK75"/>
      <c r="AML75"/>
      <c r="AMM75"/>
      <c r="AMN75"/>
      <c r="AMO75"/>
      <c r="AMP75"/>
      <c r="AMQ75"/>
      <c r="AMR75"/>
      <c r="AMS75"/>
      <c r="AMT75"/>
      <c r="AMU75"/>
      <c r="AMV75"/>
      <c r="AMW75"/>
      <c r="AMX75"/>
      <c r="AMY75"/>
      <c r="AMZ75"/>
      <c r="ANA75"/>
      <c r="ANB75"/>
      <c r="ANC75"/>
      <c r="AND75"/>
      <c r="ANE75"/>
      <c r="ANF75"/>
      <c r="ANG75"/>
      <c r="ANH75"/>
      <c r="ANI75"/>
      <c r="ANJ75"/>
      <c r="ANK75"/>
      <c r="ANL75"/>
      <c r="ANM75"/>
      <c r="ANN75"/>
      <c r="ANO75"/>
      <c r="ANP75"/>
      <c r="ANQ75"/>
      <c r="ANR75"/>
      <c r="ANS75"/>
      <c r="ANT75"/>
      <c r="ANU75"/>
      <c r="ANV75"/>
      <c r="ANW75"/>
      <c r="ANX75"/>
      <c r="ANY75"/>
      <c r="ANZ75"/>
      <c r="AOA75"/>
      <c r="AOB75"/>
      <c r="AOC75"/>
      <c r="AOD75"/>
      <c r="AOE75"/>
      <c r="AOF75"/>
      <c r="AOG75"/>
      <c r="AOH75"/>
      <c r="AOI75"/>
      <c r="AOJ75"/>
      <c r="AOK75"/>
      <c r="AOL75"/>
      <c r="AOM75"/>
      <c r="AON75"/>
      <c r="AOO75"/>
      <c r="AOP75"/>
      <c r="AOQ75"/>
      <c r="AOR75"/>
      <c r="AOS75"/>
      <c r="AOT75"/>
      <c r="AOU75"/>
      <c r="AOV75"/>
      <c r="AOW75"/>
      <c r="AOX75"/>
      <c r="AOY75"/>
      <c r="AOZ75"/>
      <c r="APA75"/>
      <c r="APB75"/>
      <c r="APC75"/>
      <c r="APD75"/>
      <c r="APE75"/>
      <c r="APF75"/>
      <c r="APG75"/>
      <c r="APH75"/>
      <c r="API75"/>
      <c r="APJ75"/>
      <c r="APK75"/>
      <c r="APL75"/>
      <c r="APM75"/>
      <c r="APN75"/>
      <c r="APO75"/>
      <c r="APP75"/>
      <c r="APQ75"/>
      <c r="APR75"/>
      <c r="APS75"/>
      <c r="APT75"/>
      <c r="APU75"/>
      <c r="APV75"/>
      <c r="APW75"/>
      <c r="APX75"/>
      <c r="APY75"/>
      <c r="APZ75"/>
      <c r="AQA75"/>
      <c r="AQB75"/>
      <c r="AQC75"/>
      <c r="AQD75"/>
      <c r="AQE75"/>
      <c r="AQF75"/>
      <c r="AQG75"/>
      <c r="AQH75"/>
      <c r="AQI75"/>
      <c r="AQJ75"/>
      <c r="AQK75"/>
      <c r="AQL75"/>
      <c r="AQM75"/>
      <c r="AQN75"/>
      <c r="AQO75"/>
      <c r="AQP75"/>
      <c r="AQQ75"/>
      <c r="AQR75"/>
      <c r="AQS75"/>
      <c r="AQT75"/>
      <c r="AQU75"/>
      <c r="AQV75"/>
      <c r="AQW75"/>
      <c r="AQX75"/>
      <c r="AQY75"/>
      <c r="AQZ75"/>
      <c r="ARA75"/>
      <c r="ARB75"/>
      <c r="ARC75"/>
      <c r="ARD75"/>
      <c r="ARE75"/>
      <c r="ARF75"/>
      <c r="ARG75"/>
      <c r="ARH75"/>
      <c r="ARI75"/>
      <c r="ARJ75"/>
      <c r="ARK75"/>
      <c r="ARL75"/>
      <c r="ARM75"/>
      <c r="ARN75"/>
      <c r="ARO75"/>
      <c r="ARP75"/>
      <c r="ARQ75"/>
      <c r="ARR75"/>
      <c r="ARS75"/>
      <c r="ART75"/>
      <c r="ARU75"/>
      <c r="ARV75"/>
      <c r="ARW75"/>
      <c r="ARX75"/>
      <c r="ARY75"/>
      <c r="ARZ75"/>
      <c r="ASA75"/>
      <c r="ASB75"/>
      <c r="ASC75"/>
      <c r="ASD75"/>
      <c r="ASE75"/>
      <c r="ASF75"/>
      <c r="ASG75"/>
      <c r="ASH75"/>
      <c r="ASI75"/>
      <c r="ASJ75"/>
      <c r="ASK75"/>
      <c r="ASL75"/>
      <c r="ASM75"/>
      <c r="ASN75"/>
      <c r="ASO75"/>
      <c r="ASP75"/>
      <c r="ASQ75"/>
      <c r="ASR75"/>
      <c r="ASS75"/>
      <c r="AST75"/>
      <c r="ASU75"/>
      <c r="ASV75"/>
      <c r="ASW75"/>
      <c r="ASX75"/>
      <c r="ASY75"/>
      <c r="ASZ75"/>
      <c r="ATA75"/>
      <c r="ATB75"/>
      <c r="ATC75"/>
      <c r="ATD75"/>
      <c r="ATE75"/>
      <c r="ATF75"/>
      <c r="ATG75"/>
      <c r="ATH75"/>
      <c r="ATI75"/>
      <c r="ATJ75"/>
      <c r="ATK75"/>
      <c r="ATL75"/>
      <c r="ATM75"/>
      <c r="ATN75"/>
      <c r="ATO75"/>
      <c r="ATP75"/>
      <c r="ATQ75"/>
      <c r="ATR75"/>
      <c r="ATS75"/>
      <c r="ATT75"/>
      <c r="ATU75"/>
      <c r="ATV75"/>
      <c r="ATW75"/>
      <c r="ATX75"/>
      <c r="ATY75"/>
      <c r="ATZ75"/>
      <c r="AUA75"/>
      <c r="AUB75"/>
      <c r="AUC75"/>
      <c r="AUD75"/>
      <c r="AUE75"/>
      <c r="AUF75"/>
      <c r="AUG75"/>
      <c r="AUH75"/>
      <c r="AUI75"/>
      <c r="AUJ75"/>
      <c r="AUK75"/>
      <c r="AUL75"/>
      <c r="AUM75"/>
      <c r="AUN75"/>
      <c r="AUO75"/>
      <c r="AUP75"/>
      <c r="AUQ75"/>
      <c r="AUR75"/>
      <c r="AUS75"/>
      <c r="AUT75"/>
      <c r="AUU75"/>
      <c r="AUV75"/>
      <c r="AUW75"/>
      <c r="AUX75"/>
      <c r="AUY75"/>
      <c r="AUZ75"/>
      <c r="AVA75"/>
      <c r="AVB75"/>
      <c r="AVC75"/>
      <c r="AVD75"/>
      <c r="AVE75"/>
      <c r="AVF75"/>
      <c r="AVG75"/>
      <c r="AVH75"/>
      <c r="AVI75"/>
      <c r="AVJ75"/>
      <c r="AVK75"/>
      <c r="AVL75"/>
      <c r="AVM75"/>
      <c r="AVN75"/>
      <c r="AVO75"/>
      <c r="AVP75"/>
      <c r="AVQ75"/>
      <c r="AVR75"/>
      <c r="AVS75"/>
      <c r="AVT75"/>
      <c r="AVU75"/>
      <c r="AVV75"/>
      <c r="AVW75"/>
      <c r="AVX75"/>
      <c r="AVY75"/>
      <c r="AVZ75"/>
      <c r="AWA75"/>
    </row>
    <row r="76" spans="1:1275" ht="15" x14ac:dyDescent="0.25">
      <c r="A76" s="41" t="s">
        <v>203</v>
      </c>
      <c r="B76" s="40"/>
      <c r="C76" s="40"/>
      <c r="D76" s="40">
        <v>1</v>
      </c>
      <c r="E76" s="40">
        <v>3000</v>
      </c>
      <c r="F76" s="40"/>
      <c r="G76" s="40"/>
      <c r="H76" s="40"/>
      <c r="I76" s="40"/>
      <c r="J76" s="40">
        <v>1</v>
      </c>
      <c r="K76" s="40">
        <v>3000</v>
      </c>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v>1</v>
      </c>
      <c r="AQ76" s="40">
        <v>3000</v>
      </c>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AJE76"/>
      <c r="AJF76"/>
      <c r="AJG76"/>
      <c r="AJH76"/>
      <c r="AJI76"/>
      <c r="AJJ76"/>
      <c r="AJK76"/>
      <c r="AJL76"/>
      <c r="AJM76"/>
      <c r="AJN76"/>
      <c r="AJO76"/>
      <c r="AJP76"/>
      <c r="AJQ76"/>
      <c r="AJR76"/>
      <c r="AJS76"/>
      <c r="AJT76"/>
      <c r="AJU76"/>
      <c r="AJV76"/>
      <c r="AJW76"/>
      <c r="AJX76"/>
      <c r="AJY76"/>
      <c r="AJZ76"/>
      <c r="AKA76"/>
      <c r="AKB76"/>
      <c r="AKC76"/>
      <c r="AKD76"/>
      <c r="AKE76"/>
      <c r="AKF76"/>
      <c r="AKG76"/>
      <c r="AKH76"/>
      <c r="AKI76"/>
      <c r="AKJ76"/>
      <c r="AKK76"/>
      <c r="AKL76"/>
      <c r="AKM76"/>
      <c r="AKN76"/>
      <c r="AKO76"/>
      <c r="AKP76"/>
      <c r="AKQ76"/>
      <c r="AKR76"/>
      <c r="AKS76"/>
      <c r="AKT76"/>
      <c r="AKU76"/>
      <c r="AKV76"/>
      <c r="AKW76"/>
      <c r="AKX76"/>
      <c r="AKY76"/>
      <c r="AKZ76"/>
      <c r="ALA76"/>
      <c r="ALB76"/>
      <c r="ALC76"/>
      <c r="ALD76"/>
      <c r="ALE76"/>
      <c r="ALF76"/>
      <c r="ALG76"/>
      <c r="ALH76"/>
      <c r="ALI76"/>
      <c r="ALJ76"/>
      <c r="ALK76"/>
      <c r="ALL76"/>
      <c r="ALM76"/>
      <c r="ALN76"/>
      <c r="ALO76"/>
      <c r="ALP76"/>
      <c r="ALQ76"/>
      <c r="ALR76"/>
      <c r="ALS76"/>
      <c r="ALT76"/>
      <c r="ALU76"/>
      <c r="ALV76"/>
      <c r="ALW76"/>
      <c r="ALX76"/>
      <c r="ALY76"/>
      <c r="ALZ76"/>
      <c r="AMA76"/>
      <c r="AMB76"/>
      <c r="AMC76"/>
      <c r="AMD76"/>
      <c r="AME76"/>
      <c r="AMF76"/>
      <c r="AMG76"/>
      <c r="AMH76"/>
      <c r="AMI76"/>
      <c r="AMJ76"/>
      <c r="AMK76"/>
      <c r="AML76"/>
      <c r="AMM76"/>
      <c r="AMN76"/>
      <c r="AMO76"/>
      <c r="AMP76"/>
      <c r="AMQ76"/>
      <c r="AMR76"/>
      <c r="AMS76"/>
      <c r="AMT76"/>
      <c r="AMU76"/>
      <c r="AMV76"/>
      <c r="AMW76"/>
      <c r="AMX76"/>
      <c r="AMY76"/>
      <c r="AMZ76"/>
      <c r="ANA76"/>
      <c r="ANB76"/>
      <c r="ANC76"/>
      <c r="AND76"/>
      <c r="ANE76"/>
      <c r="ANF76"/>
      <c r="ANG76"/>
      <c r="ANH76"/>
      <c r="ANI76"/>
      <c r="ANJ76"/>
      <c r="ANK76"/>
      <c r="ANL76"/>
      <c r="ANM76"/>
      <c r="ANN76"/>
      <c r="ANO76"/>
      <c r="ANP76"/>
      <c r="ANQ76"/>
      <c r="ANR76"/>
      <c r="ANS76"/>
      <c r="ANT76"/>
      <c r="ANU76"/>
      <c r="ANV76"/>
      <c r="ANW76"/>
      <c r="ANX76"/>
      <c r="ANY76"/>
      <c r="ANZ76"/>
      <c r="AOA76"/>
      <c r="AOB76"/>
      <c r="AOC76"/>
      <c r="AOD76"/>
      <c r="AOE76"/>
      <c r="AOF76"/>
      <c r="AOG76"/>
      <c r="AOH76"/>
      <c r="AOI76"/>
      <c r="AOJ76"/>
      <c r="AOK76"/>
      <c r="AOL76"/>
      <c r="AOM76"/>
      <c r="AON76"/>
      <c r="AOO76"/>
      <c r="AOP76"/>
      <c r="AOQ76"/>
      <c r="AOR76"/>
      <c r="AOS76"/>
      <c r="AOT76"/>
      <c r="AOU76"/>
      <c r="AOV76"/>
      <c r="AOW76"/>
      <c r="AOX76"/>
      <c r="AOY76"/>
      <c r="AOZ76"/>
      <c r="APA76"/>
      <c r="APB76"/>
      <c r="APC76"/>
      <c r="APD76"/>
      <c r="APE76"/>
      <c r="APF76"/>
      <c r="APG76"/>
      <c r="APH76"/>
      <c r="API76"/>
      <c r="APJ76"/>
      <c r="APK76"/>
      <c r="APL76"/>
      <c r="APM76"/>
      <c r="APN76"/>
      <c r="APO76"/>
      <c r="APP76"/>
      <c r="APQ76"/>
      <c r="APR76"/>
      <c r="APS76"/>
      <c r="APT76"/>
      <c r="APU76"/>
      <c r="APV76"/>
      <c r="APW76"/>
      <c r="APX76"/>
      <c r="APY76"/>
      <c r="APZ76"/>
      <c r="AQA76"/>
      <c r="AQB76"/>
      <c r="AQC76"/>
      <c r="AQD76"/>
      <c r="AQE76"/>
      <c r="AQF76"/>
      <c r="AQG76"/>
      <c r="AQH76"/>
      <c r="AQI76"/>
      <c r="AQJ76"/>
      <c r="AQK76"/>
      <c r="AQL76"/>
      <c r="AQM76"/>
      <c r="AQN76"/>
      <c r="AQO76"/>
      <c r="AQP76"/>
      <c r="AQQ76"/>
      <c r="AQR76"/>
      <c r="AQS76"/>
      <c r="AQT76"/>
      <c r="AQU76"/>
      <c r="AQV76"/>
      <c r="AQW76"/>
      <c r="AQX76"/>
      <c r="AQY76"/>
      <c r="AQZ76"/>
      <c r="ARA76"/>
      <c r="ARB76"/>
      <c r="ARC76"/>
      <c r="ARD76"/>
      <c r="ARE76"/>
      <c r="ARF76"/>
      <c r="ARG76"/>
      <c r="ARH76"/>
      <c r="ARI76"/>
      <c r="ARJ76"/>
      <c r="ARK76"/>
      <c r="ARL76"/>
      <c r="ARM76"/>
      <c r="ARN76"/>
      <c r="ARO76"/>
      <c r="ARP76"/>
      <c r="ARQ76"/>
      <c r="ARR76"/>
      <c r="ARS76"/>
      <c r="ART76"/>
      <c r="ARU76"/>
      <c r="ARV76"/>
      <c r="ARW76"/>
      <c r="ARX76"/>
      <c r="ARY76"/>
      <c r="ARZ76"/>
      <c r="ASA76"/>
      <c r="ASB76"/>
      <c r="ASC76"/>
      <c r="ASD76"/>
      <c r="ASE76"/>
      <c r="ASF76"/>
      <c r="ASG76"/>
      <c r="ASH76"/>
      <c r="ASI76"/>
      <c r="ASJ76"/>
      <c r="ASK76"/>
      <c r="ASL76"/>
      <c r="ASM76"/>
      <c r="ASN76"/>
      <c r="ASO76"/>
      <c r="ASP76"/>
      <c r="ASQ76"/>
      <c r="ASR76"/>
      <c r="ASS76"/>
      <c r="AST76"/>
      <c r="ASU76"/>
      <c r="ASV76"/>
      <c r="ASW76"/>
      <c r="ASX76"/>
      <c r="ASY76"/>
      <c r="ASZ76"/>
      <c r="ATA76"/>
      <c r="ATB76"/>
      <c r="ATC76"/>
      <c r="ATD76"/>
      <c r="ATE76"/>
      <c r="ATF76"/>
      <c r="ATG76"/>
      <c r="ATH76"/>
      <c r="ATI76"/>
      <c r="ATJ76"/>
      <c r="ATK76"/>
      <c r="ATL76"/>
      <c r="ATM76"/>
      <c r="ATN76"/>
      <c r="ATO76"/>
      <c r="ATP76"/>
      <c r="ATQ76"/>
      <c r="ATR76"/>
      <c r="ATS76"/>
      <c r="ATT76"/>
      <c r="ATU76"/>
      <c r="ATV76"/>
      <c r="ATW76"/>
      <c r="ATX76"/>
      <c r="ATY76"/>
      <c r="ATZ76"/>
      <c r="AUA76"/>
      <c r="AUB76"/>
      <c r="AUC76"/>
      <c r="AUD76"/>
      <c r="AUE76"/>
      <c r="AUF76"/>
      <c r="AUG76"/>
      <c r="AUH76"/>
      <c r="AUI76"/>
      <c r="AUJ76"/>
      <c r="AUK76"/>
      <c r="AUL76"/>
      <c r="AUM76"/>
      <c r="AUN76"/>
      <c r="AUO76"/>
      <c r="AUP76"/>
      <c r="AUQ76"/>
      <c r="AUR76"/>
      <c r="AUS76"/>
      <c r="AUT76"/>
      <c r="AUU76"/>
      <c r="AUV76"/>
      <c r="AUW76"/>
      <c r="AUX76"/>
      <c r="AUY76"/>
      <c r="AUZ76"/>
      <c r="AVA76"/>
      <c r="AVB76"/>
      <c r="AVC76"/>
      <c r="AVD76"/>
      <c r="AVE76"/>
      <c r="AVF76"/>
      <c r="AVG76"/>
      <c r="AVH76"/>
      <c r="AVI76"/>
      <c r="AVJ76"/>
      <c r="AVK76"/>
      <c r="AVL76"/>
      <c r="AVM76"/>
      <c r="AVN76"/>
      <c r="AVO76"/>
      <c r="AVP76"/>
      <c r="AVQ76"/>
      <c r="AVR76"/>
      <c r="AVS76"/>
      <c r="AVT76"/>
      <c r="AVU76"/>
      <c r="AVV76"/>
      <c r="AVW76"/>
      <c r="AVX76"/>
      <c r="AVY76"/>
      <c r="AVZ76"/>
      <c r="AWA76"/>
    </row>
    <row r="77" spans="1:1275" ht="15" x14ac:dyDescent="0.25">
      <c r="A77" s="41" t="s">
        <v>3205</v>
      </c>
      <c r="B77" s="40"/>
      <c r="C77" s="40"/>
      <c r="D77" s="40"/>
      <c r="E77" s="40"/>
      <c r="F77" s="40"/>
      <c r="G77" s="40"/>
      <c r="H77" s="40"/>
      <c r="I77" s="40"/>
      <c r="J77" s="40"/>
      <c r="K77" s="40"/>
      <c r="L77" s="40"/>
      <c r="M77" s="40"/>
      <c r="N77" s="40"/>
      <c r="O77" s="40"/>
      <c r="P77" s="40">
        <v>1</v>
      </c>
      <c r="Q77" s="40">
        <v>15092.18020692008</v>
      </c>
      <c r="R77" s="40"/>
      <c r="S77" s="40"/>
      <c r="T77" s="40">
        <v>1</v>
      </c>
      <c r="U77" s="40">
        <v>15092.18020692008</v>
      </c>
      <c r="V77" s="40"/>
      <c r="W77" s="40"/>
      <c r="X77" s="40"/>
      <c r="Y77" s="40"/>
      <c r="Z77" s="40"/>
      <c r="AA77" s="40"/>
      <c r="AB77" s="40"/>
      <c r="AC77" s="40"/>
      <c r="AD77" s="40"/>
      <c r="AE77" s="40"/>
      <c r="AF77" s="40"/>
      <c r="AG77" s="40"/>
      <c r="AH77" s="40"/>
      <c r="AI77" s="40"/>
      <c r="AJ77" s="40">
        <v>1</v>
      </c>
      <c r="AK77" s="40">
        <v>19000</v>
      </c>
      <c r="AL77" s="40"/>
      <c r="AM77" s="40"/>
      <c r="AN77" s="40">
        <v>1</v>
      </c>
      <c r="AO77" s="40">
        <v>19000</v>
      </c>
      <c r="AP77" s="40">
        <v>2</v>
      </c>
      <c r="AQ77" s="40">
        <v>17046.090103460039</v>
      </c>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AJE77"/>
      <c r="AJF77"/>
      <c r="AJG77"/>
      <c r="AJH77"/>
      <c r="AJI77"/>
      <c r="AJJ77"/>
      <c r="AJK77"/>
      <c r="AJL77"/>
      <c r="AJM77"/>
      <c r="AJN77"/>
      <c r="AJO77"/>
      <c r="AJP77"/>
      <c r="AJQ77"/>
      <c r="AJR77"/>
      <c r="AJS77"/>
      <c r="AJT77"/>
      <c r="AJU77"/>
      <c r="AJV77"/>
      <c r="AJW77"/>
      <c r="AJX77"/>
      <c r="AJY77"/>
      <c r="AJZ77"/>
      <c r="AKA77"/>
      <c r="AKB77"/>
      <c r="AKC77"/>
      <c r="AKD77"/>
      <c r="AKE77"/>
      <c r="AKF77"/>
      <c r="AKG77"/>
      <c r="AKH77"/>
      <c r="AKI77"/>
      <c r="AKJ77"/>
      <c r="AKK77"/>
      <c r="AKL77"/>
      <c r="AKM77"/>
      <c r="AKN77"/>
      <c r="AKO77"/>
      <c r="AKP77"/>
      <c r="AKQ77"/>
      <c r="AKR77"/>
      <c r="AKS77"/>
      <c r="AKT77"/>
      <c r="AKU77"/>
      <c r="AKV77"/>
      <c r="AKW77"/>
      <c r="AKX77"/>
      <c r="AKY77"/>
      <c r="AKZ77"/>
      <c r="ALA77"/>
      <c r="ALB77"/>
      <c r="ALC77"/>
      <c r="ALD77"/>
      <c r="ALE77"/>
      <c r="ALF77"/>
      <c r="ALG77"/>
      <c r="ALH77"/>
      <c r="ALI77"/>
      <c r="ALJ77"/>
      <c r="ALK77"/>
      <c r="ALL77"/>
      <c r="ALM77"/>
      <c r="ALN77"/>
      <c r="ALO77"/>
      <c r="ALP77"/>
      <c r="ALQ77"/>
      <c r="ALR77"/>
      <c r="ALS77"/>
      <c r="ALT77"/>
      <c r="ALU77"/>
      <c r="ALV77"/>
      <c r="ALW77"/>
      <c r="ALX77"/>
      <c r="ALY77"/>
      <c r="ALZ77"/>
      <c r="AMA77"/>
      <c r="AMB77"/>
      <c r="AMC77"/>
      <c r="AMD77"/>
      <c r="AME77"/>
      <c r="AMF77"/>
      <c r="AMG77"/>
      <c r="AMH77"/>
      <c r="AMI77"/>
      <c r="AMJ77"/>
      <c r="AMK77"/>
      <c r="AML77"/>
      <c r="AMM77"/>
      <c r="AMN77"/>
      <c r="AMO77"/>
      <c r="AMP77"/>
      <c r="AMQ77"/>
      <c r="AMR77"/>
      <c r="AMS77"/>
      <c r="AMT77"/>
      <c r="AMU77"/>
      <c r="AMV77"/>
      <c r="AMW77"/>
      <c r="AMX77"/>
      <c r="AMY77"/>
      <c r="AMZ77"/>
      <c r="ANA77"/>
      <c r="ANB77"/>
      <c r="ANC77"/>
      <c r="AND77"/>
      <c r="ANE77"/>
      <c r="ANF77"/>
      <c r="ANG77"/>
      <c r="ANH77"/>
      <c r="ANI77"/>
      <c r="ANJ77"/>
      <c r="ANK77"/>
      <c r="ANL77"/>
      <c r="ANM77"/>
      <c r="ANN77"/>
      <c r="ANO77"/>
      <c r="ANP77"/>
      <c r="ANQ77"/>
      <c r="ANR77"/>
      <c r="ANS77"/>
      <c r="ANT77"/>
      <c r="ANU77"/>
      <c r="ANV77"/>
      <c r="ANW77"/>
      <c r="ANX77"/>
      <c r="ANY77"/>
      <c r="ANZ77"/>
      <c r="AOA77"/>
      <c r="AOB77"/>
      <c r="AOC77"/>
      <c r="AOD77"/>
      <c r="AOE77"/>
      <c r="AOF77"/>
      <c r="AOG77"/>
      <c r="AOH77"/>
      <c r="AOI77"/>
      <c r="AOJ77"/>
      <c r="AOK77"/>
      <c r="AOL77"/>
      <c r="AOM77"/>
      <c r="AON77"/>
      <c r="AOO77"/>
      <c r="AOP77"/>
      <c r="AOQ77"/>
      <c r="AOR77"/>
      <c r="AOS77"/>
      <c r="AOT77"/>
      <c r="AOU77"/>
      <c r="AOV77"/>
      <c r="AOW77"/>
      <c r="AOX77"/>
      <c r="AOY77"/>
      <c r="AOZ77"/>
      <c r="APA77"/>
      <c r="APB77"/>
      <c r="APC77"/>
      <c r="APD77"/>
      <c r="APE77"/>
      <c r="APF77"/>
      <c r="APG77"/>
      <c r="APH77"/>
      <c r="API77"/>
      <c r="APJ77"/>
      <c r="APK77"/>
      <c r="APL77"/>
      <c r="APM77"/>
      <c r="APN77"/>
      <c r="APO77"/>
      <c r="APP77"/>
      <c r="APQ77"/>
      <c r="APR77"/>
      <c r="APS77"/>
      <c r="APT77"/>
      <c r="APU77"/>
      <c r="APV77"/>
      <c r="APW77"/>
      <c r="APX77"/>
      <c r="APY77"/>
      <c r="APZ77"/>
      <c r="AQA77"/>
      <c r="AQB77"/>
      <c r="AQC77"/>
      <c r="AQD77"/>
      <c r="AQE77"/>
      <c r="AQF77"/>
      <c r="AQG77"/>
      <c r="AQH77"/>
      <c r="AQI77"/>
      <c r="AQJ77"/>
      <c r="AQK77"/>
      <c r="AQL77"/>
      <c r="AQM77"/>
      <c r="AQN77"/>
      <c r="AQO77"/>
      <c r="AQP77"/>
      <c r="AQQ77"/>
      <c r="AQR77"/>
      <c r="AQS77"/>
      <c r="AQT77"/>
      <c r="AQU77"/>
      <c r="AQV77"/>
      <c r="AQW77"/>
      <c r="AQX77"/>
      <c r="AQY77"/>
      <c r="AQZ77"/>
      <c r="ARA77"/>
      <c r="ARB77"/>
      <c r="ARC77"/>
      <c r="ARD77"/>
      <c r="ARE77"/>
      <c r="ARF77"/>
      <c r="ARG77"/>
      <c r="ARH77"/>
      <c r="ARI77"/>
      <c r="ARJ77"/>
      <c r="ARK77"/>
      <c r="ARL77"/>
      <c r="ARM77"/>
      <c r="ARN77"/>
      <c r="ARO77"/>
      <c r="ARP77"/>
      <c r="ARQ77"/>
      <c r="ARR77"/>
      <c r="ARS77"/>
      <c r="ART77"/>
      <c r="ARU77"/>
      <c r="ARV77"/>
      <c r="ARW77"/>
      <c r="ARX77"/>
      <c r="ARY77"/>
      <c r="ARZ77"/>
      <c r="ASA77"/>
      <c r="ASB77"/>
      <c r="ASC77"/>
      <c r="ASD77"/>
      <c r="ASE77"/>
      <c r="ASF77"/>
      <c r="ASG77"/>
      <c r="ASH77"/>
      <c r="ASI77"/>
      <c r="ASJ77"/>
      <c r="ASK77"/>
      <c r="ASL77"/>
      <c r="ASM77"/>
      <c r="ASN77"/>
      <c r="ASO77"/>
      <c r="ASP77"/>
      <c r="ASQ77"/>
      <c r="ASR77"/>
      <c r="ASS77"/>
      <c r="AST77"/>
      <c r="ASU77"/>
      <c r="ASV77"/>
      <c r="ASW77"/>
      <c r="ASX77"/>
      <c r="ASY77"/>
      <c r="ASZ77"/>
      <c r="ATA77"/>
      <c r="ATB77"/>
      <c r="ATC77"/>
      <c r="ATD77"/>
      <c r="ATE77"/>
      <c r="ATF77"/>
      <c r="ATG77"/>
      <c r="ATH77"/>
      <c r="ATI77"/>
      <c r="ATJ77"/>
      <c r="ATK77"/>
      <c r="ATL77"/>
      <c r="ATM77"/>
      <c r="ATN77"/>
      <c r="ATO77"/>
      <c r="ATP77"/>
      <c r="ATQ77"/>
      <c r="ATR77"/>
      <c r="ATS77"/>
      <c r="ATT77"/>
      <c r="ATU77"/>
      <c r="ATV77"/>
      <c r="ATW77"/>
      <c r="ATX77"/>
      <c r="ATY77"/>
      <c r="ATZ77"/>
      <c r="AUA77"/>
      <c r="AUB77"/>
      <c r="AUC77"/>
      <c r="AUD77"/>
      <c r="AUE77"/>
      <c r="AUF77"/>
      <c r="AUG77"/>
      <c r="AUH77"/>
      <c r="AUI77"/>
      <c r="AUJ77"/>
      <c r="AUK77"/>
      <c r="AUL77"/>
      <c r="AUM77"/>
      <c r="AUN77"/>
      <c r="AUO77"/>
      <c r="AUP77"/>
      <c r="AUQ77"/>
      <c r="AUR77"/>
      <c r="AUS77"/>
      <c r="AUT77"/>
      <c r="AUU77"/>
      <c r="AUV77"/>
      <c r="AUW77"/>
      <c r="AUX77"/>
      <c r="AUY77"/>
      <c r="AUZ77"/>
      <c r="AVA77"/>
      <c r="AVB77"/>
      <c r="AVC77"/>
      <c r="AVD77"/>
      <c r="AVE77"/>
      <c r="AVF77"/>
      <c r="AVG77"/>
      <c r="AVH77"/>
      <c r="AVI77"/>
      <c r="AVJ77"/>
      <c r="AVK77"/>
      <c r="AVL77"/>
      <c r="AVM77"/>
      <c r="AVN77"/>
      <c r="AVO77"/>
      <c r="AVP77"/>
      <c r="AVQ77"/>
      <c r="AVR77"/>
      <c r="AVS77"/>
      <c r="AVT77"/>
      <c r="AVU77"/>
      <c r="AVV77"/>
      <c r="AVW77"/>
      <c r="AVX77"/>
      <c r="AVY77"/>
      <c r="AVZ77"/>
      <c r="AWA77"/>
    </row>
    <row r="78" spans="1:1275" ht="15" x14ac:dyDescent="0.25">
      <c r="A78" s="41" t="s">
        <v>221</v>
      </c>
      <c r="B78" s="40">
        <v>1</v>
      </c>
      <c r="C78" s="40">
        <v>20000</v>
      </c>
      <c r="D78" s="40"/>
      <c r="E78" s="40"/>
      <c r="F78" s="40"/>
      <c r="G78" s="40"/>
      <c r="H78" s="40"/>
      <c r="I78" s="40"/>
      <c r="J78" s="40">
        <v>1</v>
      </c>
      <c r="K78" s="40">
        <v>20000</v>
      </c>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v>1</v>
      </c>
      <c r="AQ78" s="40">
        <v>20000</v>
      </c>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c r="AIV78"/>
      <c r="AIW78"/>
      <c r="AIX78"/>
      <c r="AIY78"/>
      <c r="AIZ78"/>
      <c r="AJA78"/>
      <c r="AJB78"/>
      <c r="AJC78"/>
      <c r="AJD78"/>
      <c r="AJE78"/>
      <c r="AJF78"/>
      <c r="AJG78"/>
      <c r="AJH78"/>
      <c r="AJI78"/>
      <c r="AJJ78"/>
      <c r="AJK78"/>
      <c r="AJL78"/>
      <c r="AJM78"/>
      <c r="AJN78"/>
      <c r="AJO78"/>
      <c r="AJP78"/>
      <c r="AJQ78"/>
      <c r="AJR78"/>
      <c r="AJS78"/>
      <c r="AJT78"/>
      <c r="AJU78"/>
      <c r="AJV78"/>
      <c r="AJW78"/>
      <c r="AJX78"/>
      <c r="AJY78"/>
      <c r="AJZ78"/>
      <c r="AKA78"/>
      <c r="AKB78"/>
      <c r="AKC78"/>
      <c r="AKD78"/>
      <c r="AKE78"/>
      <c r="AKF78"/>
      <c r="AKG78"/>
      <c r="AKH78"/>
      <c r="AKI78"/>
      <c r="AKJ78"/>
      <c r="AKK78"/>
      <c r="AKL78"/>
      <c r="AKM78"/>
      <c r="AKN78"/>
      <c r="AKO78"/>
      <c r="AKP78"/>
      <c r="AKQ78"/>
      <c r="AKR78"/>
      <c r="AKS78"/>
      <c r="AKT78"/>
      <c r="AKU78"/>
      <c r="AKV78"/>
      <c r="AKW78"/>
      <c r="AKX78"/>
      <c r="AKY78"/>
      <c r="AKZ78"/>
      <c r="ALA78"/>
      <c r="ALB78"/>
      <c r="ALC78"/>
      <c r="ALD78"/>
      <c r="ALE78"/>
      <c r="ALF78"/>
      <c r="ALG78"/>
      <c r="ALH78"/>
      <c r="ALI78"/>
      <c r="ALJ78"/>
      <c r="ALK78"/>
      <c r="ALL78"/>
      <c r="ALM78"/>
      <c r="ALN78"/>
      <c r="ALO78"/>
      <c r="ALP78"/>
      <c r="ALQ78"/>
      <c r="ALR78"/>
      <c r="ALS78"/>
      <c r="ALT78"/>
      <c r="ALU78"/>
      <c r="ALV78"/>
      <c r="ALW78"/>
      <c r="ALX78"/>
      <c r="ALY78"/>
      <c r="ALZ78"/>
      <c r="AMA78"/>
      <c r="AMB78"/>
      <c r="AMC78"/>
      <c r="AMD78"/>
      <c r="AME78"/>
      <c r="AMF78"/>
      <c r="AMG78"/>
      <c r="AMH78"/>
      <c r="AMI78"/>
      <c r="AMJ78"/>
      <c r="AMK78"/>
      <c r="AML78"/>
      <c r="AMM78"/>
      <c r="AMN78"/>
      <c r="AMO78"/>
      <c r="AMP78"/>
      <c r="AMQ78"/>
      <c r="AMR78"/>
      <c r="AMS78"/>
      <c r="AMT78"/>
      <c r="AMU78"/>
      <c r="AMV78"/>
      <c r="AMW78"/>
      <c r="AMX78"/>
      <c r="AMY78"/>
      <c r="AMZ78"/>
      <c r="ANA78"/>
      <c r="ANB78"/>
      <c r="ANC78"/>
      <c r="AND78"/>
      <c r="ANE78"/>
      <c r="ANF78"/>
      <c r="ANG78"/>
      <c r="ANH78"/>
      <c r="ANI78"/>
      <c r="ANJ78"/>
      <c r="ANK78"/>
      <c r="ANL78"/>
      <c r="ANM78"/>
      <c r="ANN78"/>
      <c r="ANO78"/>
      <c r="ANP78"/>
      <c r="ANQ78"/>
      <c r="ANR78"/>
      <c r="ANS78"/>
      <c r="ANT78"/>
      <c r="ANU78"/>
      <c r="ANV78"/>
      <c r="ANW78"/>
      <c r="ANX78"/>
      <c r="ANY78"/>
      <c r="ANZ78"/>
      <c r="AOA78"/>
      <c r="AOB78"/>
      <c r="AOC78"/>
      <c r="AOD78"/>
      <c r="AOE78"/>
      <c r="AOF78"/>
      <c r="AOG78"/>
      <c r="AOH78"/>
      <c r="AOI78"/>
      <c r="AOJ78"/>
      <c r="AOK78"/>
      <c r="AOL78"/>
      <c r="AOM78"/>
      <c r="AON78"/>
      <c r="AOO78"/>
      <c r="AOP78"/>
      <c r="AOQ78"/>
      <c r="AOR78"/>
      <c r="AOS78"/>
      <c r="AOT78"/>
      <c r="AOU78"/>
      <c r="AOV78"/>
      <c r="AOW78"/>
      <c r="AOX78"/>
      <c r="AOY78"/>
      <c r="AOZ78"/>
      <c r="APA78"/>
      <c r="APB78"/>
      <c r="APC78"/>
      <c r="APD78"/>
      <c r="APE78"/>
      <c r="APF78"/>
      <c r="APG78"/>
      <c r="APH78"/>
      <c r="API78"/>
      <c r="APJ78"/>
      <c r="APK78"/>
      <c r="APL78"/>
      <c r="APM78"/>
      <c r="APN78"/>
      <c r="APO78"/>
      <c r="APP78"/>
      <c r="APQ78"/>
      <c r="APR78"/>
      <c r="APS78"/>
      <c r="APT78"/>
      <c r="APU78"/>
      <c r="APV78"/>
      <c r="APW78"/>
      <c r="APX78"/>
      <c r="APY78"/>
      <c r="APZ78"/>
      <c r="AQA78"/>
      <c r="AQB78"/>
      <c r="AQC78"/>
      <c r="AQD78"/>
      <c r="AQE78"/>
      <c r="AQF78"/>
      <c r="AQG78"/>
      <c r="AQH78"/>
      <c r="AQI78"/>
      <c r="AQJ78"/>
      <c r="AQK78"/>
      <c r="AQL78"/>
      <c r="AQM78"/>
      <c r="AQN78"/>
      <c r="AQO78"/>
      <c r="AQP78"/>
      <c r="AQQ78"/>
      <c r="AQR78"/>
      <c r="AQS78"/>
      <c r="AQT78"/>
      <c r="AQU78"/>
      <c r="AQV78"/>
      <c r="AQW78"/>
      <c r="AQX78"/>
      <c r="AQY78"/>
      <c r="AQZ78"/>
      <c r="ARA78"/>
      <c r="ARB78"/>
      <c r="ARC78"/>
      <c r="ARD78"/>
      <c r="ARE78"/>
      <c r="ARF78"/>
      <c r="ARG78"/>
      <c r="ARH78"/>
      <c r="ARI78"/>
      <c r="ARJ78"/>
      <c r="ARK78"/>
      <c r="ARL78"/>
      <c r="ARM78"/>
      <c r="ARN78"/>
      <c r="ARO78"/>
      <c r="ARP78"/>
      <c r="ARQ78"/>
      <c r="ARR78"/>
      <c r="ARS78"/>
      <c r="ART78"/>
      <c r="ARU78"/>
      <c r="ARV78"/>
      <c r="ARW78"/>
      <c r="ARX78"/>
      <c r="ARY78"/>
      <c r="ARZ78"/>
      <c r="ASA78"/>
      <c r="ASB78"/>
      <c r="ASC78"/>
      <c r="ASD78"/>
      <c r="ASE78"/>
      <c r="ASF78"/>
      <c r="ASG78"/>
      <c r="ASH78"/>
      <c r="ASI78"/>
      <c r="ASJ78"/>
      <c r="ASK78"/>
      <c r="ASL78"/>
      <c r="ASM78"/>
      <c r="ASN78"/>
      <c r="ASO78"/>
      <c r="ASP78"/>
      <c r="ASQ78"/>
      <c r="ASR78"/>
      <c r="ASS78"/>
      <c r="AST78"/>
      <c r="ASU78"/>
      <c r="ASV78"/>
      <c r="ASW78"/>
      <c r="ASX78"/>
      <c r="ASY78"/>
      <c r="ASZ78"/>
      <c r="ATA78"/>
      <c r="ATB78"/>
      <c r="ATC78"/>
      <c r="ATD78"/>
      <c r="ATE78"/>
      <c r="ATF78"/>
      <c r="ATG78"/>
      <c r="ATH78"/>
      <c r="ATI78"/>
      <c r="ATJ78"/>
      <c r="ATK78"/>
      <c r="ATL78"/>
      <c r="ATM78"/>
      <c r="ATN78"/>
      <c r="ATO78"/>
      <c r="ATP78"/>
      <c r="ATQ78"/>
      <c r="ATR78"/>
      <c r="ATS78"/>
      <c r="ATT78"/>
      <c r="ATU78"/>
      <c r="ATV78"/>
      <c r="ATW78"/>
      <c r="ATX78"/>
      <c r="ATY78"/>
      <c r="ATZ78"/>
      <c r="AUA78"/>
      <c r="AUB78"/>
      <c r="AUC78"/>
      <c r="AUD78"/>
      <c r="AUE78"/>
      <c r="AUF78"/>
      <c r="AUG78"/>
      <c r="AUH78"/>
      <c r="AUI78"/>
      <c r="AUJ78"/>
      <c r="AUK78"/>
      <c r="AUL78"/>
      <c r="AUM78"/>
      <c r="AUN78"/>
      <c r="AUO78"/>
      <c r="AUP78"/>
      <c r="AUQ78"/>
      <c r="AUR78"/>
      <c r="AUS78"/>
      <c r="AUT78"/>
      <c r="AUU78"/>
      <c r="AUV78"/>
      <c r="AUW78"/>
      <c r="AUX78"/>
      <c r="AUY78"/>
      <c r="AUZ78"/>
      <c r="AVA78"/>
      <c r="AVB78"/>
      <c r="AVC78"/>
      <c r="AVD78"/>
      <c r="AVE78"/>
      <c r="AVF78"/>
      <c r="AVG78"/>
      <c r="AVH78"/>
      <c r="AVI78"/>
      <c r="AVJ78"/>
      <c r="AVK78"/>
      <c r="AVL78"/>
      <c r="AVM78"/>
      <c r="AVN78"/>
      <c r="AVO78"/>
      <c r="AVP78"/>
      <c r="AVQ78"/>
      <c r="AVR78"/>
      <c r="AVS78"/>
      <c r="AVT78"/>
      <c r="AVU78"/>
      <c r="AVV78"/>
      <c r="AVW78"/>
      <c r="AVX78"/>
      <c r="AVY78"/>
      <c r="AVZ78"/>
      <c r="AWA78"/>
    </row>
    <row r="79" spans="1:1275" ht="15" x14ac:dyDescent="0.25">
      <c r="A79" s="41" t="s">
        <v>134</v>
      </c>
      <c r="B79" s="40">
        <v>32</v>
      </c>
      <c r="C79" s="40">
        <v>13016.613188008863</v>
      </c>
      <c r="D79" s="40">
        <v>61</v>
      </c>
      <c r="E79" s="40">
        <v>11747.136415764988</v>
      </c>
      <c r="F79" s="40">
        <v>110</v>
      </c>
      <c r="G79" s="40">
        <v>11629.125275261829</v>
      </c>
      <c r="H79" s="40">
        <v>84</v>
      </c>
      <c r="I79" s="40">
        <v>11829.067568323886</v>
      </c>
      <c r="J79" s="40">
        <v>287</v>
      </c>
      <c r="K79" s="40">
        <v>11867.42996305212</v>
      </c>
      <c r="L79" s="40">
        <v>10</v>
      </c>
      <c r="M79" s="40">
        <v>16804.002507354668</v>
      </c>
      <c r="N79" s="40">
        <v>15</v>
      </c>
      <c r="O79" s="40">
        <v>26148.095383950556</v>
      </c>
      <c r="P79" s="40">
        <v>24</v>
      </c>
      <c r="Q79" s="40">
        <v>15460.718585054172</v>
      </c>
      <c r="R79" s="40">
        <v>17</v>
      </c>
      <c r="S79" s="40">
        <v>18049.93457161904</v>
      </c>
      <c r="T79" s="40">
        <v>66</v>
      </c>
      <c r="U79" s="40">
        <v>18760.114993812545</v>
      </c>
      <c r="V79" s="40">
        <v>4</v>
      </c>
      <c r="W79" s="40">
        <v>31677.968757790964</v>
      </c>
      <c r="X79" s="40">
        <v>10</v>
      </c>
      <c r="Y79" s="40">
        <v>18455.358758289589</v>
      </c>
      <c r="Z79" s="40">
        <v>4</v>
      </c>
      <c r="AA79" s="40">
        <v>10653.958343721284</v>
      </c>
      <c r="AB79" s="40">
        <v>6</v>
      </c>
      <c r="AC79" s="40">
        <v>10954.691673730473</v>
      </c>
      <c r="AD79" s="40">
        <v>24</v>
      </c>
      <c r="AE79" s="40">
        <v>17483.726917971984</v>
      </c>
      <c r="AF79" s="40">
        <v>16</v>
      </c>
      <c r="AG79" s="40">
        <v>20532.197959925063</v>
      </c>
      <c r="AH79" s="40">
        <v>50</v>
      </c>
      <c r="AI79" s="40">
        <v>12668.018604286721</v>
      </c>
      <c r="AJ79" s="40">
        <v>64</v>
      </c>
      <c r="AK79" s="40">
        <v>12919.00348923867</v>
      </c>
      <c r="AL79" s="40">
        <v>56</v>
      </c>
      <c r="AM79" s="40">
        <v>13700.262859605436</v>
      </c>
      <c r="AN79" s="40">
        <v>186</v>
      </c>
      <c r="AO79" s="40">
        <v>13741.650758184504</v>
      </c>
      <c r="AP79" s="40">
        <v>563</v>
      </c>
      <c r="AQ79" s="40">
        <v>13534.061236307716</v>
      </c>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c r="AIV79"/>
      <c r="AIW79"/>
      <c r="AIX79"/>
      <c r="AIY79"/>
      <c r="AIZ79"/>
      <c r="AJA79"/>
      <c r="AJB79"/>
      <c r="AJC79"/>
      <c r="AJD79"/>
      <c r="AJE79"/>
      <c r="AJF79"/>
      <c r="AJG79"/>
      <c r="AJH79"/>
      <c r="AJI79"/>
      <c r="AJJ79"/>
      <c r="AJK79"/>
      <c r="AJL79"/>
      <c r="AJM79"/>
      <c r="AJN79"/>
      <c r="AJO79"/>
      <c r="AJP79"/>
      <c r="AJQ79"/>
      <c r="AJR79"/>
      <c r="AJS79"/>
      <c r="AJT79"/>
      <c r="AJU79"/>
      <c r="AJV79"/>
      <c r="AJW79"/>
      <c r="AJX79"/>
      <c r="AJY79"/>
      <c r="AJZ79"/>
      <c r="AKA79"/>
      <c r="AKB79"/>
      <c r="AKC79"/>
      <c r="AKD79"/>
      <c r="AKE79"/>
      <c r="AKF79"/>
      <c r="AKG79"/>
      <c r="AKH79"/>
      <c r="AKI79"/>
      <c r="AKJ79"/>
      <c r="AKK79"/>
      <c r="AKL79"/>
      <c r="AKM79"/>
      <c r="AKN79"/>
      <c r="AKO79"/>
      <c r="AKP79"/>
      <c r="AKQ79"/>
      <c r="AKR79"/>
      <c r="AKS79"/>
      <c r="AKT79"/>
      <c r="AKU79"/>
      <c r="AKV79"/>
      <c r="AKW79"/>
      <c r="AKX79"/>
      <c r="AKY79"/>
      <c r="AKZ79"/>
      <c r="ALA79"/>
      <c r="ALB79"/>
      <c r="ALC79"/>
      <c r="ALD79"/>
      <c r="ALE79"/>
      <c r="ALF79"/>
      <c r="ALG79"/>
      <c r="ALH79"/>
      <c r="ALI79"/>
      <c r="ALJ79"/>
      <c r="ALK79"/>
      <c r="ALL79"/>
      <c r="ALM79"/>
      <c r="ALN79"/>
      <c r="ALO79"/>
      <c r="ALP79"/>
      <c r="ALQ79"/>
      <c r="ALR79"/>
      <c r="ALS79"/>
      <c r="ALT79"/>
      <c r="ALU79"/>
      <c r="ALV79"/>
      <c r="ALW79"/>
      <c r="ALX79"/>
      <c r="ALY79"/>
      <c r="ALZ79"/>
      <c r="AMA79"/>
      <c r="AMB79"/>
      <c r="AMC79"/>
      <c r="AMD79"/>
      <c r="AME79"/>
      <c r="AMF79"/>
      <c r="AMG79"/>
      <c r="AMH79"/>
      <c r="AMI79"/>
      <c r="AMJ79"/>
      <c r="AMK79"/>
      <c r="AML79"/>
      <c r="AMM79"/>
      <c r="AMN79"/>
      <c r="AMO79"/>
      <c r="AMP79"/>
      <c r="AMQ79"/>
      <c r="AMR79"/>
      <c r="AMS79"/>
      <c r="AMT79"/>
      <c r="AMU79"/>
      <c r="AMV79"/>
      <c r="AMW79"/>
      <c r="AMX79"/>
      <c r="AMY79"/>
      <c r="AMZ79"/>
      <c r="ANA79"/>
      <c r="ANB79"/>
      <c r="ANC79"/>
      <c r="AND79"/>
      <c r="ANE79"/>
      <c r="ANF79"/>
      <c r="ANG79"/>
      <c r="ANH79"/>
      <c r="ANI79"/>
      <c r="ANJ79"/>
      <c r="ANK79"/>
      <c r="ANL79"/>
      <c r="ANM79"/>
      <c r="ANN79"/>
      <c r="ANO79"/>
      <c r="ANP79"/>
      <c r="ANQ79"/>
      <c r="ANR79"/>
      <c r="ANS79"/>
      <c r="ANT79"/>
      <c r="ANU79"/>
      <c r="ANV79"/>
      <c r="ANW79"/>
      <c r="ANX79"/>
      <c r="ANY79"/>
      <c r="ANZ79"/>
      <c r="AOA79"/>
      <c r="AOB79"/>
      <c r="AOC79"/>
      <c r="AOD79"/>
      <c r="AOE79"/>
      <c r="AOF79"/>
      <c r="AOG79"/>
      <c r="AOH79"/>
      <c r="AOI79"/>
      <c r="AOJ79"/>
      <c r="AOK79"/>
      <c r="AOL79"/>
      <c r="AOM79"/>
      <c r="AON79"/>
      <c r="AOO79"/>
      <c r="AOP79"/>
      <c r="AOQ79"/>
      <c r="AOR79"/>
      <c r="AOS79"/>
      <c r="AOT79"/>
      <c r="AOU79"/>
      <c r="AOV79"/>
      <c r="AOW79"/>
      <c r="AOX79"/>
      <c r="AOY79"/>
      <c r="AOZ79"/>
      <c r="APA79"/>
      <c r="APB79"/>
      <c r="APC79"/>
      <c r="APD79"/>
      <c r="APE79"/>
      <c r="APF79"/>
      <c r="APG79"/>
      <c r="APH79"/>
      <c r="API79"/>
      <c r="APJ79"/>
      <c r="APK79"/>
      <c r="APL79"/>
      <c r="APM79"/>
      <c r="APN79"/>
      <c r="APO79"/>
      <c r="APP79"/>
      <c r="APQ79"/>
      <c r="APR79"/>
      <c r="APS79"/>
      <c r="APT79"/>
      <c r="APU79"/>
      <c r="APV79"/>
      <c r="APW79"/>
      <c r="APX79"/>
      <c r="APY79"/>
      <c r="APZ79"/>
      <c r="AQA79"/>
      <c r="AQB79"/>
      <c r="AQC79"/>
      <c r="AQD79"/>
      <c r="AQE79"/>
      <c r="AQF79"/>
      <c r="AQG79"/>
      <c r="AQH79"/>
      <c r="AQI79"/>
      <c r="AQJ79"/>
      <c r="AQK79"/>
      <c r="AQL79"/>
      <c r="AQM79"/>
      <c r="AQN79"/>
      <c r="AQO79"/>
      <c r="AQP79"/>
      <c r="AQQ79"/>
      <c r="AQR79"/>
      <c r="AQS79"/>
      <c r="AQT79"/>
      <c r="AQU79"/>
      <c r="AQV79"/>
      <c r="AQW79"/>
      <c r="AQX79"/>
      <c r="AQY79"/>
      <c r="AQZ79"/>
      <c r="ARA79"/>
      <c r="ARB79"/>
      <c r="ARC79"/>
      <c r="ARD79"/>
      <c r="ARE79"/>
      <c r="ARF79"/>
      <c r="ARG79"/>
      <c r="ARH79"/>
      <c r="ARI79"/>
      <c r="ARJ79"/>
      <c r="ARK79"/>
      <c r="ARL79"/>
      <c r="ARM79"/>
      <c r="ARN79"/>
      <c r="ARO79"/>
      <c r="ARP79"/>
      <c r="ARQ79"/>
      <c r="ARR79"/>
      <c r="ARS79"/>
      <c r="ART79"/>
      <c r="ARU79"/>
      <c r="ARV79"/>
      <c r="ARW79"/>
      <c r="ARX79"/>
      <c r="ARY79"/>
      <c r="ARZ79"/>
      <c r="ASA79"/>
      <c r="ASB79"/>
      <c r="ASC79"/>
      <c r="ASD79"/>
      <c r="ASE79"/>
      <c r="ASF79"/>
      <c r="ASG79"/>
      <c r="ASH79"/>
      <c r="ASI79"/>
      <c r="ASJ79"/>
      <c r="ASK79"/>
      <c r="ASL79"/>
      <c r="ASM79"/>
      <c r="ASN79"/>
      <c r="ASO79"/>
      <c r="ASP79"/>
      <c r="ASQ79"/>
      <c r="ASR79"/>
      <c r="ASS79"/>
      <c r="AST79"/>
      <c r="ASU79"/>
      <c r="ASV79"/>
      <c r="ASW79"/>
      <c r="ASX79"/>
      <c r="ASY79"/>
      <c r="ASZ79"/>
      <c r="ATA79"/>
      <c r="ATB79"/>
      <c r="ATC79"/>
      <c r="ATD79"/>
      <c r="ATE79"/>
      <c r="ATF79"/>
      <c r="ATG79"/>
      <c r="ATH79"/>
      <c r="ATI79"/>
      <c r="ATJ79"/>
      <c r="ATK79"/>
      <c r="ATL79"/>
      <c r="ATM79"/>
      <c r="ATN79"/>
      <c r="ATO79"/>
      <c r="ATP79"/>
      <c r="ATQ79"/>
      <c r="ATR79"/>
      <c r="ATS79"/>
      <c r="ATT79"/>
      <c r="ATU79"/>
      <c r="ATV79"/>
      <c r="ATW79"/>
      <c r="ATX79"/>
      <c r="ATY79"/>
      <c r="ATZ79"/>
      <c r="AUA79"/>
      <c r="AUB79"/>
      <c r="AUC79"/>
      <c r="AUD79"/>
      <c r="AUE79"/>
      <c r="AUF79"/>
      <c r="AUG79"/>
      <c r="AUH79"/>
      <c r="AUI79"/>
      <c r="AUJ79"/>
      <c r="AUK79"/>
      <c r="AUL79"/>
      <c r="AUM79"/>
      <c r="AUN79"/>
      <c r="AUO79"/>
      <c r="AUP79"/>
      <c r="AUQ79"/>
      <c r="AUR79"/>
      <c r="AUS79"/>
      <c r="AUT79"/>
      <c r="AUU79"/>
      <c r="AUV79"/>
      <c r="AUW79"/>
      <c r="AUX79"/>
      <c r="AUY79"/>
      <c r="AUZ79"/>
      <c r="AVA79"/>
      <c r="AVB79"/>
      <c r="AVC79"/>
      <c r="AVD79"/>
      <c r="AVE79"/>
      <c r="AVF79"/>
      <c r="AVG79"/>
      <c r="AVH79"/>
      <c r="AVI79"/>
      <c r="AVJ79"/>
      <c r="AVK79"/>
      <c r="AVL79"/>
      <c r="AVM79"/>
      <c r="AVN79"/>
      <c r="AVO79"/>
      <c r="AVP79"/>
      <c r="AVQ79"/>
      <c r="AVR79"/>
      <c r="AVS79"/>
      <c r="AVT79"/>
      <c r="AVU79"/>
      <c r="AVV79"/>
      <c r="AVW79"/>
      <c r="AVX79"/>
      <c r="AVY79"/>
      <c r="AVZ79"/>
      <c r="AWA79"/>
    </row>
    <row r="80" spans="1:1275" ht="15" x14ac:dyDescent="0.25">
      <c r="A80" s="41" t="s">
        <v>175</v>
      </c>
      <c r="B80" s="40"/>
      <c r="C80" s="40"/>
      <c r="D80" s="40">
        <v>1</v>
      </c>
      <c r="E80" s="40">
        <v>41000</v>
      </c>
      <c r="F80" s="40"/>
      <c r="G80" s="40"/>
      <c r="H80" s="40">
        <v>1</v>
      </c>
      <c r="I80" s="40">
        <v>111000</v>
      </c>
      <c r="J80" s="40">
        <v>2</v>
      </c>
      <c r="K80" s="40">
        <v>76000</v>
      </c>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v>1</v>
      </c>
      <c r="AK80" s="40">
        <v>50694.322109187968</v>
      </c>
      <c r="AL80" s="40"/>
      <c r="AM80" s="40"/>
      <c r="AN80" s="40">
        <v>1</v>
      </c>
      <c r="AO80" s="40">
        <v>50694.322109187968</v>
      </c>
      <c r="AP80" s="40">
        <v>3</v>
      </c>
      <c r="AQ80" s="40">
        <v>67564.774036395989</v>
      </c>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c r="AAW80"/>
      <c r="AAX80"/>
      <c r="AAY80"/>
      <c r="AAZ80"/>
      <c r="ABA80"/>
      <c r="ABB80"/>
      <c r="ABC80"/>
      <c r="ABD80"/>
      <c r="ABE80"/>
      <c r="ABF80"/>
      <c r="ABG80"/>
      <c r="ABH80"/>
      <c r="ABI80"/>
      <c r="ABJ80"/>
      <c r="ABK80"/>
      <c r="ABL80"/>
      <c r="ABM80"/>
      <c r="ABN80"/>
      <c r="ABO80"/>
      <c r="ABP80"/>
      <c r="ABQ80"/>
      <c r="ABR80"/>
      <c r="ABS80"/>
      <c r="ABT80"/>
      <c r="ABU80"/>
      <c r="ABV80"/>
      <c r="ABW80"/>
      <c r="ABX80"/>
      <c r="ABY80"/>
      <c r="ABZ80"/>
      <c r="ACA80"/>
      <c r="ACB80"/>
      <c r="ACC80"/>
      <c r="ACD80"/>
      <c r="ACE80"/>
      <c r="ACF80"/>
      <c r="ACG80"/>
      <c r="ACH80"/>
      <c r="ACI80"/>
      <c r="ACJ80"/>
      <c r="ACK80"/>
      <c r="ACL80"/>
      <c r="ACM80"/>
      <c r="ACN80"/>
      <c r="ACO80"/>
      <c r="ACP80"/>
      <c r="ACQ80"/>
      <c r="ACR80"/>
      <c r="ACS80"/>
      <c r="ACT80"/>
      <c r="ACU80"/>
      <c r="ACV80"/>
      <c r="ACW80"/>
      <c r="ACX80"/>
      <c r="ACY80"/>
      <c r="ACZ80"/>
      <c r="ADA80"/>
      <c r="ADB80"/>
      <c r="ADC80"/>
      <c r="ADD80"/>
      <c r="ADE80"/>
      <c r="ADF80"/>
      <c r="ADG80"/>
      <c r="ADH80"/>
      <c r="ADI80"/>
      <c r="ADJ80"/>
      <c r="ADK80"/>
      <c r="ADL80"/>
      <c r="ADM80"/>
      <c r="ADN80"/>
      <c r="ADO80"/>
      <c r="ADP80"/>
      <c r="ADQ80"/>
      <c r="ADR80"/>
      <c r="ADS80"/>
      <c r="ADT80"/>
      <c r="ADU80"/>
      <c r="ADV80"/>
      <c r="ADW80"/>
      <c r="ADX80"/>
      <c r="ADY80"/>
      <c r="ADZ80"/>
      <c r="AEA80"/>
      <c r="AEB80"/>
      <c r="AEC80"/>
      <c r="AED80"/>
      <c r="AEE80"/>
      <c r="AEF80"/>
      <c r="AEG80"/>
      <c r="AEH80"/>
      <c r="AEI80"/>
      <c r="AEJ80"/>
      <c r="AEK80"/>
      <c r="AEL80"/>
      <c r="AEM80"/>
      <c r="AEN80"/>
      <c r="AEO80"/>
      <c r="AEP80"/>
      <c r="AEQ80"/>
      <c r="AER80"/>
      <c r="AES80"/>
      <c r="AET80"/>
      <c r="AEU80"/>
      <c r="AEV80"/>
      <c r="AEW80"/>
      <c r="AEX80"/>
      <c r="AEY80"/>
      <c r="AEZ80"/>
      <c r="AFA80"/>
      <c r="AFB80"/>
      <c r="AFC80"/>
      <c r="AFD80"/>
      <c r="AFE80"/>
      <c r="AFF80"/>
      <c r="AFG80"/>
      <c r="AFH80"/>
      <c r="AFI80"/>
      <c r="AFJ80"/>
      <c r="AFK80"/>
      <c r="AFL80"/>
      <c r="AFM80"/>
      <c r="AFN80"/>
      <c r="AFO80"/>
      <c r="AFP80"/>
      <c r="AFQ80"/>
      <c r="AFR80"/>
      <c r="AFS80"/>
      <c r="AFT80"/>
      <c r="AFU80"/>
      <c r="AFV80"/>
      <c r="AFW80"/>
      <c r="AFX80"/>
      <c r="AFY80"/>
      <c r="AFZ80"/>
      <c r="AGA80"/>
      <c r="AGB80"/>
      <c r="AGC80"/>
      <c r="AGD80"/>
      <c r="AGE80"/>
      <c r="AGF80"/>
      <c r="AGG80"/>
      <c r="AGH80"/>
      <c r="AGI80"/>
      <c r="AGJ80"/>
      <c r="AGK80"/>
      <c r="AGL80"/>
      <c r="AGM80"/>
      <c r="AGN80"/>
      <c r="AGO80"/>
      <c r="AGP80"/>
      <c r="AGQ80"/>
      <c r="AGR80"/>
      <c r="AGS80"/>
      <c r="AGT80"/>
      <c r="AGU80"/>
      <c r="AGV80"/>
      <c r="AGW80"/>
      <c r="AGX80"/>
      <c r="AGY80"/>
      <c r="AGZ80"/>
      <c r="AHA80"/>
      <c r="AHB80"/>
      <c r="AHC80"/>
      <c r="AHD80"/>
      <c r="AHE80"/>
      <c r="AHF80"/>
      <c r="AHG80"/>
      <c r="AHH80"/>
      <c r="AHI80"/>
      <c r="AHJ80"/>
      <c r="AHK80"/>
      <c r="AHL80"/>
      <c r="AHM80"/>
      <c r="AHN80"/>
      <c r="AHO80"/>
      <c r="AHP80"/>
      <c r="AHQ80"/>
      <c r="AHR80"/>
      <c r="AHS80"/>
      <c r="AHT80"/>
      <c r="AHU80"/>
      <c r="AHV80"/>
      <c r="AHW80"/>
      <c r="AHX80"/>
      <c r="AHY80"/>
      <c r="AHZ80"/>
      <c r="AIA80"/>
      <c r="AIB80"/>
      <c r="AIC80"/>
      <c r="AID80"/>
      <c r="AIE80"/>
      <c r="AIF80"/>
      <c r="AIG80"/>
      <c r="AIH80"/>
      <c r="AII80"/>
      <c r="AIJ80"/>
      <c r="AIK80"/>
      <c r="AIL80"/>
      <c r="AIM80"/>
      <c r="AIN80"/>
      <c r="AIO80"/>
      <c r="AIP80"/>
      <c r="AIQ80"/>
      <c r="AIR80"/>
      <c r="AIS80"/>
      <c r="AIT80"/>
      <c r="AIU80"/>
      <c r="AIV80"/>
      <c r="AIW80"/>
      <c r="AIX80"/>
      <c r="AIY80"/>
      <c r="AIZ80"/>
      <c r="AJA80"/>
      <c r="AJB80"/>
      <c r="AJC80"/>
      <c r="AJD80"/>
      <c r="AJE80"/>
      <c r="AJF80"/>
      <c r="AJG80"/>
      <c r="AJH80"/>
      <c r="AJI80"/>
      <c r="AJJ80"/>
      <c r="AJK80"/>
      <c r="AJL80"/>
      <c r="AJM80"/>
      <c r="AJN80"/>
      <c r="AJO80"/>
      <c r="AJP80"/>
      <c r="AJQ80"/>
      <c r="AJR80"/>
      <c r="AJS80"/>
      <c r="AJT80"/>
      <c r="AJU80"/>
      <c r="AJV80"/>
      <c r="AJW80"/>
      <c r="AJX80"/>
      <c r="AJY80"/>
      <c r="AJZ80"/>
      <c r="AKA80"/>
      <c r="AKB80"/>
      <c r="AKC80"/>
      <c r="AKD80"/>
      <c r="AKE80"/>
      <c r="AKF80"/>
      <c r="AKG80"/>
      <c r="AKH80"/>
      <c r="AKI80"/>
      <c r="AKJ80"/>
      <c r="AKK80"/>
      <c r="AKL80"/>
      <c r="AKM80"/>
      <c r="AKN80"/>
      <c r="AKO80"/>
      <c r="AKP80"/>
      <c r="AKQ80"/>
      <c r="AKR80"/>
      <c r="AKS80"/>
      <c r="AKT80"/>
      <c r="AKU80"/>
      <c r="AKV80"/>
      <c r="AKW80"/>
      <c r="AKX80"/>
      <c r="AKY80"/>
      <c r="AKZ80"/>
      <c r="ALA80"/>
      <c r="ALB80"/>
      <c r="ALC80"/>
      <c r="ALD80"/>
      <c r="ALE80"/>
      <c r="ALF80"/>
      <c r="ALG80"/>
      <c r="ALH80"/>
      <c r="ALI80"/>
      <c r="ALJ80"/>
      <c r="ALK80"/>
      <c r="ALL80"/>
      <c r="ALM80"/>
      <c r="ALN80"/>
      <c r="ALO80"/>
      <c r="ALP80"/>
      <c r="ALQ80"/>
      <c r="ALR80"/>
      <c r="ALS80"/>
      <c r="ALT80"/>
      <c r="ALU80"/>
      <c r="ALV80"/>
      <c r="ALW80"/>
      <c r="ALX80"/>
      <c r="ALY80"/>
      <c r="ALZ80"/>
      <c r="AMA80"/>
      <c r="AMB80"/>
      <c r="AMC80"/>
      <c r="AMD80"/>
      <c r="AME80"/>
      <c r="AMF80"/>
      <c r="AMG80"/>
      <c r="AMH80"/>
      <c r="AMI80"/>
      <c r="AMJ80"/>
      <c r="AMK80"/>
      <c r="AML80"/>
      <c r="AMM80"/>
      <c r="AMN80"/>
      <c r="AMO80"/>
      <c r="AMP80"/>
      <c r="AMQ80"/>
      <c r="AMR80"/>
      <c r="AMS80"/>
      <c r="AMT80"/>
      <c r="AMU80"/>
      <c r="AMV80"/>
      <c r="AMW80"/>
      <c r="AMX80"/>
      <c r="AMY80"/>
      <c r="AMZ80"/>
      <c r="ANA80"/>
      <c r="ANB80"/>
      <c r="ANC80"/>
      <c r="AND80"/>
      <c r="ANE80"/>
      <c r="ANF80"/>
      <c r="ANG80"/>
      <c r="ANH80"/>
      <c r="ANI80"/>
      <c r="ANJ80"/>
      <c r="ANK80"/>
      <c r="ANL80"/>
      <c r="ANM80"/>
      <c r="ANN80"/>
      <c r="ANO80"/>
      <c r="ANP80"/>
      <c r="ANQ80"/>
      <c r="ANR80"/>
      <c r="ANS80"/>
      <c r="ANT80"/>
      <c r="ANU80"/>
      <c r="ANV80"/>
      <c r="ANW80"/>
      <c r="ANX80"/>
      <c r="ANY80"/>
      <c r="ANZ80"/>
      <c r="AOA80"/>
      <c r="AOB80"/>
      <c r="AOC80"/>
      <c r="AOD80"/>
      <c r="AOE80"/>
      <c r="AOF80"/>
      <c r="AOG80"/>
      <c r="AOH80"/>
      <c r="AOI80"/>
      <c r="AOJ80"/>
      <c r="AOK80"/>
      <c r="AOL80"/>
      <c r="AOM80"/>
      <c r="AON80"/>
      <c r="AOO80"/>
      <c r="AOP80"/>
      <c r="AOQ80"/>
      <c r="AOR80"/>
      <c r="AOS80"/>
      <c r="AOT80"/>
      <c r="AOU80"/>
      <c r="AOV80"/>
      <c r="AOW80"/>
      <c r="AOX80"/>
      <c r="AOY80"/>
      <c r="AOZ80"/>
      <c r="APA80"/>
      <c r="APB80"/>
      <c r="APC80"/>
      <c r="APD80"/>
      <c r="APE80"/>
      <c r="APF80"/>
      <c r="APG80"/>
      <c r="APH80"/>
      <c r="API80"/>
      <c r="APJ80"/>
      <c r="APK80"/>
      <c r="APL80"/>
      <c r="APM80"/>
      <c r="APN80"/>
      <c r="APO80"/>
      <c r="APP80"/>
      <c r="APQ80"/>
      <c r="APR80"/>
      <c r="APS80"/>
      <c r="APT80"/>
      <c r="APU80"/>
      <c r="APV80"/>
      <c r="APW80"/>
      <c r="APX80"/>
      <c r="APY80"/>
      <c r="APZ80"/>
      <c r="AQA80"/>
      <c r="AQB80"/>
      <c r="AQC80"/>
      <c r="AQD80"/>
      <c r="AQE80"/>
      <c r="AQF80"/>
      <c r="AQG80"/>
      <c r="AQH80"/>
      <c r="AQI80"/>
      <c r="AQJ80"/>
      <c r="AQK80"/>
      <c r="AQL80"/>
      <c r="AQM80"/>
      <c r="AQN80"/>
      <c r="AQO80"/>
      <c r="AQP80"/>
      <c r="AQQ80"/>
      <c r="AQR80"/>
      <c r="AQS80"/>
      <c r="AQT80"/>
      <c r="AQU80"/>
      <c r="AQV80"/>
      <c r="AQW80"/>
      <c r="AQX80"/>
      <c r="AQY80"/>
      <c r="AQZ80"/>
      <c r="ARA80"/>
      <c r="ARB80"/>
      <c r="ARC80"/>
      <c r="ARD80"/>
      <c r="ARE80"/>
      <c r="ARF80"/>
      <c r="ARG80"/>
      <c r="ARH80"/>
      <c r="ARI80"/>
      <c r="ARJ80"/>
      <c r="ARK80"/>
      <c r="ARL80"/>
      <c r="ARM80"/>
      <c r="ARN80"/>
      <c r="ARO80"/>
      <c r="ARP80"/>
      <c r="ARQ80"/>
      <c r="ARR80"/>
      <c r="ARS80"/>
      <c r="ART80"/>
      <c r="ARU80"/>
      <c r="ARV80"/>
      <c r="ARW80"/>
      <c r="ARX80"/>
      <c r="ARY80"/>
      <c r="ARZ80"/>
      <c r="ASA80"/>
      <c r="ASB80"/>
      <c r="ASC80"/>
      <c r="ASD80"/>
      <c r="ASE80"/>
      <c r="ASF80"/>
      <c r="ASG80"/>
      <c r="ASH80"/>
      <c r="ASI80"/>
      <c r="ASJ80"/>
      <c r="ASK80"/>
      <c r="ASL80"/>
      <c r="ASM80"/>
      <c r="ASN80"/>
      <c r="ASO80"/>
      <c r="ASP80"/>
      <c r="ASQ80"/>
      <c r="ASR80"/>
      <c r="ASS80"/>
      <c r="AST80"/>
      <c r="ASU80"/>
      <c r="ASV80"/>
      <c r="ASW80"/>
      <c r="ASX80"/>
      <c r="ASY80"/>
      <c r="ASZ80"/>
      <c r="ATA80"/>
      <c r="ATB80"/>
      <c r="ATC80"/>
      <c r="ATD80"/>
      <c r="ATE80"/>
      <c r="ATF80"/>
      <c r="ATG80"/>
      <c r="ATH80"/>
      <c r="ATI80"/>
      <c r="ATJ80"/>
      <c r="ATK80"/>
      <c r="ATL80"/>
      <c r="ATM80"/>
      <c r="ATN80"/>
      <c r="ATO80"/>
      <c r="ATP80"/>
      <c r="ATQ80"/>
      <c r="ATR80"/>
      <c r="ATS80"/>
      <c r="ATT80"/>
      <c r="ATU80"/>
      <c r="ATV80"/>
      <c r="ATW80"/>
      <c r="ATX80"/>
      <c r="ATY80"/>
      <c r="ATZ80"/>
      <c r="AUA80"/>
      <c r="AUB80"/>
      <c r="AUC80"/>
      <c r="AUD80"/>
      <c r="AUE80"/>
      <c r="AUF80"/>
      <c r="AUG80"/>
      <c r="AUH80"/>
      <c r="AUI80"/>
      <c r="AUJ80"/>
      <c r="AUK80"/>
      <c r="AUL80"/>
      <c r="AUM80"/>
      <c r="AUN80"/>
      <c r="AUO80"/>
      <c r="AUP80"/>
      <c r="AUQ80"/>
      <c r="AUR80"/>
      <c r="AUS80"/>
      <c r="AUT80"/>
      <c r="AUU80"/>
      <c r="AUV80"/>
      <c r="AUW80"/>
      <c r="AUX80"/>
      <c r="AUY80"/>
      <c r="AUZ80"/>
      <c r="AVA80"/>
      <c r="AVB80"/>
      <c r="AVC80"/>
      <c r="AVD80"/>
      <c r="AVE80"/>
      <c r="AVF80"/>
      <c r="AVG80"/>
      <c r="AVH80"/>
      <c r="AVI80"/>
      <c r="AVJ80"/>
      <c r="AVK80"/>
      <c r="AVL80"/>
      <c r="AVM80"/>
      <c r="AVN80"/>
      <c r="AVO80"/>
      <c r="AVP80"/>
      <c r="AVQ80"/>
      <c r="AVR80"/>
      <c r="AVS80"/>
      <c r="AVT80"/>
      <c r="AVU80"/>
      <c r="AVV80"/>
      <c r="AVW80"/>
      <c r="AVX80"/>
      <c r="AVY80"/>
      <c r="AVZ80"/>
      <c r="AWA80"/>
    </row>
    <row r="81" spans="1:1275" ht="15" x14ac:dyDescent="0.25">
      <c r="A81" s="41" t="s">
        <v>230</v>
      </c>
      <c r="B81" s="40"/>
      <c r="C81" s="40"/>
      <c r="D81" s="40"/>
      <c r="E81" s="40"/>
      <c r="F81" s="40"/>
      <c r="G81" s="40"/>
      <c r="H81" s="40">
        <v>1</v>
      </c>
      <c r="I81" s="40">
        <v>7261.724659606657</v>
      </c>
      <c r="J81" s="40">
        <v>1</v>
      </c>
      <c r="K81" s="40">
        <v>7261.724659606657</v>
      </c>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v>1</v>
      </c>
      <c r="AQ81" s="40">
        <v>7261.724659606657</v>
      </c>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c r="AAA81"/>
      <c r="AAB81"/>
      <c r="AAC81"/>
      <c r="AAD81"/>
      <c r="AAE81"/>
      <c r="AAF81"/>
      <c r="AAG81"/>
      <c r="AAH81"/>
      <c r="AAI81"/>
      <c r="AAJ81"/>
      <c r="AAK81"/>
      <c r="AAL81"/>
      <c r="AAM81"/>
      <c r="AAN81"/>
      <c r="AAO81"/>
      <c r="AAP81"/>
      <c r="AAQ81"/>
      <c r="AAR81"/>
      <c r="AAS81"/>
      <c r="AAT81"/>
      <c r="AAU81"/>
      <c r="AAV81"/>
      <c r="AAW81"/>
      <c r="AAX81"/>
      <c r="AAY81"/>
      <c r="AAZ81"/>
      <c r="ABA81"/>
      <c r="ABB81"/>
      <c r="ABC81"/>
      <c r="ABD81"/>
      <c r="ABE81"/>
      <c r="ABF81"/>
      <c r="ABG81"/>
      <c r="ABH81"/>
      <c r="ABI81"/>
      <c r="ABJ81"/>
      <c r="ABK81"/>
      <c r="ABL81"/>
      <c r="ABM81"/>
      <c r="ABN81"/>
      <c r="ABO81"/>
      <c r="ABP81"/>
      <c r="ABQ81"/>
      <c r="ABR81"/>
      <c r="ABS81"/>
      <c r="ABT81"/>
      <c r="ABU81"/>
      <c r="ABV81"/>
      <c r="ABW81"/>
      <c r="ABX81"/>
      <c r="ABY81"/>
      <c r="ABZ81"/>
      <c r="ACA81"/>
      <c r="ACB81"/>
      <c r="ACC81"/>
      <c r="ACD81"/>
      <c r="ACE81"/>
      <c r="ACF81"/>
      <c r="ACG81"/>
      <c r="ACH81"/>
      <c r="ACI81"/>
      <c r="ACJ81"/>
      <c r="ACK81"/>
      <c r="ACL81"/>
      <c r="ACM81"/>
      <c r="ACN81"/>
      <c r="ACO81"/>
      <c r="ACP81"/>
      <c r="ACQ81"/>
      <c r="ACR81"/>
      <c r="ACS81"/>
      <c r="ACT81"/>
      <c r="ACU81"/>
      <c r="ACV81"/>
      <c r="ACW81"/>
      <c r="ACX81"/>
      <c r="ACY81"/>
      <c r="ACZ81"/>
      <c r="ADA81"/>
      <c r="ADB81"/>
      <c r="ADC81"/>
      <c r="ADD81"/>
      <c r="ADE81"/>
      <c r="ADF81"/>
      <c r="ADG81"/>
      <c r="ADH81"/>
      <c r="ADI81"/>
      <c r="ADJ81"/>
      <c r="ADK81"/>
      <c r="ADL81"/>
      <c r="ADM81"/>
      <c r="ADN81"/>
      <c r="ADO81"/>
      <c r="ADP81"/>
      <c r="ADQ81"/>
      <c r="ADR81"/>
      <c r="ADS81"/>
      <c r="ADT81"/>
      <c r="ADU81"/>
      <c r="ADV81"/>
      <c r="ADW81"/>
      <c r="ADX81"/>
      <c r="ADY81"/>
      <c r="ADZ81"/>
      <c r="AEA81"/>
      <c r="AEB81"/>
      <c r="AEC81"/>
      <c r="AED81"/>
      <c r="AEE81"/>
      <c r="AEF81"/>
      <c r="AEG81"/>
      <c r="AEH81"/>
      <c r="AEI81"/>
      <c r="AEJ81"/>
      <c r="AEK81"/>
      <c r="AEL81"/>
      <c r="AEM81"/>
      <c r="AEN81"/>
      <c r="AEO81"/>
      <c r="AEP81"/>
      <c r="AEQ81"/>
      <c r="AER81"/>
      <c r="AES81"/>
      <c r="AET81"/>
      <c r="AEU81"/>
      <c r="AEV81"/>
      <c r="AEW81"/>
      <c r="AEX81"/>
      <c r="AEY81"/>
      <c r="AEZ81"/>
      <c r="AFA81"/>
      <c r="AFB81"/>
      <c r="AFC81"/>
      <c r="AFD81"/>
      <c r="AFE81"/>
      <c r="AFF81"/>
      <c r="AFG81"/>
      <c r="AFH81"/>
      <c r="AFI81"/>
      <c r="AFJ81"/>
      <c r="AFK81"/>
      <c r="AFL81"/>
      <c r="AFM81"/>
      <c r="AFN81"/>
      <c r="AFO81"/>
      <c r="AFP81"/>
      <c r="AFQ81"/>
      <c r="AFR81"/>
      <c r="AFS81"/>
      <c r="AFT81"/>
      <c r="AFU81"/>
      <c r="AFV81"/>
      <c r="AFW81"/>
      <c r="AFX81"/>
      <c r="AFY81"/>
      <c r="AFZ81"/>
      <c r="AGA81"/>
      <c r="AGB81"/>
      <c r="AGC81"/>
      <c r="AGD81"/>
      <c r="AGE81"/>
      <c r="AGF81"/>
      <c r="AGG81"/>
      <c r="AGH81"/>
      <c r="AGI81"/>
      <c r="AGJ81"/>
      <c r="AGK81"/>
      <c r="AGL81"/>
      <c r="AGM81"/>
      <c r="AGN81"/>
      <c r="AGO81"/>
      <c r="AGP81"/>
      <c r="AGQ81"/>
      <c r="AGR81"/>
      <c r="AGS81"/>
      <c r="AGT81"/>
      <c r="AGU81"/>
      <c r="AGV81"/>
      <c r="AGW81"/>
      <c r="AGX81"/>
      <c r="AGY81"/>
      <c r="AGZ81"/>
      <c r="AHA81"/>
      <c r="AHB81"/>
      <c r="AHC81"/>
      <c r="AHD81"/>
      <c r="AHE81"/>
      <c r="AHF81"/>
      <c r="AHG81"/>
      <c r="AHH81"/>
      <c r="AHI81"/>
      <c r="AHJ81"/>
      <c r="AHK81"/>
      <c r="AHL81"/>
      <c r="AHM81"/>
      <c r="AHN81"/>
      <c r="AHO81"/>
      <c r="AHP81"/>
      <c r="AHQ81"/>
      <c r="AHR81"/>
      <c r="AHS81"/>
      <c r="AHT81"/>
      <c r="AHU81"/>
      <c r="AHV81"/>
      <c r="AHW81"/>
      <c r="AHX81"/>
      <c r="AHY81"/>
      <c r="AHZ81"/>
      <c r="AIA81"/>
      <c r="AIB81"/>
      <c r="AIC81"/>
      <c r="AID81"/>
      <c r="AIE81"/>
      <c r="AIF81"/>
      <c r="AIG81"/>
      <c r="AIH81"/>
      <c r="AII81"/>
      <c r="AIJ81"/>
      <c r="AIK81"/>
      <c r="AIL81"/>
      <c r="AIM81"/>
      <c r="AIN81"/>
      <c r="AIO81"/>
      <c r="AIP81"/>
      <c r="AIQ81"/>
      <c r="AIR81"/>
      <c r="AIS81"/>
      <c r="AIT81"/>
      <c r="AIU81"/>
      <c r="AIV81"/>
      <c r="AIW81"/>
      <c r="AIX81"/>
      <c r="AIY81"/>
      <c r="AIZ81"/>
      <c r="AJA81"/>
      <c r="AJB81"/>
      <c r="AJC81"/>
      <c r="AJD81"/>
      <c r="AJE81"/>
      <c r="AJF81"/>
      <c r="AJG81"/>
      <c r="AJH81"/>
      <c r="AJI81"/>
      <c r="AJJ81"/>
      <c r="AJK81"/>
      <c r="AJL81"/>
      <c r="AJM81"/>
      <c r="AJN81"/>
      <c r="AJO81"/>
      <c r="AJP81"/>
      <c r="AJQ81"/>
      <c r="AJR81"/>
      <c r="AJS81"/>
      <c r="AJT81"/>
      <c r="AJU81"/>
      <c r="AJV81"/>
      <c r="AJW81"/>
      <c r="AJX81"/>
      <c r="AJY81"/>
      <c r="AJZ81"/>
      <c r="AKA81"/>
      <c r="AKB81"/>
      <c r="AKC81"/>
      <c r="AKD81"/>
      <c r="AKE81"/>
      <c r="AKF81"/>
      <c r="AKG81"/>
      <c r="AKH81"/>
      <c r="AKI81"/>
      <c r="AKJ81"/>
      <c r="AKK81"/>
      <c r="AKL81"/>
      <c r="AKM81"/>
      <c r="AKN81"/>
      <c r="AKO81"/>
      <c r="AKP81"/>
      <c r="AKQ81"/>
      <c r="AKR81"/>
      <c r="AKS81"/>
      <c r="AKT81"/>
      <c r="AKU81"/>
      <c r="AKV81"/>
      <c r="AKW81"/>
      <c r="AKX81"/>
      <c r="AKY81"/>
      <c r="AKZ81"/>
      <c r="ALA81"/>
      <c r="ALB81"/>
      <c r="ALC81"/>
      <c r="ALD81"/>
      <c r="ALE81"/>
      <c r="ALF81"/>
      <c r="ALG81"/>
      <c r="ALH81"/>
      <c r="ALI81"/>
      <c r="ALJ81"/>
      <c r="ALK81"/>
      <c r="ALL81"/>
      <c r="ALM81"/>
      <c r="ALN81"/>
      <c r="ALO81"/>
      <c r="ALP81"/>
      <c r="ALQ81"/>
      <c r="ALR81"/>
      <c r="ALS81"/>
      <c r="ALT81"/>
      <c r="ALU81"/>
      <c r="ALV81"/>
      <c r="ALW81"/>
      <c r="ALX81"/>
      <c r="ALY81"/>
      <c r="ALZ81"/>
      <c r="AMA81"/>
      <c r="AMB81"/>
      <c r="AMC81"/>
      <c r="AMD81"/>
      <c r="AME81"/>
      <c r="AMF81"/>
      <c r="AMG81"/>
      <c r="AMH81"/>
      <c r="AMI81"/>
      <c r="AMJ81"/>
      <c r="AMK81"/>
      <c r="AML81"/>
      <c r="AMM81"/>
      <c r="AMN81"/>
      <c r="AMO81"/>
      <c r="AMP81"/>
      <c r="AMQ81"/>
      <c r="AMR81"/>
      <c r="AMS81"/>
      <c r="AMT81"/>
      <c r="AMU81"/>
      <c r="AMV81"/>
      <c r="AMW81"/>
      <c r="AMX81"/>
      <c r="AMY81"/>
      <c r="AMZ81"/>
      <c r="ANA81"/>
      <c r="ANB81"/>
      <c r="ANC81"/>
      <c r="AND81"/>
      <c r="ANE81"/>
      <c r="ANF81"/>
      <c r="ANG81"/>
      <c r="ANH81"/>
      <c r="ANI81"/>
      <c r="ANJ81"/>
      <c r="ANK81"/>
      <c r="ANL81"/>
      <c r="ANM81"/>
      <c r="ANN81"/>
      <c r="ANO81"/>
      <c r="ANP81"/>
      <c r="ANQ81"/>
      <c r="ANR81"/>
      <c r="ANS81"/>
      <c r="ANT81"/>
      <c r="ANU81"/>
      <c r="ANV81"/>
      <c r="ANW81"/>
      <c r="ANX81"/>
      <c r="ANY81"/>
      <c r="ANZ81"/>
      <c r="AOA81"/>
      <c r="AOB81"/>
      <c r="AOC81"/>
      <c r="AOD81"/>
      <c r="AOE81"/>
      <c r="AOF81"/>
      <c r="AOG81"/>
      <c r="AOH81"/>
      <c r="AOI81"/>
      <c r="AOJ81"/>
      <c r="AOK81"/>
      <c r="AOL81"/>
      <c r="AOM81"/>
      <c r="AON81"/>
      <c r="AOO81"/>
      <c r="AOP81"/>
      <c r="AOQ81"/>
      <c r="AOR81"/>
      <c r="AOS81"/>
      <c r="AOT81"/>
      <c r="AOU81"/>
      <c r="AOV81"/>
      <c r="AOW81"/>
      <c r="AOX81"/>
      <c r="AOY81"/>
      <c r="AOZ81"/>
      <c r="APA81"/>
      <c r="APB81"/>
      <c r="APC81"/>
      <c r="APD81"/>
      <c r="APE81"/>
      <c r="APF81"/>
      <c r="APG81"/>
      <c r="APH81"/>
      <c r="API81"/>
      <c r="APJ81"/>
      <c r="APK81"/>
      <c r="APL81"/>
      <c r="APM81"/>
      <c r="APN81"/>
      <c r="APO81"/>
      <c r="APP81"/>
      <c r="APQ81"/>
      <c r="APR81"/>
      <c r="APS81"/>
      <c r="APT81"/>
      <c r="APU81"/>
      <c r="APV81"/>
      <c r="APW81"/>
      <c r="APX81"/>
      <c r="APY81"/>
      <c r="APZ81"/>
      <c r="AQA81"/>
      <c r="AQB81"/>
      <c r="AQC81"/>
      <c r="AQD81"/>
      <c r="AQE81"/>
      <c r="AQF81"/>
      <c r="AQG81"/>
      <c r="AQH81"/>
      <c r="AQI81"/>
      <c r="AQJ81"/>
      <c r="AQK81"/>
      <c r="AQL81"/>
      <c r="AQM81"/>
      <c r="AQN81"/>
      <c r="AQO81"/>
      <c r="AQP81"/>
      <c r="AQQ81"/>
      <c r="AQR81"/>
      <c r="AQS81"/>
      <c r="AQT81"/>
      <c r="AQU81"/>
      <c r="AQV81"/>
      <c r="AQW81"/>
      <c r="AQX81"/>
      <c r="AQY81"/>
      <c r="AQZ81"/>
      <c r="ARA81"/>
      <c r="ARB81"/>
      <c r="ARC81"/>
      <c r="ARD81"/>
      <c r="ARE81"/>
      <c r="ARF81"/>
      <c r="ARG81"/>
      <c r="ARH81"/>
      <c r="ARI81"/>
      <c r="ARJ81"/>
      <c r="ARK81"/>
      <c r="ARL81"/>
      <c r="ARM81"/>
      <c r="ARN81"/>
      <c r="ARO81"/>
      <c r="ARP81"/>
      <c r="ARQ81"/>
      <c r="ARR81"/>
      <c r="ARS81"/>
      <c r="ART81"/>
      <c r="ARU81"/>
      <c r="ARV81"/>
      <c r="ARW81"/>
      <c r="ARX81"/>
      <c r="ARY81"/>
      <c r="ARZ81"/>
      <c r="ASA81"/>
      <c r="ASB81"/>
      <c r="ASC81"/>
      <c r="ASD81"/>
      <c r="ASE81"/>
      <c r="ASF81"/>
      <c r="ASG81"/>
      <c r="ASH81"/>
      <c r="ASI81"/>
      <c r="ASJ81"/>
      <c r="ASK81"/>
      <c r="ASL81"/>
      <c r="ASM81"/>
      <c r="ASN81"/>
      <c r="ASO81"/>
      <c r="ASP81"/>
      <c r="ASQ81"/>
      <c r="ASR81"/>
      <c r="ASS81"/>
      <c r="AST81"/>
      <c r="ASU81"/>
      <c r="ASV81"/>
      <c r="ASW81"/>
      <c r="ASX81"/>
      <c r="ASY81"/>
      <c r="ASZ81"/>
      <c r="ATA81"/>
      <c r="ATB81"/>
      <c r="ATC81"/>
      <c r="ATD81"/>
      <c r="ATE81"/>
      <c r="ATF81"/>
      <c r="ATG81"/>
      <c r="ATH81"/>
      <c r="ATI81"/>
      <c r="ATJ81"/>
      <c r="ATK81"/>
      <c r="ATL81"/>
      <c r="ATM81"/>
      <c r="ATN81"/>
      <c r="ATO81"/>
      <c r="ATP81"/>
      <c r="ATQ81"/>
      <c r="ATR81"/>
      <c r="ATS81"/>
      <c r="ATT81"/>
      <c r="ATU81"/>
      <c r="ATV81"/>
      <c r="ATW81"/>
      <c r="ATX81"/>
      <c r="ATY81"/>
      <c r="ATZ81"/>
      <c r="AUA81"/>
      <c r="AUB81"/>
      <c r="AUC81"/>
      <c r="AUD81"/>
      <c r="AUE81"/>
      <c r="AUF81"/>
      <c r="AUG81"/>
      <c r="AUH81"/>
      <c r="AUI81"/>
      <c r="AUJ81"/>
      <c r="AUK81"/>
      <c r="AUL81"/>
      <c r="AUM81"/>
      <c r="AUN81"/>
      <c r="AUO81"/>
      <c r="AUP81"/>
      <c r="AUQ81"/>
      <c r="AUR81"/>
      <c r="AUS81"/>
      <c r="AUT81"/>
      <c r="AUU81"/>
      <c r="AUV81"/>
      <c r="AUW81"/>
      <c r="AUX81"/>
      <c r="AUY81"/>
      <c r="AUZ81"/>
      <c r="AVA81"/>
      <c r="AVB81"/>
      <c r="AVC81"/>
      <c r="AVD81"/>
      <c r="AVE81"/>
      <c r="AVF81"/>
      <c r="AVG81"/>
      <c r="AVH81"/>
      <c r="AVI81"/>
      <c r="AVJ81"/>
      <c r="AVK81"/>
      <c r="AVL81"/>
      <c r="AVM81"/>
      <c r="AVN81"/>
      <c r="AVO81"/>
      <c r="AVP81"/>
      <c r="AVQ81"/>
      <c r="AVR81"/>
      <c r="AVS81"/>
      <c r="AVT81"/>
      <c r="AVU81"/>
      <c r="AVV81"/>
      <c r="AVW81"/>
      <c r="AVX81"/>
      <c r="AVY81"/>
      <c r="AVZ81"/>
      <c r="AWA81"/>
    </row>
    <row r="82" spans="1:1275" ht="15" x14ac:dyDescent="0.25">
      <c r="A82" s="41" t="s">
        <v>234</v>
      </c>
      <c r="B82" s="40"/>
      <c r="C82" s="40"/>
      <c r="D82" s="40"/>
      <c r="E82" s="40"/>
      <c r="F82" s="40"/>
      <c r="G82" s="40"/>
      <c r="H82" s="40"/>
      <c r="I82" s="40"/>
      <c r="J82" s="40"/>
      <c r="K82" s="40"/>
      <c r="L82" s="40">
        <v>1</v>
      </c>
      <c r="M82" s="40">
        <v>20400</v>
      </c>
      <c r="N82" s="40"/>
      <c r="O82" s="40"/>
      <c r="P82" s="40">
        <v>1</v>
      </c>
      <c r="Q82" s="40">
        <v>15000</v>
      </c>
      <c r="R82" s="40"/>
      <c r="S82" s="40"/>
      <c r="T82" s="40">
        <v>2</v>
      </c>
      <c r="U82" s="40">
        <v>17700</v>
      </c>
      <c r="V82" s="40"/>
      <c r="W82" s="40"/>
      <c r="X82" s="40"/>
      <c r="Y82" s="40"/>
      <c r="Z82" s="40"/>
      <c r="AA82" s="40"/>
      <c r="AB82" s="40"/>
      <c r="AC82" s="40"/>
      <c r="AD82" s="40"/>
      <c r="AE82" s="40"/>
      <c r="AF82" s="40"/>
      <c r="AG82" s="40"/>
      <c r="AH82" s="40"/>
      <c r="AI82" s="40"/>
      <c r="AJ82" s="40"/>
      <c r="AK82" s="40"/>
      <c r="AL82" s="40"/>
      <c r="AM82" s="40"/>
      <c r="AN82" s="40"/>
      <c r="AO82" s="40"/>
      <c r="AP82" s="40">
        <v>2</v>
      </c>
      <c r="AQ82" s="40">
        <v>17700</v>
      </c>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c r="ST82"/>
      <c r="SU82"/>
      <c r="SV82"/>
      <c r="SW82"/>
      <c r="SX82"/>
      <c r="SY82"/>
      <c r="SZ82"/>
      <c r="TA82"/>
      <c r="TB82"/>
      <c r="TC82"/>
      <c r="TD82"/>
      <c r="TE82"/>
      <c r="TF82"/>
      <c r="TG82"/>
      <c r="TH82"/>
      <c r="TI82"/>
      <c r="TJ82"/>
      <c r="TK82"/>
      <c r="TL82"/>
      <c r="TM82"/>
      <c r="TN82"/>
      <c r="TO82"/>
      <c r="TP82"/>
      <c r="TQ82"/>
      <c r="TR82"/>
      <c r="TS82"/>
      <c r="TT82"/>
      <c r="TU82"/>
      <c r="TV82"/>
      <c r="TW82"/>
      <c r="TX82"/>
      <c r="TY82"/>
      <c r="TZ82"/>
      <c r="UA82"/>
      <c r="UB82"/>
      <c r="UC82"/>
      <c r="UD82"/>
      <c r="UE82"/>
      <c r="UF82"/>
      <c r="UG82"/>
      <c r="UH82"/>
      <c r="UI82"/>
      <c r="UJ82"/>
      <c r="UK82"/>
      <c r="UL82"/>
      <c r="UM82"/>
      <c r="UN82"/>
      <c r="UO82"/>
      <c r="UP82"/>
      <c r="UQ82"/>
      <c r="UR82"/>
      <c r="US82"/>
      <c r="UT82"/>
      <c r="UU82"/>
      <c r="UV82"/>
      <c r="UW82"/>
      <c r="UX82"/>
      <c r="UY82"/>
      <c r="UZ82"/>
      <c r="VA82"/>
      <c r="VB82"/>
      <c r="VC82"/>
      <c r="VD82"/>
      <c r="VE82"/>
      <c r="VF82"/>
      <c r="VG82"/>
      <c r="VH82"/>
      <c r="VI82"/>
      <c r="VJ82"/>
      <c r="VK82"/>
      <c r="VL82"/>
      <c r="VM82"/>
      <c r="VN82"/>
      <c r="VO82"/>
      <c r="VP82"/>
      <c r="VQ82"/>
      <c r="VR82"/>
      <c r="VS82"/>
      <c r="VT82"/>
      <c r="VU82"/>
      <c r="VV82"/>
      <c r="VW82"/>
      <c r="VX82"/>
      <c r="VY82"/>
      <c r="VZ82"/>
      <c r="WA82"/>
      <c r="WB82"/>
      <c r="WC82"/>
      <c r="WD82"/>
      <c r="WE82"/>
      <c r="WF82"/>
      <c r="WG82"/>
      <c r="WH82"/>
      <c r="WI82"/>
      <c r="WJ82"/>
      <c r="WK82"/>
      <c r="WL82"/>
      <c r="WM82"/>
      <c r="WN82"/>
      <c r="WO82"/>
      <c r="WP82"/>
      <c r="WQ82"/>
      <c r="WR82"/>
      <c r="WS82"/>
      <c r="WT82"/>
      <c r="WU82"/>
      <c r="WV82"/>
      <c r="WW82"/>
      <c r="WX82"/>
      <c r="WY82"/>
      <c r="WZ82"/>
      <c r="XA82"/>
      <c r="XB82"/>
      <c r="XC82"/>
      <c r="XD82"/>
      <c r="XE82"/>
      <c r="XF82"/>
      <c r="XG82"/>
      <c r="XH82"/>
      <c r="XI82"/>
      <c r="XJ82"/>
      <c r="XK82"/>
      <c r="XL82"/>
      <c r="XM82"/>
      <c r="XN82"/>
      <c r="XO82"/>
      <c r="XP82"/>
      <c r="XQ82"/>
      <c r="XR82"/>
      <c r="XS82"/>
      <c r="XT82"/>
      <c r="XU82"/>
      <c r="XV82"/>
      <c r="XW82"/>
      <c r="XX82"/>
      <c r="XY82"/>
      <c r="XZ82"/>
      <c r="YA82"/>
      <c r="YB82"/>
      <c r="YC82"/>
      <c r="YD82"/>
      <c r="YE82"/>
      <c r="YF82"/>
      <c r="YG82"/>
      <c r="YH82"/>
      <c r="YI82"/>
      <c r="YJ82"/>
      <c r="YK82"/>
      <c r="YL82"/>
      <c r="YM82"/>
      <c r="YN82"/>
      <c r="YO82"/>
      <c r="YP82"/>
      <c r="YQ82"/>
      <c r="YR82"/>
      <c r="YS82"/>
      <c r="YT82"/>
      <c r="YU82"/>
      <c r="YV82"/>
      <c r="YW82"/>
      <c r="YX82"/>
      <c r="YY82"/>
      <c r="YZ82"/>
      <c r="ZA82"/>
      <c r="ZB82"/>
      <c r="ZC82"/>
      <c r="ZD82"/>
      <c r="ZE82"/>
      <c r="ZF82"/>
      <c r="ZG82"/>
      <c r="ZH82"/>
      <c r="ZI82"/>
      <c r="ZJ82"/>
      <c r="ZK82"/>
      <c r="ZL82"/>
      <c r="ZM82"/>
      <c r="ZN82"/>
      <c r="ZO82"/>
      <c r="ZP82"/>
      <c r="ZQ82"/>
      <c r="ZR82"/>
      <c r="ZS82"/>
      <c r="ZT82"/>
      <c r="ZU82"/>
      <c r="ZV82"/>
      <c r="ZW82"/>
      <c r="ZX82"/>
      <c r="ZY82"/>
      <c r="ZZ82"/>
      <c r="AAA82"/>
      <c r="AAB82"/>
      <c r="AAC82"/>
      <c r="AAD82"/>
      <c r="AAE82"/>
      <c r="AAF82"/>
      <c r="AAG82"/>
      <c r="AAH82"/>
      <c r="AAI82"/>
      <c r="AAJ82"/>
      <c r="AAK82"/>
      <c r="AAL82"/>
      <c r="AAM82"/>
      <c r="AAN82"/>
      <c r="AAO82"/>
      <c r="AAP82"/>
      <c r="AAQ82"/>
      <c r="AAR82"/>
      <c r="AAS82"/>
      <c r="AAT82"/>
      <c r="AAU82"/>
      <c r="AAV82"/>
      <c r="AAW82"/>
      <c r="AAX82"/>
      <c r="AAY82"/>
      <c r="AAZ82"/>
      <c r="ABA82"/>
      <c r="ABB82"/>
      <c r="ABC82"/>
      <c r="ABD82"/>
      <c r="ABE82"/>
      <c r="ABF82"/>
      <c r="ABG82"/>
      <c r="ABH82"/>
      <c r="ABI82"/>
      <c r="ABJ82"/>
      <c r="ABK82"/>
      <c r="ABL82"/>
      <c r="ABM82"/>
      <c r="ABN82"/>
      <c r="ABO82"/>
      <c r="ABP82"/>
      <c r="ABQ82"/>
      <c r="ABR82"/>
      <c r="ABS82"/>
      <c r="ABT82"/>
      <c r="ABU82"/>
      <c r="ABV82"/>
      <c r="ABW82"/>
      <c r="ABX82"/>
      <c r="ABY82"/>
      <c r="ABZ82"/>
      <c r="ACA82"/>
      <c r="ACB82"/>
      <c r="ACC82"/>
      <c r="ACD82"/>
      <c r="ACE82"/>
      <c r="ACF82"/>
      <c r="ACG82"/>
      <c r="ACH82"/>
      <c r="ACI82"/>
      <c r="ACJ82"/>
      <c r="ACK82"/>
      <c r="ACL82"/>
      <c r="ACM82"/>
      <c r="ACN82"/>
      <c r="ACO82"/>
      <c r="ACP82"/>
      <c r="ACQ82"/>
      <c r="ACR82"/>
      <c r="ACS82"/>
      <c r="ACT82"/>
      <c r="ACU82"/>
      <c r="ACV82"/>
      <c r="ACW82"/>
      <c r="ACX82"/>
      <c r="ACY82"/>
      <c r="ACZ82"/>
      <c r="ADA82"/>
      <c r="ADB82"/>
      <c r="ADC82"/>
      <c r="ADD82"/>
      <c r="ADE82"/>
      <c r="ADF82"/>
      <c r="ADG82"/>
      <c r="ADH82"/>
      <c r="ADI82"/>
      <c r="ADJ82"/>
      <c r="ADK82"/>
      <c r="ADL82"/>
      <c r="ADM82"/>
      <c r="ADN82"/>
      <c r="ADO82"/>
      <c r="ADP82"/>
      <c r="ADQ82"/>
      <c r="ADR82"/>
      <c r="ADS82"/>
      <c r="ADT82"/>
      <c r="ADU82"/>
      <c r="ADV82"/>
      <c r="ADW82"/>
      <c r="ADX82"/>
      <c r="ADY82"/>
      <c r="ADZ82"/>
      <c r="AEA82"/>
      <c r="AEB82"/>
      <c r="AEC82"/>
      <c r="AED82"/>
      <c r="AEE82"/>
      <c r="AEF82"/>
      <c r="AEG82"/>
      <c r="AEH82"/>
      <c r="AEI82"/>
      <c r="AEJ82"/>
      <c r="AEK82"/>
      <c r="AEL82"/>
      <c r="AEM82"/>
      <c r="AEN82"/>
      <c r="AEO82"/>
      <c r="AEP82"/>
      <c r="AEQ82"/>
      <c r="AER82"/>
      <c r="AES82"/>
      <c r="AET82"/>
      <c r="AEU82"/>
      <c r="AEV82"/>
      <c r="AEW82"/>
      <c r="AEX82"/>
      <c r="AEY82"/>
      <c r="AEZ82"/>
      <c r="AFA82"/>
      <c r="AFB82"/>
      <c r="AFC82"/>
      <c r="AFD82"/>
      <c r="AFE82"/>
      <c r="AFF82"/>
      <c r="AFG82"/>
      <c r="AFH82"/>
      <c r="AFI82"/>
      <c r="AFJ82"/>
      <c r="AFK82"/>
      <c r="AFL82"/>
      <c r="AFM82"/>
      <c r="AFN82"/>
      <c r="AFO82"/>
      <c r="AFP82"/>
      <c r="AFQ82"/>
      <c r="AFR82"/>
      <c r="AFS82"/>
      <c r="AFT82"/>
      <c r="AFU82"/>
      <c r="AFV82"/>
      <c r="AFW82"/>
      <c r="AFX82"/>
      <c r="AFY82"/>
      <c r="AFZ82"/>
      <c r="AGA82"/>
      <c r="AGB82"/>
      <c r="AGC82"/>
      <c r="AGD82"/>
      <c r="AGE82"/>
      <c r="AGF82"/>
      <c r="AGG82"/>
      <c r="AGH82"/>
      <c r="AGI82"/>
      <c r="AGJ82"/>
      <c r="AGK82"/>
      <c r="AGL82"/>
      <c r="AGM82"/>
      <c r="AGN82"/>
      <c r="AGO82"/>
      <c r="AGP82"/>
      <c r="AGQ82"/>
      <c r="AGR82"/>
      <c r="AGS82"/>
      <c r="AGT82"/>
      <c r="AGU82"/>
      <c r="AGV82"/>
      <c r="AGW82"/>
      <c r="AGX82"/>
      <c r="AGY82"/>
      <c r="AGZ82"/>
      <c r="AHA82"/>
      <c r="AHB82"/>
      <c r="AHC82"/>
      <c r="AHD82"/>
      <c r="AHE82"/>
      <c r="AHF82"/>
      <c r="AHG82"/>
      <c r="AHH82"/>
      <c r="AHI82"/>
      <c r="AHJ82"/>
      <c r="AHK82"/>
      <c r="AHL82"/>
      <c r="AHM82"/>
      <c r="AHN82"/>
      <c r="AHO82"/>
      <c r="AHP82"/>
      <c r="AHQ82"/>
      <c r="AHR82"/>
      <c r="AHS82"/>
      <c r="AHT82"/>
      <c r="AHU82"/>
      <c r="AHV82"/>
      <c r="AHW82"/>
      <c r="AHX82"/>
      <c r="AHY82"/>
      <c r="AHZ82"/>
      <c r="AIA82"/>
      <c r="AIB82"/>
      <c r="AIC82"/>
      <c r="AID82"/>
      <c r="AIE82"/>
      <c r="AIF82"/>
      <c r="AIG82"/>
      <c r="AIH82"/>
      <c r="AII82"/>
      <c r="AIJ82"/>
      <c r="AIK82"/>
      <c r="AIL82"/>
      <c r="AIM82"/>
      <c r="AIN82"/>
      <c r="AIO82"/>
      <c r="AIP82"/>
      <c r="AIQ82"/>
      <c r="AIR82"/>
      <c r="AIS82"/>
      <c r="AIT82"/>
      <c r="AIU82"/>
      <c r="AIV82"/>
      <c r="AIW82"/>
      <c r="AIX82"/>
      <c r="AIY82"/>
      <c r="AIZ82"/>
      <c r="AJA82"/>
      <c r="AJB82"/>
      <c r="AJC82"/>
      <c r="AJD82"/>
      <c r="AJE82"/>
      <c r="AJF82"/>
      <c r="AJG82"/>
      <c r="AJH82"/>
      <c r="AJI82"/>
      <c r="AJJ82"/>
      <c r="AJK82"/>
      <c r="AJL82"/>
      <c r="AJM82"/>
      <c r="AJN82"/>
      <c r="AJO82"/>
      <c r="AJP82"/>
      <c r="AJQ82"/>
      <c r="AJR82"/>
      <c r="AJS82"/>
      <c r="AJT82"/>
      <c r="AJU82"/>
      <c r="AJV82"/>
      <c r="AJW82"/>
      <c r="AJX82"/>
      <c r="AJY82"/>
      <c r="AJZ82"/>
      <c r="AKA82"/>
      <c r="AKB82"/>
      <c r="AKC82"/>
      <c r="AKD82"/>
      <c r="AKE82"/>
      <c r="AKF82"/>
      <c r="AKG82"/>
      <c r="AKH82"/>
      <c r="AKI82"/>
      <c r="AKJ82"/>
      <c r="AKK82"/>
      <c r="AKL82"/>
      <c r="AKM82"/>
      <c r="AKN82"/>
      <c r="AKO82"/>
      <c r="AKP82"/>
      <c r="AKQ82"/>
      <c r="AKR82"/>
      <c r="AKS82"/>
      <c r="AKT82"/>
      <c r="AKU82"/>
      <c r="AKV82"/>
      <c r="AKW82"/>
      <c r="AKX82"/>
      <c r="AKY82"/>
      <c r="AKZ82"/>
      <c r="ALA82"/>
      <c r="ALB82"/>
      <c r="ALC82"/>
      <c r="ALD82"/>
      <c r="ALE82"/>
      <c r="ALF82"/>
      <c r="ALG82"/>
      <c r="ALH82"/>
      <c r="ALI82"/>
      <c r="ALJ82"/>
      <c r="ALK82"/>
      <c r="ALL82"/>
      <c r="ALM82"/>
      <c r="ALN82"/>
      <c r="ALO82"/>
      <c r="ALP82"/>
      <c r="ALQ82"/>
      <c r="ALR82"/>
      <c r="ALS82"/>
      <c r="ALT82"/>
      <c r="ALU82"/>
      <c r="ALV82"/>
      <c r="ALW82"/>
      <c r="ALX82"/>
      <c r="ALY82"/>
      <c r="ALZ82"/>
      <c r="AMA82"/>
      <c r="AMB82"/>
      <c r="AMC82"/>
      <c r="AMD82"/>
      <c r="AME82"/>
      <c r="AMF82"/>
      <c r="AMG82"/>
      <c r="AMH82"/>
      <c r="AMI82"/>
      <c r="AMJ82"/>
      <c r="AMK82"/>
      <c r="AML82"/>
      <c r="AMM82"/>
      <c r="AMN82"/>
      <c r="AMO82"/>
      <c r="AMP82"/>
      <c r="AMQ82"/>
      <c r="AMR82"/>
      <c r="AMS82"/>
      <c r="AMT82"/>
      <c r="AMU82"/>
      <c r="AMV82"/>
      <c r="AMW82"/>
      <c r="AMX82"/>
      <c r="AMY82"/>
      <c r="AMZ82"/>
      <c r="ANA82"/>
      <c r="ANB82"/>
      <c r="ANC82"/>
      <c r="AND82"/>
      <c r="ANE82"/>
      <c r="ANF82"/>
      <c r="ANG82"/>
      <c r="ANH82"/>
      <c r="ANI82"/>
      <c r="ANJ82"/>
      <c r="ANK82"/>
      <c r="ANL82"/>
      <c r="ANM82"/>
      <c r="ANN82"/>
      <c r="ANO82"/>
      <c r="ANP82"/>
      <c r="ANQ82"/>
      <c r="ANR82"/>
      <c r="ANS82"/>
      <c r="ANT82"/>
      <c r="ANU82"/>
      <c r="ANV82"/>
      <c r="ANW82"/>
      <c r="ANX82"/>
      <c r="ANY82"/>
      <c r="ANZ82"/>
      <c r="AOA82"/>
      <c r="AOB82"/>
      <c r="AOC82"/>
      <c r="AOD82"/>
      <c r="AOE82"/>
      <c r="AOF82"/>
      <c r="AOG82"/>
      <c r="AOH82"/>
      <c r="AOI82"/>
      <c r="AOJ82"/>
      <c r="AOK82"/>
      <c r="AOL82"/>
      <c r="AOM82"/>
      <c r="AON82"/>
      <c r="AOO82"/>
      <c r="AOP82"/>
      <c r="AOQ82"/>
      <c r="AOR82"/>
      <c r="AOS82"/>
      <c r="AOT82"/>
      <c r="AOU82"/>
      <c r="AOV82"/>
      <c r="AOW82"/>
      <c r="AOX82"/>
      <c r="AOY82"/>
      <c r="AOZ82"/>
      <c r="APA82"/>
      <c r="APB82"/>
      <c r="APC82"/>
      <c r="APD82"/>
      <c r="APE82"/>
      <c r="APF82"/>
      <c r="APG82"/>
      <c r="APH82"/>
      <c r="API82"/>
      <c r="APJ82"/>
      <c r="APK82"/>
      <c r="APL82"/>
      <c r="APM82"/>
      <c r="APN82"/>
      <c r="APO82"/>
      <c r="APP82"/>
      <c r="APQ82"/>
      <c r="APR82"/>
      <c r="APS82"/>
      <c r="APT82"/>
      <c r="APU82"/>
      <c r="APV82"/>
      <c r="APW82"/>
      <c r="APX82"/>
      <c r="APY82"/>
      <c r="APZ82"/>
      <c r="AQA82"/>
      <c r="AQB82"/>
      <c r="AQC82"/>
      <c r="AQD82"/>
      <c r="AQE82"/>
      <c r="AQF82"/>
      <c r="AQG82"/>
      <c r="AQH82"/>
      <c r="AQI82"/>
      <c r="AQJ82"/>
      <c r="AQK82"/>
      <c r="AQL82"/>
      <c r="AQM82"/>
      <c r="AQN82"/>
      <c r="AQO82"/>
      <c r="AQP82"/>
      <c r="AQQ82"/>
      <c r="AQR82"/>
      <c r="AQS82"/>
      <c r="AQT82"/>
      <c r="AQU82"/>
      <c r="AQV82"/>
      <c r="AQW82"/>
      <c r="AQX82"/>
      <c r="AQY82"/>
      <c r="AQZ82"/>
      <c r="ARA82"/>
      <c r="ARB82"/>
      <c r="ARC82"/>
      <c r="ARD82"/>
      <c r="ARE82"/>
      <c r="ARF82"/>
      <c r="ARG82"/>
      <c r="ARH82"/>
      <c r="ARI82"/>
      <c r="ARJ82"/>
      <c r="ARK82"/>
      <c r="ARL82"/>
      <c r="ARM82"/>
      <c r="ARN82"/>
      <c r="ARO82"/>
      <c r="ARP82"/>
      <c r="ARQ82"/>
      <c r="ARR82"/>
      <c r="ARS82"/>
      <c r="ART82"/>
      <c r="ARU82"/>
      <c r="ARV82"/>
      <c r="ARW82"/>
      <c r="ARX82"/>
      <c r="ARY82"/>
      <c r="ARZ82"/>
      <c r="ASA82"/>
      <c r="ASB82"/>
      <c r="ASC82"/>
      <c r="ASD82"/>
      <c r="ASE82"/>
      <c r="ASF82"/>
      <c r="ASG82"/>
      <c r="ASH82"/>
      <c r="ASI82"/>
      <c r="ASJ82"/>
      <c r="ASK82"/>
      <c r="ASL82"/>
      <c r="ASM82"/>
      <c r="ASN82"/>
      <c r="ASO82"/>
      <c r="ASP82"/>
      <c r="ASQ82"/>
      <c r="ASR82"/>
      <c r="ASS82"/>
      <c r="AST82"/>
      <c r="ASU82"/>
      <c r="ASV82"/>
      <c r="ASW82"/>
      <c r="ASX82"/>
      <c r="ASY82"/>
      <c r="ASZ82"/>
      <c r="ATA82"/>
      <c r="ATB82"/>
      <c r="ATC82"/>
      <c r="ATD82"/>
      <c r="ATE82"/>
      <c r="ATF82"/>
      <c r="ATG82"/>
      <c r="ATH82"/>
      <c r="ATI82"/>
      <c r="ATJ82"/>
      <c r="ATK82"/>
      <c r="ATL82"/>
      <c r="ATM82"/>
      <c r="ATN82"/>
      <c r="ATO82"/>
      <c r="ATP82"/>
      <c r="ATQ82"/>
      <c r="ATR82"/>
      <c r="ATS82"/>
      <c r="ATT82"/>
      <c r="ATU82"/>
      <c r="ATV82"/>
      <c r="ATW82"/>
      <c r="ATX82"/>
      <c r="ATY82"/>
      <c r="ATZ82"/>
      <c r="AUA82"/>
      <c r="AUB82"/>
      <c r="AUC82"/>
      <c r="AUD82"/>
      <c r="AUE82"/>
      <c r="AUF82"/>
      <c r="AUG82"/>
      <c r="AUH82"/>
      <c r="AUI82"/>
      <c r="AUJ82"/>
      <c r="AUK82"/>
      <c r="AUL82"/>
      <c r="AUM82"/>
      <c r="AUN82"/>
      <c r="AUO82"/>
      <c r="AUP82"/>
      <c r="AUQ82"/>
      <c r="AUR82"/>
      <c r="AUS82"/>
      <c r="AUT82"/>
      <c r="AUU82"/>
      <c r="AUV82"/>
      <c r="AUW82"/>
      <c r="AUX82"/>
      <c r="AUY82"/>
      <c r="AUZ82"/>
      <c r="AVA82"/>
      <c r="AVB82"/>
      <c r="AVC82"/>
      <c r="AVD82"/>
      <c r="AVE82"/>
      <c r="AVF82"/>
      <c r="AVG82"/>
      <c r="AVH82"/>
      <c r="AVI82"/>
      <c r="AVJ82"/>
      <c r="AVK82"/>
      <c r="AVL82"/>
      <c r="AVM82"/>
      <c r="AVN82"/>
      <c r="AVO82"/>
      <c r="AVP82"/>
      <c r="AVQ82"/>
      <c r="AVR82"/>
      <c r="AVS82"/>
      <c r="AVT82"/>
      <c r="AVU82"/>
      <c r="AVV82"/>
      <c r="AVW82"/>
      <c r="AVX82"/>
      <c r="AVY82"/>
      <c r="AVZ82"/>
      <c r="AWA82"/>
    </row>
    <row r="83" spans="1:1275" ht="15" x14ac:dyDescent="0.25">
      <c r="A83" s="41" t="s">
        <v>138</v>
      </c>
      <c r="B83" s="40">
        <v>2</v>
      </c>
      <c r="C83" s="40">
        <v>8457.492502867075</v>
      </c>
      <c r="D83" s="40">
        <v>3</v>
      </c>
      <c r="E83" s="40">
        <v>17707.605914453274</v>
      </c>
      <c r="F83" s="40">
        <v>5</v>
      </c>
      <c r="G83" s="40">
        <v>5978.5408599959246</v>
      </c>
      <c r="H83" s="40">
        <v>3</v>
      </c>
      <c r="I83" s="40">
        <v>6283.5405203450864</v>
      </c>
      <c r="J83" s="40">
        <v>13</v>
      </c>
      <c r="K83" s="40">
        <v>9137.0098930852964</v>
      </c>
      <c r="L83" s="40"/>
      <c r="M83" s="40"/>
      <c r="N83" s="40">
        <v>2</v>
      </c>
      <c r="O83" s="40">
        <v>5562.5</v>
      </c>
      <c r="P83" s="40">
        <v>4</v>
      </c>
      <c r="Q83" s="40">
        <v>15901.291726105563</v>
      </c>
      <c r="R83" s="40"/>
      <c r="S83" s="40"/>
      <c r="T83" s="40">
        <v>6</v>
      </c>
      <c r="U83" s="40">
        <v>12455.027817403708</v>
      </c>
      <c r="V83" s="40"/>
      <c r="W83" s="40"/>
      <c r="X83" s="40"/>
      <c r="Y83" s="40"/>
      <c r="Z83" s="40"/>
      <c r="AA83" s="40"/>
      <c r="AB83" s="40"/>
      <c r="AC83" s="40"/>
      <c r="AD83" s="40"/>
      <c r="AE83" s="40"/>
      <c r="AF83" s="40"/>
      <c r="AG83" s="40"/>
      <c r="AH83" s="40"/>
      <c r="AI83" s="40"/>
      <c r="AJ83" s="40">
        <v>4</v>
      </c>
      <c r="AK83" s="40">
        <v>13700</v>
      </c>
      <c r="AL83" s="40">
        <v>6</v>
      </c>
      <c r="AM83" s="40">
        <v>16003.621583678645</v>
      </c>
      <c r="AN83" s="40">
        <v>10</v>
      </c>
      <c r="AO83" s="40">
        <v>15082.172950207188</v>
      </c>
      <c r="AP83" s="40">
        <v>29</v>
      </c>
      <c r="AQ83" s="40">
        <v>11873.552586779413</v>
      </c>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c r="SS83"/>
      <c r="ST83"/>
      <c r="SU83"/>
      <c r="SV83"/>
      <c r="SW83"/>
      <c r="SX83"/>
      <c r="SY83"/>
      <c r="SZ83"/>
      <c r="TA83"/>
      <c r="TB83"/>
      <c r="TC83"/>
      <c r="TD83"/>
      <c r="TE83"/>
      <c r="TF83"/>
      <c r="TG83"/>
      <c r="TH83"/>
      <c r="TI83"/>
      <c r="TJ83"/>
      <c r="TK83"/>
      <c r="TL83"/>
      <c r="TM83"/>
      <c r="TN83"/>
      <c r="TO83"/>
      <c r="TP83"/>
      <c r="TQ83"/>
      <c r="TR83"/>
      <c r="TS83"/>
      <c r="TT83"/>
      <c r="TU83"/>
      <c r="TV83"/>
      <c r="TW83"/>
      <c r="TX83"/>
      <c r="TY83"/>
      <c r="TZ83"/>
      <c r="UA83"/>
      <c r="UB83"/>
      <c r="UC83"/>
      <c r="UD83"/>
      <c r="UE83"/>
      <c r="UF83"/>
      <c r="UG83"/>
      <c r="UH83"/>
      <c r="UI83"/>
      <c r="UJ83"/>
      <c r="UK83"/>
      <c r="UL83"/>
      <c r="UM83"/>
      <c r="UN83"/>
      <c r="UO83"/>
      <c r="UP83"/>
      <c r="UQ83"/>
      <c r="UR83"/>
      <c r="US83"/>
      <c r="UT83"/>
      <c r="UU83"/>
      <c r="UV83"/>
      <c r="UW83"/>
      <c r="UX83"/>
      <c r="UY83"/>
      <c r="UZ83"/>
      <c r="VA83"/>
      <c r="VB83"/>
      <c r="VC83"/>
      <c r="VD83"/>
      <c r="VE83"/>
      <c r="VF83"/>
      <c r="VG83"/>
      <c r="VH83"/>
      <c r="VI83"/>
      <c r="VJ83"/>
      <c r="VK83"/>
      <c r="VL83"/>
      <c r="VM83"/>
      <c r="VN83"/>
      <c r="VO83"/>
      <c r="VP83"/>
      <c r="VQ83"/>
      <c r="VR83"/>
      <c r="VS83"/>
      <c r="VT83"/>
      <c r="VU83"/>
      <c r="VV83"/>
      <c r="VW83"/>
      <c r="VX83"/>
      <c r="VY83"/>
      <c r="VZ83"/>
      <c r="WA83"/>
      <c r="WB83"/>
      <c r="WC83"/>
      <c r="WD83"/>
      <c r="WE83"/>
      <c r="WF83"/>
      <c r="WG83"/>
      <c r="WH83"/>
      <c r="WI83"/>
      <c r="WJ83"/>
      <c r="WK83"/>
      <c r="WL83"/>
      <c r="WM83"/>
      <c r="WN83"/>
      <c r="WO83"/>
      <c r="WP83"/>
      <c r="WQ83"/>
      <c r="WR83"/>
      <c r="WS83"/>
      <c r="WT83"/>
      <c r="WU83"/>
      <c r="WV83"/>
      <c r="WW83"/>
      <c r="WX83"/>
      <c r="WY83"/>
      <c r="WZ83"/>
      <c r="XA83"/>
      <c r="XB83"/>
      <c r="XC83"/>
      <c r="XD83"/>
      <c r="XE83"/>
      <c r="XF83"/>
      <c r="XG83"/>
      <c r="XH83"/>
      <c r="XI83"/>
      <c r="XJ83"/>
      <c r="XK83"/>
      <c r="XL83"/>
      <c r="XM83"/>
      <c r="XN83"/>
      <c r="XO83"/>
      <c r="XP83"/>
      <c r="XQ83"/>
      <c r="XR83"/>
      <c r="XS83"/>
      <c r="XT83"/>
      <c r="XU83"/>
      <c r="XV83"/>
      <c r="XW83"/>
      <c r="XX83"/>
      <c r="XY83"/>
      <c r="XZ83"/>
      <c r="YA83"/>
      <c r="YB83"/>
      <c r="YC83"/>
      <c r="YD83"/>
      <c r="YE83"/>
      <c r="YF83"/>
      <c r="YG83"/>
      <c r="YH83"/>
      <c r="YI83"/>
      <c r="YJ83"/>
      <c r="YK83"/>
      <c r="YL83"/>
      <c r="YM83"/>
      <c r="YN83"/>
      <c r="YO83"/>
      <c r="YP83"/>
      <c r="YQ83"/>
      <c r="YR83"/>
      <c r="YS83"/>
      <c r="YT83"/>
      <c r="YU83"/>
      <c r="YV83"/>
      <c r="YW83"/>
      <c r="YX83"/>
      <c r="YY83"/>
      <c r="YZ83"/>
      <c r="ZA83"/>
      <c r="ZB83"/>
      <c r="ZC83"/>
      <c r="ZD83"/>
      <c r="ZE83"/>
      <c r="ZF83"/>
      <c r="ZG83"/>
      <c r="ZH83"/>
      <c r="ZI83"/>
      <c r="ZJ83"/>
      <c r="ZK83"/>
      <c r="ZL83"/>
      <c r="ZM83"/>
      <c r="ZN83"/>
      <c r="ZO83"/>
      <c r="ZP83"/>
      <c r="ZQ83"/>
      <c r="ZR83"/>
      <c r="ZS83"/>
      <c r="ZT83"/>
      <c r="ZU83"/>
      <c r="ZV83"/>
      <c r="ZW83"/>
      <c r="ZX83"/>
      <c r="ZY83"/>
      <c r="ZZ83"/>
      <c r="AAA83"/>
      <c r="AAB83"/>
      <c r="AAC83"/>
      <c r="AAD83"/>
      <c r="AAE83"/>
      <c r="AAF83"/>
      <c r="AAG83"/>
      <c r="AAH83"/>
      <c r="AAI83"/>
      <c r="AAJ83"/>
      <c r="AAK83"/>
      <c r="AAL83"/>
      <c r="AAM83"/>
      <c r="AAN83"/>
      <c r="AAO83"/>
      <c r="AAP83"/>
      <c r="AAQ83"/>
      <c r="AAR83"/>
      <c r="AAS83"/>
      <c r="AAT83"/>
      <c r="AAU83"/>
      <c r="AAV83"/>
      <c r="AAW83"/>
      <c r="AAX83"/>
      <c r="AAY83"/>
      <c r="AAZ83"/>
      <c r="ABA83"/>
      <c r="ABB83"/>
      <c r="ABC83"/>
      <c r="ABD83"/>
      <c r="ABE83"/>
      <c r="ABF83"/>
      <c r="ABG83"/>
      <c r="ABH83"/>
      <c r="ABI83"/>
      <c r="ABJ83"/>
      <c r="ABK83"/>
      <c r="ABL83"/>
      <c r="ABM83"/>
      <c r="ABN83"/>
      <c r="ABO83"/>
      <c r="ABP83"/>
      <c r="ABQ83"/>
      <c r="ABR83"/>
      <c r="ABS83"/>
      <c r="ABT83"/>
      <c r="ABU83"/>
      <c r="ABV83"/>
      <c r="ABW83"/>
      <c r="ABX83"/>
      <c r="ABY83"/>
      <c r="ABZ83"/>
      <c r="ACA83"/>
      <c r="ACB83"/>
      <c r="ACC83"/>
      <c r="ACD83"/>
      <c r="ACE83"/>
      <c r="ACF83"/>
      <c r="ACG83"/>
      <c r="ACH83"/>
      <c r="ACI83"/>
      <c r="ACJ83"/>
      <c r="ACK83"/>
      <c r="ACL83"/>
      <c r="ACM83"/>
      <c r="ACN83"/>
      <c r="ACO83"/>
      <c r="ACP83"/>
      <c r="ACQ83"/>
      <c r="ACR83"/>
      <c r="ACS83"/>
      <c r="ACT83"/>
      <c r="ACU83"/>
      <c r="ACV83"/>
      <c r="ACW83"/>
      <c r="ACX83"/>
      <c r="ACY83"/>
      <c r="ACZ83"/>
      <c r="ADA83"/>
      <c r="ADB83"/>
      <c r="ADC83"/>
      <c r="ADD83"/>
      <c r="ADE83"/>
      <c r="ADF83"/>
      <c r="ADG83"/>
      <c r="ADH83"/>
      <c r="ADI83"/>
      <c r="ADJ83"/>
      <c r="ADK83"/>
      <c r="ADL83"/>
      <c r="ADM83"/>
      <c r="ADN83"/>
      <c r="ADO83"/>
      <c r="ADP83"/>
      <c r="ADQ83"/>
      <c r="ADR83"/>
      <c r="ADS83"/>
      <c r="ADT83"/>
      <c r="ADU83"/>
      <c r="ADV83"/>
      <c r="ADW83"/>
      <c r="ADX83"/>
      <c r="ADY83"/>
      <c r="ADZ83"/>
      <c r="AEA83"/>
      <c r="AEB83"/>
      <c r="AEC83"/>
      <c r="AED83"/>
      <c r="AEE83"/>
      <c r="AEF83"/>
      <c r="AEG83"/>
      <c r="AEH83"/>
      <c r="AEI83"/>
      <c r="AEJ83"/>
      <c r="AEK83"/>
      <c r="AEL83"/>
      <c r="AEM83"/>
      <c r="AEN83"/>
      <c r="AEO83"/>
      <c r="AEP83"/>
      <c r="AEQ83"/>
      <c r="AER83"/>
      <c r="AES83"/>
      <c r="AET83"/>
      <c r="AEU83"/>
      <c r="AEV83"/>
      <c r="AEW83"/>
      <c r="AEX83"/>
      <c r="AEY83"/>
      <c r="AEZ83"/>
      <c r="AFA83"/>
      <c r="AFB83"/>
      <c r="AFC83"/>
      <c r="AFD83"/>
      <c r="AFE83"/>
      <c r="AFF83"/>
      <c r="AFG83"/>
      <c r="AFH83"/>
      <c r="AFI83"/>
      <c r="AFJ83"/>
      <c r="AFK83"/>
      <c r="AFL83"/>
      <c r="AFM83"/>
      <c r="AFN83"/>
      <c r="AFO83"/>
      <c r="AFP83"/>
      <c r="AFQ83"/>
      <c r="AFR83"/>
      <c r="AFS83"/>
      <c r="AFT83"/>
      <c r="AFU83"/>
      <c r="AFV83"/>
      <c r="AFW83"/>
      <c r="AFX83"/>
      <c r="AFY83"/>
      <c r="AFZ83"/>
      <c r="AGA83"/>
      <c r="AGB83"/>
      <c r="AGC83"/>
      <c r="AGD83"/>
      <c r="AGE83"/>
      <c r="AGF83"/>
      <c r="AGG83"/>
      <c r="AGH83"/>
      <c r="AGI83"/>
      <c r="AGJ83"/>
      <c r="AGK83"/>
      <c r="AGL83"/>
      <c r="AGM83"/>
      <c r="AGN83"/>
      <c r="AGO83"/>
      <c r="AGP83"/>
      <c r="AGQ83"/>
      <c r="AGR83"/>
      <c r="AGS83"/>
      <c r="AGT83"/>
      <c r="AGU83"/>
      <c r="AGV83"/>
      <c r="AGW83"/>
      <c r="AGX83"/>
      <c r="AGY83"/>
      <c r="AGZ83"/>
      <c r="AHA83"/>
      <c r="AHB83"/>
      <c r="AHC83"/>
      <c r="AHD83"/>
      <c r="AHE83"/>
      <c r="AHF83"/>
      <c r="AHG83"/>
      <c r="AHH83"/>
      <c r="AHI83"/>
      <c r="AHJ83"/>
      <c r="AHK83"/>
      <c r="AHL83"/>
      <c r="AHM83"/>
      <c r="AHN83"/>
      <c r="AHO83"/>
      <c r="AHP83"/>
      <c r="AHQ83"/>
      <c r="AHR83"/>
      <c r="AHS83"/>
      <c r="AHT83"/>
      <c r="AHU83"/>
      <c r="AHV83"/>
      <c r="AHW83"/>
      <c r="AHX83"/>
      <c r="AHY83"/>
      <c r="AHZ83"/>
      <c r="AIA83"/>
      <c r="AIB83"/>
      <c r="AIC83"/>
      <c r="AID83"/>
      <c r="AIE83"/>
      <c r="AIF83"/>
      <c r="AIG83"/>
      <c r="AIH83"/>
      <c r="AII83"/>
      <c r="AIJ83"/>
      <c r="AIK83"/>
      <c r="AIL83"/>
      <c r="AIM83"/>
      <c r="AIN83"/>
      <c r="AIO83"/>
      <c r="AIP83"/>
      <c r="AIQ83"/>
      <c r="AIR83"/>
      <c r="AIS83"/>
      <c r="AIT83"/>
      <c r="AIU83"/>
      <c r="AIV83"/>
      <c r="AIW83"/>
      <c r="AIX83"/>
      <c r="AIY83"/>
      <c r="AIZ83"/>
      <c r="AJA83"/>
      <c r="AJB83"/>
      <c r="AJC83"/>
      <c r="AJD83"/>
      <c r="AJE83"/>
      <c r="AJF83"/>
      <c r="AJG83"/>
      <c r="AJH83"/>
      <c r="AJI83"/>
      <c r="AJJ83"/>
      <c r="AJK83"/>
      <c r="AJL83"/>
      <c r="AJM83"/>
      <c r="AJN83"/>
      <c r="AJO83"/>
      <c r="AJP83"/>
      <c r="AJQ83"/>
      <c r="AJR83"/>
      <c r="AJS83"/>
      <c r="AJT83"/>
      <c r="AJU83"/>
      <c r="AJV83"/>
      <c r="AJW83"/>
      <c r="AJX83"/>
      <c r="AJY83"/>
      <c r="AJZ83"/>
      <c r="AKA83"/>
      <c r="AKB83"/>
      <c r="AKC83"/>
      <c r="AKD83"/>
      <c r="AKE83"/>
      <c r="AKF83"/>
      <c r="AKG83"/>
      <c r="AKH83"/>
      <c r="AKI83"/>
      <c r="AKJ83"/>
      <c r="AKK83"/>
      <c r="AKL83"/>
      <c r="AKM83"/>
      <c r="AKN83"/>
      <c r="AKO83"/>
      <c r="AKP83"/>
      <c r="AKQ83"/>
      <c r="AKR83"/>
      <c r="AKS83"/>
      <c r="AKT83"/>
      <c r="AKU83"/>
      <c r="AKV83"/>
      <c r="AKW83"/>
      <c r="AKX83"/>
      <c r="AKY83"/>
      <c r="AKZ83"/>
      <c r="ALA83"/>
      <c r="ALB83"/>
      <c r="ALC83"/>
      <c r="ALD83"/>
      <c r="ALE83"/>
      <c r="ALF83"/>
      <c r="ALG83"/>
      <c r="ALH83"/>
      <c r="ALI83"/>
      <c r="ALJ83"/>
      <c r="ALK83"/>
      <c r="ALL83"/>
      <c r="ALM83"/>
      <c r="ALN83"/>
      <c r="ALO83"/>
      <c r="ALP83"/>
      <c r="ALQ83"/>
      <c r="ALR83"/>
      <c r="ALS83"/>
      <c r="ALT83"/>
      <c r="ALU83"/>
      <c r="ALV83"/>
      <c r="ALW83"/>
      <c r="ALX83"/>
      <c r="ALY83"/>
      <c r="ALZ83"/>
      <c r="AMA83"/>
      <c r="AMB83"/>
      <c r="AMC83"/>
      <c r="AMD83"/>
      <c r="AME83"/>
      <c r="AMF83"/>
      <c r="AMG83"/>
      <c r="AMH83"/>
      <c r="AMI83"/>
      <c r="AMJ83"/>
      <c r="AMK83"/>
      <c r="AML83"/>
      <c r="AMM83"/>
      <c r="AMN83"/>
      <c r="AMO83"/>
      <c r="AMP83"/>
      <c r="AMQ83"/>
      <c r="AMR83"/>
      <c r="AMS83"/>
      <c r="AMT83"/>
      <c r="AMU83"/>
      <c r="AMV83"/>
      <c r="AMW83"/>
      <c r="AMX83"/>
      <c r="AMY83"/>
      <c r="AMZ83"/>
      <c r="ANA83"/>
      <c r="ANB83"/>
      <c r="ANC83"/>
      <c r="AND83"/>
      <c r="ANE83"/>
      <c r="ANF83"/>
      <c r="ANG83"/>
      <c r="ANH83"/>
      <c r="ANI83"/>
      <c r="ANJ83"/>
      <c r="ANK83"/>
      <c r="ANL83"/>
      <c r="ANM83"/>
      <c r="ANN83"/>
      <c r="ANO83"/>
      <c r="ANP83"/>
      <c r="ANQ83"/>
      <c r="ANR83"/>
      <c r="ANS83"/>
      <c r="ANT83"/>
      <c r="ANU83"/>
      <c r="ANV83"/>
      <c r="ANW83"/>
      <c r="ANX83"/>
      <c r="ANY83"/>
      <c r="ANZ83"/>
      <c r="AOA83"/>
      <c r="AOB83"/>
      <c r="AOC83"/>
      <c r="AOD83"/>
      <c r="AOE83"/>
      <c r="AOF83"/>
      <c r="AOG83"/>
      <c r="AOH83"/>
      <c r="AOI83"/>
      <c r="AOJ83"/>
      <c r="AOK83"/>
      <c r="AOL83"/>
      <c r="AOM83"/>
      <c r="AON83"/>
      <c r="AOO83"/>
      <c r="AOP83"/>
      <c r="AOQ83"/>
      <c r="AOR83"/>
      <c r="AOS83"/>
      <c r="AOT83"/>
      <c r="AOU83"/>
      <c r="AOV83"/>
      <c r="AOW83"/>
      <c r="AOX83"/>
      <c r="AOY83"/>
      <c r="AOZ83"/>
      <c r="APA83"/>
      <c r="APB83"/>
      <c r="APC83"/>
      <c r="APD83"/>
      <c r="APE83"/>
      <c r="APF83"/>
      <c r="APG83"/>
      <c r="APH83"/>
      <c r="API83"/>
      <c r="APJ83"/>
      <c r="APK83"/>
      <c r="APL83"/>
      <c r="APM83"/>
      <c r="APN83"/>
      <c r="APO83"/>
      <c r="APP83"/>
      <c r="APQ83"/>
      <c r="APR83"/>
      <c r="APS83"/>
      <c r="APT83"/>
      <c r="APU83"/>
      <c r="APV83"/>
      <c r="APW83"/>
      <c r="APX83"/>
      <c r="APY83"/>
      <c r="APZ83"/>
      <c r="AQA83"/>
      <c r="AQB83"/>
      <c r="AQC83"/>
      <c r="AQD83"/>
      <c r="AQE83"/>
      <c r="AQF83"/>
      <c r="AQG83"/>
      <c r="AQH83"/>
      <c r="AQI83"/>
      <c r="AQJ83"/>
      <c r="AQK83"/>
      <c r="AQL83"/>
      <c r="AQM83"/>
      <c r="AQN83"/>
      <c r="AQO83"/>
      <c r="AQP83"/>
      <c r="AQQ83"/>
      <c r="AQR83"/>
      <c r="AQS83"/>
      <c r="AQT83"/>
      <c r="AQU83"/>
      <c r="AQV83"/>
      <c r="AQW83"/>
      <c r="AQX83"/>
      <c r="AQY83"/>
      <c r="AQZ83"/>
      <c r="ARA83"/>
      <c r="ARB83"/>
      <c r="ARC83"/>
      <c r="ARD83"/>
      <c r="ARE83"/>
      <c r="ARF83"/>
      <c r="ARG83"/>
      <c r="ARH83"/>
      <c r="ARI83"/>
      <c r="ARJ83"/>
      <c r="ARK83"/>
      <c r="ARL83"/>
      <c r="ARM83"/>
      <c r="ARN83"/>
      <c r="ARO83"/>
      <c r="ARP83"/>
      <c r="ARQ83"/>
      <c r="ARR83"/>
      <c r="ARS83"/>
      <c r="ART83"/>
      <c r="ARU83"/>
      <c r="ARV83"/>
      <c r="ARW83"/>
      <c r="ARX83"/>
      <c r="ARY83"/>
      <c r="ARZ83"/>
      <c r="ASA83"/>
      <c r="ASB83"/>
      <c r="ASC83"/>
      <c r="ASD83"/>
      <c r="ASE83"/>
      <c r="ASF83"/>
      <c r="ASG83"/>
      <c r="ASH83"/>
      <c r="ASI83"/>
      <c r="ASJ83"/>
      <c r="ASK83"/>
      <c r="ASL83"/>
      <c r="ASM83"/>
      <c r="ASN83"/>
      <c r="ASO83"/>
      <c r="ASP83"/>
      <c r="ASQ83"/>
      <c r="ASR83"/>
      <c r="ASS83"/>
      <c r="AST83"/>
      <c r="ASU83"/>
      <c r="ASV83"/>
      <c r="ASW83"/>
      <c r="ASX83"/>
      <c r="ASY83"/>
      <c r="ASZ83"/>
      <c r="ATA83"/>
      <c r="ATB83"/>
      <c r="ATC83"/>
      <c r="ATD83"/>
      <c r="ATE83"/>
      <c r="ATF83"/>
      <c r="ATG83"/>
      <c r="ATH83"/>
      <c r="ATI83"/>
      <c r="ATJ83"/>
      <c r="ATK83"/>
      <c r="ATL83"/>
      <c r="ATM83"/>
      <c r="ATN83"/>
      <c r="ATO83"/>
      <c r="ATP83"/>
      <c r="ATQ83"/>
      <c r="ATR83"/>
      <c r="ATS83"/>
      <c r="ATT83"/>
      <c r="ATU83"/>
      <c r="ATV83"/>
      <c r="ATW83"/>
      <c r="ATX83"/>
      <c r="ATY83"/>
      <c r="ATZ83"/>
      <c r="AUA83"/>
      <c r="AUB83"/>
      <c r="AUC83"/>
      <c r="AUD83"/>
      <c r="AUE83"/>
      <c r="AUF83"/>
      <c r="AUG83"/>
      <c r="AUH83"/>
      <c r="AUI83"/>
      <c r="AUJ83"/>
      <c r="AUK83"/>
      <c r="AUL83"/>
      <c r="AUM83"/>
      <c r="AUN83"/>
      <c r="AUO83"/>
      <c r="AUP83"/>
      <c r="AUQ83"/>
      <c r="AUR83"/>
      <c r="AUS83"/>
      <c r="AUT83"/>
      <c r="AUU83"/>
      <c r="AUV83"/>
      <c r="AUW83"/>
      <c r="AUX83"/>
      <c r="AUY83"/>
      <c r="AUZ83"/>
      <c r="AVA83"/>
      <c r="AVB83"/>
      <c r="AVC83"/>
      <c r="AVD83"/>
      <c r="AVE83"/>
      <c r="AVF83"/>
      <c r="AVG83"/>
      <c r="AVH83"/>
      <c r="AVI83"/>
      <c r="AVJ83"/>
      <c r="AVK83"/>
      <c r="AVL83"/>
      <c r="AVM83"/>
      <c r="AVN83"/>
      <c r="AVO83"/>
      <c r="AVP83"/>
      <c r="AVQ83"/>
      <c r="AVR83"/>
      <c r="AVS83"/>
      <c r="AVT83"/>
      <c r="AVU83"/>
      <c r="AVV83"/>
      <c r="AVW83"/>
      <c r="AVX83"/>
      <c r="AVY83"/>
      <c r="AVZ83"/>
      <c r="AWA83"/>
    </row>
    <row r="84" spans="1:1275" ht="15" x14ac:dyDescent="0.25">
      <c r="A84" s="41" t="s">
        <v>244</v>
      </c>
      <c r="B84" s="40"/>
      <c r="C84" s="40"/>
      <c r="D84" s="40"/>
      <c r="E84" s="40"/>
      <c r="F84" s="40">
        <v>1</v>
      </c>
      <c r="G84" s="40">
        <v>5250</v>
      </c>
      <c r="H84" s="40"/>
      <c r="I84" s="40"/>
      <c r="J84" s="40">
        <v>1</v>
      </c>
      <c r="K84" s="40">
        <v>5250</v>
      </c>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v>1</v>
      </c>
      <c r="AQ84" s="40">
        <v>5250</v>
      </c>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c r="RB84"/>
      <c r="RC84"/>
      <c r="RD84"/>
      <c r="RE84"/>
      <c r="RF84"/>
      <c r="RG84"/>
      <c r="RH84"/>
      <c r="RI84"/>
      <c r="RJ84"/>
      <c r="RK84"/>
      <c r="RL84"/>
      <c r="RM84"/>
      <c r="RN84"/>
      <c r="RO84"/>
      <c r="RP84"/>
      <c r="RQ84"/>
      <c r="RR84"/>
      <c r="RS84"/>
      <c r="RT84"/>
      <c r="RU84"/>
      <c r="RV84"/>
      <c r="RW84"/>
      <c r="RX84"/>
      <c r="RY84"/>
      <c r="RZ84"/>
      <c r="SA84"/>
      <c r="SB84"/>
      <c r="SC84"/>
      <c r="SD84"/>
      <c r="SE84"/>
      <c r="SF84"/>
      <c r="SG84"/>
      <c r="SH84"/>
      <c r="SI84"/>
      <c r="SJ84"/>
      <c r="SK84"/>
      <c r="SL84"/>
      <c r="SM84"/>
      <c r="SN84"/>
      <c r="SO84"/>
      <c r="SP84"/>
      <c r="SQ84"/>
      <c r="SR84"/>
      <c r="SS84"/>
      <c r="ST84"/>
      <c r="SU84"/>
      <c r="SV84"/>
      <c r="SW84"/>
      <c r="SX84"/>
      <c r="SY84"/>
      <c r="SZ84"/>
      <c r="TA84"/>
      <c r="TB84"/>
      <c r="TC84"/>
      <c r="TD84"/>
      <c r="TE84"/>
      <c r="TF84"/>
      <c r="TG84"/>
      <c r="TH84"/>
      <c r="TI84"/>
      <c r="TJ84"/>
      <c r="TK84"/>
      <c r="TL84"/>
      <c r="TM84"/>
      <c r="TN84"/>
      <c r="TO84"/>
      <c r="TP84"/>
      <c r="TQ84"/>
      <c r="TR84"/>
      <c r="TS84"/>
      <c r="TT84"/>
      <c r="TU84"/>
      <c r="TV84"/>
      <c r="TW84"/>
      <c r="TX84"/>
      <c r="TY84"/>
      <c r="TZ84"/>
      <c r="UA84"/>
      <c r="UB84"/>
      <c r="UC84"/>
      <c r="UD84"/>
      <c r="UE84"/>
      <c r="UF84"/>
      <c r="UG84"/>
      <c r="UH84"/>
      <c r="UI84"/>
      <c r="UJ84"/>
      <c r="UK84"/>
      <c r="UL84"/>
      <c r="UM84"/>
      <c r="UN84"/>
      <c r="UO84"/>
      <c r="UP84"/>
      <c r="UQ84"/>
      <c r="UR84"/>
      <c r="US84"/>
      <c r="UT84"/>
      <c r="UU84"/>
      <c r="UV84"/>
      <c r="UW84"/>
      <c r="UX84"/>
      <c r="UY84"/>
      <c r="UZ84"/>
      <c r="VA84"/>
      <c r="VB84"/>
      <c r="VC84"/>
      <c r="VD84"/>
      <c r="VE84"/>
      <c r="VF84"/>
      <c r="VG84"/>
      <c r="VH84"/>
      <c r="VI84"/>
      <c r="VJ84"/>
      <c r="VK84"/>
      <c r="VL84"/>
      <c r="VM84"/>
      <c r="VN84"/>
      <c r="VO84"/>
      <c r="VP84"/>
      <c r="VQ84"/>
      <c r="VR84"/>
      <c r="VS84"/>
      <c r="VT84"/>
      <c r="VU84"/>
      <c r="VV84"/>
      <c r="VW84"/>
      <c r="VX84"/>
      <c r="VY84"/>
      <c r="VZ84"/>
      <c r="WA84"/>
      <c r="WB84"/>
      <c r="WC84"/>
      <c r="WD84"/>
      <c r="WE84"/>
      <c r="WF84"/>
      <c r="WG84"/>
      <c r="WH84"/>
      <c r="WI84"/>
      <c r="WJ84"/>
      <c r="WK84"/>
      <c r="WL84"/>
      <c r="WM84"/>
      <c r="WN84"/>
      <c r="WO84"/>
      <c r="WP84"/>
      <c r="WQ84"/>
      <c r="WR84"/>
      <c r="WS84"/>
      <c r="WT84"/>
      <c r="WU84"/>
      <c r="WV84"/>
      <c r="WW84"/>
      <c r="WX84"/>
      <c r="WY84"/>
      <c r="WZ84"/>
      <c r="XA84"/>
      <c r="XB84"/>
      <c r="XC84"/>
      <c r="XD84"/>
      <c r="XE84"/>
      <c r="XF84"/>
      <c r="XG84"/>
      <c r="XH84"/>
      <c r="XI84"/>
      <c r="XJ84"/>
      <c r="XK84"/>
      <c r="XL84"/>
      <c r="XM84"/>
      <c r="XN84"/>
      <c r="XO84"/>
      <c r="XP84"/>
      <c r="XQ84"/>
      <c r="XR84"/>
      <c r="XS84"/>
      <c r="XT84"/>
      <c r="XU84"/>
      <c r="XV84"/>
      <c r="XW84"/>
      <c r="XX84"/>
      <c r="XY84"/>
      <c r="XZ84"/>
      <c r="YA84"/>
      <c r="YB84"/>
      <c r="YC84"/>
      <c r="YD84"/>
      <c r="YE84"/>
      <c r="YF84"/>
      <c r="YG84"/>
      <c r="YH84"/>
      <c r="YI84"/>
      <c r="YJ84"/>
      <c r="YK84"/>
      <c r="YL84"/>
      <c r="YM84"/>
      <c r="YN84"/>
      <c r="YO84"/>
      <c r="YP84"/>
      <c r="YQ84"/>
      <c r="YR84"/>
      <c r="YS84"/>
      <c r="YT84"/>
      <c r="YU84"/>
      <c r="YV84"/>
      <c r="YW84"/>
      <c r="YX84"/>
      <c r="YY84"/>
      <c r="YZ84"/>
      <c r="ZA84"/>
      <c r="ZB84"/>
      <c r="ZC84"/>
      <c r="ZD84"/>
      <c r="ZE84"/>
      <c r="ZF84"/>
      <c r="ZG84"/>
      <c r="ZH84"/>
      <c r="ZI84"/>
      <c r="ZJ84"/>
      <c r="ZK84"/>
      <c r="ZL84"/>
      <c r="ZM84"/>
      <c r="ZN84"/>
      <c r="ZO84"/>
      <c r="ZP84"/>
      <c r="ZQ84"/>
      <c r="ZR84"/>
      <c r="ZS84"/>
      <c r="ZT84"/>
      <c r="ZU84"/>
      <c r="ZV84"/>
      <c r="ZW84"/>
      <c r="ZX84"/>
      <c r="ZY84"/>
      <c r="ZZ84"/>
      <c r="AAA84"/>
      <c r="AAB84"/>
      <c r="AAC84"/>
      <c r="AAD84"/>
      <c r="AAE84"/>
      <c r="AAF84"/>
      <c r="AAG84"/>
      <c r="AAH84"/>
      <c r="AAI84"/>
      <c r="AAJ84"/>
      <c r="AAK84"/>
      <c r="AAL84"/>
      <c r="AAM84"/>
      <c r="AAN84"/>
      <c r="AAO84"/>
      <c r="AAP84"/>
      <c r="AAQ84"/>
      <c r="AAR84"/>
      <c r="AAS84"/>
      <c r="AAT84"/>
      <c r="AAU84"/>
      <c r="AAV84"/>
      <c r="AAW84"/>
      <c r="AAX84"/>
      <c r="AAY84"/>
      <c r="AAZ84"/>
      <c r="ABA84"/>
      <c r="ABB84"/>
      <c r="ABC84"/>
      <c r="ABD84"/>
      <c r="ABE84"/>
      <c r="ABF84"/>
      <c r="ABG84"/>
      <c r="ABH84"/>
      <c r="ABI84"/>
      <c r="ABJ84"/>
      <c r="ABK84"/>
      <c r="ABL84"/>
      <c r="ABM84"/>
      <c r="ABN84"/>
      <c r="ABO84"/>
      <c r="ABP84"/>
      <c r="ABQ84"/>
      <c r="ABR84"/>
      <c r="ABS84"/>
      <c r="ABT84"/>
      <c r="ABU84"/>
      <c r="ABV84"/>
      <c r="ABW84"/>
      <c r="ABX84"/>
      <c r="ABY84"/>
      <c r="ABZ84"/>
      <c r="ACA84"/>
      <c r="ACB84"/>
      <c r="ACC84"/>
      <c r="ACD84"/>
      <c r="ACE84"/>
      <c r="ACF84"/>
      <c r="ACG84"/>
      <c r="ACH84"/>
      <c r="ACI84"/>
      <c r="ACJ84"/>
      <c r="ACK84"/>
      <c r="ACL84"/>
      <c r="ACM84"/>
      <c r="ACN84"/>
      <c r="ACO84"/>
      <c r="ACP84"/>
      <c r="ACQ84"/>
      <c r="ACR84"/>
      <c r="ACS84"/>
      <c r="ACT84"/>
      <c r="ACU84"/>
      <c r="ACV84"/>
      <c r="ACW84"/>
      <c r="ACX84"/>
      <c r="ACY84"/>
      <c r="ACZ84"/>
      <c r="ADA84"/>
      <c r="ADB84"/>
      <c r="ADC84"/>
      <c r="ADD84"/>
      <c r="ADE84"/>
      <c r="ADF84"/>
      <c r="ADG84"/>
      <c r="ADH84"/>
      <c r="ADI84"/>
      <c r="ADJ84"/>
      <c r="ADK84"/>
      <c r="ADL84"/>
      <c r="ADM84"/>
      <c r="ADN84"/>
      <c r="ADO84"/>
      <c r="ADP84"/>
      <c r="ADQ84"/>
      <c r="ADR84"/>
      <c r="ADS84"/>
      <c r="ADT84"/>
      <c r="ADU84"/>
      <c r="ADV84"/>
      <c r="ADW84"/>
      <c r="ADX84"/>
      <c r="ADY84"/>
      <c r="ADZ84"/>
      <c r="AEA84"/>
      <c r="AEB84"/>
      <c r="AEC84"/>
      <c r="AED84"/>
      <c r="AEE84"/>
      <c r="AEF84"/>
      <c r="AEG84"/>
      <c r="AEH84"/>
      <c r="AEI84"/>
      <c r="AEJ84"/>
      <c r="AEK84"/>
      <c r="AEL84"/>
      <c r="AEM84"/>
      <c r="AEN84"/>
      <c r="AEO84"/>
      <c r="AEP84"/>
      <c r="AEQ84"/>
      <c r="AER84"/>
      <c r="AES84"/>
      <c r="AET84"/>
      <c r="AEU84"/>
      <c r="AEV84"/>
      <c r="AEW84"/>
      <c r="AEX84"/>
      <c r="AEY84"/>
      <c r="AEZ84"/>
      <c r="AFA84"/>
      <c r="AFB84"/>
      <c r="AFC84"/>
      <c r="AFD84"/>
      <c r="AFE84"/>
      <c r="AFF84"/>
      <c r="AFG84"/>
      <c r="AFH84"/>
      <c r="AFI84"/>
      <c r="AFJ84"/>
      <c r="AFK84"/>
      <c r="AFL84"/>
      <c r="AFM84"/>
      <c r="AFN84"/>
      <c r="AFO84"/>
      <c r="AFP84"/>
      <c r="AFQ84"/>
      <c r="AFR84"/>
      <c r="AFS84"/>
      <c r="AFT84"/>
      <c r="AFU84"/>
      <c r="AFV84"/>
      <c r="AFW84"/>
      <c r="AFX84"/>
      <c r="AFY84"/>
      <c r="AFZ84"/>
      <c r="AGA84"/>
      <c r="AGB84"/>
      <c r="AGC84"/>
      <c r="AGD84"/>
      <c r="AGE84"/>
      <c r="AGF84"/>
      <c r="AGG84"/>
      <c r="AGH84"/>
      <c r="AGI84"/>
      <c r="AGJ84"/>
      <c r="AGK84"/>
      <c r="AGL84"/>
      <c r="AGM84"/>
      <c r="AGN84"/>
      <c r="AGO84"/>
      <c r="AGP84"/>
      <c r="AGQ84"/>
      <c r="AGR84"/>
      <c r="AGS84"/>
      <c r="AGT84"/>
      <c r="AGU84"/>
      <c r="AGV84"/>
      <c r="AGW84"/>
      <c r="AGX84"/>
      <c r="AGY84"/>
      <c r="AGZ84"/>
      <c r="AHA84"/>
      <c r="AHB84"/>
      <c r="AHC84"/>
      <c r="AHD84"/>
      <c r="AHE84"/>
      <c r="AHF84"/>
      <c r="AHG84"/>
      <c r="AHH84"/>
      <c r="AHI84"/>
      <c r="AHJ84"/>
      <c r="AHK84"/>
      <c r="AHL84"/>
      <c r="AHM84"/>
      <c r="AHN84"/>
      <c r="AHO84"/>
      <c r="AHP84"/>
      <c r="AHQ84"/>
      <c r="AHR84"/>
      <c r="AHS84"/>
      <c r="AHT84"/>
      <c r="AHU84"/>
      <c r="AHV84"/>
      <c r="AHW84"/>
      <c r="AHX84"/>
      <c r="AHY84"/>
      <c r="AHZ84"/>
      <c r="AIA84"/>
      <c r="AIB84"/>
      <c r="AIC84"/>
      <c r="AID84"/>
      <c r="AIE84"/>
      <c r="AIF84"/>
      <c r="AIG84"/>
      <c r="AIH84"/>
      <c r="AII84"/>
      <c r="AIJ84"/>
      <c r="AIK84"/>
      <c r="AIL84"/>
      <c r="AIM84"/>
      <c r="AIN84"/>
      <c r="AIO84"/>
      <c r="AIP84"/>
      <c r="AIQ84"/>
      <c r="AIR84"/>
      <c r="AIS84"/>
      <c r="AIT84"/>
      <c r="AIU84"/>
      <c r="AIV84"/>
      <c r="AIW84"/>
      <c r="AIX84"/>
      <c r="AIY84"/>
      <c r="AIZ84"/>
      <c r="AJA84"/>
      <c r="AJB84"/>
      <c r="AJC84"/>
      <c r="AJD84"/>
      <c r="AJE84"/>
      <c r="AJF84"/>
      <c r="AJG84"/>
      <c r="AJH84"/>
      <c r="AJI84"/>
      <c r="AJJ84"/>
      <c r="AJK84"/>
      <c r="AJL84"/>
      <c r="AJM84"/>
      <c r="AJN84"/>
      <c r="AJO84"/>
      <c r="AJP84"/>
      <c r="AJQ84"/>
      <c r="AJR84"/>
      <c r="AJS84"/>
      <c r="AJT84"/>
      <c r="AJU84"/>
      <c r="AJV84"/>
      <c r="AJW84"/>
      <c r="AJX84"/>
      <c r="AJY84"/>
      <c r="AJZ84"/>
      <c r="AKA84"/>
      <c r="AKB84"/>
      <c r="AKC84"/>
      <c r="AKD84"/>
      <c r="AKE84"/>
      <c r="AKF84"/>
      <c r="AKG84"/>
      <c r="AKH84"/>
      <c r="AKI84"/>
      <c r="AKJ84"/>
      <c r="AKK84"/>
      <c r="AKL84"/>
      <c r="AKM84"/>
      <c r="AKN84"/>
      <c r="AKO84"/>
      <c r="AKP84"/>
      <c r="AKQ84"/>
      <c r="AKR84"/>
      <c r="AKS84"/>
      <c r="AKT84"/>
      <c r="AKU84"/>
      <c r="AKV84"/>
      <c r="AKW84"/>
      <c r="AKX84"/>
      <c r="AKY84"/>
      <c r="AKZ84"/>
      <c r="ALA84"/>
      <c r="ALB84"/>
      <c r="ALC84"/>
      <c r="ALD84"/>
      <c r="ALE84"/>
      <c r="ALF84"/>
      <c r="ALG84"/>
      <c r="ALH84"/>
      <c r="ALI84"/>
      <c r="ALJ84"/>
      <c r="ALK84"/>
      <c r="ALL84"/>
      <c r="ALM84"/>
      <c r="ALN84"/>
      <c r="ALO84"/>
      <c r="ALP84"/>
      <c r="ALQ84"/>
      <c r="ALR84"/>
      <c r="ALS84"/>
      <c r="ALT84"/>
      <c r="ALU84"/>
      <c r="ALV84"/>
      <c r="ALW84"/>
      <c r="ALX84"/>
      <c r="ALY84"/>
      <c r="ALZ84"/>
      <c r="AMA84"/>
      <c r="AMB84"/>
      <c r="AMC84"/>
      <c r="AMD84"/>
      <c r="AME84"/>
      <c r="AMF84"/>
      <c r="AMG84"/>
      <c r="AMH84"/>
      <c r="AMI84"/>
      <c r="AMJ84"/>
      <c r="AMK84"/>
      <c r="AML84"/>
      <c r="AMM84"/>
      <c r="AMN84"/>
      <c r="AMO84"/>
      <c r="AMP84"/>
      <c r="AMQ84"/>
      <c r="AMR84"/>
      <c r="AMS84"/>
      <c r="AMT84"/>
      <c r="AMU84"/>
      <c r="AMV84"/>
      <c r="AMW84"/>
      <c r="AMX84"/>
      <c r="AMY84"/>
      <c r="AMZ84"/>
      <c r="ANA84"/>
      <c r="ANB84"/>
      <c r="ANC84"/>
      <c r="AND84"/>
      <c r="ANE84"/>
      <c r="ANF84"/>
      <c r="ANG84"/>
      <c r="ANH84"/>
      <c r="ANI84"/>
      <c r="ANJ84"/>
      <c r="ANK84"/>
      <c r="ANL84"/>
      <c r="ANM84"/>
      <c r="ANN84"/>
      <c r="ANO84"/>
      <c r="ANP84"/>
      <c r="ANQ84"/>
      <c r="ANR84"/>
      <c r="ANS84"/>
      <c r="ANT84"/>
      <c r="ANU84"/>
      <c r="ANV84"/>
      <c r="ANW84"/>
      <c r="ANX84"/>
      <c r="ANY84"/>
      <c r="ANZ84"/>
      <c r="AOA84"/>
      <c r="AOB84"/>
      <c r="AOC84"/>
      <c r="AOD84"/>
      <c r="AOE84"/>
      <c r="AOF84"/>
      <c r="AOG84"/>
      <c r="AOH84"/>
      <c r="AOI84"/>
      <c r="AOJ84"/>
      <c r="AOK84"/>
      <c r="AOL84"/>
      <c r="AOM84"/>
      <c r="AON84"/>
      <c r="AOO84"/>
      <c r="AOP84"/>
      <c r="AOQ84"/>
      <c r="AOR84"/>
      <c r="AOS84"/>
      <c r="AOT84"/>
      <c r="AOU84"/>
      <c r="AOV84"/>
      <c r="AOW84"/>
      <c r="AOX84"/>
      <c r="AOY84"/>
      <c r="AOZ84"/>
      <c r="APA84"/>
      <c r="APB84"/>
      <c r="APC84"/>
      <c r="APD84"/>
      <c r="APE84"/>
      <c r="APF84"/>
      <c r="APG84"/>
      <c r="APH84"/>
      <c r="API84"/>
      <c r="APJ84"/>
      <c r="APK84"/>
      <c r="APL84"/>
      <c r="APM84"/>
      <c r="APN84"/>
      <c r="APO84"/>
      <c r="APP84"/>
      <c r="APQ84"/>
      <c r="APR84"/>
      <c r="APS84"/>
      <c r="APT84"/>
      <c r="APU84"/>
      <c r="APV84"/>
      <c r="APW84"/>
      <c r="APX84"/>
      <c r="APY84"/>
      <c r="APZ84"/>
      <c r="AQA84"/>
      <c r="AQB84"/>
      <c r="AQC84"/>
      <c r="AQD84"/>
      <c r="AQE84"/>
      <c r="AQF84"/>
      <c r="AQG84"/>
      <c r="AQH84"/>
      <c r="AQI84"/>
      <c r="AQJ84"/>
      <c r="AQK84"/>
      <c r="AQL84"/>
      <c r="AQM84"/>
      <c r="AQN84"/>
      <c r="AQO84"/>
      <c r="AQP84"/>
      <c r="AQQ84"/>
      <c r="AQR84"/>
      <c r="AQS84"/>
      <c r="AQT84"/>
      <c r="AQU84"/>
      <c r="AQV84"/>
      <c r="AQW84"/>
      <c r="AQX84"/>
      <c r="AQY84"/>
      <c r="AQZ84"/>
      <c r="ARA84"/>
      <c r="ARB84"/>
      <c r="ARC84"/>
      <c r="ARD84"/>
      <c r="ARE84"/>
      <c r="ARF84"/>
      <c r="ARG84"/>
      <c r="ARH84"/>
      <c r="ARI84"/>
      <c r="ARJ84"/>
      <c r="ARK84"/>
      <c r="ARL84"/>
      <c r="ARM84"/>
      <c r="ARN84"/>
      <c r="ARO84"/>
      <c r="ARP84"/>
      <c r="ARQ84"/>
      <c r="ARR84"/>
      <c r="ARS84"/>
      <c r="ART84"/>
      <c r="ARU84"/>
      <c r="ARV84"/>
      <c r="ARW84"/>
      <c r="ARX84"/>
      <c r="ARY84"/>
      <c r="ARZ84"/>
      <c r="ASA84"/>
      <c r="ASB84"/>
      <c r="ASC84"/>
      <c r="ASD84"/>
      <c r="ASE84"/>
      <c r="ASF84"/>
      <c r="ASG84"/>
      <c r="ASH84"/>
      <c r="ASI84"/>
      <c r="ASJ84"/>
      <c r="ASK84"/>
      <c r="ASL84"/>
      <c r="ASM84"/>
      <c r="ASN84"/>
      <c r="ASO84"/>
      <c r="ASP84"/>
      <c r="ASQ84"/>
      <c r="ASR84"/>
      <c r="ASS84"/>
      <c r="AST84"/>
      <c r="ASU84"/>
      <c r="ASV84"/>
      <c r="ASW84"/>
      <c r="ASX84"/>
      <c r="ASY84"/>
      <c r="ASZ84"/>
      <c r="ATA84"/>
      <c r="ATB84"/>
      <c r="ATC84"/>
      <c r="ATD84"/>
      <c r="ATE84"/>
      <c r="ATF84"/>
      <c r="ATG84"/>
      <c r="ATH84"/>
      <c r="ATI84"/>
      <c r="ATJ84"/>
      <c r="ATK84"/>
      <c r="ATL84"/>
      <c r="ATM84"/>
      <c r="ATN84"/>
      <c r="ATO84"/>
      <c r="ATP84"/>
      <c r="ATQ84"/>
      <c r="ATR84"/>
      <c r="ATS84"/>
      <c r="ATT84"/>
      <c r="ATU84"/>
      <c r="ATV84"/>
      <c r="ATW84"/>
      <c r="ATX84"/>
      <c r="ATY84"/>
      <c r="ATZ84"/>
      <c r="AUA84"/>
      <c r="AUB84"/>
      <c r="AUC84"/>
      <c r="AUD84"/>
      <c r="AUE84"/>
      <c r="AUF84"/>
      <c r="AUG84"/>
      <c r="AUH84"/>
      <c r="AUI84"/>
      <c r="AUJ84"/>
      <c r="AUK84"/>
      <c r="AUL84"/>
      <c r="AUM84"/>
      <c r="AUN84"/>
      <c r="AUO84"/>
      <c r="AUP84"/>
      <c r="AUQ84"/>
      <c r="AUR84"/>
      <c r="AUS84"/>
      <c r="AUT84"/>
      <c r="AUU84"/>
      <c r="AUV84"/>
      <c r="AUW84"/>
      <c r="AUX84"/>
      <c r="AUY84"/>
      <c r="AUZ84"/>
      <c r="AVA84"/>
      <c r="AVB84"/>
      <c r="AVC84"/>
      <c r="AVD84"/>
      <c r="AVE84"/>
      <c r="AVF84"/>
      <c r="AVG84"/>
      <c r="AVH84"/>
      <c r="AVI84"/>
      <c r="AVJ84"/>
      <c r="AVK84"/>
      <c r="AVL84"/>
      <c r="AVM84"/>
      <c r="AVN84"/>
      <c r="AVO84"/>
      <c r="AVP84"/>
      <c r="AVQ84"/>
      <c r="AVR84"/>
      <c r="AVS84"/>
      <c r="AVT84"/>
      <c r="AVU84"/>
      <c r="AVV84"/>
      <c r="AVW84"/>
      <c r="AVX84"/>
      <c r="AVY84"/>
      <c r="AVZ84"/>
      <c r="AWA84"/>
    </row>
    <row r="85" spans="1:1275" ht="15" x14ac:dyDescent="0.25">
      <c r="A85" s="41" t="s">
        <v>149</v>
      </c>
      <c r="B85" s="40"/>
      <c r="C85" s="40"/>
      <c r="D85" s="40">
        <v>1</v>
      </c>
      <c r="E85" s="40">
        <v>72000</v>
      </c>
      <c r="F85" s="40">
        <v>3</v>
      </c>
      <c r="G85" s="40">
        <v>56715.666666666664</v>
      </c>
      <c r="H85" s="40">
        <v>1</v>
      </c>
      <c r="I85" s="40">
        <v>41000</v>
      </c>
      <c r="J85" s="40">
        <v>5</v>
      </c>
      <c r="K85" s="40">
        <v>56629.4</v>
      </c>
      <c r="L85" s="40"/>
      <c r="M85" s="40"/>
      <c r="N85" s="40"/>
      <c r="O85" s="40"/>
      <c r="P85" s="40">
        <v>1</v>
      </c>
      <c r="Q85" s="40">
        <v>60000</v>
      </c>
      <c r="R85" s="40">
        <v>1</v>
      </c>
      <c r="S85" s="40">
        <v>36000</v>
      </c>
      <c r="T85" s="40">
        <v>2</v>
      </c>
      <c r="U85" s="40">
        <v>48000</v>
      </c>
      <c r="V85" s="40"/>
      <c r="W85" s="40"/>
      <c r="X85" s="40"/>
      <c r="Y85" s="40"/>
      <c r="Z85" s="40"/>
      <c r="AA85" s="40"/>
      <c r="AB85" s="40">
        <v>1</v>
      </c>
      <c r="AC85" s="40">
        <v>24000</v>
      </c>
      <c r="AD85" s="40">
        <v>1</v>
      </c>
      <c r="AE85" s="40">
        <v>24000</v>
      </c>
      <c r="AF85" s="40"/>
      <c r="AG85" s="40"/>
      <c r="AH85" s="40"/>
      <c r="AI85" s="40"/>
      <c r="AJ85" s="40"/>
      <c r="AK85" s="40"/>
      <c r="AL85" s="40">
        <v>1</v>
      </c>
      <c r="AM85" s="40">
        <v>100000</v>
      </c>
      <c r="AN85" s="40">
        <v>1</v>
      </c>
      <c r="AO85" s="40">
        <v>100000</v>
      </c>
      <c r="AP85" s="40">
        <v>9</v>
      </c>
      <c r="AQ85" s="40">
        <v>55905.222222222219</v>
      </c>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c r="QV85"/>
      <c r="QW85"/>
      <c r="QX85"/>
      <c r="QY85"/>
      <c r="QZ85"/>
      <c r="RA85"/>
      <c r="RB85"/>
      <c r="RC85"/>
      <c r="RD85"/>
      <c r="RE85"/>
      <c r="RF85"/>
      <c r="RG85"/>
      <c r="RH85"/>
      <c r="RI85"/>
      <c r="RJ85"/>
      <c r="RK85"/>
      <c r="RL85"/>
      <c r="RM85"/>
      <c r="RN85"/>
      <c r="RO85"/>
      <c r="RP85"/>
      <c r="RQ85"/>
      <c r="RR85"/>
      <c r="RS85"/>
      <c r="RT85"/>
      <c r="RU85"/>
      <c r="RV85"/>
      <c r="RW85"/>
      <c r="RX85"/>
      <c r="RY85"/>
      <c r="RZ85"/>
      <c r="SA85"/>
      <c r="SB85"/>
      <c r="SC85"/>
      <c r="SD85"/>
      <c r="SE85"/>
      <c r="SF85"/>
      <c r="SG85"/>
      <c r="SH85"/>
      <c r="SI85"/>
      <c r="SJ85"/>
      <c r="SK85"/>
      <c r="SL85"/>
      <c r="SM85"/>
      <c r="SN85"/>
      <c r="SO85"/>
      <c r="SP85"/>
      <c r="SQ85"/>
      <c r="SR85"/>
      <c r="SS85"/>
      <c r="ST85"/>
      <c r="SU85"/>
      <c r="SV85"/>
      <c r="SW85"/>
      <c r="SX85"/>
      <c r="SY85"/>
      <c r="SZ85"/>
      <c r="TA85"/>
      <c r="TB85"/>
      <c r="TC85"/>
      <c r="TD85"/>
      <c r="TE85"/>
      <c r="TF85"/>
      <c r="TG85"/>
      <c r="TH85"/>
      <c r="TI85"/>
      <c r="TJ85"/>
      <c r="TK85"/>
      <c r="TL85"/>
      <c r="TM85"/>
      <c r="TN85"/>
      <c r="TO85"/>
      <c r="TP85"/>
      <c r="TQ85"/>
      <c r="TR85"/>
      <c r="TS85"/>
      <c r="TT85"/>
      <c r="TU85"/>
      <c r="TV85"/>
      <c r="TW85"/>
      <c r="TX85"/>
      <c r="TY85"/>
      <c r="TZ85"/>
      <c r="UA85"/>
      <c r="UB85"/>
      <c r="UC85"/>
      <c r="UD85"/>
      <c r="UE85"/>
      <c r="UF85"/>
      <c r="UG85"/>
      <c r="UH85"/>
      <c r="UI85"/>
      <c r="UJ85"/>
      <c r="UK85"/>
      <c r="UL85"/>
      <c r="UM85"/>
      <c r="UN85"/>
      <c r="UO85"/>
      <c r="UP85"/>
      <c r="UQ85"/>
      <c r="UR85"/>
      <c r="US85"/>
      <c r="UT85"/>
      <c r="UU85"/>
      <c r="UV85"/>
      <c r="UW85"/>
      <c r="UX85"/>
      <c r="UY85"/>
      <c r="UZ85"/>
      <c r="VA85"/>
      <c r="VB85"/>
      <c r="VC85"/>
      <c r="VD85"/>
      <c r="VE85"/>
      <c r="VF85"/>
      <c r="VG85"/>
      <c r="VH85"/>
      <c r="VI85"/>
      <c r="VJ85"/>
      <c r="VK85"/>
      <c r="VL85"/>
      <c r="VM85"/>
      <c r="VN85"/>
      <c r="VO85"/>
      <c r="VP85"/>
      <c r="VQ85"/>
      <c r="VR85"/>
      <c r="VS85"/>
      <c r="VT85"/>
      <c r="VU85"/>
      <c r="VV85"/>
      <c r="VW85"/>
      <c r="VX85"/>
      <c r="VY85"/>
      <c r="VZ85"/>
      <c r="WA85"/>
      <c r="WB85"/>
      <c r="WC85"/>
      <c r="WD85"/>
      <c r="WE85"/>
      <c r="WF85"/>
      <c r="WG85"/>
      <c r="WH85"/>
      <c r="WI85"/>
      <c r="WJ85"/>
      <c r="WK85"/>
      <c r="WL85"/>
      <c r="WM85"/>
      <c r="WN85"/>
      <c r="WO85"/>
      <c r="WP85"/>
      <c r="WQ85"/>
      <c r="WR85"/>
      <c r="WS85"/>
      <c r="WT85"/>
      <c r="WU85"/>
      <c r="WV85"/>
      <c r="WW85"/>
      <c r="WX85"/>
      <c r="WY85"/>
      <c r="WZ85"/>
      <c r="XA85"/>
      <c r="XB85"/>
      <c r="XC85"/>
      <c r="XD85"/>
      <c r="XE85"/>
      <c r="XF85"/>
      <c r="XG85"/>
      <c r="XH85"/>
      <c r="XI85"/>
      <c r="XJ85"/>
      <c r="XK85"/>
      <c r="XL85"/>
      <c r="XM85"/>
      <c r="XN85"/>
      <c r="XO85"/>
      <c r="XP85"/>
      <c r="XQ85"/>
      <c r="XR85"/>
      <c r="XS85"/>
      <c r="XT85"/>
      <c r="XU85"/>
      <c r="XV85"/>
      <c r="XW85"/>
      <c r="XX85"/>
      <c r="XY85"/>
      <c r="XZ85"/>
      <c r="YA85"/>
      <c r="YB85"/>
      <c r="YC85"/>
      <c r="YD85"/>
      <c r="YE85"/>
      <c r="YF85"/>
      <c r="YG85"/>
      <c r="YH85"/>
      <c r="YI85"/>
      <c r="YJ85"/>
      <c r="YK85"/>
      <c r="YL85"/>
      <c r="YM85"/>
      <c r="YN85"/>
      <c r="YO85"/>
      <c r="YP85"/>
      <c r="YQ85"/>
      <c r="YR85"/>
      <c r="YS85"/>
      <c r="YT85"/>
      <c r="YU85"/>
      <c r="YV85"/>
      <c r="YW85"/>
      <c r="YX85"/>
      <c r="YY85"/>
      <c r="YZ85"/>
      <c r="ZA85"/>
      <c r="ZB85"/>
      <c r="ZC85"/>
      <c r="ZD85"/>
      <c r="ZE85"/>
      <c r="ZF85"/>
      <c r="ZG85"/>
      <c r="ZH85"/>
      <c r="ZI85"/>
      <c r="ZJ85"/>
      <c r="ZK85"/>
      <c r="ZL85"/>
      <c r="ZM85"/>
      <c r="ZN85"/>
      <c r="ZO85"/>
      <c r="ZP85"/>
      <c r="ZQ85"/>
      <c r="ZR85"/>
      <c r="ZS85"/>
      <c r="ZT85"/>
      <c r="ZU85"/>
      <c r="ZV85"/>
      <c r="ZW85"/>
      <c r="ZX85"/>
      <c r="ZY85"/>
      <c r="ZZ85"/>
      <c r="AAA85"/>
      <c r="AAB85"/>
      <c r="AAC85"/>
      <c r="AAD85"/>
      <c r="AAE85"/>
      <c r="AAF85"/>
      <c r="AAG85"/>
      <c r="AAH85"/>
      <c r="AAI85"/>
      <c r="AAJ85"/>
      <c r="AAK85"/>
      <c r="AAL85"/>
      <c r="AAM85"/>
      <c r="AAN85"/>
      <c r="AAO85"/>
      <c r="AAP85"/>
      <c r="AAQ85"/>
      <c r="AAR85"/>
      <c r="AAS85"/>
      <c r="AAT85"/>
      <c r="AAU85"/>
      <c r="AAV85"/>
      <c r="AAW85"/>
      <c r="AAX85"/>
      <c r="AAY85"/>
      <c r="AAZ85"/>
      <c r="ABA85"/>
      <c r="ABB85"/>
      <c r="ABC85"/>
      <c r="ABD85"/>
      <c r="ABE85"/>
      <c r="ABF85"/>
      <c r="ABG85"/>
      <c r="ABH85"/>
      <c r="ABI85"/>
      <c r="ABJ85"/>
      <c r="ABK85"/>
      <c r="ABL85"/>
      <c r="ABM85"/>
      <c r="ABN85"/>
      <c r="ABO85"/>
      <c r="ABP85"/>
      <c r="ABQ85"/>
      <c r="ABR85"/>
      <c r="ABS85"/>
      <c r="ABT85"/>
      <c r="ABU85"/>
      <c r="ABV85"/>
      <c r="ABW85"/>
      <c r="ABX85"/>
      <c r="ABY85"/>
      <c r="ABZ85"/>
      <c r="ACA85"/>
      <c r="ACB85"/>
      <c r="ACC85"/>
      <c r="ACD85"/>
      <c r="ACE85"/>
      <c r="ACF85"/>
      <c r="ACG85"/>
      <c r="ACH85"/>
      <c r="ACI85"/>
      <c r="ACJ85"/>
      <c r="ACK85"/>
      <c r="ACL85"/>
      <c r="ACM85"/>
      <c r="ACN85"/>
      <c r="ACO85"/>
      <c r="ACP85"/>
      <c r="ACQ85"/>
      <c r="ACR85"/>
      <c r="ACS85"/>
      <c r="ACT85"/>
      <c r="ACU85"/>
      <c r="ACV85"/>
      <c r="ACW85"/>
      <c r="ACX85"/>
      <c r="ACY85"/>
      <c r="ACZ85"/>
      <c r="ADA85"/>
      <c r="ADB85"/>
      <c r="ADC85"/>
      <c r="ADD85"/>
      <c r="ADE85"/>
      <c r="ADF85"/>
      <c r="ADG85"/>
      <c r="ADH85"/>
      <c r="ADI85"/>
      <c r="ADJ85"/>
      <c r="ADK85"/>
      <c r="ADL85"/>
      <c r="ADM85"/>
      <c r="ADN85"/>
      <c r="ADO85"/>
      <c r="ADP85"/>
      <c r="ADQ85"/>
      <c r="ADR85"/>
      <c r="ADS85"/>
      <c r="ADT85"/>
      <c r="ADU85"/>
      <c r="ADV85"/>
      <c r="ADW85"/>
      <c r="ADX85"/>
      <c r="ADY85"/>
      <c r="ADZ85"/>
      <c r="AEA85"/>
      <c r="AEB85"/>
      <c r="AEC85"/>
      <c r="AED85"/>
      <c r="AEE85"/>
      <c r="AEF85"/>
      <c r="AEG85"/>
      <c r="AEH85"/>
      <c r="AEI85"/>
      <c r="AEJ85"/>
      <c r="AEK85"/>
      <c r="AEL85"/>
      <c r="AEM85"/>
      <c r="AEN85"/>
      <c r="AEO85"/>
      <c r="AEP85"/>
      <c r="AEQ85"/>
      <c r="AER85"/>
      <c r="AES85"/>
      <c r="AET85"/>
      <c r="AEU85"/>
      <c r="AEV85"/>
      <c r="AEW85"/>
      <c r="AEX85"/>
      <c r="AEY85"/>
      <c r="AEZ85"/>
      <c r="AFA85"/>
      <c r="AFB85"/>
      <c r="AFC85"/>
      <c r="AFD85"/>
      <c r="AFE85"/>
      <c r="AFF85"/>
      <c r="AFG85"/>
      <c r="AFH85"/>
      <c r="AFI85"/>
      <c r="AFJ85"/>
      <c r="AFK85"/>
      <c r="AFL85"/>
      <c r="AFM85"/>
      <c r="AFN85"/>
      <c r="AFO85"/>
      <c r="AFP85"/>
      <c r="AFQ85"/>
      <c r="AFR85"/>
      <c r="AFS85"/>
      <c r="AFT85"/>
      <c r="AFU85"/>
      <c r="AFV85"/>
      <c r="AFW85"/>
      <c r="AFX85"/>
      <c r="AFY85"/>
      <c r="AFZ85"/>
      <c r="AGA85"/>
      <c r="AGB85"/>
      <c r="AGC85"/>
      <c r="AGD85"/>
      <c r="AGE85"/>
      <c r="AGF85"/>
      <c r="AGG85"/>
      <c r="AGH85"/>
      <c r="AGI85"/>
      <c r="AGJ85"/>
      <c r="AGK85"/>
      <c r="AGL85"/>
      <c r="AGM85"/>
      <c r="AGN85"/>
      <c r="AGO85"/>
      <c r="AGP85"/>
      <c r="AGQ85"/>
      <c r="AGR85"/>
      <c r="AGS85"/>
      <c r="AGT85"/>
      <c r="AGU85"/>
      <c r="AGV85"/>
      <c r="AGW85"/>
      <c r="AGX85"/>
      <c r="AGY85"/>
      <c r="AGZ85"/>
      <c r="AHA85"/>
      <c r="AHB85"/>
      <c r="AHC85"/>
      <c r="AHD85"/>
      <c r="AHE85"/>
      <c r="AHF85"/>
      <c r="AHG85"/>
      <c r="AHH85"/>
      <c r="AHI85"/>
      <c r="AHJ85"/>
      <c r="AHK85"/>
      <c r="AHL85"/>
      <c r="AHM85"/>
      <c r="AHN85"/>
      <c r="AHO85"/>
      <c r="AHP85"/>
      <c r="AHQ85"/>
      <c r="AHR85"/>
      <c r="AHS85"/>
      <c r="AHT85"/>
      <c r="AHU85"/>
      <c r="AHV85"/>
      <c r="AHW85"/>
      <c r="AHX85"/>
      <c r="AHY85"/>
      <c r="AHZ85"/>
      <c r="AIA85"/>
      <c r="AIB85"/>
      <c r="AIC85"/>
      <c r="AID85"/>
      <c r="AIE85"/>
      <c r="AIF85"/>
      <c r="AIG85"/>
      <c r="AIH85"/>
      <c r="AII85"/>
      <c r="AIJ85"/>
      <c r="AIK85"/>
      <c r="AIL85"/>
      <c r="AIM85"/>
      <c r="AIN85"/>
      <c r="AIO85"/>
      <c r="AIP85"/>
      <c r="AIQ85"/>
      <c r="AIR85"/>
      <c r="AIS85"/>
      <c r="AIT85"/>
      <c r="AIU85"/>
      <c r="AIV85"/>
      <c r="AIW85"/>
      <c r="AIX85"/>
      <c r="AIY85"/>
      <c r="AIZ85"/>
      <c r="AJA85"/>
      <c r="AJB85"/>
      <c r="AJC85"/>
      <c r="AJD85"/>
      <c r="AJE85"/>
      <c r="AJF85"/>
      <c r="AJG85"/>
      <c r="AJH85"/>
      <c r="AJI85"/>
      <c r="AJJ85"/>
      <c r="AJK85"/>
      <c r="AJL85"/>
      <c r="AJM85"/>
      <c r="AJN85"/>
      <c r="AJO85"/>
      <c r="AJP85"/>
      <c r="AJQ85"/>
      <c r="AJR85"/>
      <c r="AJS85"/>
      <c r="AJT85"/>
      <c r="AJU85"/>
      <c r="AJV85"/>
      <c r="AJW85"/>
      <c r="AJX85"/>
      <c r="AJY85"/>
      <c r="AJZ85"/>
      <c r="AKA85"/>
      <c r="AKB85"/>
      <c r="AKC85"/>
      <c r="AKD85"/>
      <c r="AKE85"/>
      <c r="AKF85"/>
      <c r="AKG85"/>
      <c r="AKH85"/>
      <c r="AKI85"/>
      <c r="AKJ85"/>
      <c r="AKK85"/>
      <c r="AKL85"/>
      <c r="AKM85"/>
      <c r="AKN85"/>
      <c r="AKO85"/>
      <c r="AKP85"/>
      <c r="AKQ85"/>
      <c r="AKR85"/>
      <c r="AKS85"/>
      <c r="AKT85"/>
      <c r="AKU85"/>
      <c r="AKV85"/>
      <c r="AKW85"/>
      <c r="AKX85"/>
      <c r="AKY85"/>
      <c r="AKZ85"/>
      <c r="ALA85"/>
      <c r="ALB85"/>
      <c r="ALC85"/>
      <c r="ALD85"/>
      <c r="ALE85"/>
      <c r="ALF85"/>
      <c r="ALG85"/>
      <c r="ALH85"/>
      <c r="ALI85"/>
      <c r="ALJ85"/>
      <c r="ALK85"/>
      <c r="ALL85"/>
      <c r="ALM85"/>
      <c r="ALN85"/>
      <c r="ALO85"/>
      <c r="ALP85"/>
      <c r="ALQ85"/>
      <c r="ALR85"/>
      <c r="ALS85"/>
      <c r="ALT85"/>
      <c r="ALU85"/>
      <c r="ALV85"/>
      <c r="ALW85"/>
      <c r="ALX85"/>
      <c r="ALY85"/>
      <c r="ALZ85"/>
      <c r="AMA85"/>
      <c r="AMB85"/>
      <c r="AMC85"/>
      <c r="AMD85"/>
      <c r="AME85"/>
      <c r="AMF85"/>
      <c r="AMG85"/>
      <c r="AMH85"/>
      <c r="AMI85"/>
      <c r="AMJ85"/>
      <c r="AMK85"/>
      <c r="AML85"/>
      <c r="AMM85"/>
      <c r="AMN85"/>
      <c r="AMO85"/>
      <c r="AMP85"/>
      <c r="AMQ85"/>
      <c r="AMR85"/>
      <c r="AMS85"/>
      <c r="AMT85"/>
      <c r="AMU85"/>
      <c r="AMV85"/>
      <c r="AMW85"/>
      <c r="AMX85"/>
      <c r="AMY85"/>
      <c r="AMZ85"/>
      <c r="ANA85"/>
      <c r="ANB85"/>
      <c r="ANC85"/>
      <c r="AND85"/>
      <c r="ANE85"/>
      <c r="ANF85"/>
      <c r="ANG85"/>
      <c r="ANH85"/>
      <c r="ANI85"/>
      <c r="ANJ85"/>
      <c r="ANK85"/>
      <c r="ANL85"/>
      <c r="ANM85"/>
      <c r="ANN85"/>
      <c r="ANO85"/>
      <c r="ANP85"/>
      <c r="ANQ85"/>
      <c r="ANR85"/>
      <c r="ANS85"/>
      <c r="ANT85"/>
      <c r="ANU85"/>
      <c r="ANV85"/>
      <c r="ANW85"/>
      <c r="ANX85"/>
      <c r="ANY85"/>
      <c r="ANZ85"/>
      <c r="AOA85"/>
      <c r="AOB85"/>
      <c r="AOC85"/>
      <c r="AOD85"/>
      <c r="AOE85"/>
      <c r="AOF85"/>
      <c r="AOG85"/>
      <c r="AOH85"/>
      <c r="AOI85"/>
      <c r="AOJ85"/>
      <c r="AOK85"/>
      <c r="AOL85"/>
      <c r="AOM85"/>
      <c r="AON85"/>
      <c r="AOO85"/>
      <c r="AOP85"/>
      <c r="AOQ85"/>
      <c r="AOR85"/>
      <c r="AOS85"/>
      <c r="AOT85"/>
      <c r="AOU85"/>
      <c r="AOV85"/>
      <c r="AOW85"/>
      <c r="AOX85"/>
      <c r="AOY85"/>
      <c r="AOZ85"/>
      <c r="APA85"/>
      <c r="APB85"/>
      <c r="APC85"/>
      <c r="APD85"/>
      <c r="APE85"/>
      <c r="APF85"/>
      <c r="APG85"/>
      <c r="APH85"/>
      <c r="API85"/>
      <c r="APJ85"/>
      <c r="APK85"/>
      <c r="APL85"/>
      <c r="APM85"/>
      <c r="APN85"/>
      <c r="APO85"/>
      <c r="APP85"/>
      <c r="APQ85"/>
      <c r="APR85"/>
      <c r="APS85"/>
      <c r="APT85"/>
      <c r="APU85"/>
      <c r="APV85"/>
      <c r="APW85"/>
      <c r="APX85"/>
      <c r="APY85"/>
      <c r="APZ85"/>
      <c r="AQA85"/>
      <c r="AQB85"/>
      <c r="AQC85"/>
      <c r="AQD85"/>
      <c r="AQE85"/>
      <c r="AQF85"/>
      <c r="AQG85"/>
      <c r="AQH85"/>
      <c r="AQI85"/>
      <c r="AQJ85"/>
      <c r="AQK85"/>
      <c r="AQL85"/>
      <c r="AQM85"/>
      <c r="AQN85"/>
      <c r="AQO85"/>
      <c r="AQP85"/>
      <c r="AQQ85"/>
      <c r="AQR85"/>
      <c r="AQS85"/>
      <c r="AQT85"/>
      <c r="AQU85"/>
      <c r="AQV85"/>
      <c r="AQW85"/>
      <c r="AQX85"/>
      <c r="AQY85"/>
      <c r="AQZ85"/>
      <c r="ARA85"/>
      <c r="ARB85"/>
      <c r="ARC85"/>
      <c r="ARD85"/>
      <c r="ARE85"/>
      <c r="ARF85"/>
      <c r="ARG85"/>
      <c r="ARH85"/>
      <c r="ARI85"/>
      <c r="ARJ85"/>
      <c r="ARK85"/>
      <c r="ARL85"/>
      <c r="ARM85"/>
      <c r="ARN85"/>
      <c r="ARO85"/>
      <c r="ARP85"/>
      <c r="ARQ85"/>
      <c r="ARR85"/>
      <c r="ARS85"/>
      <c r="ART85"/>
      <c r="ARU85"/>
      <c r="ARV85"/>
      <c r="ARW85"/>
      <c r="ARX85"/>
      <c r="ARY85"/>
      <c r="ARZ85"/>
      <c r="ASA85"/>
      <c r="ASB85"/>
      <c r="ASC85"/>
      <c r="ASD85"/>
      <c r="ASE85"/>
      <c r="ASF85"/>
      <c r="ASG85"/>
      <c r="ASH85"/>
      <c r="ASI85"/>
      <c r="ASJ85"/>
      <c r="ASK85"/>
      <c r="ASL85"/>
      <c r="ASM85"/>
      <c r="ASN85"/>
      <c r="ASO85"/>
      <c r="ASP85"/>
      <c r="ASQ85"/>
      <c r="ASR85"/>
      <c r="ASS85"/>
      <c r="AST85"/>
      <c r="ASU85"/>
      <c r="ASV85"/>
      <c r="ASW85"/>
      <c r="ASX85"/>
      <c r="ASY85"/>
      <c r="ASZ85"/>
      <c r="ATA85"/>
      <c r="ATB85"/>
      <c r="ATC85"/>
      <c r="ATD85"/>
      <c r="ATE85"/>
      <c r="ATF85"/>
      <c r="ATG85"/>
      <c r="ATH85"/>
      <c r="ATI85"/>
      <c r="ATJ85"/>
      <c r="ATK85"/>
      <c r="ATL85"/>
      <c r="ATM85"/>
      <c r="ATN85"/>
      <c r="ATO85"/>
      <c r="ATP85"/>
      <c r="ATQ85"/>
      <c r="ATR85"/>
      <c r="ATS85"/>
      <c r="ATT85"/>
      <c r="ATU85"/>
      <c r="ATV85"/>
      <c r="ATW85"/>
      <c r="ATX85"/>
      <c r="ATY85"/>
      <c r="ATZ85"/>
      <c r="AUA85"/>
      <c r="AUB85"/>
      <c r="AUC85"/>
      <c r="AUD85"/>
      <c r="AUE85"/>
      <c r="AUF85"/>
      <c r="AUG85"/>
      <c r="AUH85"/>
      <c r="AUI85"/>
      <c r="AUJ85"/>
      <c r="AUK85"/>
      <c r="AUL85"/>
      <c r="AUM85"/>
      <c r="AUN85"/>
      <c r="AUO85"/>
      <c r="AUP85"/>
      <c r="AUQ85"/>
      <c r="AUR85"/>
      <c r="AUS85"/>
      <c r="AUT85"/>
      <c r="AUU85"/>
      <c r="AUV85"/>
      <c r="AUW85"/>
      <c r="AUX85"/>
      <c r="AUY85"/>
      <c r="AUZ85"/>
      <c r="AVA85"/>
      <c r="AVB85"/>
      <c r="AVC85"/>
      <c r="AVD85"/>
      <c r="AVE85"/>
      <c r="AVF85"/>
      <c r="AVG85"/>
      <c r="AVH85"/>
      <c r="AVI85"/>
      <c r="AVJ85"/>
      <c r="AVK85"/>
      <c r="AVL85"/>
      <c r="AVM85"/>
      <c r="AVN85"/>
      <c r="AVO85"/>
      <c r="AVP85"/>
      <c r="AVQ85"/>
      <c r="AVR85"/>
      <c r="AVS85"/>
      <c r="AVT85"/>
      <c r="AVU85"/>
      <c r="AVV85"/>
      <c r="AVW85"/>
      <c r="AVX85"/>
      <c r="AVY85"/>
      <c r="AVZ85"/>
      <c r="AWA85"/>
    </row>
    <row r="86" spans="1:1275" ht="15" x14ac:dyDescent="0.25">
      <c r="A86" s="41" t="s">
        <v>167</v>
      </c>
      <c r="B86" s="40"/>
      <c r="C86" s="40"/>
      <c r="D86" s="40"/>
      <c r="E86" s="40"/>
      <c r="F86" s="40">
        <v>2</v>
      </c>
      <c r="G86" s="40">
        <v>2402.886981122138</v>
      </c>
      <c r="H86" s="40">
        <v>1</v>
      </c>
      <c r="I86" s="40">
        <v>11000</v>
      </c>
      <c r="J86" s="40">
        <v>3</v>
      </c>
      <c r="K86" s="40">
        <v>5268.5913207480917</v>
      </c>
      <c r="L86" s="40"/>
      <c r="M86" s="40"/>
      <c r="N86" s="40"/>
      <c r="O86" s="40"/>
      <c r="P86" s="40"/>
      <c r="Q86" s="40"/>
      <c r="R86" s="40">
        <v>1</v>
      </c>
      <c r="S86" s="40">
        <v>85000</v>
      </c>
      <c r="T86" s="40">
        <v>1</v>
      </c>
      <c r="U86" s="40">
        <v>85000</v>
      </c>
      <c r="V86" s="40"/>
      <c r="W86" s="40"/>
      <c r="X86" s="40"/>
      <c r="Y86" s="40"/>
      <c r="Z86" s="40">
        <v>1</v>
      </c>
      <c r="AA86" s="40">
        <v>13800</v>
      </c>
      <c r="AB86" s="40"/>
      <c r="AC86" s="40"/>
      <c r="AD86" s="40">
        <v>1</v>
      </c>
      <c r="AE86" s="40">
        <v>13800</v>
      </c>
      <c r="AF86" s="40"/>
      <c r="AG86" s="40"/>
      <c r="AH86" s="40"/>
      <c r="AI86" s="40"/>
      <c r="AJ86" s="40"/>
      <c r="AK86" s="40"/>
      <c r="AL86" s="40"/>
      <c r="AM86" s="40"/>
      <c r="AN86" s="40"/>
      <c r="AO86" s="40"/>
      <c r="AP86" s="40">
        <v>5</v>
      </c>
      <c r="AQ86" s="40">
        <v>22921.154792448855</v>
      </c>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c r="ST86"/>
      <c r="SU86"/>
      <c r="SV86"/>
      <c r="SW86"/>
      <c r="SX86"/>
      <c r="SY86"/>
      <c r="SZ86"/>
      <c r="TA86"/>
      <c r="TB86"/>
      <c r="TC86"/>
      <c r="TD86"/>
      <c r="TE86"/>
      <c r="TF86"/>
      <c r="TG86"/>
      <c r="TH86"/>
      <c r="TI86"/>
      <c r="TJ86"/>
      <c r="TK86"/>
      <c r="TL86"/>
      <c r="TM86"/>
      <c r="TN86"/>
      <c r="TO86"/>
      <c r="TP86"/>
      <c r="TQ86"/>
      <c r="TR86"/>
      <c r="TS86"/>
      <c r="TT86"/>
      <c r="TU86"/>
      <c r="TV86"/>
      <c r="TW86"/>
      <c r="TX86"/>
      <c r="TY86"/>
      <c r="TZ86"/>
      <c r="UA86"/>
      <c r="UB86"/>
      <c r="UC86"/>
      <c r="UD86"/>
      <c r="UE86"/>
      <c r="UF86"/>
      <c r="UG86"/>
      <c r="UH86"/>
      <c r="UI86"/>
      <c r="UJ86"/>
      <c r="UK86"/>
      <c r="UL86"/>
      <c r="UM86"/>
      <c r="UN86"/>
      <c r="UO86"/>
      <c r="UP86"/>
      <c r="UQ86"/>
      <c r="UR86"/>
      <c r="US86"/>
      <c r="UT86"/>
      <c r="UU86"/>
      <c r="UV86"/>
      <c r="UW86"/>
      <c r="UX86"/>
      <c r="UY86"/>
      <c r="UZ86"/>
      <c r="VA86"/>
      <c r="VB86"/>
      <c r="VC86"/>
      <c r="VD86"/>
      <c r="VE86"/>
      <c r="VF86"/>
      <c r="VG86"/>
      <c r="VH86"/>
      <c r="VI86"/>
      <c r="VJ86"/>
      <c r="VK86"/>
      <c r="VL86"/>
      <c r="VM86"/>
      <c r="VN86"/>
      <c r="VO86"/>
      <c r="VP86"/>
      <c r="VQ86"/>
      <c r="VR86"/>
      <c r="VS86"/>
      <c r="VT86"/>
      <c r="VU86"/>
      <c r="VV86"/>
      <c r="VW86"/>
      <c r="VX86"/>
      <c r="VY86"/>
      <c r="VZ86"/>
      <c r="WA86"/>
      <c r="WB86"/>
      <c r="WC86"/>
      <c r="WD86"/>
      <c r="WE86"/>
      <c r="WF86"/>
      <c r="WG86"/>
      <c r="WH86"/>
      <c r="WI86"/>
      <c r="WJ86"/>
      <c r="WK86"/>
      <c r="WL86"/>
      <c r="WM86"/>
      <c r="WN86"/>
      <c r="WO86"/>
      <c r="WP86"/>
      <c r="WQ86"/>
      <c r="WR86"/>
      <c r="WS86"/>
      <c r="WT86"/>
      <c r="WU86"/>
      <c r="WV86"/>
      <c r="WW86"/>
      <c r="WX86"/>
      <c r="WY86"/>
      <c r="WZ86"/>
      <c r="XA86"/>
      <c r="XB86"/>
      <c r="XC86"/>
      <c r="XD86"/>
      <c r="XE86"/>
      <c r="XF86"/>
      <c r="XG86"/>
      <c r="XH86"/>
      <c r="XI86"/>
      <c r="XJ86"/>
      <c r="XK86"/>
      <c r="XL86"/>
      <c r="XM86"/>
      <c r="XN86"/>
      <c r="XO86"/>
      <c r="XP86"/>
      <c r="XQ86"/>
      <c r="XR86"/>
      <c r="XS86"/>
      <c r="XT86"/>
      <c r="XU86"/>
      <c r="XV86"/>
      <c r="XW86"/>
      <c r="XX86"/>
      <c r="XY86"/>
      <c r="XZ86"/>
      <c r="YA86"/>
      <c r="YB86"/>
      <c r="YC86"/>
      <c r="YD86"/>
      <c r="YE86"/>
      <c r="YF86"/>
      <c r="YG86"/>
      <c r="YH86"/>
      <c r="YI86"/>
      <c r="YJ86"/>
      <c r="YK86"/>
      <c r="YL86"/>
      <c r="YM86"/>
      <c r="YN86"/>
      <c r="YO86"/>
      <c r="YP86"/>
      <c r="YQ86"/>
      <c r="YR86"/>
      <c r="YS86"/>
      <c r="YT86"/>
      <c r="YU86"/>
      <c r="YV86"/>
      <c r="YW86"/>
      <c r="YX86"/>
      <c r="YY86"/>
      <c r="YZ86"/>
      <c r="ZA86"/>
      <c r="ZB86"/>
      <c r="ZC86"/>
      <c r="ZD86"/>
      <c r="ZE86"/>
      <c r="ZF86"/>
      <c r="ZG86"/>
      <c r="ZH86"/>
      <c r="ZI86"/>
      <c r="ZJ86"/>
      <c r="ZK86"/>
      <c r="ZL86"/>
      <c r="ZM86"/>
      <c r="ZN86"/>
      <c r="ZO86"/>
      <c r="ZP86"/>
      <c r="ZQ86"/>
      <c r="ZR86"/>
      <c r="ZS86"/>
      <c r="ZT86"/>
      <c r="ZU86"/>
      <c r="ZV86"/>
      <c r="ZW86"/>
      <c r="ZX86"/>
      <c r="ZY86"/>
      <c r="ZZ86"/>
      <c r="AAA86"/>
      <c r="AAB86"/>
      <c r="AAC86"/>
      <c r="AAD86"/>
      <c r="AAE86"/>
      <c r="AAF86"/>
      <c r="AAG86"/>
      <c r="AAH86"/>
      <c r="AAI86"/>
      <c r="AAJ86"/>
      <c r="AAK86"/>
      <c r="AAL86"/>
      <c r="AAM86"/>
      <c r="AAN86"/>
      <c r="AAO86"/>
      <c r="AAP86"/>
      <c r="AAQ86"/>
      <c r="AAR86"/>
      <c r="AAS86"/>
      <c r="AAT86"/>
      <c r="AAU86"/>
      <c r="AAV86"/>
      <c r="AAW86"/>
      <c r="AAX86"/>
      <c r="AAY86"/>
      <c r="AAZ86"/>
      <c r="ABA86"/>
      <c r="ABB86"/>
      <c r="ABC86"/>
      <c r="ABD86"/>
      <c r="ABE86"/>
      <c r="ABF86"/>
      <c r="ABG86"/>
      <c r="ABH86"/>
      <c r="ABI86"/>
      <c r="ABJ86"/>
      <c r="ABK86"/>
      <c r="ABL86"/>
      <c r="ABM86"/>
      <c r="ABN86"/>
      <c r="ABO86"/>
      <c r="ABP86"/>
      <c r="ABQ86"/>
      <c r="ABR86"/>
      <c r="ABS86"/>
      <c r="ABT86"/>
      <c r="ABU86"/>
      <c r="ABV86"/>
      <c r="ABW86"/>
      <c r="ABX86"/>
      <c r="ABY86"/>
      <c r="ABZ86"/>
      <c r="ACA86"/>
      <c r="ACB86"/>
      <c r="ACC86"/>
      <c r="ACD86"/>
      <c r="ACE86"/>
      <c r="ACF86"/>
      <c r="ACG86"/>
      <c r="ACH86"/>
      <c r="ACI86"/>
      <c r="ACJ86"/>
      <c r="ACK86"/>
      <c r="ACL86"/>
      <c r="ACM86"/>
      <c r="ACN86"/>
      <c r="ACO86"/>
      <c r="ACP86"/>
      <c r="ACQ86"/>
      <c r="ACR86"/>
      <c r="ACS86"/>
      <c r="ACT86"/>
      <c r="ACU86"/>
      <c r="ACV86"/>
      <c r="ACW86"/>
      <c r="ACX86"/>
      <c r="ACY86"/>
      <c r="ACZ86"/>
      <c r="ADA86"/>
      <c r="ADB86"/>
      <c r="ADC86"/>
      <c r="ADD86"/>
      <c r="ADE86"/>
      <c r="ADF86"/>
      <c r="ADG86"/>
      <c r="ADH86"/>
      <c r="ADI86"/>
      <c r="ADJ86"/>
      <c r="ADK86"/>
      <c r="ADL86"/>
      <c r="ADM86"/>
      <c r="ADN86"/>
      <c r="ADO86"/>
      <c r="ADP86"/>
      <c r="ADQ86"/>
      <c r="ADR86"/>
      <c r="ADS86"/>
      <c r="ADT86"/>
      <c r="ADU86"/>
      <c r="ADV86"/>
      <c r="ADW86"/>
      <c r="ADX86"/>
      <c r="ADY86"/>
      <c r="ADZ86"/>
      <c r="AEA86"/>
      <c r="AEB86"/>
      <c r="AEC86"/>
      <c r="AED86"/>
      <c r="AEE86"/>
      <c r="AEF86"/>
      <c r="AEG86"/>
      <c r="AEH86"/>
      <c r="AEI86"/>
      <c r="AEJ86"/>
      <c r="AEK86"/>
      <c r="AEL86"/>
      <c r="AEM86"/>
      <c r="AEN86"/>
      <c r="AEO86"/>
      <c r="AEP86"/>
      <c r="AEQ86"/>
      <c r="AER86"/>
      <c r="AES86"/>
      <c r="AET86"/>
      <c r="AEU86"/>
      <c r="AEV86"/>
      <c r="AEW86"/>
      <c r="AEX86"/>
      <c r="AEY86"/>
      <c r="AEZ86"/>
      <c r="AFA86"/>
      <c r="AFB86"/>
      <c r="AFC86"/>
      <c r="AFD86"/>
      <c r="AFE86"/>
      <c r="AFF86"/>
      <c r="AFG86"/>
      <c r="AFH86"/>
      <c r="AFI86"/>
      <c r="AFJ86"/>
      <c r="AFK86"/>
      <c r="AFL86"/>
      <c r="AFM86"/>
      <c r="AFN86"/>
      <c r="AFO86"/>
      <c r="AFP86"/>
      <c r="AFQ86"/>
      <c r="AFR86"/>
      <c r="AFS86"/>
      <c r="AFT86"/>
      <c r="AFU86"/>
      <c r="AFV86"/>
      <c r="AFW86"/>
      <c r="AFX86"/>
      <c r="AFY86"/>
      <c r="AFZ86"/>
      <c r="AGA86"/>
      <c r="AGB86"/>
      <c r="AGC86"/>
      <c r="AGD86"/>
      <c r="AGE86"/>
      <c r="AGF86"/>
      <c r="AGG86"/>
      <c r="AGH86"/>
      <c r="AGI86"/>
      <c r="AGJ86"/>
      <c r="AGK86"/>
      <c r="AGL86"/>
      <c r="AGM86"/>
      <c r="AGN86"/>
      <c r="AGO86"/>
      <c r="AGP86"/>
      <c r="AGQ86"/>
      <c r="AGR86"/>
      <c r="AGS86"/>
      <c r="AGT86"/>
      <c r="AGU86"/>
      <c r="AGV86"/>
      <c r="AGW86"/>
      <c r="AGX86"/>
      <c r="AGY86"/>
      <c r="AGZ86"/>
      <c r="AHA86"/>
      <c r="AHB86"/>
      <c r="AHC86"/>
      <c r="AHD86"/>
      <c r="AHE86"/>
      <c r="AHF86"/>
      <c r="AHG86"/>
      <c r="AHH86"/>
      <c r="AHI86"/>
      <c r="AHJ86"/>
      <c r="AHK86"/>
      <c r="AHL86"/>
      <c r="AHM86"/>
      <c r="AHN86"/>
      <c r="AHO86"/>
      <c r="AHP86"/>
      <c r="AHQ86"/>
      <c r="AHR86"/>
      <c r="AHS86"/>
      <c r="AHT86"/>
      <c r="AHU86"/>
      <c r="AHV86"/>
      <c r="AHW86"/>
      <c r="AHX86"/>
      <c r="AHY86"/>
      <c r="AHZ86"/>
      <c r="AIA86"/>
      <c r="AIB86"/>
      <c r="AIC86"/>
      <c r="AID86"/>
      <c r="AIE86"/>
      <c r="AIF86"/>
      <c r="AIG86"/>
      <c r="AIH86"/>
      <c r="AII86"/>
      <c r="AIJ86"/>
      <c r="AIK86"/>
      <c r="AIL86"/>
      <c r="AIM86"/>
      <c r="AIN86"/>
      <c r="AIO86"/>
      <c r="AIP86"/>
      <c r="AIQ86"/>
      <c r="AIR86"/>
      <c r="AIS86"/>
      <c r="AIT86"/>
      <c r="AIU86"/>
      <c r="AIV86"/>
      <c r="AIW86"/>
      <c r="AIX86"/>
      <c r="AIY86"/>
      <c r="AIZ86"/>
      <c r="AJA86"/>
      <c r="AJB86"/>
      <c r="AJC86"/>
      <c r="AJD86"/>
      <c r="AJE86"/>
      <c r="AJF86"/>
      <c r="AJG86"/>
      <c r="AJH86"/>
      <c r="AJI86"/>
      <c r="AJJ86"/>
      <c r="AJK86"/>
      <c r="AJL86"/>
      <c r="AJM86"/>
      <c r="AJN86"/>
      <c r="AJO86"/>
      <c r="AJP86"/>
      <c r="AJQ86"/>
      <c r="AJR86"/>
      <c r="AJS86"/>
      <c r="AJT86"/>
      <c r="AJU86"/>
      <c r="AJV86"/>
      <c r="AJW86"/>
      <c r="AJX86"/>
      <c r="AJY86"/>
      <c r="AJZ86"/>
      <c r="AKA86"/>
      <c r="AKB86"/>
      <c r="AKC86"/>
      <c r="AKD86"/>
      <c r="AKE86"/>
      <c r="AKF86"/>
      <c r="AKG86"/>
      <c r="AKH86"/>
      <c r="AKI86"/>
      <c r="AKJ86"/>
      <c r="AKK86"/>
      <c r="AKL86"/>
      <c r="AKM86"/>
      <c r="AKN86"/>
      <c r="AKO86"/>
      <c r="AKP86"/>
      <c r="AKQ86"/>
      <c r="AKR86"/>
      <c r="AKS86"/>
      <c r="AKT86"/>
      <c r="AKU86"/>
      <c r="AKV86"/>
      <c r="AKW86"/>
      <c r="AKX86"/>
      <c r="AKY86"/>
      <c r="AKZ86"/>
      <c r="ALA86"/>
      <c r="ALB86"/>
      <c r="ALC86"/>
      <c r="ALD86"/>
      <c r="ALE86"/>
      <c r="ALF86"/>
      <c r="ALG86"/>
      <c r="ALH86"/>
      <c r="ALI86"/>
      <c r="ALJ86"/>
      <c r="ALK86"/>
      <c r="ALL86"/>
      <c r="ALM86"/>
      <c r="ALN86"/>
      <c r="ALO86"/>
      <c r="ALP86"/>
      <c r="ALQ86"/>
      <c r="ALR86"/>
      <c r="ALS86"/>
      <c r="ALT86"/>
      <c r="ALU86"/>
      <c r="ALV86"/>
      <c r="ALW86"/>
      <c r="ALX86"/>
      <c r="ALY86"/>
      <c r="ALZ86"/>
      <c r="AMA86"/>
      <c r="AMB86"/>
      <c r="AMC86"/>
      <c r="AMD86"/>
      <c r="AME86"/>
      <c r="AMF86"/>
      <c r="AMG86"/>
      <c r="AMH86"/>
      <c r="AMI86"/>
      <c r="AMJ86"/>
      <c r="AMK86"/>
      <c r="AML86"/>
      <c r="AMM86"/>
      <c r="AMN86"/>
      <c r="AMO86"/>
      <c r="AMP86"/>
      <c r="AMQ86"/>
      <c r="AMR86"/>
      <c r="AMS86"/>
      <c r="AMT86"/>
      <c r="AMU86"/>
      <c r="AMV86"/>
      <c r="AMW86"/>
      <c r="AMX86"/>
      <c r="AMY86"/>
      <c r="AMZ86"/>
      <c r="ANA86"/>
      <c r="ANB86"/>
      <c r="ANC86"/>
      <c r="AND86"/>
      <c r="ANE86"/>
      <c r="ANF86"/>
      <c r="ANG86"/>
      <c r="ANH86"/>
      <c r="ANI86"/>
      <c r="ANJ86"/>
      <c r="ANK86"/>
      <c r="ANL86"/>
      <c r="ANM86"/>
      <c r="ANN86"/>
      <c r="ANO86"/>
      <c r="ANP86"/>
      <c r="ANQ86"/>
      <c r="ANR86"/>
      <c r="ANS86"/>
      <c r="ANT86"/>
      <c r="ANU86"/>
      <c r="ANV86"/>
      <c r="ANW86"/>
      <c r="ANX86"/>
      <c r="ANY86"/>
      <c r="ANZ86"/>
      <c r="AOA86"/>
      <c r="AOB86"/>
      <c r="AOC86"/>
      <c r="AOD86"/>
      <c r="AOE86"/>
      <c r="AOF86"/>
      <c r="AOG86"/>
      <c r="AOH86"/>
      <c r="AOI86"/>
      <c r="AOJ86"/>
      <c r="AOK86"/>
      <c r="AOL86"/>
      <c r="AOM86"/>
      <c r="AON86"/>
      <c r="AOO86"/>
      <c r="AOP86"/>
      <c r="AOQ86"/>
      <c r="AOR86"/>
      <c r="AOS86"/>
      <c r="AOT86"/>
      <c r="AOU86"/>
      <c r="AOV86"/>
      <c r="AOW86"/>
      <c r="AOX86"/>
      <c r="AOY86"/>
      <c r="AOZ86"/>
      <c r="APA86"/>
      <c r="APB86"/>
      <c r="APC86"/>
      <c r="APD86"/>
      <c r="APE86"/>
      <c r="APF86"/>
      <c r="APG86"/>
      <c r="APH86"/>
      <c r="API86"/>
      <c r="APJ86"/>
      <c r="APK86"/>
      <c r="APL86"/>
      <c r="APM86"/>
      <c r="APN86"/>
      <c r="APO86"/>
      <c r="APP86"/>
      <c r="APQ86"/>
      <c r="APR86"/>
      <c r="APS86"/>
      <c r="APT86"/>
      <c r="APU86"/>
      <c r="APV86"/>
      <c r="APW86"/>
      <c r="APX86"/>
      <c r="APY86"/>
      <c r="APZ86"/>
      <c r="AQA86"/>
      <c r="AQB86"/>
      <c r="AQC86"/>
      <c r="AQD86"/>
      <c r="AQE86"/>
      <c r="AQF86"/>
      <c r="AQG86"/>
      <c r="AQH86"/>
      <c r="AQI86"/>
      <c r="AQJ86"/>
      <c r="AQK86"/>
      <c r="AQL86"/>
      <c r="AQM86"/>
      <c r="AQN86"/>
      <c r="AQO86"/>
      <c r="AQP86"/>
      <c r="AQQ86"/>
      <c r="AQR86"/>
      <c r="AQS86"/>
      <c r="AQT86"/>
      <c r="AQU86"/>
      <c r="AQV86"/>
      <c r="AQW86"/>
      <c r="AQX86"/>
      <c r="AQY86"/>
      <c r="AQZ86"/>
      <c r="ARA86"/>
      <c r="ARB86"/>
      <c r="ARC86"/>
      <c r="ARD86"/>
      <c r="ARE86"/>
      <c r="ARF86"/>
      <c r="ARG86"/>
      <c r="ARH86"/>
      <c r="ARI86"/>
      <c r="ARJ86"/>
      <c r="ARK86"/>
      <c r="ARL86"/>
      <c r="ARM86"/>
      <c r="ARN86"/>
      <c r="ARO86"/>
      <c r="ARP86"/>
      <c r="ARQ86"/>
      <c r="ARR86"/>
      <c r="ARS86"/>
      <c r="ART86"/>
      <c r="ARU86"/>
      <c r="ARV86"/>
      <c r="ARW86"/>
      <c r="ARX86"/>
      <c r="ARY86"/>
      <c r="ARZ86"/>
      <c r="ASA86"/>
      <c r="ASB86"/>
      <c r="ASC86"/>
      <c r="ASD86"/>
      <c r="ASE86"/>
      <c r="ASF86"/>
      <c r="ASG86"/>
      <c r="ASH86"/>
      <c r="ASI86"/>
      <c r="ASJ86"/>
      <c r="ASK86"/>
      <c r="ASL86"/>
      <c r="ASM86"/>
      <c r="ASN86"/>
      <c r="ASO86"/>
      <c r="ASP86"/>
      <c r="ASQ86"/>
      <c r="ASR86"/>
      <c r="ASS86"/>
      <c r="AST86"/>
      <c r="ASU86"/>
      <c r="ASV86"/>
      <c r="ASW86"/>
      <c r="ASX86"/>
      <c r="ASY86"/>
      <c r="ASZ86"/>
      <c r="ATA86"/>
      <c r="ATB86"/>
      <c r="ATC86"/>
      <c r="ATD86"/>
      <c r="ATE86"/>
      <c r="ATF86"/>
      <c r="ATG86"/>
      <c r="ATH86"/>
      <c r="ATI86"/>
      <c r="ATJ86"/>
      <c r="ATK86"/>
      <c r="ATL86"/>
      <c r="ATM86"/>
      <c r="ATN86"/>
      <c r="ATO86"/>
      <c r="ATP86"/>
      <c r="ATQ86"/>
      <c r="ATR86"/>
      <c r="ATS86"/>
      <c r="ATT86"/>
      <c r="ATU86"/>
      <c r="ATV86"/>
      <c r="ATW86"/>
      <c r="ATX86"/>
      <c r="ATY86"/>
      <c r="ATZ86"/>
      <c r="AUA86"/>
      <c r="AUB86"/>
      <c r="AUC86"/>
      <c r="AUD86"/>
      <c r="AUE86"/>
      <c r="AUF86"/>
      <c r="AUG86"/>
      <c r="AUH86"/>
      <c r="AUI86"/>
      <c r="AUJ86"/>
      <c r="AUK86"/>
      <c r="AUL86"/>
      <c r="AUM86"/>
      <c r="AUN86"/>
      <c r="AUO86"/>
      <c r="AUP86"/>
      <c r="AUQ86"/>
      <c r="AUR86"/>
      <c r="AUS86"/>
      <c r="AUT86"/>
      <c r="AUU86"/>
      <c r="AUV86"/>
      <c r="AUW86"/>
      <c r="AUX86"/>
      <c r="AUY86"/>
      <c r="AUZ86"/>
      <c r="AVA86"/>
      <c r="AVB86"/>
      <c r="AVC86"/>
      <c r="AVD86"/>
      <c r="AVE86"/>
      <c r="AVF86"/>
      <c r="AVG86"/>
      <c r="AVH86"/>
      <c r="AVI86"/>
      <c r="AVJ86"/>
      <c r="AVK86"/>
      <c r="AVL86"/>
      <c r="AVM86"/>
      <c r="AVN86"/>
      <c r="AVO86"/>
      <c r="AVP86"/>
      <c r="AVQ86"/>
      <c r="AVR86"/>
      <c r="AVS86"/>
      <c r="AVT86"/>
      <c r="AVU86"/>
      <c r="AVV86"/>
      <c r="AVW86"/>
      <c r="AVX86"/>
      <c r="AVY86"/>
      <c r="AVZ86"/>
      <c r="AWA86"/>
    </row>
    <row r="87" spans="1:1275" ht="15" x14ac:dyDescent="0.25">
      <c r="A87" s="41" t="s">
        <v>255</v>
      </c>
      <c r="B87" s="40"/>
      <c r="C87" s="40"/>
      <c r="D87" s="40"/>
      <c r="E87" s="40"/>
      <c r="F87" s="40">
        <v>1</v>
      </c>
      <c r="G87" s="40">
        <v>138000</v>
      </c>
      <c r="H87" s="40">
        <v>1</v>
      </c>
      <c r="I87" s="40">
        <v>8000</v>
      </c>
      <c r="J87" s="40">
        <v>2</v>
      </c>
      <c r="K87" s="40">
        <v>73000</v>
      </c>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v>2</v>
      </c>
      <c r="AQ87" s="40">
        <v>73000</v>
      </c>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c r="ST87"/>
      <c r="SU87"/>
      <c r="SV87"/>
      <c r="SW87"/>
      <c r="SX87"/>
      <c r="SY87"/>
      <c r="SZ87"/>
      <c r="TA87"/>
      <c r="TB87"/>
      <c r="TC87"/>
      <c r="TD87"/>
      <c r="TE87"/>
      <c r="TF87"/>
      <c r="TG87"/>
      <c r="TH87"/>
      <c r="TI87"/>
      <c r="TJ87"/>
      <c r="TK87"/>
      <c r="TL87"/>
      <c r="TM87"/>
      <c r="TN87"/>
      <c r="TO87"/>
      <c r="TP87"/>
      <c r="TQ87"/>
      <c r="TR87"/>
      <c r="TS87"/>
      <c r="TT87"/>
      <c r="TU87"/>
      <c r="TV87"/>
      <c r="TW87"/>
      <c r="TX87"/>
      <c r="TY87"/>
      <c r="TZ87"/>
      <c r="UA87"/>
      <c r="UB87"/>
      <c r="UC87"/>
      <c r="UD87"/>
      <c r="UE87"/>
      <c r="UF87"/>
      <c r="UG87"/>
      <c r="UH87"/>
      <c r="UI87"/>
      <c r="UJ87"/>
      <c r="UK87"/>
      <c r="UL87"/>
      <c r="UM87"/>
      <c r="UN87"/>
      <c r="UO87"/>
      <c r="UP87"/>
      <c r="UQ87"/>
      <c r="UR87"/>
      <c r="US87"/>
      <c r="UT87"/>
      <c r="UU87"/>
      <c r="UV87"/>
      <c r="UW87"/>
      <c r="UX87"/>
      <c r="UY87"/>
      <c r="UZ87"/>
      <c r="VA87"/>
      <c r="VB87"/>
      <c r="VC87"/>
      <c r="VD87"/>
      <c r="VE87"/>
      <c r="VF87"/>
      <c r="VG87"/>
      <c r="VH87"/>
      <c r="VI87"/>
      <c r="VJ87"/>
      <c r="VK87"/>
      <c r="VL87"/>
      <c r="VM87"/>
      <c r="VN87"/>
      <c r="VO87"/>
      <c r="VP87"/>
      <c r="VQ87"/>
      <c r="VR87"/>
      <c r="VS87"/>
      <c r="VT87"/>
      <c r="VU87"/>
      <c r="VV87"/>
      <c r="VW87"/>
      <c r="VX87"/>
      <c r="VY87"/>
      <c r="VZ87"/>
      <c r="WA87"/>
      <c r="WB87"/>
      <c r="WC87"/>
      <c r="WD87"/>
      <c r="WE87"/>
      <c r="WF87"/>
      <c r="WG87"/>
      <c r="WH87"/>
      <c r="WI87"/>
      <c r="WJ87"/>
      <c r="WK87"/>
      <c r="WL87"/>
      <c r="WM87"/>
      <c r="WN87"/>
      <c r="WO87"/>
      <c r="WP87"/>
      <c r="WQ87"/>
      <c r="WR87"/>
      <c r="WS87"/>
      <c r="WT87"/>
      <c r="WU87"/>
      <c r="WV87"/>
      <c r="WW87"/>
      <c r="WX87"/>
      <c r="WY87"/>
      <c r="WZ87"/>
      <c r="XA87"/>
      <c r="XB87"/>
      <c r="XC87"/>
      <c r="XD87"/>
      <c r="XE87"/>
      <c r="XF87"/>
      <c r="XG87"/>
      <c r="XH87"/>
      <c r="XI87"/>
      <c r="XJ87"/>
      <c r="XK87"/>
      <c r="XL87"/>
      <c r="XM87"/>
      <c r="XN87"/>
      <c r="XO87"/>
      <c r="XP87"/>
      <c r="XQ87"/>
      <c r="XR87"/>
      <c r="XS87"/>
      <c r="XT87"/>
      <c r="XU87"/>
      <c r="XV87"/>
      <c r="XW87"/>
      <c r="XX87"/>
      <c r="XY87"/>
      <c r="XZ87"/>
      <c r="YA87"/>
      <c r="YB87"/>
      <c r="YC87"/>
      <c r="YD87"/>
      <c r="YE87"/>
      <c r="YF87"/>
      <c r="YG87"/>
      <c r="YH87"/>
      <c r="YI87"/>
      <c r="YJ87"/>
      <c r="YK87"/>
      <c r="YL87"/>
      <c r="YM87"/>
      <c r="YN87"/>
      <c r="YO87"/>
      <c r="YP87"/>
      <c r="YQ87"/>
      <c r="YR87"/>
      <c r="YS87"/>
      <c r="YT87"/>
      <c r="YU87"/>
      <c r="YV87"/>
      <c r="YW87"/>
      <c r="YX87"/>
      <c r="YY87"/>
      <c r="YZ87"/>
      <c r="ZA87"/>
      <c r="ZB87"/>
      <c r="ZC87"/>
      <c r="ZD87"/>
      <c r="ZE87"/>
      <c r="ZF87"/>
      <c r="ZG87"/>
      <c r="ZH87"/>
      <c r="ZI87"/>
      <c r="ZJ87"/>
      <c r="ZK87"/>
      <c r="ZL87"/>
      <c r="ZM87"/>
      <c r="ZN87"/>
      <c r="ZO87"/>
      <c r="ZP87"/>
      <c r="ZQ87"/>
      <c r="ZR87"/>
      <c r="ZS87"/>
      <c r="ZT87"/>
      <c r="ZU87"/>
      <c r="ZV87"/>
      <c r="ZW87"/>
      <c r="ZX87"/>
      <c r="ZY87"/>
      <c r="ZZ87"/>
      <c r="AAA87"/>
      <c r="AAB87"/>
      <c r="AAC87"/>
      <c r="AAD87"/>
      <c r="AAE87"/>
      <c r="AAF87"/>
      <c r="AAG87"/>
      <c r="AAH87"/>
      <c r="AAI87"/>
      <c r="AAJ87"/>
      <c r="AAK87"/>
      <c r="AAL87"/>
      <c r="AAM87"/>
      <c r="AAN87"/>
      <c r="AAO87"/>
      <c r="AAP87"/>
      <c r="AAQ87"/>
      <c r="AAR87"/>
      <c r="AAS87"/>
      <c r="AAT87"/>
      <c r="AAU87"/>
      <c r="AAV87"/>
      <c r="AAW87"/>
      <c r="AAX87"/>
      <c r="AAY87"/>
      <c r="AAZ87"/>
      <c r="ABA87"/>
      <c r="ABB87"/>
      <c r="ABC87"/>
      <c r="ABD87"/>
      <c r="ABE87"/>
      <c r="ABF87"/>
      <c r="ABG87"/>
      <c r="ABH87"/>
      <c r="ABI87"/>
      <c r="ABJ87"/>
      <c r="ABK87"/>
      <c r="ABL87"/>
      <c r="ABM87"/>
      <c r="ABN87"/>
      <c r="ABO87"/>
      <c r="ABP87"/>
      <c r="ABQ87"/>
      <c r="ABR87"/>
      <c r="ABS87"/>
      <c r="ABT87"/>
      <c r="ABU87"/>
      <c r="ABV87"/>
      <c r="ABW87"/>
      <c r="ABX87"/>
      <c r="ABY87"/>
      <c r="ABZ87"/>
      <c r="ACA87"/>
      <c r="ACB87"/>
      <c r="ACC87"/>
      <c r="ACD87"/>
      <c r="ACE87"/>
      <c r="ACF87"/>
      <c r="ACG87"/>
      <c r="ACH87"/>
      <c r="ACI87"/>
      <c r="ACJ87"/>
      <c r="ACK87"/>
      <c r="ACL87"/>
      <c r="ACM87"/>
      <c r="ACN87"/>
      <c r="ACO87"/>
      <c r="ACP87"/>
      <c r="ACQ87"/>
      <c r="ACR87"/>
      <c r="ACS87"/>
      <c r="ACT87"/>
      <c r="ACU87"/>
      <c r="ACV87"/>
      <c r="ACW87"/>
      <c r="ACX87"/>
      <c r="ACY87"/>
      <c r="ACZ87"/>
      <c r="ADA87"/>
      <c r="ADB87"/>
      <c r="ADC87"/>
      <c r="ADD87"/>
      <c r="ADE87"/>
      <c r="ADF87"/>
      <c r="ADG87"/>
      <c r="ADH87"/>
      <c r="ADI87"/>
      <c r="ADJ87"/>
      <c r="ADK87"/>
      <c r="ADL87"/>
      <c r="ADM87"/>
      <c r="ADN87"/>
      <c r="ADO87"/>
      <c r="ADP87"/>
      <c r="ADQ87"/>
      <c r="ADR87"/>
      <c r="ADS87"/>
      <c r="ADT87"/>
      <c r="ADU87"/>
      <c r="ADV87"/>
      <c r="ADW87"/>
      <c r="ADX87"/>
      <c r="ADY87"/>
      <c r="ADZ87"/>
      <c r="AEA87"/>
      <c r="AEB87"/>
      <c r="AEC87"/>
      <c r="AED87"/>
      <c r="AEE87"/>
      <c r="AEF87"/>
      <c r="AEG87"/>
      <c r="AEH87"/>
      <c r="AEI87"/>
      <c r="AEJ87"/>
      <c r="AEK87"/>
      <c r="AEL87"/>
      <c r="AEM87"/>
      <c r="AEN87"/>
      <c r="AEO87"/>
      <c r="AEP87"/>
      <c r="AEQ87"/>
      <c r="AER87"/>
      <c r="AES87"/>
      <c r="AET87"/>
      <c r="AEU87"/>
      <c r="AEV87"/>
      <c r="AEW87"/>
      <c r="AEX87"/>
      <c r="AEY87"/>
      <c r="AEZ87"/>
      <c r="AFA87"/>
      <c r="AFB87"/>
      <c r="AFC87"/>
      <c r="AFD87"/>
      <c r="AFE87"/>
      <c r="AFF87"/>
      <c r="AFG87"/>
      <c r="AFH87"/>
      <c r="AFI87"/>
      <c r="AFJ87"/>
      <c r="AFK87"/>
      <c r="AFL87"/>
      <c r="AFM87"/>
      <c r="AFN87"/>
      <c r="AFO87"/>
      <c r="AFP87"/>
      <c r="AFQ87"/>
      <c r="AFR87"/>
      <c r="AFS87"/>
      <c r="AFT87"/>
      <c r="AFU87"/>
      <c r="AFV87"/>
      <c r="AFW87"/>
      <c r="AFX87"/>
      <c r="AFY87"/>
      <c r="AFZ87"/>
      <c r="AGA87"/>
      <c r="AGB87"/>
      <c r="AGC87"/>
      <c r="AGD87"/>
      <c r="AGE87"/>
      <c r="AGF87"/>
      <c r="AGG87"/>
      <c r="AGH87"/>
      <c r="AGI87"/>
      <c r="AGJ87"/>
      <c r="AGK87"/>
      <c r="AGL87"/>
      <c r="AGM87"/>
      <c r="AGN87"/>
      <c r="AGO87"/>
      <c r="AGP87"/>
      <c r="AGQ87"/>
      <c r="AGR87"/>
      <c r="AGS87"/>
      <c r="AGT87"/>
      <c r="AGU87"/>
      <c r="AGV87"/>
      <c r="AGW87"/>
      <c r="AGX87"/>
      <c r="AGY87"/>
      <c r="AGZ87"/>
      <c r="AHA87"/>
      <c r="AHB87"/>
      <c r="AHC87"/>
      <c r="AHD87"/>
      <c r="AHE87"/>
      <c r="AHF87"/>
      <c r="AHG87"/>
      <c r="AHH87"/>
      <c r="AHI87"/>
      <c r="AHJ87"/>
      <c r="AHK87"/>
      <c r="AHL87"/>
      <c r="AHM87"/>
      <c r="AHN87"/>
      <c r="AHO87"/>
      <c r="AHP87"/>
      <c r="AHQ87"/>
      <c r="AHR87"/>
      <c r="AHS87"/>
      <c r="AHT87"/>
      <c r="AHU87"/>
      <c r="AHV87"/>
      <c r="AHW87"/>
      <c r="AHX87"/>
      <c r="AHY87"/>
      <c r="AHZ87"/>
      <c r="AIA87"/>
      <c r="AIB87"/>
      <c r="AIC87"/>
      <c r="AID87"/>
      <c r="AIE87"/>
      <c r="AIF87"/>
      <c r="AIG87"/>
      <c r="AIH87"/>
      <c r="AII87"/>
      <c r="AIJ87"/>
      <c r="AIK87"/>
      <c r="AIL87"/>
      <c r="AIM87"/>
      <c r="AIN87"/>
      <c r="AIO87"/>
      <c r="AIP87"/>
      <c r="AIQ87"/>
      <c r="AIR87"/>
      <c r="AIS87"/>
      <c r="AIT87"/>
      <c r="AIU87"/>
      <c r="AIV87"/>
      <c r="AIW87"/>
      <c r="AIX87"/>
      <c r="AIY87"/>
      <c r="AIZ87"/>
      <c r="AJA87"/>
      <c r="AJB87"/>
      <c r="AJC87"/>
      <c r="AJD87"/>
      <c r="AJE87"/>
      <c r="AJF87"/>
      <c r="AJG87"/>
      <c r="AJH87"/>
      <c r="AJI87"/>
      <c r="AJJ87"/>
      <c r="AJK87"/>
      <c r="AJL87"/>
      <c r="AJM87"/>
      <c r="AJN87"/>
      <c r="AJO87"/>
      <c r="AJP87"/>
      <c r="AJQ87"/>
      <c r="AJR87"/>
      <c r="AJS87"/>
      <c r="AJT87"/>
      <c r="AJU87"/>
      <c r="AJV87"/>
      <c r="AJW87"/>
      <c r="AJX87"/>
      <c r="AJY87"/>
      <c r="AJZ87"/>
      <c r="AKA87"/>
      <c r="AKB87"/>
      <c r="AKC87"/>
      <c r="AKD87"/>
      <c r="AKE87"/>
      <c r="AKF87"/>
      <c r="AKG87"/>
      <c r="AKH87"/>
      <c r="AKI87"/>
      <c r="AKJ87"/>
      <c r="AKK87"/>
      <c r="AKL87"/>
      <c r="AKM87"/>
      <c r="AKN87"/>
      <c r="AKO87"/>
      <c r="AKP87"/>
      <c r="AKQ87"/>
      <c r="AKR87"/>
      <c r="AKS87"/>
      <c r="AKT87"/>
      <c r="AKU87"/>
      <c r="AKV87"/>
      <c r="AKW87"/>
      <c r="AKX87"/>
      <c r="AKY87"/>
      <c r="AKZ87"/>
      <c r="ALA87"/>
      <c r="ALB87"/>
      <c r="ALC87"/>
      <c r="ALD87"/>
      <c r="ALE87"/>
      <c r="ALF87"/>
      <c r="ALG87"/>
      <c r="ALH87"/>
      <c r="ALI87"/>
      <c r="ALJ87"/>
      <c r="ALK87"/>
      <c r="ALL87"/>
      <c r="ALM87"/>
      <c r="ALN87"/>
      <c r="ALO87"/>
      <c r="ALP87"/>
      <c r="ALQ87"/>
      <c r="ALR87"/>
      <c r="ALS87"/>
      <c r="ALT87"/>
      <c r="ALU87"/>
      <c r="ALV87"/>
      <c r="ALW87"/>
      <c r="ALX87"/>
      <c r="ALY87"/>
      <c r="ALZ87"/>
      <c r="AMA87"/>
      <c r="AMB87"/>
      <c r="AMC87"/>
      <c r="AMD87"/>
      <c r="AME87"/>
      <c r="AMF87"/>
      <c r="AMG87"/>
      <c r="AMH87"/>
      <c r="AMI87"/>
      <c r="AMJ87"/>
      <c r="AMK87"/>
      <c r="AML87"/>
      <c r="AMM87"/>
      <c r="AMN87"/>
      <c r="AMO87"/>
      <c r="AMP87"/>
      <c r="AMQ87"/>
      <c r="AMR87"/>
      <c r="AMS87"/>
      <c r="AMT87"/>
      <c r="AMU87"/>
      <c r="AMV87"/>
      <c r="AMW87"/>
      <c r="AMX87"/>
      <c r="AMY87"/>
      <c r="AMZ87"/>
      <c r="ANA87"/>
      <c r="ANB87"/>
      <c r="ANC87"/>
      <c r="AND87"/>
      <c r="ANE87"/>
      <c r="ANF87"/>
      <c r="ANG87"/>
      <c r="ANH87"/>
      <c r="ANI87"/>
      <c r="ANJ87"/>
      <c r="ANK87"/>
      <c r="ANL87"/>
      <c r="ANM87"/>
      <c r="ANN87"/>
      <c r="ANO87"/>
      <c r="ANP87"/>
      <c r="ANQ87"/>
      <c r="ANR87"/>
      <c r="ANS87"/>
      <c r="ANT87"/>
      <c r="ANU87"/>
      <c r="ANV87"/>
      <c r="ANW87"/>
      <c r="ANX87"/>
      <c r="ANY87"/>
      <c r="ANZ87"/>
      <c r="AOA87"/>
      <c r="AOB87"/>
      <c r="AOC87"/>
      <c r="AOD87"/>
      <c r="AOE87"/>
      <c r="AOF87"/>
      <c r="AOG87"/>
      <c r="AOH87"/>
      <c r="AOI87"/>
      <c r="AOJ87"/>
      <c r="AOK87"/>
      <c r="AOL87"/>
      <c r="AOM87"/>
      <c r="AON87"/>
      <c r="AOO87"/>
      <c r="AOP87"/>
      <c r="AOQ87"/>
      <c r="AOR87"/>
      <c r="AOS87"/>
      <c r="AOT87"/>
      <c r="AOU87"/>
      <c r="AOV87"/>
      <c r="AOW87"/>
      <c r="AOX87"/>
      <c r="AOY87"/>
      <c r="AOZ87"/>
      <c r="APA87"/>
      <c r="APB87"/>
      <c r="APC87"/>
      <c r="APD87"/>
      <c r="APE87"/>
      <c r="APF87"/>
      <c r="APG87"/>
      <c r="APH87"/>
      <c r="API87"/>
      <c r="APJ87"/>
      <c r="APK87"/>
      <c r="APL87"/>
      <c r="APM87"/>
      <c r="APN87"/>
      <c r="APO87"/>
      <c r="APP87"/>
      <c r="APQ87"/>
      <c r="APR87"/>
      <c r="APS87"/>
      <c r="APT87"/>
      <c r="APU87"/>
      <c r="APV87"/>
      <c r="APW87"/>
      <c r="APX87"/>
      <c r="APY87"/>
      <c r="APZ87"/>
      <c r="AQA87"/>
      <c r="AQB87"/>
      <c r="AQC87"/>
      <c r="AQD87"/>
      <c r="AQE87"/>
      <c r="AQF87"/>
      <c r="AQG87"/>
      <c r="AQH87"/>
      <c r="AQI87"/>
      <c r="AQJ87"/>
      <c r="AQK87"/>
      <c r="AQL87"/>
      <c r="AQM87"/>
      <c r="AQN87"/>
      <c r="AQO87"/>
      <c r="AQP87"/>
      <c r="AQQ87"/>
      <c r="AQR87"/>
      <c r="AQS87"/>
      <c r="AQT87"/>
      <c r="AQU87"/>
      <c r="AQV87"/>
      <c r="AQW87"/>
      <c r="AQX87"/>
      <c r="AQY87"/>
      <c r="AQZ87"/>
      <c r="ARA87"/>
      <c r="ARB87"/>
      <c r="ARC87"/>
      <c r="ARD87"/>
      <c r="ARE87"/>
      <c r="ARF87"/>
      <c r="ARG87"/>
      <c r="ARH87"/>
      <c r="ARI87"/>
      <c r="ARJ87"/>
      <c r="ARK87"/>
      <c r="ARL87"/>
      <c r="ARM87"/>
      <c r="ARN87"/>
      <c r="ARO87"/>
      <c r="ARP87"/>
      <c r="ARQ87"/>
      <c r="ARR87"/>
      <c r="ARS87"/>
      <c r="ART87"/>
      <c r="ARU87"/>
      <c r="ARV87"/>
      <c r="ARW87"/>
      <c r="ARX87"/>
      <c r="ARY87"/>
      <c r="ARZ87"/>
      <c r="ASA87"/>
      <c r="ASB87"/>
      <c r="ASC87"/>
      <c r="ASD87"/>
      <c r="ASE87"/>
      <c r="ASF87"/>
      <c r="ASG87"/>
      <c r="ASH87"/>
      <c r="ASI87"/>
      <c r="ASJ87"/>
      <c r="ASK87"/>
      <c r="ASL87"/>
      <c r="ASM87"/>
      <c r="ASN87"/>
      <c r="ASO87"/>
      <c r="ASP87"/>
      <c r="ASQ87"/>
      <c r="ASR87"/>
      <c r="ASS87"/>
      <c r="AST87"/>
      <c r="ASU87"/>
      <c r="ASV87"/>
      <c r="ASW87"/>
      <c r="ASX87"/>
      <c r="ASY87"/>
      <c r="ASZ87"/>
      <c r="ATA87"/>
      <c r="ATB87"/>
      <c r="ATC87"/>
      <c r="ATD87"/>
      <c r="ATE87"/>
      <c r="ATF87"/>
      <c r="ATG87"/>
      <c r="ATH87"/>
      <c r="ATI87"/>
      <c r="ATJ87"/>
      <c r="ATK87"/>
      <c r="ATL87"/>
      <c r="ATM87"/>
      <c r="ATN87"/>
      <c r="ATO87"/>
      <c r="ATP87"/>
      <c r="ATQ87"/>
      <c r="ATR87"/>
      <c r="ATS87"/>
      <c r="ATT87"/>
      <c r="ATU87"/>
      <c r="ATV87"/>
      <c r="ATW87"/>
      <c r="ATX87"/>
      <c r="ATY87"/>
      <c r="ATZ87"/>
      <c r="AUA87"/>
      <c r="AUB87"/>
      <c r="AUC87"/>
      <c r="AUD87"/>
      <c r="AUE87"/>
      <c r="AUF87"/>
      <c r="AUG87"/>
      <c r="AUH87"/>
      <c r="AUI87"/>
      <c r="AUJ87"/>
      <c r="AUK87"/>
      <c r="AUL87"/>
      <c r="AUM87"/>
      <c r="AUN87"/>
      <c r="AUO87"/>
      <c r="AUP87"/>
      <c r="AUQ87"/>
      <c r="AUR87"/>
      <c r="AUS87"/>
      <c r="AUT87"/>
      <c r="AUU87"/>
      <c r="AUV87"/>
      <c r="AUW87"/>
      <c r="AUX87"/>
      <c r="AUY87"/>
      <c r="AUZ87"/>
      <c r="AVA87"/>
      <c r="AVB87"/>
      <c r="AVC87"/>
      <c r="AVD87"/>
      <c r="AVE87"/>
      <c r="AVF87"/>
      <c r="AVG87"/>
      <c r="AVH87"/>
      <c r="AVI87"/>
      <c r="AVJ87"/>
      <c r="AVK87"/>
      <c r="AVL87"/>
      <c r="AVM87"/>
      <c r="AVN87"/>
      <c r="AVO87"/>
      <c r="AVP87"/>
      <c r="AVQ87"/>
      <c r="AVR87"/>
      <c r="AVS87"/>
      <c r="AVT87"/>
      <c r="AVU87"/>
      <c r="AVV87"/>
      <c r="AVW87"/>
      <c r="AVX87"/>
      <c r="AVY87"/>
      <c r="AVZ87"/>
      <c r="AWA87"/>
    </row>
    <row r="88" spans="1:1275" ht="15" x14ac:dyDescent="0.25">
      <c r="A88" s="41" t="s">
        <v>262</v>
      </c>
      <c r="B88" s="40"/>
      <c r="C88" s="40"/>
      <c r="D88" s="40"/>
      <c r="E88" s="40"/>
      <c r="F88" s="40">
        <v>1</v>
      </c>
      <c r="G88" s="40">
        <v>10000</v>
      </c>
      <c r="H88" s="40"/>
      <c r="I88" s="40"/>
      <c r="J88" s="40">
        <v>1</v>
      </c>
      <c r="K88" s="40">
        <v>10000</v>
      </c>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v>1</v>
      </c>
      <c r="AQ88" s="40">
        <v>10000</v>
      </c>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c r="ST88"/>
      <c r="SU88"/>
      <c r="SV88"/>
      <c r="SW88"/>
      <c r="SX88"/>
      <c r="SY88"/>
      <c r="SZ88"/>
      <c r="TA88"/>
      <c r="TB88"/>
      <c r="TC88"/>
      <c r="TD88"/>
      <c r="TE88"/>
      <c r="TF88"/>
      <c r="TG88"/>
      <c r="TH88"/>
      <c r="TI88"/>
      <c r="TJ88"/>
      <c r="TK88"/>
      <c r="TL88"/>
      <c r="TM88"/>
      <c r="TN88"/>
      <c r="TO88"/>
      <c r="TP88"/>
      <c r="TQ88"/>
      <c r="TR88"/>
      <c r="TS88"/>
      <c r="TT88"/>
      <c r="TU88"/>
      <c r="TV88"/>
      <c r="TW88"/>
      <c r="TX88"/>
      <c r="TY88"/>
      <c r="TZ88"/>
      <c r="UA88"/>
      <c r="UB88"/>
      <c r="UC88"/>
      <c r="UD88"/>
      <c r="UE88"/>
      <c r="UF88"/>
      <c r="UG88"/>
      <c r="UH88"/>
      <c r="UI88"/>
      <c r="UJ88"/>
      <c r="UK88"/>
      <c r="UL88"/>
      <c r="UM88"/>
      <c r="UN88"/>
      <c r="UO88"/>
      <c r="UP88"/>
      <c r="UQ88"/>
      <c r="UR88"/>
      <c r="US88"/>
      <c r="UT88"/>
      <c r="UU88"/>
      <c r="UV88"/>
      <c r="UW88"/>
      <c r="UX88"/>
      <c r="UY88"/>
      <c r="UZ88"/>
      <c r="VA88"/>
      <c r="VB88"/>
      <c r="VC88"/>
      <c r="VD88"/>
      <c r="VE88"/>
      <c r="VF88"/>
      <c r="VG88"/>
      <c r="VH88"/>
      <c r="VI88"/>
      <c r="VJ88"/>
      <c r="VK88"/>
      <c r="VL88"/>
      <c r="VM88"/>
      <c r="VN88"/>
      <c r="VO88"/>
      <c r="VP88"/>
      <c r="VQ88"/>
      <c r="VR88"/>
      <c r="VS88"/>
      <c r="VT88"/>
      <c r="VU88"/>
      <c r="VV88"/>
      <c r="VW88"/>
      <c r="VX88"/>
      <c r="VY88"/>
      <c r="VZ88"/>
      <c r="WA88"/>
      <c r="WB88"/>
      <c r="WC88"/>
      <c r="WD88"/>
      <c r="WE88"/>
      <c r="WF88"/>
      <c r="WG88"/>
      <c r="WH88"/>
      <c r="WI88"/>
      <c r="WJ88"/>
      <c r="WK88"/>
      <c r="WL88"/>
      <c r="WM88"/>
      <c r="WN88"/>
      <c r="WO88"/>
      <c r="WP88"/>
      <c r="WQ88"/>
      <c r="WR88"/>
      <c r="WS88"/>
      <c r="WT88"/>
      <c r="WU88"/>
      <c r="WV88"/>
      <c r="WW88"/>
      <c r="WX88"/>
      <c r="WY88"/>
      <c r="WZ88"/>
      <c r="XA88"/>
      <c r="XB88"/>
      <c r="XC88"/>
      <c r="XD88"/>
      <c r="XE88"/>
      <c r="XF88"/>
      <c r="XG88"/>
      <c r="XH88"/>
      <c r="XI88"/>
      <c r="XJ88"/>
      <c r="XK88"/>
      <c r="XL88"/>
      <c r="XM88"/>
      <c r="XN88"/>
      <c r="XO88"/>
      <c r="XP88"/>
      <c r="XQ88"/>
      <c r="XR88"/>
      <c r="XS88"/>
      <c r="XT88"/>
      <c r="XU88"/>
      <c r="XV88"/>
      <c r="XW88"/>
      <c r="XX88"/>
      <c r="XY88"/>
      <c r="XZ88"/>
      <c r="YA88"/>
      <c r="YB88"/>
      <c r="YC88"/>
      <c r="YD88"/>
      <c r="YE88"/>
      <c r="YF88"/>
      <c r="YG88"/>
      <c r="YH88"/>
      <c r="YI88"/>
      <c r="YJ88"/>
      <c r="YK88"/>
      <c r="YL88"/>
      <c r="YM88"/>
      <c r="YN88"/>
      <c r="YO88"/>
      <c r="YP88"/>
      <c r="YQ88"/>
      <c r="YR88"/>
      <c r="YS88"/>
      <c r="YT88"/>
      <c r="YU88"/>
      <c r="YV88"/>
      <c r="YW88"/>
      <c r="YX88"/>
      <c r="YY88"/>
      <c r="YZ88"/>
      <c r="ZA88"/>
      <c r="ZB88"/>
      <c r="ZC88"/>
      <c r="ZD88"/>
      <c r="ZE88"/>
      <c r="ZF88"/>
      <c r="ZG88"/>
      <c r="ZH88"/>
      <c r="ZI88"/>
      <c r="ZJ88"/>
      <c r="ZK88"/>
      <c r="ZL88"/>
      <c r="ZM88"/>
      <c r="ZN88"/>
      <c r="ZO88"/>
      <c r="ZP88"/>
      <c r="ZQ88"/>
      <c r="ZR88"/>
      <c r="ZS88"/>
      <c r="ZT88"/>
      <c r="ZU88"/>
      <c r="ZV88"/>
      <c r="ZW88"/>
      <c r="ZX88"/>
      <c r="ZY88"/>
      <c r="ZZ88"/>
      <c r="AAA88"/>
      <c r="AAB88"/>
      <c r="AAC88"/>
      <c r="AAD88"/>
      <c r="AAE88"/>
      <c r="AAF88"/>
      <c r="AAG88"/>
      <c r="AAH88"/>
      <c r="AAI88"/>
      <c r="AAJ88"/>
      <c r="AAK88"/>
      <c r="AAL88"/>
      <c r="AAM88"/>
      <c r="AAN88"/>
      <c r="AAO88"/>
      <c r="AAP88"/>
      <c r="AAQ88"/>
      <c r="AAR88"/>
      <c r="AAS88"/>
      <c r="AAT88"/>
      <c r="AAU88"/>
      <c r="AAV88"/>
      <c r="AAW88"/>
      <c r="AAX88"/>
      <c r="AAY88"/>
      <c r="AAZ88"/>
      <c r="ABA88"/>
      <c r="ABB88"/>
      <c r="ABC88"/>
      <c r="ABD88"/>
      <c r="ABE88"/>
      <c r="ABF88"/>
      <c r="ABG88"/>
      <c r="ABH88"/>
      <c r="ABI88"/>
      <c r="ABJ88"/>
      <c r="ABK88"/>
      <c r="ABL88"/>
      <c r="ABM88"/>
      <c r="ABN88"/>
      <c r="ABO88"/>
      <c r="ABP88"/>
      <c r="ABQ88"/>
      <c r="ABR88"/>
      <c r="ABS88"/>
      <c r="ABT88"/>
      <c r="ABU88"/>
      <c r="ABV88"/>
      <c r="ABW88"/>
      <c r="ABX88"/>
      <c r="ABY88"/>
      <c r="ABZ88"/>
      <c r="ACA88"/>
      <c r="ACB88"/>
      <c r="ACC88"/>
      <c r="ACD88"/>
      <c r="ACE88"/>
      <c r="ACF88"/>
      <c r="ACG88"/>
      <c r="ACH88"/>
      <c r="ACI88"/>
      <c r="ACJ88"/>
      <c r="ACK88"/>
      <c r="ACL88"/>
      <c r="ACM88"/>
      <c r="ACN88"/>
      <c r="ACO88"/>
      <c r="ACP88"/>
      <c r="ACQ88"/>
      <c r="ACR88"/>
      <c r="ACS88"/>
      <c r="ACT88"/>
      <c r="ACU88"/>
      <c r="ACV88"/>
      <c r="ACW88"/>
      <c r="ACX88"/>
      <c r="ACY88"/>
      <c r="ACZ88"/>
      <c r="ADA88"/>
      <c r="ADB88"/>
      <c r="ADC88"/>
      <c r="ADD88"/>
      <c r="ADE88"/>
      <c r="ADF88"/>
      <c r="ADG88"/>
      <c r="ADH88"/>
      <c r="ADI88"/>
      <c r="ADJ88"/>
      <c r="ADK88"/>
      <c r="ADL88"/>
      <c r="ADM88"/>
      <c r="ADN88"/>
      <c r="ADO88"/>
      <c r="ADP88"/>
      <c r="ADQ88"/>
      <c r="ADR88"/>
      <c r="ADS88"/>
      <c r="ADT88"/>
      <c r="ADU88"/>
      <c r="ADV88"/>
      <c r="ADW88"/>
      <c r="ADX88"/>
      <c r="ADY88"/>
      <c r="ADZ88"/>
      <c r="AEA88"/>
      <c r="AEB88"/>
      <c r="AEC88"/>
      <c r="AED88"/>
      <c r="AEE88"/>
      <c r="AEF88"/>
      <c r="AEG88"/>
      <c r="AEH88"/>
      <c r="AEI88"/>
      <c r="AEJ88"/>
      <c r="AEK88"/>
      <c r="AEL88"/>
      <c r="AEM88"/>
      <c r="AEN88"/>
      <c r="AEO88"/>
      <c r="AEP88"/>
      <c r="AEQ88"/>
      <c r="AER88"/>
      <c r="AES88"/>
      <c r="AET88"/>
      <c r="AEU88"/>
      <c r="AEV88"/>
      <c r="AEW88"/>
      <c r="AEX88"/>
      <c r="AEY88"/>
      <c r="AEZ88"/>
      <c r="AFA88"/>
      <c r="AFB88"/>
      <c r="AFC88"/>
      <c r="AFD88"/>
      <c r="AFE88"/>
      <c r="AFF88"/>
      <c r="AFG88"/>
      <c r="AFH88"/>
      <c r="AFI88"/>
      <c r="AFJ88"/>
      <c r="AFK88"/>
      <c r="AFL88"/>
      <c r="AFM88"/>
      <c r="AFN88"/>
      <c r="AFO88"/>
      <c r="AFP88"/>
      <c r="AFQ88"/>
      <c r="AFR88"/>
      <c r="AFS88"/>
      <c r="AFT88"/>
      <c r="AFU88"/>
      <c r="AFV88"/>
      <c r="AFW88"/>
      <c r="AFX88"/>
      <c r="AFY88"/>
      <c r="AFZ88"/>
      <c r="AGA88"/>
      <c r="AGB88"/>
      <c r="AGC88"/>
      <c r="AGD88"/>
      <c r="AGE88"/>
      <c r="AGF88"/>
      <c r="AGG88"/>
      <c r="AGH88"/>
      <c r="AGI88"/>
      <c r="AGJ88"/>
      <c r="AGK88"/>
      <c r="AGL88"/>
      <c r="AGM88"/>
      <c r="AGN88"/>
      <c r="AGO88"/>
      <c r="AGP88"/>
      <c r="AGQ88"/>
      <c r="AGR88"/>
      <c r="AGS88"/>
      <c r="AGT88"/>
      <c r="AGU88"/>
      <c r="AGV88"/>
      <c r="AGW88"/>
      <c r="AGX88"/>
      <c r="AGY88"/>
      <c r="AGZ88"/>
      <c r="AHA88"/>
      <c r="AHB88"/>
      <c r="AHC88"/>
      <c r="AHD88"/>
      <c r="AHE88"/>
      <c r="AHF88"/>
      <c r="AHG88"/>
      <c r="AHH88"/>
      <c r="AHI88"/>
      <c r="AHJ88"/>
      <c r="AHK88"/>
      <c r="AHL88"/>
      <c r="AHM88"/>
      <c r="AHN88"/>
      <c r="AHO88"/>
      <c r="AHP88"/>
      <c r="AHQ88"/>
      <c r="AHR88"/>
      <c r="AHS88"/>
      <c r="AHT88"/>
      <c r="AHU88"/>
      <c r="AHV88"/>
      <c r="AHW88"/>
      <c r="AHX88"/>
      <c r="AHY88"/>
      <c r="AHZ88"/>
      <c r="AIA88"/>
      <c r="AIB88"/>
      <c r="AIC88"/>
      <c r="AID88"/>
      <c r="AIE88"/>
      <c r="AIF88"/>
      <c r="AIG88"/>
      <c r="AIH88"/>
      <c r="AII88"/>
      <c r="AIJ88"/>
      <c r="AIK88"/>
      <c r="AIL88"/>
      <c r="AIM88"/>
      <c r="AIN88"/>
      <c r="AIO88"/>
      <c r="AIP88"/>
      <c r="AIQ88"/>
      <c r="AIR88"/>
      <c r="AIS88"/>
      <c r="AIT88"/>
      <c r="AIU88"/>
      <c r="AIV88"/>
      <c r="AIW88"/>
      <c r="AIX88"/>
      <c r="AIY88"/>
      <c r="AIZ88"/>
      <c r="AJA88"/>
      <c r="AJB88"/>
      <c r="AJC88"/>
      <c r="AJD88"/>
      <c r="AJE88"/>
      <c r="AJF88"/>
      <c r="AJG88"/>
      <c r="AJH88"/>
      <c r="AJI88"/>
      <c r="AJJ88"/>
      <c r="AJK88"/>
      <c r="AJL88"/>
      <c r="AJM88"/>
      <c r="AJN88"/>
      <c r="AJO88"/>
      <c r="AJP88"/>
      <c r="AJQ88"/>
      <c r="AJR88"/>
      <c r="AJS88"/>
      <c r="AJT88"/>
      <c r="AJU88"/>
      <c r="AJV88"/>
      <c r="AJW88"/>
      <c r="AJX88"/>
      <c r="AJY88"/>
      <c r="AJZ88"/>
      <c r="AKA88"/>
      <c r="AKB88"/>
      <c r="AKC88"/>
      <c r="AKD88"/>
      <c r="AKE88"/>
      <c r="AKF88"/>
      <c r="AKG88"/>
      <c r="AKH88"/>
      <c r="AKI88"/>
      <c r="AKJ88"/>
      <c r="AKK88"/>
      <c r="AKL88"/>
      <c r="AKM88"/>
      <c r="AKN88"/>
      <c r="AKO88"/>
      <c r="AKP88"/>
      <c r="AKQ88"/>
      <c r="AKR88"/>
      <c r="AKS88"/>
      <c r="AKT88"/>
      <c r="AKU88"/>
      <c r="AKV88"/>
      <c r="AKW88"/>
      <c r="AKX88"/>
      <c r="AKY88"/>
      <c r="AKZ88"/>
      <c r="ALA88"/>
      <c r="ALB88"/>
      <c r="ALC88"/>
      <c r="ALD88"/>
      <c r="ALE88"/>
      <c r="ALF88"/>
      <c r="ALG88"/>
      <c r="ALH88"/>
      <c r="ALI88"/>
      <c r="ALJ88"/>
      <c r="ALK88"/>
      <c r="ALL88"/>
      <c r="ALM88"/>
      <c r="ALN88"/>
      <c r="ALO88"/>
      <c r="ALP88"/>
      <c r="ALQ88"/>
      <c r="ALR88"/>
      <c r="ALS88"/>
      <c r="ALT88"/>
      <c r="ALU88"/>
      <c r="ALV88"/>
      <c r="ALW88"/>
      <c r="ALX88"/>
      <c r="ALY88"/>
      <c r="ALZ88"/>
      <c r="AMA88"/>
      <c r="AMB88"/>
      <c r="AMC88"/>
      <c r="AMD88"/>
      <c r="AME88"/>
      <c r="AMF88"/>
      <c r="AMG88"/>
      <c r="AMH88"/>
      <c r="AMI88"/>
      <c r="AMJ88"/>
      <c r="AMK88"/>
      <c r="AML88"/>
      <c r="AMM88"/>
      <c r="AMN88"/>
      <c r="AMO88"/>
      <c r="AMP88"/>
      <c r="AMQ88"/>
      <c r="AMR88"/>
      <c r="AMS88"/>
      <c r="AMT88"/>
      <c r="AMU88"/>
      <c r="AMV88"/>
      <c r="AMW88"/>
      <c r="AMX88"/>
      <c r="AMY88"/>
      <c r="AMZ88"/>
      <c r="ANA88"/>
      <c r="ANB88"/>
      <c r="ANC88"/>
      <c r="AND88"/>
      <c r="ANE88"/>
      <c r="ANF88"/>
      <c r="ANG88"/>
      <c r="ANH88"/>
      <c r="ANI88"/>
      <c r="ANJ88"/>
      <c r="ANK88"/>
      <c r="ANL88"/>
      <c r="ANM88"/>
      <c r="ANN88"/>
      <c r="ANO88"/>
      <c r="ANP88"/>
      <c r="ANQ88"/>
      <c r="ANR88"/>
      <c r="ANS88"/>
      <c r="ANT88"/>
      <c r="ANU88"/>
      <c r="ANV88"/>
      <c r="ANW88"/>
      <c r="ANX88"/>
      <c r="ANY88"/>
      <c r="ANZ88"/>
      <c r="AOA88"/>
      <c r="AOB88"/>
      <c r="AOC88"/>
      <c r="AOD88"/>
      <c r="AOE88"/>
      <c r="AOF88"/>
      <c r="AOG88"/>
      <c r="AOH88"/>
      <c r="AOI88"/>
      <c r="AOJ88"/>
      <c r="AOK88"/>
      <c r="AOL88"/>
      <c r="AOM88"/>
      <c r="AON88"/>
      <c r="AOO88"/>
      <c r="AOP88"/>
      <c r="AOQ88"/>
      <c r="AOR88"/>
      <c r="AOS88"/>
      <c r="AOT88"/>
      <c r="AOU88"/>
      <c r="AOV88"/>
      <c r="AOW88"/>
      <c r="AOX88"/>
      <c r="AOY88"/>
      <c r="AOZ88"/>
      <c r="APA88"/>
      <c r="APB88"/>
      <c r="APC88"/>
      <c r="APD88"/>
      <c r="APE88"/>
      <c r="APF88"/>
      <c r="APG88"/>
      <c r="APH88"/>
      <c r="API88"/>
      <c r="APJ88"/>
      <c r="APK88"/>
      <c r="APL88"/>
      <c r="APM88"/>
      <c r="APN88"/>
      <c r="APO88"/>
      <c r="APP88"/>
      <c r="APQ88"/>
      <c r="APR88"/>
      <c r="APS88"/>
      <c r="APT88"/>
      <c r="APU88"/>
      <c r="APV88"/>
      <c r="APW88"/>
      <c r="APX88"/>
      <c r="APY88"/>
      <c r="APZ88"/>
      <c r="AQA88"/>
      <c r="AQB88"/>
      <c r="AQC88"/>
      <c r="AQD88"/>
      <c r="AQE88"/>
      <c r="AQF88"/>
      <c r="AQG88"/>
      <c r="AQH88"/>
      <c r="AQI88"/>
      <c r="AQJ88"/>
      <c r="AQK88"/>
      <c r="AQL88"/>
      <c r="AQM88"/>
      <c r="AQN88"/>
      <c r="AQO88"/>
      <c r="AQP88"/>
      <c r="AQQ88"/>
      <c r="AQR88"/>
      <c r="AQS88"/>
      <c r="AQT88"/>
      <c r="AQU88"/>
      <c r="AQV88"/>
      <c r="AQW88"/>
      <c r="AQX88"/>
      <c r="AQY88"/>
      <c r="AQZ88"/>
      <c r="ARA88"/>
      <c r="ARB88"/>
      <c r="ARC88"/>
      <c r="ARD88"/>
      <c r="ARE88"/>
      <c r="ARF88"/>
      <c r="ARG88"/>
      <c r="ARH88"/>
      <c r="ARI88"/>
      <c r="ARJ88"/>
      <c r="ARK88"/>
      <c r="ARL88"/>
      <c r="ARM88"/>
      <c r="ARN88"/>
      <c r="ARO88"/>
      <c r="ARP88"/>
      <c r="ARQ88"/>
      <c r="ARR88"/>
      <c r="ARS88"/>
      <c r="ART88"/>
      <c r="ARU88"/>
      <c r="ARV88"/>
      <c r="ARW88"/>
      <c r="ARX88"/>
      <c r="ARY88"/>
      <c r="ARZ88"/>
      <c r="ASA88"/>
      <c r="ASB88"/>
      <c r="ASC88"/>
      <c r="ASD88"/>
      <c r="ASE88"/>
      <c r="ASF88"/>
      <c r="ASG88"/>
      <c r="ASH88"/>
      <c r="ASI88"/>
      <c r="ASJ88"/>
      <c r="ASK88"/>
      <c r="ASL88"/>
      <c r="ASM88"/>
      <c r="ASN88"/>
      <c r="ASO88"/>
      <c r="ASP88"/>
      <c r="ASQ88"/>
      <c r="ASR88"/>
      <c r="ASS88"/>
      <c r="AST88"/>
      <c r="ASU88"/>
      <c r="ASV88"/>
      <c r="ASW88"/>
      <c r="ASX88"/>
      <c r="ASY88"/>
      <c r="ASZ88"/>
      <c r="ATA88"/>
      <c r="ATB88"/>
      <c r="ATC88"/>
      <c r="ATD88"/>
      <c r="ATE88"/>
      <c r="ATF88"/>
      <c r="ATG88"/>
      <c r="ATH88"/>
      <c r="ATI88"/>
      <c r="ATJ88"/>
      <c r="ATK88"/>
      <c r="ATL88"/>
      <c r="ATM88"/>
      <c r="ATN88"/>
      <c r="ATO88"/>
      <c r="ATP88"/>
      <c r="ATQ88"/>
      <c r="ATR88"/>
      <c r="ATS88"/>
      <c r="ATT88"/>
      <c r="ATU88"/>
      <c r="ATV88"/>
      <c r="ATW88"/>
      <c r="ATX88"/>
      <c r="ATY88"/>
      <c r="ATZ88"/>
      <c r="AUA88"/>
      <c r="AUB88"/>
      <c r="AUC88"/>
      <c r="AUD88"/>
      <c r="AUE88"/>
      <c r="AUF88"/>
      <c r="AUG88"/>
      <c r="AUH88"/>
      <c r="AUI88"/>
      <c r="AUJ88"/>
      <c r="AUK88"/>
      <c r="AUL88"/>
      <c r="AUM88"/>
      <c r="AUN88"/>
      <c r="AUO88"/>
      <c r="AUP88"/>
      <c r="AUQ88"/>
      <c r="AUR88"/>
      <c r="AUS88"/>
      <c r="AUT88"/>
      <c r="AUU88"/>
      <c r="AUV88"/>
      <c r="AUW88"/>
      <c r="AUX88"/>
      <c r="AUY88"/>
      <c r="AUZ88"/>
      <c r="AVA88"/>
      <c r="AVB88"/>
      <c r="AVC88"/>
      <c r="AVD88"/>
      <c r="AVE88"/>
      <c r="AVF88"/>
      <c r="AVG88"/>
      <c r="AVH88"/>
      <c r="AVI88"/>
      <c r="AVJ88"/>
      <c r="AVK88"/>
      <c r="AVL88"/>
      <c r="AVM88"/>
      <c r="AVN88"/>
      <c r="AVO88"/>
      <c r="AVP88"/>
      <c r="AVQ88"/>
      <c r="AVR88"/>
      <c r="AVS88"/>
      <c r="AVT88"/>
      <c r="AVU88"/>
      <c r="AVV88"/>
      <c r="AVW88"/>
      <c r="AVX88"/>
      <c r="AVY88"/>
      <c r="AVZ88"/>
      <c r="AWA88"/>
    </row>
    <row r="89" spans="1:1275" ht="15" x14ac:dyDescent="0.25">
      <c r="A89" s="41" t="s">
        <v>263</v>
      </c>
      <c r="B89" s="40"/>
      <c r="C89" s="40"/>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v>1</v>
      </c>
      <c r="AI89" s="40">
        <v>10000</v>
      </c>
      <c r="AJ89" s="40"/>
      <c r="AK89" s="40"/>
      <c r="AL89" s="40"/>
      <c r="AM89" s="40"/>
      <c r="AN89" s="40">
        <v>1</v>
      </c>
      <c r="AO89" s="40">
        <v>10000</v>
      </c>
      <c r="AP89" s="40">
        <v>1</v>
      </c>
      <c r="AQ89" s="40">
        <v>10000</v>
      </c>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c r="RB89"/>
      <c r="RC89"/>
      <c r="RD89"/>
      <c r="RE89"/>
      <c r="RF89"/>
      <c r="RG89"/>
      <c r="RH89"/>
      <c r="RI89"/>
      <c r="RJ89"/>
      <c r="RK89"/>
      <c r="RL89"/>
      <c r="RM89"/>
      <c r="RN89"/>
      <c r="RO89"/>
      <c r="RP89"/>
      <c r="RQ89"/>
      <c r="RR89"/>
      <c r="RS89"/>
      <c r="RT89"/>
      <c r="RU89"/>
      <c r="RV89"/>
      <c r="RW89"/>
      <c r="RX89"/>
      <c r="RY89"/>
      <c r="RZ89"/>
      <c r="SA89"/>
      <c r="SB89"/>
      <c r="SC89"/>
      <c r="SD89"/>
      <c r="SE89"/>
      <c r="SF89"/>
      <c r="SG89"/>
      <c r="SH89"/>
      <c r="SI89"/>
      <c r="SJ89"/>
      <c r="SK89"/>
      <c r="SL89"/>
      <c r="SM89"/>
      <c r="SN89"/>
      <c r="SO89"/>
      <c r="SP89"/>
      <c r="SQ89"/>
      <c r="SR89"/>
      <c r="SS89"/>
      <c r="ST89"/>
      <c r="SU89"/>
      <c r="SV89"/>
      <c r="SW89"/>
      <c r="SX89"/>
      <c r="SY89"/>
      <c r="SZ89"/>
      <c r="TA89"/>
      <c r="TB89"/>
      <c r="TC89"/>
      <c r="TD89"/>
      <c r="TE89"/>
      <c r="TF89"/>
      <c r="TG89"/>
      <c r="TH89"/>
      <c r="TI89"/>
      <c r="TJ89"/>
      <c r="TK89"/>
      <c r="TL89"/>
      <c r="TM89"/>
      <c r="TN89"/>
      <c r="TO89"/>
      <c r="TP89"/>
      <c r="TQ89"/>
      <c r="TR89"/>
      <c r="TS89"/>
      <c r="TT89"/>
      <c r="TU89"/>
      <c r="TV89"/>
      <c r="TW89"/>
      <c r="TX89"/>
      <c r="TY89"/>
      <c r="TZ89"/>
      <c r="UA89"/>
      <c r="UB89"/>
      <c r="UC89"/>
      <c r="UD89"/>
      <c r="UE89"/>
      <c r="UF89"/>
      <c r="UG89"/>
      <c r="UH89"/>
      <c r="UI89"/>
      <c r="UJ89"/>
      <c r="UK89"/>
      <c r="UL89"/>
      <c r="UM89"/>
      <c r="UN89"/>
      <c r="UO89"/>
      <c r="UP89"/>
      <c r="UQ89"/>
      <c r="UR89"/>
      <c r="US89"/>
      <c r="UT89"/>
      <c r="UU89"/>
      <c r="UV89"/>
      <c r="UW89"/>
      <c r="UX89"/>
      <c r="UY89"/>
      <c r="UZ89"/>
      <c r="VA89"/>
      <c r="VB89"/>
      <c r="VC89"/>
      <c r="VD89"/>
      <c r="VE89"/>
      <c r="VF89"/>
      <c r="VG89"/>
      <c r="VH89"/>
      <c r="VI89"/>
      <c r="VJ89"/>
      <c r="VK89"/>
      <c r="VL89"/>
      <c r="VM89"/>
      <c r="VN89"/>
      <c r="VO89"/>
      <c r="VP89"/>
      <c r="VQ89"/>
      <c r="VR89"/>
      <c r="VS89"/>
      <c r="VT89"/>
      <c r="VU89"/>
      <c r="VV89"/>
      <c r="VW89"/>
      <c r="VX89"/>
      <c r="VY89"/>
      <c r="VZ89"/>
      <c r="WA89"/>
      <c r="WB89"/>
      <c r="WC89"/>
      <c r="WD89"/>
      <c r="WE89"/>
      <c r="WF89"/>
      <c r="WG89"/>
      <c r="WH89"/>
      <c r="WI89"/>
      <c r="WJ89"/>
      <c r="WK89"/>
      <c r="WL89"/>
      <c r="WM89"/>
      <c r="WN89"/>
      <c r="WO89"/>
      <c r="WP89"/>
      <c r="WQ89"/>
      <c r="WR89"/>
      <c r="WS89"/>
      <c r="WT89"/>
      <c r="WU89"/>
      <c r="WV89"/>
      <c r="WW89"/>
      <c r="WX89"/>
      <c r="WY89"/>
      <c r="WZ89"/>
      <c r="XA89"/>
      <c r="XB89"/>
      <c r="XC89"/>
      <c r="XD89"/>
      <c r="XE89"/>
      <c r="XF89"/>
      <c r="XG89"/>
      <c r="XH89"/>
      <c r="XI89"/>
      <c r="XJ89"/>
      <c r="XK89"/>
      <c r="XL89"/>
      <c r="XM89"/>
      <c r="XN89"/>
      <c r="XO89"/>
      <c r="XP89"/>
      <c r="XQ89"/>
      <c r="XR89"/>
      <c r="XS89"/>
      <c r="XT89"/>
      <c r="XU89"/>
      <c r="XV89"/>
      <c r="XW89"/>
      <c r="XX89"/>
      <c r="XY89"/>
      <c r="XZ89"/>
      <c r="YA89"/>
      <c r="YB89"/>
      <c r="YC89"/>
      <c r="YD89"/>
      <c r="YE89"/>
      <c r="YF89"/>
      <c r="YG89"/>
      <c r="YH89"/>
      <c r="YI89"/>
      <c r="YJ89"/>
      <c r="YK89"/>
      <c r="YL89"/>
      <c r="YM89"/>
      <c r="YN89"/>
      <c r="YO89"/>
      <c r="YP89"/>
      <c r="YQ89"/>
      <c r="YR89"/>
      <c r="YS89"/>
      <c r="YT89"/>
      <c r="YU89"/>
      <c r="YV89"/>
      <c r="YW89"/>
      <c r="YX89"/>
      <c r="YY89"/>
      <c r="YZ89"/>
      <c r="ZA89"/>
      <c r="ZB89"/>
      <c r="ZC89"/>
      <c r="ZD89"/>
      <c r="ZE89"/>
      <c r="ZF89"/>
      <c r="ZG89"/>
      <c r="ZH89"/>
      <c r="ZI89"/>
      <c r="ZJ89"/>
      <c r="ZK89"/>
      <c r="ZL89"/>
      <c r="ZM89"/>
      <c r="ZN89"/>
      <c r="ZO89"/>
      <c r="ZP89"/>
      <c r="ZQ89"/>
      <c r="ZR89"/>
      <c r="ZS89"/>
      <c r="ZT89"/>
      <c r="ZU89"/>
      <c r="ZV89"/>
      <c r="ZW89"/>
      <c r="ZX89"/>
      <c r="ZY89"/>
      <c r="ZZ89"/>
      <c r="AAA89"/>
      <c r="AAB89"/>
      <c r="AAC89"/>
      <c r="AAD89"/>
      <c r="AAE89"/>
      <c r="AAF89"/>
      <c r="AAG89"/>
      <c r="AAH89"/>
      <c r="AAI89"/>
      <c r="AAJ89"/>
      <c r="AAK89"/>
      <c r="AAL89"/>
      <c r="AAM89"/>
      <c r="AAN89"/>
      <c r="AAO89"/>
      <c r="AAP89"/>
      <c r="AAQ89"/>
      <c r="AAR89"/>
      <c r="AAS89"/>
      <c r="AAT89"/>
      <c r="AAU89"/>
      <c r="AAV89"/>
      <c r="AAW89"/>
      <c r="AAX89"/>
      <c r="AAY89"/>
      <c r="AAZ89"/>
      <c r="ABA89"/>
      <c r="ABB89"/>
      <c r="ABC89"/>
      <c r="ABD89"/>
      <c r="ABE89"/>
      <c r="ABF89"/>
      <c r="ABG89"/>
      <c r="ABH89"/>
      <c r="ABI89"/>
      <c r="ABJ89"/>
      <c r="ABK89"/>
      <c r="ABL89"/>
      <c r="ABM89"/>
      <c r="ABN89"/>
      <c r="ABO89"/>
      <c r="ABP89"/>
      <c r="ABQ89"/>
      <c r="ABR89"/>
      <c r="ABS89"/>
      <c r="ABT89"/>
      <c r="ABU89"/>
      <c r="ABV89"/>
      <c r="ABW89"/>
      <c r="ABX89"/>
      <c r="ABY89"/>
      <c r="ABZ89"/>
      <c r="ACA89"/>
      <c r="ACB89"/>
      <c r="ACC89"/>
      <c r="ACD89"/>
      <c r="ACE89"/>
      <c r="ACF89"/>
      <c r="ACG89"/>
      <c r="ACH89"/>
      <c r="ACI89"/>
      <c r="ACJ89"/>
      <c r="ACK89"/>
      <c r="ACL89"/>
      <c r="ACM89"/>
      <c r="ACN89"/>
      <c r="ACO89"/>
      <c r="ACP89"/>
      <c r="ACQ89"/>
      <c r="ACR89"/>
      <c r="ACS89"/>
      <c r="ACT89"/>
      <c r="ACU89"/>
      <c r="ACV89"/>
      <c r="ACW89"/>
      <c r="ACX89"/>
      <c r="ACY89"/>
      <c r="ACZ89"/>
      <c r="ADA89"/>
      <c r="ADB89"/>
      <c r="ADC89"/>
      <c r="ADD89"/>
      <c r="ADE89"/>
      <c r="ADF89"/>
      <c r="ADG89"/>
      <c r="ADH89"/>
      <c r="ADI89"/>
      <c r="ADJ89"/>
      <c r="ADK89"/>
      <c r="ADL89"/>
      <c r="ADM89"/>
      <c r="ADN89"/>
      <c r="ADO89"/>
      <c r="ADP89"/>
      <c r="ADQ89"/>
      <c r="ADR89"/>
      <c r="ADS89"/>
      <c r="ADT89"/>
      <c r="ADU89"/>
      <c r="ADV89"/>
      <c r="ADW89"/>
      <c r="ADX89"/>
      <c r="ADY89"/>
      <c r="ADZ89"/>
      <c r="AEA89"/>
      <c r="AEB89"/>
      <c r="AEC89"/>
      <c r="AED89"/>
      <c r="AEE89"/>
      <c r="AEF89"/>
      <c r="AEG89"/>
      <c r="AEH89"/>
      <c r="AEI89"/>
      <c r="AEJ89"/>
      <c r="AEK89"/>
      <c r="AEL89"/>
      <c r="AEM89"/>
      <c r="AEN89"/>
      <c r="AEO89"/>
      <c r="AEP89"/>
      <c r="AEQ89"/>
      <c r="AER89"/>
      <c r="AES89"/>
      <c r="AET89"/>
      <c r="AEU89"/>
      <c r="AEV89"/>
      <c r="AEW89"/>
      <c r="AEX89"/>
      <c r="AEY89"/>
      <c r="AEZ89"/>
      <c r="AFA89"/>
      <c r="AFB89"/>
      <c r="AFC89"/>
      <c r="AFD89"/>
      <c r="AFE89"/>
      <c r="AFF89"/>
      <c r="AFG89"/>
      <c r="AFH89"/>
      <c r="AFI89"/>
      <c r="AFJ89"/>
      <c r="AFK89"/>
      <c r="AFL89"/>
      <c r="AFM89"/>
      <c r="AFN89"/>
      <c r="AFO89"/>
      <c r="AFP89"/>
      <c r="AFQ89"/>
      <c r="AFR89"/>
      <c r="AFS89"/>
      <c r="AFT89"/>
      <c r="AFU89"/>
      <c r="AFV89"/>
      <c r="AFW89"/>
      <c r="AFX89"/>
      <c r="AFY89"/>
      <c r="AFZ89"/>
      <c r="AGA89"/>
      <c r="AGB89"/>
      <c r="AGC89"/>
      <c r="AGD89"/>
      <c r="AGE89"/>
      <c r="AGF89"/>
      <c r="AGG89"/>
      <c r="AGH89"/>
      <c r="AGI89"/>
      <c r="AGJ89"/>
      <c r="AGK89"/>
      <c r="AGL89"/>
      <c r="AGM89"/>
      <c r="AGN89"/>
      <c r="AGO89"/>
      <c r="AGP89"/>
      <c r="AGQ89"/>
      <c r="AGR89"/>
      <c r="AGS89"/>
      <c r="AGT89"/>
      <c r="AGU89"/>
      <c r="AGV89"/>
      <c r="AGW89"/>
      <c r="AGX89"/>
      <c r="AGY89"/>
      <c r="AGZ89"/>
      <c r="AHA89"/>
      <c r="AHB89"/>
      <c r="AHC89"/>
      <c r="AHD89"/>
      <c r="AHE89"/>
      <c r="AHF89"/>
      <c r="AHG89"/>
      <c r="AHH89"/>
      <c r="AHI89"/>
      <c r="AHJ89"/>
      <c r="AHK89"/>
      <c r="AHL89"/>
      <c r="AHM89"/>
      <c r="AHN89"/>
      <c r="AHO89"/>
      <c r="AHP89"/>
      <c r="AHQ89"/>
      <c r="AHR89"/>
      <c r="AHS89"/>
      <c r="AHT89"/>
      <c r="AHU89"/>
      <c r="AHV89"/>
      <c r="AHW89"/>
      <c r="AHX89"/>
      <c r="AHY89"/>
      <c r="AHZ89"/>
      <c r="AIA89"/>
      <c r="AIB89"/>
      <c r="AIC89"/>
      <c r="AID89"/>
      <c r="AIE89"/>
      <c r="AIF89"/>
      <c r="AIG89"/>
      <c r="AIH89"/>
      <c r="AII89"/>
      <c r="AIJ89"/>
      <c r="AIK89"/>
      <c r="AIL89"/>
      <c r="AIM89"/>
      <c r="AIN89"/>
      <c r="AIO89"/>
      <c r="AIP89"/>
      <c r="AIQ89"/>
      <c r="AIR89"/>
      <c r="AIS89"/>
      <c r="AIT89"/>
      <c r="AIU89"/>
      <c r="AIV89"/>
      <c r="AIW89"/>
      <c r="AIX89"/>
      <c r="AIY89"/>
      <c r="AIZ89"/>
      <c r="AJA89"/>
      <c r="AJB89"/>
      <c r="AJC89"/>
      <c r="AJD89"/>
      <c r="AJE89"/>
      <c r="AJF89"/>
      <c r="AJG89"/>
      <c r="AJH89"/>
      <c r="AJI89"/>
      <c r="AJJ89"/>
      <c r="AJK89"/>
      <c r="AJL89"/>
      <c r="AJM89"/>
      <c r="AJN89"/>
      <c r="AJO89"/>
      <c r="AJP89"/>
      <c r="AJQ89"/>
      <c r="AJR89"/>
      <c r="AJS89"/>
      <c r="AJT89"/>
      <c r="AJU89"/>
      <c r="AJV89"/>
      <c r="AJW89"/>
      <c r="AJX89"/>
      <c r="AJY89"/>
      <c r="AJZ89"/>
      <c r="AKA89"/>
      <c r="AKB89"/>
      <c r="AKC89"/>
      <c r="AKD89"/>
      <c r="AKE89"/>
      <c r="AKF89"/>
      <c r="AKG89"/>
      <c r="AKH89"/>
      <c r="AKI89"/>
      <c r="AKJ89"/>
      <c r="AKK89"/>
      <c r="AKL89"/>
      <c r="AKM89"/>
      <c r="AKN89"/>
      <c r="AKO89"/>
      <c r="AKP89"/>
      <c r="AKQ89"/>
      <c r="AKR89"/>
      <c r="AKS89"/>
      <c r="AKT89"/>
      <c r="AKU89"/>
      <c r="AKV89"/>
      <c r="AKW89"/>
      <c r="AKX89"/>
      <c r="AKY89"/>
      <c r="AKZ89"/>
      <c r="ALA89"/>
      <c r="ALB89"/>
      <c r="ALC89"/>
      <c r="ALD89"/>
      <c r="ALE89"/>
      <c r="ALF89"/>
      <c r="ALG89"/>
      <c r="ALH89"/>
      <c r="ALI89"/>
      <c r="ALJ89"/>
      <c r="ALK89"/>
      <c r="ALL89"/>
      <c r="ALM89"/>
      <c r="ALN89"/>
      <c r="ALO89"/>
      <c r="ALP89"/>
      <c r="ALQ89"/>
      <c r="ALR89"/>
      <c r="ALS89"/>
      <c r="ALT89"/>
      <c r="ALU89"/>
      <c r="ALV89"/>
      <c r="ALW89"/>
      <c r="ALX89"/>
      <c r="ALY89"/>
      <c r="ALZ89"/>
      <c r="AMA89"/>
      <c r="AMB89"/>
      <c r="AMC89"/>
      <c r="AMD89"/>
      <c r="AME89"/>
      <c r="AMF89"/>
      <c r="AMG89"/>
      <c r="AMH89"/>
      <c r="AMI89"/>
      <c r="AMJ89"/>
      <c r="AMK89"/>
      <c r="AML89"/>
      <c r="AMM89"/>
      <c r="AMN89"/>
      <c r="AMO89"/>
      <c r="AMP89"/>
      <c r="AMQ89"/>
      <c r="AMR89"/>
      <c r="AMS89"/>
      <c r="AMT89"/>
      <c r="AMU89"/>
      <c r="AMV89"/>
      <c r="AMW89"/>
      <c r="AMX89"/>
      <c r="AMY89"/>
      <c r="AMZ89"/>
      <c r="ANA89"/>
      <c r="ANB89"/>
      <c r="ANC89"/>
      <c r="AND89"/>
      <c r="ANE89"/>
      <c r="ANF89"/>
      <c r="ANG89"/>
      <c r="ANH89"/>
      <c r="ANI89"/>
      <c r="ANJ89"/>
      <c r="ANK89"/>
      <c r="ANL89"/>
      <c r="ANM89"/>
      <c r="ANN89"/>
      <c r="ANO89"/>
      <c r="ANP89"/>
      <c r="ANQ89"/>
      <c r="ANR89"/>
      <c r="ANS89"/>
      <c r="ANT89"/>
      <c r="ANU89"/>
      <c r="ANV89"/>
      <c r="ANW89"/>
      <c r="ANX89"/>
      <c r="ANY89"/>
      <c r="ANZ89"/>
      <c r="AOA89"/>
      <c r="AOB89"/>
      <c r="AOC89"/>
      <c r="AOD89"/>
      <c r="AOE89"/>
      <c r="AOF89"/>
      <c r="AOG89"/>
      <c r="AOH89"/>
      <c r="AOI89"/>
      <c r="AOJ89"/>
      <c r="AOK89"/>
      <c r="AOL89"/>
      <c r="AOM89"/>
      <c r="AON89"/>
      <c r="AOO89"/>
      <c r="AOP89"/>
      <c r="AOQ89"/>
      <c r="AOR89"/>
      <c r="AOS89"/>
      <c r="AOT89"/>
      <c r="AOU89"/>
      <c r="AOV89"/>
      <c r="AOW89"/>
      <c r="AOX89"/>
      <c r="AOY89"/>
      <c r="AOZ89"/>
      <c r="APA89"/>
      <c r="APB89"/>
      <c r="APC89"/>
      <c r="APD89"/>
      <c r="APE89"/>
      <c r="APF89"/>
      <c r="APG89"/>
      <c r="APH89"/>
      <c r="API89"/>
      <c r="APJ89"/>
      <c r="APK89"/>
      <c r="APL89"/>
      <c r="APM89"/>
      <c r="APN89"/>
      <c r="APO89"/>
      <c r="APP89"/>
      <c r="APQ89"/>
      <c r="APR89"/>
      <c r="APS89"/>
      <c r="APT89"/>
      <c r="APU89"/>
      <c r="APV89"/>
      <c r="APW89"/>
      <c r="APX89"/>
      <c r="APY89"/>
      <c r="APZ89"/>
      <c r="AQA89"/>
      <c r="AQB89"/>
      <c r="AQC89"/>
      <c r="AQD89"/>
      <c r="AQE89"/>
      <c r="AQF89"/>
      <c r="AQG89"/>
      <c r="AQH89"/>
      <c r="AQI89"/>
      <c r="AQJ89"/>
      <c r="AQK89"/>
      <c r="AQL89"/>
      <c r="AQM89"/>
      <c r="AQN89"/>
      <c r="AQO89"/>
      <c r="AQP89"/>
      <c r="AQQ89"/>
      <c r="AQR89"/>
      <c r="AQS89"/>
      <c r="AQT89"/>
      <c r="AQU89"/>
      <c r="AQV89"/>
      <c r="AQW89"/>
      <c r="AQX89"/>
      <c r="AQY89"/>
      <c r="AQZ89"/>
      <c r="ARA89"/>
      <c r="ARB89"/>
      <c r="ARC89"/>
      <c r="ARD89"/>
      <c r="ARE89"/>
      <c r="ARF89"/>
      <c r="ARG89"/>
      <c r="ARH89"/>
      <c r="ARI89"/>
      <c r="ARJ89"/>
      <c r="ARK89"/>
      <c r="ARL89"/>
      <c r="ARM89"/>
      <c r="ARN89"/>
      <c r="ARO89"/>
      <c r="ARP89"/>
      <c r="ARQ89"/>
      <c r="ARR89"/>
      <c r="ARS89"/>
      <c r="ART89"/>
      <c r="ARU89"/>
      <c r="ARV89"/>
      <c r="ARW89"/>
      <c r="ARX89"/>
      <c r="ARY89"/>
      <c r="ARZ89"/>
      <c r="ASA89"/>
      <c r="ASB89"/>
      <c r="ASC89"/>
      <c r="ASD89"/>
      <c r="ASE89"/>
      <c r="ASF89"/>
      <c r="ASG89"/>
      <c r="ASH89"/>
      <c r="ASI89"/>
      <c r="ASJ89"/>
      <c r="ASK89"/>
      <c r="ASL89"/>
      <c r="ASM89"/>
      <c r="ASN89"/>
      <c r="ASO89"/>
      <c r="ASP89"/>
      <c r="ASQ89"/>
      <c r="ASR89"/>
      <c r="ASS89"/>
      <c r="AST89"/>
      <c r="ASU89"/>
      <c r="ASV89"/>
      <c r="ASW89"/>
      <c r="ASX89"/>
      <c r="ASY89"/>
      <c r="ASZ89"/>
      <c r="ATA89"/>
      <c r="ATB89"/>
      <c r="ATC89"/>
      <c r="ATD89"/>
      <c r="ATE89"/>
      <c r="ATF89"/>
      <c r="ATG89"/>
      <c r="ATH89"/>
      <c r="ATI89"/>
      <c r="ATJ89"/>
      <c r="ATK89"/>
      <c r="ATL89"/>
      <c r="ATM89"/>
      <c r="ATN89"/>
      <c r="ATO89"/>
      <c r="ATP89"/>
      <c r="ATQ89"/>
      <c r="ATR89"/>
      <c r="ATS89"/>
      <c r="ATT89"/>
      <c r="ATU89"/>
      <c r="ATV89"/>
      <c r="ATW89"/>
      <c r="ATX89"/>
      <c r="ATY89"/>
      <c r="ATZ89"/>
      <c r="AUA89"/>
      <c r="AUB89"/>
      <c r="AUC89"/>
      <c r="AUD89"/>
      <c r="AUE89"/>
      <c r="AUF89"/>
      <c r="AUG89"/>
      <c r="AUH89"/>
      <c r="AUI89"/>
      <c r="AUJ89"/>
      <c r="AUK89"/>
      <c r="AUL89"/>
      <c r="AUM89"/>
      <c r="AUN89"/>
      <c r="AUO89"/>
      <c r="AUP89"/>
      <c r="AUQ89"/>
      <c r="AUR89"/>
      <c r="AUS89"/>
      <c r="AUT89"/>
      <c r="AUU89"/>
      <c r="AUV89"/>
      <c r="AUW89"/>
      <c r="AUX89"/>
      <c r="AUY89"/>
      <c r="AUZ89"/>
      <c r="AVA89"/>
      <c r="AVB89"/>
      <c r="AVC89"/>
      <c r="AVD89"/>
      <c r="AVE89"/>
      <c r="AVF89"/>
      <c r="AVG89"/>
      <c r="AVH89"/>
      <c r="AVI89"/>
      <c r="AVJ89"/>
      <c r="AVK89"/>
      <c r="AVL89"/>
      <c r="AVM89"/>
      <c r="AVN89"/>
      <c r="AVO89"/>
      <c r="AVP89"/>
      <c r="AVQ89"/>
      <c r="AVR89"/>
      <c r="AVS89"/>
      <c r="AVT89"/>
      <c r="AVU89"/>
      <c r="AVV89"/>
      <c r="AVW89"/>
      <c r="AVX89"/>
      <c r="AVY89"/>
      <c r="AVZ89"/>
      <c r="AWA89"/>
    </row>
    <row r="90" spans="1:1275" ht="15" x14ac:dyDescent="0.25">
      <c r="A90" s="10" t="s">
        <v>4105</v>
      </c>
      <c r="B90" s="40">
        <v>3</v>
      </c>
      <c r="C90" s="40">
        <v>30012.785961990809</v>
      </c>
      <c r="D90" s="40">
        <v>13</v>
      </c>
      <c r="E90" s="40">
        <v>51879.482501056977</v>
      </c>
      <c r="F90" s="40">
        <v>19</v>
      </c>
      <c r="G90" s="40">
        <v>51258.125428887317</v>
      </c>
      <c r="H90" s="40">
        <v>12</v>
      </c>
      <c r="I90" s="40">
        <v>57888.927095837855</v>
      </c>
      <c r="J90" s="40">
        <v>47</v>
      </c>
      <c r="K90" s="40">
        <v>51766.875291460135</v>
      </c>
      <c r="L90" s="40">
        <v>2</v>
      </c>
      <c r="M90" s="40">
        <v>67015.392476534413</v>
      </c>
      <c r="N90" s="40">
        <v>13</v>
      </c>
      <c r="O90" s="40">
        <v>99841.64704051055</v>
      </c>
      <c r="P90" s="40">
        <v>13</v>
      </c>
      <c r="Q90" s="40">
        <v>73398.133846923869</v>
      </c>
      <c r="R90" s="40">
        <v>7</v>
      </c>
      <c r="S90" s="40">
        <v>73560.709227234518</v>
      </c>
      <c r="T90" s="40">
        <v>35</v>
      </c>
      <c r="U90" s="40">
        <v>82887.79717372451</v>
      </c>
      <c r="V90" s="40">
        <v>3</v>
      </c>
      <c r="W90" s="40">
        <v>96891.417358250401</v>
      </c>
      <c r="X90" s="40">
        <v>5</v>
      </c>
      <c r="Y90" s="40">
        <v>81964.857828119784</v>
      </c>
      <c r="Z90" s="40">
        <v>10</v>
      </c>
      <c r="AA90" s="40">
        <v>97260.270095793501</v>
      </c>
      <c r="AB90" s="40">
        <v>2</v>
      </c>
      <c r="AC90" s="40">
        <v>47270.65728689752</v>
      </c>
      <c r="AD90" s="40">
        <v>20</v>
      </c>
      <c r="AE90" s="40">
        <v>88382.127837354012</v>
      </c>
      <c r="AF90" s="40">
        <v>7</v>
      </c>
      <c r="AG90" s="40">
        <v>101422.11831447399</v>
      </c>
      <c r="AH90" s="40">
        <v>8</v>
      </c>
      <c r="AI90" s="40">
        <v>85042.716047462513</v>
      </c>
      <c r="AJ90" s="40">
        <v>16</v>
      </c>
      <c r="AK90" s="40">
        <v>69969.651663897559</v>
      </c>
      <c r="AL90" s="40">
        <v>3</v>
      </c>
      <c r="AM90" s="40">
        <v>84150.469558418918</v>
      </c>
      <c r="AN90" s="40">
        <v>34</v>
      </c>
      <c r="AO90" s="40">
        <v>81243.01152584223</v>
      </c>
      <c r="AP90" s="40">
        <v>136</v>
      </c>
      <c r="AQ90" s="40">
        <v>72529.566091211032</v>
      </c>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c r="VH90"/>
      <c r="VI90"/>
      <c r="VJ90"/>
      <c r="VK90"/>
      <c r="VL90"/>
      <c r="VM90"/>
      <c r="VN90"/>
      <c r="VO90"/>
      <c r="VP90"/>
      <c r="VQ90"/>
      <c r="VR90"/>
      <c r="VS90"/>
      <c r="VT90"/>
      <c r="VU90"/>
      <c r="VV90"/>
      <c r="VW90"/>
      <c r="VX90"/>
      <c r="VY90"/>
      <c r="VZ90"/>
      <c r="WA90"/>
      <c r="WB90"/>
      <c r="WC90"/>
      <c r="WD90"/>
      <c r="WE90"/>
      <c r="WF90"/>
      <c r="WG90"/>
      <c r="WH90"/>
      <c r="WI90"/>
      <c r="WJ90"/>
      <c r="WK90"/>
      <c r="WL90"/>
      <c r="WM90"/>
      <c r="WN90"/>
      <c r="WO90"/>
      <c r="WP90"/>
      <c r="WQ90"/>
      <c r="WR90"/>
      <c r="WS90"/>
      <c r="WT90"/>
      <c r="WU90"/>
      <c r="WV90"/>
      <c r="WW90"/>
      <c r="WX90"/>
      <c r="WY90"/>
      <c r="WZ90"/>
      <c r="XA90"/>
      <c r="XB90"/>
      <c r="XC90"/>
      <c r="XD90"/>
      <c r="XE90"/>
      <c r="XF90"/>
      <c r="XG90"/>
      <c r="XH90"/>
      <c r="XI90"/>
      <c r="XJ90"/>
      <c r="XK90"/>
      <c r="XL90"/>
      <c r="XM90"/>
      <c r="XN90"/>
      <c r="XO90"/>
      <c r="XP90"/>
      <c r="XQ90"/>
      <c r="XR90"/>
      <c r="XS90"/>
      <c r="XT90"/>
      <c r="XU90"/>
      <c r="XV90"/>
      <c r="XW90"/>
      <c r="XX90"/>
      <c r="XY90"/>
      <c r="XZ90"/>
      <c r="YA90"/>
      <c r="YB90"/>
      <c r="YC90"/>
      <c r="YD90"/>
      <c r="YE90"/>
      <c r="YF90"/>
      <c r="YG90"/>
      <c r="YH90"/>
      <c r="YI90"/>
      <c r="YJ90"/>
      <c r="YK90"/>
      <c r="YL90"/>
      <c r="YM90"/>
      <c r="YN90"/>
      <c r="YO90"/>
      <c r="YP90"/>
      <c r="YQ90"/>
      <c r="YR90"/>
      <c r="YS90"/>
      <c r="YT90"/>
      <c r="YU90"/>
      <c r="YV90"/>
      <c r="YW90"/>
      <c r="YX90"/>
      <c r="YY90"/>
      <c r="YZ90"/>
      <c r="ZA90"/>
      <c r="ZB90"/>
      <c r="ZC90"/>
      <c r="ZD90"/>
      <c r="ZE90"/>
      <c r="ZF90"/>
      <c r="ZG90"/>
      <c r="ZH90"/>
      <c r="ZI90"/>
      <c r="ZJ90"/>
      <c r="ZK90"/>
      <c r="ZL90"/>
      <c r="ZM90"/>
      <c r="ZN90"/>
      <c r="ZO90"/>
      <c r="ZP90"/>
      <c r="ZQ90"/>
      <c r="ZR90"/>
      <c r="ZS90"/>
      <c r="ZT90"/>
      <c r="ZU90"/>
      <c r="ZV90"/>
      <c r="ZW90"/>
      <c r="ZX90"/>
      <c r="ZY90"/>
      <c r="ZZ90"/>
      <c r="AAA90"/>
      <c r="AAB90"/>
      <c r="AAC90"/>
      <c r="AAD90"/>
      <c r="AAE90"/>
      <c r="AAF90"/>
      <c r="AAG90"/>
      <c r="AAH90"/>
      <c r="AAI90"/>
      <c r="AAJ90"/>
      <c r="AAK90"/>
      <c r="AAL90"/>
      <c r="AAM90"/>
      <c r="AAN90"/>
      <c r="AAO90"/>
      <c r="AAP90"/>
      <c r="AAQ90"/>
      <c r="AAR90"/>
      <c r="AAS90"/>
      <c r="AAT90"/>
      <c r="AAU90"/>
      <c r="AAV90"/>
      <c r="AAW90"/>
      <c r="AAX90"/>
      <c r="AAY90"/>
      <c r="AAZ90"/>
      <c r="ABA90"/>
      <c r="ABB90"/>
      <c r="ABC90"/>
      <c r="ABD90"/>
      <c r="ABE90"/>
      <c r="ABF90"/>
      <c r="ABG90"/>
      <c r="ABH90"/>
      <c r="ABI90"/>
      <c r="ABJ90"/>
      <c r="ABK90"/>
      <c r="ABL90"/>
      <c r="ABM90"/>
      <c r="ABN90"/>
      <c r="ABO90"/>
      <c r="ABP90"/>
      <c r="ABQ90"/>
      <c r="ABR90"/>
      <c r="ABS90"/>
      <c r="ABT90"/>
      <c r="ABU90"/>
      <c r="ABV90"/>
      <c r="ABW90"/>
      <c r="ABX90"/>
      <c r="ABY90"/>
      <c r="ABZ90"/>
      <c r="ACA90"/>
      <c r="ACB90"/>
      <c r="ACC90"/>
      <c r="ACD90"/>
      <c r="ACE90"/>
      <c r="ACF90"/>
      <c r="ACG90"/>
      <c r="ACH90"/>
      <c r="ACI90"/>
      <c r="ACJ90"/>
      <c r="ACK90"/>
      <c r="ACL90"/>
      <c r="ACM90"/>
      <c r="ACN90"/>
      <c r="ACO90"/>
      <c r="ACP90"/>
      <c r="ACQ90"/>
      <c r="ACR90"/>
      <c r="ACS90"/>
      <c r="ACT90"/>
      <c r="ACU90"/>
      <c r="ACV90"/>
      <c r="ACW90"/>
      <c r="ACX90"/>
      <c r="ACY90"/>
      <c r="ACZ90"/>
      <c r="ADA90"/>
      <c r="ADB90"/>
      <c r="ADC90"/>
      <c r="ADD90"/>
      <c r="ADE90"/>
      <c r="ADF90"/>
      <c r="ADG90"/>
      <c r="ADH90"/>
      <c r="ADI90"/>
      <c r="ADJ90"/>
      <c r="ADK90"/>
      <c r="ADL90"/>
      <c r="ADM90"/>
      <c r="ADN90"/>
      <c r="ADO90"/>
      <c r="ADP90"/>
      <c r="ADQ90"/>
      <c r="ADR90"/>
      <c r="ADS90"/>
      <c r="ADT90"/>
      <c r="ADU90"/>
      <c r="ADV90"/>
      <c r="ADW90"/>
      <c r="ADX90"/>
      <c r="ADY90"/>
      <c r="ADZ90"/>
      <c r="AEA90"/>
      <c r="AEB90"/>
      <c r="AEC90"/>
      <c r="AED90"/>
      <c r="AEE90"/>
      <c r="AEF90"/>
      <c r="AEG90"/>
      <c r="AEH90"/>
      <c r="AEI90"/>
      <c r="AEJ90"/>
      <c r="AEK90"/>
      <c r="AEL90"/>
      <c r="AEM90"/>
      <c r="AEN90"/>
      <c r="AEO90"/>
      <c r="AEP90"/>
      <c r="AEQ90"/>
      <c r="AER90"/>
      <c r="AES90"/>
      <c r="AET90"/>
      <c r="AEU90"/>
      <c r="AEV90"/>
      <c r="AEW90"/>
      <c r="AEX90"/>
      <c r="AEY90"/>
      <c r="AEZ90"/>
      <c r="AFA90"/>
      <c r="AFB90"/>
      <c r="AFC90"/>
      <c r="AFD90"/>
      <c r="AFE90"/>
      <c r="AFF90"/>
      <c r="AFG90"/>
      <c r="AFH90"/>
      <c r="AFI90"/>
      <c r="AFJ90"/>
      <c r="AFK90"/>
      <c r="AFL90"/>
      <c r="AFM90"/>
      <c r="AFN90"/>
      <c r="AFO90"/>
      <c r="AFP90"/>
      <c r="AFQ90"/>
      <c r="AFR90"/>
      <c r="AFS90"/>
      <c r="AFT90"/>
      <c r="AFU90"/>
      <c r="AFV90"/>
      <c r="AFW90"/>
      <c r="AFX90"/>
      <c r="AFY90"/>
      <c r="AFZ90"/>
      <c r="AGA90"/>
      <c r="AGB90"/>
      <c r="AGC90"/>
      <c r="AGD90"/>
      <c r="AGE90"/>
      <c r="AGF90"/>
      <c r="AGG90"/>
      <c r="AGH90"/>
      <c r="AGI90"/>
      <c r="AGJ90"/>
      <c r="AGK90"/>
      <c r="AGL90"/>
      <c r="AGM90"/>
      <c r="AGN90"/>
      <c r="AGO90"/>
      <c r="AGP90"/>
      <c r="AGQ90"/>
      <c r="AGR90"/>
      <c r="AGS90"/>
      <c r="AGT90"/>
      <c r="AGU90"/>
      <c r="AGV90"/>
      <c r="AGW90"/>
      <c r="AGX90"/>
      <c r="AGY90"/>
      <c r="AGZ90"/>
      <c r="AHA90"/>
      <c r="AHB90"/>
      <c r="AHC90"/>
      <c r="AHD90"/>
      <c r="AHE90"/>
      <c r="AHF90"/>
      <c r="AHG90"/>
      <c r="AHH90"/>
      <c r="AHI90"/>
      <c r="AHJ90"/>
      <c r="AHK90"/>
      <c r="AHL90"/>
      <c r="AHM90"/>
      <c r="AHN90"/>
      <c r="AHO90"/>
      <c r="AHP90"/>
      <c r="AHQ90"/>
      <c r="AHR90"/>
      <c r="AHS90"/>
      <c r="AHT90"/>
      <c r="AHU90"/>
      <c r="AHV90"/>
      <c r="AHW90"/>
      <c r="AHX90"/>
      <c r="AHY90"/>
      <c r="AHZ90"/>
      <c r="AIA90"/>
      <c r="AIB90"/>
      <c r="AIC90"/>
      <c r="AID90"/>
      <c r="AIE90"/>
      <c r="AIF90"/>
      <c r="AIG90"/>
      <c r="AIH90"/>
      <c r="AII90"/>
      <c r="AIJ90"/>
      <c r="AIK90"/>
      <c r="AIL90"/>
      <c r="AIM90"/>
      <c r="AIN90"/>
      <c r="AIO90"/>
      <c r="AIP90"/>
      <c r="AIQ90"/>
      <c r="AIR90"/>
      <c r="AIS90"/>
      <c r="AIT90"/>
      <c r="AIU90"/>
      <c r="AIV90"/>
      <c r="AIW90"/>
      <c r="AIX90"/>
      <c r="AIY90"/>
      <c r="AIZ90"/>
      <c r="AJA90"/>
      <c r="AJB90"/>
      <c r="AJC90"/>
      <c r="AJD90"/>
      <c r="AJE90"/>
      <c r="AJF90"/>
      <c r="AJG90"/>
      <c r="AJH90"/>
      <c r="AJI90"/>
      <c r="AJJ90"/>
      <c r="AJK90"/>
      <c r="AJL90"/>
      <c r="AJM90"/>
      <c r="AJN90"/>
      <c r="AJO90"/>
      <c r="AJP90"/>
      <c r="AJQ90"/>
      <c r="AJR90"/>
      <c r="AJS90"/>
      <c r="AJT90"/>
      <c r="AJU90"/>
      <c r="AJV90"/>
      <c r="AJW90"/>
      <c r="AJX90"/>
      <c r="AJY90"/>
      <c r="AJZ90"/>
      <c r="AKA90"/>
      <c r="AKB90"/>
      <c r="AKC90"/>
      <c r="AKD90"/>
      <c r="AKE90"/>
      <c r="AKF90"/>
      <c r="AKG90"/>
      <c r="AKH90"/>
      <c r="AKI90"/>
      <c r="AKJ90"/>
      <c r="AKK90"/>
      <c r="AKL90"/>
      <c r="AKM90"/>
      <c r="AKN90"/>
      <c r="AKO90"/>
      <c r="AKP90"/>
      <c r="AKQ90"/>
      <c r="AKR90"/>
      <c r="AKS90"/>
      <c r="AKT90"/>
      <c r="AKU90"/>
      <c r="AKV90"/>
      <c r="AKW90"/>
      <c r="AKX90"/>
      <c r="AKY90"/>
      <c r="AKZ90"/>
      <c r="ALA90"/>
      <c r="ALB90"/>
      <c r="ALC90"/>
      <c r="ALD90"/>
      <c r="ALE90"/>
      <c r="ALF90"/>
      <c r="ALG90"/>
      <c r="ALH90"/>
      <c r="ALI90"/>
      <c r="ALJ90"/>
      <c r="ALK90"/>
      <c r="ALL90"/>
      <c r="ALM90"/>
      <c r="ALN90"/>
      <c r="ALO90"/>
      <c r="ALP90"/>
      <c r="ALQ90"/>
      <c r="ALR90"/>
      <c r="ALS90"/>
      <c r="ALT90"/>
      <c r="ALU90"/>
      <c r="ALV90"/>
      <c r="ALW90"/>
      <c r="ALX90"/>
      <c r="ALY90"/>
      <c r="ALZ90"/>
      <c r="AMA90"/>
      <c r="AMB90"/>
      <c r="AMC90"/>
      <c r="AMD90"/>
      <c r="AME90"/>
      <c r="AMF90"/>
      <c r="AMG90"/>
      <c r="AMH90"/>
      <c r="AMI90"/>
      <c r="AMJ90"/>
      <c r="AMK90"/>
      <c r="AML90"/>
      <c r="AMM90"/>
      <c r="AMN90"/>
      <c r="AMO90"/>
      <c r="AMP90"/>
      <c r="AMQ90"/>
      <c r="AMR90"/>
      <c r="AMS90"/>
      <c r="AMT90"/>
      <c r="AMU90"/>
      <c r="AMV90"/>
      <c r="AMW90"/>
      <c r="AMX90"/>
      <c r="AMY90"/>
      <c r="AMZ90"/>
      <c r="ANA90"/>
      <c r="ANB90"/>
      <c r="ANC90"/>
      <c r="AND90"/>
      <c r="ANE90"/>
      <c r="ANF90"/>
      <c r="ANG90"/>
      <c r="ANH90"/>
      <c r="ANI90"/>
      <c r="ANJ90"/>
      <c r="ANK90"/>
      <c r="ANL90"/>
      <c r="ANM90"/>
      <c r="ANN90"/>
      <c r="ANO90"/>
      <c r="ANP90"/>
      <c r="ANQ90"/>
      <c r="ANR90"/>
      <c r="ANS90"/>
      <c r="ANT90"/>
      <c r="ANU90"/>
      <c r="ANV90"/>
      <c r="ANW90"/>
      <c r="ANX90"/>
      <c r="ANY90"/>
      <c r="ANZ90"/>
      <c r="AOA90"/>
      <c r="AOB90"/>
      <c r="AOC90"/>
      <c r="AOD90"/>
      <c r="AOE90"/>
      <c r="AOF90"/>
      <c r="AOG90"/>
      <c r="AOH90"/>
      <c r="AOI90"/>
      <c r="AOJ90"/>
      <c r="AOK90"/>
      <c r="AOL90"/>
      <c r="AOM90"/>
      <c r="AON90"/>
      <c r="AOO90"/>
      <c r="AOP90"/>
      <c r="AOQ90"/>
      <c r="AOR90"/>
      <c r="AOS90"/>
      <c r="AOT90"/>
      <c r="AOU90"/>
      <c r="AOV90"/>
      <c r="AOW90"/>
      <c r="AOX90"/>
      <c r="AOY90"/>
      <c r="AOZ90"/>
      <c r="APA90"/>
      <c r="APB90"/>
      <c r="APC90"/>
      <c r="APD90"/>
      <c r="APE90"/>
      <c r="APF90"/>
      <c r="APG90"/>
      <c r="APH90"/>
      <c r="API90"/>
      <c r="APJ90"/>
      <c r="APK90"/>
      <c r="APL90"/>
      <c r="APM90"/>
      <c r="APN90"/>
      <c r="APO90"/>
      <c r="APP90"/>
      <c r="APQ90"/>
      <c r="APR90"/>
      <c r="APS90"/>
      <c r="APT90"/>
      <c r="APU90"/>
      <c r="APV90"/>
      <c r="APW90"/>
      <c r="APX90"/>
      <c r="APY90"/>
      <c r="APZ90"/>
      <c r="AQA90"/>
      <c r="AQB90"/>
      <c r="AQC90"/>
      <c r="AQD90"/>
      <c r="AQE90"/>
      <c r="AQF90"/>
      <c r="AQG90"/>
      <c r="AQH90"/>
      <c r="AQI90"/>
      <c r="AQJ90"/>
      <c r="AQK90"/>
      <c r="AQL90"/>
      <c r="AQM90"/>
      <c r="AQN90"/>
      <c r="AQO90"/>
      <c r="AQP90"/>
      <c r="AQQ90"/>
      <c r="AQR90"/>
      <c r="AQS90"/>
      <c r="AQT90"/>
      <c r="AQU90"/>
      <c r="AQV90"/>
      <c r="AQW90"/>
      <c r="AQX90"/>
      <c r="AQY90"/>
      <c r="AQZ90"/>
      <c r="ARA90"/>
      <c r="ARB90"/>
      <c r="ARC90"/>
      <c r="ARD90"/>
      <c r="ARE90"/>
      <c r="ARF90"/>
      <c r="ARG90"/>
      <c r="ARH90"/>
      <c r="ARI90"/>
      <c r="ARJ90"/>
      <c r="ARK90"/>
      <c r="ARL90"/>
      <c r="ARM90"/>
      <c r="ARN90"/>
      <c r="ARO90"/>
      <c r="ARP90"/>
      <c r="ARQ90"/>
      <c r="ARR90"/>
      <c r="ARS90"/>
      <c r="ART90"/>
      <c r="ARU90"/>
      <c r="ARV90"/>
      <c r="ARW90"/>
      <c r="ARX90"/>
      <c r="ARY90"/>
      <c r="ARZ90"/>
      <c r="ASA90"/>
      <c r="ASB90"/>
      <c r="ASC90"/>
      <c r="ASD90"/>
      <c r="ASE90"/>
      <c r="ASF90"/>
      <c r="ASG90"/>
      <c r="ASH90"/>
      <c r="ASI90"/>
      <c r="ASJ90"/>
      <c r="ASK90"/>
      <c r="ASL90"/>
      <c r="ASM90"/>
      <c r="ASN90"/>
      <c r="ASO90"/>
      <c r="ASP90"/>
      <c r="ASQ90"/>
      <c r="ASR90"/>
      <c r="ASS90"/>
      <c r="AST90"/>
      <c r="ASU90"/>
      <c r="ASV90"/>
      <c r="ASW90"/>
      <c r="ASX90"/>
      <c r="ASY90"/>
      <c r="ASZ90"/>
      <c r="ATA90"/>
      <c r="ATB90"/>
      <c r="ATC90"/>
      <c r="ATD90"/>
      <c r="ATE90"/>
      <c r="ATF90"/>
      <c r="ATG90"/>
      <c r="ATH90"/>
      <c r="ATI90"/>
      <c r="ATJ90"/>
      <c r="ATK90"/>
      <c r="ATL90"/>
      <c r="ATM90"/>
      <c r="ATN90"/>
      <c r="ATO90"/>
      <c r="ATP90"/>
      <c r="ATQ90"/>
      <c r="ATR90"/>
      <c r="ATS90"/>
      <c r="ATT90"/>
      <c r="ATU90"/>
      <c r="ATV90"/>
      <c r="ATW90"/>
      <c r="ATX90"/>
      <c r="ATY90"/>
      <c r="ATZ90"/>
      <c r="AUA90"/>
      <c r="AUB90"/>
      <c r="AUC90"/>
      <c r="AUD90"/>
      <c r="AUE90"/>
      <c r="AUF90"/>
      <c r="AUG90"/>
      <c r="AUH90"/>
      <c r="AUI90"/>
      <c r="AUJ90"/>
      <c r="AUK90"/>
      <c r="AUL90"/>
      <c r="AUM90"/>
      <c r="AUN90"/>
      <c r="AUO90"/>
      <c r="AUP90"/>
      <c r="AUQ90"/>
      <c r="AUR90"/>
      <c r="AUS90"/>
      <c r="AUT90"/>
      <c r="AUU90"/>
      <c r="AUV90"/>
      <c r="AUW90"/>
      <c r="AUX90"/>
      <c r="AUY90"/>
      <c r="AUZ90"/>
      <c r="AVA90"/>
      <c r="AVB90"/>
      <c r="AVC90"/>
      <c r="AVD90"/>
      <c r="AVE90"/>
      <c r="AVF90"/>
      <c r="AVG90"/>
      <c r="AVH90"/>
      <c r="AVI90"/>
      <c r="AVJ90"/>
      <c r="AVK90"/>
      <c r="AVL90"/>
      <c r="AVM90"/>
      <c r="AVN90"/>
      <c r="AVO90"/>
      <c r="AVP90"/>
      <c r="AVQ90"/>
      <c r="AVR90"/>
      <c r="AVS90"/>
      <c r="AVT90"/>
      <c r="AVU90"/>
      <c r="AVV90"/>
      <c r="AVW90"/>
      <c r="AVX90"/>
      <c r="AVY90"/>
      <c r="AVZ90"/>
      <c r="AWA90"/>
    </row>
    <row r="91" spans="1:1275" ht="15" x14ac:dyDescent="0.25">
      <c r="A91" s="41" t="s">
        <v>136</v>
      </c>
      <c r="B91" s="40">
        <v>1</v>
      </c>
      <c r="C91" s="40">
        <v>48955.663507326513</v>
      </c>
      <c r="D91" s="40">
        <v>8</v>
      </c>
      <c r="E91" s="40">
        <v>61114.28406421758</v>
      </c>
      <c r="F91" s="40">
        <v>10</v>
      </c>
      <c r="G91" s="40">
        <v>80694.00773132316</v>
      </c>
      <c r="H91" s="40">
        <v>6</v>
      </c>
      <c r="I91" s="40">
        <v>73144.520858342366</v>
      </c>
      <c r="J91" s="40">
        <v>25</v>
      </c>
      <c r="K91" s="40">
        <v>71347.085539374122</v>
      </c>
      <c r="L91" s="40">
        <v>1</v>
      </c>
      <c r="M91" s="40">
        <v>104030.78495306884</v>
      </c>
      <c r="N91" s="40">
        <v>9</v>
      </c>
      <c r="O91" s="40">
        <v>112013.58938958519</v>
      </c>
      <c r="P91" s="40">
        <v>7</v>
      </c>
      <c r="Q91" s="40">
        <v>112918.56910172038</v>
      </c>
      <c r="R91" s="40">
        <v>2</v>
      </c>
      <c r="S91" s="40">
        <v>119839.3846273097</v>
      </c>
      <c r="T91" s="40">
        <v>19</v>
      </c>
      <c r="U91" s="40">
        <v>112750.62328557884</v>
      </c>
      <c r="V91" s="40">
        <v>3</v>
      </c>
      <c r="W91" s="40">
        <v>96891.417358250401</v>
      </c>
      <c r="X91" s="40">
        <v>3</v>
      </c>
      <c r="Y91" s="40">
        <v>110490.2127769522</v>
      </c>
      <c r="Z91" s="40">
        <v>7</v>
      </c>
      <c r="AA91" s="40">
        <v>98494.132532597388</v>
      </c>
      <c r="AB91" s="40">
        <v>1</v>
      </c>
      <c r="AC91" s="40">
        <v>75473.31457379504</v>
      </c>
      <c r="AD91" s="40">
        <v>14</v>
      </c>
      <c r="AE91" s="40">
        <v>99076.938050541779</v>
      </c>
      <c r="AF91" s="40">
        <v>5</v>
      </c>
      <c r="AG91" s="40">
        <v>101990.96564026357</v>
      </c>
      <c r="AH91" s="40">
        <v>6</v>
      </c>
      <c r="AI91" s="40">
        <v>109640.28806328335</v>
      </c>
      <c r="AJ91" s="40">
        <v>10</v>
      </c>
      <c r="AK91" s="40">
        <v>84483.269401996367</v>
      </c>
      <c r="AL91" s="40">
        <v>2</v>
      </c>
      <c r="AM91" s="40">
        <v>97911.327014653041</v>
      </c>
      <c r="AN91" s="40">
        <v>23</v>
      </c>
      <c r="AO91" s="40">
        <v>96019.648027403804</v>
      </c>
      <c r="AP91" s="40">
        <v>81</v>
      </c>
      <c r="AQ91" s="40">
        <v>92857.629854916348</v>
      </c>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c r="VY91"/>
      <c r="VZ91"/>
      <c r="WA91"/>
      <c r="WB91"/>
      <c r="WC91"/>
      <c r="WD91"/>
      <c r="WE91"/>
      <c r="WF91"/>
      <c r="WG91"/>
      <c r="WH91"/>
      <c r="WI91"/>
      <c r="WJ91"/>
      <c r="WK91"/>
      <c r="WL91"/>
      <c r="WM91"/>
      <c r="WN91"/>
      <c r="WO91"/>
      <c r="WP91"/>
      <c r="WQ91"/>
      <c r="WR91"/>
      <c r="WS91"/>
      <c r="WT91"/>
      <c r="WU91"/>
      <c r="WV91"/>
      <c r="WW91"/>
      <c r="WX91"/>
      <c r="WY91"/>
      <c r="WZ91"/>
      <c r="XA91"/>
      <c r="XB91"/>
      <c r="XC91"/>
      <c r="XD91"/>
      <c r="XE91"/>
      <c r="XF91"/>
      <c r="XG91"/>
      <c r="XH91"/>
      <c r="XI91"/>
      <c r="XJ91"/>
      <c r="XK91"/>
      <c r="XL91"/>
      <c r="XM91"/>
      <c r="XN91"/>
      <c r="XO91"/>
      <c r="XP91"/>
      <c r="XQ91"/>
      <c r="XR91"/>
      <c r="XS91"/>
      <c r="XT91"/>
      <c r="XU91"/>
      <c r="XV91"/>
      <c r="XW91"/>
      <c r="XX91"/>
      <c r="XY91"/>
      <c r="XZ91"/>
      <c r="YA91"/>
      <c r="YB91"/>
      <c r="YC91"/>
      <c r="YD91"/>
      <c r="YE91"/>
      <c r="YF91"/>
      <c r="YG91"/>
      <c r="YH91"/>
      <c r="YI91"/>
      <c r="YJ91"/>
      <c r="YK91"/>
      <c r="YL91"/>
      <c r="YM91"/>
      <c r="YN91"/>
      <c r="YO91"/>
      <c r="YP91"/>
      <c r="YQ91"/>
      <c r="YR91"/>
      <c r="YS91"/>
      <c r="YT91"/>
      <c r="YU91"/>
      <c r="YV91"/>
      <c r="YW91"/>
      <c r="YX91"/>
      <c r="YY91"/>
      <c r="YZ91"/>
      <c r="ZA91"/>
      <c r="ZB91"/>
      <c r="ZC91"/>
      <c r="ZD91"/>
      <c r="ZE91"/>
      <c r="ZF91"/>
      <c r="ZG91"/>
      <c r="ZH91"/>
      <c r="ZI91"/>
      <c r="ZJ91"/>
      <c r="ZK91"/>
      <c r="ZL91"/>
      <c r="ZM91"/>
      <c r="ZN91"/>
      <c r="ZO91"/>
      <c r="ZP91"/>
      <c r="ZQ91"/>
      <c r="ZR91"/>
      <c r="ZS91"/>
      <c r="ZT91"/>
      <c r="ZU91"/>
      <c r="ZV91"/>
      <c r="ZW91"/>
      <c r="ZX91"/>
      <c r="ZY91"/>
      <c r="ZZ91"/>
      <c r="AAA91"/>
      <c r="AAB91"/>
      <c r="AAC91"/>
      <c r="AAD91"/>
      <c r="AAE91"/>
      <c r="AAF91"/>
      <c r="AAG91"/>
      <c r="AAH91"/>
      <c r="AAI91"/>
      <c r="AAJ91"/>
      <c r="AAK91"/>
      <c r="AAL91"/>
      <c r="AAM91"/>
      <c r="AAN91"/>
      <c r="AAO91"/>
      <c r="AAP91"/>
      <c r="AAQ91"/>
      <c r="AAR91"/>
      <c r="AAS91"/>
      <c r="AAT91"/>
      <c r="AAU91"/>
      <c r="AAV91"/>
      <c r="AAW91"/>
      <c r="AAX91"/>
      <c r="AAY91"/>
      <c r="AAZ91"/>
      <c r="ABA91"/>
      <c r="ABB91"/>
      <c r="ABC91"/>
      <c r="ABD91"/>
      <c r="ABE91"/>
      <c r="ABF91"/>
      <c r="ABG91"/>
      <c r="ABH91"/>
      <c r="ABI91"/>
      <c r="ABJ91"/>
      <c r="ABK91"/>
      <c r="ABL91"/>
      <c r="ABM91"/>
      <c r="ABN91"/>
      <c r="ABO91"/>
      <c r="ABP91"/>
      <c r="ABQ91"/>
      <c r="ABR91"/>
      <c r="ABS91"/>
      <c r="ABT91"/>
      <c r="ABU91"/>
      <c r="ABV91"/>
      <c r="ABW91"/>
      <c r="ABX91"/>
      <c r="ABY91"/>
      <c r="ABZ91"/>
      <c r="ACA91"/>
      <c r="ACB91"/>
      <c r="ACC91"/>
      <c r="ACD91"/>
      <c r="ACE91"/>
      <c r="ACF91"/>
      <c r="ACG91"/>
      <c r="ACH91"/>
      <c r="ACI91"/>
      <c r="ACJ91"/>
      <c r="ACK91"/>
      <c r="ACL91"/>
      <c r="ACM91"/>
      <c r="ACN91"/>
      <c r="ACO91"/>
      <c r="ACP91"/>
      <c r="ACQ91"/>
      <c r="ACR91"/>
      <c r="ACS91"/>
      <c r="ACT91"/>
      <c r="ACU91"/>
      <c r="ACV91"/>
      <c r="ACW91"/>
      <c r="ACX91"/>
      <c r="ACY91"/>
      <c r="ACZ91"/>
      <c r="ADA91"/>
      <c r="ADB91"/>
      <c r="ADC91"/>
      <c r="ADD91"/>
      <c r="ADE91"/>
      <c r="ADF91"/>
      <c r="ADG91"/>
      <c r="ADH91"/>
      <c r="ADI91"/>
      <c r="ADJ91"/>
      <c r="ADK91"/>
      <c r="ADL91"/>
      <c r="ADM91"/>
      <c r="ADN91"/>
      <c r="ADO91"/>
      <c r="ADP91"/>
      <c r="ADQ91"/>
      <c r="ADR91"/>
      <c r="ADS91"/>
      <c r="ADT91"/>
      <c r="ADU91"/>
      <c r="ADV91"/>
      <c r="ADW91"/>
      <c r="ADX91"/>
      <c r="ADY91"/>
      <c r="ADZ91"/>
      <c r="AEA91"/>
      <c r="AEB91"/>
      <c r="AEC91"/>
      <c r="AED91"/>
      <c r="AEE91"/>
      <c r="AEF91"/>
      <c r="AEG91"/>
      <c r="AEH91"/>
      <c r="AEI91"/>
      <c r="AEJ91"/>
      <c r="AEK91"/>
      <c r="AEL91"/>
      <c r="AEM91"/>
      <c r="AEN91"/>
      <c r="AEO91"/>
      <c r="AEP91"/>
      <c r="AEQ91"/>
      <c r="AER91"/>
      <c r="AES91"/>
      <c r="AET91"/>
      <c r="AEU91"/>
      <c r="AEV91"/>
      <c r="AEW91"/>
      <c r="AEX91"/>
      <c r="AEY91"/>
      <c r="AEZ91"/>
      <c r="AFA91"/>
      <c r="AFB91"/>
      <c r="AFC91"/>
      <c r="AFD91"/>
      <c r="AFE91"/>
      <c r="AFF91"/>
      <c r="AFG91"/>
      <c r="AFH91"/>
      <c r="AFI91"/>
      <c r="AFJ91"/>
      <c r="AFK91"/>
      <c r="AFL91"/>
      <c r="AFM91"/>
      <c r="AFN91"/>
      <c r="AFO91"/>
      <c r="AFP91"/>
      <c r="AFQ91"/>
      <c r="AFR91"/>
      <c r="AFS91"/>
      <c r="AFT91"/>
      <c r="AFU91"/>
      <c r="AFV91"/>
      <c r="AFW91"/>
      <c r="AFX91"/>
      <c r="AFY91"/>
      <c r="AFZ91"/>
      <c r="AGA91"/>
      <c r="AGB91"/>
      <c r="AGC91"/>
      <c r="AGD91"/>
      <c r="AGE91"/>
      <c r="AGF91"/>
      <c r="AGG91"/>
      <c r="AGH91"/>
      <c r="AGI91"/>
      <c r="AGJ91"/>
      <c r="AGK91"/>
      <c r="AGL91"/>
      <c r="AGM91"/>
      <c r="AGN91"/>
      <c r="AGO91"/>
      <c r="AGP91"/>
      <c r="AGQ91"/>
      <c r="AGR91"/>
      <c r="AGS91"/>
      <c r="AGT91"/>
      <c r="AGU91"/>
      <c r="AGV91"/>
      <c r="AGW91"/>
      <c r="AGX91"/>
      <c r="AGY91"/>
      <c r="AGZ91"/>
      <c r="AHA91"/>
      <c r="AHB91"/>
      <c r="AHC91"/>
      <c r="AHD91"/>
      <c r="AHE91"/>
      <c r="AHF91"/>
      <c r="AHG91"/>
      <c r="AHH91"/>
      <c r="AHI91"/>
      <c r="AHJ91"/>
      <c r="AHK91"/>
      <c r="AHL91"/>
      <c r="AHM91"/>
      <c r="AHN91"/>
      <c r="AHO91"/>
      <c r="AHP91"/>
      <c r="AHQ91"/>
      <c r="AHR91"/>
      <c r="AHS91"/>
      <c r="AHT91"/>
      <c r="AHU91"/>
      <c r="AHV91"/>
      <c r="AHW91"/>
      <c r="AHX91"/>
      <c r="AHY91"/>
      <c r="AHZ91"/>
      <c r="AIA91"/>
      <c r="AIB91"/>
      <c r="AIC91"/>
      <c r="AID91"/>
      <c r="AIE91"/>
      <c r="AIF91"/>
      <c r="AIG91"/>
      <c r="AIH91"/>
      <c r="AII91"/>
      <c r="AIJ91"/>
      <c r="AIK91"/>
      <c r="AIL91"/>
      <c r="AIM91"/>
      <c r="AIN91"/>
      <c r="AIO91"/>
      <c r="AIP91"/>
      <c r="AIQ91"/>
      <c r="AIR91"/>
      <c r="AIS91"/>
      <c r="AIT91"/>
      <c r="AIU91"/>
      <c r="AIV91"/>
      <c r="AIW91"/>
      <c r="AIX91"/>
      <c r="AIY91"/>
      <c r="AIZ91"/>
      <c r="AJA91"/>
      <c r="AJB91"/>
      <c r="AJC91"/>
      <c r="AJD91"/>
      <c r="AJE91"/>
      <c r="AJF91"/>
      <c r="AJG91"/>
      <c r="AJH91"/>
      <c r="AJI91"/>
      <c r="AJJ91"/>
      <c r="AJK91"/>
      <c r="AJL91"/>
      <c r="AJM91"/>
      <c r="AJN91"/>
      <c r="AJO91"/>
      <c r="AJP91"/>
      <c r="AJQ91"/>
      <c r="AJR91"/>
      <c r="AJS91"/>
      <c r="AJT91"/>
      <c r="AJU91"/>
      <c r="AJV91"/>
      <c r="AJW91"/>
      <c r="AJX91"/>
      <c r="AJY91"/>
      <c r="AJZ91"/>
      <c r="AKA91"/>
      <c r="AKB91"/>
      <c r="AKC91"/>
      <c r="AKD91"/>
      <c r="AKE91"/>
      <c r="AKF91"/>
      <c r="AKG91"/>
      <c r="AKH91"/>
      <c r="AKI91"/>
      <c r="AKJ91"/>
      <c r="AKK91"/>
      <c r="AKL91"/>
      <c r="AKM91"/>
      <c r="AKN91"/>
      <c r="AKO91"/>
      <c r="AKP91"/>
      <c r="AKQ91"/>
      <c r="AKR91"/>
      <c r="AKS91"/>
      <c r="AKT91"/>
      <c r="AKU91"/>
      <c r="AKV91"/>
      <c r="AKW91"/>
      <c r="AKX91"/>
      <c r="AKY91"/>
      <c r="AKZ91"/>
      <c r="ALA91"/>
      <c r="ALB91"/>
      <c r="ALC91"/>
      <c r="ALD91"/>
      <c r="ALE91"/>
      <c r="ALF91"/>
      <c r="ALG91"/>
      <c r="ALH91"/>
      <c r="ALI91"/>
      <c r="ALJ91"/>
      <c r="ALK91"/>
      <c r="ALL91"/>
      <c r="ALM91"/>
      <c r="ALN91"/>
      <c r="ALO91"/>
      <c r="ALP91"/>
      <c r="ALQ91"/>
      <c r="ALR91"/>
      <c r="ALS91"/>
      <c r="ALT91"/>
      <c r="ALU91"/>
      <c r="ALV91"/>
      <c r="ALW91"/>
      <c r="ALX91"/>
      <c r="ALY91"/>
      <c r="ALZ91"/>
      <c r="AMA91"/>
      <c r="AMB91"/>
      <c r="AMC91"/>
      <c r="AMD91"/>
      <c r="AME91"/>
      <c r="AMF91"/>
      <c r="AMG91"/>
      <c r="AMH91"/>
      <c r="AMI91"/>
      <c r="AMJ91"/>
      <c r="AMK91"/>
      <c r="AML91"/>
      <c r="AMM91"/>
      <c r="AMN91"/>
      <c r="AMO91"/>
      <c r="AMP91"/>
      <c r="AMQ91"/>
      <c r="AMR91"/>
      <c r="AMS91"/>
      <c r="AMT91"/>
      <c r="AMU91"/>
      <c r="AMV91"/>
      <c r="AMW91"/>
      <c r="AMX91"/>
      <c r="AMY91"/>
      <c r="AMZ91"/>
      <c r="ANA91"/>
      <c r="ANB91"/>
      <c r="ANC91"/>
      <c r="AND91"/>
      <c r="ANE91"/>
      <c r="ANF91"/>
      <c r="ANG91"/>
      <c r="ANH91"/>
      <c r="ANI91"/>
      <c r="ANJ91"/>
      <c r="ANK91"/>
      <c r="ANL91"/>
      <c r="ANM91"/>
      <c r="ANN91"/>
      <c r="ANO91"/>
      <c r="ANP91"/>
      <c r="ANQ91"/>
      <c r="ANR91"/>
      <c r="ANS91"/>
      <c r="ANT91"/>
      <c r="ANU91"/>
      <c r="ANV91"/>
      <c r="ANW91"/>
      <c r="ANX91"/>
      <c r="ANY91"/>
      <c r="ANZ91"/>
      <c r="AOA91"/>
      <c r="AOB91"/>
      <c r="AOC91"/>
      <c r="AOD91"/>
      <c r="AOE91"/>
      <c r="AOF91"/>
      <c r="AOG91"/>
      <c r="AOH91"/>
      <c r="AOI91"/>
      <c r="AOJ91"/>
      <c r="AOK91"/>
      <c r="AOL91"/>
      <c r="AOM91"/>
      <c r="AON91"/>
      <c r="AOO91"/>
      <c r="AOP91"/>
      <c r="AOQ91"/>
      <c r="AOR91"/>
      <c r="AOS91"/>
      <c r="AOT91"/>
      <c r="AOU91"/>
      <c r="AOV91"/>
      <c r="AOW91"/>
      <c r="AOX91"/>
      <c r="AOY91"/>
      <c r="AOZ91"/>
      <c r="APA91"/>
      <c r="APB91"/>
      <c r="APC91"/>
      <c r="APD91"/>
      <c r="APE91"/>
      <c r="APF91"/>
      <c r="APG91"/>
      <c r="APH91"/>
      <c r="API91"/>
      <c r="APJ91"/>
      <c r="APK91"/>
      <c r="APL91"/>
      <c r="APM91"/>
      <c r="APN91"/>
      <c r="APO91"/>
      <c r="APP91"/>
      <c r="APQ91"/>
      <c r="APR91"/>
      <c r="APS91"/>
      <c r="APT91"/>
      <c r="APU91"/>
      <c r="APV91"/>
      <c r="APW91"/>
      <c r="APX91"/>
      <c r="APY91"/>
      <c r="APZ91"/>
      <c r="AQA91"/>
      <c r="AQB91"/>
      <c r="AQC91"/>
      <c r="AQD91"/>
      <c r="AQE91"/>
      <c r="AQF91"/>
      <c r="AQG91"/>
      <c r="AQH91"/>
      <c r="AQI91"/>
      <c r="AQJ91"/>
      <c r="AQK91"/>
      <c r="AQL91"/>
      <c r="AQM91"/>
      <c r="AQN91"/>
      <c r="AQO91"/>
      <c r="AQP91"/>
      <c r="AQQ91"/>
      <c r="AQR91"/>
      <c r="AQS91"/>
      <c r="AQT91"/>
      <c r="AQU91"/>
      <c r="AQV91"/>
      <c r="AQW91"/>
      <c r="AQX91"/>
      <c r="AQY91"/>
      <c r="AQZ91"/>
      <c r="ARA91"/>
      <c r="ARB91"/>
      <c r="ARC91"/>
      <c r="ARD91"/>
      <c r="ARE91"/>
      <c r="ARF91"/>
      <c r="ARG91"/>
      <c r="ARH91"/>
      <c r="ARI91"/>
      <c r="ARJ91"/>
      <c r="ARK91"/>
      <c r="ARL91"/>
      <c r="ARM91"/>
      <c r="ARN91"/>
      <c r="ARO91"/>
      <c r="ARP91"/>
      <c r="ARQ91"/>
      <c r="ARR91"/>
      <c r="ARS91"/>
      <c r="ART91"/>
      <c r="ARU91"/>
      <c r="ARV91"/>
      <c r="ARW91"/>
      <c r="ARX91"/>
      <c r="ARY91"/>
      <c r="ARZ91"/>
      <c r="ASA91"/>
      <c r="ASB91"/>
      <c r="ASC91"/>
      <c r="ASD91"/>
      <c r="ASE91"/>
      <c r="ASF91"/>
      <c r="ASG91"/>
      <c r="ASH91"/>
      <c r="ASI91"/>
      <c r="ASJ91"/>
      <c r="ASK91"/>
      <c r="ASL91"/>
      <c r="ASM91"/>
      <c r="ASN91"/>
      <c r="ASO91"/>
      <c r="ASP91"/>
      <c r="ASQ91"/>
      <c r="ASR91"/>
      <c r="ASS91"/>
      <c r="AST91"/>
      <c r="ASU91"/>
      <c r="ASV91"/>
      <c r="ASW91"/>
      <c r="ASX91"/>
      <c r="ASY91"/>
      <c r="ASZ91"/>
      <c r="ATA91"/>
      <c r="ATB91"/>
      <c r="ATC91"/>
      <c r="ATD91"/>
      <c r="ATE91"/>
      <c r="ATF91"/>
      <c r="ATG91"/>
      <c r="ATH91"/>
      <c r="ATI91"/>
      <c r="ATJ91"/>
      <c r="ATK91"/>
      <c r="ATL91"/>
      <c r="ATM91"/>
      <c r="ATN91"/>
      <c r="ATO91"/>
      <c r="ATP91"/>
      <c r="ATQ91"/>
      <c r="ATR91"/>
      <c r="ATS91"/>
      <c r="ATT91"/>
      <c r="ATU91"/>
      <c r="ATV91"/>
      <c r="ATW91"/>
      <c r="ATX91"/>
      <c r="ATY91"/>
      <c r="ATZ91"/>
      <c r="AUA91"/>
      <c r="AUB91"/>
      <c r="AUC91"/>
      <c r="AUD91"/>
      <c r="AUE91"/>
      <c r="AUF91"/>
      <c r="AUG91"/>
      <c r="AUH91"/>
      <c r="AUI91"/>
      <c r="AUJ91"/>
      <c r="AUK91"/>
      <c r="AUL91"/>
      <c r="AUM91"/>
      <c r="AUN91"/>
      <c r="AUO91"/>
      <c r="AUP91"/>
      <c r="AUQ91"/>
      <c r="AUR91"/>
      <c r="AUS91"/>
      <c r="AUT91"/>
      <c r="AUU91"/>
      <c r="AUV91"/>
      <c r="AUW91"/>
      <c r="AUX91"/>
      <c r="AUY91"/>
      <c r="AUZ91"/>
      <c r="AVA91"/>
      <c r="AVB91"/>
      <c r="AVC91"/>
      <c r="AVD91"/>
      <c r="AVE91"/>
      <c r="AVF91"/>
      <c r="AVG91"/>
      <c r="AVH91"/>
      <c r="AVI91"/>
      <c r="AVJ91"/>
      <c r="AVK91"/>
      <c r="AVL91"/>
      <c r="AVM91"/>
      <c r="AVN91"/>
      <c r="AVO91"/>
      <c r="AVP91"/>
      <c r="AVQ91"/>
      <c r="AVR91"/>
      <c r="AVS91"/>
      <c r="AVT91"/>
      <c r="AVU91"/>
      <c r="AVV91"/>
      <c r="AVW91"/>
      <c r="AVX91"/>
      <c r="AVY91"/>
      <c r="AVZ91"/>
      <c r="AWA91"/>
    </row>
    <row r="92" spans="1:1275" ht="15" x14ac:dyDescent="0.25">
      <c r="A92" s="41" t="s">
        <v>152</v>
      </c>
      <c r="B92" s="40">
        <v>1</v>
      </c>
      <c r="C92" s="40">
        <v>5082.6943786459069</v>
      </c>
      <c r="D92" s="40">
        <v>1</v>
      </c>
      <c r="E92" s="40">
        <v>4500</v>
      </c>
      <c r="F92" s="40">
        <v>1</v>
      </c>
      <c r="G92" s="40">
        <v>15000</v>
      </c>
      <c r="H92" s="40"/>
      <c r="I92" s="40"/>
      <c r="J92" s="40">
        <v>3</v>
      </c>
      <c r="K92" s="40">
        <v>8194.2314595486368</v>
      </c>
      <c r="L92" s="40"/>
      <c r="M92" s="40"/>
      <c r="N92" s="40">
        <v>2</v>
      </c>
      <c r="O92" s="40">
        <v>79000</v>
      </c>
      <c r="P92" s="40">
        <v>1</v>
      </c>
      <c r="Q92" s="40">
        <v>8400</v>
      </c>
      <c r="R92" s="40"/>
      <c r="S92" s="40"/>
      <c r="T92" s="40">
        <v>3</v>
      </c>
      <c r="U92" s="40">
        <v>55466.666666666664</v>
      </c>
      <c r="V92" s="40"/>
      <c r="W92" s="40"/>
      <c r="X92" s="40"/>
      <c r="Y92" s="40"/>
      <c r="Z92" s="40"/>
      <c r="AA92" s="40"/>
      <c r="AB92" s="40"/>
      <c r="AC92" s="40"/>
      <c r="AD92" s="40"/>
      <c r="AE92" s="40"/>
      <c r="AF92" s="40"/>
      <c r="AG92" s="40"/>
      <c r="AH92" s="40">
        <v>1</v>
      </c>
      <c r="AI92" s="40">
        <v>10000</v>
      </c>
      <c r="AJ92" s="40">
        <v>1</v>
      </c>
      <c r="AK92" s="40">
        <v>30000</v>
      </c>
      <c r="AL92" s="40"/>
      <c r="AM92" s="40"/>
      <c r="AN92" s="40">
        <v>2</v>
      </c>
      <c r="AO92" s="40">
        <v>20000</v>
      </c>
      <c r="AP92" s="40">
        <v>8</v>
      </c>
      <c r="AQ92" s="40">
        <v>28872.83679733074</v>
      </c>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c r="AAA92"/>
      <c r="AAB92"/>
      <c r="AAC92"/>
      <c r="AAD92"/>
      <c r="AAE92"/>
      <c r="AAF92"/>
      <c r="AAG92"/>
      <c r="AAH92"/>
      <c r="AAI92"/>
      <c r="AAJ92"/>
      <c r="AAK92"/>
      <c r="AAL92"/>
      <c r="AAM92"/>
      <c r="AAN92"/>
      <c r="AAO92"/>
      <c r="AAP92"/>
      <c r="AAQ92"/>
      <c r="AAR92"/>
      <c r="AAS92"/>
      <c r="AAT92"/>
      <c r="AAU92"/>
      <c r="AAV92"/>
      <c r="AAW92"/>
      <c r="AAX92"/>
      <c r="AAY92"/>
      <c r="AAZ92"/>
      <c r="ABA92"/>
      <c r="ABB92"/>
      <c r="ABC92"/>
      <c r="ABD92"/>
      <c r="ABE92"/>
      <c r="ABF92"/>
      <c r="ABG92"/>
      <c r="ABH92"/>
      <c r="ABI92"/>
      <c r="ABJ92"/>
      <c r="ABK92"/>
      <c r="ABL92"/>
      <c r="ABM92"/>
      <c r="ABN92"/>
      <c r="ABO92"/>
      <c r="ABP92"/>
      <c r="ABQ92"/>
      <c r="ABR92"/>
      <c r="ABS92"/>
      <c r="ABT92"/>
      <c r="ABU92"/>
      <c r="ABV92"/>
      <c r="ABW92"/>
      <c r="ABX92"/>
      <c r="ABY92"/>
      <c r="ABZ92"/>
      <c r="ACA92"/>
      <c r="ACB92"/>
      <c r="ACC92"/>
      <c r="ACD92"/>
      <c r="ACE92"/>
      <c r="ACF92"/>
      <c r="ACG92"/>
      <c r="ACH92"/>
      <c r="ACI92"/>
      <c r="ACJ92"/>
      <c r="ACK92"/>
      <c r="ACL92"/>
      <c r="ACM92"/>
      <c r="ACN92"/>
      <c r="ACO92"/>
      <c r="ACP92"/>
      <c r="ACQ92"/>
      <c r="ACR92"/>
      <c r="ACS92"/>
      <c r="ACT92"/>
      <c r="ACU92"/>
      <c r="ACV92"/>
      <c r="ACW92"/>
      <c r="ACX92"/>
      <c r="ACY92"/>
      <c r="ACZ92"/>
      <c r="ADA92"/>
      <c r="ADB92"/>
      <c r="ADC92"/>
      <c r="ADD92"/>
      <c r="ADE92"/>
      <c r="ADF92"/>
      <c r="ADG92"/>
      <c r="ADH92"/>
      <c r="ADI92"/>
      <c r="ADJ92"/>
      <c r="ADK92"/>
      <c r="ADL92"/>
      <c r="ADM92"/>
      <c r="ADN92"/>
      <c r="ADO92"/>
      <c r="ADP92"/>
      <c r="ADQ92"/>
      <c r="ADR92"/>
      <c r="ADS92"/>
      <c r="ADT92"/>
      <c r="ADU92"/>
      <c r="ADV92"/>
      <c r="ADW92"/>
      <c r="ADX92"/>
      <c r="ADY92"/>
      <c r="ADZ92"/>
      <c r="AEA92"/>
      <c r="AEB92"/>
      <c r="AEC92"/>
      <c r="AED92"/>
      <c r="AEE92"/>
      <c r="AEF92"/>
      <c r="AEG92"/>
      <c r="AEH92"/>
      <c r="AEI92"/>
      <c r="AEJ92"/>
      <c r="AEK92"/>
      <c r="AEL92"/>
      <c r="AEM92"/>
      <c r="AEN92"/>
      <c r="AEO92"/>
      <c r="AEP92"/>
      <c r="AEQ92"/>
      <c r="AER92"/>
      <c r="AES92"/>
      <c r="AET92"/>
      <c r="AEU92"/>
      <c r="AEV92"/>
      <c r="AEW92"/>
      <c r="AEX92"/>
      <c r="AEY92"/>
      <c r="AEZ92"/>
      <c r="AFA92"/>
      <c r="AFB92"/>
      <c r="AFC92"/>
      <c r="AFD92"/>
      <c r="AFE92"/>
      <c r="AFF92"/>
      <c r="AFG92"/>
      <c r="AFH92"/>
      <c r="AFI92"/>
      <c r="AFJ92"/>
      <c r="AFK92"/>
      <c r="AFL92"/>
      <c r="AFM92"/>
      <c r="AFN92"/>
      <c r="AFO92"/>
      <c r="AFP92"/>
      <c r="AFQ92"/>
      <c r="AFR92"/>
      <c r="AFS92"/>
      <c r="AFT92"/>
      <c r="AFU92"/>
      <c r="AFV92"/>
      <c r="AFW92"/>
      <c r="AFX92"/>
      <c r="AFY92"/>
      <c r="AFZ92"/>
      <c r="AGA92"/>
      <c r="AGB92"/>
      <c r="AGC92"/>
      <c r="AGD92"/>
      <c r="AGE92"/>
      <c r="AGF92"/>
      <c r="AGG92"/>
      <c r="AGH92"/>
      <c r="AGI92"/>
      <c r="AGJ92"/>
      <c r="AGK92"/>
      <c r="AGL92"/>
      <c r="AGM92"/>
      <c r="AGN92"/>
      <c r="AGO92"/>
      <c r="AGP92"/>
      <c r="AGQ92"/>
      <c r="AGR92"/>
      <c r="AGS92"/>
      <c r="AGT92"/>
      <c r="AGU92"/>
      <c r="AGV92"/>
      <c r="AGW92"/>
      <c r="AGX92"/>
      <c r="AGY92"/>
      <c r="AGZ92"/>
      <c r="AHA92"/>
      <c r="AHB92"/>
      <c r="AHC92"/>
      <c r="AHD92"/>
      <c r="AHE92"/>
      <c r="AHF92"/>
      <c r="AHG92"/>
      <c r="AHH92"/>
      <c r="AHI92"/>
      <c r="AHJ92"/>
      <c r="AHK92"/>
      <c r="AHL92"/>
      <c r="AHM92"/>
      <c r="AHN92"/>
      <c r="AHO92"/>
      <c r="AHP92"/>
      <c r="AHQ92"/>
      <c r="AHR92"/>
      <c r="AHS92"/>
      <c r="AHT92"/>
      <c r="AHU92"/>
      <c r="AHV92"/>
      <c r="AHW92"/>
      <c r="AHX92"/>
      <c r="AHY92"/>
      <c r="AHZ92"/>
      <c r="AIA92"/>
      <c r="AIB92"/>
      <c r="AIC92"/>
      <c r="AID92"/>
      <c r="AIE92"/>
      <c r="AIF92"/>
      <c r="AIG92"/>
      <c r="AIH92"/>
      <c r="AII92"/>
      <c r="AIJ92"/>
      <c r="AIK92"/>
      <c r="AIL92"/>
      <c r="AIM92"/>
      <c r="AIN92"/>
      <c r="AIO92"/>
      <c r="AIP92"/>
      <c r="AIQ92"/>
      <c r="AIR92"/>
      <c r="AIS92"/>
      <c r="AIT92"/>
      <c r="AIU92"/>
      <c r="AIV92"/>
      <c r="AIW92"/>
      <c r="AIX92"/>
      <c r="AIY92"/>
      <c r="AIZ92"/>
      <c r="AJA92"/>
      <c r="AJB92"/>
      <c r="AJC92"/>
      <c r="AJD92"/>
      <c r="AJE92"/>
      <c r="AJF92"/>
      <c r="AJG92"/>
      <c r="AJH92"/>
      <c r="AJI92"/>
      <c r="AJJ92"/>
      <c r="AJK92"/>
      <c r="AJL92"/>
      <c r="AJM92"/>
      <c r="AJN92"/>
      <c r="AJO92"/>
      <c r="AJP92"/>
      <c r="AJQ92"/>
      <c r="AJR92"/>
      <c r="AJS92"/>
      <c r="AJT92"/>
      <c r="AJU92"/>
      <c r="AJV92"/>
      <c r="AJW92"/>
      <c r="AJX92"/>
      <c r="AJY92"/>
      <c r="AJZ92"/>
      <c r="AKA92"/>
      <c r="AKB92"/>
      <c r="AKC92"/>
      <c r="AKD92"/>
      <c r="AKE92"/>
      <c r="AKF92"/>
      <c r="AKG92"/>
      <c r="AKH92"/>
      <c r="AKI92"/>
      <c r="AKJ92"/>
      <c r="AKK92"/>
      <c r="AKL92"/>
      <c r="AKM92"/>
      <c r="AKN92"/>
      <c r="AKO92"/>
      <c r="AKP92"/>
      <c r="AKQ92"/>
      <c r="AKR92"/>
      <c r="AKS92"/>
      <c r="AKT92"/>
      <c r="AKU92"/>
      <c r="AKV92"/>
      <c r="AKW92"/>
      <c r="AKX92"/>
      <c r="AKY92"/>
      <c r="AKZ92"/>
      <c r="ALA92"/>
      <c r="ALB92"/>
      <c r="ALC92"/>
      <c r="ALD92"/>
      <c r="ALE92"/>
      <c r="ALF92"/>
      <c r="ALG92"/>
      <c r="ALH92"/>
      <c r="ALI92"/>
      <c r="ALJ92"/>
      <c r="ALK92"/>
      <c r="ALL92"/>
      <c r="ALM92"/>
      <c r="ALN92"/>
      <c r="ALO92"/>
      <c r="ALP92"/>
      <c r="ALQ92"/>
      <c r="ALR92"/>
      <c r="ALS92"/>
      <c r="ALT92"/>
      <c r="ALU92"/>
      <c r="ALV92"/>
      <c r="ALW92"/>
      <c r="ALX92"/>
      <c r="ALY92"/>
      <c r="ALZ92"/>
      <c r="AMA92"/>
      <c r="AMB92"/>
      <c r="AMC92"/>
      <c r="AMD92"/>
      <c r="AME92"/>
      <c r="AMF92"/>
      <c r="AMG92"/>
      <c r="AMH92"/>
      <c r="AMI92"/>
      <c r="AMJ92"/>
      <c r="AMK92"/>
      <c r="AML92"/>
      <c r="AMM92"/>
      <c r="AMN92"/>
      <c r="AMO92"/>
      <c r="AMP92"/>
      <c r="AMQ92"/>
      <c r="AMR92"/>
      <c r="AMS92"/>
      <c r="AMT92"/>
      <c r="AMU92"/>
      <c r="AMV92"/>
      <c r="AMW92"/>
      <c r="AMX92"/>
      <c r="AMY92"/>
      <c r="AMZ92"/>
      <c r="ANA92"/>
      <c r="ANB92"/>
      <c r="ANC92"/>
      <c r="AND92"/>
      <c r="ANE92"/>
      <c r="ANF92"/>
      <c r="ANG92"/>
      <c r="ANH92"/>
      <c r="ANI92"/>
      <c r="ANJ92"/>
      <c r="ANK92"/>
      <c r="ANL92"/>
      <c r="ANM92"/>
      <c r="ANN92"/>
      <c r="ANO92"/>
      <c r="ANP92"/>
      <c r="ANQ92"/>
      <c r="ANR92"/>
      <c r="ANS92"/>
      <c r="ANT92"/>
      <c r="ANU92"/>
      <c r="ANV92"/>
      <c r="ANW92"/>
      <c r="ANX92"/>
      <c r="ANY92"/>
      <c r="ANZ92"/>
      <c r="AOA92"/>
      <c r="AOB92"/>
      <c r="AOC92"/>
      <c r="AOD92"/>
      <c r="AOE92"/>
      <c r="AOF92"/>
      <c r="AOG92"/>
      <c r="AOH92"/>
      <c r="AOI92"/>
      <c r="AOJ92"/>
      <c r="AOK92"/>
      <c r="AOL92"/>
      <c r="AOM92"/>
      <c r="AON92"/>
      <c r="AOO92"/>
      <c r="AOP92"/>
      <c r="AOQ92"/>
      <c r="AOR92"/>
      <c r="AOS92"/>
      <c r="AOT92"/>
      <c r="AOU92"/>
      <c r="AOV92"/>
      <c r="AOW92"/>
      <c r="AOX92"/>
      <c r="AOY92"/>
      <c r="AOZ92"/>
      <c r="APA92"/>
      <c r="APB92"/>
      <c r="APC92"/>
      <c r="APD92"/>
      <c r="APE92"/>
      <c r="APF92"/>
      <c r="APG92"/>
      <c r="APH92"/>
      <c r="API92"/>
      <c r="APJ92"/>
      <c r="APK92"/>
      <c r="APL92"/>
      <c r="APM92"/>
      <c r="APN92"/>
      <c r="APO92"/>
      <c r="APP92"/>
      <c r="APQ92"/>
      <c r="APR92"/>
      <c r="APS92"/>
      <c r="APT92"/>
      <c r="APU92"/>
      <c r="APV92"/>
      <c r="APW92"/>
      <c r="APX92"/>
      <c r="APY92"/>
      <c r="APZ92"/>
      <c r="AQA92"/>
      <c r="AQB92"/>
      <c r="AQC92"/>
      <c r="AQD92"/>
      <c r="AQE92"/>
      <c r="AQF92"/>
      <c r="AQG92"/>
      <c r="AQH92"/>
      <c r="AQI92"/>
      <c r="AQJ92"/>
      <c r="AQK92"/>
      <c r="AQL92"/>
      <c r="AQM92"/>
      <c r="AQN92"/>
      <c r="AQO92"/>
      <c r="AQP92"/>
      <c r="AQQ92"/>
      <c r="AQR92"/>
      <c r="AQS92"/>
      <c r="AQT92"/>
      <c r="AQU92"/>
      <c r="AQV92"/>
      <c r="AQW92"/>
      <c r="AQX92"/>
      <c r="AQY92"/>
      <c r="AQZ92"/>
      <c r="ARA92"/>
      <c r="ARB92"/>
      <c r="ARC92"/>
      <c r="ARD92"/>
      <c r="ARE92"/>
      <c r="ARF92"/>
      <c r="ARG92"/>
      <c r="ARH92"/>
      <c r="ARI92"/>
      <c r="ARJ92"/>
      <c r="ARK92"/>
      <c r="ARL92"/>
      <c r="ARM92"/>
      <c r="ARN92"/>
      <c r="ARO92"/>
      <c r="ARP92"/>
      <c r="ARQ92"/>
      <c r="ARR92"/>
      <c r="ARS92"/>
      <c r="ART92"/>
      <c r="ARU92"/>
      <c r="ARV92"/>
      <c r="ARW92"/>
      <c r="ARX92"/>
      <c r="ARY92"/>
      <c r="ARZ92"/>
      <c r="ASA92"/>
      <c r="ASB92"/>
      <c r="ASC92"/>
      <c r="ASD92"/>
      <c r="ASE92"/>
      <c r="ASF92"/>
      <c r="ASG92"/>
      <c r="ASH92"/>
      <c r="ASI92"/>
      <c r="ASJ92"/>
      <c r="ASK92"/>
      <c r="ASL92"/>
      <c r="ASM92"/>
      <c r="ASN92"/>
      <c r="ASO92"/>
      <c r="ASP92"/>
      <c r="ASQ92"/>
      <c r="ASR92"/>
      <c r="ASS92"/>
      <c r="AST92"/>
      <c r="ASU92"/>
      <c r="ASV92"/>
      <c r="ASW92"/>
      <c r="ASX92"/>
      <c r="ASY92"/>
      <c r="ASZ92"/>
      <c r="ATA92"/>
      <c r="ATB92"/>
      <c r="ATC92"/>
      <c r="ATD92"/>
      <c r="ATE92"/>
      <c r="ATF92"/>
      <c r="ATG92"/>
      <c r="ATH92"/>
      <c r="ATI92"/>
      <c r="ATJ92"/>
      <c r="ATK92"/>
      <c r="ATL92"/>
      <c r="ATM92"/>
      <c r="ATN92"/>
      <c r="ATO92"/>
      <c r="ATP92"/>
      <c r="ATQ92"/>
      <c r="ATR92"/>
      <c r="ATS92"/>
      <c r="ATT92"/>
      <c r="ATU92"/>
      <c r="ATV92"/>
      <c r="ATW92"/>
      <c r="ATX92"/>
      <c r="ATY92"/>
      <c r="ATZ92"/>
      <c r="AUA92"/>
      <c r="AUB92"/>
      <c r="AUC92"/>
      <c r="AUD92"/>
      <c r="AUE92"/>
      <c r="AUF92"/>
      <c r="AUG92"/>
      <c r="AUH92"/>
      <c r="AUI92"/>
      <c r="AUJ92"/>
      <c r="AUK92"/>
      <c r="AUL92"/>
      <c r="AUM92"/>
      <c r="AUN92"/>
      <c r="AUO92"/>
      <c r="AUP92"/>
      <c r="AUQ92"/>
      <c r="AUR92"/>
      <c r="AUS92"/>
      <c r="AUT92"/>
      <c r="AUU92"/>
      <c r="AUV92"/>
      <c r="AUW92"/>
      <c r="AUX92"/>
      <c r="AUY92"/>
      <c r="AUZ92"/>
      <c r="AVA92"/>
      <c r="AVB92"/>
      <c r="AVC92"/>
      <c r="AVD92"/>
      <c r="AVE92"/>
      <c r="AVF92"/>
      <c r="AVG92"/>
      <c r="AVH92"/>
      <c r="AVI92"/>
      <c r="AVJ92"/>
      <c r="AVK92"/>
      <c r="AVL92"/>
      <c r="AVM92"/>
      <c r="AVN92"/>
      <c r="AVO92"/>
      <c r="AVP92"/>
      <c r="AVQ92"/>
      <c r="AVR92"/>
      <c r="AVS92"/>
      <c r="AVT92"/>
      <c r="AVU92"/>
      <c r="AVV92"/>
      <c r="AVW92"/>
      <c r="AVX92"/>
      <c r="AVY92"/>
      <c r="AVZ92"/>
      <c r="AWA92"/>
    </row>
    <row r="93" spans="1:1275" ht="15" x14ac:dyDescent="0.25">
      <c r="A93" s="41" t="s">
        <v>1929</v>
      </c>
      <c r="B93" s="40">
        <v>1</v>
      </c>
      <c r="C93" s="40">
        <v>36000</v>
      </c>
      <c r="D93" s="40">
        <v>1</v>
      </c>
      <c r="E93" s="40">
        <v>12000</v>
      </c>
      <c r="F93" s="40">
        <v>3</v>
      </c>
      <c r="G93" s="40">
        <v>15206.427249917631</v>
      </c>
      <c r="H93" s="40"/>
      <c r="I93" s="40"/>
      <c r="J93" s="40">
        <v>5</v>
      </c>
      <c r="K93" s="40">
        <v>18723.856349950576</v>
      </c>
      <c r="L93" s="40">
        <v>1</v>
      </c>
      <c r="M93" s="40">
        <v>30000</v>
      </c>
      <c r="N93" s="40"/>
      <c r="O93" s="40"/>
      <c r="P93" s="40"/>
      <c r="Q93" s="40"/>
      <c r="R93" s="40">
        <v>1</v>
      </c>
      <c r="S93" s="40">
        <v>35000</v>
      </c>
      <c r="T93" s="40">
        <v>2</v>
      </c>
      <c r="U93" s="40">
        <v>32500</v>
      </c>
      <c r="V93" s="40"/>
      <c r="W93" s="40"/>
      <c r="X93" s="40">
        <v>1</v>
      </c>
      <c r="Y93" s="40">
        <v>28353.650809742252</v>
      </c>
      <c r="Z93" s="40"/>
      <c r="AA93" s="40"/>
      <c r="AB93" s="40"/>
      <c r="AC93" s="40"/>
      <c r="AD93" s="40">
        <v>1</v>
      </c>
      <c r="AE93" s="40">
        <v>28353.650809742252</v>
      </c>
      <c r="AF93" s="40"/>
      <c r="AG93" s="40"/>
      <c r="AH93" s="40"/>
      <c r="AI93" s="40"/>
      <c r="AJ93" s="40"/>
      <c r="AK93" s="40"/>
      <c r="AL93" s="40"/>
      <c r="AM93" s="40"/>
      <c r="AN93" s="40"/>
      <c r="AO93" s="40"/>
      <c r="AP93" s="40">
        <v>8</v>
      </c>
      <c r="AQ93" s="40">
        <v>23371.61656993689</v>
      </c>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c r="AAA93"/>
      <c r="AAB93"/>
      <c r="AAC93"/>
      <c r="AAD93"/>
      <c r="AAE93"/>
      <c r="AAF93"/>
      <c r="AAG93"/>
      <c r="AAH93"/>
      <c r="AAI93"/>
      <c r="AAJ93"/>
      <c r="AAK93"/>
      <c r="AAL93"/>
      <c r="AAM93"/>
      <c r="AAN93"/>
      <c r="AAO93"/>
      <c r="AAP93"/>
      <c r="AAQ93"/>
      <c r="AAR93"/>
      <c r="AAS93"/>
      <c r="AAT93"/>
      <c r="AAU93"/>
      <c r="AAV93"/>
      <c r="AAW93"/>
      <c r="AAX93"/>
      <c r="AAY93"/>
      <c r="AAZ93"/>
      <c r="ABA93"/>
      <c r="ABB93"/>
      <c r="ABC93"/>
      <c r="ABD93"/>
      <c r="ABE93"/>
      <c r="ABF93"/>
      <c r="ABG93"/>
      <c r="ABH93"/>
      <c r="ABI93"/>
      <c r="ABJ93"/>
      <c r="ABK93"/>
      <c r="ABL93"/>
      <c r="ABM93"/>
      <c r="ABN93"/>
      <c r="ABO93"/>
      <c r="ABP93"/>
      <c r="ABQ93"/>
      <c r="ABR93"/>
      <c r="ABS93"/>
      <c r="ABT93"/>
      <c r="ABU93"/>
      <c r="ABV93"/>
      <c r="ABW93"/>
      <c r="ABX93"/>
      <c r="ABY93"/>
      <c r="ABZ93"/>
      <c r="ACA93"/>
      <c r="ACB93"/>
      <c r="ACC93"/>
      <c r="ACD93"/>
      <c r="ACE93"/>
      <c r="ACF93"/>
      <c r="ACG93"/>
      <c r="ACH93"/>
      <c r="ACI93"/>
      <c r="ACJ93"/>
      <c r="ACK93"/>
      <c r="ACL93"/>
      <c r="ACM93"/>
      <c r="ACN93"/>
      <c r="ACO93"/>
      <c r="ACP93"/>
      <c r="ACQ93"/>
      <c r="ACR93"/>
      <c r="ACS93"/>
      <c r="ACT93"/>
      <c r="ACU93"/>
      <c r="ACV93"/>
      <c r="ACW93"/>
      <c r="ACX93"/>
      <c r="ACY93"/>
      <c r="ACZ93"/>
      <c r="ADA93"/>
      <c r="ADB93"/>
      <c r="ADC93"/>
      <c r="ADD93"/>
      <c r="ADE93"/>
      <c r="ADF93"/>
      <c r="ADG93"/>
      <c r="ADH93"/>
      <c r="ADI93"/>
      <c r="ADJ93"/>
      <c r="ADK93"/>
      <c r="ADL93"/>
      <c r="ADM93"/>
      <c r="ADN93"/>
      <c r="ADO93"/>
      <c r="ADP93"/>
      <c r="ADQ93"/>
      <c r="ADR93"/>
      <c r="ADS93"/>
      <c r="ADT93"/>
      <c r="ADU93"/>
      <c r="ADV93"/>
      <c r="ADW93"/>
      <c r="ADX93"/>
      <c r="ADY93"/>
      <c r="ADZ93"/>
      <c r="AEA93"/>
      <c r="AEB93"/>
      <c r="AEC93"/>
      <c r="AED93"/>
      <c r="AEE93"/>
      <c r="AEF93"/>
      <c r="AEG93"/>
      <c r="AEH93"/>
      <c r="AEI93"/>
      <c r="AEJ93"/>
      <c r="AEK93"/>
      <c r="AEL93"/>
      <c r="AEM93"/>
      <c r="AEN93"/>
      <c r="AEO93"/>
      <c r="AEP93"/>
      <c r="AEQ93"/>
      <c r="AER93"/>
      <c r="AES93"/>
      <c r="AET93"/>
      <c r="AEU93"/>
      <c r="AEV93"/>
      <c r="AEW93"/>
      <c r="AEX93"/>
      <c r="AEY93"/>
      <c r="AEZ93"/>
      <c r="AFA93"/>
      <c r="AFB93"/>
      <c r="AFC93"/>
      <c r="AFD93"/>
      <c r="AFE93"/>
      <c r="AFF93"/>
      <c r="AFG93"/>
      <c r="AFH93"/>
      <c r="AFI93"/>
      <c r="AFJ93"/>
      <c r="AFK93"/>
      <c r="AFL93"/>
      <c r="AFM93"/>
      <c r="AFN93"/>
      <c r="AFO93"/>
      <c r="AFP93"/>
      <c r="AFQ93"/>
      <c r="AFR93"/>
      <c r="AFS93"/>
      <c r="AFT93"/>
      <c r="AFU93"/>
      <c r="AFV93"/>
      <c r="AFW93"/>
      <c r="AFX93"/>
      <c r="AFY93"/>
      <c r="AFZ93"/>
      <c r="AGA93"/>
      <c r="AGB93"/>
      <c r="AGC93"/>
      <c r="AGD93"/>
      <c r="AGE93"/>
      <c r="AGF93"/>
      <c r="AGG93"/>
      <c r="AGH93"/>
      <c r="AGI93"/>
      <c r="AGJ93"/>
      <c r="AGK93"/>
      <c r="AGL93"/>
      <c r="AGM93"/>
      <c r="AGN93"/>
      <c r="AGO93"/>
      <c r="AGP93"/>
      <c r="AGQ93"/>
      <c r="AGR93"/>
      <c r="AGS93"/>
      <c r="AGT93"/>
      <c r="AGU93"/>
      <c r="AGV93"/>
      <c r="AGW93"/>
      <c r="AGX93"/>
      <c r="AGY93"/>
      <c r="AGZ93"/>
      <c r="AHA93"/>
      <c r="AHB93"/>
      <c r="AHC93"/>
      <c r="AHD93"/>
      <c r="AHE93"/>
      <c r="AHF93"/>
      <c r="AHG93"/>
      <c r="AHH93"/>
      <c r="AHI93"/>
      <c r="AHJ93"/>
      <c r="AHK93"/>
      <c r="AHL93"/>
      <c r="AHM93"/>
      <c r="AHN93"/>
      <c r="AHO93"/>
      <c r="AHP93"/>
      <c r="AHQ93"/>
      <c r="AHR93"/>
      <c r="AHS93"/>
      <c r="AHT93"/>
      <c r="AHU93"/>
      <c r="AHV93"/>
      <c r="AHW93"/>
      <c r="AHX93"/>
      <c r="AHY93"/>
      <c r="AHZ93"/>
      <c r="AIA93"/>
      <c r="AIB93"/>
      <c r="AIC93"/>
      <c r="AID93"/>
      <c r="AIE93"/>
      <c r="AIF93"/>
      <c r="AIG93"/>
      <c r="AIH93"/>
      <c r="AII93"/>
      <c r="AIJ93"/>
      <c r="AIK93"/>
      <c r="AIL93"/>
      <c r="AIM93"/>
      <c r="AIN93"/>
      <c r="AIO93"/>
      <c r="AIP93"/>
      <c r="AIQ93"/>
      <c r="AIR93"/>
      <c r="AIS93"/>
      <c r="AIT93"/>
      <c r="AIU93"/>
      <c r="AIV93"/>
      <c r="AIW93"/>
      <c r="AIX93"/>
      <c r="AIY93"/>
      <c r="AIZ93"/>
      <c r="AJA93"/>
      <c r="AJB93"/>
      <c r="AJC93"/>
      <c r="AJD93"/>
      <c r="AJE93"/>
      <c r="AJF93"/>
      <c r="AJG93"/>
      <c r="AJH93"/>
      <c r="AJI93"/>
      <c r="AJJ93"/>
      <c r="AJK93"/>
      <c r="AJL93"/>
      <c r="AJM93"/>
      <c r="AJN93"/>
      <c r="AJO93"/>
      <c r="AJP93"/>
      <c r="AJQ93"/>
      <c r="AJR93"/>
      <c r="AJS93"/>
      <c r="AJT93"/>
      <c r="AJU93"/>
      <c r="AJV93"/>
      <c r="AJW93"/>
      <c r="AJX93"/>
      <c r="AJY93"/>
      <c r="AJZ93"/>
      <c r="AKA93"/>
      <c r="AKB93"/>
      <c r="AKC93"/>
      <c r="AKD93"/>
      <c r="AKE93"/>
      <c r="AKF93"/>
      <c r="AKG93"/>
      <c r="AKH93"/>
      <c r="AKI93"/>
      <c r="AKJ93"/>
      <c r="AKK93"/>
      <c r="AKL93"/>
      <c r="AKM93"/>
      <c r="AKN93"/>
      <c r="AKO93"/>
      <c r="AKP93"/>
      <c r="AKQ93"/>
      <c r="AKR93"/>
      <c r="AKS93"/>
      <c r="AKT93"/>
      <c r="AKU93"/>
      <c r="AKV93"/>
      <c r="AKW93"/>
      <c r="AKX93"/>
      <c r="AKY93"/>
      <c r="AKZ93"/>
      <c r="ALA93"/>
      <c r="ALB93"/>
      <c r="ALC93"/>
      <c r="ALD93"/>
      <c r="ALE93"/>
      <c r="ALF93"/>
      <c r="ALG93"/>
      <c r="ALH93"/>
      <c r="ALI93"/>
      <c r="ALJ93"/>
      <c r="ALK93"/>
      <c r="ALL93"/>
      <c r="ALM93"/>
      <c r="ALN93"/>
      <c r="ALO93"/>
      <c r="ALP93"/>
      <c r="ALQ93"/>
      <c r="ALR93"/>
      <c r="ALS93"/>
      <c r="ALT93"/>
      <c r="ALU93"/>
      <c r="ALV93"/>
      <c r="ALW93"/>
      <c r="ALX93"/>
      <c r="ALY93"/>
      <c r="ALZ93"/>
      <c r="AMA93"/>
      <c r="AMB93"/>
      <c r="AMC93"/>
      <c r="AMD93"/>
      <c r="AME93"/>
      <c r="AMF93"/>
      <c r="AMG93"/>
      <c r="AMH93"/>
      <c r="AMI93"/>
      <c r="AMJ93"/>
      <c r="AMK93"/>
      <c r="AML93"/>
      <c r="AMM93"/>
      <c r="AMN93"/>
      <c r="AMO93"/>
      <c r="AMP93"/>
      <c r="AMQ93"/>
      <c r="AMR93"/>
      <c r="AMS93"/>
      <c r="AMT93"/>
      <c r="AMU93"/>
      <c r="AMV93"/>
      <c r="AMW93"/>
      <c r="AMX93"/>
      <c r="AMY93"/>
      <c r="AMZ93"/>
      <c r="ANA93"/>
      <c r="ANB93"/>
      <c r="ANC93"/>
      <c r="AND93"/>
      <c r="ANE93"/>
      <c r="ANF93"/>
      <c r="ANG93"/>
      <c r="ANH93"/>
      <c r="ANI93"/>
      <c r="ANJ93"/>
      <c r="ANK93"/>
      <c r="ANL93"/>
      <c r="ANM93"/>
      <c r="ANN93"/>
      <c r="ANO93"/>
      <c r="ANP93"/>
      <c r="ANQ93"/>
      <c r="ANR93"/>
      <c r="ANS93"/>
      <c r="ANT93"/>
      <c r="ANU93"/>
      <c r="ANV93"/>
      <c r="ANW93"/>
      <c r="ANX93"/>
      <c r="ANY93"/>
      <c r="ANZ93"/>
      <c r="AOA93"/>
      <c r="AOB93"/>
      <c r="AOC93"/>
      <c r="AOD93"/>
      <c r="AOE93"/>
      <c r="AOF93"/>
      <c r="AOG93"/>
      <c r="AOH93"/>
      <c r="AOI93"/>
      <c r="AOJ93"/>
      <c r="AOK93"/>
      <c r="AOL93"/>
      <c r="AOM93"/>
      <c r="AON93"/>
      <c r="AOO93"/>
      <c r="AOP93"/>
      <c r="AOQ93"/>
      <c r="AOR93"/>
      <c r="AOS93"/>
      <c r="AOT93"/>
      <c r="AOU93"/>
      <c r="AOV93"/>
      <c r="AOW93"/>
      <c r="AOX93"/>
      <c r="AOY93"/>
      <c r="AOZ93"/>
      <c r="APA93"/>
      <c r="APB93"/>
      <c r="APC93"/>
      <c r="APD93"/>
      <c r="APE93"/>
      <c r="APF93"/>
      <c r="APG93"/>
      <c r="APH93"/>
      <c r="API93"/>
      <c r="APJ93"/>
      <c r="APK93"/>
      <c r="APL93"/>
      <c r="APM93"/>
      <c r="APN93"/>
      <c r="APO93"/>
      <c r="APP93"/>
      <c r="APQ93"/>
      <c r="APR93"/>
      <c r="APS93"/>
      <c r="APT93"/>
      <c r="APU93"/>
      <c r="APV93"/>
      <c r="APW93"/>
      <c r="APX93"/>
      <c r="APY93"/>
      <c r="APZ93"/>
      <c r="AQA93"/>
      <c r="AQB93"/>
      <c r="AQC93"/>
      <c r="AQD93"/>
      <c r="AQE93"/>
      <c r="AQF93"/>
      <c r="AQG93"/>
      <c r="AQH93"/>
      <c r="AQI93"/>
      <c r="AQJ93"/>
      <c r="AQK93"/>
      <c r="AQL93"/>
      <c r="AQM93"/>
      <c r="AQN93"/>
      <c r="AQO93"/>
      <c r="AQP93"/>
      <c r="AQQ93"/>
      <c r="AQR93"/>
      <c r="AQS93"/>
      <c r="AQT93"/>
      <c r="AQU93"/>
      <c r="AQV93"/>
      <c r="AQW93"/>
      <c r="AQX93"/>
      <c r="AQY93"/>
      <c r="AQZ93"/>
      <c r="ARA93"/>
      <c r="ARB93"/>
      <c r="ARC93"/>
      <c r="ARD93"/>
      <c r="ARE93"/>
      <c r="ARF93"/>
      <c r="ARG93"/>
      <c r="ARH93"/>
      <c r="ARI93"/>
      <c r="ARJ93"/>
      <c r="ARK93"/>
      <c r="ARL93"/>
      <c r="ARM93"/>
      <c r="ARN93"/>
      <c r="ARO93"/>
      <c r="ARP93"/>
      <c r="ARQ93"/>
      <c r="ARR93"/>
      <c r="ARS93"/>
      <c r="ART93"/>
      <c r="ARU93"/>
      <c r="ARV93"/>
      <c r="ARW93"/>
      <c r="ARX93"/>
      <c r="ARY93"/>
      <c r="ARZ93"/>
      <c r="ASA93"/>
      <c r="ASB93"/>
      <c r="ASC93"/>
      <c r="ASD93"/>
      <c r="ASE93"/>
      <c r="ASF93"/>
      <c r="ASG93"/>
      <c r="ASH93"/>
      <c r="ASI93"/>
      <c r="ASJ93"/>
      <c r="ASK93"/>
      <c r="ASL93"/>
      <c r="ASM93"/>
      <c r="ASN93"/>
      <c r="ASO93"/>
      <c r="ASP93"/>
      <c r="ASQ93"/>
      <c r="ASR93"/>
      <c r="ASS93"/>
      <c r="AST93"/>
      <c r="ASU93"/>
      <c r="ASV93"/>
      <c r="ASW93"/>
      <c r="ASX93"/>
      <c r="ASY93"/>
      <c r="ASZ93"/>
      <c r="ATA93"/>
      <c r="ATB93"/>
      <c r="ATC93"/>
      <c r="ATD93"/>
      <c r="ATE93"/>
      <c r="ATF93"/>
      <c r="ATG93"/>
      <c r="ATH93"/>
      <c r="ATI93"/>
      <c r="ATJ93"/>
      <c r="ATK93"/>
      <c r="ATL93"/>
      <c r="ATM93"/>
      <c r="ATN93"/>
      <c r="ATO93"/>
      <c r="ATP93"/>
      <c r="ATQ93"/>
      <c r="ATR93"/>
      <c r="ATS93"/>
      <c r="ATT93"/>
      <c r="ATU93"/>
      <c r="ATV93"/>
      <c r="ATW93"/>
      <c r="ATX93"/>
      <c r="ATY93"/>
      <c r="ATZ93"/>
      <c r="AUA93"/>
      <c r="AUB93"/>
      <c r="AUC93"/>
      <c r="AUD93"/>
      <c r="AUE93"/>
      <c r="AUF93"/>
      <c r="AUG93"/>
      <c r="AUH93"/>
      <c r="AUI93"/>
      <c r="AUJ93"/>
      <c r="AUK93"/>
      <c r="AUL93"/>
      <c r="AUM93"/>
      <c r="AUN93"/>
      <c r="AUO93"/>
      <c r="AUP93"/>
      <c r="AUQ93"/>
      <c r="AUR93"/>
      <c r="AUS93"/>
      <c r="AUT93"/>
      <c r="AUU93"/>
      <c r="AUV93"/>
      <c r="AUW93"/>
      <c r="AUX93"/>
      <c r="AUY93"/>
      <c r="AUZ93"/>
      <c r="AVA93"/>
      <c r="AVB93"/>
      <c r="AVC93"/>
      <c r="AVD93"/>
      <c r="AVE93"/>
      <c r="AVF93"/>
      <c r="AVG93"/>
      <c r="AVH93"/>
      <c r="AVI93"/>
      <c r="AVJ93"/>
      <c r="AVK93"/>
      <c r="AVL93"/>
      <c r="AVM93"/>
      <c r="AVN93"/>
      <c r="AVO93"/>
      <c r="AVP93"/>
      <c r="AVQ93"/>
      <c r="AVR93"/>
      <c r="AVS93"/>
      <c r="AVT93"/>
      <c r="AVU93"/>
      <c r="AVV93"/>
      <c r="AVW93"/>
      <c r="AVX93"/>
      <c r="AVY93"/>
      <c r="AVZ93"/>
      <c r="AWA93"/>
    </row>
    <row r="94" spans="1:1275" ht="15" x14ac:dyDescent="0.25">
      <c r="A94" s="41" t="s">
        <v>146</v>
      </c>
      <c r="B94" s="40"/>
      <c r="C94" s="40"/>
      <c r="D94" s="40">
        <v>1</v>
      </c>
      <c r="E94" s="40">
        <v>120000</v>
      </c>
      <c r="F94" s="40">
        <v>1</v>
      </c>
      <c r="G94" s="40">
        <v>59819.107020370408</v>
      </c>
      <c r="H94" s="40"/>
      <c r="I94" s="40"/>
      <c r="J94" s="40">
        <v>2</v>
      </c>
      <c r="K94" s="40">
        <v>89909.5535101852</v>
      </c>
      <c r="L94" s="40"/>
      <c r="M94" s="40"/>
      <c r="N94" s="40">
        <v>2</v>
      </c>
      <c r="O94" s="40">
        <v>65909.5535101852</v>
      </c>
      <c r="P94" s="40">
        <v>2</v>
      </c>
      <c r="Q94" s="40">
        <v>63807.047488395096</v>
      </c>
      <c r="R94" s="40">
        <v>2</v>
      </c>
      <c r="S94" s="40">
        <v>53837.196318333372</v>
      </c>
      <c r="T94" s="40">
        <v>6</v>
      </c>
      <c r="U94" s="40">
        <v>61184.599105637892</v>
      </c>
      <c r="V94" s="40"/>
      <c r="W94" s="40"/>
      <c r="X94" s="40"/>
      <c r="Y94" s="40"/>
      <c r="Z94" s="40">
        <v>3</v>
      </c>
      <c r="AA94" s="40">
        <v>94381.257743251088</v>
      </c>
      <c r="AB94" s="40"/>
      <c r="AC94" s="40"/>
      <c r="AD94" s="40">
        <v>3</v>
      </c>
      <c r="AE94" s="40">
        <v>94381.257743251088</v>
      </c>
      <c r="AF94" s="40"/>
      <c r="AG94" s="40"/>
      <c r="AH94" s="40"/>
      <c r="AI94" s="40"/>
      <c r="AJ94" s="40">
        <v>3</v>
      </c>
      <c r="AK94" s="40">
        <v>55871.364992263399</v>
      </c>
      <c r="AL94" s="40">
        <v>1</v>
      </c>
      <c r="AM94" s="40">
        <v>56628.754645950656</v>
      </c>
      <c r="AN94" s="40">
        <v>4</v>
      </c>
      <c r="AO94" s="40">
        <v>56060.712405685212</v>
      </c>
      <c r="AP94" s="40">
        <v>15</v>
      </c>
      <c r="AQ94" s="40">
        <v>70287.554967112796</v>
      </c>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c r="VH94"/>
      <c r="VI94"/>
      <c r="VJ94"/>
      <c r="VK94"/>
      <c r="VL94"/>
      <c r="VM94"/>
      <c r="VN94"/>
      <c r="VO94"/>
      <c r="VP94"/>
      <c r="VQ94"/>
      <c r="VR94"/>
      <c r="VS94"/>
      <c r="VT94"/>
      <c r="VU94"/>
      <c r="VV94"/>
      <c r="VW94"/>
      <c r="VX94"/>
      <c r="VY94"/>
      <c r="VZ94"/>
      <c r="WA94"/>
      <c r="WB94"/>
      <c r="WC94"/>
      <c r="WD94"/>
      <c r="WE94"/>
      <c r="WF94"/>
      <c r="WG94"/>
      <c r="WH94"/>
      <c r="WI94"/>
      <c r="WJ94"/>
      <c r="WK94"/>
      <c r="WL94"/>
      <c r="WM94"/>
      <c r="WN94"/>
      <c r="WO94"/>
      <c r="WP94"/>
      <c r="WQ94"/>
      <c r="WR94"/>
      <c r="WS94"/>
      <c r="WT94"/>
      <c r="WU94"/>
      <c r="WV94"/>
      <c r="WW94"/>
      <c r="WX94"/>
      <c r="WY94"/>
      <c r="WZ94"/>
      <c r="XA94"/>
      <c r="XB94"/>
      <c r="XC94"/>
      <c r="XD94"/>
      <c r="XE94"/>
      <c r="XF94"/>
      <c r="XG94"/>
      <c r="XH94"/>
      <c r="XI94"/>
      <c r="XJ94"/>
      <c r="XK94"/>
      <c r="XL94"/>
      <c r="XM94"/>
      <c r="XN94"/>
      <c r="XO94"/>
      <c r="XP94"/>
      <c r="XQ94"/>
      <c r="XR94"/>
      <c r="XS94"/>
      <c r="XT94"/>
      <c r="XU94"/>
      <c r="XV94"/>
      <c r="XW94"/>
      <c r="XX94"/>
      <c r="XY94"/>
      <c r="XZ94"/>
      <c r="YA94"/>
      <c r="YB94"/>
      <c r="YC94"/>
      <c r="YD94"/>
      <c r="YE94"/>
      <c r="YF94"/>
      <c r="YG94"/>
      <c r="YH94"/>
      <c r="YI94"/>
      <c r="YJ94"/>
      <c r="YK94"/>
      <c r="YL94"/>
      <c r="YM94"/>
      <c r="YN94"/>
      <c r="YO94"/>
      <c r="YP94"/>
      <c r="YQ94"/>
      <c r="YR94"/>
      <c r="YS94"/>
      <c r="YT94"/>
      <c r="YU94"/>
      <c r="YV94"/>
      <c r="YW94"/>
      <c r="YX94"/>
      <c r="YY94"/>
      <c r="YZ94"/>
      <c r="ZA94"/>
      <c r="ZB94"/>
      <c r="ZC94"/>
      <c r="ZD94"/>
      <c r="ZE94"/>
      <c r="ZF94"/>
      <c r="ZG94"/>
      <c r="ZH94"/>
      <c r="ZI94"/>
      <c r="ZJ94"/>
      <c r="ZK94"/>
      <c r="ZL94"/>
      <c r="ZM94"/>
      <c r="ZN94"/>
      <c r="ZO94"/>
      <c r="ZP94"/>
      <c r="ZQ94"/>
      <c r="ZR94"/>
      <c r="ZS94"/>
      <c r="ZT94"/>
      <c r="ZU94"/>
      <c r="ZV94"/>
      <c r="ZW94"/>
      <c r="ZX94"/>
      <c r="ZY94"/>
      <c r="ZZ94"/>
      <c r="AAA94"/>
      <c r="AAB94"/>
      <c r="AAC94"/>
      <c r="AAD94"/>
      <c r="AAE94"/>
      <c r="AAF94"/>
      <c r="AAG94"/>
      <c r="AAH94"/>
      <c r="AAI94"/>
      <c r="AAJ94"/>
      <c r="AAK94"/>
      <c r="AAL94"/>
      <c r="AAM94"/>
      <c r="AAN94"/>
      <c r="AAO94"/>
      <c r="AAP94"/>
      <c r="AAQ94"/>
      <c r="AAR94"/>
      <c r="AAS94"/>
      <c r="AAT94"/>
      <c r="AAU94"/>
      <c r="AAV94"/>
      <c r="AAW94"/>
      <c r="AAX94"/>
      <c r="AAY94"/>
      <c r="AAZ94"/>
      <c r="ABA94"/>
      <c r="ABB94"/>
      <c r="ABC94"/>
      <c r="ABD94"/>
      <c r="ABE94"/>
      <c r="ABF94"/>
      <c r="ABG94"/>
      <c r="ABH94"/>
      <c r="ABI94"/>
      <c r="ABJ94"/>
      <c r="ABK94"/>
      <c r="ABL94"/>
      <c r="ABM94"/>
      <c r="ABN94"/>
      <c r="ABO94"/>
      <c r="ABP94"/>
      <c r="ABQ94"/>
      <c r="ABR94"/>
      <c r="ABS94"/>
      <c r="ABT94"/>
      <c r="ABU94"/>
      <c r="ABV94"/>
      <c r="ABW94"/>
      <c r="ABX94"/>
      <c r="ABY94"/>
      <c r="ABZ94"/>
      <c r="ACA94"/>
      <c r="ACB94"/>
      <c r="ACC94"/>
      <c r="ACD94"/>
      <c r="ACE94"/>
      <c r="ACF94"/>
      <c r="ACG94"/>
      <c r="ACH94"/>
      <c r="ACI94"/>
      <c r="ACJ94"/>
      <c r="ACK94"/>
      <c r="ACL94"/>
      <c r="ACM94"/>
      <c r="ACN94"/>
      <c r="ACO94"/>
      <c r="ACP94"/>
      <c r="ACQ94"/>
      <c r="ACR94"/>
      <c r="ACS94"/>
      <c r="ACT94"/>
      <c r="ACU94"/>
      <c r="ACV94"/>
      <c r="ACW94"/>
      <c r="ACX94"/>
      <c r="ACY94"/>
      <c r="ACZ94"/>
      <c r="ADA94"/>
      <c r="ADB94"/>
      <c r="ADC94"/>
      <c r="ADD94"/>
      <c r="ADE94"/>
      <c r="ADF94"/>
      <c r="ADG94"/>
      <c r="ADH94"/>
      <c r="ADI94"/>
      <c r="ADJ94"/>
      <c r="ADK94"/>
      <c r="ADL94"/>
      <c r="ADM94"/>
      <c r="ADN94"/>
      <c r="ADO94"/>
      <c r="ADP94"/>
      <c r="ADQ94"/>
      <c r="ADR94"/>
      <c r="ADS94"/>
      <c r="ADT94"/>
      <c r="ADU94"/>
      <c r="ADV94"/>
      <c r="ADW94"/>
      <c r="ADX94"/>
      <c r="ADY94"/>
      <c r="ADZ94"/>
      <c r="AEA94"/>
      <c r="AEB94"/>
      <c r="AEC94"/>
      <c r="AED94"/>
      <c r="AEE94"/>
      <c r="AEF94"/>
      <c r="AEG94"/>
      <c r="AEH94"/>
      <c r="AEI94"/>
      <c r="AEJ94"/>
      <c r="AEK94"/>
      <c r="AEL94"/>
      <c r="AEM94"/>
      <c r="AEN94"/>
      <c r="AEO94"/>
      <c r="AEP94"/>
      <c r="AEQ94"/>
      <c r="AER94"/>
      <c r="AES94"/>
      <c r="AET94"/>
      <c r="AEU94"/>
      <c r="AEV94"/>
      <c r="AEW94"/>
      <c r="AEX94"/>
      <c r="AEY94"/>
      <c r="AEZ94"/>
      <c r="AFA94"/>
      <c r="AFB94"/>
      <c r="AFC94"/>
      <c r="AFD94"/>
      <c r="AFE94"/>
      <c r="AFF94"/>
      <c r="AFG94"/>
      <c r="AFH94"/>
      <c r="AFI94"/>
      <c r="AFJ94"/>
      <c r="AFK94"/>
      <c r="AFL94"/>
      <c r="AFM94"/>
      <c r="AFN94"/>
      <c r="AFO94"/>
      <c r="AFP94"/>
      <c r="AFQ94"/>
      <c r="AFR94"/>
      <c r="AFS94"/>
      <c r="AFT94"/>
      <c r="AFU94"/>
      <c r="AFV94"/>
      <c r="AFW94"/>
      <c r="AFX94"/>
      <c r="AFY94"/>
      <c r="AFZ94"/>
      <c r="AGA94"/>
      <c r="AGB94"/>
      <c r="AGC94"/>
      <c r="AGD94"/>
      <c r="AGE94"/>
      <c r="AGF94"/>
      <c r="AGG94"/>
      <c r="AGH94"/>
      <c r="AGI94"/>
      <c r="AGJ94"/>
      <c r="AGK94"/>
      <c r="AGL94"/>
      <c r="AGM94"/>
      <c r="AGN94"/>
      <c r="AGO94"/>
      <c r="AGP94"/>
      <c r="AGQ94"/>
      <c r="AGR94"/>
      <c r="AGS94"/>
      <c r="AGT94"/>
      <c r="AGU94"/>
      <c r="AGV94"/>
      <c r="AGW94"/>
      <c r="AGX94"/>
      <c r="AGY94"/>
      <c r="AGZ94"/>
      <c r="AHA94"/>
      <c r="AHB94"/>
      <c r="AHC94"/>
      <c r="AHD94"/>
      <c r="AHE94"/>
      <c r="AHF94"/>
      <c r="AHG94"/>
      <c r="AHH94"/>
      <c r="AHI94"/>
      <c r="AHJ94"/>
      <c r="AHK94"/>
      <c r="AHL94"/>
      <c r="AHM94"/>
      <c r="AHN94"/>
      <c r="AHO94"/>
      <c r="AHP94"/>
      <c r="AHQ94"/>
      <c r="AHR94"/>
      <c r="AHS94"/>
      <c r="AHT94"/>
      <c r="AHU94"/>
      <c r="AHV94"/>
      <c r="AHW94"/>
      <c r="AHX94"/>
      <c r="AHY94"/>
      <c r="AHZ94"/>
      <c r="AIA94"/>
      <c r="AIB94"/>
      <c r="AIC94"/>
      <c r="AID94"/>
      <c r="AIE94"/>
      <c r="AIF94"/>
      <c r="AIG94"/>
      <c r="AIH94"/>
      <c r="AII94"/>
      <c r="AIJ94"/>
      <c r="AIK94"/>
      <c r="AIL94"/>
      <c r="AIM94"/>
      <c r="AIN94"/>
      <c r="AIO94"/>
      <c r="AIP94"/>
      <c r="AIQ94"/>
      <c r="AIR94"/>
      <c r="AIS94"/>
      <c r="AIT94"/>
      <c r="AIU94"/>
      <c r="AIV94"/>
      <c r="AIW94"/>
      <c r="AIX94"/>
      <c r="AIY94"/>
      <c r="AIZ94"/>
      <c r="AJA94"/>
      <c r="AJB94"/>
      <c r="AJC94"/>
      <c r="AJD94"/>
      <c r="AJE94"/>
      <c r="AJF94"/>
      <c r="AJG94"/>
      <c r="AJH94"/>
      <c r="AJI94"/>
      <c r="AJJ94"/>
      <c r="AJK94"/>
      <c r="AJL94"/>
      <c r="AJM94"/>
      <c r="AJN94"/>
      <c r="AJO94"/>
      <c r="AJP94"/>
      <c r="AJQ94"/>
      <c r="AJR94"/>
      <c r="AJS94"/>
      <c r="AJT94"/>
      <c r="AJU94"/>
      <c r="AJV94"/>
      <c r="AJW94"/>
      <c r="AJX94"/>
      <c r="AJY94"/>
      <c r="AJZ94"/>
      <c r="AKA94"/>
      <c r="AKB94"/>
      <c r="AKC94"/>
      <c r="AKD94"/>
      <c r="AKE94"/>
      <c r="AKF94"/>
      <c r="AKG94"/>
      <c r="AKH94"/>
      <c r="AKI94"/>
      <c r="AKJ94"/>
      <c r="AKK94"/>
      <c r="AKL94"/>
      <c r="AKM94"/>
      <c r="AKN94"/>
      <c r="AKO94"/>
      <c r="AKP94"/>
      <c r="AKQ94"/>
      <c r="AKR94"/>
      <c r="AKS94"/>
      <c r="AKT94"/>
      <c r="AKU94"/>
      <c r="AKV94"/>
      <c r="AKW94"/>
      <c r="AKX94"/>
      <c r="AKY94"/>
      <c r="AKZ94"/>
      <c r="ALA94"/>
      <c r="ALB94"/>
      <c r="ALC94"/>
      <c r="ALD94"/>
      <c r="ALE94"/>
      <c r="ALF94"/>
      <c r="ALG94"/>
      <c r="ALH94"/>
      <c r="ALI94"/>
      <c r="ALJ94"/>
      <c r="ALK94"/>
      <c r="ALL94"/>
      <c r="ALM94"/>
      <c r="ALN94"/>
      <c r="ALO94"/>
      <c r="ALP94"/>
      <c r="ALQ94"/>
      <c r="ALR94"/>
      <c r="ALS94"/>
      <c r="ALT94"/>
      <c r="ALU94"/>
      <c r="ALV94"/>
      <c r="ALW94"/>
      <c r="ALX94"/>
      <c r="ALY94"/>
      <c r="ALZ94"/>
      <c r="AMA94"/>
      <c r="AMB94"/>
      <c r="AMC94"/>
      <c r="AMD94"/>
      <c r="AME94"/>
      <c r="AMF94"/>
      <c r="AMG94"/>
      <c r="AMH94"/>
      <c r="AMI94"/>
      <c r="AMJ94"/>
      <c r="AMK94"/>
      <c r="AML94"/>
      <c r="AMM94"/>
      <c r="AMN94"/>
      <c r="AMO94"/>
      <c r="AMP94"/>
      <c r="AMQ94"/>
      <c r="AMR94"/>
      <c r="AMS94"/>
      <c r="AMT94"/>
      <c r="AMU94"/>
      <c r="AMV94"/>
      <c r="AMW94"/>
      <c r="AMX94"/>
      <c r="AMY94"/>
      <c r="AMZ94"/>
      <c r="ANA94"/>
      <c r="ANB94"/>
      <c r="ANC94"/>
      <c r="AND94"/>
      <c r="ANE94"/>
      <c r="ANF94"/>
      <c r="ANG94"/>
      <c r="ANH94"/>
      <c r="ANI94"/>
      <c r="ANJ94"/>
      <c r="ANK94"/>
      <c r="ANL94"/>
      <c r="ANM94"/>
      <c r="ANN94"/>
      <c r="ANO94"/>
      <c r="ANP94"/>
      <c r="ANQ94"/>
      <c r="ANR94"/>
      <c r="ANS94"/>
      <c r="ANT94"/>
      <c r="ANU94"/>
      <c r="ANV94"/>
      <c r="ANW94"/>
      <c r="ANX94"/>
      <c r="ANY94"/>
      <c r="ANZ94"/>
      <c r="AOA94"/>
      <c r="AOB94"/>
      <c r="AOC94"/>
      <c r="AOD94"/>
      <c r="AOE94"/>
      <c r="AOF94"/>
      <c r="AOG94"/>
      <c r="AOH94"/>
      <c r="AOI94"/>
      <c r="AOJ94"/>
      <c r="AOK94"/>
      <c r="AOL94"/>
      <c r="AOM94"/>
      <c r="AON94"/>
      <c r="AOO94"/>
      <c r="AOP94"/>
      <c r="AOQ94"/>
      <c r="AOR94"/>
      <c r="AOS94"/>
      <c r="AOT94"/>
      <c r="AOU94"/>
      <c r="AOV94"/>
      <c r="AOW94"/>
      <c r="AOX94"/>
      <c r="AOY94"/>
      <c r="AOZ94"/>
      <c r="APA94"/>
      <c r="APB94"/>
      <c r="APC94"/>
      <c r="APD94"/>
      <c r="APE94"/>
      <c r="APF94"/>
      <c r="APG94"/>
      <c r="APH94"/>
      <c r="API94"/>
      <c r="APJ94"/>
      <c r="APK94"/>
      <c r="APL94"/>
      <c r="APM94"/>
      <c r="APN94"/>
      <c r="APO94"/>
      <c r="APP94"/>
      <c r="APQ94"/>
      <c r="APR94"/>
      <c r="APS94"/>
      <c r="APT94"/>
      <c r="APU94"/>
      <c r="APV94"/>
      <c r="APW94"/>
      <c r="APX94"/>
      <c r="APY94"/>
      <c r="APZ94"/>
      <c r="AQA94"/>
      <c r="AQB94"/>
      <c r="AQC94"/>
      <c r="AQD94"/>
      <c r="AQE94"/>
      <c r="AQF94"/>
      <c r="AQG94"/>
      <c r="AQH94"/>
      <c r="AQI94"/>
      <c r="AQJ94"/>
      <c r="AQK94"/>
      <c r="AQL94"/>
      <c r="AQM94"/>
      <c r="AQN94"/>
      <c r="AQO94"/>
      <c r="AQP94"/>
      <c r="AQQ94"/>
      <c r="AQR94"/>
      <c r="AQS94"/>
      <c r="AQT94"/>
      <c r="AQU94"/>
      <c r="AQV94"/>
      <c r="AQW94"/>
      <c r="AQX94"/>
      <c r="AQY94"/>
      <c r="AQZ94"/>
      <c r="ARA94"/>
      <c r="ARB94"/>
      <c r="ARC94"/>
      <c r="ARD94"/>
      <c r="ARE94"/>
      <c r="ARF94"/>
      <c r="ARG94"/>
      <c r="ARH94"/>
      <c r="ARI94"/>
      <c r="ARJ94"/>
      <c r="ARK94"/>
      <c r="ARL94"/>
      <c r="ARM94"/>
      <c r="ARN94"/>
      <c r="ARO94"/>
      <c r="ARP94"/>
      <c r="ARQ94"/>
      <c r="ARR94"/>
      <c r="ARS94"/>
      <c r="ART94"/>
      <c r="ARU94"/>
      <c r="ARV94"/>
      <c r="ARW94"/>
      <c r="ARX94"/>
      <c r="ARY94"/>
      <c r="ARZ94"/>
      <c r="ASA94"/>
      <c r="ASB94"/>
      <c r="ASC94"/>
      <c r="ASD94"/>
      <c r="ASE94"/>
      <c r="ASF94"/>
      <c r="ASG94"/>
      <c r="ASH94"/>
      <c r="ASI94"/>
      <c r="ASJ94"/>
      <c r="ASK94"/>
      <c r="ASL94"/>
      <c r="ASM94"/>
      <c r="ASN94"/>
      <c r="ASO94"/>
      <c r="ASP94"/>
      <c r="ASQ94"/>
      <c r="ASR94"/>
      <c r="ASS94"/>
      <c r="AST94"/>
      <c r="ASU94"/>
      <c r="ASV94"/>
      <c r="ASW94"/>
      <c r="ASX94"/>
      <c r="ASY94"/>
      <c r="ASZ94"/>
      <c r="ATA94"/>
      <c r="ATB94"/>
      <c r="ATC94"/>
      <c r="ATD94"/>
      <c r="ATE94"/>
      <c r="ATF94"/>
      <c r="ATG94"/>
      <c r="ATH94"/>
      <c r="ATI94"/>
      <c r="ATJ94"/>
      <c r="ATK94"/>
      <c r="ATL94"/>
      <c r="ATM94"/>
      <c r="ATN94"/>
      <c r="ATO94"/>
      <c r="ATP94"/>
      <c r="ATQ94"/>
      <c r="ATR94"/>
      <c r="ATS94"/>
      <c r="ATT94"/>
      <c r="ATU94"/>
      <c r="ATV94"/>
      <c r="ATW94"/>
      <c r="ATX94"/>
      <c r="ATY94"/>
      <c r="ATZ94"/>
      <c r="AUA94"/>
      <c r="AUB94"/>
      <c r="AUC94"/>
      <c r="AUD94"/>
      <c r="AUE94"/>
      <c r="AUF94"/>
      <c r="AUG94"/>
      <c r="AUH94"/>
      <c r="AUI94"/>
      <c r="AUJ94"/>
      <c r="AUK94"/>
      <c r="AUL94"/>
      <c r="AUM94"/>
      <c r="AUN94"/>
      <c r="AUO94"/>
      <c r="AUP94"/>
      <c r="AUQ94"/>
      <c r="AUR94"/>
      <c r="AUS94"/>
      <c r="AUT94"/>
      <c r="AUU94"/>
      <c r="AUV94"/>
      <c r="AUW94"/>
      <c r="AUX94"/>
      <c r="AUY94"/>
      <c r="AUZ94"/>
      <c r="AVA94"/>
      <c r="AVB94"/>
      <c r="AVC94"/>
      <c r="AVD94"/>
      <c r="AVE94"/>
      <c r="AVF94"/>
      <c r="AVG94"/>
      <c r="AVH94"/>
      <c r="AVI94"/>
      <c r="AVJ94"/>
      <c r="AVK94"/>
      <c r="AVL94"/>
      <c r="AVM94"/>
      <c r="AVN94"/>
      <c r="AVO94"/>
      <c r="AVP94"/>
      <c r="AVQ94"/>
      <c r="AVR94"/>
      <c r="AVS94"/>
      <c r="AVT94"/>
      <c r="AVU94"/>
      <c r="AVV94"/>
      <c r="AVW94"/>
      <c r="AVX94"/>
      <c r="AVY94"/>
      <c r="AVZ94"/>
      <c r="AWA94"/>
    </row>
    <row r="95" spans="1:1275" ht="15" x14ac:dyDescent="0.25">
      <c r="A95" s="41" t="s">
        <v>145</v>
      </c>
      <c r="B95" s="40"/>
      <c r="C95" s="40"/>
      <c r="D95" s="40">
        <v>1</v>
      </c>
      <c r="E95" s="40">
        <v>4019</v>
      </c>
      <c r="F95" s="40">
        <v>3</v>
      </c>
      <c r="G95" s="40">
        <v>8628.6390218347242</v>
      </c>
      <c r="H95" s="40">
        <v>1</v>
      </c>
      <c r="I95" s="40">
        <v>86000</v>
      </c>
      <c r="J95" s="40">
        <v>5</v>
      </c>
      <c r="K95" s="40">
        <v>23180.983413100832</v>
      </c>
      <c r="L95" s="40"/>
      <c r="M95" s="40"/>
      <c r="N95" s="40"/>
      <c r="O95" s="40"/>
      <c r="P95" s="40">
        <v>3</v>
      </c>
      <c r="Q95" s="40">
        <v>9243.8871070591267</v>
      </c>
      <c r="R95" s="40"/>
      <c r="S95" s="40"/>
      <c r="T95" s="40">
        <v>3</v>
      </c>
      <c r="U95" s="40">
        <v>9243.8871070591267</v>
      </c>
      <c r="V95" s="40"/>
      <c r="W95" s="40"/>
      <c r="X95" s="40"/>
      <c r="Y95" s="40"/>
      <c r="Z95" s="40"/>
      <c r="AA95" s="40"/>
      <c r="AB95" s="40">
        <v>1</v>
      </c>
      <c r="AC95" s="40">
        <v>19068</v>
      </c>
      <c r="AD95" s="40">
        <v>1</v>
      </c>
      <c r="AE95" s="40">
        <v>19068</v>
      </c>
      <c r="AF95" s="40"/>
      <c r="AG95" s="40"/>
      <c r="AH95" s="40">
        <v>1</v>
      </c>
      <c r="AI95" s="40">
        <v>12500</v>
      </c>
      <c r="AJ95" s="40">
        <v>1</v>
      </c>
      <c r="AK95" s="40">
        <v>17067.637625607145</v>
      </c>
      <c r="AL95" s="40"/>
      <c r="AM95" s="40"/>
      <c r="AN95" s="40">
        <v>2</v>
      </c>
      <c r="AO95" s="40">
        <v>14783.818812803573</v>
      </c>
      <c r="AP95" s="40">
        <v>11</v>
      </c>
      <c r="AQ95" s="40">
        <v>17479.292364753517</v>
      </c>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c r="UH95"/>
      <c r="UI95"/>
      <c r="UJ95"/>
      <c r="UK95"/>
      <c r="UL95"/>
      <c r="UM95"/>
      <c r="UN95"/>
      <c r="UO95"/>
      <c r="UP95"/>
      <c r="UQ95"/>
      <c r="UR95"/>
      <c r="US95"/>
      <c r="UT95"/>
      <c r="UU95"/>
      <c r="UV95"/>
      <c r="UW95"/>
      <c r="UX95"/>
      <c r="UY95"/>
      <c r="UZ95"/>
      <c r="VA95"/>
      <c r="VB95"/>
      <c r="VC95"/>
      <c r="VD95"/>
      <c r="VE95"/>
      <c r="VF95"/>
      <c r="VG95"/>
      <c r="VH95"/>
      <c r="VI95"/>
      <c r="VJ95"/>
      <c r="VK95"/>
      <c r="VL95"/>
      <c r="VM95"/>
      <c r="VN95"/>
      <c r="VO95"/>
      <c r="VP95"/>
      <c r="VQ95"/>
      <c r="VR95"/>
      <c r="VS95"/>
      <c r="VT95"/>
      <c r="VU95"/>
      <c r="VV95"/>
      <c r="VW95"/>
      <c r="VX95"/>
      <c r="VY95"/>
      <c r="VZ95"/>
      <c r="WA95"/>
      <c r="WB95"/>
      <c r="WC95"/>
      <c r="WD95"/>
      <c r="WE95"/>
      <c r="WF95"/>
      <c r="WG95"/>
      <c r="WH95"/>
      <c r="WI95"/>
      <c r="WJ95"/>
      <c r="WK95"/>
      <c r="WL95"/>
      <c r="WM95"/>
      <c r="WN95"/>
      <c r="WO95"/>
      <c r="WP95"/>
      <c r="WQ95"/>
      <c r="WR95"/>
      <c r="WS95"/>
      <c r="WT95"/>
      <c r="WU95"/>
      <c r="WV95"/>
      <c r="WW95"/>
      <c r="WX95"/>
      <c r="WY95"/>
      <c r="WZ95"/>
      <c r="XA95"/>
      <c r="XB95"/>
      <c r="XC95"/>
      <c r="XD95"/>
      <c r="XE95"/>
      <c r="XF95"/>
      <c r="XG95"/>
      <c r="XH95"/>
      <c r="XI95"/>
      <c r="XJ95"/>
      <c r="XK95"/>
      <c r="XL95"/>
      <c r="XM95"/>
      <c r="XN95"/>
      <c r="XO95"/>
      <c r="XP95"/>
      <c r="XQ95"/>
      <c r="XR95"/>
      <c r="XS95"/>
      <c r="XT95"/>
      <c r="XU95"/>
      <c r="XV95"/>
      <c r="XW95"/>
      <c r="XX95"/>
      <c r="XY95"/>
      <c r="XZ95"/>
      <c r="YA95"/>
      <c r="YB95"/>
      <c r="YC95"/>
      <c r="YD95"/>
      <c r="YE95"/>
      <c r="YF95"/>
      <c r="YG95"/>
      <c r="YH95"/>
      <c r="YI95"/>
      <c r="YJ95"/>
      <c r="YK95"/>
      <c r="YL95"/>
      <c r="YM95"/>
      <c r="YN95"/>
      <c r="YO95"/>
      <c r="YP95"/>
      <c r="YQ95"/>
      <c r="YR95"/>
      <c r="YS95"/>
      <c r="YT95"/>
      <c r="YU95"/>
      <c r="YV95"/>
      <c r="YW95"/>
      <c r="YX95"/>
      <c r="YY95"/>
      <c r="YZ95"/>
      <c r="ZA95"/>
      <c r="ZB95"/>
      <c r="ZC95"/>
      <c r="ZD95"/>
      <c r="ZE95"/>
      <c r="ZF95"/>
      <c r="ZG95"/>
      <c r="ZH95"/>
      <c r="ZI95"/>
      <c r="ZJ95"/>
      <c r="ZK95"/>
      <c r="ZL95"/>
      <c r="ZM95"/>
      <c r="ZN95"/>
      <c r="ZO95"/>
      <c r="ZP95"/>
      <c r="ZQ95"/>
      <c r="ZR95"/>
      <c r="ZS95"/>
      <c r="ZT95"/>
      <c r="ZU95"/>
      <c r="ZV95"/>
      <c r="ZW95"/>
      <c r="ZX95"/>
      <c r="ZY95"/>
      <c r="ZZ95"/>
      <c r="AAA95"/>
      <c r="AAB95"/>
      <c r="AAC95"/>
      <c r="AAD95"/>
      <c r="AAE95"/>
      <c r="AAF95"/>
      <c r="AAG95"/>
      <c r="AAH95"/>
      <c r="AAI95"/>
      <c r="AAJ95"/>
      <c r="AAK95"/>
      <c r="AAL95"/>
      <c r="AAM95"/>
      <c r="AAN95"/>
      <c r="AAO95"/>
      <c r="AAP95"/>
      <c r="AAQ95"/>
      <c r="AAR95"/>
      <c r="AAS95"/>
      <c r="AAT95"/>
      <c r="AAU95"/>
      <c r="AAV95"/>
      <c r="AAW95"/>
      <c r="AAX95"/>
      <c r="AAY95"/>
      <c r="AAZ95"/>
      <c r="ABA95"/>
      <c r="ABB95"/>
      <c r="ABC95"/>
      <c r="ABD95"/>
      <c r="ABE95"/>
      <c r="ABF95"/>
      <c r="ABG95"/>
      <c r="ABH95"/>
      <c r="ABI95"/>
      <c r="ABJ95"/>
      <c r="ABK95"/>
      <c r="ABL95"/>
      <c r="ABM95"/>
      <c r="ABN95"/>
      <c r="ABO95"/>
      <c r="ABP95"/>
      <c r="ABQ95"/>
      <c r="ABR95"/>
      <c r="ABS95"/>
      <c r="ABT95"/>
      <c r="ABU95"/>
      <c r="ABV95"/>
      <c r="ABW95"/>
      <c r="ABX95"/>
      <c r="ABY95"/>
      <c r="ABZ95"/>
      <c r="ACA95"/>
      <c r="ACB95"/>
      <c r="ACC95"/>
      <c r="ACD95"/>
      <c r="ACE95"/>
      <c r="ACF95"/>
      <c r="ACG95"/>
      <c r="ACH95"/>
      <c r="ACI95"/>
      <c r="ACJ95"/>
      <c r="ACK95"/>
      <c r="ACL95"/>
      <c r="ACM95"/>
      <c r="ACN95"/>
      <c r="ACO95"/>
      <c r="ACP95"/>
      <c r="ACQ95"/>
      <c r="ACR95"/>
      <c r="ACS95"/>
      <c r="ACT95"/>
      <c r="ACU95"/>
      <c r="ACV95"/>
      <c r="ACW95"/>
      <c r="ACX95"/>
      <c r="ACY95"/>
      <c r="ACZ95"/>
      <c r="ADA95"/>
      <c r="ADB95"/>
      <c r="ADC95"/>
      <c r="ADD95"/>
      <c r="ADE95"/>
      <c r="ADF95"/>
      <c r="ADG95"/>
      <c r="ADH95"/>
      <c r="ADI95"/>
      <c r="ADJ95"/>
      <c r="ADK95"/>
      <c r="ADL95"/>
      <c r="ADM95"/>
      <c r="ADN95"/>
      <c r="ADO95"/>
      <c r="ADP95"/>
      <c r="ADQ95"/>
      <c r="ADR95"/>
      <c r="ADS95"/>
      <c r="ADT95"/>
      <c r="ADU95"/>
      <c r="ADV95"/>
      <c r="ADW95"/>
      <c r="ADX95"/>
      <c r="ADY95"/>
      <c r="ADZ95"/>
      <c r="AEA95"/>
      <c r="AEB95"/>
      <c r="AEC95"/>
      <c r="AED95"/>
      <c r="AEE95"/>
      <c r="AEF95"/>
      <c r="AEG95"/>
      <c r="AEH95"/>
      <c r="AEI95"/>
      <c r="AEJ95"/>
      <c r="AEK95"/>
      <c r="AEL95"/>
      <c r="AEM95"/>
      <c r="AEN95"/>
      <c r="AEO95"/>
      <c r="AEP95"/>
      <c r="AEQ95"/>
      <c r="AER95"/>
      <c r="AES95"/>
      <c r="AET95"/>
      <c r="AEU95"/>
      <c r="AEV95"/>
      <c r="AEW95"/>
      <c r="AEX95"/>
      <c r="AEY95"/>
      <c r="AEZ95"/>
      <c r="AFA95"/>
      <c r="AFB95"/>
      <c r="AFC95"/>
      <c r="AFD95"/>
      <c r="AFE95"/>
      <c r="AFF95"/>
      <c r="AFG95"/>
      <c r="AFH95"/>
      <c r="AFI95"/>
      <c r="AFJ95"/>
      <c r="AFK95"/>
      <c r="AFL95"/>
      <c r="AFM95"/>
      <c r="AFN95"/>
      <c r="AFO95"/>
      <c r="AFP95"/>
      <c r="AFQ95"/>
      <c r="AFR95"/>
      <c r="AFS95"/>
      <c r="AFT95"/>
      <c r="AFU95"/>
      <c r="AFV95"/>
      <c r="AFW95"/>
      <c r="AFX95"/>
      <c r="AFY95"/>
      <c r="AFZ95"/>
      <c r="AGA95"/>
      <c r="AGB95"/>
      <c r="AGC95"/>
      <c r="AGD95"/>
      <c r="AGE95"/>
      <c r="AGF95"/>
      <c r="AGG95"/>
      <c r="AGH95"/>
      <c r="AGI95"/>
      <c r="AGJ95"/>
      <c r="AGK95"/>
      <c r="AGL95"/>
      <c r="AGM95"/>
      <c r="AGN95"/>
      <c r="AGO95"/>
      <c r="AGP95"/>
      <c r="AGQ95"/>
      <c r="AGR95"/>
      <c r="AGS95"/>
      <c r="AGT95"/>
      <c r="AGU95"/>
      <c r="AGV95"/>
      <c r="AGW95"/>
      <c r="AGX95"/>
      <c r="AGY95"/>
      <c r="AGZ95"/>
      <c r="AHA95"/>
      <c r="AHB95"/>
      <c r="AHC95"/>
      <c r="AHD95"/>
      <c r="AHE95"/>
      <c r="AHF95"/>
      <c r="AHG95"/>
      <c r="AHH95"/>
      <c r="AHI95"/>
      <c r="AHJ95"/>
      <c r="AHK95"/>
      <c r="AHL95"/>
      <c r="AHM95"/>
      <c r="AHN95"/>
      <c r="AHO95"/>
      <c r="AHP95"/>
      <c r="AHQ95"/>
      <c r="AHR95"/>
      <c r="AHS95"/>
      <c r="AHT95"/>
      <c r="AHU95"/>
      <c r="AHV95"/>
      <c r="AHW95"/>
      <c r="AHX95"/>
      <c r="AHY95"/>
      <c r="AHZ95"/>
      <c r="AIA95"/>
      <c r="AIB95"/>
      <c r="AIC95"/>
      <c r="AID95"/>
      <c r="AIE95"/>
      <c r="AIF95"/>
      <c r="AIG95"/>
      <c r="AIH95"/>
      <c r="AII95"/>
      <c r="AIJ95"/>
      <c r="AIK95"/>
      <c r="AIL95"/>
      <c r="AIM95"/>
      <c r="AIN95"/>
      <c r="AIO95"/>
      <c r="AIP95"/>
      <c r="AIQ95"/>
      <c r="AIR95"/>
      <c r="AIS95"/>
      <c r="AIT95"/>
      <c r="AIU95"/>
      <c r="AIV95"/>
      <c r="AIW95"/>
      <c r="AIX95"/>
      <c r="AIY95"/>
      <c r="AIZ95"/>
      <c r="AJA95"/>
      <c r="AJB95"/>
      <c r="AJC95"/>
      <c r="AJD95"/>
      <c r="AJE95"/>
      <c r="AJF95"/>
      <c r="AJG95"/>
      <c r="AJH95"/>
      <c r="AJI95"/>
      <c r="AJJ95"/>
      <c r="AJK95"/>
      <c r="AJL95"/>
      <c r="AJM95"/>
      <c r="AJN95"/>
      <c r="AJO95"/>
      <c r="AJP95"/>
      <c r="AJQ95"/>
      <c r="AJR95"/>
      <c r="AJS95"/>
      <c r="AJT95"/>
      <c r="AJU95"/>
      <c r="AJV95"/>
      <c r="AJW95"/>
      <c r="AJX95"/>
      <c r="AJY95"/>
      <c r="AJZ95"/>
      <c r="AKA95"/>
      <c r="AKB95"/>
      <c r="AKC95"/>
      <c r="AKD95"/>
      <c r="AKE95"/>
      <c r="AKF95"/>
      <c r="AKG95"/>
      <c r="AKH95"/>
      <c r="AKI95"/>
      <c r="AKJ95"/>
      <c r="AKK95"/>
      <c r="AKL95"/>
      <c r="AKM95"/>
      <c r="AKN95"/>
      <c r="AKO95"/>
      <c r="AKP95"/>
      <c r="AKQ95"/>
      <c r="AKR95"/>
      <c r="AKS95"/>
      <c r="AKT95"/>
      <c r="AKU95"/>
      <c r="AKV95"/>
      <c r="AKW95"/>
      <c r="AKX95"/>
      <c r="AKY95"/>
      <c r="AKZ95"/>
      <c r="ALA95"/>
      <c r="ALB95"/>
      <c r="ALC95"/>
      <c r="ALD95"/>
      <c r="ALE95"/>
      <c r="ALF95"/>
      <c r="ALG95"/>
      <c r="ALH95"/>
      <c r="ALI95"/>
      <c r="ALJ95"/>
      <c r="ALK95"/>
      <c r="ALL95"/>
      <c r="ALM95"/>
      <c r="ALN95"/>
      <c r="ALO95"/>
      <c r="ALP95"/>
      <c r="ALQ95"/>
      <c r="ALR95"/>
      <c r="ALS95"/>
      <c r="ALT95"/>
      <c r="ALU95"/>
      <c r="ALV95"/>
      <c r="ALW95"/>
      <c r="ALX95"/>
      <c r="ALY95"/>
      <c r="ALZ95"/>
      <c r="AMA95"/>
      <c r="AMB95"/>
      <c r="AMC95"/>
      <c r="AMD95"/>
      <c r="AME95"/>
      <c r="AMF95"/>
      <c r="AMG95"/>
      <c r="AMH95"/>
      <c r="AMI95"/>
      <c r="AMJ95"/>
      <c r="AMK95"/>
      <c r="AML95"/>
      <c r="AMM95"/>
      <c r="AMN95"/>
      <c r="AMO95"/>
      <c r="AMP95"/>
      <c r="AMQ95"/>
      <c r="AMR95"/>
      <c r="AMS95"/>
      <c r="AMT95"/>
      <c r="AMU95"/>
      <c r="AMV95"/>
      <c r="AMW95"/>
      <c r="AMX95"/>
      <c r="AMY95"/>
      <c r="AMZ95"/>
      <c r="ANA95"/>
      <c r="ANB95"/>
      <c r="ANC95"/>
      <c r="AND95"/>
      <c r="ANE95"/>
      <c r="ANF95"/>
      <c r="ANG95"/>
      <c r="ANH95"/>
      <c r="ANI95"/>
      <c r="ANJ95"/>
      <c r="ANK95"/>
      <c r="ANL95"/>
      <c r="ANM95"/>
      <c r="ANN95"/>
      <c r="ANO95"/>
      <c r="ANP95"/>
      <c r="ANQ95"/>
      <c r="ANR95"/>
      <c r="ANS95"/>
      <c r="ANT95"/>
      <c r="ANU95"/>
      <c r="ANV95"/>
      <c r="ANW95"/>
      <c r="ANX95"/>
      <c r="ANY95"/>
      <c r="ANZ95"/>
      <c r="AOA95"/>
      <c r="AOB95"/>
      <c r="AOC95"/>
      <c r="AOD95"/>
      <c r="AOE95"/>
      <c r="AOF95"/>
      <c r="AOG95"/>
      <c r="AOH95"/>
      <c r="AOI95"/>
      <c r="AOJ95"/>
      <c r="AOK95"/>
      <c r="AOL95"/>
      <c r="AOM95"/>
      <c r="AON95"/>
      <c r="AOO95"/>
      <c r="AOP95"/>
      <c r="AOQ95"/>
      <c r="AOR95"/>
      <c r="AOS95"/>
      <c r="AOT95"/>
      <c r="AOU95"/>
      <c r="AOV95"/>
      <c r="AOW95"/>
      <c r="AOX95"/>
      <c r="AOY95"/>
      <c r="AOZ95"/>
      <c r="APA95"/>
      <c r="APB95"/>
      <c r="APC95"/>
      <c r="APD95"/>
      <c r="APE95"/>
      <c r="APF95"/>
      <c r="APG95"/>
      <c r="APH95"/>
      <c r="API95"/>
      <c r="APJ95"/>
      <c r="APK95"/>
      <c r="APL95"/>
      <c r="APM95"/>
      <c r="APN95"/>
      <c r="APO95"/>
      <c r="APP95"/>
      <c r="APQ95"/>
      <c r="APR95"/>
      <c r="APS95"/>
      <c r="APT95"/>
      <c r="APU95"/>
      <c r="APV95"/>
      <c r="APW95"/>
      <c r="APX95"/>
      <c r="APY95"/>
      <c r="APZ95"/>
      <c r="AQA95"/>
      <c r="AQB95"/>
      <c r="AQC95"/>
      <c r="AQD95"/>
      <c r="AQE95"/>
      <c r="AQF95"/>
      <c r="AQG95"/>
      <c r="AQH95"/>
      <c r="AQI95"/>
      <c r="AQJ95"/>
      <c r="AQK95"/>
      <c r="AQL95"/>
      <c r="AQM95"/>
      <c r="AQN95"/>
      <c r="AQO95"/>
      <c r="AQP95"/>
      <c r="AQQ95"/>
      <c r="AQR95"/>
      <c r="AQS95"/>
      <c r="AQT95"/>
      <c r="AQU95"/>
      <c r="AQV95"/>
      <c r="AQW95"/>
      <c r="AQX95"/>
      <c r="AQY95"/>
      <c r="AQZ95"/>
      <c r="ARA95"/>
      <c r="ARB95"/>
      <c r="ARC95"/>
      <c r="ARD95"/>
      <c r="ARE95"/>
      <c r="ARF95"/>
      <c r="ARG95"/>
      <c r="ARH95"/>
      <c r="ARI95"/>
      <c r="ARJ95"/>
      <c r="ARK95"/>
      <c r="ARL95"/>
      <c r="ARM95"/>
      <c r="ARN95"/>
      <c r="ARO95"/>
      <c r="ARP95"/>
      <c r="ARQ95"/>
      <c r="ARR95"/>
      <c r="ARS95"/>
      <c r="ART95"/>
      <c r="ARU95"/>
      <c r="ARV95"/>
      <c r="ARW95"/>
      <c r="ARX95"/>
      <c r="ARY95"/>
      <c r="ARZ95"/>
      <c r="ASA95"/>
      <c r="ASB95"/>
      <c r="ASC95"/>
      <c r="ASD95"/>
      <c r="ASE95"/>
      <c r="ASF95"/>
      <c r="ASG95"/>
      <c r="ASH95"/>
      <c r="ASI95"/>
      <c r="ASJ95"/>
      <c r="ASK95"/>
      <c r="ASL95"/>
      <c r="ASM95"/>
      <c r="ASN95"/>
      <c r="ASO95"/>
      <c r="ASP95"/>
      <c r="ASQ95"/>
      <c r="ASR95"/>
      <c r="ASS95"/>
      <c r="AST95"/>
      <c r="ASU95"/>
      <c r="ASV95"/>
      <c r="ASW95"/>
      <c r="ASX95"/>
      <c r="ASY95"/>
      <c r="ASZ95"/>
      <c r="ATA95"/>
      <c r="ATB95"/>
      <c r="ATC95"/>
      <c r="ATD95"/>
      <c r="ATE95"/>
      <c r="ATF95"/>
      <c r="ATG95"/>
      <c r="ATH95"/>
      <c r="ATI95"/>
      <c r="ATJ95"/>
      <c r="ATK95"/>
      <c r="ATL95"/>
      <c r="ATM95"/>
      <c r="ATN95"/>
      <c r="ATO95"/>
      <c r="ATP95"/>
      <c r="ATQ95"/>
      <c r="ATR95"/>
      <c r="ATS95"/>
      <c r="ATT95"/>
      <c r="ATU95"/>
      <c r="ATV95"/>
      <c r="ATW95"/>
      <c r="ATX95"/>
      <c r="ATY95"/>
      <c r="ATZ95"/>
      <c r="AUA95"/>
      <c r="AUB95"/>
      <c r="AUC95"/>
      <c r="AUD95"/>
      <c r="AUE95"/>
      <c r="AUF95"/>
      <c r="AUG95"/>
      <c r="AUH95"/>
      <c r="AUI95"/>
      <c r="AUJ95"/>
      <c r="AUK95"/>
      <c r="AUL95"/>
      <c r="AUM95"/>
      <c r="AUN95"/>
      <c r="AUO95"/>
      <c r="AUP95"/>
      <c r="AUQ95"/>
      <c r="AUR95"/>
      <c r="AUS95"/>
      <c r="AUT95"/>
      <c r="AUU95"/>
      <c r="AUV95"/>
      <c r="AUW95"/>
      <c r="AUX95"/>
      <c r="AUY95"/>
      <c r="AUZ95"/>
      <c r="AVA95"/>
      <c r="AVB95"/>
      <c r="AVC95"/>
      <c r="AVD95"/>
      <c r="AVE95"/>
      <c r="AVF95"/>
      <c r="AVG95"/>
      <c r="AVH95"/>
      <c r="AVI95"/>
      <c r="AVJ95"/>
      <c r="AVK95"/>
      <c r="AVL95"/>
      <c r="AVM95"/>
      <c r="AVN95"/>
      <c r="AVO95"/>
      <c r="AVP95"/>
      <c r="AVQ95"/>
      <c r="AVR95"/>
      <c r="AVS95"/>
      <c r="AVT95"/>
      <c r="AVU95"/>
      <c r="AVV95"/>
      <c r="AVW95"/>
      <c r="AVX95"/>
      <c r="AVY95"/>
      <c r="AVZ95"/>
      <c r="AWA95"/>
    </row>
    <row r="96" spans="1:1275" ht="15" x14ac:dyDescent="0.25">
      <c r="A96" s="41" t="s">
        <v>144</v>
      </c>
      <c r="B96" s="40"/>
      <c r="C96" s="40"/>
      <c r="D96" s="40">
        <v>1</v>
      </c>
      <c r="E96" s="40">
        <v>45000</v>
      </c>
      <c r="F96" s="40">
        <v>1</v>
      </c>
      <c r="G96" s="40">
        <v>20640</v>
      </c>
      <c r="H96" s="40">
        <v>5</v>
      </c>
      <c r="I96" s="40">
        <v>33960</v>
      </c>
      <c r="J96" s="40">
        <v>7</v>
      </c>
      <c r="K96" s="40">
        <v>33634.285714285717</v>
      </c>
      <c r="L96" s="40"/>
      <c r="M96" s="40"/>
      <c r="N96" s="40"/>
      <c r="O96" s="40"/>
      <c r="P96" s="40"/>
      <c r="Q96" s="40"/>
      <c r="R96" s="40">
        <v>2</v>
      </c>
      <c r="S96" s="40">
        <v>66285.901349677762</v>
      </c>
      <c r="T96" s="40">
        <v>2</v>
      </c>
      <c r="U96" s="40">
        <v>66285.901349677762</v>
      </c>
      <c r="V96" s="40"/>
      <c r="W96" s="40"/>
      <c r="X96" s="40">
        <v>1</v>
      </c>
      <c r="Y96" s="40">
        <v>50000</v>
      </c>
      <c r="Z96" s="40"/>
      <c r="AA96" s="40"/>
      <c r="AB96" s="40"/>
      <c r="AC96" s="40"/>
      <c r="AD96" s="40">
        <v>1</v>
      </c>
      <c r="AE96" s="40">
        <v>50000</v>
      </c>
      <c r="AF96" s="40">
        <v>2</v>
      </c>
      <c r="AG96" s="40">
        <v>100000</v>
      </c>
      <c r="AH96" s="40"/>
      <c r="AI96" s="40"/>
      <c r="AJ96" s="40">
        <v>1</v>
      </c>
      <c r="AK96" s="40">
        <v>60000</v>
      </c>
      <c r="AL96" s="40"/>
      <c r="AM96" s="40"/>
      <c r="AN96" s="40">
        <v>3</v>
      </c>
      <c r="AO96" s="40">
        <v>86666.666666666672</v>
      </c>
      <c r="AP96" s="40">
        <v>13</v>
      </c>
      <c r="AQ96" s="40">
        <v>52154.754053796576</v>
      </c>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c r="ST96"/>
      <c r="SU96"/>
      <c r="SV96"/>
      <c r="SW96"/>
      <c r="SX96"/>
      <c r="SY96"/>
      <c r="SZ96"/>
      <c r="TA96"/>
      <c r="TB96"/>
      <c r="TC96"/>
      <c r="TD96"/>
      <c r="TE96"/>
      <c r="TF96"/>
      <c r="TG96"/>
      <c r="TH96"/>
      <c r="TI96"/>
      <c r="TJ96"/>
      <c r="TK96"/>
      <c r="TL96"/>
      <c r="TM96"/>
      <c r="TN96"/>
      <c r="TO96"/>
      <c r="TP96"/>
      <c r="TQ96"/>
      <c r="TR96"/>
      <c r="TS96"/>
      <c r="TT96"/>
      <c r="TU96"/>
      <c r="TV96"/>
      <c r="TW96"/>
      <c r="TX96"/>
      <c r="TY96"/>
      <c r="TZ96"/>
      <c r="UA96"/>
      <c r="UB96"/>
      <c r="UC96"/>
      <c r="UD96"/>
      <c r="UE96"/>
      <c r="UF96"/>
      <c r="UG96"/>
      <c r="UH96"/>
      <c r="UI96"/>
      <c r="UJ96"/>
      <c r="UK96"/>
      <c r="UL96"/>
      <c r="UM96"/>
      <c r="UN96"/>
      <c r="UO96"/>
      <c r="UP96"/>
      <c r="UQ96"/>
      <c r="UR96"/>
      <c r="US96"/>
      <c r="UT96"/>
      <c r="UU96"/>
      <c r="UV96"/>
      <c r="UW96"/>
      <c r="UX96"/>
      <c r="UY96"/>
      <c r="UZ96"/>
      <c r="VA96"/>
      <c r="VB96"/>
      <c r="VC96"/>
      <c r="VD96"/>
      <c r="VE96"/>
      <c r="VF96"/>
      <c r="VG96"/>
      <c r="VH96"/>
      <c r="VI96"/>
      <c r="VJ96"/>
      <c r="VK96"/>
      <c r="VL96"/>
      <c r="VM96"/>
      <c r="VN96"/>
      <c r="VO96"/>
      <c r="VP96"/>
      <c r="VQ96"/>
      <c r="VR96"/>
      <c r="VS96"/>
      <c r="VT96"/>
      <c r="VU96"/>
      <c r="VV96"/>
      <c r="VW96"/>
      <c r="VX96"/>
      <c r="VY96"/>
      <c r="VZ96"/>
      <c r="WA96"/>
      <c r="WB96"/>
      <c r="WC96"/>
      <c r="WD96"/>
      <c r="WE96"/>
      <c r="WF96"/>
      <c r="WG96"/>
      <c r="WH96"/>
      <c r="WI96"/>
      <c r="WJ96"/>
      <c r="WK96"/>
      <c r="WL96"/>
      <c r="WM96"/>
      <c r="WN96"/>
      <c r="WO96"/>
      <c r="WP96"/>
      <c r="WQ96"/>
      <c r="WR96"/>
      <c r="WS96"/>
      <c r="WT96"/>
      <c r="WU96"/>
      <c r="WV96"/>
      <c r="WW96"/>
      <c r="WX96"/>
      <c r="WY96"/>
      <c r="WZ96"/>
      <c r="XA96"/>
      <c r="XB96"/>
      <c r="XC96"/>
      <c r="XD96"/>
      <c r="XE96"/>
      <c r="XF96"/>
      <c r="XG96"/>
      <c r="XH96"/>
      <c r="XI96"/>
      <c r="XJ96"/>
      <c r="XK96"/>
      <c r="XL96"/>
      <c r="XM96"/>
      <c r="XN96"/>
      <c r="XO96"/>
      <c r="XP96"/>
      <c r="XQ96"/>
      <c r="XR96"/>
      <c r="XS96"/>
      <c r="XT96"/>
      <c r="XU96"/>
      <c r="XV96"/>
      <c r="XW96"/>
      <c r="XX96"/>
      <c r="XY96"/>
      <c r="XZ96"/>
      <c r="YA96"/>
      <c r="YB96"/>
      <c r="YC96"/>
      <c r="YD96"/>
      <c r="YE96"/>
      <c r="YF96"/>
      <c r="YG96"/>
      <c r="YH96"/>
      <c r="YI96"/>
      <c r="YJ96"/>
      <c r="YK96"/>
      <c r="YL96"/>
      <c r="YM96"/>
      <c r="YN96"/>
      <c r="YO96"/>
      <c r="YP96"/>
      <c r="YQ96"/>
      <c r="YR96"/>
      <c r="YS96"/>
      <c r="YT96"/>
      <c r="YU96"/>
      <c r="YV96"/>
      <c r="YW96"/>
      <c r="YX96"/>
      <c r="YY96"/>
      <c r="YZ96"/>
      <c r="ZA96"/>
      <c r="ZB96"/>
      <c r="ZC96"/>
      <c r="ZD96"/>
      <c r="ZE96"/>
      <c r="ZF96"/>
      <c r="ZG96"/>
      <c r="ZH96"/>
      <c r="ZI96"/>
      <c r="ZJ96"/>
      <c r="ZK96"/>
      <c r="ZL96"/>
      <c r="ZM96"/>
      <c r="ZN96"/>
      <c r="ZO96"/>
      <c r="ZP96"/>
      <c r="ZQ96"/>
      <c r="ZR96"/>
      <c r="ZS96"/>
      <c r="ZT96"/>
      <c r="ZU96"/>
      <c r="ZV96"/>
      <c r="ZW96"/>
      <c r="ZX96"/>
      <c r="ZY96"/>
      <c r="ZZ96"/>
      <c r="AAA96"/>
      <c r="AAB96"/>
      <c r="AAC96"/>
      <c r="AAD96"/>
      <c r="AAE96"/>
      <c r="AAF96"/>
      <c r="AAG96"/>
      <c r="AAH96"/>
      <c r="AAI96"/>
      <c r="AAJ96"/>
      <c r="AAK96"/>
      <c r="AAL96"/>
      <c r="AAM96"/>
      <c r="AAN96"/>
      <c r="AAO96"/>
      <c r="AAP96"/>
      <c r="AAQ96"/>
      <c r="AAR96"/>
      <c r="AAS96"/>
      <c r="AAT96"/>
      <c r="AAU96"/>
      <c r="AAV96"/>
      <c r="AAW96"/>
      <c r="AAX96"/>
      <c r="AAY96"/>
      <c r="AAZ96"/>
      <c r="ABA96"/>
      <c r="ABB96"/>
      <c r="ABC96"/>
      <c r="ABD96"/>
      <c r="ABE96"/>
      <c r="ABF96"/>
      <c r="ABG96"/>
      <c r="ABH96"/>
      <c r="ABI96"/>
      <c r="ABJ96"/>
      <c r="ABK96"/>
      <c r="ABL96"/>
      <c r="ABM96"/>
      <c r="ABN96"/>
      <c r="ABO96"/>
      <c r="ABP96"/>
      <c r="ABQ96"/>
      <c r="ABR96"/>
      <c r="ABS96"/>
      <c r="ABT96"/>
      <c r="ABU96"/>
      <c r="ABV96"/>
      <c r="ABW96"/>
      <c r="ABX96"/>
      <c r="ABY96"/>
      <c r="ABZ96"/>
      <c r="ACA96"/>
      <c r="ACB96"/>
      <c r="ACC96"/>
      <c r="ACD96"/>
      <c r="ACE96"/>
      <c r="ACF96"/>
      <c r="ACG96"/>
      <c r="ACH96"/>
      <c r="ACI96"/>
      <c r="ACJ96"/>
      <c r="ACK96"/>
      <c r="ACL96"/>
      <c r="ACM96"/>
      <c r="ACN96"/>
      <c r="ACO96"/>
      <c r="ACP96"/>
      <c r="ACQ96"/>
      <c r="ACR96"/>
      <c r="ACS96"/>
      <c r="ACT96"/>
      <c r="ACU96"/>
      <c r="ACV96"/>
      <c r="ACW96"/>
      <c r="ACX96"/>
      <c r="ACY96"/>
      <c r="ACZ96"/>
      <c r="ADA96"/>
      <c r="ADB96"/>
      <c r="ADC96"/>
      <c r="ADD96"/>
      <c r="ADE96"/>
      <c r="ADF96"/>
      <c r="ADG96"/>
      <c r="ADH96"/>
      <c r="ADI96"/>
      <c r="ADJ96"/>
      <c r="ADK96"/>
      <c r="ADL96"/>
      <c r="ADM96"/>
      <c r="ADN96"/>
      <c r="ADO96"/>
      <c r="ADP96"/>
      <c r="ADQ96"/>
      <c r="ADR96"/>
      <c r="ADS96"/>
      <c r="ADT96"/>
      <c r="ADU96"/>
      <c r="ADV96"/>
      <c r="ADW96"/>
      <c r="ADX96"/>
      <c r="ADY96"/>
      <c r="ADZ96"/>
      <c r="AEA96"/>
      <c r="AEB96"/>
      <c r="AEC96"/>
      <c r="AED96"/>
      <c r="AEE96"/>
      <c r="AEF96"/>
      <c r="AEG96"/>
      <c r="AEH96"/>
      <c r="AEI96"/>
      <c r="AEJ96"/>
      <c r="AEK96"/>
      <c r="AEL96"/>
      <c r="AEM96"/>
      <c r="AEN96"/>
      <c r="AEO96"/>
      <c r="AEP96"/>
      <c r="AEQ96"/>
      <c r="AER96"/>
      <c r="AES96"/>
      <c r="AET96"/>
      <c r="AEU96"/>
      <c r="AEV96"/>
      <c r="AEW96"/>
      <c r="AEX96"/>
      <c r="AEY96"/>
      <c r="AEZ96"/>
      <c r="AFA96"/>
      <c r="AFB96"/>
      <c r="AFC96"/>
      <c r="AFD96"/>
      <c r="AFE96"/>
      <c r="AFF96"/>
      <c r="AFG96"/>
      <c r="AFH96"/>
      <c r="AFI96"/>
      <c r="AFJ96"/>
      <c r="AFK96"/>
      <c r="AFL96"/>
      <c r="AFM96"/>
      <c r="AFN96"/>
      <c r="AFO96"/>
      <c r="AFP96"/>
      <c r="AFQ96"/>
      <c r="AFR96"/>
      <c r="AFS96"/>
      <c r="AFT96"/>
      <c r="AFU96"/>
      <c r="AFV96"/>
      <c r="AFW96"/>
      <c r="AFX96"/>
      <c r="AFY96"/>
      <c r="AFZ96"/>
      <c r="AGA96"/>
      <c r="AGB96"/>
      <c r="AGC96"/>
      <c r="AGD96"/>
      <c r="AGE96"/>
      <c r="AGF96"/>
      <c r="AGG96"/>
      <c r="AGH96"/>
      <c r="AGI96"/>
      <c r="AGJ96"/>
      <c r="AGK96"/>
      <c r="AGL96"/>
      <c r="AGM96"/>
      <c r="AGN96"/>
      <c r="AGO96"/>
      <c r="AGP96"/>
      <c r="AGQ96"/>
      <c r="AGR96"/>
      <c r="AGS96"/>
      <c r="AGT96"/>
      <c r="AGU96"/>
      <c r="AGV96"/>
      <c r="AGW96"/>
      <c r="AGX96"/>
      <c r="AGY96"/>
      <c r="AGZ96"/>
      <c r="AHA96"/>
      <c r="AHB96"/>
      <c r="AHC96"/>
      <c r="AHD96"/>
      <c r="AHE96"/>
      <c r="AHF96"/>
      <c r="AHG96"/>
      <c r="AHH96"/>
      <c r="AHI96"/>
      <c r="AHJ96"/>
      <c r="AHK96"/>
      <c r="AHL96"/>
      <c r="AHM96"/>
      <c r="AHN96"/>
      <c r="AHO96"/>
      <c r="AHP96"/>
      <c r="AHQ96"/>
      <c r="AHR96"/>
      <c r="AHS96"/>
      <c r="AHT96"/>
      <c r="AHU96"/>
      <c r="AHV96"/>
      <c r="AHW96"/>
      <c r="AHX96"/>
      <c r="AHY96"/>
      <c r="AHZ96"/>
      <c r="AIA96"/>
      <c r="AIB96"/>
      <c r="AIC96"/>
      <c r="AID96"/>
      <c r="AIE96"/>
      <c r="AIF96"/>
      <c r="AIG96"/>
      <c r="AIH96"/>
      <c r="AII96"/>
      <c r="AIJ96"/>
      <c r="AIK96"/>
      <c r="AIL96"/>
      <c r="AIM96"/>
      <c r="AIN96"/>
      <c r="AIO96"/>
      <c r="AIP96"/>
      <c r="AIQ96"/>
      <c r="AIR96"/>
      <c r="AIS96"/>
      <c r="AIT96"/>
      <c r="AIU96"/>
      <c r="AIV96"/>
      <c r="AIW96"/>
      <c r="AIX96"/>
      <c r="AIY96"/>
      <c r="AIZ96"/>
      <c r="AJA96"/>
      <c r="AJB96"/>
      <c r="AJC96"/>
      <c r="AJD96"/>
      <c r="AJE96"/>
      <c r="AJF96"/>
      <c r="AJG96"/>
      <c r="AJH96"/>
      <c r="AJI96"/>
      <c r="AJJ96"/>
      <c r="AJK96"/>
      <c r="AJL96"/>
      <c r="AJM96"/>
      <c r="AJN96"/>
      <c r="AJO96"/>
      <c r="AJP96"/>
      <c r="AJQ96"/>
      <c r="AJR96"/>
      <c r="AJS96"/>
      <c r="AJT96"/>
      <c r="AJU96"/>
      <c r="AJV96"/>
      <c r="AJW96"/>
      <c r="AJX96"/>
      <c r="AJY96"/>
      <c r="AJZ96"/>
      <c r="AKA96"/>
      <c r="AKB96"/>
      <c r="AKC96"/>
      <c r="AKD96"/>
      <c r="AKE96"/>
      <c r="AKF96"/>
      <c r="AKG96"/>
      <c r="AKH96"/>
      <c r="AKI96"/>
      <c r="AKJ96"/>
      <c r="AKK96"/>
      <c r="AKL96"/>
      <c r="AKM96"/>
      <c r="AKN96"/>
      <c r="AKO96"/>
      <c r="AKP96"/>
      <c r="AKQ96"/>
      <c r="AKR96"/>
      <c r="AKS96"/>
      <c r="AKT96"/>
      <c r="AKU96"/>
      <c r="AKV96"/>
      <c r="AKW96"/>
      <c r="AKX96"/>
      <c r="AKY96"/>
      <c r="AKZ96"/>
      <c r="ALA96"/>
      <c r="ALB96"/>
      <c r="ALC96"/>
      <c r="ALD96"/>
      <c r="ALE96"/>
      <c r="ALF96"/>
      <c r="ALG96"/>
      <c r="ALH96"/>
      <c r="ALI96"/>
      <c r="ALJ96"/>
      <c r="ALK96"/>
      <c r="ALL96"/>
      <c r="ALM96"/>
      <c r="ALN96"/>
      <c r="ALO96"/>
      <c r="ALP96"/>
      <c r="ALQ96"/>
      <c r="ALR96"/>
      <c r="ALS96"/>
      <c r="ALT96"/>
      <c r="ALU96"/>
      <c r="ALV96"/>
      <c r="ALW96"/>
      <c r="ALX96"/>
      <c r="ALY96"/>
      <c r="ALZ96"/>
      <c r="AMA96"/>
      <c r="AMB96"/>
      <c r="AMC96"/>
      <c r="AMD96"/>
      <c r="AME96"/>
      <c r="AMF96"/>
      <c r="AMG96"/>
      <c r="AMH96"/>
      <c r="AMI96"/>
      <c r="AMJ96"/>
      <c r="AMK96"/>
      <c r="AML96"/>
      <c r="AMM96"/>
      <c r="AMN96"/>
      <c r="AMO96"/>
      <c r="AMP96"/>
      <c r="AMQ96"/>
      <c r="AMR96"/>
      <c r="AMS96"/>
      <c r="AMT96"/>
      <c r="AMU96"/>
      <c r="AMV96"/>
      <c r="AMW96"/>
      <c r="AMX96"/>
      <c r="AMY96"/>
      <c r="AMZ96"/>
      <c r="ANA96"/>
      <c r="ANB96"/>
      <c r="ANC96"/>
      <c r="AND96"/>
      <c r="ANE96"/>
      <c r="ANF96"/>
      <c r="ANG96"/>
      <c r="ANH96"/>
      <c r="ANI96"/>
      <c r="ANJ96"/>
      <c r="ANK96"/>
      <c r="ANL96"/>
      <c r="ANM96"/>
      <c r="ANN96"/>
      <c r="ANO96"/>
      <c r="ANP96"/>
      <c r="ANQ96"/>
      <c r="ANR96"/>
      <c r="ANS96"/>
      <c r="ANT96"/>
      <c r="ANU96"/>
      <c r="ANV96"/>
      <c r="ANW96"/>
      <c r="ANX96"/>
      <c r="ANY96"/>
      <c r="ANZ96"/>
      <c r="AOA96"/>
      <c r="AOB96"/>
      <c r="AOC96"/>
      <c r="AOD96"/>
      <c r="AOE96"/>
      <c r="AOF96"/>
      <c r="AOG96"/>
      <c r="AOH96"/>
      <c r="AOI96"/>
      <c r="AOJ96"/>
      <c r="AOK96"/>
      <c r="AOL96"/>
      <c r="AOM96"/>
      <c r="AON96"/>
      <c r="AOO96"/>
      <c r="AOP96"/>
      <c r="AOQ96"/>
      <c r="AOR96"/>
      <c r="AOS96"/>
      <c r="AOT96"/>
      <c r="AOU96"/>
      <c r="AOV96"/>
      <c r="AOW96"/>
      <c r="AOX96"/>
      <c r="AOY96"/>
      <c r="AOZ96"/>
      <c r="APA96"/>
      <c r="APB96"/>
      <c r="APC96"/>
      <c r="APD96"/>
      <c r="APE96"/>
      <c r="APF96"/>
      <c r="APG96"/>
      <c r="APH96"/>
      <c r="API96"/>
      <c r="APJ96"/>
      <c r="APK96"/>
      <c r="APL96"/>
      <c r="APM96"/>
      <c r="APN96"/>
      <c r="APO96"/>
      <c r="APP96"/>
      <c r="APQ96"/>
      <c r="APR96"/>
      <c r="APS96"/>
      <c r="APT96"/>
      <c r="APU96"/>
      <c r="APV96"/>
      <c r="APW96"/>
      <c r="APX96"/>
      <c r="APY96"/>
      <c r="APZ96"/>
      <c r="AQA96"/>
      <c r="AQB96"/>
      <c r="AQC96"/>
      <c r="AQD96"/>
      <c r="AQE96"/>
      <c r="AQF96"/>
      <c r="AQG96"/>
      <c r="AQH96"/>
      <c r="AQI96"/>
      <c r="AQJ96"/>
      <c r="AQK96"/>
      <c r="AQL96"/>
      <c r="AQM96"/>
      <c r="AQN96"/>
      <c r="AQO96"/>
      <c r="AQP96"/>
      <c r="AQQ96"/>
      <c r="AQR96"/>
      <c r="AQS96"/>
      <c r="AQT96"/>
      <c r="AQU96"/>
      <c r="AQV96"/>
      <c r="AQW96"/>
      <c r="AQX96"/>
      <c r="AQY96"/>
      <c r="AQZ96"/>
      <c r="ARA96"/>
      <c r="ARB96"/>
      <c r="ARC96"/>
      <c r="ARD96"/>
      <c r="ARE96"/>
      <c r="ARF96"/>
      <c r="ARG96"/>
      <c r="ARH96"/>
      <c r="ARI96"/>
      <c r="ARJ96"/>
      <c r="ARK96"/>
      <c r="ARL96"/>
      <c r="ARM96"/>
      <c r="ARN96"/>
      <c r="ARO96"/>
      <c r="ARP96"/>
      <c r="ARQ96"/>
      <c r="ARR96"/>
      <c r="ARS96"/>
      <c r="ART96"/>
      <c r="ARU96"/>
      <c r="ARV96"/>
      <c r="ARW96"/>
      <c r="ARX96"/>
      <c r="ARY96"/>
      <c r="ARZ96"/>
      <c r="ASA96"/>
      <c r="ASB96"/>
      <c r="ASC96"/>
      <c r="ASD96"/>
      <c r="ASE96"/>
      <c r="ASF96"/>
      <c r="ASG96"/>
      <c r="ASH96"/>
      <c r="ASI96"/>
      <c r="ASJ96"/>
      <c r="ASK96"/>
      <c r="ASL96"/>
      <c r="ASM96"/>
      <c r="ASN96"/>
      <c r="ASO96"/>
      <c r="ASP96"/>
      <c r="ASQ96"/>
      <c r="ASR96"/>
      <c r="ASS96"/>
      <c r="AST96"/>
      <c r="ASU96"/>
      <c r="ASV96"/>
      <c r="ASW96"/>
      <c r="ASX96"/>
      <c r="ASY96"/>
      <c r="ASZ96"/>
      <c r="ATA96"/>
      <c r="ATB96"/>
      <c r="ATC96"/>
      <c r="ATD96"/>
      <c r="ATE96"/>
      <c r="ATF96"/>
      <c r="ATG96"/>
      <c r="ATH96"/>
      <c r="ATI96"/>
      <c r="ATJ96"/>
      <c r="ATK96"/>
      <c r="ATL96"/>
      <c r="ATM96"/>
      <c r="ATN96"/>
      <c r="ATO96"/>
      <c r="ATP96"/>
      <c r="ATQ96"/>
      <c r="ATR96"/>
      <c r="ATS96"/>
      <c r="ATT96"/>
      <c r="ATU96"/>
      <c r="ATV96"/>
      <c r="ATW96"/>
      <c r="ATX96"/>
      <c r="ATY96"/>
      <c r="ATZ96"/>
      <c r="AUA96"/>
      <c r="AUB96"/>
      <c r="AUC96"/>
      <c r="AUD96"/>
      <c r="AUE96"/>
      <c r="AUF96"/>
      <c r="AUG96"/>
      <c r="AUH96"/>
      <c r="AUI96"/>
      <c r="AUJ96"/>
      <c r="AUK96"/>
      <c r="AUL96"/>
      <c r="AUM96"/>
      <c r="AUN96"/>
      <c r="AUO96"/>
      <c r="AUP96"/>
      <c r="AUQ96"/>
      <c r="AUR96"/>
      <c r="AUS96"/>
      <c r="AUT96"/>
      <c r="AUU96"/>
      <c r="AUV96"/>
      <c r="AUW96"/>
      <c r="AUX96"/>
      <c r="AUY96"/>
      <c r="AUZ96"/>
      <c r="AVA96"/>
      <c r="AVB96"/>
      <c r="AVC96"/>
      <c r="AVD96"/>
      <c r="AVE96"/>
      <c r="AVF96"/>
      <c r="AVG96"/>
      <c r="AVH96"/>
      <c r="AVI96"/>
      <c r="AVJ96"/>
      <c r="AVK96"/>
      <c r="AVL96"/>
      <c r="AVM96"/>
      <c r="AVN96"/>
      <c r="AVO96"/>
      <c r="AVP96"/>
      <c r="AVQ96"/>
      <c r="AVR96"/>
      <c r="AVS96"/>
      <c r="AVT96"/>
      <c r="AVU96"/>
      <c r="AVV96"/>
      <c r="AVW96"/>
      <c r="AVX96"/>
      <c r="AVY96"/>
      <c r="AVZ96"/>
      <c r="AWA96"/>
    </row>
    <row r="97" spans="1:1275" ht="15" x14ac:dyDescent="0.25">
      <c r="A97" s="10" t="s">
        <v>4124</v>
      </c>
      <c r="B97" s="40">
        <v>29</v>
      </c>
      <c r="C97" s="40">
        <v>71363.001243782783</v>
      </c>
      <c r="D97" s="40">
        <v>95</v>
      </c>
      <c r="E97" s="40">
        <v>72277.119556886944</v>
      </c>
      <c r="F97" s="40">
        <v>178</v>
      </c>
      <c r="G97" s="40">
        <v>64567.431501909043</v>
      </c>
      <c r="H97" s="40">
        <v>100</v>
      </c>
      <c r="I97" s="40">
        <v>68148.9327219447</v>
      </c>
      <c r="J97" s="40">
        <v>402</v>
      </c>
      <c r="K97" s="40">
        <v>67770.521078378704</v>
      </c>
      <c r="L97" s="40">
        <v>6</v>
      </c>
      <c r="M97" s="40">
        <v>104333.33333333333</v>
      </c>
      <c r="N97" s="40">
        <v>37</v>
      </c>
      <c r="O97" s="40">
        <v>81904.504089189286</v>
      </c>
      <c r="P97" s="40">
        <v>62</v>
      </c>
      <c r="Q97" s="40">
        <v>77016.302462971682</v>
      </c>
      <c r="R97" s="40">
        <v>23</v>
      </c>
      <c r="S97" s="40">
        <v>73399.304347826081</v>
      </c>
      <c r="T97" s="40">
        <v>128</v>
      </c>
      <c r="U97" s="40">
        <v>79059.854718783186</v>
      </c>
      <c r="V97" s="40">
        <v>5</v>
      </c>
      <c r="W97" s="40">
        <v>103800</v>
      </c>
      <c r="X97" s="40">
        <v>19</v>
      </c>
      <c r="Y97" s="40">
        <v>89377.308448421129</v>
      </c>
      <c r="Z97" s="40">
        <v>21</v>
      </c>
      <c r="AA97" s="40">
        <v>94838.327607359664</v>
      </c>
      <c r="AB97" s="40">
        <v>10</v>
      </c>
      <c r="AC97" s="40">
        <v>121452.04440860637</v>
      </c>
      <c r="AD97" s="40">
        <v>55</v>
      </c>
      <c r="AE97" s="40">
        <v>98605.348806556707</v>
      </c>
      <c r="AF97" s="40">
        <v>10</v>
      </c>
      <c r="AG97" s="40">
        <v>60446.1</v>
      </c>
      <c r="AH97" s="40">
        <v>17</v>
      </c>
      <c r="AI97" s="40">
        <v>74543.647058823524</v>
      </c>
      <c r="AJ97" s="40">
        <v>45</v>
      </c>
      <c r="AK97" s="40">
        <v>70318.397766453418</v>
      </c>
      <c r="AL97" s="40">
        <v>13</v>
      </c>
      <c r="AM97" s="40">
        <v>63681.461538461539</v>
      </c>
      <c r="AN97" s="40">
        <v>85</v>
      </c>
      <c r="AO97" s="40">
        <v>68986.939994004759</v>
      </c>
      <c r="AP97" s="40">
        <v>670</v>
      </c>
      <c r="AQ97" s="40">
        <v>72612.828300542547</v>
      </c>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c r="AAA97"/>
      <c r="AAB97"/>
      <c r="AAC97"/>
      <c r="AAD97"/>
      <c r="AAE97"/>
      <c r="AAF97"/>
      <c r="AAG97"/>
      <c r="AAH97"/>
      <c r="AAI97"/>
      <c r="AAJ97"/>
      <c r="AAK97"/>
      <c r="AAL97"/>
      <c r="AAM97"/>
      <c r="AAN97"/>
      <c r="AAO97"/>
      <c r="AAP97"/>
      <c r="AAQ97"/>
      <c r="AAR97"/>
      <c r="AAS97"/>
      <c r="AAT97"/>
      <c r="AAU97"/>
      <c r="AAV97"/>
      <c r="AAW97"/>
      <c r="AAX97"/>
      <c r="AAY97"/>
      <c r="AAZ97"/>
      <c r="ABA97"/>
      <c r="ABB97"/>
      <c r="ABC97"/>
      <c r="ABD97"/>
      <c r="ABE97"/>
      <c r="ABF97"/>
      <c r="ABG97"/>
      <c r="ABH97"/>
      <c r="ABI97"/>
      <c r="ABJ97"/>
      <c r="ABK97"/>
      <c r="ABL97"/>
      <c r="ABM97"/>
      <c r="ABN97"/>
      <c r="ABO97"/>
      <c r="ABP97"/>
      <c r="ABQ97"/>
      <c r="ABR97"/>
      <c r="ABS97"/>
      <c r="ABT97"/>
      <c r="ABU97"/>
      <c r="ABV97"/>
      <c r="ABW97"/>
      <c r="ABX97"/>
      <c r="ABY97"/>
      <c r="ABZ97"/>
      <c r="ACA97"/>
      <c r="ACB97"/>
      <c r="ACC97"/>
      <c r="ACD97"/>
      <c r="ACE97"/>
      <c r="ACF97"/>
      <c r="ACG97"/>
      <c r="ACH97"/>
      <c r="ACI97"/>
      <c r="ACJ97"/>
      <c r="ACK97"/>
      <c r="ACL97"/>
      <c r="ACM97"/>
      <c r="ACN97"/>
      <c r="ACO97"/>
      <c r="ACP97"/>
      <c r="ACQ97"/>
      <c r="ACR97"/>
      <c r="ACS97"/>
      <c r="ACT97"/>
      <c r="ACU97"/>
      <c r="ACV97"/>
      <c r="ACW97"/>
      <c r="ACX97"/>
      <c r="ACY97"/>
      <c r="ACZ97"/>
      <c r="ADA97"/>
      <c r="ADB97"/>
      <c r="ADC97"/>
      <c r="ADD97"/>
      <c r="ADE97"/>
      <c r="ADF97"/>
      <c r="ADG97"/>
      <c r="ADH97"/>
      <c r="ADI97"/>
      <c r="ADJ97"/>
      <c r="ADK97"/>
      <c r="ADL97"/>
      <c r="ADM97"/>
      <c r="ADN97"/>
      <c r="ADO97"/>
      <c r="ADP97"/>
      <c r="ADQ97"/>
      <c r="ADR97"/>
      <c r="ADS97"/>
      <c r="ADT97"/>
      <c r="ADU97"/>
      <c r="ADV97"/>
      <c r="ADW97"/>
      <c r="ADX97"/>
      <c r="ADY97"/>
      <c r="ADZ97"/>
      <c r="AEA97"/>
      <c r="AEB97"/>
      <c r="AEC97"/>
      <c r="AED97"/>
      <c r="AEE97"/>
      <c r="AEF97"/>
      <c r="AEG97"/>
      <c r="AEH97"/>
      <c r="AEI97"/>
      <c r="AEJ97"/>
      <c r="AEK97"/>
      <c r="AEL97"/>
      <c r="AEM97"/>
      <c r="AEN97"/>
      <c r="AEO97"/>
      <c r="AEP97"/>
      <c r="AEQ97"/>
      <c r="AER97"/>
      <c r="AES97"/>
      <c r="AET97"/>
      <c r="AEU97"/>
      <c r="AEV97"/>
      <c r="AEW97"/>
      <c r="AEX97"/>
      <c r="AEY97"/>
      <c r="AEZ97"/>
      <c r="AFA97"/>
      <c r="AFB97"/>
      <c r="AFC97"/>
      <c r="AFD97"/>
      <c r="AFE97"/>
      <c r="AFF97"/>
      <c r="AFG97"/>
      <c r="AFH97"/>
      <c r="AFI97"/>
      <c r="AFJ97"/>
      <c r="AFK97"/>
      <c r="AFL97"/>
      <c r="AFM97"/>
      <c r="AFN97"/>
      <c r="AFO97"/>
      <c r="AFP97"/>
      <c r="AFQ97"/>
      <c r="AFR97"/>
      <c r="AFS97"/>
      <c r="AFT97"/>
      <c r="AFU97"/>
      <c r="AFV97"/>
      <c r="AFW97"/>
      <c r="AFX97"/>
      <c r="AFY97"/>
      <c r="AFZ97"/>
      <c r="AGA97"/>
      <c r="AGB97"/>
      <c r="AGC97"/>
      <c r="AGD97"/>
      <c r="AGE97"/>
      <c r="AGF97"/>
      <c r="AGG97"/>
      <c r="AGH97"/>
      <c r="AGI97"/>
      <c r="AGJ97"/>
      <c r="AGK97"/>
      <c r="AGL97"/>
      <c r="AGM97"/>
      <c r="AGN97"/>
      <c r="AGO97"/>
      <c r="AGP97"/>
      <c r="AGQ97"/>
      <c r="AGR97"/>
      <c r="AGS97"/>
      <c r="AGT97"/>
      <c r="AGU97"/>
      <c r="AGV97"/>
      <c r="AGW97"/>
      <c r="AGX97"/>
      <c r="AGY97"/>
      <c r="AGZ97"/>
      <c r="AHA97"/>
      <c r="AHB97"/>
      <c r="AHC97"/>
      <c r="AHD97"/>
      <c r="AHE97"/>
      <c r="AHF97"/>
      <c r="AHG97"/>
      <c r="AHH97"/>
      <c r="AHI97"/>
      <c r="AHJ97"/>
      <c r="AHK97"/>
      <c r="AHL97"/>
      <c r="AHM97"/>
      <c r="AHN97"/>
      <c r="AHO97"/>
      <c r="AHP97"/>
      <c r="AHQ97"/>
      <c r="AHR97"/>
      <c r="AHS97"/>
      <c r="AHT97"/>
      <c r="AHU97"/>
      <c r="AHV97"/>
      <c r="AHW97"/>
      <c r="AHX97"/>
      <c r="AHY97"/>
      <c r="AHZ97"/>
      <c r="AIA97"/>
      <c r="AIB97"/>
      <c r="AIC97"/>
      <c r="AID97"/>
      <c r="AIE97"/>
      <c r="AIF97"/>
      <c r="AIG97"/>
      <c r="AIH97"/>
      <c r="AII97"/>
      <c r="AIJ97"/>
      <c r="AIK97"/>
      <c r="AIL97"/>
      <c r="AIM97"/>
      <c r="AIN97"/>
      <c r="AIO97"/>
      <c r="AIP97"/>
      <c r="AIQ97"/>
      <c r="AIR97"/>
      <c r="AIS97"/>
      <c r="AIT97"/>
      <c r="AIU97"/>
      <c r="AIV97"/>
      <c r="AIW97"/>
      <c r="AIX97"/>
      <c r="AIY97"/>
      <c r="AIZ97"/>
      <c r="AJA97"/>
      <c r="AJB97"/>
      <c r="AJC97"/>
      <c r="AJD97"/>
      <c r="AJE97"/>
      <c r="AJF97"/>
      <c r="AJG97"/>
      <c r="AJH97"/>
      <c r="AJI97"/>
      <c r="AJJ97"/>
      <c r="AJK97"/>
      <c r="AJL97"/>
      <c r="AJM97"/>
      <c r="AJN97"/>
      <c r="AJO97"/>
      <c r="AJP97"/>
      <c r="AJQ97"/>
      <c r="AJR97"/>
      <c r="AJS97"/>
      <c r="AJT97"/>
      <c r="AJU97"/>
      <c r="AJV97"/>
      <c r="AJW97"/>
      <c r="AJX97"/>
      <c r="AJY97"/>
      <c r="AJZ97"/>
      <c r="AKA97"/>
      <c r="AKB97"/>
      <c r="AKC97"/>
      <c r="AKD97"/>
      <c r="AKE97"/>
      <c r="AKF97"/>
      <c r="AKG97"/>
      <c r="AKH97"/>
      <c r="AKI97"/>
      <c r="AKJ97"/>
      <c r="AKK97"/>
      <c r="AKL97"/>
      <c r="AKM97"/>
      <c r="AKN97"/>
      <c r="AKO97"/>
      <c r="AKP97"/>
      <c r="AKQ97"/>
      <c r="AKR97"/>
      <c r="AKS97"/>
      <c r="AKT97"/>
      <c r="AKU97"/>
      <c r="AKV97"/>
      <c r="AKW97"/>
      <c r="AKX97"/>
      <c r="AKY97"/>
      <c r="AKZ97"/>
      <c r="ALA97"/>
      <c r="ALB97"/>
      <c r="ALC97"/>
      <c r="ALD97"/>
      <c r="ALE97"/>
      <c r="ALF97"/>
      <c r="ALG97"/>
      <c r="ALH97"/>
      <c r="ALI97"/>
      <c r="ALJ97"/>
      <c r="ALK97"/>
      <c r="ALL97"/>
      <c r="ALM97"/>
      <c r="ALN97"/>
      <c r="ALO97"/>
      <c r="ALP97"/>
      <c r="ALQ97"/>
      <c r="ALR97"/>
      <c r="ALS97"/>
      <c r="ALT97"/>
      <c r="ALU97"/>
      <c r="ALV97"/>
      <c r="ALW97"/>
      <c r="ALX97"/>
      <c r="ALY97"/>
      <c r="ALZ97"/>
      <c r="AMA97"/>
      <c r="AMB97"/>
      <c r="AMC97"/>
      <c r="AMD97"/>
      <c r="AME97"/>
      <c r="AMF97"/>
      <c r="AMG97"/>
      <c r="AMH97"/>
      <c r="AMI97"/>
      <c r="AMJ97"/>
      <c r="AMK97"/>
      <c r="AML97"/>
      <c r="AMM97"/>
      <c r="AMN97"/>
      <c r="AMO97"/>
      <c r="AMP97"/>
      <c r="AMQ97"/>
      <c r="AMR97"/>
      <c r="AMS97"/>
      <c r="AMT97"/>
      <c r="AMU97"/>
      <c r="AMV97"/>
      <c r="AMW97"/>
      <c r="AMX97"/>
      <c r="AMY97"/>
      <c r="AMZ97"/>
      <c r="ANA97"/>
      <c r="ANB97"/>
      <c r="ANC97"/>
      <c r="AND97"/>
      <c r="ANE97"/>
      <c r="ANF97"/>
      <c r="ANG97"/>
      <c r="ANH97"/>
      <c r="ANI97"/>
      <c r="ANJ97"/>
      <c r="ANK97"/>
      <c r="ANL97"/>
      <c r="ANM97"/>
      <c r="ANN97"/>
      <c r="ANO97"/>
      <c r="ANP97"/>
      <c r="ANQ97"/>
      <c r="ANR97"/>
      <c r="ANS97"/>
      <c r="ANT97"/>
      <c r="ANU97"/>
      <c r="ANV97"/>
      <c r="ANW97"/>
      <c r="ANX97"/>
      <c r="ANY97"/>
      <c r="ANZ97"/>
      <c r="AOA97"/>
      <c r="AOB97"/>
      <c r="AOC97"/>
      <c r="AOD97"/>
      <c r="AOE97"/>
      <c r="AOF97"/>
      <c r="AOG97"/>
      <c r="AOH97"/>
      <c r="AOI97"/>
      <c r="AOJ97"/>
      <c r="AOK97"/>
      <c r="AOL97"/>
      <c r="AOM97"/>
      <c r="AON97"/>
      <c r="AOO97"/>
      <c r="AOP97"/>
      <c r="AOQ97"/>
      <c r="AOR97"/>
      <c r="AOS97"/>
      <c r="AOT97"/>
      <c r="AOU97"/>
      <c r="AOV97"/>
      <c r="AOW97"/>
      <c r="AOX97"/>
      <c r="AOY97"/>
      <c r="AOZ97"/>
      <c r="APA97"/>
      <c r="APB97"/>
      <c r="APC97"/>
      <c r="APD97"/>
      <c r="APE97"/>
      <c r="APF97"/>
      <c r="APG97"/>
      <c r="APH97"/>
      <c r="API97"/>
      <c r="APJ97"/>
      <c r="APK97"/>
      <c r="APL97"/>
      <c r="APM97"/>
      <c r="APN97"/>
      <c r="APO97"/>
      <c r="APP97"/>
      <c r="APQ97"/>
      <c r="APR97"/>
      <c r="APS97"/>
      <c r="APT97"/>
      <c r="APU97"/>
      <c r="APV97"/>
      <c r="APW97"/>
      <c r="APX97"/>
      <c r="APY97"/>
      <c r="APZ97"/>
      <c r="AQA97"/>
      <c r="AQB97"/>
      <c r="AQC97"/>
      <c r="AQD97"/>
      <c r="AQE97"/>
      <c r="AQF97"/>
      <c r="AQG97"/>
      <c r="AQH97"/>
      <c r="AQI97"/>
      <c r="AQJ97"/>
      <c r="AQK97"/>
      <c r="AQL97"/>
      <c r="AQM97"/>
      <c r="AQN97"/>
      <c r="AQO97"/>
      <c r="AQP97"/>
      <c r="AQQ97"/>
      <c r="AQR97"/>
      <c r="AQS97"/>
      <c r="AQT97"/>
      <c r="AQU97"/>
      <c r="AQV97"/>
      <c r="AQW97"/>
      <c r="AQX97"/>
      <c r="AQY97"/>
      <c r="AQZ97"/>
      <c r="ARA97"/>
      <c r="ARB97"/>
      <c r="ARC97"/>
      <c r="ARD97"/>
      <c r="ARE97"/>
      <c r="ARF97"/>
      <c r="ARG97"/>
      <c r="ARH97"/>
      <c r="ARI97"/>
      <c r="ARJ97"/>
      <c r="ARK97"/>
      <c r="ARL97"/>
      <c r="ARM97"/>
      <c r="ARN97"/>
      <c r="ARO97"/>
      <c r="ARP97"/>
      <c r="ARQ97"/>
      <c r="ARR97"/>
      <c r="ARS97"/>
      <c r="ART97"/>
      <c r="ARU97"/>
      <c r="ARV97"/>
      <c r="ARW97"/>
      <c r="ARX97"/>
      <c r="ARY97"/>
      <c r="ARZ97"/>
      <c r="ASA97"/>
      <c r="ASB97"/>
      <c r="ASC97"/>
      <c r="ASD97"/>
      <c r="ASE97"/>
      <c r="ASF97"/>
      <c r="ASG97"/>
      <c r="ASH97"/>
      <c r="ASI97"/>
      <c r="ASJ97"/>
      <c r="ASK97"/>
      <c r="ASL97"/>
      <c r="ASM97"/>
      <c r="ASN97"/>
      <c r="ASO97"/>
      <c r="ASP97"/>
      <c r="ASQ97"/>
      <c r="ASR97"/>
      <c r="ASS97"/>
      <c r="AST97"/>
      <c r="ASU97"/>
      <c r="ASV97"/>
      <c r="ASW97"/>
      <c r="ASX97"/>
      <c r="ASY97"/>
      <c r="ASZ97"/>
      <c r="ATA97"/>
      <c r="ATB97"/>
      <c r="ATC97"/>
      <c r="ATD97"/>
      <c r="ATE97"/>
      <c r="ATF97"/>
      <c r="ATG97"/>
      <c r="ATH97"/>
      <c r="ATI97"/>
      <c r="ATJ97"/>
      <c r="ATK97"/>
      <c r="ATL97"/>
      <c r="ATM97"/>
      <c r="ATN97"/>
      <c r="ATO97"/>
      <c r="ATP97"/>
      <c r="ATQ97"/>
      <c r="ATR97"/>
      <c r="ATS97"/>
      <c r="ATT97"/>
      <c r="ATU97"/>
      <c r="ATV97"/>
      <c r="ATW97"/>
      <c r="ATX97"/>
      <c r="ATY97"/>
      <c r="ATZ97"/>
      <c r="AUA97"/>
      <c r="AUB97"/>
      <c r="AUC97"/>
      <c r="AUD97"/>
      <c r="AUE97"/>
      <c r="AUF97"/>
      <c r="AUG97"/>
      <c r="AUH97"/>
      <c r="AUI97"/>
      <c r="AUJ97"/>
      <c r="AUK97"/>
      <c r="AUL97"/>
      <c r="AUM97"/>
      <c r="AUN97"/>
      <c r="AUO97"/>
      <c r="AUP97"/>
      <c r="AUQ97"/>
      <c r="AUR97"/>
      <c r="AUS97"/>
      <c r="AUT97"/>
      <c r="AUU97"/>
      <c r="AUV97"/>
      <c r="AUW97"/>
      <c r="AUX97"/>
      <c r="AUY97"/>
      <c r="AUZ97"/>
      <c r="AVA97"/>
      <c r="AVB97"/>
      <c r="AVC97"/>
      <c r="AVD97"/>
      <c r="AVE97"/>
      <c r="AVF97"/>
      <c r="AVG97"/>
      <c r="AVH97"/>
      <c r="AVI97"/>
      <c r="AVJ97"/>
      <c r="AVK97"/>
      <c r="AVL97"/>
      <c r="AVM97"/>
      <c r="AVN97"/>
      <c r="AVO97"/>
      <c r="AVP97"/>
      <c r="AVQ97"/>
      <c r="AVR97"/>
      <c r="AVS97"/>
      <c r="AVT97"/>
      <c r="AVU97"/>
      <c r="AVV97"/>
      <c r="AVW97"/>
      <c r="AVX97"/>
      <c r="AVY97"/>
      <c r="AVZ97"/>
      <c r="AWA97"/>
    </row>
    <row r="98" spans="1:1275" ht="15" x14ac:dyDescent="0.25">
      <c r="A98" s="41" t="s">
        <v>137</v>
      </c>
      <c r="B98" s="40">
        <v>6</v>
      </c>
      <c r="C98" s="40">
        <v>51971.172678283445</v>
      </c>
      <c r="D98" s="40">
        <v>9</v>
      </c>
      <c r="E98" s="40">
        <v>82420.817544917765</v>
      </c>
      <c r="F98" s="40">
        <v>14</v>
      </c>
      <c r="G98" s="40">
        <v>66380.414809986469</v>
      </c>
      <c r="H98" s="40">
        <v>11</v>
      </c>
      <c r="I98" s="40">
        <v>56360.024744951777</v>
      </c>
      <c r="J98" s="40">
        <v>40</v>
      </c>
      <c r="K98" s="40">
        <v>65072.511837705984</v>
      </c>
      <c r="L98" s="40"/>
      <c r="M98" s="40"/>
      <c r="N98" s="40">
        <v>3</v>
      </c>
      <c r="O98" s="40">
        <v>74084.883766667976</v>
      </c>
      <c r="P98" s="40">
        <v>2</v>
      </c>
      <c r="Q98" s="40">
        <v>77884.376352122097</v>
      </c>
      <c r="R98" s="40"/>
      <c r="S98" s="40"/>
      <c r="T98" s="40">
        <v>5</v>
      </c>
      <c r="U98" s="40">
        <v>75604.680800849615</v>
      </c>
      <c r="V98" s="40"/>
      <c r="W98" s="40"/>
      <c r="X98" s="40">
        <v>1</v>
      </c>
      <c r="Y98" s="40">
        <v>64901.860520001574</v>
      </c>
      <c r="Z98" s="40">
        <v>2</v>
      </c>
      <c r="AA98" s="40">
        <v>154879.43987727648</v>
      </c>
      <c r="AB98" s="40">
        <v>1</v>
      </c>
      <c r="AC98" s="40">
        <v>131770.4440860638</v>
      </c>
      <c r="AD98" s="40">
        <v>4</v>
      </c>
      <c r="AE98" s="40">
        <v>126607.79609015459</v>
      </c>
      <c r="AF98" s="40">
        <v>1</v>
      </c>
      <c r="AG98" s="40">
        <v>50000</v>
      </c>
      <c r="AH98" s="40"/>
      <c r="AI98" s="40"/>
      <c r="AJ98" s="40">
        <v>6</v>
      </c>
      <c r="AK98" s="40">
        <v>63802.316581733932</v>
      </c>
      <c r="AL98" s="40"/>
      <c r="AM98" s="40"/>
      <c r="AN98" s="40">
        <v>7</v>
      </c>
      <c r="AO98" s="40">
        <v>61830.557070057657</v>
      </c>
      <c r="AP98" s="40">
        <v>56</v>
      </c>
      <c r="AQ98" s="40">
        <v>70003.0171672055</v>
      </c>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c r="ST98"/>
      <c r="SU98"/>
      <c r="SV98"/>
      <c r="SW98"/>
      <c r="SX98"/>
      <c r="SY98"/>
      <c r="SZ98"/>
      <c r="TA98"/>
      <c r="TB98"/>
      <c r="TC98"/>
      <c r="TD98"/>
      <c r="TE98"/>
      <c r="TF98"/>
      <c r="TG98"/>
      <c r="TH98"/>
      <c r="TI98"/>
      <c r="TJ98"/>
      <c r="TK98"/>
      <c r="TL98"/>
      <c r="TM98"/>
      <c r="TN98"/>
      <c r="TO98"/>
      <c r="TP98"/>
      <c r="TQ98"/>
      <c r="TR98"/>
      <c r="TS98"/>
      <c r="TT98"/>
      <c r="TU98"/>
      <c r="TV98"/>
      <c r="TW98"/>
      <c r="TX98"/>
      <c r="TY98"/>
      <c r="TZ98"/>
      <c r="UA98"/>
      <c r="UB98"/>
      <c r="UC98"/>
      <c r="UD98"/>
      <c r="UE98"/>
      <c r="UF98"/>
      <c r="UG98"/>
      <c r="UH98"/>
      <c r="UI98"/>
      <c r="UJ98"/>
      <c r="UK98"/>
      <c r="UL98"/>
      <c r="UM98"/>
      <c r="UN98"/>
      <c r="UO98"/>
      <c r="UP98"/>
      <c r="UQ98"/>
      <c r="UR98"/>
      <c r="US98"/>
      <c r="UT98"/>
      <c r="UU98"/>
      <c r="UV98"/>
      <c r="UW98"/>
      <c r="UX98"/>
      <c r="UY98"/>
      <c r="UZ98"/>
      <c r="VA98"/>
      <c r="VB98"/>
      <c r="VC98"/>
      <c r="VD98"/>
      <c r="VE98"/>
      <c r="VF98"/>
      <c r="VG98"/>
      <c r="VH98"/>
      <c r="VI98"/>
      <c r="VJ98"/>
      <c r="VK98"/>
      <c r="VL98"/>
      <c r="VM98"/>
      <c r="VN98"/>
      <c r="VO98"/>
      <c r="VP98"/>
      <c r="VQ98"/>
      <c r="VR98"/>
      <c r="VS98"/>
      <c r="VT98"/>
      <c r="VU98"/>
      <c r="VV98"/>
      <c r="VW98"/>
      <c r="VX98"/>
      <c r="VY98"/>
      <c r="VZ98"/>
      <c r="WA98"/>
      <c r="WB98"/>
      <c r="WC98"/>
      <c r="WD98"/>
      <c r="WE98"/>
      <c r="WF98"/>
      <c r="WG98"/>
      <c r="WH98"/>
      <c r="WI98"/>
      <c r="WJ98"/>
      <c r="WK98"/>
      <c r="WL98"/>
      <c r="WM98"/>
      <c r="WN98"/>
      <c r="WO98"/>
      <c r="WP98"/>
      <c r="WQ98"/>
      <c r="WR98"/>
      <c r="WS98"/>
      <c r="WT98"/>
      <c r="WU98"/>
      <c r="WV98"/>
      <c r="WW98"/>
      <c r="WX98"/>
      <c r="WY98"/>
      <c r="WZ98"/>
      <c r="XA98"/>
      <c r="XB98"/>
      <c r="XC98"/>
      <c r="XD98"/>
      <c r="XE98"/>
      <c r="XF98"/>
      <c r="XG98"/>
      <c r="XH98"/>
      <c r="XI98"/>
      <c r="XJ98"/>
      <c r="XK98"/>
      <c r="XL98"/>
      <c r="XM98"/>
      <c r="XN98"/>
      <c r="XO98"/>
      <c r="XP98"/>
      <c r="XQ98"/>
      <c r="XR98"/>
      <c r="XS98"/>
      <c r="XT98"/>
      <c r="XU98"/>
      <c r="XV98"/>
      <c r="XW98"/>
      <c r="XX98"/>
      <c r="XY98"/>
      <c r="XZ98"/>
      <c r="YA98"/>
      <c r="YB98"/>
      <c r="YC98"/>
      <c r="YD98"/>
      <c r="YE98"/>
      <c r="YF98"/>
      <c r="YG98"/>
      <c r="YH98"/>
      <c r="YI98"/>
      <c r="YJ98"/>
      <c r="YK98"/>
      <c r="YL98"/>
      <c r="YM98"/>
      <c r="YN98"/>
      <c r="YO98"/>
      <c r="YP98"/>
      <c r="YQ98"/>
      <c r="YR98"/>
      <c r="YS98"/>
      <c r="YT98"/>
      <c r="YU98"/>
      <c r="YV98"/>
      <c r="YW98"/>
      <c r="YX98"/>
      <c r="YY98"/>
      <c r="YZ98"/>
      <c r="ZA98"/>
      <c r="ZB98"/>
      <c r="ZC98"/>
      <c r="ZD98"/>
      <c r="ZE98"/>
      <c r="ZF98"/>
      <c r="ZG98"/>
      <c r="ZH98"/>
      <c r="ZI98"/>
      <c r="ZJ98"/>
      <c r="ZK98"/>
      <c r="ZL98"/>
      <c r="ZM98"/>
      <c r="ZN98"/>
      <c r="ZO98"/>
      <c r="ZP98"/>
      <c r="ZQ98"/>
      <c r="ZR98"/>
      <c r="ZS98"/>
      <c r="ZT98"/>
      <c r="ZU98"/>
      <c r="ZV98"/>
      <c r="ZW98"/>
      <c r="ZX98"/>
      <c r="ZY98"/>
      <c r="ZZ98"/>
      <c r="AAA98"/>
      <c r="AAB98"/>
      <c r="AAC98"/>
      <c r="AAD98"/>
      <c r="AAE98"/>
      <c r="AAF98"/>
      <c r="AAG98"/>
      <c r="AAH98"/>
      <c r="AAI98"/>
      <c r="AAJ98"/>
      <c r="AAK98"/>
      <c r="AAL98"/>
      <c r="AAM98"/>
      <c r="AAN98"/>
      <c r="AAO98"/>
      <c r="AAP98"/>
      <c r="AAQ98"/>
      <c r="AAR98"/>
      <c r="AAS98"/>
      <c r="AAT98"/>
      <c r="AAU98"/>
      <c r="AAV98"/>
      <c r="AAW98"/>
      <c r="AAX98"/>
      <c r="AAY98"/>
      <c r="AAZ98"/>
      <c r="ABA98"/>
      <c r="ABB98"/>
      <c r="ABC98"/>
      <c r="ABD98"/>
      <c r="ABE98"/>
      <c r="ABF98"/>
      <c r="ABG98"/>
      <c r="ABH98"/>
      <c r="ABI98"/>
      <c r="ABJ98"/>
      <c r="ABK98"/>
      <c r="ABL98"/>
      <c r="ABM98"/>
      <c r="ABN98"/>
      <c r="ABO98"/>
      <c r="ABP98"/>
      <c r="ABQ98"/>
      <c r="ABR98"/>
      <c r="ABS98"/>
      <c r="ABT98"/>
      <c r="ABU98"/>
      <c r="ABV98"/>
      <c r="ABW98"/>
      <c r="ABX98"/>
      <c r="ABY98"/>
      <c r="ABZ98"/>
      <c r="ACA98"/>
      <c r="ACB98"/>
      <c r="ACC98"/>
      <c r="ACD98"/>
      <c r="ACE98"/>
      <c r="ACF98"/>
      <c r="ACG98"/>
      <c r="ACH98"/>
      <c r="ACI98"/>
      <c r="ACJ98"/>
      <c r="ACK98"/>
      <c r="ACL98"/>
      <c r="ACM98"/>
      <c r="ACN98"/>
      <c r="ACO98"/>
      <c r="ACP98"/>
      <c r="ACQ98"/>
      <c r="ACR98"/>
      <c r="ACS98"/>
      <c r="ACT98"/>
      <c r="ACU98"/>
      <c r="ACV98"/>
      <c r="ACW98"/>
      <c r="ACX98"/>
      <c r="ACY98"/>
      <c r="ACZ98"/>
      <c r="ADA98"/>
      <c r="ADB98"/>
      <c r="ADC98"/>
      <c r="ADD98"/>
      <c r="ADE98"/>
      <c r="ADF98"/>
      <c r="ADG98"/>
      <c r="ADH98"/>
      <c r="ADI98"/>
      <c r="ADJ98"/>
      <c r="ADK98"/>
      <c r="ADL98"/>
      <c r="ADM98"/>
      <c r="ADN98"/>
      <c r="ADO98"/>
      <c r="ADP98"/>
      <c r="ADQ98"/>
      <c r="ADR98"/>
      <c r="ADS98"/>
      <c r="ADT98"/>
      <c r="ADU98"/>
      <c r="ADV98"/>
      <c r="ADW98"/>
      <c r="ADX98"/>
      <c r="ADY98"/>
      <c r="ADZ98"/>
      <c r="AEA98"/>
      <c r="AEB98"/>
      <c r="AEC98"/>
      <c r="AED98"/>
      <c r="AEE98"/>
      <c r="AEF98"/>
      <c r="AEG98"/>
      <c r="AEH98"/>
      <c r="AEI98"/>
      <c r="AEJ98"/>
      <c r="AEK98"/>
      <c r="AEL98"/>
      <c r="AEM98"/>
      <c r="AEN98"/>
      <c r="AEO98"/>
      <c r="AEP98"/>
      <c r="AEQ98"/>
      <c r="AER98"/>
      <c r="AES98"/>
      <c r="AET98"/>
      <c r="AEU98"/>
      <c r="AEV98"/>
      <c r="AEW98"/>
      <c r="AEX98"/>
      <c r="AEY98"/>
      <c r="AEZ98"/>
      <c r="AFA98"/>
      <c r="AFB98"/>
      <c r="AFC98"/>
      <c r="AFD98"/>
      <c r="AFE98"/>
      <c r="AFF98"/>
      <c r="AFG98"/>
      <c r="AFH98"/>
      <c r="AFI98"/>
      <c r="AFJ98"/>
      <c r="AFK98"/>
      <c r="AFL98"/>
      <c r="AFM98"/>
      <c r="AFN98"/>
      <c r="AFO98"/>
      <c r="AFP98"/>
      <c r="AFQ98"/>
      <c r="AFR98"/>
      <c r="AFS98"/>
      <c r="AFT98"/>
      <c r="AFU98"/>
      <c r="AFV98"/>
      <c r="AFW98"/>
      <c r="AFX98"/>
      <c r="AFY98"/>
      <c r="AFZ98"/>
      <c r="AGA98"/>
      <c r="AGB98"/>
      <c r="AGC98"/>
      <c r="AGD98"/>
      <c r="AGE98"/>
      <c r="AGF98"/>
      <c r="AGG98"/>
      <c r="AGH98"/>
      <c r="AGI98"/>
      <c r="AGJ98"/>
      <c r="AGK98"/>
      <c r="AGL98"/>
      <c r="AGM98"/>
      <c r="AGN98"/>
      <c r="AGO98"/>
      <c r="AGP98"/>
      <c r="AGQ98"/>
      <c r="AGR98"/>
      <c r="AGS98"/>
      <c r="AGT98"/>
      <c r="AGU98"/>
      <c r="AGV98"/>
      <c r="AGW98"/>
      <c r="AGX98"/>
      <c r="AGY98"/>
      <c r="AGZ98"/>
      <c r="AHA98"/>
      <c r="AHB98"/>
      <c r="AHC98"/>
      <c r="AHD98"/>
      <c r="AHE98"/>
      <c r="AHF98"/>
      <c r="AHG98"/>
      <c r="AHH98"/>
      <c r="AHI98"/>
      <c r="AHJ98"/>
      <c r="AHK98"/>
      <c r="AHL98"/>
      <c r="AHM98"/>
      <c r="AHN98"/>
      <c r="AHO98"/>
      <c r="AHP98"/>
      <c r="AHQ98"/>
      <c r="AHR98"/>
      <c r="AHS98"/>
      <c r="AHT98"/>
      <c r="AHU98"/>
      <c r="AHV98"/>
      <c r="AHW98"/>
      <c r="AHX98"/>
      <c r="AHY98"/>
      <c r="AHZ98"/>
      <c r="AIA98"/>
      <c r="AIB98"/>
      <c r="AIC98"/>
      <c r="AID98"/>
      <c r="AIE98"/>
      <c r="AIF98"/>
      <c r="AIG98"/>
      <c r="AIH98"/>
      <c r="AII98"/>
      <c r="AIJ98"/>
      <c r="AIK98"/>
      <c r="AIL98"/>
      <c r="AIM98"/>
      <c r="AIN98"/>
      <c r="AIO98"/>
      <c r="AIP98"/>
      <c r="AIQ98"/>
      <c r="AIR98"/>
      <c r="AIS98"/>
      <c r="AIT98"/>
      <c r="AIU98"/>
      <c r="AIV98"/>
      <c r="AIW98"/>
      <c r="AIX98"/>
      <c r="AIY98"/>
      <c r="AIZ98"/>
      <c r="AJA98"/>
      <c r="AJB98"/>
      <c r="AJC98"/>
      <c r="AJD98"/>
      <c r="AJE98"/>
      <c r="AJF98"/>
      <c r="AJG98"/>
      <c r="AJH98"/>
      <c r="AJI98"/>
      <c r="AJJ98"/>
      <c r="AJK98"/>
      <c r="AJL98"/>
      <c r="AJM98"/>
      <c r="AJN98"/>
      <c r="AJO98"/>
      <c r="AJP98"/>
      <c r="AJQ98"/>
      <c r="AJR98"/>
      <c r="AJS98"/>
      <c r="AJT98"/>
      <c r="AJU98"/>
      <c r="AJV98"/>
      <c r="AJW98"/>
      <c r="AJX98"/>
      <c r="AJY98"/>
      <c r="AJZ98"/>
      <c r="AKA98"/>
      <c r="AKB98"/>
      <c r="AKC98"/>
      <c r="AKD98"/>
      <c r="AKE98"/>
      <c r="AKF98"/>
      <c r="AKG98"/>
      <c r="AKH98"/>
      <c r="AKI98"/>
      <c r="AKJ98"/>
      <c r="AKK98"/>
      <c r="AKL98"/>
      <c r="AKM98"/>
      <c r="AKN98"/>
      <c r="AKO98"/>
      <c r="AKP98"/>
      <c r="AKQ98"/>
      <c r="AKR98"/>
      <c r="AKS98"/>
      <c r="AKT98"/>
      <c r="AKU98"/>
      <c r="AKV98"/>
      <c r="AKW98"/>
      <c r="AKX98"/>
      <c r="AKY98"/>
      <c r="AKZ98"/>
      <c r="ALA98"/>
      <c r="ALB98"/>
      <c r="ALC98"/>
      <c r="ALD98"/>
      <c r="ALE98"/>
      <c r="ALF98"/>
      <c r="ALG98"/>
      <c r="ALH98"/>
      <c r="ALI98"/>
      <c r="ALJ98"/>
      <c r="ALK98"/>
      <c r="ALL98"/>
      <c r="ALM98"/>
      <c r="ALN98"/>
      <c r="ALO98"/>
      <c r="ALP98"/>
      <c r="ALQ98"/>
      <c r="ALR98"/>
      <c r="ALS98"/>
      <c r="ALT98"/>
      <c r="ALU98"/>
      <c r="ALV98"/>
      <c r="ALW98"/>
      <c r="ALX98"/>
      <c r="ALY98"/>
      <c r="ALZ98"/>
      <c r="AMA98"/>
      <c r="AMB98"/>
      <c r="AMC98"/>
      <c r="AMD98"/>
      <c r="AME98"/>
      <c r="AMF98"/>
      <c r="AMG98"/>
      <c r="AMH98"/>
      <c r="AMI98"/>
      <c r="AMJ98"/>
      <c r="AMK98"/>
      <c r="AML98"/>
      <c r="AMM98"/>
      <c r="AMN98"/>
      <c r="AMO98"/>
      <c r="AMP98"/>
      <c r="AMQ98"/>
      <c r="AMR98"/>
      <c r="AMS98"/>
      <c r="AMT98"/>
      <c r="AMU98"/>
      <c r="AMV98"/>
      <c r="AMW98"/>
      <c r="AMX98"/>
      <c r="AMY98"/>
      <c r="AMZ98"/>
      <c r="ANA98"/>
      <c r="ANB98"/>
      <c r="ANC98"/>
      <c r="AND98"/>
      <c r="ANE98"/>
      <c r="ANF98"/>
      <c r="ANG98"/>
      <c r="ANH98"/>
      <c r="ANI98"/>
      <c r="ANJ98"/>
      <c r="ANK98"/>
      <c r="ANL98"/>
      <c r="ANM98"/>
      <c r="ANN98"/>
      <c r="ANO98"/>
      <c r="ANP98"/>
      <c r="ANQ98"/>
      <c r="ANR98"/>
      <c r="ANS98"/>
      <c r="ANT98"/>
      <c r="ANU98"/>
      <c r="ANV98"/>
      <c r="ANW98"/>
      <c r="ANX98"/>
      <c r="ANY98"/>
      <c r="ANZ98"/>
      <c r="AOA98"/>
      <c r="AOB98"/>
      <c r="AOC98"/>
      <c r="AOD98"/>
      <c r="AOE98"/>
      <c r="AOF98"/>
      <c r="AOG98"/>
      <c r="AOH98"/>
      <c r="AOI98"/>
      <c r="AOJ98"/>
      <c r="AOK98"/>
      <c r="AOL98"/>
      <c r="AOM98"/>
      <c r="AON98"/>
      <c r="AOO98"/>
      <c r="AOP98"/>
      <c r="AOQ98"/>
      <c r="AOR98"/>
      <c r="AOS98"/>
      <c r="AOT98"/>
      <c r="AOU98"/>
      <c r="AOV98"/>
      <c r="AOW98"/>
      <c r="AOX98"/>
      <c r="AOY98"/>
      <c r="AOZ98"/>
      <c r="APA98"/>
      <c r="APB98"/>
      <c r="APC98"/>
      <c r="APD98"/>
      <c r="APE98"/>
      <c r="APF98"/>
      <c r="APG98"/>
      <c r="APH98"/>
      <c r="API98"/>
      <c r="APJ98"/>
      <c r="APK98"/>
      <c r="APL98"/>
      <c r="APM98"/>
      <c r="APN98"/>
      <c r="APO98"/>
      <c r="APP98"/>
      <c r="APQ98"/>
      <c r="APR98"/>
      <c r="APS98"/>
      <c r="APT98"/>
      <c r="APU98"/>
      <c r="APV98"/>
      <c r="APW98"/>
      <c r="APX98"/>
      <c r="APY98"/>
      <c r="APZ98"/>
      <c r="AQA98"/>
      <c r="AQB98"/>
      <c r="AQC98"/>
      <c r="AQD98"/>
      <c r="AQE98"/>
      <c r="AQF98"/>
      <c r="AQG98"/>
      <c r="AQH98"/>
      <c r="AQI98"/>
      <c r="AQJ98"/>
      <c r="AQK98"/>
      <c r="AQL98"/>
      <c r="AQM98"/>
      <c r="AQN98"/>
      <c r="AQO98"/>
      <c r="AQP98"/>
      <c r="AQQ98"/>
      <c r="AQR98"/>
      <c r="AQS98"/>
      <c r="AQT98"/>
      <c r="AQU98"/>
      <c r="AQV98"/>
      <c r="AQW98"/>
      <c r="AQX98"/>
      <c r="AQY98"/>
      <c r="AQZ98"/>
      <c r="ARA98"/>
      <c r="ARB98"/>
      <c r="ARC98"/>
      <c r="ARD98"/>
      <c r="ARE98"/>
      <c r="ARF98"/>
      <c r="ARG98"/>
      <c r="ARH98"/>
      <c r="ARI98"/>
      <c r="ARJ98"/>
      <c r="ARK98"/>
      <c r="ARL98"/>
      <c r="ARM98"/>
      <c r="ARN98"/>
      <c r="ARO98"/>
      <c r="ARP98"/>
      <c r="ARQ98"/>
      <c r="ARR98"/>
      <c r="ARS98"/>
      <c r="ART98"/>
      <c r="ARU98"/>
      <c r="ARV98"/>
      <c r="ARW98"/>
      <c r="ARX98"/>
      <c r="ARY98"/>
      <c r="ARZ98"/>
      <c r="ASA98"/>
      <c r="ASB98"/>
      <c r="ASC98"/>
      <c r="ASD98"/>
      <c r="ASE98"/>
      <c r="ASF98"/>
      <c r="ASG98"/>
      <c r="ASH98"/>
      <c r="ASI98"/>
      <c r="ASJ98"/>
      <c r="ASK98"/>
      <c r="ASL98"/>
      <c r="ASM98"/>
      <c r="ASN98"/>
      <c r="ASO98"/>
      <c r="ASP98"/>
      <c r="ASQ98"/>
      <c r="ASR98"/>
      <c r="ASS98"/>
      <c r="AST98"/>
      <c r="ASU98"/>
      <c r="ASV98"/>
      <c r="ASW98"/>
      <c r="ASX98"/>
      <c r="ASY98"/>
      <c r="ASZ98"/>
      <c r="ATA98"/>
      <c r="ATB98"/>
      <c r="ATC98"/>
      <c r="ATD98"/>
      <c r="ATE98"/>
      <c r="ATF98"/>
      <c r="ATG98"/>
      <c r="ATH98"/>
      <c r="ATI98"/>
      <c r="ATJ98"/>
      <c r="ATK98"/>
      <c r="ATL98"/>
      <c r="ATM98"/>
      <c r="ATN98"/>
      <c r="ATO98"/>
      <c r="ATP98"/>
      <c r="ATQ98"/>
      <c r="ATR98"/>
      <c r="ATS98"/>
      <c r="ATT98"/>
      <c r="ATU98"/>
      <c r="ATV98"/>
      <c r="ATW98"/>
      <c r="ATX98"/>
      <c r="ATY98"/>
      <c r="ATZ98"/>
      <c r="AUA98"/>
      <c r="AUB98"/>
      <c r="AUC98"/>
      <c r="AUD98"/>
      <c r="AUE98"/>
      <c r="AUF98"/>
      <c r="AUG98"/>
      <c r="AUH98"/>
      <c r="AUI98"/>
      <c r="AUJ98"/>
      <c r="AUK98"/>
      <c r="AUL98"/>
      <c r="AUM98"/>
      <c r="AUN98"/>
      <c r="AUO98"/>
      <c r="AUP98"/>
      <c r="AUQ98"/>
      <c r="AUR98"/>
      <c r="AUS98"/>
      <c r="AUT98"/>
      <c r="AUU98"/>
      <c r="AUV98"/>
      <c r="AUW98"/>
      <c r="AUX98"/>
      <c r="AUY98"/>
      <c r="AUZ98"/>
      <c r="AVA98"/>
      <c r="AVB98"/>
      <c r="AVC98"/>
      <c r="AVD98"/>
      <c r="AVE98"/>
      <c r="AVF98"/>
      <c r="AVG98"/>
      <c r="AVH98"/>
      <c r="AVI98"/>
      <c r="AVJ98"/>
      <c r="AVK98"/>
      <c r="AVL98"/>
      <c r="AVM98"/>
      <c r="AVN98"/>
      <c r="AVO98"/>
      <c r="AVP98"/>
      <c r="AVQ98"/>
      <c r="AVR98"/>
      <c r="AVS98"/>
      <c r="AVT98"/>
      <c r="AVU98"/>
      <c r="AVV98"/>
      <c r="AVW98"/>
      <c r="AVX98"/>
      <c r="AVY98"/>
      <c r="AVZ98"/>
      <c r="AWA98"/>
    </row>
    <row r="99" spans="1:1275" ht="15" x14ac:dyDescent="0.25">
      <c r="A99" s="41" t="s">
        <v>133</v>
      </c>
      <c r="B99" s="40">
        <v>23</v>
      </c>
      <c r="C99" s="40">
        <v>76421.739130434784</v>
      </c>
      <c r="D99" s="40">
        <v>86</v>
      </c>
      <c r="E99" s="40">
        <v>71215.569767441862</v>
      </c>
      <c r="F99" s="40">
        <v>164</v>
      </c>
      <c r="G99" s="40">
        <v>64412.664634146342</v>
      </c>
      <c r="H99" s="40">
        <v>89</v>
      </c>
      <c r="I99" s="40">
        <v>69605.988764044945</v>
      </c>
      <c r="J99" s="40">
        <v>362</v>
      </c>
      <c r="K99" s="40">
        <v>68068.643646408833</v>
      </c>
      <c r="L99" s="40">
        <v>6</v>
      </c>
      <c r="M99" s="40">
        <v>104333.33333333333</v>
      </c>
      <c r="N99" s="40">
        <v>34</v>
      </c>
      <c r="O99" s="40">
        <v>82594.470588235301</v>
      </c>
      <c r="P99" s="40">
        <v>60</v>
      </c>
      <c r="Q99" s="40">
        <v>76987.366666666669</v>
      </c>
      <c r="R99" s="40">
        <v>23</v>
      </c>
      <c r="S99" s="40">
        <v>73399.304347826081</v>
      </c>
      <c r="T99" s="40">
        <v>123</v>
      </c>
      <c r="U99" s="40">
        <v>79200.308943089432</v>
      </c>
      <c r="V99" s="40">
        <v>5</v>
      </c>
      <c r="W99" s="40">
        <v>103800</v>
      </c>
      <c r="X99" s="40">
        <v>18</v>
      </c>
      <c r="Y99" s="40">
        <v>90737.055555555562</v>
      </c>
      <c r="Z99" s="40">
        <v>19</v>
      </c>
      <c r="AA99" s="40">
        <v>88518.210526315786</v>
      </c>
      <c r="AB99" s="40">
        <v>9</v>
      </c>
      <c r="AC99" s="40">
        <v>120305.55555555556</v>
      </c>
      <c r="AD99" s="40">
        <v>51</v>
      </c>
      <c r="AE99" s="40">
        <v>96409.078431372545</v>
      </c>
      <c r="AF99" s="40">
        <v>9</v>
      </c>
      <c r="AG99" s="40">
        <v>61606.777777777781</v>
      </c>
      <c r="AH99" s="40">
        <v>17</v>
      </c>
      <c r="AI99" s="40">
        <v>74543.647058823524</v>
      </c>
      <c r="AJ99" s="40">
        <v>39</v>
      </c>
      <c r="AK99" s="40">
        <v>71320.871794871797</v>
      </c>
      <c r="AL99" s="40">
        <v>13</v>
      </c>
      <c r="AM99" s="40">
        <v>63681.461538461539</v>
      </c>
      <c r="AN99" s="40">
        <v>78</v>
      </c>
      <c r="AO99" s="40">
        <v>69629.179487179485</v>
      </c>
      <c r="AP99" s="40">
        <v>614</v>
      </c>
      <c r="AQ99" s="40">
        <v>72850.856677524425</v>
      </c>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c r="OF99"/>
      <c r="OG99"/>
      <c r="OH99"/>
      <c r="OI99"/>
      <c r="OJ99"/>
      <c r="OK99"/>
      <c r="OL99"/>
      <c r="OM99"/>
      <c r="ON99"/>
      <c r="OO99"/>
      <c r="OP99"/>
      <c r="OQ99"/>
      <c r="OR99"/>
      <c r="OS99"/>
      <c r="OT99"/>
      <c r="OU99"/>
      <c r="OV99"/>
      <c r="OW99"/>
      <c r="OX99"/>
      <c r="OY99"/>
      <c r="OZ99"/>
      <c r="PA99"/>
      <c r="PB99"/>
      <c r="PC99"/>
      <c r="PD99"/>
      <c r="PE99"/>
      <c r="PF99"/>
      <c r="PG99"/>
      <c r="PH99"/>
      <c r="PI99"/>
      <c r="PJ99"/>
      <c r="PK99"/>
      <c r="PL99"/>
      <c r="PM99"/>
      <c r="PN99"/>
      <c r="PO99"/>
      <c r="PP99"/>
      <c r="PQ99"/>
      <c r="PR99"/>
      <c r="PS99"/>
      <c r="PT99"/>
      <c r="PU99"/>
      <c r="PV99"/>
      <c r="PW99"/>
      <c r="PX99"/>
      <c r="PY99"/>
      <c r="PZ99"/>
      <c r="QA99"/>
      <c r="QB99"/>
      <c r="QC99"/>
      <c r="QD99"/>
      <c r="QE99"/>
      <c r="QF99"/>
      <c r="QG99"/>
      <c r="QH99"/>
      <c r="QI99"/>
      <c r="QJ99"/>
      <c r="QK99"/>
      <c r="QL99"/>
      <c r="QM99"/>
      <c r="QN99"/>
      <c r="QO99"/>
      <c r="QP99"/>
      <c r="QQ99"/>
      <c r="QR99"/>
      <c r="QS99"/>
      <c r="QT99"/>
      <c r="QU99"/>
      <c r="QV99"/>
      <c r="QW99"/>
      <c r="QX99"/>
      <c r="QY99"/>
      <c r="QZ99"/>
      <c r="RA99"/>
      <c r="RB99"/>
      <c r="RC99"/>
      <c r="RD99"/>
      <c r="RE99"/>
      <c r="RF99"/>
      <c r="RG99"/>
      <c r="RH99"/>
      <c r="RI99"/>
      <c r="RJ99"/>
      <c r="RK99"/>
      <c r="RL99"/>
      <c r="RM99"/>
      <c r="RN99"/>
      <c r="RO99"/>
      <c r="RP99"/>
      <c r="RQ99"/>
      <c r="RR99"/>
      <c r="RS99"/>
      <c r="RT99"/>
      <c r="RU99"/>
      <c r="RV99"/>
      <c r="RW99"/>
      <c r="RX99"/>
      <c r="RY99"/>
      <c r="RZ99"/>
      <c r="SA99"/>
      <c r="SB99"/>
      <c r="SC99"/>
      <c r="SD99"/>
      <c r="SE99"/>
      <c r="SF99"/>
      <c r="SG99"/>
      <c r="SH99"/>
      <c r="SI99"/>
      <c r="SJ99"/>
      <c r="SK99"/>
      <c r="SL99"/>
      <c r="SM99"/>
      <c r="SN99"/>
      <c r="SO99"/>
      <c r="SP99"/>
      <c r="SQ99"/>
      <c r="SR99"/>
      <c r="SS99"/>
      <c r="ST99"/>
      <c r="SU99"/>
      <c r="SV99"/>
      <c r="SW99"/>
      <c r="SX99"/>
      <c r="SY99"/>
      <c r="SZ99"/>
      <c r="TA99"/>
      <c r="TB99"/>
      <c r="TC99"/>
      <c r="TD99"/>
      <c r="TE99"/>
      <c r="TF99"/>
      <c r="TG99"/>
      <c r="TH99"/>
      <c r="TI99"/>
      <c r="TJ99"/>
      <c r="TK99"/>
      <c r="TL99"/>
      <c r="TM99"/>
      <c r="TN99"/>
      <c r="TO99"/>
      <c r="TP99"/>
      <c r="TQ99"/>
      <c r="TR99"/>
      <c r="TS99"/>
      <c r="TT99"/>
      <c r="TU99"/>
      <c r="TV99"/>
      <c r="TW99"/>
      <c r="TX99"/>
      <c r="TY99"/>
      <c r="TZ99"/>
      <c r="UA99"/>
      <c r="UB99"/>
      <c r="UC99"/>
      <c r="UD99"/>
      <c r="UE99"/>
      <c r="UF99"/>
      <c r="UG99"/>
      <c r="UH99"/>
      <c r="UI99"/>
      <c r="UJ99"/>
      <c r="UK99"/>
      <c r="UL99"/>
      <c r="UM99"/>
      <c r="UN99"/>
      <c r="UO99"/>
      <c r="UP99"/>
      <c r="UQ99"/>
      <c r="UR99"/>
      <c r="US99"/>
      <c r="UT99"/>
      <c r="UU99"/>
      <c r="UV99"/>
      <c r="UW99"/>
      <c r="UX99"/>
      <c r="UY99"/>
      <c r="UZ99"/>
      <c r="VA99"/>
      <c r="VB99"/>
      <c r="VC99"/>
      <c r="VD99"/>
      <c r="VE99"/>
      <c r="VF99"/>
      <c r="VG99"/>
      <c r="VH99"/>
      <c r="VI99"/>
      <c r="VJ99"/>
      <c r="VK99"/>
      <c r="VL99"/>
      <c r="VM99"/>
      <c r="VN99"/>
      <c r="VO99"/>
      <c r="VP99"/>
      <c r="VQ99"/>
      <c r="VR99"/>
      <c r="VS99"/>
      <c r="VT99"/>
      <c r="VU99"/>
      <c r="VV99"/>
      <c r="VW99"/>
      <c r="VX99"/>
      <c r="VY99"/>
      <c r="VZ99"/>
      <c r="WA99"/>
      <c r="WB99"/>
      <c r="WC99"/>
      <c r="WD99"/>
      <c r="WE99"/>
      <c r="WF99"/>
      <c r="WG99"/>
      <c r="WH99"/>
      <c r="WI99"/>
      <c r="WJ99"/>
      <c r="WK99"/>
      <c r="WL99"/>
      <c r="WM99"/>
      <c r="WN99"/>
      <c r="WO99"/>
      <c r="WP99"/>
      <c r="WQ99"/>
      <c r="WR99"/>
      <c r="WS99"/>
      <c r="WT99"/>
      <c r="WU99"/>
      <c r="WV99"/>
      <c r="WW99"/>
      <c r="WX99"/>
      <c r="WY99"/>
      <c r="WZ99"/>
      <c r="XA99"/>
      <c r="XB99"/>
      <c r="XC99"/>
      <c r="XD99"/>
      <c r="XE99"/>
      <c r="XF99"/>
      <c r="XG99"/>
      <c r="XH99"/>
      <c r="XI99"/>
      <c r="XJ99"/>
      <c r="XK99"/>
      <c r="XL99"/>
      <c r="XM99"/>
      <c r="XN99"/>
      <c r="XO99"/>
      <c r="XP99"/>
      <c r="XQ99"/>
      <c r="XR99"/>
      <c r="XS99"/>
      <c r="XT99"/>
      <c r="XU99"/>
      <c r="XV99"/>
      <c r="XW99"/>
      <c r="XX99"/>
      <c r="XY99"/>
      <c r="XZ99"/>
      <c r="YA99"/>
      <c r="YB99"/>
      <c r="YC99"/>
      <c r="YD99"/>
      <c r="YE99"/>
      <c r="YF99"/>
      <c r="YG99"/>
      <c r="YH99"/>
      <c r="YI99"/>
      <c r="YJ99"/>
      <c r="YK99"/>
      <c r="YL99"/>
      <c r="YM99"/>
      <c r="YN99"/>
      <c r="YO99"/>
      <c r="YP99"/>
      <c r="YQ99"/>
      <c r="YR99"/>
      <c r="YS99"/>
      <c r="YT99"/>
      <c r="YU99"/>
      <c r="YV99"/>
      <c r="YW99"/>
      <c r="YX99"/>
      <c r="YY99"/>
      <c r="YZ99"/>
      <c r="ZA99"/>
      <c r="ZB99"/>
      <c r="ZC99"/>
      <c r="ZD99"/>
      <c r="ZE99"/>
      <c r="ZF99"/>
      <c r="ZG99"/>
      <c r="ZH99"/>
      <c r="ZI99"/>
      <c r="ZJ99"/>
      <c r="ZK99"/>
      <c r="ZL99"/>
      <c r="ZM99"/>
      <c r="ZN99"/>
      <c r="ZO99"/>
      <c r="ZP99"/>
      <c r="ZQ99"/>
      <c r="ZR99"/>
      <c r="ZS99"/>
      <c r="ZT99"/>
      <c r="ZU99"/>
      <c r="ZV99"/>
      <c r="ZW99"/>
      <c r="ZX99"/>
      <c r="ZY99"/>
      <c r="ZZ99"/>
      <c r="AAA99"/>
      <c r="AAB99"/>
      <c r="AAC99"/>
      <c r="AAD99"/>
      <c r="AAE99"/>
      <c r="AAF99"/>
      <c r="AAG99"/>
      <c r="AAH99"/>
      <c r="AAI99"/>
      <c r="AAJ99"/>
      <c r="AAK99"/>
      <c r="AAL99"/>
      <c r="AAM99"/>
      <c r="AAN99"/>
      <c r="AAO99"/>
      <c r="AAP99"/>
      <c r="AAQ99"/>
      <c r="AAR99"/>
      <c r="AAS99"/>
      <c r="AAT99"/>
      <c r="AAU99"/>
      <c r="AAV99"/>
      <c r="AAW99"/>
      <c r="AAX99"/>
      <c r="AAY99"/>
      <c r="AAZ99"/>
      <c r="ABA99"/>
      <c r="ABB99"/>
      <c r="ABC99"/>
      <c r="ABD99"/>
      <c r="ABE99"/>
      <c r="ABF99"/>
      <c r="ABG99"/>
      <c r="ABH99"/>
      <c r="ABI99"/>
      <c r="ABJ99"/>
      <c r="ABK99"/>
      <c r="ABL99"/>
      <c r="ABM99"/>
      <c r="ABN99"/>
      <c r="ABO99"/>
      <c r="ABP99"/>
      <c r="ABQ99"/>
      <c r="ABR99"/>
      <c r="ABS99"/>
      <c r="ABT99"/>
      <c r="ABU99"/>
      <c r="ABV99"/>
      <c r="ABW99"/>
      <c r="ABX99"/>
      <c r="ABY99"/>
      <c r="ABZ99"/>
      <c r="ACA99"/>
      <c r="ACB99"/>
      <c r="ACC99"/>
      <c r="ACD99"/>
      <c r="ACE99"/>
      <c r="ACF99"/>
      <c r="ACG99"/>
      <c r="ACH99"/>
      <c r="ACI99"/>
      <c r="ACJ99"/>
      <c r="ACK99"/>
      <c r="ACL99"/>
      <c r="ACM99"/>
      <c r="ACN99"/>
      <c r="ACO99"/>
      <c r="ACP99"/>
      <c r="ACQ99"/>
      <c r="ACR99"/>
      <c r="ACS99"/>
      <c r="ACT99"/>
      <c r="ACU99"/>
      <c r="ACV99"/>
      <c r="ACW99"/>
      <c r="ACX99"/>
      <c r="ACY99"/>
      <c r="ACZ99"/>
      <c r="ADA99"/>
      <c r="ADB99"/>
      <c r="ADC99"/>
      <c r="ADD99"/>
      <c r="ADE99"/>
      <c r="ADF99"/>
      <c r="ADG99"/>
      <c r="ADH99"/>
      <c r="ADI99"/>
      <c r="ADJ99"/>
      <c r="ADK99"/>
      <c r="ADL99"/>
      <c r="ADM99"/>
      <c r="ADN99"/>
      <c r="ADO99"/>
      <c r="ADP99"/>
      <c r="ADQ99"/>
      <c r="ADR99"/>
      <c r="ADS99"/>
      <c r="ADT99"/>
      <c r="ADU99"/>
      <c r="ADV99"/>
      <c r="ADW99"/>
      <c r="ADX99"/>
      <c r="ADY99"/>
      <c r="ADZ99"/>
      <c r="AEA99"/>
      <c r="AEB99"/>
      <c r="AEC99"/>
      <c r="AED99"/>
      <c r="AEE99"/>
      <c r="AEF99"/>
      <c r="AEG99"/>
      <c r="AEH99"/>
      <c r="AEI99"/>
      <c r="AEJ99"/>
      <c r="AEK99"/>
      <c r="AEL99"/>
      <c r="AEM99"/>
      <c r="AEN99"/>
      <c r="AEO99"/>
      <c r="AEP99"/>
      <c r="AEQ99"/>
      <c r="AER99"/>
      <c r="AES99"/>
      <c r="AET99"/>
      <c r="AEU99"/>
      <c r="AEV99"/>
      <c r="AEW99"/>
      <c r="AEX99"/>
      <c r="AEY99"/>
      <c r="AEZ99"/>
      <c r="AFA99"/>
      <c r="AFB99"/>
      <c r="AFC99"/>
      <c r="AFD99"/>
      <c r="AFE99"/>
      <c r="AFF99"/>
      <c r="AFG99"/>
      <c r="AFH99"/>
      <c r="AFI99"/>
      <c r="AFJ99"/>
      <c r="AFK99"/>
      <c r="AFL99"/>
      <c r="AFM99"/>
      <c r="AFN99"/>
      <c r="AFO99"/>
      <c r="AFP99"/>
      <c r="AFQ99"/>
      <c r="AFR99"/>
      <c r="AFS99"/>
      <c r="AFT99"/>
      <c r="AFU99"/>
      <c r="AFV99"/>
      <c r="AFW99"/>
      <c r="AFX99"/>
      <c r="AFY99"/>
      <c r="AFZ99"/>
      <c r="AGA99"/>
      <c r="AGB99"/>
      <c r="AGC99"/>
      <c r="AGD99"/>
      <c r="AGE99"/>
      <c r="AGF99"/>
      <c r="AGG99"/>
      <c r="AGH99"/>
      <c r="AGI99"/>
      <c r="AGJ99"/>
      <c r="AGK99"/>
      <c r="AGL99"/>
      <c r="AGM99"/>
      <c r="AGN99"/>
      <c r="AGO99"/>
      <c r="AGP99"/>
      <c r="AGQ99"/>
      <c r="AGR99"/>
      <c r="AGS99"/>
      <c r="AGT99"/>
      <c r="AGU99"/>
      <c r="AGV99"/>
      <c r="AGW99"/>
      <c r="AGX99"/>
      <c r="AGY99"/>
      <c r="AGZ99"/>
      <c r="AHA99"/>
      <c r="AHB99"/>
      <c r="AHC99"/>
      <c r="AHD99"/>
      <c r="AHE99"/>
      <c r="AHF99"/>
      <c r="AHG99"/>
      <c r="AHH99"/>
      <c r="AHI99"/>
      <c r="AHJ99"/>
      <c r="AHK99"/>
      <c r="AHL99"/>
      <c r="AHM99"/>
      <c r="AHN99"/>
      <c r="AHO99"/>
      <c r="AHP99"/>
      <c r="AHQ99"/>
      <c r="AHR99"/>
      <c r="AHS99"/>
      <c r="AHT99"/>
      <c r="AHU99"/>
      <c r="AHV99"/>
      <c r="AHW99"/>
      <c r="AHX99"/>
      <c r="AHY99"/>
      <c r="AHZ99"/>
      <c r="AIA99"/>
      <c r="AIB99"/>
      <c r="AIC99"/>
      <c r="AID99"/>
      <c r="AIE99"/>
      <c r="AIF99"/>
      <c r="AIG99"/>
      <c r="AIH99"/>
      <c r="AII99"/>
      <c r="AIJ99"/>
      <c r="AIK99"/>
      <c r="AIL99"/>
      <c r="AIM99"/>
      <c r="AIN99"/>
      <c r="AIO99"/>
      <c r="AIP99"/>
      <c r="AIQ99"/>
      <c r="AIR99"/>
      <c r="AIS99"/>
      <c r="AIT99"/>
      <c r="AIU99"/>
      <c r="AIV99"/>
      <c r="AIW99"/>
      <c r="AIX99"/>
      <c r="AIY99"/>
      <c r="AIZ99"/>
      <c r="AJA99"/>
      <c r="AJB99"/>
      <c r="AJC99"/>
      <c r="AJD99"/>
      <c r="AJE99"/>
      <c r="AJF99"/>
      <c r="AJG99"/>
      <c r="AJH99"/>
      <c r="AJI99"/>
      <c r="AJJ99"/>
      <c r="AJK99"/>
      <c r="AJL99"/>
      <c r="AJM99"/>
      <c r="AJN99"/>
      <c r="AJO99"/>
      <c r="AJP99"/>
      <c r="AJQ99"/>
      <c r="AJR99"/>
      <c r="AJS99"/>
      <c r="AJT99"/>
      <c r="AJU99"/>
      <c r="AJV99"/>
      <c r="AJW99"/>
      <c r="AJX99"/>
      <c r="AJY99"/>
      <c r="AJZ99"/>
      <c r="AKA99"/>
      <c r="AKB99"/>
      <c r="AKC99"/>
      <c r="AKD99"/>
      <c r="AKE99"/>
      <c r="AKF99"/>
      <c r="AKG99"/>
      <c r="AKH99"/>
      <c r="AKI99"/>
      <c r="AKJ99"/>
      <c r="AKK99"/>
      <c r="AKL99"/>
      <c r="AKM99"/>
      <c r="AKN99"/>
      <c r="AKO99"/>
      <c r="AKP99"/>
      <c r="AKQ99"/>
      <c r="AKR99"/>
      <c r="AKS99"/>
      <c r="AKT99"/>
      <c r="AKU99"/>
      <c r="AKV99"/>
      <c r="AKW99"/>
      <c r="AKX99"/>
      <c r="AKY99"/>
      <c r="AKZ99"/>
      <c r="ALA99"/>
      <c r="ALB99"/>
      <c r="ALC99"/>
      <c r="ALD99"/>
      <c r="ALE99"/>
      <c r="ALF99"/>
      <c r="ALG99"/>
      <c r="ALH99"/>
      <c r="ALI99"/>
      <c r="ALJ99"/>
      <c r="ALK99"/>
      <c r="ALL99"/>
      <c r="ALM99"/>
      <c r="ALN99"/>
      <c r="ALO99"/>
      <c r="ALP99"/>
      <c r="ALQ99"/>
      <c r="ALR99"/>
      <c r="ALS99"/>
      <c r="ALT99"/>
      <c r="ALU99"/>
      <c r="ALV99"/>
      <c r="ALW99"/>
      <c r="ALX99"/>
      <c r="ALY99"/>
      <c r="ALZ99"/>
      <c r="AMA99"/>
      <c r="AMB99"/>
      <c r="AMC99"/>
      <c r="AMD99"/>
      <c r="AME99"/>
      <c r="AMF99"/>
      <c r="AMG99"/>
      <c r="AMH99"/>
      <c r="AMI99"/>
      <c r="AMJ99"/>
      <c r="AMK99"/>
      <c r="AML99"/>
      <c r="AMM99"/>
      <c r="AMN99"/>
      <c r="AMO99"/>
      <c r="AMP99"/>
      <c r="AMQ99"/>
      <c r="AMR99"/>
      <c r="AMS99"/>
      <c r="AMT99"/>
      <c r="AMU99"/>
      <c r="AMV99"/>
      <c r="AMW99"/>
      <c r="AMX99"/>
      <c r="AMY99"/>
      <c r="AMZ99"/>
      <c r="ANA99"/>
      <c r="ANB99"/>
      <c r="ANC99"/>
      <c r="AND99"/>
      <c r="ANE99"/>
      <c r="ANF99"/>
      <c r="ANG99"/>
      <c r="ANH99"/>
      <c r="ANI99"/>
      <c r="ANJ99"/>
      <c r="ANK99"/>
      <c r="ANL99"/>
      <c r="ANM99"/>
      <c r="ANN99"/>
      <c r="ANO99"/>
      <c r="ANP99"/>
      <c r="ANQ99"/>
      <c r="ANR99"/>
      <c r="ANS99"/>
      <c r="ANT99"/>
      <c r="ANU99"/>
      <c r="ANV99"/>
      <c r="ANW99"/>
      <c r="ANX99"/>
      <c r="ANY99"/>
      <c r="ANZ99"/>
      <c r="AOA99"/>
      <c r="AOB99"/>
      <c r="AOC99"/>
      <c r="AOD99"/>
      <c r="AOE99"/>
      <c r="AOF99"/>
      <c r="AOG99"/>
      <c r="AOH99"/>
      <c r="AOI99"/>
      <c r="AOJ99"/>
      <c r="AOK99"/>
      <c r="AOL99"/>
      <c r="AOM99"/>
      <c r="AON99"/>
      <c r="AOO99"/>
      <c r="AOP99"/>
      <c r="AOQ99"/>
      <c r="AOR99"/>
      <c r="AOS99"/>
      <c r="AOT99"/>
      <c r="AOU99"/>
      <c r="AOV99"/>
      <c r="AOW99"/>
      <c r="AOX99"/>
      <c r="AOY99"/>
      <c r="AOZ99"/>
      <c r="APA99"/>
      <c r="APB99"/>
      <c r="APC99"/>
      <c r="APD99"/>
      <c r="APE99"/>
      <c r="APF99"/>
      <c r="APG99"/>
      <c r="APH99"/>
      <c r="API99"/>
      <c r="APJ99"/>
      <c r="APK99"/>
      <c r="APL99"/>
      <c r="APM99"/>
      <c r="APN99"/>
      <c r="APO99"/>
      <c r="APP99"/>
      <c r="APQ99"/>
      <c r="APR99"/>
      <c r="APS99"/>
      <c r="APT99"/>
      <c r="APU99"/>
      <c r="APV99"/>
      <c r="APW99"/>
      <c r="APX99"/>
      <c r="APY99"/>
      <c r="APZ99"/>
      <c r="AQA99"/>
      <c r="AQB99"/>
      <c r="AQC99"/>
      <c r="AQD99"/>
      <c r="AQE99"/>
      <c r="AQF99"/>
      <c r="AQG99"/>
      <c r="AQH99"/>
      <c r="AQI99"/>
      <c r="AQJ99"/>
      <c r="AQK99"/>
      <c r="AQL99"/>
      <c r="AQM99"/>
      <c r="AQN99"/>
      <c r="AQO99"/>
      <c r="AQP99"/>
      <c r="AQQ99"/>
      <c r="AQR99"/>
      <c r="AQS99"/>
      <c r="AQT99"/>
      <c r="AQU99"/>
      <c r="AQV99"/>
      <c r="AQW99"/>
      <c r="AQX99"/>
      <c r="AQY99"/>
      <c r="AQZ99"/>
      <c r="ARA99"/>
      <c r="ARB99"/>
      <c r="ARC99"/>
      <c r="ARD99"/>
      <c r="ARE99"/>
      <c r="ARF99"/>
      <c r="ARG99"/>
      <c r="ARH99"/>
      <c r="ARI99"/>
      <c r="ARJ99"/>
      <c r="ARK99"/>
      <c r="ARL99"/>
      <c r="ARM99"/>
      <c r="ARN99"/>
      <c r="ARO99"/>
      <c r="ARP99"/>
      <c r="ARQ99"/>
      <c r="ARR99"/>
      <c r="ARS99"/>
      <c r="ART99"/>
      <c r="ARU99"/>
      <c r="ARV99"/>
      <c r="ARW99"/>
      <c r="ARX99"/>
      <c r="ARY99"/>
      <c r="ARZ99"/>
      <c r="ASA99"/>
      <c r="ASB99"/>
      <c r="ASC99"/>
      <c r="ASD99"/>
      <c r="ASE99"/>
      <c r="ASF99"/>
      <c r="ASG99"/>
      <c r="ASH99"/>
      <c r="ASI99"/>
      <c r="ASJ99"/>
      <c r="ASK99"/>
      <c r="ASL99"/>
      <c r="ASM99"/>
      <c r="ASN99"/>
      <c r="ASO99"/>
      <c r="ASP99"/>
      <c r="ASQ99"/>
      <c r="ASR99"/>
      <c r="ASS99"/>
      <c r="AST99"/>
      <c r="ASU99"/>
      <c r="ASV99"/>
      <c r="ASW99"/>
      <c r="ASX99"/>
      <c r="ASY99"/>
      <c r="ASZ99"/>
      <c r="ATA99"/>
      <c r="ATB99"/>
      <c r="ATC99"/>
      <c r="ATD99"/>
      <c r="ATE99"/>
      <c r="ATF99"/>
      <c r="ATG99"/>
      <c r="ATH99"/>
      <c r="ATI99"/>
      <c r="ATJ99"/>
      <c r="ATK99"/>
      <c r="ATL99"/>
      <c r="ATM99"/>
      <c r="ATN99"/>
      <c r="ATO99"/>
      <c r="ATP99"/>
      <c r="ATQ99"/>
      <c r="ATR99"/>
      <c r="ATS99"/>
      <c r="ATT99"/>
      <c r="ATU99"/>
      <c r="ATV99"/>
      <c r="ATW99"/>
      <c r="ATX99"/>
      <c r="ATY99"/>
      <c r="ATZ99"/>
      <c r="AUA99"/>
      <c r="AUB99"/>
      <c r="AUC99"/>
      <c r="AUD99"/>
      <c r="AUE99"/>
      <c r="AUF99"/>
      <c r="AUG99"/>
      <c r="AUH99"/>
      <c r="AUI99"/>
      <c r="AUJ99"/>
      <c r="AUK99"/>
      <c r="AUL99"/>
      <c r="AUM99"/>
      <c r="AUN99"/>
      <c r="AUO99"/>
      <c r="AUP99"/>
      <c r="AUQ99"/>
      <c r="AUR99"/>
      <c r="AUS99"/>
      <c r="AUT99"/>
      <c r="AUU99"/>
      <c r="AUV99"/>
      <c r="AUW99"/>
      <c r="AUX99"/>
      <c r="AUY99"/>
      <c r="AUZ99"/>
      <c r="AVA99"/>
      <c r="AVB99"/>
      <c r="AVC99"/>
      <c r="AVD99"/>
      <c r="AVE99"/>
      <c r="AVF99"/>
      <c r="AVG99"/>
      <c r="AVH99"/>
      <c r="AVI99"/>
      <c r="AVJ99"/>
      <c r="AVK99"/>
      <c r="AVL99"/>
      <c r="AVM99"/>
      <c r="AVN99"/>
      <c r="AVO99"/>
      <c r="AVP99"/>
      <c r="AVQ99"/>
      <c r="AVR99"/>
      <c r="AVS99"/>
      <c r="AVT99"/>
      <c r="AVU99"/>
      <c r="AVV99"/>
      <c r="AVW99"/>
      <c r="AVX99"/>
      <c r="AVY99"/>
      <c r="AVZ99"/>
      <c r="AWA99"/>
    </row>
    <row r="100" spans="1:1275" ht="15" x14ac:dyDescent="0.25">
      <c r="A100" s="10" t="s">
        <v>4122</v>
      </c>
      <c r="B100" s="40"/>
      <c r="C100" s="40"/>
      <c r="D100" s="40">
        <v>2</v>
      </c>
      <c r="E100" s="40">
        <v>77837.761125972014</v>
      </c>
      <c r="F100" s="40">
        <v>7</v>
      </c>
      <c r="G100" s="40">
        <v>32628.751926397614</v>
      </c>
      <c r="H100" s="40">
        <v>4</v>
      </c>
      <c r="I100" s="40">
        <v>33700.054742879161</v>
      </c>
      <c r="J100" s="40">
        <v>13</v>
      </c>
      <c r="K100" s="40">
        <v>39913.615746787989</v>
      </c>
      <c r="L100" s="40"/>
      <c r="M100" s="40"/>
      <c r="N100" s="40"/>
      <c r="O100" s="40"/>
      <c r="P100" s="40">
        <v>4</v>
      </c>
      <c r="Q100" s="40">
        <v>53657.653395887333</v>
      </c>
      <c r="R100" s="40">
        <v>3</v>
      </c>
      <c r="S100" s="40">
        <v>31837.424568214017</v>
      </c>
      <c r="T100" s="40">
        <v>7</v>
      </c>
      <c r="U100" s="40">
        <v>44306.126755455909</v>
      </c>
      <c r="V100" s="40"/>
      <c r="W100" s="40"/>
      <c r="X100" s="40">
        <v>1</v>
      </c>
      <c r="Y100" s="40">
        <v>29261.227167098674</v>
      </c>
      <c r="Z100" s="40">
        <v>3</v>
      </c>
      <c r="AA100" s="40">
        <v>71300</v>
      </c>
      <c r="AB100" s="40">
        <v>1</v>
      </c>
      <c r="AC100" s="40">
        <v>109729.60187662003</v>
      </c>
      <c r="AD100" s="40">
        <v>5</v>
      </c>
      <c r="AE100" s="40">
        <v>70578.165808743739</v>
      </c>
      <c r="AF100" s="40"/>
      <c r="AG100" s="40"/>
      <c r="AH100" s="40">
        <v>1</v>
      </c>
      <c r="AI100" s="40">
        <v>9171.0323574730355</v>
      </c>
      <c r="AJ100" s="40">
        <v>5</v>
      </c>
      <c r="AK100" s="40">
        <v>52359.982754038938</v>
      </c>
      <c r="AL100" s="40">
        <v>5</v>
      </c>
      <c r="AM100" s="40">
        <v>19512.827457675052</v>
      </c>
      <c r="AN100" s="40">
        <v>11</v>
      </c>
      <c r="AO100" s="40">
        <v>33503.189401458454</v>
      </c>
      <c r="AP100" s="40">
        <v>36</v>
      </c>
      <c r="AQ100" s="40">
        <v>43067.939012672141</v>
      </c>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c r="ST100"/>
      <c r="SU100"/>
      <c r="SV100"/>
      <c r="SW100"/>
      <c r="SX100"/>
      <c r="SY100"/>
      <c r="SZ100"/>
      <c r="TA100"/>
      <c r="TB100"/>
      <c r="TC100"/>
      <c r="TD100"/>
      <c r="TE100"/>
      <c r="TF100"/>
      <c r="TG100"/>
      <c r="TH100"/>
      <c r="TI100"/>
      <c r="TJ100"/>
      <c r="TK100"/>
      <c r="TL100"/>
      <c r="TM100"/>
      <c r="TN100"/>
      <c r="TO100"/>
      <c r="TP100"/>
      <c r="TQ100"/>
      <c r="TR100"/>
      <c r="TS100"/>
      <c r="TT100"/>
      <c r="TU100"/>
      <c r="TV100"/>
      <c r="TW100"/>
      <c r="TX100"/>
      <c r="TY100"/>
      <c r="TZ100"/>
      <c r="UA100"/>
      <c r="UB100"/>
      <c r="UC100"/>
      <c r="UD100"/>
      <c r="UE100"/>
      <c r="UF100"/>
      <c r="UG100"/>
      <c r="UH100"/>
      <c r="UI100"/>
      <c r="UJ100"/>
      <c r="UK100"/>
      <c r="UL100"/>
      <c r="UM100"/>
      <c r="UN100"/>
      <c r="UO100"/>
      <c r="UP100"/>
      <c r="UQ100"/>
      <c r="UR100"/>
      <c r="US100"/>
      <c r="UT100"/>
      <c r="UU100"/>
      <c r="UV100"/>
      <c r="UW100"/>
      <c r="UX100"/>
      <c r="UY100"/>
      <c r="UZ100"/>
      <c r="VA100"/>
      <c r="VB100"/>
      <c r="VC100"/>
      <c r="VD100"/>
      <c r="VE100"/>
      <c r="VF100"/>
      <c r="VG100"/>
      <c r="VH100"/>
      <c r="VI100"/>
      <c r="VJ100"/>
      <c r="VK100"/>
      <c r="VL100"/>
      <c r="VM100"/>
      <c r="VN100"/>
      <c r="VO100"/>
      <c r="VP100"/>
      <c r="VQ100"/>
      <c r="VR100"/>
      <c r="VS100"/>
      <c r="VT100"/>
      <c r="VU100"/>
      <c r="VV100"/>
      <c r="VW100"/>
      <c r="VX100"/>
      <c r="VY100"/>
      <c r="VZ100"/>
      <c r="WA100"/>
      <c r="WB100"/>
      <c r="WC100"/>
      <c r="WD100"/>
      <c r="WE100"/>
      <c r="WF100"/>
      <c r="WG100"/>
      <c r="WH100"/>
      <c r="WI100"/>
      <c r="WJ100"/>
      <c r="WK100"/>
      <c r="WL100"/>
      <c r="WM100"/>
      <c r="WN100"/>
      <c r="WO100"/>
      <c r="WP100"/>
      <c r="WQ100"/>
      <c r="WR100"/>
      <c r="WS100"/>
      <c r="WT100"/>
      <c r="WU100"/>
      <c r="WV100"/>
      <c r="WW100"/>
      <c r="WX100"/>
      <c r="WY100"/>
      <c r="WZ100"/>
      <c r="XA100"/>
      <c r="XB100"/>
      <c r="XC100"/>
      <c r="XD100"/>
      <c r="XE100"/>
      <c r="XF100"/>
      <c r="XG100"/>
      <c r="XH100"/>
      <c r="XI100"/>
      <c r="XJ100"/>
      <c r="XK100"/>
      <c r="XL100"/>
      <c r="XM100"/>
      <c r="XN100"/>
      <c r="XO100"/>
      <c r="XP100"/>
      <c r="XQ100"/>
      <c r="XR100"/>
      <c r="XS100"/>
      <c r="XT100"/>
      <c r="XU100"/>
      <c r="XV100"/>
      <c r="XW100"/>
      <c r="XX100"/>
      <c r="XY100"/>
      <c r="XZ100"/>
      <c r="YA100"/>
      <c r="YB100"/>
      <c r="YC100"/>
      <c r="YD100"/>
      <c r="YE100"/>
      <c r="YF100"/>
      <c r="YG100"/>
      <c r="YH100"/>
      <c r="YI100"/>
      <c r="YJ100"/>
      <c r="YK100"/>
      <c r="YL100"/>
      <c r="YM100"/>
      <c r="YN100"/>
      <c r="YO100"/>
      <c r="YP100"/>
      <c r="YQ100"/>
      <c r="YR100"/>
      <c r="YS100"/>
      <c r="YT100"/>
      <c r="YU100"/>
      <c r="YV100"/>
      <c r="YW100"/>
      <c r="YX100"/>
      <c r="YY100"/>
      <c r="YZ100"/>
      <c r="ZA100"/>
      <c r="ZB100"/>
      <c r="ZC100"/>
      <c r="ZD100"/>
      <c r="ZE100"/>
      <c r="ZF100"/>
      <c r="ZG100"/>
      <c r="ZH100"/>
      <c r="ZI100"/>
      <c r="ZJ100"/>
      <c r="ZK100"/>
      <c r="ZL100"/>
      <c r="ZM100"/>
      <c r="ZN100"/>
      <c r="ZO100"/>
      <c r="ZP100"/>
      <c r="ZQ100"/>
      <c r="ZR100"/>
      <c r="ZS100"/>
      <c r="ZT100"/>
      <c r="ZU100"/>
      <c r="ZV100"/>
      <c r="ZW100"/>
      <c r="ZX100"/>
      <c r="ZY100"/>
      <c r="ZZ100"/>
      <c r="AAA100"/>
      <c r="AAB100"/>
      <c r="AAC100"/>
      <c r="AAD100"/>
      <c r="AAE100"/>
      <c r="AAF100"/>
      <c r="AAG100"/>
      <c r="AAH100"/>
      <c r="AAI100"/>
      <c r="AAJ100"/>
      <c r="AAK100"/>
      <c r="AAL100"/>
      <c r="AAM100"/>
      <c r="AAN100"/>
      <c r="AAO100"/>
      <c r="AAP100"/>
      <c r="AAQ100"/>
      <c r="AAR100"/>
      <c r="AAS100"/>
      <c r="AAT100"/>
      <c r="AAU100"/>
      <c r="AAV100"/>
      <c r="AAW100"/>
      <c r="AAX100"/>
      <c r="AAY100"/>
      <c r="AAZ100"/>
      <c r="ABA100"/>
      <c r="ABB100"/>
      <c r="ABC100"/>
      <c r="ABD100"/>
      <c r="ABE100"/>
      <c r="ABF100"/>
      <c r="ABG100"/>
      <c r="ABH100"/>
      <c r="ABI100"/>
      <c r="ABJ100"/>
      <c r="ABK100"/>
      <c r="ABL100"/>
      <c r="ABM100"/>
      <c r="ABN100"/>
      <c r="ABO100"/>
      <c r="ABP100"/>
      <c r="ABQ100"/>
      <c r="ABR100"/>
      <c r="ABS100"/>
      <c r="ABT100"/>
      <c r="ABU100"/>
      <c r="ABV100"/>
      <c r="ABW100"/>
      <c r="ABX100"/>
      <c r="ABY100"/>
      <c r="ABZ100"/>
      <c r="ACA100"/>
      <c r="ACB100"/>
      <c r="ACC100"/>
      <c r="ACD100"/>
      <c r="ACE100"/>
      <c r="ACF100"/>
      <c r="ACG100"/>
      <c r="ACH100"/>
      <c r="ACI100"/>
      <c r="ACJ100"/>
      <c r="ACK100"/>
      <c r="ACL100"/>
      <c r="ACM100"/>
      <c r="ACN100"/>
      <c r="ACO100"/>
      <c r="ACP100"/>
      <c r="ACQ100"/>
      <c r="ACR100"/>
      <c r="ACS100"/>
      <c r="ACT100"/>
      <c r="ACU100"/>
      <c r="ACV100"/>
      <c r="ACW100"/>
      <c r="ACX100"/>
      <c r="ACY100"/>
      <c r="ACZ100"/>
      <c r="ADA100"/>
      <c r="ADB100"/>
      <c r="ADC100"/>
      <c r="ADD100"/>
      <c r="ADE100"/>
      <c r="ADF100"/>
      <c r="ADG100"/>
      <c r="ADH100"/>
      <c r="ADI100"/>
      <c r="ADJ100"/>
      <c r="ADK100"/>
      <c r="ADL100"/>
      <c r="ADM100"/>
      <c r="ADN100"/>
      <c r="ADO100"/>
      <c r="ADP100"/>
      <c r="ADQ100"/>
      <c r="ADR100"/>
      <c r="ADS100"/>
      <c r="ADT100"/>
      <c r="ADU100"/>
      <c r="ADV100"/>
      <c r="ADW100"/>
      <c r="ADX100"/>
      <c r="ADY100"/>
      <c r="ADZ100"/>
      <c r="AEA100"/>
      <c r="AEB100"/>
      <c r="AEC100"/>
      <c r="AED100"/>
      <c r="AEE100"/>
      <c r="AEF100"/>
      <c r="AEG100"/>
      <c r="AEH100"/>
      <c r="AEI100"/>
      <c r="AEJ100"/>
      <c r="AEK100"/>
      <c r="AEL100"/>
      <c r="AEM100"/>
      <c r="AEN100"/>
      <c r="AEO100"/>
      <c r="AEP100"/>
      <c r="AEQ100"/>
      <c r="AER100"/>
      <c r="AES100"/>
      <c r="AET100"/>
      <c r="AEU100"/>
      <c r="AEV100"/>
      <c r="AEW100"/>
      <c r="AEX100"/>
      <c r="AEY100"/>
      <c r="AEZ100"/>
      <c r="AFA100"/>
      <c r="AFB100"/>
      <c r="AFC100"/>
      <c r="AFD100"/>
      <c r="AFE100"/>
      <c r="AFF100"/>
      <c r="AFG100"/>
      <c r="AFH100"/>
      <c r="AFI100"/>
      <c r="AFJ100"/>
      <c r="AFK100"/>
      <c r="AFL100"/>
      <c r="AFM100"/>
      <c r="AFN100"/>
      <c r="AFO100"/>
      <c r="AFP100"/>
      <c r="AFQ100"/>
      <c r="AFR100"/>
      <c r="AFS100"/>
      <c r="AFT100"/>
      <c r="AFU100"/>
      <c r="AFV100"/>
      <c r="AFW100"/>
      <c r="AFX100"/>
      <c r="AFY100"/>
      <c r="AFZ100"/>
      <c r="AGA100"/>
      <c r="AGB100"/>
      <c r="AGC100"/>
      <c r="AGD100"/>
      <c r="AGE100"/>
      <c r="AGF100"/>
      <c r="AGG100"/>
      <c r="AGH100"/>
      <c r="AGI100"/>
      <c r="AGJ100"/>
      <c r="AGK100"/>
      <c r="AGL100"/>
      <c r="AGM100"/>
      <c r="AGN100"/>
      <c r="AGO100"/>
      <c r="AGP100"/>
      <c r="AGQ100"/>
      <c r="AGR100"/>
      <c r="AGS100"/>
      <c r="AGT100"/>
      <c r="AGU100"/>
      <c r="AGV100"/>
      <c r="AGW100"/>
      <c r="AGX100"/>
      <c r="AGY100"/>
      <c r="AGZ100"/>
      <c r="AHA100"/>
      <c r="AHB100"/>
      <c r="AHC100"/>
      <c r="AHD100"/>
      <c r="AHE100"/>
      <c r="AHF100"/>
      <c r="AHG100"/>
      <c r="AHH100"/>
      <c r="AHI100"/>
      <c r="AHJ100"/>
      <c r="AHK100"/>
      <c r="AHL100"/>
      <c r="AHM100"/>
      <c r="AHN100"/>
      <c r="AHO100"/>
      <c r="AHP100"/>
      <c r="AHQ100"/>
      <c r="AHR100"/>
      <c r="AHS100"/>
      <c r="AHT100"/>
      <c r="AHU100"/>
      <c r="AHV100"/>
      <c r="AHW100"/>
      <c r="AHX100"/>
      <c r="AHY100"/>
      <c r="AHZ100"/>
      <c r="AIA100"/>
      <c r="AIB100"/>
      <c r="AIC100"/>
      <c r="AID100"/>
      <c r="AIE100"/>
      <c r="AIF100"/>
      <c r="AIG100"/>
      <c r="AIH100"/>
      <c r="AII100"/>
      <c r="AIJ100"/>
      <c r="AIK100"/>
      <c r="AIL100"/>
      <c r="AIM100"/>
      <c r="AIN100"/>
      <c r="AIO100"/>
      <c r="AIP100"/>
      <c r="AIQ100"/>
      <c r="AIR100"/>
      <c r="AIS100"/>
      <c r="AIT100"/>
      <c r="AIU100"/>
      <c r="AIV100"/>
      <c r="AIW100"/>
      <c r="AIX100"/>
      <c r="AIY100"/>
      <c r="AIZ100"/>
      <c r="AJA100"/>
      <c r="AJB100"/>
      <c r="AJC100"/>
      <c r="AJD100"/>
      <c r="AJE100"/>
      <c r="AJF100"/>
      <c r="AJG100"/>
      <c r="AJH100"/>
      <c r="AJI100"/>
      <c r="AJJ100"/>
      <c r="AJK100"/>
      <c r="AJL100"/>
      <c r="AJM100"/>
      <c r="AJN100"/>
      <c r="AJO100"/>
      <c r="AJP100"/>
      <c r="AJQ100"/>
      <c r="AJR100"/>
      <c r="AJS100"/>
      <c r="AJT100"/>
      <c r="AJU100"/>
      <c r="AJV100"/>
      <c r="AJW100"/>
      <c r="AJX100"/>
      <c r="AJY100"/>
      <c r="AJZ100"/>
      <c r="AKA100"/>
      <c r="AKB100"/>
      <c r="AKC100"/>
      <c r="AKD100"/>
      <c r="AKE100"/>
      <c r="AKF100"/>
      <c r="AKG100"/>
      <c r="AKH100"/>
      <c r="AKI100"/>
      <c r="AKJ100"/>
      <c r="AKK100"/>
      <c r="AKL100"/>
      <c r="AKM100"/>
      <c r="AKN100"/>
      <c r="AKO100"/>
      <c r="AKP100"/>
      <c r="AKQ100"/>
      <c r="AKR100"/>
      <c r="AKS100"/>
      <c r="AKT100"/>
      <c r="AKU100"/>
      <c r="AKV100"/>
      <c r="AKW100"/>
      <c r="AKX100"/>
      <c r="AKY100"/>
      <c r="AKZ100"/>
      <c r="ALA100"/>
      <c r="ALB100"/>
      <c r="ALC100"/>
      <c r="ALD100"/>
      <c r="ALE100"/>
      <c r="ALF100"/>
      <c r="ALG100"/>
      <c r="ALH100"/>
      <c r="ALI100"/>
      <c r="ALJ100"/>
      <c r="ALK100"/>
      <c r="ALL100"/>
      <c r="ALM100"/>
      <c r="ALN100"/>
      <c r="ALO100"/>
      <c r="ALP100"/>
      <c r="ALQ100"/>
      <c r="ALR100"/>
      <c r="ALS100"/>
      <c r="ALT100"/>
      <c r="ALU100"/>
      <c r="ALV100"/>
      <c r="ALW100"/>
      <c r="ALX100"/>
      <c r="ALY100"/>
      <c r="ALZ100"/>
      <c r="AMA100"/>
      <c r="AMB100"/>
      <c r="AMC100"/>
      <c r="AMD100"/>
      <c r="AME100"/>
      <c r="AMF100"/>
      <c r="AMG100"/>
      <c r="AMH100"/>
      <c r="AMI100"/>
      <c r="AMJ100"/>
      <c r="AMK100"/>
      <c r="AML100"/>
      <c r="AMM100"/>
      <c r="AMN100"/>
      <c r="AMO100"/>
      <c r="AMP100"/>
      <c r="AMQ100"/>
      <c r="AMR100"/>
      <c r="AMS100"/>
      <c r="AMT100"/>
      <c r="AMU100"/>
      <c r="AMV100"/>
      <c r="AMW100"/>
      <c r="AMX100"/>
      <c r="AMY100"/>
      <c r="AMZ100"/>
      <c r="ANA100"/>
      <c r="ANB100"/>
      <c r="ANC100"/>
      <c r="AND100"/>
      <c r="ANE100"/>
      <c r="ANF100"/>
      <c r="ANG100"/>
      <c r="ANH100"/>
      <c r="ANI100"/>
      <c r="ANJ100"/>
      <c r="ANK100"/>
      <c r="ANL100"/>
      <c r="ANM100"/>
      <c r="ANN100"/>
      <c r="ANO100"/>
      <c r="ANP100"/>
      <c r="ANQ100"/>
      <c r="ANR100"/>
      <c r="ANS100"/>
      <c r="ANT100"/>
      <c r="ANU100"/>
      <c r="ANV100"/>
      <c r="ANW100"/>
      <c r="ANX100"/>
      <c r="ANY100"/>
      <c r="ANZ100"/>
      <c r="AOA100"/>
      <c r="AOB100"/>
      <c r="AOC100"/>
      <c r="AOD100"/>
      <c r="AOE100"/>
      <c r="AOF100"/>
      <c r="AOG100"/>
      <c r="AOH100"/>
      <c r="AOI100"/>
      <c r="AOJ100"/>
      <c r="AOK100"/>
      <c r="AOL100"/>
      <c r="AOM100"/>
      <c r="AON100"/>
      <c r="AOO100"/>
      <c r="AOP100"/>
      <c r="AOQ100"/>
      <c r="AOR100"/>
      <c r="AOS100"/>
      <c r="AOT100"/>
      <c r="AOU100"/>
      <c r="AOV100"/>
      <c r="AOW100"/>
      <c r="AOX100"/>
      <c r="AOY100"/>
      <c r="AOZ100"/>
      <c r="APA100"/>
      <c r="APB100"/>
      <c r="APC100"/>
      <c r="APD100"/>
      <c r="APE100"/>
      <c r="APF100"/>
      <c r="APG100"/>
      <c r="APH100"/>
      <c r="API100"/>
      <c r="APJ100"/>
      <c r="APK100"/>
      <c r="APL100"/>
      <c r="APM100"/>
      <c r="APN100"/>
      <c r="APO100"/>
      <c r="APP100"/>
      <c r="APQ100"/>
      <c r="APR100"/>
      <c r="APS100"/>
      <c r="APT100"/>
      <c r="APU100"/>
      <c r="APV100"/>
      <c r="APW100"/>
      <c r="APX100"/>
      <c r="APY100"/>
      <c r="APZ100"/>
      <c r="AQA100"/>
      <c r="AQB100"/>
      <c r="AQC100"/>
      <c r="AQD100"/>
      <c r="AQE100"/>
      <c r="AQF100"/>
      <c r="AQG100"/>
      <c r="AQH100"/>
      <c r="AQI100"/>
      <c r="AQJ100"/>
      <c r="AQK100"/>
      <c r="AQL100"/>
      <c r="AQM100"/>
      <c r="AQN100"/>
      <c r="AQO100"/>
      <c r="AQP100"/>
      <c r="AQQ100"/>
      <c r="AQR100"/>
      <c r="AQS100"/>
      <c r="AQT100"/>
      <c r="AQU100"/>
      <c r="AQV100"/>
      <c r="AQW100"/>
      <c r="AQX100"/>
      <c r="AQY100"/>
      <c r="AQZ100"/>
      <c r="ARA100"/>
      <c r="ARB100"/>
      <c r="ARC100"/>
      <c r="ARD100"/>
      <c r="ARE100"/>
      <c r="ARF100"/>
      <c r="ARG100"/>
      <c r="ARH100"/>
      <c r="ARI100"/>
      <c r="ARJ100"/>
      <c r="ARK100"/>
      <c r="ARL100"/>
      <c r="ARM100"/>
      <c r="ARN100"/>
      <c r="ARO100"/>
      <c r="ARP100"/>
      <c r="ARQ100"/>
      <c r="ARR100"/>
      <c r="ARS100"/>
      <c r="ART100"/>
      <c r="ARU100"/>
      <c r="ARV100"/>
      <c r="ARW100"/>
      <c r="ARX100"/>
      <c r="ARY100"/>
      <c r="ARZ100"/>
      <c r="ASA100"/>
      <c r="ASB100"/>
      <c r="ASC100"/>
      <c r="ASD100"/>
      <c r="ASE100"/>
      <c r="ASF100"/>
      <c r="ASG100"/>
      <c r="ASH100"/>
      <c r="ASI100"/>
      <c r="ASJ100"/>
      <c r="ASK100"/>
      <c r="ASL100"/>
      <c r="ASM100"/>
      <c r="ASN100"/>
      <c r="ASO100"/>
      <c r="ASP100"/>
      <c r="ASQ100"/>
      <c r="ASR100"/>
      <c r="ASS100"/>
      <c r="AST100"/>
      <c r="ASU100"/>
      <c r="ASV100"/>
      <c r="ASW100"/>
      <c r="ASX100"/>
      <c r="ASY100"/>
      <c r="ASZ100"/>
      <c r="ATA100"/>
      <c r="ATB100"/>
      <c r="ATC100"/>
      <c r="ATD100"/>
      <c r="ATE100"/>
      <c r="ATF100"/>
      <c r="ATG100"/>
      <c r="ATH100"/>
      <c r="ATI100"/>
      <c r="ATJ100"/>
      <c r="ATK100"/>
      <c r="ATL100"/>
      <c r="ATM100"/>
      <c r="ATN100"/>
      <c r="ATO100"/>
      <c r="ATP100"/>
      <c r="ATQ100"/>
      <c r="ATR100"/>
      <c r="ATS100"/>
      <c r="ATT100"/>
      <c r="ATU100"/>
      <c r="ATV100"/>
      <c r="ATW100"/>
      <c r="ATX100"/>
      <c r="ATY100"/>
      <c r="ATZ100"/>
      <c r="AUA100"/>
      <c r="AUB100"/>
      <c r="AUC100"/>
      <c r="AUD100"/>
      <c r="AUE100"/>
      <c r="AUF100"/>
      <c r="AUG100"/>
      <c r="AUH100"/>
      <c r="AUI100"/>
      <c r="AUJ100"/>
      <c r="AUK100"/>
      <c r="AUL100"/>
      <c r="AUM100"/>
      <c r="AUN100"/>
      <c r="AUO100"/>
      <c r="AUP100"/>
      <c r="AUQ100"/>
      <c r="AUR100"/>
      <c r="AUS100"/>
      <c r="AUT100"/>
      <c r="AUU100"/>
      <c r="AUV100"/>
      <c r="AUW100"/>
      <c r="AUX100"/>
      <c r="AUY100"/>
      <c r="AUZ100"/>
      <c r="AVA100"/>
      <c r="AVB100"/>
      <c r="AVC100"/>
      <c r="AVD100"/>
      <c r="AVE100"/>
      <c r="AVF100"/>
      <c r="AVG100"/>
      <c r="AVH100"/>
      <c r="AVI100"/>
      <c r="AVJ100"/>
      <c r="AVK100"/>
      <c r="AVL100"/>
      <c r="AVM100"/>
      <c r="AVN100"/>
      <c r="AVO100"/>
      <c r="AVP100"/>
      <c r="AVQ100"/>
      <c r="AVR100"/>
      <c r="AVS100"/>
      <c r="AVT100"/>
      <c r="AVU100"/>
      <c r="AVV100"/>
      <c r="AVW100"/>
      <c r="AVX100"/>
      <c r="AVY100"/>
      <c r="AVZ100"/>
      <c r="AWA100"/>
    </row>
    <row r="101" spans="1:1275" ht="15" x14ac:dyDescent="0.25">
      <c r="A101" s="41" t="s">
        <v>59</v>
      </c>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v>1</v>
      </c>
      <c r="AM101" s="40">
        <v>19831.432821021317</v>
      </c>
      <c r="AN101" s="40">
        <v>1</v>
      </c>
      <c r="AO101" s="40">
        <v>19831.432821021317</v>
      </c>
      <c r="AP101" s="40">
        <v>1</v>
      </c>
      <c r="AQ101" s="40">
        <v>19831.432821021317</v>
      </c>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c r="ST101"/>
      <c r="SU101"/>
      <c r="SV101"/>
      <c r="SW101"/>
      <c r="SX101"/>
      <c r="SY101"/>
      <c r="SZ101"/>
      <c r="TA101"/>
      <c r="TB101"/>
      <c r="TC101"/>
      <c r="TD101"/>
      <c r="TE101"/>
      <c r="TF101"/>
      <c r="TG101"/>
      <c r="TH101"/>
      <c r="TI101"/>
      <c r="TJ101"/>
      <c r="TK101"/>
      <c r="TL101"/>
      <c r="TM101"/>
      <c r="TN101"/>
      <c r="TO101"/>
      <c r="TP101"/>
      <c r="TQ101"/>
      <c r="TR101"/>
      <c r="TS101"/>
      <c r="TT101"/>
      <c r="TU101"/>
      <c r="TV101"/>
      <c r="TW101"/>
      <c r="TX101"/>
      <c r="TY101"/>
      <c r="TZ101"/>
      <c r="UA101"/>
      <c r="UB101"/>
      <c r="UC101"/>
      <c r="UD101"/>
      <c r="UE101"/>
      <c r="UF101"/>
      <c r="UG101"/>
      <c r="UH101"/>
      <c r="UI101"/>
      <c r="UJ101"/>
      <c r="UK101"/>
      <c r="UL101"/>
      <c r="UM101"/>
      <c r="UN101"/>
      <c r="UO101"/>
      <c r="UP101"/>
      <c r="UQ101"/>
      <c r="UR101"/>
      <c r="US101"/>
      <c r="UT101"/>
      <c r="UU101"/>
      <c r="UV101"/>
      <c r="UW101"/>
      <c r="UX101"/>
      <c r="UY101"/>
      <c r="UZ101"/>
      <c r="VA101"/>
      <c r="VB101"/>
      <c r="VC101"/>
      <c r="VD101"/>
      <c r="VE101"/>
      <c r="VF101"/>
      <c r="VG101"/>
      <c r="VH101"/>
      <c r="VI101"/>
      <c r="VJ101"/>
      <c r="VK101"/>
      <c r="VL101"/>
      <c r="VM101"/>
      <c r="VN101"/>
      <c r="VO101"/>
      <c r="VP101"/>
      <c r="VQ101"/>
      <c r="VR101"/>
      <c r="VS101"/>
      <c r="VT101"/>
      <c r="VU101"/>
      <c r="VV101"/>
      <c r="VW101"/>
      <c r="VX101"/>
      <c r="VY101"/>
      <c r="VZ101"/>
      <c r="WA101"/>
      <c r="WB101"/>
      <c r="WC101"/>
      <c r="WD101"/>
      <c r="WE101"/>
      <c r="WF101"/>
      <c r="WG101"/>
      <c r="WH101"/>
      <c r="WI101"/>
      <c r="WJ101"/>
      <c r="WK101"/>
      <c r="WL101"/>
      <c r="WM101"/>
      <c r="WN101"/>
      <c r="WO101"/>
      <c r="WP101"/>
      <c r="WQ101"/>
      <c r="WR101"/>
      <c r="WS101"/>
      <c r="WT101"/>
      <c r="WU101"/>
      <c r="WV101"/>
      <c r="WW101"/>
      <c r="WX101"/>
      <c r="WY101"/>
      <c r="WZ101"/>
      <c r="XA101"/>
      <c r="XB101"/>
      <c r="XC101"/>
      <c r="XD101"/>
      <c r="XE101"/>
      <c r="XF101"/>
      <c r="XG101"/>
      <c r="XH101"/>
      <c r="XI101"/>
      <c r="XJ101"/>
      <c r="XK101"/>
      <c r="XL101"/>
      <c r="XM101"/>
      <c r="XN101"/>
      <c r="XO101"/>
      <c r="XP101"/>
      <c r="XQ101"/>
      <c r="XR101"/>
      <c r="XS101"/>
      <c r="XT101"/>
      <c r="XU101"/>
      <c r="XV101"/>
      <c r="XW101"/>
      <c r="XX101"/>
      <c r="XY101"/>
      <c r="XZ101"/>
      <c r="YA101"/>
      <c r="YB101"/>
      <c r="YC101"/>
      <c r="YD101"/>
      <c r="YE101"/>
      <c r="YF101"/>
      <c r="YG101"/>
      <c r="YH101"/>
      <c r="YI101"/>
      <c r="YJ101"/>
      <c r="YK101"/>
      <c r="YL101"/>
      <c r="YM101"/>
      <c r="YN101"/>
      <c r="YO101"/>
      <c r="YP101"/>
      <c r="YQ101"/>
      <c r="YR101"/>
      <c r="YS101"/>
      <c r="YT101"/>
      <c r="YU101"/>
      <c r="YV101"/>
      <c r="YW101"/>
      <c r="YX101"/>
      <c r="YY101"/>
      <c r="YZ101"/>
      <c r="ZA101"/>
      <c r="ZB101"/>
      <c r="ZC101"/>
      <c r="ZD101"/>
      <c r="ZE101"/>
      <c r="ZF101"/>
      <c r="ZG101"/>
      <c r="ZH101"/>
      <c r="ZI101"/>
      <c r="ZJ101"/>
      <c r="ZK101"/>
      <c r="ZL101"/>
      <c r="ZM101"/>
      <c r="ZN101"/>
      <c r="ZO101"/>
      <c r="ZP101"/>
      <c r="ZQ101"/>
      <c r="ZR101"/>
      <c r="ZS101"/>
      <c r="ZT101"/>
      <c r="ZU101"/>
      <c r="ZV101"/>
      <c r="ZW101"/>
      <c r="ZX101"/>
      <c r="ZY101"/>
      <c r="ZZ101"/>
      <c r="AAA101"/>
      <c r="AAB101"/>
      <c r="AAC101"/>
      <c r="AAD101"/>
      <c r="AAE101"/>
      <c r="AAF101"/>
      <c r="AAG101"/>
      <c r="AAH101"/>
      <c r="AAI101"/>
      <c r="AAJ101"/>
      <c r="AAK101"/>
      <c r="AAL101"/>
      <c r="AAM101"/>
      <c r="AAN101"/>
      <c r="AAO101"/>
      <c r="AAP101"/>
      <c r="AAQ101"/>
      <c r="AAR101"/>
      <c r="AAS101"/>
      <c r="AAT101"/>
      <c r="AAU101"/>
      <c r="AAV101"/>
      <c r="AAW101"/>
      <c r="AAX101"/>
      <c r="AAY101"/>
      <c r="AAZ101"/>
      <c r="ABA101"/>
      <c r="ABB101"/>
      <c r="ABC101"/>
      <c r="ABD101"/>
      <c r="ABE101"/>
      <c r="ABF101"/>
      <c r="ABG101"/>
      <c r="ABH101"/>
      <c r="ABI101"/>
      <c r="ABJ101"/>
      <c r="ABK101"/>
      <c r="ABL101"/>
      <c r="ABM101"/>
      <c r="ABN101"/>
      <c r="ABO101"/>
      <c r="ABP101"/>
      <c r="ABQ101"/>
      <c r="ABR101"/>
      <c r="ABS101"/>
      <c r="ABT101"/>
      <c r="ABU101"/>
      <c r="ABV101"/>
      <c r="ABW101"/>
      <c r="ABX101"/>
      <c r="ABY101"/>
      <c r="ABZ101"/>
      <c r="ACA101"/>
      <c r="ACB101"/>
      <c r="ACC101"/>
      <c r="ACD101"/>
      <c r="ACE101"/>
      <c r="ACF101"/>
      <c r="ACG101"/>
      <c r="ACH101"/>
      <c r="ACI101"/>
      <c r="ACJ101"/>
      <c r="ACK101"/>
      <c r="ACL101"/>
      <c r="ACM101"/>
      <c r="ACN101"/>
      <c r="ACO101"/>
      <c r="ACP101"/>
      <c r="ACQ101"/>
      <c r="ACR101"/>
      <c r="ACS101"/>
      <c r="ACT101"/>
      <c r="ACU101"/>
      <c r="ACV101"/>
      <c r="ACW101"/>
      <c r="ACX101"/>
      <c r="ACY101"/>
      <c r="ACZ101"/>
      <c r="ADA101"/>
      <c r="ADB101"/>
      <c r="ADC101"/>
      <c r="ADD101"/>
      <c r="ADE101"/>
      <c r="ADF101"/>
      <c r="ADG101"/>
      <c r="ADH101"/>
      <c r="ADI101"/>
      <c r="ADJ101"/>
      <c r="ADK101"/>
      <c r="ADL101"/>
      <c r="ADM101"/>
      <c r="ADN101"/>
      <c r="ADO101"/>
      <c r="ADP101"/>
      <c r="ADQ101"/>
      <c r="ADR101"/>
      <c r="ADS101"/>
      <c r="ADT101"/>
      <c r="ADU101"/>
      <c r="ADV101"/>
      <c r="ADW101"/>
      <c r="ADX101"/>
      <c r="ADY101"/>
      <c r="ADZ101"/>
      <c r="AEA101"/>
      <c r="AEB101"/>
      <c r="AEC101"/>
      <c r="AED101"/>
      <c r="AEE101"/>
      <c r="AEF101"/>
      <c r="AEG101"/>
      <c r="AEH101"/>
      <c r="AEI101"/>
      <c r="AEJ101"/>
      <c r="AEK101"/>
      <c r="AEL101"/>
      <c r="AEM101"/>
      <c r="AEN101"/>
      <c r="AEO101"/>
      <c r="AEP101"/>
      <c r="AEQ101"/>
      <c r="AER101"/>
      <c r="AES101"/>
      <c r="AET101"/>
      <c r="AEU101"/>
      <c r="AEV101"/>
      <c r="AEW101"/>
      <c r="AEX101"/>
      <c r="AEY101"/>
      <c r="AEZ101"/>
      <c r="AFA101"/>
      <c r="AFB101"/>
      <c r="AFC101"/>
      <c r="AFD101"/>
      <c r="AFE101"/>
      <c r="AFF101"/>
      <c r="AFG101"/>
      <c r="AFH101"/>
      <c r="AFI101"/>
      <c r="AFJ101"/>
      <c r="AFK101"/>
      <c r="AFL101"/>
      <c r="AFM101"/>
      <c r="AFN101"/>
      <c r="AFO101"/>
      <c r="AFP101"/>
      <c r="AFQ101"/>
      <c r="AFR101"/>
      <c r="AFS101"/>
      <c r="AFT101"/>
      <c r="AFU101"/>
      <c r="AFV101"/>
      <c r="AFW101"/>
      <c r="AFX101"/>
      <c r="AFY101"/>
      <c r="AFZ101"/>
      <c r="AGA101"/>
      <c r="AGB101"/>
      <c r="AGC101"/>
      <c r="AGD101"/>
      <c r="AGE101"/>
      <c r="AGF101"/>
      <c r="AGG101"/>
      <c r="AGH101"/>
      <c r="AGI101"/>
      <c r="AGJ101"/>
      <c r="AGK101"/>
      <c r="AGL101"/>
      <c r="AGM101"/>
      <c r="AGN101"/>
      <c r="AGO101"/>
      <c r="AGP101"/>
      <c r="AGQ101"/>
      <c r="AGR101"/>
      <c r="AGS101"/>
      <c r="AGT101"/>
      <c r="AGU101"/>
      <c r="AGV101"/>
      <c r="AGW101"/>
      <c r="AGX101"/>
      <c r="AGY101"/>
      <c r="AGZ101"/>
      <c r="AHA101"/>
      <c r="AHB101"/>
      <c r="AHC101"/>
      <c r="AHD101"/>
      <c r="AHE101"/>
      <c r="AHF101"/>
      <c r="AHG101"/>
      <c r="AHH101"/>
      <c r="AHI101"/>
      <c r="AHJ101"/>
      <c r="AHK101"/>
      <c r="AHL101"/>
      <c r="AHM101"/>
      <c r="AHN101"/>
      <c r="AHO101"/>
      <c r="AHP101"/>
      <c r="AHQ101"/>
      <c r="AHR101"/>
      <c r="AHS101"/>
      <c r="AHT101"/>
      <c r="AHU101"/>
      <c r="AHV101"/>
      <c r="AHW101"/>
      <c r="AHX101"/>
      <c r="AHY101"/>
      <c r="AHZ101"/>
      <c r="AIA101"/>
      <c r="AIB101"/>
      <c r="AIC101"/>
      <c r="AID101"/>
      <c r="AIE101"/>
      <c r="AIF101"/>
      <c r="AIG101"/>
      <c r="AIH101"/>
      <c r="AII101"/>
      <c r="AIJ101"/>
      <c r="AIK101"/>
      <c r="AIL101"/>
      <c r="AIM101"/>
      <c r="AIN101"/>
      <c r="AIO101"/>
      <c r="AIP101"/>
      <c r="AIQ101"/>
      <c r="AIR101"/>
      <c r="AIS101"/>
      <c r="AIT101"/>
      <c r="AIU101"/>
      <c r="AIV101"/>
      <c r="AIW101"/>
      <c r="AIX101"/>
      <c r="AIY101"/>
      <c r="AIZ101"/>
      <c r="AJA101"/>
      <c r="AJB101"/>
      <c r="AJC101"/>
      <c r="AJD101"/>
      <c r="AJE101"/>
      <c r="AJF101"/>
      <c r="AJG101"/>
      <c r="AJH101"/>
      <c r="AJI101"/>
      <c r="AJJ101"/>
      <c r="AJK101"/>
      <c r="AJL101"/>
      <c r="AJM101"/>
      <c r="AJN101"/>
      <c r="AJO101"/>
      <c r="AJP101"/>
      <c r="AJQ101"/>
      <c r="AJR101"/>
      <c r="AJS101"/>
      <c r="AJT101"/>
      <c r="AJU101"/>
      <c r="AJV101"/>
      <c r="AJW101"/>
      <c r="AJX101"/>
      <c r="AJY101"/>
      <c r="AJZ101"/>
      <c r="AKA101"/>
      <c r="AKB101"/>
      <c r="AKC101"/>
      <c r="AKD101"/>
      <c r="AKE101"/>
      <c r="AKF101"/>
      <c r="AKG101"/>
      <c r="AKH101"/>
      <c r="AKI101"/>
      <c r="AKJ101"/>
      <c r="AKK101"/>
      <c r="AKL101"/>
      <c r="AKM101"/>
      <c r="AKN101"/>
      <c r="AKO101"/>
      <c r="AKP101"/>
      <c r="AKQ101"/>
      <c r="AKR101"/>
      <c r="AKS101"/>
      <c r="AKT101"/>
      <c r="AKU101"/>
      <c r="AKV101"/>
      <c r="AKW101"/>
      <c r="AKX101"/>
      <c r="AKY101"/>
      <c r="AKZ101"/>
      <c r="ALA101"/>
      <c r="ALB101"/>
      <c r="ALC101"/>
      <c r="ALD101"/>
      <c r="ALE101"/>
      <c r="ALF101"/>
      <c r="ALG101"/>
      <c r="ALH101"/>
      <c r="ALI101"/>
      <c r="ALJ101"/>
      <c r="ALK101"/>
      <c r="ALL101"/>
      <c r="ALM101"/>
      <c r="ALN101"/>
      <c r="ALO101"/>
      <c r="ALP101"/>
      <c r="ALQ101"/>
      <c r="ALR101"/>
      <c r="ALS101"/>
      <c r="ALT101"/>
      <c r="ALU101"/>
      <c r="ALV101"/>
      <c r="ALW101"/>
      <c r="ALX101"/>
      <c r="ALY101"/>
      <c r="ALZ101"/>
      <c r="AMA101"/>
      <c r="AMB101"/>
      <c r="AMC101"/>
      <c r="AMD101"/>
      <c r="AME101"/>
      <c r="AMF101"/>
      <c r="AMG101"/>
      <c r="AMH101"/>
      <c r="AMI101"/>
      <c r="AMJ101"/>
      <c r="AMK101"/>
      <c r="AML101"/>
      <c r="AMM101"/>
      <c r="AMN101"/>
      <c r="AMO101"/>
      <c r="AMP101"/>
      <c r="AMQ101"/>
      <c r="AMR101"/>
      <c r="AMS101"/>
      <c r="AMT101"/>
      <c r="AMU101"/>
      <c r="AMV101"/>
      <c r="AMW101"/>
      <c r="AMX101"/>
      <c r="AMY101"/>
      <c r="AMZ101"/>
      <c r="ANA101"/>
      <c r="ANB101"/>
      <c r="ANC101"/>
      <c r="AND101"/>
      <c r="ANE101"/>
      <c r="ANF101"/>
      <c r="ANG101"/>
      <c r="ANH101"/>
      <c r="ANI101"/>
      <c r="ANJ101"/>
      <c r="ANK101"/>
      <c r="ANL101"/>
      <c r="ANM101"/>
      <c r="ANN101"/>
      <c r="ANO101"/>
      <c r="ANP101"/>
      <c r="ANQ101"/>
      <c r="ANR101"/>
      <c r="ANS101"/>
      <c r="ANT101"/>
      <c r="ANU101"/>
      <c r="ANV101"/>
      <c r="ANW101"/>
      <c r="ANX101"/>
      <c r="ANY101"/>
      <c r="ANZ101"/>
      <c r="AOA101"/>
      <c r="AOB101"/>
      <c r="AOC101"/>
      <c r="AOD101"/>
      <c r="AOE101"/>
      <c r="AOF101"/>
      <c r="AOG101"/>
      <c r="AOH101"/>
      <c r="AOI101"/>
      <c r="AOJ101"/>
      <c r="AOK101"/>
      <c r="AOL101"/>
      <c r="AOM101"/>
      <c r="AON101"/>
      <c r="AOO101"/>
      <c r="AOP101"/>
      <c r="AOQ101"/>
      <c r="AOR101"/>
      <c r="AOS101"/>
      <c r="AOT101"/>
      <c r="AOU101"/>
      <c r="AOV101"/>
      <c r="AOW101"/>
      <c r="AOX101"/>
      <c r="AOY101"/>
      <c r="AOZ101"/>
      <c r="APA101"/>
      <c r="APB101"/>
      <c r="APC101"/>
      <c r="APD101"/>
      <c r="APE101"/>
      <c r="APF101"/>
      <c r="APG101"/>
      <c r="APH101"/>
      <c r="API101"/>
      <c r="APJ101"/>
      <c r="APK101"/>
      <c r="APL101"/>
      <c r="APM101"/>
      <c r="APN101"/>
      <c r="APO101"/>
      <c r="APP101"/>
      <c r="APQ101"/>
      <c r="APR101"/>
      <c r="APS101"/>
      <c r="APT101"/>
      <c r="APU101"/>
      <c r="APV101"/>
      <c r="APW101"/>
      <c r="APX101"/>
      <c r="APY101"/>
      <c r="APZ101"/>
      <c r="AQA101"/>
      <c r="AQB101"/>
      <c r="AQC101"/>
      <c r="AQD101"/>
      <c r="AQE101"/>
      <c r="AQF101"/>
      <c r="AQG101"/>
      <c r="AQH101"/>
      <c r="AQI101"/>
      <c r="AQJ101"/>
      <c r="AQK101"/>
      <c r="AQL101"/>
      <c r="AQM101"/>
      <c r="AQN101"/>
      <c r="AQO101"/>
      <c r="AQP101"/>
      <c r="AQQ101"/>
      <c r="AQR101"/>
      <c r="AQS101"/>
      <c r="AQT101"/>
      <c r="AQU101"/>
      <c r="AQV101"/>
      <c r="AQW101"/>
      <c r="AQX101"/>
      <c r="AQY101"/>
      <c r="AQZ101"/>
      <c r="ARA101"/>
      <c r="ARB101"/>
      <c r="ARC101"/>
      <c r="ARD101"/>
      <c r="ARE101"/>
      <c r="ARF101"/>
      <c r="ARG101"/>
      <c r="ARH101"/>
      <c r="ARI101"/>
      <c r="ARJ101"/>
      <c r="ARK101"/>
      <c r="ARL101"/>
      <c r="ARM101"/>
      <c r="ARN101"/>
      <c r="ARO101"/>
      <c r="ARP101"/>
      <c r="ARQ101"/>
      <c r="ARR101"/>
      <c r="ARS101"/>
      <c r="ART101"/>
      <c r="ARU101"/>
      <c r="ARV101"/>
      <c r="ARW101"/>
      <c r="ARX101"/>
      <c r="ARY101"/>
      <c r="ARZ101"/>
      <c r="ASA101"/>
      <c r="ASB101"/>
      <c r="ASC101"/>
      <c r="ASD101"/>
      <c r="ASE101"/>
      <c r="ASF101"/>
      <c r="ASG101"/>
      <c r="ASH101"/>
      <c r="ASI101"/>
      <c r="ASJ101"/>
      <c r="ASK101"/>
      <c r="ASL101"/>
      <c r="ASM101"/>
      <c r="ASN101"/>
      <c r="ASO101"/>
      <c r="ASP101"/>
      <c r="ASQ101"/>
      <c r="ASR101"/>
      <c r="ASS101"/>
      <c r="AST101"/>
      <c r="ASU101"/>
      <c r="ASV101"/>
      <c r="ASW101"/>
      <c r="ASX101"/>
      <c r="ASY101"/>
      <c r="ASZ101"/>
      <c r="ATA101"/>
      <c r="ATB101"/>
      <c r="ATC101"/>
      <c r="ATD101"/>
      <c r="ATE101"/>
      <c r="ATF101"/>
      <c r="ATG101"/>
      <c r="ATH101"/>
      <c r="ATI101"/>
      <c r="ATJ101"/>
      <c r="ATK101"/>
      <c r="ATL101"/>
      <c r="ATM101"/>
      <c r="ATN101"/>
      <c r="ATO101"/>
      <c r="ATP101"/>
      <c r="ATQ101"/>
      <c r="ATR101"/>
      <c r="ATS101"/>
      <c r="ATT101"/>
      <c r="ATU101"/>
      <c r="ATV101"/>
      <c r="ATW101"/>
      <c r="ATX101"/>
      <c r="ATY101"/>
      <c r="ATZ101"/>
      <c r="AUA101"/>
      <c r="AUB101"/>
      <c r="AUC101"/>
      <c r="AUD101"/>
      <c r="AUE101"/>
      <c r="AUF101"/>
      <c r="AUG101"/>
      <c r="AUH101"/>
      <c r="AUI101"/>
      <c r="AUJ101"/>
      <c r="AUK101"/>
      <c r="AUL101"/>
      <c r="AUM101"/>
      <c r="AUN101"/>
      <c r="AUO101"/>
      <c r="AUP101"/>
      <c r="AUQ101"/>
      <c r="AUR101"/>
      <c r="AUS101"/>
      <c r="AUT101"/>
      <c r="AUU101"/>
      <c r="AUV101"/>
      <c r="AUW101"/>
      <c r="AUX101"/>
      <c r="AUY101"/>
      <c r="AUZ101"/>
      <c r="AVA101"/>
      <c r="AVB101"/>
      <c r="AVC101"/>
      <c r="AVD101"/>
      <c r="AVE101"/>
      <c r="AVF101"/>
      <c r="AVG101"/>
      <c r="AVH101"/>
      <c r="AVI101"/>
      <c r="AVJ101"/>
      <c r="AVK101"/>
      <c r="AVL101"/>
      <c r="AVM101"/>
      <c r="AVN101"/>
      <c r="AVO101"/>
      <c r="AVP101"/>
      <c r="AVQ101"/>
      <c r="AVR101"/>
      <c r="AVS101"/>
      <c r="AVT101"/>
      <c r="AVU101"/>
      <c r="AVV101"/>
      <c r="AVW101"/>
      <c r="AVX101"/>
      <c r="AVY101"/>
      <c r="AVZ101"/>
      <c r="AWA101"/>
    </row>
    <row r="102" spans="1:1275" ht="15" x14ac:dyDescent="0.25">
      <c r="A102" s="41" t="s">
        <v>215</v>
      </c>
      <c r="B102" s="40"/>
      <c r="C102" s="40"/>
      <c r="D102" s="40"/>
      <c r="E102" s="40"/>
      <c r="F102" s="40">
        <v>1</v>
      </c>
      <c r="G102" s="40">
        <v>2953.8461538461538</v>
      </c>
      <c r="H102" s="40"/>
      <c r="I102" s="40"/>
      <c r="J102" s="40">
        <v>1</v>
      </c>
      <c r="K102" s="40">
        <v>2953.8461538461538</v>
      </c>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v>1</v>
      </c>
      <c r="AQ102" s="40">
        <v>2953.8461538461538</v>
      </c>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c r="ST102"/>
      <c r="SU102"/>
      <c r="SV102"/>
      <c r="SW102"/>
      <c r="SX102"/>
      <c r="SY102"/>
      <c r="SZ102"/>
      <c r="TA102"/>
      <c r="TB102"/>
      <c r="TC102"/>
      <c r="TD102"/>
      <c r="TE102"/>
      <c r="TF102"/>
      <c r="TG102"/>
      <c r="TH102"/>
      <c r="TI102"/>
      <c r="TJ102"/>
      <c r="TK102"/>
      <c r="TL102"/>
      <c r="TM102"/>
      <c r="TN102"/>
      <c r="TO102"/>
      <c r="TP102"/>
      <c r="TQ102"/>
      <c r="TR102"/>
      <c r="TS102"/>
      <c r="TT102"/>
      <c r="TU102"/>
      <c r="TV102"/>
      <c r="TW102"/>
      <c r="TX102"/>
      <c r="TY102"/>
      <c r="TZ102"/>
      <c r="UA102"/>
      <c r="UB102"/>
      <c r="UC102"/>
      <c r="UD102"/>
      <c r="UE102"/>
      <c r="UF102"/>
      <c r="UG102"/>
      <c r="UH102"/>
      <c r="UI102"/>
      <c r="UJ102"/>
      <c r="UK102"/>
      <c r="UL102"/>
      <c r="UM102"/>
      <c r="UN102"/>
      <c r="UO102"/>
      <c r="UP102"/>
      <c r="UQ102"/>
      <c r="UR102"/>
      <c r="US102"/>
      <c r="UT102"/>
      <c r="UU102"/>
      <c r="UV102"/>
      <c r="UW102"/>
      <c r="UX102"/>
      <c r="UY102"/>
      <c r="UZ102"/>
      <c r="VA102"/>
      <c r="VB102"/>
      <c r="VC102"/>
      <c r="VD102"/>
      <c r="VE102"/>
      <c r="VF102"/>
      <c r="VG102"/>
      <c r="VH102"/>
      <c r="VI102"/>
      <c r="VJ102"/>
      <c r="VK102"/>
      <c r="VL102"/>
      <c r="VM102"/>
      <c r="VN102"/>
      <c r="VO102"/>
      <c r="VP102"/>
      <c r="VQ102"/>
      <c r="VR102"/>
      <c r="VS102"/>
      <c r="VT102"/>
      <c r="VU102"/>
      <c r="VV102"/>
      <c r="VW102"/>
      <c r="VX102"/>
      <c r="VY102"/>
      <c r="VZ102"/>
      <c r="WA102"/>
      <c r="WB102"/>
      <c r="WC102"/>
      <c r="WD102"/>
      <c r="WE102"/>
      <c r="WF102"/>
      <c r="WG102"/>
      <c r="WH102"/>
      <c r="WI102"/>
      <c r="WJ102"/>
      <c r="WK102"/>
      <c r="WL102"/>
      <c r="WM102"/>
      <c r="WN102"/>
      <c r="WO102"/>
      <c r="WP102"/>
      <c r="WQ102"/>
      <c r="WR102"/>
      <c r="WS102"/>
      <c r="WT102"/>
      <c r="WU102"/>
      <c r="WV102"/>
      <c r="WW102"/>
      <c r="WX102"/>
      <c r="WY102"/>
      <c r="WZ102"/>
      <c r="XA102"/>
      <c r="XB102"/>
      <c r="XC102"/>
      <c r="XD102"/>
      <c r="XE102"/>
      <c r="XF102"/>
      <c r="XG102"/>
      <c r="XH102"/>
      <c r="XI102"/>
      <c r="XJ102"/>
      <c r="XK102"/>
      <c r="XL102"/>
      <c r="XM102"/>
      <c r="XN102"/>
      <c r="XO102"/>
      <c r="XP102"/>
      <c r="XQ102"/>
      <c r="XR102"/>
      <c r="XS102"/>
      <c r="XT102"/>
      <c r="XU102"/>
      <c r="XV102"/>
      <c r="XW102"/>
      <c r="XX102"/>
      <c r="XY102"/>
      <c r="XZ102"/>
      <c r="YA102"/>
      <c r="YB102"/>
      <c r="YC102"/>
      <c r="YD102"/>
      <c r="YE102"/>
      <c r="YF102"/>
      <c r="YG102"/>
      <c r="YH102"/>
      <c r="YI102"/>
      <c r="YJ102"/>
      <c r="YK102"/>
      <c r="YL102"/>
      <c r="YM102"/>
      <c r="YN102"/>
      <c r="YO102"/>
      <c r="YP102"/>
      <c r="YQ102"/>
      <c r="YR102"/>
      <c r="YS102"/>
      <c r="YT102"/>
      <c r="YU102"/>
      <c r="YV102"/>
      <c r="YW102"/>
      <c r="YX102"/>
      <c r="YY102"/>
      <c r="YZ102"/>
      <c r="ZA102"/>
      <c r="ZB102"/>
      <c r="ZC102"/>
      <c r="ZD102"/>
      <c r="ZE102"/>
      <c r="ZF102"/>
      <c r="ZG102"/>
      <c r="ZH102"/>
      <c r="ZI102"/>
      <c r="ZJ102"/>
      <c r="ZK102"/>
      <c r="ZL102"/>
      <c r="ZM102"/>
      <c r="ZN102"/>
      <c r="ZO102"/>
      <c r="ZP102"/>
      <c r="ZQ102"/>
      <c r="ZR102"/>
      <c r="ZS102"/>
      <c r="ZT102"/>
      <c r="ZU102"/>
      <c r="ZV102"/>
      <c r="ZW102"/>
      <c r="ZX102"/>
      <c r="ZY102"/>
      <c r="ZZ102"/>
      <c r="AAA102"/>
      <c r="AAB102"/>
      <c r="AAC102"/>
      <c r="AAD102"/>
      <c r="AAE102"/>
      <c r="AAF102"/>
      <c r="AAG102"/>
      <c r="AAH102"/>
      <c r="AAI102"/>
      <c r="AAJ102"/>
      <c r="AAK102"/>
      <c r="AAL102"/>
      <c r="AAM102"/>
      <c r="AAN102"/>
      <c r="AAO102"/>
      <c r="AAP102"/>
      <c r="AAQ102"/>
      <c r="AAR102"/>
      <c r="AAS102"/>
      <c r="AAT102"/>
      <c r="AAU102"/>
      <c r="AAV102"/>
      <c r="AAW102"/>
      <c r="AAX102"/>
      <c r="AAY102"/>
      <c r="AAZ102"/>
      <c r="ABA102"/>
      <c r="ABB102"/>
      <c r="ABC102"/>
      <c r="ABD102"/>
      <c r="ABE102"/>
      <c r="ABF102"/>
      <c r="ABG102"/>
      <c r="ABH102"/>
      <c r="ABI102"/>
      <c r="ABJ102"/>
      <c r="ABK102"/>
      <c r="ABL102"/>
      <c r="ABM102"/>
      <c r="ABN102"/>
      <c r="ABO102"/>
      <c r="ABP102"/>
      <c r="ABQ102"/>
      <c r="ABR102"/>
      <c r="ABS102"/>
      <c r="ABT102"/>
      <c r="ABU102"/>
      <c r="ABV102"/>
      <c r="ABW102"/>
      <c r="ABX102"/>
      <c r="ABY102"/>
      <c r="ABZ102"/>
      <c r="ACA102"/>
      <c r="ACB102"/>
      <c r="ACC102"/>
      <c r="ACD102"/>
      <c r="ACE102"/>
      <c r="ACF102"/>
      <c r="ACG102"/>
      <c r="ACH102"/>
      <c r="ACI102"/>
      <c r="ACJ102"/>
      <c r="ACK102"/>
      <c r="ACL102"/>
      <c r="ACM102"/>
      <c r="ACN102"/>
      <c r="ACO102"/>
      <c r="ACP102"/>
      <c r="ACQ102"/>
      <c r="ACR102"/>
      <c r="ACS102"/>
      <c r="ACT102"/>
      <c r="ACU102"/>
      <c r="ACV102"/>
      <c r="ACW102"/>
      <c r="ACX102"/>
      <c r="ACY102"/>
      <c r="ACZ102"/>
      <c r="ADA102"/>
      <c r="ADB102"/>
      <c r="ADC102"/>
      <c r="ADD102"/>
      <c r="ADE102"/>
      <c r="ADF102"/>
      <c r="ADG102"/>
      <c r="ADH102"/>
      <c r="ADI102"/>
      <c r="ADJ102"/>
      <c r="ADK102"/>
      <c r="ADL102"/>
      <c r="ADM102"/>
      <c r="ADN102"/>
      <c r="ADO102"/>
      <c r="ADP102"/>
      <c r="ADQ102"/>
      <c r="ADR102"/>
      <c r="ADS102"/>
      <c r="ADT102"/>
      <c r="ADU102"/>
      <c r="ADV102"/>
      <c r="ADW102"/>
      <c r="ADX102"/>
      <c r="ADY102"/>
      <c r="ADZ102"/>
      <c r="AEA102"/>
      <c r="AEB102"/>
      <c r="AEC102"/>
      <c r="AED102"/>
      <c r="AEE102"/>
      <c r="AEF102"/>
      <c r="AEG102"/>
      <c r="AEH102"/>
      <c r="AEI102"/>
      <c r="AEJ102"/>
      <c r="AEK102"/>
      <c r="AEL102"/>
      <c r="AEM102"/>
      <c r="AEN102"/>
      <c r="AEO102"/>
      <c r="AEP102"/>
      <c r="AEQ102"/>
      <c r="AER102"/>
      <c r="AES102"/>
      <c r="AET102"/>
      <c r="AEU102"/>
      <c r="AEV102"/>
      <c r="AEW102"/>
      <c r="AEX102"/>
      <c r="AEY102"/>
      <c r="AEZ102"/>
      <c r="AFA102"/>
      <c r="AFB102"/>
      <c r="AFC102"/>
      <c r="AFD102"/>
      <c r="AFE102"/>
      <c r="AFF102"/>
      <c r="AFG102"/>
      <c r="AFH102"/>
      <c r="AFI102"/>
      <c r="AFJ102"/>
      <c r="AFK102"/>
      <c r="AFL102"/>
      <c r="AFM102"/>
      <c r="AFN102"/>
      <c r="AFO102"/>
      <c r="AFP102"/>
      <c r="AFQ102"/>
      <c r="AFR102"/>
      <c r="AFS102"/>
      <c r="AFT102"/>
      <c r="AFU102"/>
      <c r="AFV102"/>
      <c r="AFW102"/>
      <c r="AFX102"/>
      <c r="AFY102"/>
      <c r="AFZ102"/>
      <c r="AGA102"/>
      <c r="AGB102"/>
      <c r="AGC102"/>
      <c r="AGD102"/>
      <c r="AGE102"/>
      <c r="AGF102"/>
      <c r="AGG102"/>
      <c r="AGH102"/>
      <c r="AGI102"/>
      <c r="AGJ102"/>
      <c r="AGK102"/>
      <c r="AGL102"/>
      <c r="AGM102"/>
      <c r="AGN102"/>
      <c r="AGO102"/>
      <c r="AGP102"/>
      <c r="AGQ102"/>
      <c r="AGR102"/>
      <c r="AGS102"/>
      <c r="AGT102"/>
      <c r="AGU102"/>
      <c r="AGV102"/>
      <c r="AGW102"/>
      <c r="AGX102"/>
      <c r="AGY102"/>
      <c r="AGZ102"/>
      <c r="AHA102"/>
      <c r="AHB102"/>
      <c r="AHC102"/>
      <c r="AHD102"/>
      <c r="AHE102"/>
      <c r="AHF102"/>
      <c r="AHG102"/>
      <c r="AHH102"/>
      <c r="AHI102"/>
      <c r="AHJ102"/>
      <c r="AHK102"/>
      <c r="AHL102"/>
      <c r="AHM102"/>
      <c r="AHN102"/>
      <c r="AHO102"/>
      <c r="AHP102"/>
      <c r="AHQ102"/>
      <c r="AHR102"/>
      <c r="AHS102"/>
      <c r="AHT102"/>
      <c r="AHU102"/>
      <c r="AHV102"/>
      <c r="AHW102"/>
      <c r="AHX102"/>
      <c r="AHY102"/>
      <c r="AHZ102"/>
      <c r="AIA102"/>
      <c r="AIB102"/>
      <c r="AIC102"/>
      <c r="AID102"/>
      <c r="AIE102"/>
      <c r="AIF102"/>
      <c r="AIG102"/>
      <c r="AIH102"/>
      <c r="AII102"/>
      <c r="AIJ102"/>
      <c r="AIK102"/>
      <c r="AIL102"/>
      <c r="AIM102"/>
      <c r="AIN102"/>
      <c r="AIO102"/>
      <c r="AIP102"/>
      <c r="AIQ102"/>
      <c r="AIR102"/>
      <c r="AIS102"/>
      <c r="AIT102"/>
      <c r="AIU102"/>
      <c r="AIV102"/>
      <c r="AIW102"/>
      <c r="AIX102"/>
      <c r="AIY102"/>
      <c r="AIZ102"/>
      <c r="AJA102"/>
      <c r="AJB102"/>
      <c r="AJC102"/>
      <c r="AJD102"/>
      <c r="AJE102"/>
      <c r="AJF102"/>
      <c r="AJG102"/>
      <c r="AJH102"/>
      <c r="AJI102"/>
      <c r="AJJ102"/>
      <c r="AJK102"/>
      <c r="AJL102"/>
      <c r="AJM102"/>
      <c r="AJN102"/>
      <c r="AJO102"/>
      <c r="AJP102"/>
      <c r="AJQ102"/>
      <c r="AJR102"/>
      <c r="AJS102"/>
      <c r="AJT102"/>
      <c r="AJU102"/>
      <c r="AJV102"/>
      <c r="AJW102"/>
      <c r="AJX102"/>
      <c r="AJY102"/>
      <c r="AJZ102"/>
      <c r="AKA102"/>
      <c r="AKB102"/>
      <c r="AKC102"/>
      <c r="AKD102"/>
      <c r="AKE102"/>
      <c r="AKF102"/>
      <c r="AKG102"/>
      <c r="AKH102"/>
      <c r="AKI102"/>
      <c r="AKJ102"/>
      <c r="AKK102"/>
      <c r="AKL102"/>
      <c r="AKM102"/>
      <c r="AKN102"/>
      <c r="AKO102"/>
      <c r="AKP102"/>
      <c r="AKQ102"/>
      <c r="AKR102"/>
      <c r="AKS102"/>
      <c r="AKT102"/>
      <c r="AKU102"/>
      <c r="AKV102"/>
      <c r="AKW102"/>
      <c r="AKX102"/>
      <c r="AKY102"/>
      <c r="AKZ102"/>
      <c r="ALA102"/>
      <c r="ALB102"/>
      <c r="ALC102"/>
      <c r="ALD102"/>
      <c r="ALE102"/>
      <c r="ALF102"/>
      <c r="ALG102"/>
      <c r="ALH102"/>
      <c r="ALI102"/>
      <c r="ALJ102"/>
      <c r="ALK102"/>
      <c r="ALL102"/>
      <c r="ALM102"/>
      <c r="ALN102"/>
      <c r="ALO102"/>
      <c r="ALP102"/>
      <c r="ALQ102"/>
      <c r="ALR102"/>
      <c r="ALS102"/>
      <c r="ALT102"/>
      <c r="ALU102"/>
      <c r="ALV102"/>
      <c r="ALW102"/>
      <c r="ALX102"/>
      <c r="ALY102"/>
      <c r="ALZ102"/>
      <c r="AMA102"/>
      <c r="AMB102"/>
      <c r="AMC102"/>
      <c r="AMD102"/>
      <c r="AME102"/>
      <c r="AMF102"/>
      <c r="AMG102"/>
      <c r="AMH102"/>
      <c r="AMI102"/>
      <c r="AMJ102"/>
      <c r="AMK102"/>
      <c r="AML102"/>
      <c r="AMM102"/>
      <c r="AMN102"/>
      <c r="AMO102"/>
      <c r="AMP102"/>
      <c r="AMQ102"/>
      <c r="AMR102"/>
      <c r="AMS102"/>
      <c r="AMT102"/>
      <c r="AMU102"/>
      <c r="AMV102"/>
      <c r="AMW102"/>
      <c r="AMX102"/>
      <c r="AMY102"/>
      <c r="AMZ102"/>
      <c r="ANA102"/>
      <c r="ANB102"/>
      <c r="ANC102"/>
      <c r="AND102"/>
      <c r="ANE102"/>
      <c r="ANF102"/>
      <c r="ANG102"/>
      <c r="ANH102"/>
      <c r="ANI102"/>
      <c r="ANJ102"/>
      <c r="ANK102"/>
      <c r="ANL102"/>
      <c r="ANM102"/>
      <c r="ANN102"/>
      <c r="ANO102"/>
      <c r="ANP102"/>
      <c r="ANQ102"/>
      <c r="ANR102"/>
      <c r="ANS102"/>
      <c r="ANT102"/>
      <c r="ANU102"/>
      <c r="ANV102"/>
      <c r="ANW102"/>
      <c r="ANX102"/>
      <c r="ANY102"/>
      <c r="ANZ102"/>
      <c r="AOA102"/>
      <c r="AOB102"/>
      <c r="AOC102"/>
      <c r="AOD102"/>
      <c r="AOE102"/>
      <c r="AOF102"/>
      <c r="AOG102"/>
      <c r="AOH102"/>
      <c r="AOI102"/>
      <c r="AOJ102"/>
      <c r="AOK102"/>
      <c r="AOL102"/>
      <c r="AOM102"/>
      <c r="AON102"/>
      <c r="AOO102"/>
      <c r="AOP102"/>
      <c r="AOQ102"/>
      <c r="AOR102"/>
      <c r="AOS102"/>
      <c r="AOT102"/>
      <c r="AOU102"/>
      <c r="AOV102"/>
      <c r="AOW102"/>
      <c r="AOX102"/>
      <c r="AOY102"/>
      <c r="AOZ102"/>
      <c r="APA102"/>
      <c r="APB102"/>
      <c r="APC102"/>
      <c r="APD102"/>
      <c r="APE102"/>
      <c r="APF102"/>
      <c r="APG102"/>
      <c r="APH102"/>
      <c r="API102"/>
      <c r="APJ102"/>
      <c r="APK102"/>
      <c r="APL102"/>
      <c r="APM102"/>
      <c r="APN102"/>
      <c r="APO102"/>
      <c r="APP102"/>
      <c r="APQ102"/>
      <c r="APR102"/>
      <c r="APS102"/>
      <c r="APT102"/>
      <c r="APU102"/>
      <c r="APV102"/>
      <c r="APW102"/>
      <c r="APX102"/>
      <c r="APY102"/>
      <c r="APZ102"/>
      <c r="AQA102"/>
      <c r="AQB102"/>
      <c r="AQC102"/>
      <c r="AQD102"/>
      <c r="AQE102"/>
      <c r="AQF102"/>
      <c r="AQG102"/>
      <c r="AQH102"/>
      <c r="AQI102"/>
      <c r="AQJ102"/>
      <c r="AQK102"/>
      <c r="AQL102"/>
      <c r="AQM102"/>
      <c r="AQN102"/>
      <c r="AQO102"/>
      <c r="AQP102"/>
      <c r="AQQ102"/>
      <c r="AQR102"/>
      <c r="AQS102"/>
      <c r="AQT102"/>
      <c r="AQU102"/>
      <c r="AQV102"/>
      <c r="AQW102"/>
      <c r="AQX102"/>
      <c r="AQY102"/>
      <c r="AQZ102"/>
      <c r="ARA102"/>
      <c r="ARB102"/>
      <c r="ARC102"/>
      <c r="ARD102"/>
      <c r="ARE102"/>
      <c r="ARF102"/>
      <c r="ARG102"/>
      <c r="ARH102"/>
      <c r="ARI102"/>
      <c r="ARJ102"/>
      <c r="ARK102"/>
      <c r="ARL102"/>
      <c r="ARM102"/>
      <c r="ARN102"/>
      <c r="ARO102"/>
      <c r="ARP102"/>
      <c r="ARQ102"/>
      <c r="ARR102"/>
      <c r="ARS102"/>
      <c r="ART102"/>
      <c r="ARU102"/>
      <c r="ARV102"/>
      <c r="ARW102"/>
      <c r="ARX102"/>
      <c r="ARY102"/>
      <c r="ARZ102"/>
      <c r="ASA102"/>
      <c r="ASB102"/>
      <c r="ASC102"/>
      <c r="ASD102"/>
      <c r="ASE102"/>
      <c r="ASF102"/>
      <c r="ASG102"/>
      <c r="ASH102"/>
      <c r="ASI102"/>
      <c r="ASJ102"/>
      <c r="ASK102"/>
      <c r="ASL102"/>
      <c r="ASM102"/>
      <c r="ASN102"/>
      <c r="ASO102"/>
      <c r="ASP102"/>
      <c r="ASQ102"/>
      <c r="ASR102"/>
      <c r="ASS102"/>
      <c r="AST102"/>
      <c r="ASU102"/>
      <c r="ASV102"/>
      <c r="ASW102"/>
      <c r="ASX102"/>
      <c r="ASY102"/>
      <c r="ASZ102"/>
      <c r="ATA102"/>
      <c r="ATB102"/>
      <c r="ATC102"/>
      <c r="ATD102"/>
      <c r="ATE102"/>
      <c r="ATF102"/>
      <c r="ATG102"/>
      <c r="ATH102"/>
      <c r="ATI102"/>
      <c r="ATJ102"/>
      <c r="ATK102"/>
      <c r="ATL102"/>
      <c r="ATM102"/>
      <c r="ATN102"/>
      <c r="ATO102"/>
      <c r="ATP102"/>
      <c r="ATQ102"/>
      <c r="ATR102"/>
      <c r="ATS102"/>
      <c r="ATT102"/>
      <c r="ATU102"/>
      <c r="ATV102"/>
      <c r="ATW102"/>
      <c r="ATX102"/>
      <c r="ATY102"/>
      <c r="ATZ102"/>
      <c r="AUA102"/>
      <c r="AUB102"/>
      <c r="AUC102"/>
      <c r="AUD102"/>
      <c r="AUE102"/>
      <c r="AUF102"/>
      <c r="AUG102"/>
      <c r="AUH102"/>
      <c r="AUI102"/>
      <c r="AUJ102"/>
      <c r="AUK102"/>
      <c r="AUL102"/>
      <c r="AUM102"/>
      <c r="AUN102"/>
      <c r="AUO102"/>
      <c r="AUP102"/>
      <c r="AUQ102"/>
      <c r="AUR102"/>
      <c r="AUS102"/>
      <c r="AUT102"/>
      <c r="AUU102"/>
      <c r="AUV102"/>
      <c r="AUW102"/>
      <c r="AUX102"/>
      <c r="AUY102"/>
      <c r="AUZ102"/>
      <c r="AVA102"/>
      <c r="AVB102"/>
      <c r="AVC102"/>
      <c r="AVD102"/>
      <c r="AVE102"/>
      <c r="AVF102"/>
      <c r="AVG102"/>
      <c r="AVH102"/>
      <c r="AVI102"/>
      <c r="AVJ102"/>
      <c r="AVK102"/>
      <c r="AVL102"/>
      <c r="AVM102"/>
      <c r="AVN102"/>
      <c r="AVO102"/>
      <c r="AVP102"/>
      <c r="AVQ102"/>
      <c r="AVR102"/>
      <c r="AVS102"/>
      <c r="AVT102"/>
      <c r="AVU102"/>
      <c r="AVV102"/>
      <c r="AVW102"/>
      <c r="AVX102"/>
      <c r="AVY102"/>
      <c r="AVZ102"/>
      <c r="AWA102"/>
    </row>
    <row r="103" spans="1:1275" ht="15" x14ac:dyDescent="0.25">
      <c r="A103" s="41" t="s">
        <v>219</v>
      </c>
      <c r="B103" s="40"/>
      <c r="C103" s="40"/>
      <c r="D103" s="40"/>
      <c r="E103" s="40"/>
      <c r="F103" s="40"/>
      <c r="G103" s="40"/>
      <c r="H103" s="40"/>
      <c r="I103" s="40"/>
      <c r="J103" s="40"/>
      <c r="K103" s="40"/>
      <c r="L103" s="40"/>
      <c r="M103" s="40"/>
      <c r="N103" s="40"/>
      <c r="O103" s="40"/>
      <c r="P103" s="40">
        <v>1</v>
      </c>
      <c r="Q103" s="40">
        <v>18000</v>
      </c>
      <c r="R103" s="40"/>
      <c r="S103" s="40"/>
      <c r="T103" s="40">
        <v>1</v>
      </c>
      <c r="U103" s="40">
        <v>18000</v>
      </c>
      <c r="V103" s="40"/>
      <c r="W103" s="40"/>
      <c r="X103" s="40"/>
      <c r="Y103" s="40"/>
      <c r="Z103" s="40"/>
      <c r="AA103" s="40"/>
      <c r="AB103" s="40"/>
      <c r="AC103" s="40"/>
      <c r="AD103" s="40"/>
      <c r="AE103" s="40"/>
      <c r="AF103" s="40"/>
      <c r="AG103" s="40"/>
      <c r="AH103" s="40"/>
      <c r="AI103" s="40"/>
      <c r="AJ103" s="40"/>
      <c r="AK103" s="40"/>
      <c r="AL103" s="40"/>
      <c r="AM103" s="40"/>
      <c r="AN103" s="40"/>
      <c r="AO103" s="40"/>
      <c r="AP103" s="40">
        <v>1</v>
      </c>
      <c r="AQ103" s="40">
        <v>18000</v>
      </c>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c r="SB103"/>
      <c r="SC103"/>
      <c r="SD103"/>
      <c r="SE103"/>
      <c r="SF103"/>
      <c r="SG103"/>
      <c r="SH103"/>
      <c r="SI103"/>
      <c r="SJ103"/>
      <c r="SK103"/>
      <c r="SL103"/>
      <c r="SM103"/>
      <c r="SN103"/>
      <c r="SO103"/>
      <c r="SP103"/>
      <c r="SQ103"/>
      <c r="SR103"/>
      <c r="SS103"/>
      <c r="ST103"/>
      <c r="SU103"/>
      <c r="SV103"/>
      <c r="SW103"/>
      <c r="SX103"/>
      <c r="SY103"/>
      <c r="SZ103"/>
      <c r="TA103"/>
      <c r="TB103"/>
      <c r="TC103"/>
      <c r="TD103"/>
      <c r="TE103"/>
      <c r="TF103"/>
      <c r="TG103"/>
      <c r="TH103"/>
      <c r="TI103"/>
      <c r="TJ103"/>
      <c r="TK103"/>
      <c r="TL103"/>
      <c r="TM103"/>
      <c r="TN103"/>
      <c r="TO103"/>
      <c r="TP103"/>
      <c r="TQ103"/>
      <c r="TR103"/>
      <c r="TS103"/>
      <c r="TT103"/>
      <c r="TU103"/>
      <c r="TV103"/>
      <c r="TW103"/>
      <c r="TX103"/>
      <c r="TY103"/>
      <c r="TZ103"/>
      <c r="UA103"/>
      <c r="UB103"/>
      <c r="UC103"/>
      <c r="UD103"/>
      <c r="UE103"/>
      <c r="UF103"/>
      <c r="UG103"/>
      <c r="UH103"/>
      <c r="UI103"/>
      <c r="UJ103"/>
      <c r="UK103"/>
      <c r="UL103"/>
      <c r="UM103"/>
      <c r="UN103"/>
      <c r="UO103"/>
      <c r="UP103"/>
      <c r="UQ103"/>
      <c r="UR103"/>
      <c r="US103"/>
      <c r="UT103"/>
      <c r="UU103"/>
      <c r="UV103"/>
      <c r="UW103"/>
      <c r="UX103"/>
      <c r="UY103"/>
      <c r="UZ103"/>
      <c r="VA103"/>
      <c r="VB103"/>
      <c r="VC103"/>
      <c r="VD103"/>
      <c r="VE103"/>
      <c r="VF103"/>
      <c r="VG103"/>
      <c r="VH103"/>
      <c r="VI103"/>
      <c r="VJ103"/>
      <c r="VK103"/>
      <c r="VL103"/>
      <c r="VM103"/>
      <c r="VN103"/>
      <c r="VO103"/>
      <c r="VP103"/>
      <c r="VQ103"/>
      <c r="VR103"/>
      <c r="VS103"/>
      <c r="VT103"/>
      <c r="VU103"/>
      <c r="VV103"/>
      <c r="VW103"/>
      <c r="VX103"/>
      <c r="VY103"/>
      <c r="VZ103"/>
      <c r="WA103"/>
      <c r="WB103"/>
      <c r="WC103"/>
      <c r="WD103"/>
      <c r="WE103"/>
      <c r="WF103"/>
      <c r="WG103"/>
      <c r="WH103"/>
      <c r="WI103"/>
      <c r="WJ103"/>
      <c r="WK103"/>
      <c r="WL103"/>
      <c r="WM103"/>
      <c r="WN103"/>
      <c r="WO103"/>
      <c r="WP103"/>
      <c r="WQ103"/>
      <c r="WR103"/>
      <c r="WS103"/>
      <c r="WT103"/>
      <c r="WU103"/>
      <c r="WV103"/>
      <c r="WW103"/>
      <c r="WX103"/>
      <c r="WY103"/>
      <c r="WZ103"/>
      <c r="XA103"/>
      <c r="XB103"/>
      <c r="XC103"/>
      <c r="XD103"/>
      <c r="XE103"/>
      <c r="XF103"/>
      <c r="XG103"/>
      <c r="XH103"/>
      <c r="XI103"/>
      <c r="XJ103"/>
      <c r="XK103"/>
      <c r="XL103"/>
      <c r="XM103"/>
      <c r="XN103"/>
      <c r="XO103"/>
      <c r="XP103"/>
      <c r="XQ103"/>
      <c r="XR103"/>
      <c r="XS103"/>
      <c r="XT103"/>
      <c r="XU103"/>
      <c r="XV103"/>
      <c r="XW103"/>
      <c r="XX103"/>
      <c r="XY103"/>
      <c r="XZ103"/>
      <c r="YA103"/>
      <c r="YB103"/>
      <c r="YC103"/>
      <c r="YD103"/>
      <c r="YE103"/>
      <c r="YF103"/>
      <c r="YG103"/>
      <c r="YH103"/>
      <c r="YI103"/>
      <c r="YJ103"/>
      <c r="YK103"/>
      <c r="YL103"/>
      <c r="YM103"/>
      <c r="YN103"/>
      <c r="YO103"/>
      <c r="YP103"/>
      <c r="YQ103"/>
      <c r="YR103"/>
      <c r="YS103"/>
      <c r="YT103"/>
      <c r="YU103"/>
      <c r="YV103"/>
      <c r="YW103"/>
      <c r="YX103"/>
      <c r="YY103"/>
      <c r="YZ103"/>
      <c r="ZA103"/>
      <c r="ZB103"/>
      <c r="ZC103"/>
      <c r="ZD103"/>
      <c r="ZE103"/>
      <c r="ZF103"/>
      <c r="ZG103"/>
      <c r="ZH103"/>
      <c r="ZI103"/>
      <c r="ZJ103"/>
      <c r="ZK103"/>
      <c r="ZL103"/>
      <c r="ZM103"/>
      <c r="ZN103"/>
      <c r="ZO103"/>
      <c r="ZP103"/>
      <c r="ZQ103"/>
      <c r="ZR103"/>
      <c r="ZS103"/>
      <c r="ZT103"/>
      <c r="ZU103"/>
      <c r="ZV103"/>
      <c r="ZW103"/>
      <c r="ZX103"/>
      <c r="ZY103"/>
      <c r="ZZ103"/>
      <c r="AAA103"/>
      <c r="AAB103"/>
      <c r="AAC103"/>
      <c r="AAD103"/>
      <c r="AAE103"/>
      <c r="AAF103"/>
      <c r="AAG103"/>
      <c r="AAH103"/>
      <c r="AAI103"/>
      <c r="AAJ103"/>
      <c r="AAK103"/>
      <c r="AAL103"/>
      <c r="AAM103"/>
      <c r="AAN103"/>
      <c r="AAO103"/>
      <c r="AAP103"/>
      <c r="AAQ103"/>
      <c r="AAR103"/>
      <c r="AAS103"/>
      <c r="AAT103"/>
      <c r="AAU103"/>
      <c r="AAV103"/>
      <c r="AAW103"/>
      <c r="AAX103"/>
      <c r="AAY103"/>
      <c r="AAZ103"/>
      <c r="ABA103"/>
      <c r="ABB103"/>
      <c r="ABC103"/>
      <c r="ABD103"/>
      <c r="ABE103"/>
      <c r="ABF103"/>
      <c r="ABG103"/>
      <c r="ABH103"/>
      <c r="ABI103"/>
      <c r="ABJ103"/>
      <c r="ABK103"/>
      <c r="ABL103"/>
      <c r="ABM103"/>
      <c r="ABN103"/>
      <c r="ABO103"/>
      <c r="ABP103"/>
      <c r="ABQ103"/>
      <c r="ABR103"/>
      <c r="ABS103"/>
      <c r="ABT103"/>
      <c r="ABU103"/>
      <c r="ABV103"/>
      <c r="ABW103"/>
      <c r="ABX103"/>
      <c r="ABY103"/>
      <c r="ABZ103"/>
      <c r="ACA103"/>
      <c r="ACB103"/>
      <c r="ACC103"/>
      <c r="ACD103"/>
      <c r="ACE103"/>
      <c r="ACF103"/>
      <c r="ACG103"/>
      <c r="ACH103"/>
      <c r="ACI103"/>
      <c r="ACJ103"/>
      <c r="ACK103"/>
      <c r="ACL103"/>
      <c r="ACM103"/>
      <c r="ACN103"/>
      <c r="ACO103"/>
      <c r="ACP103"/>
      <c r="ACQ103"/>
      <c r="ACR103"/>
      <c r="ACS103"/>
      <c r="ACT103"/>
      <c r="ACU103"/>
      <c r="ACV103"/>
      <c r="ACW103"/>
      <c r="ACX103"/>
      <c r="ACY103"/>
      <c r="ACZ103"/>
      <c r="ADA103"/>
      <c r="ADB103"/>
      <c r="ADC103"/>
      <c r="ADD103"/>
      <c r="ADE103"/>
      <c r="ADF103"/>
      <c r="ADG103"/>
      <c r="ADH103"/>
      <c r="ADI103"/>
      <c r="ADJ103"/>
      <c r="ADK103"/>
      <c r="ADL103"/>
      <c r="ADM103"/>
      <c r="ADN103"/>
      <c r="ADO103"/>
      <c r="ADP103"/>
      <c r="ADQ103"/>
      <c r="ADR103"/>
      <c r="ADS103"/>
      <c r="ADT103"/>
      <c r="ADU103"/>
      <c r="ADV103"/>
      <c r="ADW103"/>
      <c r="ADX103"/>
      <c r="ADY103"/>
      <c r="ADZ103"/>
      <c r="AEA103"/>
      <c r="AEB103"/>
      <c r="AEC103"/>
      <c r="AED103"/>
      <c r="AEE103"/>
      <c r="AEF103"/>
      <c r="AEG103"/>
      <c r="AEH103"/>
      <c r="AEI103"/>
      <c r="AEJ103"/>
      <c r="AEK103"/>
      <c r="AEL103"/>
      <c r="AEM103"/>
      <c r="AEN103"/>
      <c r="AEO103"/>
      <c r="AEP103"/>
      <c r="AEQ103"/>
      <c r="AER103"/>
      <c r="AES103"/>
      <c r="AET103"/>
      <c r="AEU103"/>
      <c r="AEV103"/>
      <c r="AEW103"/>
      <c r="AEX103"/>
      <c r="AEY103"/>
      <c r="AEZ103"/>
      <c r="AFA103"/>
      <c r="AFB103"/>
      <c r="AFC103"/>
      <c r="AFD103"/>
      <c r="AFE103"/>
      <c r="AFF103"/>
      <c r="AFG103"/>
      <c r="AFH103"/>
      <c r="AFI103"/>
      <c r="AFJ103"/>
      <c r="AFK103"/>
      <c r="AFL103"/>
      <c r="AFM103"/>
      <c r="AFN103"/>
      <c r="AFO103"/>
      <c r="AFP103"/>
      <c r="AFQ103"/>
      <c r="AFR103"/>
      <c r="AFS103"/>
      <c r="AFT103"/>
      <c r="AFU103"/>
      <c r="AFV103"/>
      <c r="AFW103"/>
      <c r="AFX103"/>
      <c r="AFY103"/>
      <c r="AFZ103"/>
      <c r="AGA103"/>
      <c r="AGB103"/>
      <c r="AGC103"/>
      <c r="AGD103"/>
      <c r="AGE103"/>
      <c r="AGF103"/>
      <c r="AGG103"/>
      <c r="AGH103"/>
      <c r="AGI103"/>
      <c r="AGJ103"/>
      <c r="AGK103"/>
      <c r="AGL103"/>
      <c r="AGM103"/>
      <c r="AGN103"/>
      <c r="AGO103"/>
      <c r="AGP103"/>
      <c r="AGQ103"/>
      <c r="AGR103"/>
      <c r="AGS103"/>
      <c r="AGT103"/>
      <c r="AGU103"/>
      <c r="AGV103"/>
      <c r="AGW103"/>
      <c r="AGX103"/>
      <c r="AGY103"/>
      <c r="AGZ103"/>
      <c r="AHA103"/>
      <c r="AHB103"/>
      <c r="AHC103"/>
      <c r="AHD103"/>
      <c r="AHE103"/>
      <c r="AHF103"/>
      <c r="AHG103"/>
      <c r="AHH103"/>
      <c r="AHI103"/>
      <c r="AHJ103"/>
      <c r="AHK103"/>
      <c r="AHL103"/>
      <c r="AHM103"/>
      <c r="AHN103"/>
      <c r="AHO103"/>
      <c r="AHP103"/>
      <c r="AHQ103"/>
      <c r="AHR103"/>
      <c r="AHS103"/>
      <c r="AHT103"/>
      <c r="AHU103"/>
      <c r="AHV103"/>
      <c r="AHW103"/>
      <c r="AHX103"/>
      <c r="AHY103"/>
      <c r="AHZ103"/>
      <c r="AIA103"/>
      <c r="AIB103"/>
      <c r="AIC103"/>
      <c r="AID103"/>
      <c r="AIE103"/>
      <c r="AIF103"/>
      <c r="AIG103"/>
      <c r="AIH103"/>
      <c r="AII103"/>
      <c r="AIJ103"/>
      <c r="AIK103"/>
      <c r="AIL103"/>
      <c r="AIM103"/>
      <c r="AIN103"/>
      <c r="AIO103"/>
      <c r="AIP103"/>
      <c r="AIQ103"/>
      <c r="AIR103"/>
      <c r="AIS103"/>
      <c r="AIT103"/>
      <c r="AIU103"/>
      <c r="AIV103"/>
      <c r="AIW103"/>
      <c r="AIX103"/>
      <c r="AIY103"/>
      <c r="AIZ103"/>
      <c r="AJA103"/>
      <c r="AJB103"/>
      <c r="AJC103"/>
      <c r="AJD103"/>
      <c r="AJE103"/>
      <c r="AJF103"/>
      <c r="AJG103"/>
      <c r="AJH103"/>
      <c r="AJI103"/>
      <c r="AJJ103"/>
      <c r="AJK103"/>
      <c r="AJL103"/>
      <c r="AJM103"/>
      <c r="AJN103"/>
      <c r="AJO103"/>
      <c r="AJP103"/>
      <c r="AJQ103"/>
      <c r="AJR103"/>
      <c r="AJS103"/>
      <c r="AJT103"/>
      <c r="AJU103"/>
      <c r="AJV103"/>
      <c r="AJW103"/>
      <c r="AJX103"/>
      <c r="AJY103"/>
      <c r="AJZ103"/>
      <c r="AKA103"/>
      <c r="AKB103"/>
      <c r="AKC103"/>
      <c r="AKD103"/>
      <c r="AKE103"/>
      <c r="AKF103"/>
      <c r="AKG103"/>
      <c r="AKH103"/>
      <c r="AKI103"/>
      <c r="AKJ103"/>
      <c r="AKK103"/>
      <c r="AKL103"/>
      <c r="AKM103"/>
      <c r="AKN103"/>
      <c r="AKO103"/>
      <c r="AKP103"/>
      <c r="AKQ103"/>
      <c r="AKR103"/>
      <c r="AKS103"/>
      <c r="AKT103"/>
      <c r="AKU103"/>
      <c r="AKV103"/>
      <c r="AKW103"/>
      <c r="AKX103"/>
      <c r="AKY103"/>
      <c r="AKZ103"/>
      <c r="ALA103"/>
      <c r="ALB103"/>
      <c r="ALC103"/>
      <c r="ALD103"/>
      <c r="ALE103"/>
      <c r="ALF103"/>
      <c r="ALG103"/>
      <c r="ALH103"/>
      <c r="ALI103"/>
      <c r="ALJ103"/>
      <c r="ALK103"/>
      <c r="ALL103"/>
      <c r="ALM103"/>
      <c r="ALN103"/>
      <c r="ALO103"/>
      <c r="ALP103"/>
      <c r="ALQ103"/>
      <c r="ALR103"/>
      <c r="ALS103"/>
      <c r="ALT103"/>
      <c r="ALU103"/>
      <c r="ALV103"/>
      <c r="ALW103"/>
      <c r="ALX103"/>
      <c r="ALY103"/>
      <c r="ALZ103"/>
      <c r="AMA103"/>
      <c r="AMB103"/>
      <c r="AMC103"/>
      <c r="AMD103"/>
      <c r="AME103"/>
      <c r="AMF103"/>
      <c r="AMG103"/>
      <c r="AMH103"/>
      <c r="AMI103"/>
      <c r="AMJ103"/>
      <c r="AMK103"/>
      <c r="AML103"/>
      <c r="AMM103"/>
      <c r="AMN103"/>
      <c r="AMO103"/>
      <c r="AMP103"/>
      <c r="AMQ103"/>
      <c r="AMR103"/>
      <c r="AMS103"/>
      <c r="AMT103"/>
      <c r="AMU103"/>
      <c r="AMV103"/>
      <c r="AMW103"/>
      <c r="AMX103"/>
      <c r="AMY103"/>
      <c r="AMZ103"/>
      <c r="ANA103"/>
      <c r="ANB103"/>
      <c r="ANC103"/>
      <c r="AND103"/>
      <c r="ANE103"/>
      <c r="ANF103"/>
      <c r="ANG103"/>
      <c r="ANH103"/>
      <c r="ANI103"/>
      <c r="ANJ103"/>
      <c r="ANK103"/>
      <c r="ANL103"/>
      <c r="ANM103"/>
      <c r="ANN103"/>
      <c r="ANO103"/>
      <c r="ANP103"/>
      <c r="ANQ103"/>
      <c r="ANR103"/>
      <c r="ANS103"/>
      <c r="ANT103"/>
      <c r="ANU103"/>
      <c r="ANV103"/>
      <c r="ANW103"/>
      <c r="ANX103"/>
      <c r="ANY103"/>
      <c r="ANZ103"/>
      <c r="AOA103"/>
      <c r="AOB103"/>
      <c r="AOC103"/>
      <c r="AOD103"/>
      <c r="AOE103"/>
      <c r="AOF103"/>
      <c r="AOG103"/>
      <c r="AOH103"/>
      <c r="AOI103"/>
      <c r="AOJ103"/>
      <c r="AOK103"/>
      <c r="AOL103"/>
      <c r="AOM103"/>
      <c r="AON103"/>
      <c r="AOO103"/>
      <c r="AOP103"/>
      <c r="AOQ103"/>
      <c r="AOR103"/>
      <c r="AOS103"/>
      <c r="AOT103"/>
      <c r="AOU103"/>
      <c r="AOV103"/>
      <c r="AOW103"/>
      <c r="AOX103"/>
      <c r="AOY103"/>
      <c r="AOZ103"/>
      <c r="APA103"/>
      <c r="APB103"/>
      <c r="APC103"/>
      <c r="APD103"/>
      <c r="APE103"/>
      <c r="APF103"/>
      <c r="APG103"/>
      <c r="APH103"/>
      <c r="API103"/>
      <c r="APJ103"/>
      <c r="APK103"/>
      <c r="APL103"/>
      <c r="APM103"/>
      <c r="APN103"/>
      <c r="APO103"/>
      <c r="APP103"/>
      <c r="APQ103"/>
      <c r="APR103"/>
      <c r="APS103"/>
      <c r="APT103"/>
      <c r="APU103"/>
      <c r="APV103"/>
      <c r="APW103"/>
      <c r="APX103"/>
      <c r="APY103"/>
      <c r="APZ103"/>
      <c r="AQA103"/>
      <c r="AQB103"/>
      <c r="AQC103"/>
      <c r="AQD103"/>
      <c r="AQE103"/>
      <c r="AQF103"/>
      <c r="AQG103"/>
      <c r="AQH103"/>
      <c r="AQI103"/>
      <c r="AQJ103"/>
      <c r="AQK103"/>
      <c r="AQL103"/>
      <c r="AQM103"/>
      <c r="AQN103"/>
      <c r="AQO103"/>
      <c r="AQP103"/>
      <c r="AQQ103"/>
      <c r="AQR103"/>
      <c r="AQS103"/>
      <c r="AQT103"/>
      <c r="AQU103"/>
      <c r="AQV103"/>
      <c r="AQW103"/>
      <c r="AQX103"/>
      <c r="AQY103"/>
      <c r="AQZ103"/>
      <c r="ARA103"/>
      <c r="ARB103"/>
      <c r="ARC103"/>
      <c r="ARD103"/>
      <c r="ARE103"/>
      <c r="ARF103"/>
      <c r="ARG103"/>
      <c r="ARH103"/>
      <c r="ARI103"/>
      <c r="ARJ103"/>
      <c r="ARK103"/>
      <c r="ARL103"/>
      <c r="ARM103"/>
      <c r="ARN103"/>
      <c r="ARO103"/>
      <c r="ARP103"/>
      <c r="ARQ103"/>
      <c r="ARR103"/>
      <c r="ARS103"/>
      <c r="ART103"/>
      <c r="ARU103"/>
      <c r="ARV103"/>
      <c r="ARW103"/>
      <c r="ARX103"/>
      <c r="ARY103"/>
      <c r="ARZ103"/>
      <c r="ASA103"/>
      <c r="ASB103"/>
      <c r="ASC103"/>
      <c r="ASD103"/>
      <c r="ASE103"/>
      <c r="ASF103"/>
      <c r="ASG103"/>
      <c r="ASH103"/>
      <c r="ASI103"/>
      <c r="ASJ103"/>
      <c r="ASK103"/>
      <c r="ASL103"/>
      <c r="ASM103"/>
      <c r="ASN103"/>
      <c r="ASO103"/>
      <c r="ASP103"/>
      <c r="ASQ103"/>
      <c r="ASR103"/>
      <c r="ASS103"/>
      <c r="AST103"/>
      <c r="ASU103"/>
      <c r="ASV103"/>
      <c r="ASW103"/>
      <c r="ASX103"/>
      <c r="ASY103"/>
      <c r="ASZ103"/>
      <c r="ATA103"/>
      <c r="ATB103"/>
      <c r="ATC103"/>
      <c r="ATD103"/>
      <c r="ATE103"/>
      <c r="ATF103"/>
      <c r="ATG103"/>
      <c r="ATH103"/>
      <c r="ATI103"/>
      <c r="ATJ103"/>
      <c r="ATK103"/>
      <c r="ATL103"/>
      <c r="ATM103"/>
      <c r="ATN103"/>
      <c r="ATO103"/>
      <c r="ATP103"/>
      <c r="ATQ103"/>
      <c r="ATR103"/>
      <c r="ATS103"/>
      <c r="ATT103"/>
      <c r="ATU103"/>
      <c r="ATV103"/>
      <c r="ATW103"/>
      <c r="ATX103"/>
      <c r="ATY103"/>
      <c r="ATZ103"/>
      <c r="AUA103"/>
      <c r="AUB103"/>
      <c r="AUC103"/>
      <c r="AUD103"/>
      <c r="AUE103"/>
      <c r="AUF103"/>
      <c r="AUG103"/>
      <c r="AUH103"/>
      <c r="AUI103"/>
      <c r="AUJ103"/>
      <c r="AUK103"/>
      <c r="AUL103"/>
      <c r="AUM103"/>
      <c r="AUN103"/>
      <c r="AUO103"/>
      <c r="AUP103"/>
      <c r="AUQ103"/>
      <c r="AUR103"/>
      <c r="AUS103"/>
      <c r="AUT103"/>
      <c r="AUU103"/>
      <c r="AUV103"/>
      <c r="AUW103"/>
      <c r="AUX103"/>
      <c r="AUY103"/>
      <c r="AUZ103"/>
      <c r="AVA103"/>
      <c r="AVB103"/>
      <c r="AVC103"/>
      <c r="AVD103"/>
      <c r="AVE103"/>
      <c r="AVF103"/>
      <c r="AVG103"/>
      <c r="AVH103"/>
      <c r="AVI103"/>
      <c r="AVJ103"/>
      <c r="AVK103"/>
      <c r="AVL103"/>
      <c r="AVM103"/>
      <c r="AVN103"/>
      <c r="AVO103"/>
      <c r="AVP103"/>
      <c r="AVQ103"/>
      <c r="AVR103"/>
      <c r="AVS103"/>
      <c r="AVT103"/>
      <c r="AVU103"/>
      <c r="AVV103"/>
      <c r="AVW103"/>
      <c r="AVX103"/>
      <c r="AVY103"/>
      <c r="AVZ103"/>
      <c r="AWA103"/>
    </row>
    <row r="104" spans="1:1275" ht="15" x14ac:dyDescent="0.25">
      <c r="A104" s="41" t="s">
        <v>67</v>
      </c>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v>1</v>
      </c>
      <c r="AK104" s="40">
        <v>51497.005988023957</v>
      </c>
      <c r="AL104" s="40"/>
      <c r="AM104" s="40"/>
      <c r="AN104" s="40">
        <v>1</v>
      </c>
      <c r="AO104" s="40">
        <v>51497.005988023957</v>
      </c>
      <c r="AP104" s="40">
        <v>1</v>
      </c>
      <c r="AQ104" s="40">
        <v>51497.005988023957</v>
      </c>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c r="ST104"/>
      <c r="SU104"/>
      <c r="SV104"/>
      <c r="SW104"/>
      <c r="SX104"/>
      <c r="SY104"/>
      <c r="SZ104"/>
      <c r="TA104"/>
      <c r="TB104"/>
      <c r="TC104"/>
      <c r="TD104"/>
      <c r="TE104"/>
      <c r="TF104"/>
      <c r="TG104"/>
      <c r="TH104"/>
      <c r="TI104"/>
      <c r="TJ104"/>
      <c r="TK104"/>
      <c r="TL104"/>
      <c r="TM104"/>
      <c r="TN104"/>
      <c r="TO104"/>
      <c r="TP104"/>
      <c r="TQ104"/>
      <c r="TR104"/>
      <c r="TS104"/>
      <c r="TT104"/>
      <c r="TU104"/>
      <c r="TV104"/>
      <c r="TW104"/>
      <c r="TX104"/>
      <c r="TY104"/>
      <c r="TZ104"/>
      <c r="UA104"/>
      <c r="UB104"/>
      <c r="UC104"/>
      <c r="UD104"/>
      <c r="UE104"/>
      <c r="UF104"/>
      <c r="UG104"/>
      <c r="UH104"/>
      <c r="UI104"/>
      <c r="UJ104"/>
      <c r="UK104"/>
      <c r="UL104"/>
      <c r="UM104"/>
      <c r="UN104"/>
      <c r="UO104"/>
      <c r="UP104"/>
      <c r="UQ104"/>
      <c r="UR104"/>
      <c r="US104"/>
      <c r="UT104"/>
      <c r="UU104"/>
      <c r="UV104"/>
      <c r="UW104"/>
      <c r="UX104"/>
      <c r="UY104"/>
      <c r="UZ104"/>
      <c r="VA104"/>
      <c r="VB104"/>
      <c r="VC104"/>
      <c r="VD104"/>
      <c r="VE104"/>
      <c r="VF104"/>
      <c r="VG104"/>
      <c r="VH104"/>
      <c r="VI104"/>
      <c r="VJ104"/>
      <c r="VK104"/>
      <c r="VL104"/>
      <c r="VM104"/>
      <c r="VN104"/>
      <c r="VO104"/>
      <c r="VP104"/>
      <c r="VQ104"/>
      <c r="VR104"/>
      <c r="VS104"/>
      <c r="VT104"/>
      <c r="VU104"/>
      <c r="VV104"/>
      <c r="VW104"/>
      <c r="VX104"/>
      <c r="VY104"/>
      <c r="VZ104"/>
      <c r="WA104"/>
      <c r="WB104"/>
      <c r="WC104"/>
      <c r="WD104"/>
      <c r="WE104"/>
      <c r="WF104"/>
      <c r="WG104"/>
      <c r="WH104"/>
      <c r="WI104"/>
      <c r="WJ104"/>
      <c r="WK104"/>
      <c r="WL104"/>
      <c r="WM104"/>
      <c r="WN104"/>
      <c r="WO104"/>
      <c r="WP104"/>
      <c r="WQ104"/>
      <c r="WR104"/>
      <c r="WS104"/>
      <c r="WT104"/>
      <c r="WU104"/>
      <c r="WV104"/>
      <c r="WW104"/>
      <c r="WX104"/>
      <c r="WY104"/>
      <c r="WZ104"/>
      <c r="XA104"/>
      <c r="XB104"/>
      <c r="XC104"/>
      <c r="XD104"/>
      <c r="XE104"/>
      <c r="XF104"/>
      <c r="XG104"/>
      <c r="XH104"/>
      <c r="XI104"/>
      <c r="XJ104"/>
      <c r="XK104"/>
      <c r="XL104"/>
      <c r="XM104"/>
      <c r="XN104"/>
      <c r="XO104"/>
      <c r="XP104"/>
      <c r="XQ104"/>
      <c r="XR104"/>
      <c r="XS104"/>
      <c r="XT104"/>
      <c r="XU104"/>
      <c r="XV104"/>
      <c r="XW104"/>
      <c r="XX104"/>
      <c r="XY104"/>
      <c r="XZ104"/>
      <c r="YA104"/>
      <c r="YB104"/>
      <c r="YC104"/>
      <c r="YD104"/>
      <c r="YE104"/>
      <c r="YF104"/>
      <c r="YG104"/>
      <c r="YH104"/>
      <c r="YI104"/>
      <c r="YJ104"/>
      <c r="YK104"/>
      <c r="YL104"/>
      <c r="YM104"/>
      <c r="YN104"/>
      <c r="YO104"/>
      <c r="YP104"/>
      <c r="YQ104"/>
      <c r="YR104"/>
      <c r="YS104"/>
      <c r="YT104"/>
      <c r="YU104"/>
      <c r="YV104"/>
      <c r="YW104"/>
      <c r="YX104"/>
      <c r="YY104"/>
      <c r="YZ104"/>
      <c r="ZA104"/>
      <c r="ZB104"/>
      <c r="ZC104"/>
      <c r="ZD104"/>
      <c r="ZE104"/>
      <c r="ZF104"/>
      <c r="ZG104"/>
      <c r="ZH104"/>
      <c r="ZI104"/>
      <c r="ZJ104"/>
      <c r="ZK104"/>
      <c r="ZL104"/>
      <c r="ZM104"/>
      <c r="ZN104"/>
      <c r="ZO104"/>
      <c r="ZP104"/>
      <c r="ZQ104"/>
      <c r="ZR104"/>
      <c r="ZS104"/>
      <c r="ZT104"/>
      <c r="ZU104"/>
      <c r="ZV104"/>
      <c r="ZW104"/>
      <c r="ZX104"/>
      <c r="ZY104"/>
      <c r="ZZ104"/>
      <c r="AAA104"/>
      <c r="AAB104"/>
      <c r="AAC104"/>
      <c r="AAD104"/>
      <c r="AAE104"/>
      <c r="AAF104"/>
      <c r="AAG104"/>
      <c r="AAH104"/>
      <c r="AAI104"/>
      <c r="AAJ104"/>
      <c r="AAK104"/>
      <c r="AAL104"/>
      <c r="AAM104"/>
      <c r="AAN104"/>
      <c r="AAO104"/>
      <c r="AAP104"/>
      <c r="AAQ104"/>
      <c r="AAR104"/>
      <c r="AAS104"/>
      <c r="AAT104"/>
      <c r="AAU104"/>
      <c r="AAV104"/>
      <c r="AAW104"/>
      <c r="AAX104"/>
      <c r="AAY104"/>
      <c r="AAZ104"/>
      <c r="ABA104"/>
      <c r="ABB104"/>
      <c r="ABC104"/>
      <c r="ABD104"/>
      <c r="ABE104"/>
      <c r="ABF104"/>
      <c r="ABG104"/>
      <c r="ABH104"/>
      <c r="ABI104"/>
      <c r="ABJ104"/>
      <c r="ABK104"/>
      <c r="ABL104"/>
      <c r="ABM104"/>
      <c r="ABN104"/>
      <c r="ABO104"/>
      <c r="ABP104"/>
      <c r="ABQ104"/>
      <c r="ABR104"/>
      <c r="ABS104"/>
      <c r="ABT104"/>
      <c r="ABU104"/>
      <c r="ABV104"/>
      <c r="ABW104"/>
      <c r="ABX104"/>
      <c r="ABY104"/>
      <c r="ABZ104"/>
      <c r="ACA104"/>
      <c r="ACB104"/>
      <c r="ACC104"/>
      <c r="ACD104"/>
      <c r="ACE104"/>
      <c r="ACF104"/>
      <c r="ACG104"/>
      <c r="ACH104"/>
      <c r="ACI104"/>
      <c r="ACJ104"/>
      <c r="ACK104"/>
      <c r="ACL104"/>
      <c r="ACM104"/>
      <c r="ACN104"/>
      <c r="ACO104"/>
      <c r="ACP104"/>
      <c r="ACQ104"/>
      <c r="ACR104"/>
      <c r="ACS104"/>
      <c r="ACT104"/>
      <c r="ACU104"/>
      <c r="ACV104"/>
      <c r="ACW104"/>
      <c r="ACX104"/>
      <c r="ACY104"/>
      <c r="ACZ104"/>
      <c r="ADA104"/>
      <c r="ADB104"/>
      <c r="ADC104"/>
      <c r="ADD104"/>
      <c r="ADE104"/>
      <c r="ADF104"/>
      <c r="ADG104"/>
      <c r="ADH104"/>
      <c r="ADI104"/>
      <c r="ADJ104"/>
      <c r="ADK104"/>
      <c r="ADL104"/>
      <c r="ADM104"/>
      <c r="ADN104"/>
      <c r="ADO104"/>
      <c r="ADP104"/>
      <c r="ADQ104"/>
      <c r="ADR104"/>
      <c r="ADS104"/>
      <c r="ADT104"/>
      <c r="ADU104"/>
      <c r="ADV104"/>
      <c r="ADW104"/>
      <c r="ADX104"/>
      <c r="ADY104"/>
      <c r="ADZ104"/>
      <c r="AEA104"/>
      <c r="AEB104"/>
      <c r="AEC104"/>
      <c r="AED104"/>
      <c r="AEE104"/>
      <c r="AEF104"/>
      <c r="AEG104"/>
      <c r="AEH104"/>
      <c r="AEI104"/>
      <c r="AEJ104"/>
      <c r="AEK104"/>
      <c r="AEL104"/>
      <c r="AEM104"/>
      <c r="AEN104"/>
      <c r="AEO104"/>
      <c r="AEP104"/>
      <c r="AEQ104"/>
      <c r="AER104"/>
      <c r="AES104"/>
      <c r="AET104"/>
      <c r="AEU104"/>
      <c r="AEV104"/>
      <c r="AEW104"/>
      <c r="AEX104"/>
      <c r="AEY104"/>
      <c r="AEZ104"/>
      <c r="AFA104"/>
      <c r="AFB104"/>
      <c r="AFC104"/>
      <c r="AFD104"/>
      <c r="AFE104"/>
      <c r="AFF104"/>
      <c r="AFG104"/>
      <c r="AFH104"/>
      <c r="AFI104"/>
      <c r="AFJ104"/>
      <c r="AFK104"/>
      <c r="AFL104"/>
      <c r="AFM104"/>
      <c r="AFN104"/>
      <c r="AFO104"/>
      <c r="AFP104"/>
      <c r="AFQ104"/>
      <c r="AFR104"/>
      <c r="AFS104"/>
      <c r="AFT104"/>
      <c r="AFU104"/>
      <c r="AFV104"/>
      <c r="AFW104"/>
      <c r="AFX104"/>
      <c r="AFY104"/>
      <c r="AFZ104"/>
      <c r="AGA104"/>
      <c r="AGB104"/>
      <c r="AGC104"/>
      <c r="AGD104"/>
      <c r="AGE104"/>
      <c r="AGF104"/>
      <c r="AGG104"/>
      <c r="AGH104"/>
      <c r="AGI104"/>
      <c r="AGJ104"/>
      <c r="AGK104"/>
      <c r="AGL104"/>
      <c r="AGM104"/>
      <c r="AGN104"/>
      <c r="AGO104"/>
      <c r="AGP104"/>
      <c r="AGQ104"/>
      <c r="AGR104"/>
      <c r="AGS104"/>
      <c r="AGT104"/>
      <c r="AGU104"/>
      <c r="AGV104"/>
      <c r="AGW104"/>
      <c r="AGX104"/>
      <c r="AGY104"/>
      <c r="AGZ104"/>
      <c r="AHA104"/>
      <c r="AHB104"/>
      <c r="AHC104"/>
      <c r="AHD104"/>
      <c r="AHE104"/>
      <c r="AHF104"/>
      <c r="AHG104"/>
      <c r="AHH104"/>
      <c r="AHI104"/>
      <c r="AHJ104"/>
      <c r="AHK104"/>
      <c r="AHL104"/>
      <c r="AHM104"/>
      <c r="AHN104"/>
      <c r="AHO104"/>
      <c r="AHP104"/>
      <c r="AHQ104"/>
      <c r="AHR104"/>
      <c r="AHS104"/>
      <c r="AHT104"/>
      <c r="AHU104"/>
      <c r="AHV104"/>
      <c r="AHW104"/>
      <c r="AHX104"/>
      <c r="AHY104"/>
      <c r="AHZ104"/>
      <c r="AIA104"/>
      <c r="AIB104"/>
      <c r="AIC104"/>
      <c r="AID104"/>
      <c r="AIE104"/>
      <c r="AIF104"/>
      <c r="AIG104"/>
      <c r="AIH104"/>
      <c r="AII104"/>
      <c r="AIJ104"/>
      <c r="AIK104"/>
      <c r="AIL104"/>
      <c r="AIM104"/>
      <c r="AIN104"/>
      <c r="AIO104"/>
      <c r="AIP104"/>
      <c r="AIQ104"/>
      <c r="AIR104"/>
      <c r="AIS104"/>
      <c r="AIT104"/>
      <c r="AIU104"/>
      <c r="AIV104"/>
      <c r="AIW104"/>
      <c r="AIX104"/>
      <c r="AIY104"/>
      <c r="AIZ104"/>
      <c r="AJA104"/>
      <c r="AJB104"/>
      <c r="AJC104"/>
      <c r="AJD104"/>
      <c r="AJE104"/>
      <c r="AJF104"/>
      <c r="AJG104"/>
      <c r="AJH104"/>
      <c r="AJI104"/>
      <c r="AJJ104"/>
      <c r="AJK104"/>
      <c r="AJL104"/>
      <c r="AJM104"/>
      <c r="AJN104"/>
      <c r="AJO104"/>
      <c r="AJP104"/>
      <c r="AJQ104"/>
      <c r="AJR104"/>
      <c r="AJS104"/>
      <c r="AJT104"/>
      <c r="AJU104"/>
      <c r="AJV104"/>
      <c r="AJW104"/>
      <c r="AJX104"/>
      <c r="AJY104"/>
      <c r="AJZ104"/>
      <c r="AKA104"/>
      <c r="AKB104"/>
      <c r="AKC104"/>
      <c r="AKD104"/>
      <c r="AKE104"/>
      <c r="AKF104"/>
      <c r="AKG104"/>
      <c r="AKH104"/>
      <c r="AKI104"/>
      <c r="AKJ104"/>
      <c r="AKK104"/>
      <c r="AKL104"/>
      <c r="AKM104"/>
      <c r="AKN104"/>
      <c r="AKO104"/>
      <c r="AKP104"/>
      <c r="AKQ104"/>
      <c r="AKR104"/>
      <c r="AKS104"/>
      <c r="AKT104"/>
      <c r="AKU104"/>
      <c r="AKV104"/>
      <c r="AKW104"/>
      <c r="AKX104"/>
      <c r="AKY104"/>
      <c r="AKZ104"/>
      <c r="ALA104"/>
      <c r="ALB104"/>
      <c r="ALC104"/>
      <c r="ALD104"/>
      <c r="ALE104"/>
      <c r="ALF104"/>
      <c r="ALG104"/>
      <c r="ALH104"/>
      <c r="ALI104"/>
      <c r="ALJ104"/>
      <c r="ALK104"/>
      <c r="ALL104"/>
      <c r="ALM104"/>
      <c r="ALN104"/>
      <c r="ALO104"/>
      <c r="ALP104"/>
      <c r="ALQ104"/>
      <c r="ALR104"/>
      <c r="ALS104"/>
      <c r="ALT104"/>
      <c r="ALU104"/>
      <c r="ALV104"/>
      <c r="ALW104"/>
      <c r="ALX104"/>
      <c r="ALY104"/>
      <c r="ALZ104"/>
      <c r="AMA104"/>
      <c r="AMB104"/>
      <c r="AMC104"/>
      <c r="AMD104"/>
      <c r="AME104"/>
      <c r="AMF104"/>
      <c r="AMG104"/>
      <c r="AMH104"/>
      <c r="AMI104"/>
      <c r="AMJ104"/>
      <c r="AMK104"/>
      <c r="AML104"/>
      <c r="AMM104"/>
      <c r="AMN104"/>
      <c r="AMO104"/>
      <c r="AMP104"/>
      <c r="AMQ104"/>
      <c r="AMR104"/>
      <c r="AMS104"/>
      <c r="AMT104"/>
      <c r="AMU104"/>
      <c r="AMV104"/>
      <c r="AMW104"/>
      <c r="AMX104"/>
      <c r="AMY104"/>
      <c r="AMZ104"/>
      <c r="ANA104"/>
      <c r="ANB104"/>
      <c r="ANC104"/>
      <c r="AND104"/>
      <c r="ANE104"/>
      <c r="ANF104"/>
      <c r="ANG104"/>
      <c r="ANH104"/>
      <c r="ANI104"/>
      <c r="ANJ104"/>
      <c r="ANK104"/>
      <c r="ANL104"/>
      <c r="ANM104"/>
      <c r="ANN104"/>
      <c r="ANO104"/>
      <c r="ANP104"/>
      <c r="ANQ104"/>
      <c r="ANR104"/>
      <c r="ANS104"/>
      <c r="ANT104"/>
      <c r="ANU104"/>
      <c r="ANV104"/>
      <c r="ANW104"/>
      <c r="ANX104"/>
      <c r="ANY104"/>
      <c r="ANZ104"/>
      <c r="AOA104"/>
      <c r="AOB104"/>
      <c r="AOC104"/>
      <c r="AOD104"/>
      <c r="AOE104"/>
      <c r="AOF104"/>
      <c r="AOG104"/>
      <c r="AOH104"/>
      <c r="AOI104"/>
      <c r="AOJ104"/>
      <c r="AOK104"/>
      <c r="AOL104"/>
      <c r="AOM104"/>
      <c r="AON104"/>
      <c r="AOO104"/>
      <c r="AOP104"/>
      <c r="AOQ104"/>
      <c r="AOR104"/>
      <c r="AOS104"/>
      <c r="AOT104"/>
      <c r="AOU104"/>
      <c r="AOV104"/>
      <c r="AOW104"/>
      <c r="AOX104"/>
      <c r="AOY104"/>
      <c r="AOZ104"/>
      <c r="APA104"/>
      <c r="APB104"/>
      <c r="APC104"/>
      <c r="APD104"/>
      <c r="APE104"/>
      <c r="APF104"/>
      <c r="APG104"/>
      <c r="APH104"/>
      <c r="API104"/>
      <c r="APJ104"/>
      <c r="APK104"/>
      <c r="APL104"/>
      <c r="APM104"/>
      <c r="APN104"/>
      <c r="APO104"/>
      <c r="APP104"/>
      <c r="APQ104"/>
      <c r="APR104"/>
      <c r="APS104"/>
      <c r="APT104"/>
      <c r="APU104"/>
      <c r="APV104"/>
      <c r="APW104"/>
      <c r="APX104"/>
      <c r="APY104"/>
      <c r="APZ104"/>
      <c r="AQA104"/>
      <c r="AQB104"/>
      <c r="AQC104"/>
      <c r="AQD104"/>
      <c r="AQE104"/>
      <c r="AQF104"/>
      <c r="AQG104"/>
      <c r="AQH104"/>
      <c r="AQI104"/>
      <c r="AQJ104"/>
      <c r="AQK104"/>
      <c r="AQL104"/>
      <c r="AQM104"/>
      <c r="AQN104"/>
      <c r="AQO104"/>
      <c r="AQP104"/>
      <c r="AQQ104"/>
      <c r="AQR104"/>
      <c r="AQS104"/>
      <c r="AQT104"/>
      <c r="AQU104"/>
      <c r="AQV104"/>
      <c r="AQW104"/>
      <c r="AQX104"/>
      <c r="AQY104"/>
      <c r="AQZ104"/>
      <c r="ARA104"/>
      <c r="ARB104"/>
      <c r="ARC104"/>
      <c r="ARD104"/>
      <c r="ARE104"/>
      <c r="ARF104"/>
      <c r="ARG104"/>
      <c r="ARH104"/>
      <c r="ARI104"/>
      <c r="ARJ104"/>
      <c r="ARK104"/>
      <c r="ARL104"/>
      <c r="ARM104"/>
      <c r="ARN104"/>
      <c r="ARO104"/>
      <c r="ARP104"/>
      <c r="ARQ104"/>
      <c r="ARR104"/>
      <c r="ARS104"/>
      <c r="ART104"/>
      <c r="ARU104"/>
      <c r="ARV104"/>
      <c r="ARW104"/>
      <c r="ARX104"/>
      <c r="ARY104"/>
      <c r="ARZ104"/>
      <c r="ASA104"/>
      <c r="ASB104"/>
      <c r="ASC104"/>
      <c r="ASD104"/>
      <c r="ASE104"/>
      <c r="ASF104"/>
      <c r="ASG104"/>
      <c r="ASH104"/>
      <c r="ASI104"/>
      <c r="ASJ104"/>
      <c r="ASK104"/>
      <c r="ASL104"/>
      <c r="ASM104"/>
      <c r="ASN104"/>
      <c r="ASO104"/>
      <c r="ASP104"/>
      <c r="ASQ104"/>
      <c r="ASR104"/>
      <c r="ASS104"/>
      <c r="AST104"/>
      <c r="ASU104"/>
      <c r="ASV104"/>
      <c r="ASW104"/>
      <c r="ASX104"/>
      <c r="ASY104"/>
      <c r="ASZ104"/>
      <c r="ATA104"/>
      <c r="ATB104"/>
      <c r="ATC104"/>
      <c r="ATD104"/>
      <c r="ATE104"/>
      <c r="ATF104"/>
      <c r="ATG104"/>
      <c r="ATH104"/>
      <c r="ATI104"/>
      <c r="ATJ104"/>
      <c r="ATK104"/>
      <c r="ATL104"/>
      <c r="ATM104"/>
      <c r="ATN104"/>
      <c r="ATO104"/>
      <c r="ATP104"/>
      <c r="ATQ104"/>
      <c r="ATR104"/>
      <c r="ATS104"/>
      <c r="ATT104"/>
      <c r="ATU104"/>
      <c r="ATV104"/>
      <c r="ATW104"/>
      <c r="ATX104"/>
      <c r="ATY104"/>
      <c r="ATZ104"/>
      <c r="AUA104"/>
      <c r="AUB104"/>
      <c r="AUC104"/>
      <c r="AUD104"/>
      <c r="AUE104"/>
      <c r="AUF104"/>
      <c r="AUG104"/>
      <c r="AUH104"/>
      <c r="AUI104"/>
      <c r="AUJ104"/>
      <c r="AUK104"/>
      <c r="AUL104"/>
      <c r="AUM104"/>
      <c r="AUN104"/>
      <c r="AUO104"/>
      <c r="AUP104"/>
      <c r="AUQ104"/>
      <c r="AUR104"/>
      <c r="AUS104"/>
      <c r="AUT104"/>
      <c r="AUU104"/>
      <c r="AUV104"/>
      <c r="AUW104"/>
      <c r="AUX104"/>
      <c r="AUY104"/>
      <c r="AUZ104"/>
      <c r="AVA104"/>
      <c r="AVB104"/>
      <c r="AVC104"/>
      <c r="AVD104"/>
      <c r="AVE104"/>
      <c r="AVF104"/>
      <c r="AVG104"/>
      <c r="AVH104"/>
      <c r="AVI104"/>
      <c r="AVJ104"/>
      <c r="AVK104"/>
      <c r="AVL104"/>
      <c r="AVM104"/>
      <c r="AVN104"/>
      <c r="AVO104"/>
      <c r="AVP104"/>
      <c r="AVQ104"/>
      <c r="AVR104"/>
      <c r="AVS104"/>
      <c r="AVT104"/>
      <c r="AVU104"/>
      <c r="AVV104"/>
      <c r="AVW104"/>
      <c r="AVX104"/>
      <c r="AVY104"/>
      <c r="AVZ104"/>
      <c r="AWA104"/>
    </row>
    <row r="105" spans="1:1275" ht="15" x14ac:dyDescent="0.25">
      <c r="A105" s="41" t="s">
        <v>226</v>
      </c>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v>1</v>
      </c>
      <c r="AK105" s="40">
        <v>177600</v>
      </c>
      <c r="AL105" s="40"/>
      <c r="AM105" s="40"/>
      <c r="AN105" s="40">
        <v>1</v>
      </c>
      <c r="AO105" s="40">
        <v>177600</v>
      </c>
      <c r="AP105" s="40">
        <v>1</v>
      </c>
      <c r="AQ105" s="40">
        <v>177600</v>
      </c>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c r="SB105"/>
      <c r="SC105"/>
      <c r="SD105"/>
      <c r="SE105"/>
      <c r="SF105"/>
      <c r="SG105"/>
      <c r="SH105"/>
      <c r="SI105"/>
      <c r="SJ105"/>
      <c r="SK105"/>
      <c r="SL105"/>
      <c r="SM105"/>
      <c r="SN105"/>
      <c r="SO105"/>
      <c r="SP105"/>
      <c r="SQ105"/>
      <c r="SR105"/>
      <c r="SS105"/>
      <c r="ST105"/>
      <c r="SU105"/>
      <c r="SV105"/>
      <c r="SW105"/>
      <c r="SX105"/>
      <c r="SY105"/>
      <c r="SZ105"/>
      <c r="TA105"/>
      <c r="TB105"/>
      <c r="TC105"/>
      <c r="TD105"/>
      <c r="TE105"/>
      <c r="TF105"/>
      <c r="TG105"/>
      <c r="TH105"/>
      <c r="TI105"/>
      <c r="TJ105"/>
      <c r="TK105"/>
      <c r="TL105"/>
      <c r="TM105"/>
      <c r="TN105"/>
      <c r="TO105"/>
      <c r="TP105"/>
      <c r="TQ105"/>
      <c r="TR105"/>
      <c r="TS105"/>
      <c r="TT105"/>
      <c r="TU105"/>
      <c r="TV105"/>
      <c r="TW105"/>
      <c r="TX105"/>
      <c r="TY105"/>
      <c r="TZ105"/>
      <c r="UA105"/>
      <c r="UB105"/>
      <c r="UC105"/>
      <c r="UD105"/>
      <c r="UE105"/>
      <c r="UF105"/>
      <c r="UG105"/>
      <c r="UH105"/>
      <c r="UI105"/>
      <c r="UJ105"/>
      <c r="UK105"/>
      <c r="UL105"/>
      <c r="UM105"/>
      <c r="UN105"/>
      <c r="UO105"/>
      <c r="UP105"/>
      <c r="UQ105"/>
      <c r="UR105"/>
      <c r="US105"/>
      <c r="UT105"/>
      <c r="UU105"/>
      <c r="UV105"/>
      <c r="UW105"/>
      <c r="UX105"/>
      <c r="UY105"/>
      <c r="UZ105"/>
      <c r="VA105"/>
      <c r="VB105"/>
      <c r="VC105"/>
      <c r="VD105"/>
      <c r="VE105"/>
      <c r="VF105"/>
      <c r="VG105"/>
      <c r="VH105"/>
      <c r="VI105"/>
      <c r="VJ105"/>
      <c r="VK105"/>
      <c r="VL105"/>
      <c r="VM105"/>
      <c r="VN105"/>
      <c r="VO105"/>
      <c r="VP105"/>
      <c r="VQ105"/>
      <c r="VR105"/>
      <c r="VS105"/>
      <c r="VT105"/>
      <c r="VU105"/>
      <c r="VV105"/>
      <c r="VW105"/>
      <c r="VX105"/>
      <c r="VY105"/>
      <c r="VZ105"/>
      <c r="WA105"/>
      <c r="WB105"/>
      <c r="WC105"/>
      <c r="WD105"/>
      <c r="WE105"/>
      <c r="WF105"/>
      <c r="WG105"/>
      <c r="WH105"/>
      <c r="WI105"/>
      <c r="WJ105"/>
      <c r="WK105"/>
      <c r="WL105"/>
      <c r="WM105"/>
      <c r="WN105"/>
      <c r="WO105"/>
      <c r="WP105"/>
      <c r="WQ105"/>
      <c r="WR105"/>
      <c r="WS105"/>
      <c r="WT105"/>
      <c r="WU105"/>
      <c r="WV105"/>
      <c r="WW105"/>
      <c r="WX105"/>
      <c r="WY105"/>
      <c r="WZ105"/>
      <c r="XA105"/>
      <c r="XB105"/>
      <c r="XC105"/>
      <c r="XD105"/>
      <c r="XE105"/>
      <c r="XF105"/>
      <c r="XG105"/>
      <c r="XH105"/>
      <c r="XI105"/>
      <c r="XJ105"/>
      <c r="XK105"/>
      <c r="XL105"/>
      <c r="XM105"/>
      <c r="XN105"/>
      <c r="XO105"/>
      <c r="XP105"/>
      <c r="XQ105"/>
      <c r="XR105"/>
      <c r="XS105"/>
      <c r="XT105"/>
      <c r="XU105"/>
      <c r="XV105"/>
      <c r="XW105"/>
      <c r="XX105"/>
      <c r="XY105"/>
      <c r="XZ105"/>
      <c r="YA105"/>
      <c r="YB105"/>
      <c r="YC105"/>
      <c r="YD105"/>
      <c r="YE105"/>
      <c r="YF105"/>
      <c r="YG105"/>
      <c r="YH105"/>
      <c r="YI105"/>
      <c r="YJ105"/>
      <c r="YK105"/>
      <c r="YL105"/>
      <c r="YM105"/>
      <c r="YN105"/>
      <c r="YO105"/>
      <c r="YP105"/>
      <c r="YQ105"/>
      <c r="YR105"/>
      <c r="YS105"/>
      <c r="YT105"/>
      <c r="YU105"/>
      <c r="YV105"/>
      <c r="YW105"/>
      <c r="YX105"/>
      <c r="YY105"/>
      <c r="YZ105"/>
      <c r="ZA105"/>
      <c r="ZB105"/>
      <c r="ZC105"/>
      <c r="ZD105"/>
      <c r="ZE105"/>
      <c r="ZF105"/>
      <c r="ZG105"/>
      <c r="ZH105"/>
      <c r="ZI105"/>
      <c r="ZJ105"/>
      <c r="ZK105"/>
      <c r="ZL105"/>
      <c r="ZM105"/>
      <c r="ZN105"/>
      <c r="ZO105"/>
      <c r="ZP105"/>
      <c r="ZQ105"/>
      <c r="ZR105"/>
      <c r="ZS105"/>
      <c r="ZT105"/>
      <c r="ZU105"/>
      <c r="ZV105"/>
      <c r="ZW105"/>
      <c r="ZX105"/>
      <c r="ZY105"/>
      <c r="ZZ105"/>
      <c r="AAA105"/>
      <c r="AAB105"/>
      <c r="AAC105"/>
      <c r="AAD105"/>
      <c r="AAE105"/>
      <c r="AAF105"/>
      <c r="AAG105"/>
      <c r="AAH105"/>
      <c r="AAI105"/>
      <c r="AAJ105"/>
      <c r="AAK105"/>
      <c r="AAL105"/>
      <c r="AAM105"/>
      <c r="AAN105"/>
      <c r="AAO105"/>
      <c r="AAP105"/>
      <c r="AAQ105"/>
      <c r="AAR105"/>
      <c r="AAS105"/>
      <c r="AAT105"/>
      <c r="AAU105"/>
      <c r="AAV105"/>
      <c r="AAW105"/>
      <c r="AAX105"/>
      <c r="AAY105"/>
      <c r="AAZ105"/>
      <c r="ABA105"/>
      <c r="ABB105"/>
      <c r="ABC105"/>
      <c r="ABD105"/>
      <c r="ABE105"/>
      <c r="ABF105"/>
      <c r="ABG105"/>
      <c r="ABH105"/>
      <c r="ABI105"/>
      <c r="ABJ105"/>
      <c r="ABK105"/>
      <c r="ABL105"/>
      <c r="ABM105"/>
      <c r="ABN105"/>
      <c r="ABO105"/>
      <c r="ABP105"/>
      <c r="ABQ105"/>
      <c r="ABR105"/>
      <c r="ABS105"/>
      <c r="ABT105"/>
      <c r="ABU105"/>
      <c r="ABV105"/>
      <c r="ABW105"/>
      <c r="ABX105"/>
      <c r="ABY105"/>
      <c r="ABZ105"/>
      <c r="ACA105"/>
      <c r="ACB105"/>
      <c r="ACC105"/>
      <c r="ACD105"/>
      <c r="ACE105"/>
      <c r="ACF105"/>
      <c r="ACG105"/>
      <c r="ACH105"/>
      <c r="ACI105"/>
      <c r="ACJ105"/>
      <c r="ACK105"/>
      <c r="ACL105"/>
      <c r="ACM105"/>
      <c r="ACN105"/>
      <c r="ACO105"/>
      <c r="ACP105"/>
      <c r="ACQ105"/>
      <c r="ACR105"/>
      <c r="ACS105"/>
      <c r="ACT105"/>
      <c r="ACU105"/>
      <c r="ACV105"/>
      <c r="ACW105"/>
      <c r="ACX105"/>
      <c r="ACY105"/>
      <c r="ACZ105"/>
      <c r="ADA105"/>
      <c r="ADB105"/>
      <c r="ADC105"/>
      <c r="ADD105"/>
      <c r="ADE105"/>
      <c r="ADF105"/>
      <c r="ADG105"/>
      <c r="ADH105"/>
      <c r="ADI105"/>
      <c r="ADJ105"/>
      <c r="ADK105"/>
      <c r="ADL105"/>
      <c r="ADM105"/>
      <c r="ADN105"/>
      <c r="ADO105"/>
      <c r="ADP105"/>
      <c r="ADQ105"/>
      <c r="ADR105"/>
      <c r="ADS105"/>
      <c r="ADT105"/>
      <c r="ADU105"/>
      <c r="ADV105"/>
      <c r="ADW105"/>
      <c r="ADX105"/>
      <c r="ADY105"/>
      <c r="ADZ105"/>
      <c r="AEA105"/>
      <c r="AEB105"/>
      <c r="AEC105"/>
      <c r="AED105"/>
      <c r="AEE105"/>
      <c r="AEF105"/>
      <c r="AEG105"/>
      <c r="AEH105"/>
      <c r="AEI105"/>
      <c r="AEJ105"/>
      <c r="AEK105"/>
      <c r="AEL105"/>
      <c r="AEM105"/>
      <c r="AEN105"/>
      <c r="AEO105"/>
      <c r="AEP105"/>
      <c r="AEQ105"/>
      <c r="AER105"/>
      <c r="AES105"/>
      <c r="AET105"/>
      <c r="AEU105"/>
      <c r="AEV105"/>
      <c r="AEW105"/>
      <c r="AEX105"/>
      <c r="AEY105"/>
      <c r="AEZ105"/>
      <c r="AFA105"/>
      <c r="AFB105"/>
      <c r="AFC105"/>
      <c r="AFD105"/>
      <c r="AFE105"/>
      <c r="AFF105"/>
      <c r="AFG105"/>
      <c r="AFH105"/>
      <c r="AFI105"/>
      <c r="AFJ105"/>
      <c r="AFK105"/>
      <c r="AFL105"/>
      <c r="AFM105"/>
      <c r="AFN105"/>
      <c r="AFO105"/>
      <c r="AFP105"/>
      <c r="AFQ105"/>
      <c r="AFR105"/>
      <c r="AFS105"/>
      <c r="AFT105"/>
      <c r="AFU105"/>
      <c r="AFV105"/>
      <c r="AFW105"/>
      <c r="AFX105"/>
      <c r="AFY105"/>
      <c r="AFZ105"/>
      <c r="AGA105"/>
      <c r="AGB105"/>
      <c r="AGC105"/>
      <c r="AGD105"/>
      <c r="AGE105"/>
      <c r="AGF105"/>
      <c r="AGG105"/>
      <c r="AGH105"/>
      <c r="AGI105"/>
      <c r="AGJ105"/>
      <c r="AGK105"/>
      <c r="AGL105"/>
      <c r="AGM105"/>
      <c r="AGN105"/>
      <c r="AGO105"/>
      <c r="AGP105"/>
      <c r="AGQ105"/>
      <c r="AGR105"/>
      <c r="AGS105"/>
      <c r="AGT105"/>
      <c r="AGU105"/>
      <c r="AGV105"/>
      <c r="AGW105"/>
      <c r="AGX105"/>
      <c r="AGY105"/>
      <c r="AGZ105"/>
      <c r="AHA105"/>
      <c r="AHB105"/>
      <c r="AHC105"/>
      <c r="AHD105"/>
      <c r="AHE105"/>
      <c r="AHF105"/>
      <c r="AHG105"/>
      <c r="AHH105"/>
      <c r="AHI105"/>
      <c r="AHJ105"/>
      <c r="AHK105"/>
      <c r="AHL105"/>
      <c r="AHM105"/>
      <c r="AHN105"/>
      <c r="AHO105"/>
      <c r="AHP105"/>
      <c r="AHQ105"/>
      <c r="AHR105"/>
      <c r="AHS105"/>
      <c r="AHT105"/>
      <c r="AHU105"/>
      <c r="AHV105"/>
      <c r="AHW105"/>
      <c r="AHX105"/>
      <c r="AHY105"/>
      <c r="AHZ105"/>
      <c r="AIA105"/>
      <c r="AIB105"/>
      <c r="AIC105"/>
      <c r="AID105"/>
      <c r="AIE105"/>
      <c r="AIF105"/>
      <c r="AIG105"/>
      <c r="AIH105"/>
      <c r="AII105"/>
      <c r="AIJ105"/>
      <c r="AIK105"/>
      <c r="AIL105"/>
      <c r="AIM105"/>
      <c r="AIN105"/>
      <c r="AIO105"/>
      <c r="AIP105"/>
      <c r="AIQ105"/>
      <c r="AIR105"/>
      <c r="AIS105"/>
      <c r="AIT105"/>
      <c r="AIU105"/>
      <c r="AIV105"/>
      <c r="AIW105"/>
      <c r="AIX105"/>
      <c r="AIY105"/>
      <c r="AIZ105"/>
      <c r="AJA105"/>
      <c r="AJB105"/>
      <c r="AJC105"/>
      <c r="AJD105"/>
      <c r="AJE105"/>
      <c r="AJF105"/>
      <c r="AJG105"/>
      <c r="AJH105"/>
      <c r="AJI105"/>
      <c r="AJJ105"/>
      <c r="AJK105"/>
      <c r="AJL105"/>
      <c r="AJM105"/>
      <c r="AJN105"/>
      <c r="AJO105"/>
      <c r="AJP105"/>
      <c r="AJQ105"/>
      <c r="AJR105"/>
      <c r="AJS105"/>
      <c r="AJT105"/>
      <c r="AJU105"/>
      <c r="AJV105"/>
      <c r="AJW105"/>
      <c r="AJX105"/>
      <c r="AJY105"/>
      <c r="AJZ105"/>
      <c r="AKA105"/>
      <c r="AKB105"/>
      <c r="AKC105"/>
      <c r="AKD105"/>
      <c r="AKE105"/>
      <c r="AKF105"/>
      <c r="AKG105"/>
      <c r="AKH105"/>
      <c r="AKI105"/>
      <c r="AKJ105"/>
      <c r="AKK105"/>
      <c r="AKL105"/>
      <c r="AKM105"/>
      <c r="AKN105"/>
      <c r="AKO105"/>
      <c r="AKP105"/>
      <c r="AKQ105"/>
      <c r="AKR105"/>
      <c r="AKS105"/>
      <c r="AKT105"/>
      <c r="AKU105"/>
      <c r="AKV105"/>
      <c r="AKW105"/>
      <c r="AKX105"/>
      <c r="AKY105"/>
      <c r="AKZ105"/>
      <c r="ALA105"/>
      <c r="ALB105"/>
      <c r="ALC105"/>
      <c r="ALD105"/>
      <c r="ALE105"/>
      <c r="ALF105"/>
      <c r="ALG105"/>
      <c r="ALH105"/>
      <c r="ALI105"/>
      <c r="ALJ105"/>
      <c r="ALK105"/>
      <c r="ALL105"/>
      <c r="ALM105"/>
      <c r="ALN105"/>
      <c r="ALO105"/>
      <c r="ALP105"/>
      <c r="ALQ105"/>
      <c r="ALR105"/>
      <c r="ALS105"/>
      <c r="ALT105"/>
      <c r="ALU105"/>
      <c r="ALV105"/>
      <c r="ALW105"/>
      <c r="ALX105"/>
      <c r="ALY105"/>
      <c r="ALZ105"/>
      <c r="AMA105"/>
      <c r="AMB105"/>
      <c r="AMC105"/>
      <c r="AMD105"/>
      <c r="AME105"/>
      <c r="AMF105"/>
      <c r="AMG105"/>
      <c r="AMH105"/>
      <c r="AMI105"/>
      <c r="AMJ105"/>
      <c r="AMK105"/>
      <c r="AML105"/>
      <c r="AMM105"/>
      <c r="AMN105"/>
      <c r="AMO105"/>
      <c r="AMP105"/>
      <c r="AMQ105"/>
      <c r="AMR105"/>
      <c r="AMS105"/>
      <c r="AMT105"/>
      <c r="AMU105"/>
      <c r="AMV105"/>
      <c r="AMW105"/>
      <c r="AMX105"/>
      <c r="AMY105"/>
      <c r="AMZ105"/>
      <c r="ANA105"/>
      <c r="ANB105"/>
      <c r="ANC105"/>
      <c r="AND105"/>
      <c r="ANE105"/>
      <c r="ANF105"/>
      <c r="ANG105"/>
      <c r="ANH105"/>
      <c r="ANI105"/>
      <c r="ANJ105"/>
      <c r="ANK105"/>
      <c r="ANL105"/>
      <c r="ANM105"/>
      <c r="ANN105"/>
      <c r="ANO105"/>
      <c r="ANP105"/>
      <c r="ANQ105"/>
      <c r="ANR105"/>
      <c r="ANS105"/>
      <c r="ANT105"/>
      <c r="ANU105"/>
      <c r="ANV105"/>
      <c r="ANW105"/>
      <c r="ANX105"/>
      <c r="ANY105"/>
      <c r="ANZ105"/>
      <c r="AOA105"/>
      <c r="AOB105"/>
      <c r="AOC105"/>
      <c r="AOD105"/>
      <c r="AOE105"/>
      <c r="AOF105"/>
      <c r="AOG105"/>
      <c r="AOH105"/>
      <c r="AOI105"/>
      <c r="AOJ105"/>
      <c r="AOK105"/>
      <c r="AOL105"/>
      <c r="AOM105"/>
      <c r="AON105"/>
      <c r="AOO105"/>
      <c r="AOP105"/>
      <c r="AOQ105"/>
      <c r="AOR105"/>
      <c r="AOS105"/>
      <c r="AOT105"/>
      <c r="AOU105"/>
      <c r="AOV105"/>
      <c r="AOW105"/>
      <c r="AOX105"/>
      <c r="AOY105"/>
      <c r="AOZ105"/>
      <c r="APA105"/>
      <c r="APB105"/>
      <c r="APC105"/>
      <c r="APD105"/>
      <c r="APE105"/>
      <c r="APF105"/>
      <c r="APG105"/>
      <c r="APH105"/>
      <c r="API105"/>
      <c r="APJ105"/>
      <c r="APK105"/>
      <c r="APL105"/>
      <c r="APM105"/>
      <c r="APN105"/>
      <c r="APO105"/>
      <c r="APP105"/>
      <c r="APQ105"/>
      <c r="APR105"/>
      <c r="APS105"/>
      <c r="APT105"/>
      <c r="APU105"/>
      <c r="APV105"/>
      <c r="APW105"/>
      <c r="APX105"/>
      <c r="APY105"/>
      <c r="APZ105"/>
      <c r="AQA105"/>
      <c r="AQB105"/>
      <c r="AQC105"/>
      <c r="AQD105"/>
      <c r="AQE105"/>
      <c r="AQF105"/>
      <c r="AQG105"/>
      <c r="AQH105"/>
      <c r="AQI105"/>
      <c r="AQJ105"/>
      <c r="AQK105"/>
      <c r="AQL105"/>
      <c r="AQM105"/>
      <c r="AQN105"/>
      <c r="AQO105"/>
      <c r="AQP105"/>
      <c r="AQQ105"/>
      <c r="AQR105"/>
      <c r="AQS105"/>
      <c r="AQT105"/>
      <c r="AQU105"/>
      <c r="AQV105"/>
      <c r="AQW105"/>
      <c r="AQX105"/>
      <c r="AQY105"/>
      <c r="AQZ105"/>
      <c r="ARA105"/>
      <c r="ARB105"/>
      <c r="ARC105"/>
      <c r="ARD105"/>
      <c r="ARE105"/>
      <c r="ARF105"/>
      <c r="ARG105"/>
      <c r="ARH105"/>
      <c r="ARI105"/>
      <c r="ARJ105"/>
      <c r="ARK105"/>
      <c r="ARL105"/>
      <c r="ARM105"/>
      <c r="ARN105"/>
      <c r="ARO105"/>
      <c r="ARP105"/>
      <c r="ARQ105"/>
      <c r="ARR105"/>
      <c r="ARS105"/>
      <c r="ART105"/>
      <c r="ARU105"/>
      <c r="ARV105"/>
      <c r="ARW105"/>
      <c r="ARX105"/>
      <c r="ARY105"/>
      <c r="ARZ105"/>
      <c r="ASA105"/>
      <c r="ASB105"/>
      <c r="ASC105"/>
      <c r="ASD105"/>
      <c r="ASE105"/>
      <c r="ASF105"/>
      <c r="ASG105"/>
      <c r="ASH105"/>
      <c r="ASI105"/>
      <c r="ASJ105"/>
      <c r="ASK105"/>
      <c r="ASL105"/>
      <c r="ASM105"/>
      <c r="ASN105"/>
      <c r="ASO105"/>
      <c r="ASP105"/>
      <c r="ASQ105"/>
      <c r="ASR105"/>
      <c r="ASS105"/>
      <c r="AST105"/>
      <c r="ASU105"/>
      <c r="ASV105"/>
      <c r="ASW105"/>
      <c r="ASX105"/>
      <c r="ASY105"/>
      <c r="ASZ105"/>
      <c r="ATA105"/>
      <c r="ATB105"/>
      <c r="ATC105"/>
      <c r="ATD105"/>
      <c r="ATE105"/>
      <c r="ATF105"/>
      <c r="ATG105"/>
      <c r="ATH105"/>
      <c r="ATI105"/>
      <c r="ATJ105"/>
      <c r="ATK105"/>
      <c r="ATL105"/>
      <c r="ATM105"/>
      <c r="ATN105"/>
      <c r="ATO105"/>
      <c r="ATP105"/>
      <c r="ATQ105"/>
      <c r="ATR105"/>
      <c r="ATS105"/>
      <c r="ATT105"/>
      <c r="ATU105"/>
      <c r="ATV105"/>
      <c r="ATW105"/>
      <c r="ATX105"/>
      <c r="ATY105"/>
      <c r="ATZ105"/>
      <c r="AUA105"/>
      <c r="AUB105"/>
      <c r="AUC105"/>
      <c r="AUD105"/>
      <c r="AUE105"/>
      <c r="AUF105"/>
      <c r="AUG105"/>
      <c r="AUH105"/>
      <c r="AUI105"/>
      <c r="AUJ105"/>
      <c r="AUK105"/>
      <c r="AUL105"/>
      <c r="AUM105"/>
      <c r="AUN105"/>
      <c r="AUO105"/>
      <c r="AUP105"/>
      <c r="AUQ105"/>
      <c r="AUR105"/>
      <c r="AUS105"/>
      <c r="AUT105"/>
      <c r="AUU105"/>
      <c r="AUV105"/>
      <c r="AUW105"/>
      <c r="AUX105"/>
      <c r="AUY105"/>
      <c r="AUZ105"/>
      <c r="AVA105"/>
      <c r="AVB105"/>
      <c r="AVC105"/>
      <c r="AVD105"/>
      <c r="AVE105"/>
      <c r="AVF105"/>
      <c r="AVG105"/>
      <c r="AVH105"/>
      <c r="AVI105"/>
      <c r="AVJ105"/>
      <c r="AVK105"/>
      <c r="AVL105"/>
      <c r="AVM105"/>
      <c r="AVN105"/>
      <c r="AVO105"/>
      <c r="AVP105"/>
      <c r="AVQ105"/>
      <c r="AVR105"/>
      <c r="AVS105"/>
      <c r="AVT105"/>
      <c r="AVU105"/>
      <c r="AVV105"/>
      <c r="AVW105"/>
      <c r="AVX105"/>
      <c r="AVY105"/>
      <c r="AVZ105"/>
      <c r="AWA105"/>
    </row>
    <row r="106" spans="1:1275" ht="15" x14ac:dyDescent="0.25">
      <c r="A106" s="41" t="s">
        <v>229</v>
      </c>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v>1</v>
      </c>
      <c r="AK106" s="40">
        <v>9376.2513877177607</v>
      </c>
      <c r="AL106" s="40"/>
      <c r="AM106" s="40"/>
      <c r="AN106" s="40">
        <v>1</v>
      </c>
      <c r="AO106" s="40">
        <v>9376.2513877177607</v>
      </c>
      <c r="AP106" s="40">
        <v>1</v>
      </c>
      <c r="AQ106" s="40">
        <v>9376.2513877177607</v>
      </c>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c r="SB106"/>
      <c r="SC106"/>
      <c r="SD106"/>
      <c r="SE106"/>
      <c r="SF106"/>
      <c r="SG106"/>
      <c r="SH106"/>
      <c r="SI106"/>
      <c r="SJ106"/>
      <c r="SK106"/>
      <c r="SL106"/>
      <c r="SM106"/>
      <c r="SN106"/>
      <c r="SO106"/>
      <c r="SP106"/>
      <c r="SQ106"/>
      <c r="SR106"/>
      <c r="SS106"/>
      <c r="ST106"/>
      <c r="SU106"/>
      <c r="SV106"/>
      <c r="SW106"/>
      <c r="SX106"/>
      <c r="SY106"/>
      <c r="SZ106"/>
      <c r="TA106"/>
      <c r="TB106"/>
      <c r="TC106"/>
      <c r="TD106"/>
      <c r="TE106"/>
      <c r="TF106"/>
      <c r="TG106"/>
      <c r="TH106"/>
      <c r="TI106"/>
      <c r="TJ106"/>
      <c r="TK106"/>
      <c r="TL106"/>
      <c r="TM106"/>
      <c r="TN106"/>
      <c r="TO106"/>
      <c r="TP106"/>
      <c r="TQ106"/>
      <c r="TR106"/>
      <c r="TS106"/>
      <c r="TT106"/>
      <c r="TU106"/>
      <c r="TV106"/>
      <c r="TW106"/>
      <c r="TX106"/>
      <c r="TY106"/>
      <c r="TZ106"/>
      <c r="UA106"/>
      <c r="UB106"/>
      <c r="UC106"/>
      <c r="UD106"/>
      <c r="UE106"/>
      <c r="UF106"/>
      <c r="UG106"/>
      <c r="UH106"/>
      <c r="UI106"/>
      <c r="UJ106"/>
      <c r="UK106"/>
      <c r="UL106"/>
      <c r="UM106"/>
      <c r="UN106"/>
      <c r="UO106"/>
      <c r="UP106"/>
      <c r="UQ106"/>
      <c r="UR106"/>
      <c r="US106"/>
      <c r="UT106"/>
      <c r="UU106"/>
      <c r="UV106"/>
      <c r="UW106"/>
      <c r="UX106"/>
      <c r="UY106"/>
      <c r="UZ106"/>
      <c r="VA106"/>
      <c r="VB106"/>
      <c r="VC106"/>
      <c r="VD106"/>
      <c r="VE106"/>
      <c r="VF106"/>
      <c r="VG106"/>
      <c r="VH106"/>
      <c r="VI106"/>
      <c r="VJ106"/>
      <c r="VK106"/>
      <c r="VL106"/>
      <c r="VM106"/>
      <c r="VN106"/>
      <c r="VO106"/>
      <c r="VP106"/>
      <c r="VQ106"/>
      <c r="VR106"/>
      <c r="VS106"/>
      <c r="VT106"/>
      <c r="VU106"/>
      <c r="VV106"/>
      <c r="VW106"/>
      <c r="VX106"/>
      <c r="VY106"/>
      <c r="VZ106"/>
      <c r="WA106"/>
      <c r="WB106"/>
      <c r="WC106"/>
      <c r="WD106"/>
      <c r="WE106"/>
      <c r="WF106"/>
      <c r="WG106"/>
      <c r="WH106"/>
      <c r="WI106"/>
      <c r="WJ106"/>
      <c r="WK106"/>
      <c r="WL106"/>
      <c r="WM106"/>
      <c r="WN106"/>
      <c r="WO106"/>
      <c r="WP106"/>
      <c r="WQ106"/>
      <c r="WR106"/>
      <c r="WS106"/>
      <c r="WT106"/>
      <c r="WU106"/>
      <c r="WV106"/>
      <c r="WW106"/>
      <c r="WX106"/>
      <c r="WY106"/>
      <c r="WZ106"/>
      <c r="XA106"/>
      <c r="XB106"/>
      <c r="XC106"/>
      <c r="XD106"/>
      <c r="XE106"/>
      <c r="XF106"/>
      <c r="XG106"/>
      <c r="XH106"/>
      <c r="XI106"/>
      <c r="XJ106"/>
      <c r="XK106"/>
      <c r="XL106"/>
      <c r="XM106"/>
      <c r="XN106"/>
      <c r="XO106"/>
      <c r="XP106"/>
      <c r="XQ106"/>
      <c r="XR106"/>
      <c r="XS106"/>
      <c r="XT106"/>
      <c r="XU106"/>
      <c r="XV106"/>
      <c r="XW106"/>
      <c r="XX106"/>
      <c r="XY106"/>
      <c r="XZ106"/>
      <c r="YA106"/>
      <c r="YB106"/>
      <c r="YC106"/>
      <c r="YD106"/>
      <c r="YE106"/>
      <c r="YF106"/>
      <c r="YG106"/>
      <c r="YH106"/>
      <c r="YI106"/>
      <c r="YJ106"/>
      <c r="YK106"/>
      <c r="YL106"/>
      <c r="YM106"/>
      <c r="YN106"/>
      <c r="YO106"/>
      <c r="YP106"/>
      <c r="YQ106"/>
      <c r="YR106"/>
      <c r="YS106"/>
      <c r="YT106"/>
      <c r="YU106"/>
      <c r="YV106"/>
      <c r="YW106"/>
      <c r="YX106"/>
      <c r="YY106"/>
      <c r="YZ106"/>
      <c r="ZA106"/>
      <c r="ZB106"/>
      <c r="ZC106"/>
      <c r="ZD106"/>
      <c r="ZE106"/>
      <c r="ZF106"/>
      <c r="ZG106"/>
      <c r="ZH106"/>
      <c r="ZI106"/>
      <c r="ZJ106"/>
      <c r="ZK106"/>
      <c r="ZL106"/>
      <c r="ZM106"/>
      <c r="ZN106"/>
      <c r="ZO106"/>
      <c r="ZP106"/>
      <c r="ZQ106"/>
      <c r="ZR106"/>
      <c r="ZS106"/>
      <c r="ZT106"/>
      <c r="ZU106"/>
      <c r="ZV106"/>
      <c r="ZW106"/>
      <c r="ZX106"/>
      <c r="ZY106"/>
      <c r="ZZ106"/>
      <c r="AAA106"/>
      <c r="AAB106"/>
      <c r="AAC106"/>
      <c r="AAD106"/>
      <c r="AAE106"/>
      <c r="AAF106"/>
      <c r="AAG106"/>
      <c r="AAH106"/>
      <c r="AAI106"/>
      <c r="AAJ106"/>
      <c r="AAK106"/>
      <c r="AAL106"/>
      <c r="AAM106"/>
      <c r="AAN106"/>
      <c r="AAO106"/>
      <c r="AAP106"/>
      <c r="AAQ106"/>
      <c r="AAR106"/>
      <c r="AAS106"/>
      <c r="AAT106"/>
      <c r="AAU106"/>
      <c r="AAV106"/>
      <c r="AAW106"/>
      <c r="AAX106"/>
      <c r="AAY106"/>
      <c r="AAZ106"/>
      <c r="ABA106"/>
      <c r="ABB106"/>
      <c r="ABC106"/>
      <c r="ABD106"/>
      <c r="ABE106"/>
      <c r="ABF106"/>
      <c r="ABG106"/>
      <c r="ABH106"/>
      <c r="ABI106"/>
      <c r="ABJ106"/>
      <c r="ABK106"/>
      <c r="ABL106"/>
      <c r="ABM106"/>
      <c r="ABN106"/>
      <c r="ABO106"/>
      <c r="ABP106"/>
      <c r="ABQ106"/>
      <c r="ABR106"/>
      <c r="ABS106"/>
      <c r="ABT106"/>
      <c r="ABU106"/>
      <c r="ABV106"/>
      <c r="ABW106"/>
      <c r="ABX106"/>
      <c r="ABY106"/>
      <c r="ABZ106"/>
      <c r="ACA106"/>
      <c r="ACB106"/>
      <c r="ACC106"/>
      <c r="ACD106"/>
      <c r="ACE106"/>
      <c r="ACF106"/>
      <c r="ACG106"/>
      <c r="ACH106"/>
      <c r="ACI106"/>
      <c r="ACJ106"/>
      <c r="ACK106"/>
      <c r="ACL106"/>
      <c r="ACM106"/>
      <c r="ACN106"/>
      <c r="ACO106"/>
      <c r="ACP106"/>
      <c r="ACQ106"/>
      <c r="ACR106"/>
      <c r="ACS106"/>
      <c r="ACT106"/>
      <c r="ACU106"/>
      <c r="ACV106"/>
      <c r="ACW106"/>
      <c r="ACX106"/>
      <c r="ACY106"/>
      <c r="ACZ106"/>
      <c r="ADA106"/>
      <c r="ADB106"/>
      <c r="ADC106"/>
      <c r="ADD106"/>
      <c r="ADE106"/>
      <c r="ADF106"/>
      <c r="ADG106"/>
      <c r="ADH106"/>
      <c r="ADI106"/>
      <c r="ADJ106"/>
      <c r="ADK106"/>
      <c r="ADL106"/>
      <c r="ADM106"/>
      <c r="ADN106"/>
      <c r="ADO106"/>
      <c r="ADP106"/>
      <c r="ADQ106"/>
      <c r="ADR106"/>
      <c r="ADS106"/>
      <c r="ADT106"/>
      <c r="ADU106"/>
      <c r="ADV106"/>
      <c r="ADW106"/>
      <c r="ADX106"/>
      <c r="ADY106"/>
      <c r="ADZ106"/>
      <c r="AEA106"/>
      <c r="AEB106"/>
      <c r="AEC106"/>
      <c r="AED106"/>
      <c r="AEE106"/>
      <c r="AEF106"/>
      <c r="AEG106"/>
      <c r="AEH106"/>
      <c r="AEI106"/>
      <c r="AEJ106"/>
      <c r="AEK106"/>
      <c r="AEL106"/>
      <c r="AEM106"/>
      <c r="AEN106"/>
      <c r="AEO106"/>
      <c r="AEP106"/>
      <c r="AEQ106"/>
      <c r="AER106"/>
      <c r="AES106"/>
      <c r="AET106"/>
      <c r="AEU106"/>
      <c r="AEV106"/>
      <c r="AEW106"/>
      <c r="AEX106"/>
      <c r="AEY106"/>
      <c r="AEZ106"/>
      <c r="AFA106"/>
      <c r="AFB106"/>
      <c r="AFC106"/>
      <c r="AFD106"/>
      <c r="AFE106"/>
      <c r="AFF106"/>
      <c r="AFG106"/>
      <c r="AFH106"/>
      <c r="AFI106"/>
      <c r="AFJ106"/>
      <c r="AFK106"/>
      <c r="AFL106"/>
      <c r="AFM106"/>
      <c r="AFN106"/>
      <c r="AFO106"/>
      <c r="AFP106"/>
      <c r="AFQ106"/>
      <c r="AFR106"/>
      <c r="AFS106"/>
      <c r="AFT106"/>
      <c r="AFU106"/>
      <c r="AFV106"/>
      <c r="AFW106"/>
      <c r="AFX106"/>
      <c r="AFY106"/>
      <c r="AFZ106"/>
      <c r="AGA106"/>
      <c r="AGB106"/>
      <c r="AGC106"/>
      <c r="AGD106"/>
      <c r="AGE106"/>
      <c r="AGF106"/>
      <c r="AGG106"/>
      <c r="AGH106"/>
      <c r="AGI106"/>
      <c r="AGJ106"/>
      <c r="AGK106"/>
      <c r="AGL106"/>
      <c r="AGM106"/>
      <c r="AGN106"/>
      <c r="AGO106"/>
      <c r="AGP106"/>
      <c r="AGQ106"/>
      <c r="AGR106"/>
      <c r="AGS106"/>
      <c r="AGT106"/>
      <c r="AGU106"/>
      <c r="AGV106"/>
      <c r="AGW106"/>
      <c r="AGX106"/>
      <c r="AGY106"/>
      <c r="AGZ106"/>
      <c r="AHA106"/>
      <c r="AHB106"/>
      <c r="AHC106"/>
      <c r="AHD106"/>
      <c r="AHE106"/>
      <c r="AHF106"/>
      <c r="AHG106"/>
      <c r="AHH106"/>
      <c r="AHI106"/>
      <c r="AHJ106"/>
      <c r="AHK106"/>
      <c r="AHL106"/>
      <c r="AHM106"/>
      <c r="AHN106"/>
      <c r="AHO106"/>
      <c r="AHP106"/>
      <c r="AHQ106"/>
      <c r="AHR106"/>
      <c r="AHS106"/>
      <c r="AHT106"/>
      <c r="AHU106"/>
      <c r="AHV106"/>
      <c r="AHW106"/>
      <c r="AHX106"/>
      <c r="AHY106"/>
      <c r="AHZ106"/>
      <c r="AIA106"/>
      <c r="AIB106"/>
      <c r="AIC106"/>
      <c r="AID106"/>
      <c r="AIE106"/>
      <c r="AIF106"/>
      <c r="AIG106"/>
      <c r="AIH106"/>
      <c r="AII106"/>
      <c r="AIJ106"/>
      <c r="AIK106"/>
      <c r="AIL106"/>
      <c r="AIM106"/>
      <c r="AIN106"/>
      <c r="AIO106"/>
      <c r="AIP106"/>
      <c r="AIQ106"/>
      <c r="AIR106"/>
      <c r="AIS106"/>
      <c r="AIT106"/>
      <c r="AIU106"/>
      <c r="AIV106"/>
      <c r="AIW106"/>
      <c r="AIX106"/>
      <c r="AIY106"/>
      <c r="AIZ106"/>
      <c r="AJA106"/>
      <c r="AJB106"/>
      <c r="AJC106"/>
      <c r="AJD106"/>
      <c r="AJE106"/>
      <c r="AJF106"/>
      <c r="AJG106"/>
      <c r="AJH106"/>
      <c r="AJI106"/>
      <c r="AJJ106"/>
      <c r="AJK106"/>
      <c r="AJL106"/>
      <c r="AJM106"/>
      <c r="AJN106"/>
      <c r="AJO106"/>
      <c r="AJP106"/>
      <c r="AJQ106"/>
      <c r="AJR106"/>
      <c r="AJS106"/>
      <c r="AJT106"/>
      <c r="AJU106"/>
      <c r="AJV106"/>
      <c r="AJW106"/>
      <c r="AJX106"/>
      <c r="AJY106"/>
      <c r="AJZ106"/>
      <c r="AKA106"/>
      <c r="AKB106"/>
      <c r="AKC106"/>
      <c r="AKD106"/>
      <c r="AKE106"/>
      <c r="AKF106"/>
      <c r="AKG106"/>
      <c r="AKH106"/>
      <c r="AKI106"/>
      <c r="AKJ106"/>
      <c r="AKK106"/>
      <c r="AKL106"/>
      <c r="AKM106"/>
      <c r="AKN106"/>
      <c r="AKO106"/>
      <c r="AKP106"/>
      <c r="AKQ106"/>
      <c r="AKR106"/>
      <c r="AKS106"/>
      <c r="AKT106"/>
      <c r="AKU106"/>
      <c r="AKV106"/>
      <c r="AKW106"/>
      <c r="AKX106"/>
      <c r="AKY106"/>
      <c r="AKZ106"/>
      <c r="ALA106"/>
      <c r="ALB106"/>
      <c r="ALC106"/>
      <c r="ALD106"/>
      <c r="ALE106"/>
      <c r="ALF106"/>
      <c r="ALG106"/>
      <c r="ALH106"/>
      <c r="ALI106"/>
      <c r="ALJ106"/>
      <c r="ALK106"/>
      <c r="ALL106"/>
      <c r="ALM106"/>
      <c r="ALN106"/>
      <c r="ALO106"/>
      <c r="ALP106"/>
      <c r="ALQ106"/>
      <c r="ALR106"/>
      <c r="ALS106"/>
      <c r="ALT106"/>
      <c r="ALU106"/>
      <c r="ALV106"/>
      <c r="ALW106"/>
      <c r="ALX106"/>
      <c r="ALY106"/>
      <c r="ALZ106"/>
      <c r="AMA106"/>
      <c r="AMB106"/>
      <c r="AMC106"/>
      <c r="AMD106"/>
      <c r="AME106"/>
      <c r="AMF106"/>
      <c r="AMG106"/>
      <c r="AMH106"/>
      <c r="AMI106"/>
      <c r="AMJ106"/>
      <c r="AMK106"/>
      <c r="AML106"/>
      <c r="AMM106"/>
      <c r="AMN106"/>
      <c r="AMO106"/>
      <c r="AMP106"/>
      <c r="AMQ106"/>
      <c r="AMR106"/>
      <c r="AMS106"/>
      <c r="AMT106"/>
      <c r="AMU106"/>
      <c r="AMV106"/>
      <c r="AMW106"/>
      <c r="AMX106"/>
      <c r="AMY106"/>
      <c r="AMZ106"/>
      <c r="ANA106"/>
      <c r="ANB106"/>
      <c r="ANC106"/>
      <c r="AND106"/>
      <c r="ANE106"/>
      <c r="ANF106"/>
      <c r="ANG106"/>
      <c r="ANH106"/>
      <c r="ANI106"/>
      <c r="ANJ106"/>
      <c r="ANK106"/>
      <c r="ANL106"/>
      <c r="ANM106"/>
      <c r="ANN106"/>
      <c r="ANO106"/>
      <c r="ANP106"/>
      <c r="ANQ106"/>
      <c r="ANR106"/>
      <c r="ANS106"/>
      <c r="ANT106"/>
      <c r="ANU106"/>
      <c r="ANV106"/>
      <c r="ANW106"/>
      <c r="ANX106"/>
      <c r="ANY106"/>
      <c r="ANZ106"/>
      <c r="AOA106"/>
      <c r="AOB106"/>
      <c r="AOC106"/>
      <c r="AOD106"/>
      <c r="AOE106"/>
      <c r="AOF106"/>
      <c r="AOG106"/>
      <c r="AOH106"/>
      <c r="AOI106"/>
      <c r="AOJ106"/>
      <c r="AOK106"/>
      <c r="AOL106"/>
      <c r="AOM106"/>
      <c r="AON106"/>
      <c r="AOO106"/>
      <c r="AOP106"/>
      <c r="AOQ106"/>
      <c r="AOR106"/>
      <c r="AOS106"/>
      <c r="AOT106"/>
      <c r="AOU106"/>
      <c r="AOV106"/>
      <c r="AOW106"/>
      <c r="AOX106"/>
      <c r="AOY106"/>
      <c r="AOZ106"/>
      <c r="APA106"/>
      <c r="APB106"/>
      <c r="APC106"/>
      <c r="APD106"/>
      <c r="APE106"/>
      <c r="APF106"/>
      <c r="APG106"/>
      <c r="APH106"/>
      <c r="API106"/>
      <c r="APJ106"/>
      <c r="APK106"/>
      <c r="APL106"/>
      <c r="APM106"/>
      <c r="APN106"/>
      <c r="APO106"/>
      <c r="APP106"/>
      <c r="APQ106"/>
      <c r="APR106"/>
      <c r="APS106"/>
      <c r="APT106"/>
      <c r="APU106"/>
      <c r="APV106"/>
      <c r="APW106"/>
      <c r="APX106"/>
      <c r="APY106"/>
      <c r="APZ106"/>
      <c r="AQA106"/>
      <c r="AQB106"/>
      <c r="AQC106"/>
      <c r="AQD106"/>
      <c r="AQE106"/>
      <c r="AQF106"/>
      <c r="AQG106"/>
      <c r="AQH106"/>
      <c r="AQI106"/>
      <c r="AQJ106"/>
      <c r="AQK106"/>
      <c r="AQL106"/>
      <c r="AQM106"/>
      <c r="AQN106"/>
      <c r="AQO106"/>
      <c r="AQP106"/>
      <c r="AQQ106"/>
      <c r="AQR106"/>
      <c r="AQS106"/>
      <c r="AQT106"/>
      <c r="AQU106"/>
      <c r="AQV106"/>
      <c r="AQW106"/>
      <c r="AQX106"/>
      <c r="AQY106"/>
      <c r="AQZ106"/>
      <c r="ARA106"/>
      <c r="ARB106"/>
      <c r="ARC106"/>
      <c r="ARD106"/>
      <c r="ARE106"/>
      <c r="ARF106"/>
      <c r="ARG106"/>
      <c r="ARH106"/>
      <c r="ARI106"/>
      <c r="ARJ106"/>
      <c r="ARK106"/>
      <c r="ARL106"/>
      <c r="ARM106"/>
      <c r="ARN106"/>
      <c r="ARO106"/>
      <c r="ARP106"/>
      <c r="ARQ106"/>
      <c r="ARR106"/>
      <c r="ARS106"/>
      <c r="ART106"/>
      <c r="ARU106"/>
      <c r="ARV106"/>
      <c r="ARW106"/>
      <c r="ARX106"/>
      <c r="ARY106"/>
      <c r="ARZ106"/>
      <c r="ASA106"/>
      <c r="ASB106"/>
      <c r="ASC106"/>
      <c r="ASD106"/>
      <c r="ASE106"/>
      <c r="ASF106"/>
      <c r="ASG106"/>
      <c r="ASH106"/>
      <c r="ASI106"/>
      <c r="ASJ106"/>
      <c r="ASK106"/>
      <c r="ASL106"/>
      <c r="ASM106"/>
      <c r="ASN106"/>
      <c r="ASO106"/>
      <c r="ASP106"/>
      <c r="ASQ106"/>
      <c r="ASR106"/>
      <c r="ASS106"/>
      <c r="AST106"/>
      <c r="ASU106"/>
      <c r="ASV106"/>
      <c r="ASW106"/>
      <c r="ASX106"/>
      <c r="ASY106"/>
      <c r="ASZ106"/>
      <c r="ATA106"/>
      <c r="ATB106"/>
      <c r="ATC106"/>
      <c r="ATD106"/>
      <c r="ATE106"/>
      <c r="ATF106"/>
      <c r="ATG106"/>
      <c r="ATH106"/>
      <c r="ATI106"/>
      <c r="ATJ106"/>
      <c r="ATK106"/>
      <c r="ATL106"/>
      <c r="ATM106"/>
      <c r="ATN106"/>
      <c r="ATO106"/>
      <c r="ATP106"/>
      <c r="ATQ106"/>
      <c r="ATR106"/>
      <c r="ATS106"/>
      <c r="ATT106"/>
      <c r="ATU106"/>
      <c r="ATV106"/>
      <c r="ATW106"/>
      <c r="ATX106"/>
      <c r="ATY106"/>
      <c r="ATZ106"/>
      <c r="AUA106"/>
      <c r="AUB106"/>
      <c r="AUC106"/>
      <c r="AUD106"/>
      <c r="AUE106"/>
      <c r="AUF106"/>
      <c r="AUG106"/>
      <c r="AUH106"/>
      <c r="AUI106"/>
      <c r="AUJ106"/>
      <c r="AUK106"/>
      <c r="AUL106"/>
      <c r="AUM106"/>
      <c r="AUN106"/>
      <c r="AUO106"/>
      <c r="AUP106"/>
      <c r="AUQ106"/>
      <c r="AUR106"/>
      <c r="AUS106"/>
      <c r="AUT106"/>
      <c r="AUU106"/>
      <c r="AUV106"/>
      <c r="AUW106"/>
      <c r="AUX106"/>
      <c r="AUY106"/>
      <c r="AUZ106"/>
      <c r="AVA106"/>
      <c r="AVB106"/>
      <c r="AVC106"/>
      <c r="AVD106"/>
      <c r="AVE106"/>
      <c r="AVF106"/>
      <c r="AVG106"/>
      <c r="AVH106"/>
      <c r="AVI106"/>
      <c r="AVJ106"/>
      <c r="AVK106"/>
      <c r="AVL106"/>
      <c r="AVM106"/>
      <c r="AVN106"/>
      <c r="AVO106"/>
      <c r="AVP106"/>
      <c r="AVQ106"/>
      <c r="AVR106"/>
      <c r="AVS106"/>
      <c r="AVT106"/>
      <c r="AVU106"/>
      <c r="AVV106"/>
      <c r="AVW106"/>
      <c r="AVX106"/>
      <c r="AVY106"/>
      <c r="AVZ106"/>
      <c r="AWA106"/>
    </row>
    <row r="107" spans="1:1275" ht="15" x14ac:dyDescent="0.25">
      <c r="A107" s="41" t="s">
        <v>232</v>
      </c>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v>1</v>
      </c>
      <c r="AM107" s="40">
        <v>13745.704467353951</v>
      </c>
      <c r="AN107" s="40">
        <v>1</v>
      </c>
      <c r="AO107" s="40">
        <v>13745.704467353951</v>
      </c>
      <c r="AP107" s="40">
        <v>1</v>
      </c>
      <c r="AQ107" s="40">
        <v>13745.704467353951</v>
      </c>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c r="SB107"/>
      <c r="SC107"/>
      <c r="SD107"/>
      <c r="SE107"/>
      <c r="SF107"/>
      <c r="SG107"/>
      <c r="SH107"/>
      <c r="SI107"/>
      <c r="SJ107"/>
      <c r="SK107"/>
      <c r="SL107"/>
      <c r="SM107"/>
      <c r="SN107"/>
      <c r="SO107"/>
      <c r="SP107"/>
      <c r="SQ107"/>
      <c r="SR107"/>
      <c r="SS107"/>
      <c r="ST107"/>
      <c r="SU107"/>
      <c r="SV107"/>
      <c r="SW107"/>
      <c r="SX107"/>
      <c r="SY107"/>
      <c r="SZ107"/>
      <c r="TA107"/>
      <c r="TB107"/>
      <c r="TC107"/>
      <c r="TD107"/>
      <c r="TE107"/>
      <c r="TF107"/>
      <c r="TG107"/>
      <c r="TH107"/>
      <c r="TI107"/>
      <c r="TJ107"/>
      <c r="TK107"/>
      <c r="TL107"/>
      <c r="TM107"/>
      <c r="TN107"/>
      <c r="TO107"/>
      <c r="TP107"/>
      <c r="TQ107"/>
      <c r="TR107"/>
      <c r="TS107"/>
      <c r="TT107"/>
      <c r="TU107"/>
      <c r="TV107"/>
      <c r="TW107"/>
      <c r="TX107"/>
      <c r="TY107"/>
      <c r="TZ107"/>
      <c r="UA107"/>
      <c r="UB107"/>
      <c r="UC107"/>
      <c r="UD107"/>
      <c r="UE107"/>
      <c r="UF107"/>
      <c r="UG107"/>
      <c r="UH107"/>
      <c r="UI107"/>
      <c r="UJ107"/>
      <c r="UK107"/>
      <c r="UL107"/>
      <c r="UM107"/>
      <c r="UN107"/>
      <c r="UO107"/>
      <c r="UP107"/>
      <c r="UQ107"/>
      <c r="UR107"/>
      <c r="US107"/>
      <c r="UT107"/>
      <c r="UU107"/>
      <c r="UV107"/>
      <c r="UW107"/>
      <c r="UX107"/>
      <c r="UY107"/>
      <c r="UZ107"/>
      <c r="VA107"/>
      <c r="VB107"/>
      <c r="VC107"/>
      <c r="VD107"/>
      <c r="VE107"/>
      <c r="VF107"/>
      <c r="VG107"/>
      <c r="VH107"/>
      <c r="VI107"/>
      <c r="VJ107"/>
      <c r="VK107"/>
      <c r="VL107"/>
      <c r="VM107"/>
      <c r="VN107"/>
      <c r="VO107"/>
      <c r="VP107"/>
      <c r="VQ107"/>
      <c r="VR107"/>
      <c r="VS107"/>
      <c r="VT107"/>
      <c r="VU107"/>
      <c r="VV107"/>
      <c r="VW107"/>
      <c r="VX107"/>
      <c r="VY107"/>
      <c r="VZ107"/>
      <c r="WA107"/>
      <c r="WB107"/>
      <c r="WC107"/>
      <c r="WD107"/>
      <c r="WE107"/>
      <c r="WF107"/>
      <c r="WG107"/>
      <c r="WH107"/>
      <c r="WI107"/>
      <c r="WJ107"/>
      <c r="WK107"/>
      <c r="WL107"/>
      <c r="WM107"/>
      <c r="WN107"/>
      <c r="WO107"/>
      <c r="WP107"/>
      <c r="WQ107"/>
      <c r="WR107"/>
      <c r="WS107"/>
      <c r="WT107"/>
      <c r="WU107"/>
      <c r="WV107"/>
      <c r="WW107"/>
      <c r="WX107"/>
      <c r="WY107"/>
      <c r="WZ107"/>
      <c r="XA107"/>
      <c r="XB107"/>
      <c r="XC107"/>
      <c r="XD107"/>
      <c r="XE107"/>
      <c r="XF107"/>
      <c r="XG107"/>
      <c r="XH107"/>
      <c r="XI107"/>
      <c r="XJ107"/>
      <c r="XK107"/>
      <c r="XL107"/>
      <c r="XM107"/>
      <c r="XN107"/>
      <c r="XO107"/>
      <c r="XP107"/>
      <c r="XQ107"/>
      <c r="XR107"/>
      <c r="XS107"/>
      <c r="XT107"/>
      <c r="XU107"/>
      <c r="XV107"/>
      <c r="XW107"/>
      <c r="XX107"/>
      <c r="XY107"/>
      <c r="XZ107"/>
      <c r="YA107"/>
      <c r="YB107"/>
      <c r="YC107"/>
      <c r="YD107"/>
      <c r="YE107"/>
      <c r="YF107"/>
      <c r="YG107"/>
      <c r="YH107"/>
      <c r="YI107"/>
      <c r="YJ107"/>
      <c r="YK107"/>
      <c r="YL107"/>
      <c r="YM107"/>
      <c r="YN107"/>
      <c r="YO107"/>
      <c r="YP107"/>
      <c r="YQ107"/>
      <c r="YR107"/>
      <c r="YS107"/>
      <c r="YT107"/>
      <c r="YU107"/>
      <c r="YV107"/>
      <c r="YW107"/>
      <c r="YX107"/>
      <c r="YY107"/>
      <c r="YZ107"/>
      <c r="ZA107"/>
      <c r="ZB107"/>
      <c r="ZC107"/>
      <c r="ZD107"/>
      <c r="ZE107"/>
      <c r="ZF107"/>
      <c r="ZG107"/>
      <c r="ZH107"/>
      <c r="ZI107"/>
      <c r="ZJ107"/>
      <c r="ZK107"/>
      <c r="ZL107"/>
      <c r="ZM107"/>
      <c r="ZN107"/>
      <c r="ZO107"/>
      <c r="ZP107"/>
      <c r="ZQ107"/>
      <c r="ZR107"/>
      <c r="ZS107"/>
      <c r="ZT107"/>
      <c r="ZU107"/>
      <c r="ZV107"/>
      <c r="ZW107"/>
      <c r="ZX107"/>
      <c r="ZY107"/>
      <c r="ZZ107"/>
      <c r="AAA107"/>
      <c r="AAB107"/>
      <c r="AAC107"/>
      <c r="AAD107"/>
      <c r="AAE107"/>
      <c r="AAF107"/>
      <c r="AAG107"/>
      <c r="AAH107"/>
      <c r="AAI107"/>
      <c r="AAJ107"/>
      <c r="AAK107"/>
      <c r="AAL107"/>
      <c r="AAM107"/>
      <c r="AAN107"/>
      <c r="AAO107"/>
      <c r="AAP107"/>
      <c r="AAQ107"/>
      <c r="AAR107"/>
      <c r="AAS107"/>
      <c r="AAT107"/>
      <c r="AAU107"/>
      <c r="AAV107"/>
      <c r="AAW107"/>
      <c r="AAX107"/>
      <c r="AAY107"/>
      <c r="AAZ107"/>
      <c r="ABA107"/>
      <c r="ABB107"/>
      <c r="ABC107"/>
      <c r="ABD107"/>
      <c r="ABE107"/>
      <c r="ABF107"/>
      <c r="ABG107"/>
      <c r="ABH107"/>
      <c r="ABI107"/>
      <c r="ABJ107"/>
      <c r="ABK107"/>
      <c r="ABL107"/>
      <c r="ABM107"/>
      <c r="ABN107"/>
      <c r="ABO107"/>
      <c r="ABP107"/>
      <c r="ABQ107"/>
      <c r="ABR107"/>
      <c r="ABS107"/>
      <c r="ABT107"/>
      <c r="ABU107"/>
      <c r="ABV107"/>
      <c r="ABW107"/>
      <c r="ABX107"/>
      <c r="ABY107"/>
      <c r="ABZ107"/>
      <c r="ACA107"/>
      <c r="ACB107"/>
      <c r="ACC107"/>
      <c r="ACD107"/>
      <c r="ACE107"/>
      <c r="ACF107"/>
      <c r="ACG107"/>
      <c r="ACH107"/>
      <c r="ACI107"/>
      <c r="ACJ107"/>
      <c r="ACK107"/>
      <c r="ACL107"/>
      <c r="ACM107"/>
      <c r="ACN107"/>
      <c r="ACO107"/>
      <c r="ACP107"/>
      <c r="ACQ107"/>
      <c r="ACR107"/>
      <c r="ACS107"/>
      <c r="ACT107"/>
      <c r="ACU107"/>
      <c r="ACV107"/>
      <c r="ACW107"/>
      <c r="ACX107"/>
      <c r="ACY107"/>
      <c r="ACZ107"/>
      <c r="ADA107"/>
      <c r="ADB107"/>
      <c r="ADC107"/>
      <c r="ADD107"/>
      <c r="ADE107"/>
      <c r="ADF107"/>
      <c r="ADG107"/>
      <c r="ADH107"/>
      <c r="ADI107"/>
      <c r="ADJ107"/>
      <c r="ADK107"/>
      <c r="ADL107"/>
      <c r="ADM107"/>
      <c r="ADN107"/>
      <c r="ADO107"/>
      <c r="ADP107"/>
      <c r="ADQ107"/>
      <c r="ADR107"/>
      <c r="ADS107"/>
      <c r="ADT107"/>
      <c r="ADU107"/>
      <c r="ADV107"/>
      <c r="ADW107"/>
      <c r="ADX107"/>
      <c r="ADY107"/>
      <c r="ADZ107"/>
      <c r="AEA107"/>
      <c r="AEB107"/>
      <c r="AEC107"/>
      <c r="AED107"/>
      <c r="AEE107"/>
      <c r="AEF107"/>
      <c r="AEG107"/>
      <c r="AEH107"/>
      <c r="AEI107"/>
      <c r="AEJ107"/>
      <c r="AEK107"/>
      <c r="AEL107"/>
      <c r="AEM107"/>
      <c r="AEN107"/>
      <c r="AEO107"/>
      <c r="AEP107"/>
      <c r="AEQ107"/>
      <c r="AER107"/>
      <c r="AES107"/>
      <c r="AET107"/>
      <c r="AEU107"/>
      <c r="AEV107"/>
      <c r="AEW107"/>
      <c r="AEX107"/>
      <c r="AEY107"/>
      <c r="AEZ107"/>
      <c r="AFA107"/>
      <c r="AFB107"/>
      <c r="AFC107"/>
      <c r="AFD107"/>
      <c r="AFE107"/>
      <c r="AFF107"/>
      <c r="AFG107"/>
      <c r="AFH107"/>
      <c r="AFI107"/>
      <c r="AFJ107"/>
      <c r="AFK107"/>
      <c r="AFL107"/>
      <c r="AFM107"/>
      <c r="AFN107"/>
      <c r="AFO107"/>
      <c r="AFP107"/>
      <c r="AFQ107"/>
      <c r="AFR107"/>
      <c r="AFS107"/>
      <c r="AFT107"/>
      <c r="AFU107"/>
      <c r="AFV107"/>
      <c r="AFW107"/>
      <c r="AFX107"/>
      <c r="AFY107"/>
      <c r="AFZ107"/>
      <c r="AGA107"/>
      <c r="AGB107"/>
      <c r="AGC107"/>
      <c r="AGD107"/>
      <c r="AGE107"/>
      <c r="AGF107"/>
      <c r="AGG107"/>
      <c r="AGH107"/>
      <c r="AGI107"/>
      <c r="AGJ107"/>
      <c r="AGK107"/>
      <c r="AGL107"/>
      <c r="AGM107"/>
      <c r="AGN107"/>
      <c r="AGO107"/>
      <c r="AGP107"/>
      <c r="AGQ107"/>
      <c r="AGR107"/>
      <c r="AGS107"/>
      <c r="AGT107"/>
      <c r="AGU107"/>
      <c r="AGV107"/>
      <c r="AGW107"/>
      <c r="AGX107"/>
      <c r="AGY107"/>
      <c r="AGZ107"/>
      <c r="AHA107"/>
      <c r="AHB107"/>
      <c r="AHC107"/>
      <c r="AHD107"/>
      <c r="AHE107"/>
      <c r="AHF107"/>
      <c r="AHG107"/>
      <c r="AHH107"/>
      <c r="AHI107"/>
      <c r="AHJ107"/>
      <c r="AHK107"/>
      <c r="AHL107"/>
      <c r="AHM107"/>
      <c r="AHN107"/>
      <c r="AHO107"/>
      <c r="AHP107"/>
      <c r="AHQ107"/>
      <c r="AHR107"/>
      <c r="AHS107"/>
      <c r="AHT107"/>
      <c r="AHU107"/>
      <c r="AHV107"/>
      <c r="AHW107"/>
      <c r="AHX107"/>
      <c r="AHY107"/>
      <c r="AHZ107"/>
      <c r="AIA107"/>
      <c r="AIB107"/>
      <c r="AIC107"/>
      <c r="AID107"/>
      <c r="AIE107"/>
      <c r="AIF107"/>
      <c r="AIG107"/>
      <c r="AIH107"/>
      <c r="AII107"/>
      <c r="AIJ107"/>
      <c r="AIK107"/>
      <c r="AIL107"/>
      <c r="AIM107"/>
      <c r="AIN107"/>
      <c r="AIO107"/>
      <c r="AIP107"/>
      <c r="AIQ107"/>
      <c r="AIR107"/>
      <c r="AIS107"/>
      <c r="AIT107"/>
      <c r="AIU107"/>
      <c r="AIV107"/>
      <c r="AIW107"/>
      <c r="AIX107"/>
      <c r="AIY107"/>
      <c r="AIZ107"/>
      <c r="AJA107"/>
      <c r="AJB107"/>
      <c r="AJC107"/>
      <c r="AJD107"/>
      <c r="AJE107"/>
      <c r="AJF107"/>
      <c r="AJG107"/>
      <c r="AJH107"/>
      <c r="AJI107"/>
      <c r="AJJ107"/>
      <c r="AJK107"/>
      <c r="AJL107"/>
      <c r="AJM107"/>
      <c r="AJN107"/>
      <c r="AJO107"/>
      <c r="AJP107"/>
      <c r="AJQ107"/>
      <c r="AJR107"/>
      <c r="AJS107"/>
      <c r="AJT107"/>
      <c r="AJU107"/>
      <c r="AJV107"/>
      <c r="AJW107"/>
      <c r="AJX107"/>
      <c r="AJY107"/>
      <c r="AJZ107"/>
      <c r="AKA107"/>
      <c r="AKB107"/>
      <c r="AKC107"/>
      <c r="AKD107"/>
      <c r="AKE107"/>
      <c r="AKF107"/>
      <c r="AKG107"/>
      <c r="AKH107"/>
      <c r="AKI107"/>
      <c r="AKJ107"/>
      <c r="AKK107"/>
      <c r="AKL107"/>
      <c r="AKM107"/>
      <c r="AKN107"/>
      <c r="AKO107"/>
      <c r="AKP107"/>
      <c r="AKQ107"/>
      <c r="AKR107"/>
      <c r="AKS107"/>
      <c r="AKT107"/>
      <c r="AKU107"/>
      <c r="AKV107"/>
      <c r="AKW107"/>
      <c r="AKX107"/>
      <c r="AKY107"/>
      <c r="AKZ107"/>
      <c r="ALA107"/>
      <c r="ALB107"/>
      <c r="ALC107"/>
      <c r="ALD107"/>
      <c r="ALE107"/>
      <c r="ALF107"/>
      <c r="ALG107"/>
      <c r="ALH107"/>
      <c r="ALI107"/>
      <c r="ALJ107"/>
      <c r="ALK107"/>
      <c r="ALL107"/>
      <c r="ALM107"/>
      <c r="ALN107"/>
      <c r="ALO107"/>
      <c r="ALP107"/>
      <c r="ALQ107"/>
      <c r="ALR107"/>
      <c r="ALS107"/>
      <c r="ALT107"/>
      <c r="ALU107"/>
      <c r="ALV107"/>
      <c r="ALW107"/>
      <c r="ALX107"/>
      <c r="ALY107"/>
      <c r="ALZ107"/>
      <c r="AMA107"/>
      <c r="AMB107"/>
      <c r="AMC107"/>
      <c r="AMD107"/>
      <c r="AME107"/>
      <c r="AMF107"/>
      <c r="AMG107"/>
      <c r="AMH107"/>
      <c r="AMI107"/>
      <c r="AMJ107"/>
      <c r="AMK107"/>
      <c r="AML107"/>
      <c r="AMM107"/>
      <c r="AMN107"/>
      <c r="AMO107"/>
      <c r="AMP107"/>
      <c r="AMQ107"/>
      <c r="AMR107"/>
      <c r="AMS107"/>
      <c r="AMT107"/>
      <c r="AMU107"/>
      <c r="AMV107"/>
      <c r="AMW107"/>
      <c r="AMX107"/>
      <c r="AMY107"/>
      <c r="AMZ107"/>
      <c r="ANA107"/>
      <c r="ANB107"/>
      <c r="ANC107"/>
      <c r="AND107"/>
      <c r="ANE107"/>
      <c r="ANF107"/>
      <c r="ANG107"/>
      <c r="ANH107"/>
      <c r="ANI107"/>
      <c r="ANJ107"/>
      <c r="ANK107"/>
      <c r="ANL107"/>
      <c r="ANM107"/>
      <c r="ANN107"/>
      <c r="ANO107"/>
      <c r="ANP107"/>
      <c r="ANQ107"/>
      <c r="ANR107"/>
      <c r="ANS107"/>
      <c r="ANT107"/>
      <c r="ANU107"/>
      <c r="ANV107"/>
      <c r="ANW107"/>
      <c r="ANX107"/>
      <c r="ANY107"/>
      <c r="ANZ107"/>
      <c r="AOA107"/>
      <c r="AOB107"/>
      <c r="AOC107"/>
      <c r="AOD107"/>
      <c r="AOE107"/>
      <c r="AOF107"/>
      <c r="AOG107"/>
      <c r="AOH107"/>
      <c r="AOI107"/>
      <c r="AOJ107"/>
      <c r="AOK107"/>
      <c r="AOL107"/>
      <c r="AOM107"/>
      <c r="AON107"/>
      <c r="AOO107"/>
      <c r="AOP107"/>
      <c r="AOQ107"/>
      <c r="AOR107"/>
      <c r="AOS107"/>
      <c r="AOT107"/>
      <c r="AOU107"/>
      <c r="AOV107"/>
      <c r="AOW107"/>
      <c r="AOX107"/>
      <c r="AOY107"/>
      <c r="AOZ107"/>
      <c r="APA107"/>
      <c r="APB107"/>
      <c r="APC107"/>
      <c r="APD107"/>
      <c r="APE107"/>
      <c r="APF107"/>
      <c r="APG107"/>
      <c r="APH107"/>
      <c r="API107"/>
      <c r="APJ107"/>
      <c r="APK107"/>
      <c r="APL107"/>
      <c r="APM107"/>
      <c r="APN107"/>
      <c r="APO107"/>
      <c r="APP107"/>
      <c r="APQ107"/>
      <c r="APR107"/>
      <c r="APS107"/>
      <c r="APT107"/>
      <c r="APU107"/>
      <c r="APV107"/>
      <c r="APW107"/>
      <c r="APX107"/>
      <c r="APY107"/>
      <c r="APZ107"/>
      <c r="AQA107"/>
      <c r="AQB107"/>
      <c r="AQC107"/>
      <c r="AQD107"/>
      <c r="AQE107"/>
      <c r="AQF107"/>
      <c r="AQG107"/>
      <c r="AQH107"/>
      <c r="AQI107"/>
      <c r="AQJ107"/>
      <c r="AQK107"/>
      <c r="AQL107"/>
      <c r="AQM107"/>
      <c r="AQN107"/>
      <c r="AQO107"/>
      <c r="AQP107"/>
      <c r="AQQ107"/>
      <c r="AQR107"/>
      <c r="AQS107"/>
      <c r="AQT107"/>
      <c r="AQU107"/>
      <c r="AQV107"/>
      <c r="AQW107"/>
      <c r="AQX107"/>
      <c r="AQY107"/>
      <c r="AQZ107"/>
      <c r="ARA107"/>
      <c r="ARB107"/>
      <c r="ARC107"/>
      <c r="ARD107"/>
      <c r="ARE107"/>
      <c r="ARF107"/>
      <c r="ARG107"/>
      <c r="ARH107"/>
      <c r="ARI107"/>
      <c r="ARJ107"/>
      <c r="ARK107"/>
      <c r="ARL107"/>
      <c r="ARM107"/>
      <c r="ARN107"/>
      <c r="ARO107"/>
      <c r="ARP107"/>
      <c r="ARQ107"/>
      <c r="ARR107"/>
      <c r="ARS107"/>
      <c r="ART107"/>
      <c r="ARU107"/>
      <c r="ARV107"/>
      <c r="ARW107"/>
      <c r="ARX107"/>
      <c r="ARY107"/>
      <c r="ARZ107"/>
      <c r="ASA107"/>
      <c r="ASB107"/>
      <c r="ASC107"/>
      <c r="ASD107"/>
      <c r="ASE107"/>
      <c r="ASF107"/>
      <c r="ASG107"/>
      <c r="ASH107"/>
      <c r="ASI107"/>
      <c r="ASJ107"/>
      <c r="ASK107"/>
      <c r="ASL107"/>
      <c r="ASM107"/>
      <c r="ASN107"/>
      <c r="ASO107"/>
      <c r="ASP107"/>
      <c r="ASQ107"/>
      <c r="ASR107"/>
      <c r="ASS107"/>
      <c r="AST107"/>
      <c r="ASU107"/>
      <c r="ASV107"/>
      <c r="ASW107"/>
      <c r="ASX107"/>
      <c r="ASY107"/>
      <c r="ASZ107"/>
      <c r="ATA107"/>
      <c r="ATB107"/>
      <c r="ATC107"/>
      <c r="ATD107"/>
      <c r="ATE107"/>
      <c r="ATF107"/>
      <c r="ATG107"/>
      <c r="ATH107"/>
      <c r="ATI107"/>
      <c r="ATJ107"/>
      <c r="ATK107"/>
      <c r="ATL107"/>
      <c r="ATM107"/>
      <c r="ATN107"/>
      <c r="ATO107"/>
      <c r="ATP107"/>
      <c r="ATQ107"/>
      <c r="ATR107"/>
      <c r="ATS107"/>
      <c r="ATT107"/>
      <c r="ATU107"/>
      <c r="ATV107"/>
      <c r="ATW107"/>
      <c r="ATX107"/>
      <c r="ATY107"/>
      <c r="ATZ107"/>
      <c r="AUA107"/>
      <c r="AUB107"/>
      <c r="AUC107"/>
      <c r="AUD107"/>
      <c r="AUE107"/>
      <c r="AUF107"/>
      <c r="AUG107"/>
      <c r="AUH107"/>
      <c r="AUI107"/>
      <c r="AUJ107"/>
      <c r="AUK107"/>
      <c r="AUL107"/>
      <c r="AUM107"/>
      <c r="AUN107"/>
      <c r="AUO107"/>
      <c r="AUP107"/>
      <c r="AUQ107"/>
      <c r="AUR107"/>
      <c r="AUS107"/>
      <c r="AUT107"/>
      <c r="AUU107"/>
      <c r="AUV107"/>
      <c r="AUW107"/>
      <c r="AUX107"/>
      <c r="AUY107"/>
      <c r="AUZ107"/>
      <c r="AVA107"/>
      <c r="AVB107"/>
      <c r="AVC107"/>
      <c r="AVD107"/>
      <c r="AVE107"/>
      <c r="AVF107"/>
      <c r="AVG107"/>
      <c r="AVH107"/>
      <c r="AVI107"/>
      <c r="AVJ107"/>
      <c r="AVK107"/>
      <c r="AVL107"/>
      <c r="AVM107"/>
      <c r="AVN107"/>
      <c r="AVO107"/>
      <c r="AVP107"/>
      <c r="AVQ107"/>
      <c r="AVR107"/>
      <c r="AVS107"/>
      <c r="AVT107"/>
      <c r="AVU107"/>
      <c r="AVV107"/>
      <c r="AVW107"/>
      <c r="AVX107"/>
      <c r="AVY107"/>
      <c r="AVZ107"/>
      <c r="AWA107"/>
    </row>
    <row r="108" spans="1:1275" ht="15" x14ac:dyDescent="0.25">
      <c r="A108" s="41" t="s">
        <v>4100</v>
      </c>
      <c r="B108" s="40"/>
      <c r="C108" s="40"/>
      <c r="D108" s="40">
        <v>1</v>
      </c>
      <c r="E108" s="40">
        <v>24000</v>
      </c>
      <c r="F108" s="40"/>
      <c r="G108" s="40"/>
      <c r="H108" s="40"/>
      <c r="I108" s="40"/>
      <c r="J108" s="40">
        <v>1</v>
      </c>
      <c r="K108" s="40">
        <v>24000</v>
      </c>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v>1</v>
      </c>
      <c r="AQ108" s="40">
        <v>24000</v>
      </c>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c r="SB108"/>
      <c r="SC108"/>
      <c r="SD108"/>
      <c r="SE108"/>
      <c r="SF108"/>
      <c r="SG108"/>
      <c r="SH108"/>
      <c r="SI108"/>
      <c r="SJ108"/>
      <c r="SK108"/>
      <c r="SL108"/>
      <c r="SM108"/>
      <c r="SN108"/>
      <c r="SO108"/>
      <c r="SP108"/>
      <c r="SQ108"/>
      <c r="SR108"/>
      <c r="SS108"/>
      <c r="ST108"/>
      <c r="SU108"/>
      <c r="SV108"/>
      <c r="SW108"/>
      <c r="SX108"/>
      <c r="SY108"/>
      <c r="SZ108"/>
      <c r="TA108"/>
      <c r="TB108"/>
      <c r="TC108"/>
      <c r="TD108"/>
      <c r="TE108"/>
      <c r="TF108"/>
      <c r="TG108"/>
      <c r="TH108"/>
      <c r="TI108"/>
      <c r="TJ108"/>
      <c r="TK108"/>
      <c r="TL108"/>
      <c r="TM108"/>
      <c r="TN108"/>
      <c r="TO108"/>
      <c r="TP108"/>
      <c r="TQ108"/>
      <c r="TR108"/>
      <c r="TS108"/>
      <c r="TT108"/>
      <c r="TU108"/>
      <c r="TV108"/>
      <c r="TW108"/>
      <c r="TX108"/>
      <c r="TY108"/>
      <c r="TZ108"/>
      <c r="UA108"/>
      <c r="UB108"/>
      <c r="UC108"/>
      <c r="UD108"/>
      <c r="UE108"/>
      <c r="UF108"/>
      <c r="UG108"/>
      <c r="UH108"/>
      <c r="UI108"/>
      <c r="UJ108"/>
      <c r="UK108"/>
      <c r="UL108"/>
      <c r="UM108"/>
      <c r="UN108"/>
      <c r="UO108"/>
      <c r="UP108"/>
      <c r="UQ108"/>
      <c r="UR108"/>
      <c r="US108"/>
      <c r="UT108"/>
      <c r="UU108"/>
      <c r="UV108"/>
      <c r="UW108"/>
      <c r="UX108"/>
      <c r="UY108"/>
      <c r="UZ108"/>
      <c r="VA108"/>
      <c r="VB108"/>
      <c r="VC108"/>
      <c r="VD108"/>
      <c r="VE108"/>
      <c r="VF108"/>
      <c r="VG108"/>
      <c r="VH108"/>
      <c r="VI108"/>
      <c r="VJ108"/>
      <c r="VK108"/>
      <c r="VL108"/>
      <c r="VM108"/>
      <c r="VN108"/>
      <c r="VO108"/>
      <c r="VP108"/>
      <c r="VQ108"/>
      <c r="VR108"/>
      <c r="VS108"/>
      <c r="VT108"/>
      <c r="VU108"/>
      <c r="VV108"/>
      <c r="VW108"/>
      <c r="VX108"/>
      <c r="VY108"/>
      <c r="VZ108"/>
      <c r="WA108"/>
      <c r="WB108"/>
      <c r="WC108"/>
      <c r="WD108"/>
      <c r="WE108"/>
      <c r="WF108"/>
      <c r="WG108"/>
      <c r="WH108"/>
      <c r="WI108"/>
      <c r="WJ108"/>
      <c r="WK108"/>
      <c r="WL108"/>
      <c r="WM108"/>
      <c r="WN108"/>
      <c r="WO108"/>
      <c r="WP108"/>
      <c r="WQ108"/>
      <c r="WR108"/>
      <c r="WS108"/>
      <c r="WT108"/>
      <c r="WU108"/>
      <c r="WV108"/>
      <c r="WW108"/>
      <c r="WX108"/>
      <c r="WY108"/>
      <c r="WZ108"/>
      <c r="XA108"/>
      <c r="XB108"/>
      <c r="XC108"/>
      <c r="XD108"/>
      <c r="XE108"/>
      <c r="XF108"/>
      <c r="XG108"/>
      <c r="XH108"/>
      <c r="XI108"/>
      <c r="XJ108"/>
      <c r="XK108"/>
      <c r="XL108"/>
      <c r="XM108"/>
      <c r="XN108"/>
      <c r="XO108"/>
      <c r="XP108"/>
      <c r="XQ108"/>
      <c r="XR108"/>
      <c r="XS108"/>
      <c r="XT108"/>
      <c r="XU108"/>
      <c r="XV108"/>
      <c r="XW108"/>
      <c r="XX108"/>
      <c r="XY108"/>
      <c r="XZ108"/>
      <c r="YA108"/>
      <c r="YB108"/>
      <c r="YC108"/>
      <c r="YD108"/>
      <c r="YE108"/>
      <c r="YF108"/>
      <c r="YG108"/>
      <c r="YH108"/>
      <c r="YI108"/>
      <c r="YJ108"/>
      <c r="YK108"/>
      <c r="YL108"/>
      <c r="YM108"/>
      <c r="YN108"/>
      <c r="YO108"/>
      <c r="YP108"/>
      <c r="YQ108"/>
      <c r="YR108"/>
      <c r="YS108"/>
      <c r="YT108"/>
      <c r="YU108"/>
      <c r="YV108"/>
      <c r="YW108"/>
      <c r="YX108"/>
      <c r="YY108"/>
      <c r="YZ108"/>
      <c r="ZA108"/>
      <c r="ZB108"/>
      <c r="ZC108"/>
      <c r="ZD108"/>
      <c r="ZE108"/>
      <c r="ZF108"/>
      <c r="ZG108"/>
      <c r="ZH108"/>
      <c r="ZI108"/>
      <c r="ZJ108"/>
      <c r="ZK108"/>
      <c r="ZL108"/>
      <c r="ZM108"/>
      <c r="ZN108"/>
      <c r="ZO108"/>
      <c r="ZP108"/>
      <c r="ZQ108"/>
      <c r="ZR108"/>
      <c r="ZS108"/>
      <c r="ZT108"/>
      <c r="ZU108"/>
      <c r="ZV108"/>
      <c r="ZW108"/>
      <c r="ZX108"/>
      <c r="ZY108"/>
      <c r="ZZ108"/>
      <c r="AAA108"/>
      <c r="AAB108"/>
      <c r="AAC108"/>
      <c r="AAD108"/>
      <c r="AAE108"/>
      <c r="AAF108"/>
      <c r="AAG108"/>
      <c r="AAH108"/>
      <c r="AAI108"/>
      <c r="AAJ108"/>
      <c r="AAK108"/>
      <c r="AAL108"/>
      <c r="AAM108"/>
      <c r="AAN108"/>
      <c r="AAO108"/>
      <c r="AAP108"/>
      <c r="AAQ108"/>
      <c r="AAR108"/>
      <c r="AAS108"/>
      <c r="AAT108"/>
      <c r="AAU108"/>
      <c r="AAV108"/>
      <c r="AAW108"/>
      <c r="AAX108"/>
      <c r="AAY108"/>
      <c r="AAZ108"/>
      <c r="ABA108"/>
      <c r="ABB108"/>
      <c r="ABC108"/>
      <c r="ABD108"/>
      <c r="ABE108"/>
      <c r="ABF108"/>
      <c r="ABG108"/>
      <c r="ABH108"/>
      <c r="ABI108"/>
      <c r="ABJ108"/>
      <c r="ABK108"/>
      <c r="ABL108"/>
      <c r="ABM108"/>
      <c r="ABN108"/>
      <c r="ABO108"/>
      <c r="ABP108"/>
      <c r="ABQ108"/>
      <c r="ABR108"/>
      <c r="ABS108"/>
      <c r="ABT108"/>
      <c r="ABU108"/>
      <c r="ABV108"/>
      <c r="ABW108"/>
      <c r="ABX108"/>
      <c r="ABY108"/>
      <c r="ABZ108"/>
      <c r="ACA108"/>
      <c r="ACB108"/>
      <c r="ACC108"/>
      <c r="ACD108"/>
      <c r="ACE108"/>
      <c r="ACF108"/>
      <c r="ACG108"/>
      <c r="ACH108"/>
      <c r="ACI108"/>
      <c r="ACJ108"/>
      <c r="ACK108"/>
      <c r="ACL108"/>
      <c r="ACM108"/>
      <c r="ACN108"/>
      <c r="ACO108"/>
      <c r="ACP108"/>
      <c r="ACQ108"/>
      <c r="ACR108"/>
      <c r="ACS108"/>
      <c r="ACT108"/>
      <c r="ACU108"/>
      <c r="ACV108"/>
      <c r="ACW108"/>
      <c r="ACX108"/>
      <c r="ACY108"/>
      <c r="ACZ108"/>
      <c r="ADA108"/>
      <c r="ADB108"/>
      <c r="ADC108"/>
      <c r="ADD108"/>
      <c r="ADE108"/>
      <c r="ADF108"/>
      <c r="ADG108"/>
      <c r="ADH108"/>
      <c r="ADI108"/>
      <c r="ADJ108"/>
      <c r="ADK108"/>
      <c r="ADL108"/>
      <c r="ADM108"/>
      <c r="ADN108"/>
      <c r="ADO108"/>
      <c r="ADP108"/>
      <c r="ADQ108"/>
      <c r="ADR108"/>
      <c r="ADS108"/>
      <c r="ADT108"/>
      <c r="ADU108"/>
      <c r="ADV108"/>
      <c r="ADW108"/>
      <c r="ADX108"/>
      <c r="ADY108"/>
      <c r="ADZ108"/>
      <c r="AEA108"/>
      <c r="AEB108"/>
      <c r="AEC108"/>
      <c r="AED108"/>
      <c r="AEE108"/>
      <c r="AEF108"/>
      <c r="AEG108"/>
      <c r="AEH108"/>
      <c r="AEI108"/>
      <c r="AEJ108"/>
      <c r="AEK108"/>
      <c r="AEL108"/>
      <c r="AEM108"/>
      <c r="AEN108"/>
      <c r="AEO108"/>
      <c r="AEP108"/>
      <c r="AEQ108"/>
      <c r="AER108"/>
      <c r="AES108"/>
      <c r="AET108"/>
      <c r="AEU108"/>
      <c r="AEV108"/>
      <c r="AEW108"/>
      <c r="AEX108"/>
      <c r="AEY108"/>
      <c r="AEZ108"/>
      <c r="AFA108"/>
      <c r="AFB108"/>
      <c r="AFC108"/>
      <c r="AFD108"/>
      <c r="AFE108"/>
      <c r="AFF108"/>
      <c r="AFG108"/>
      <c r="AFH108"/>
      <c r="AFI108"/>
      <c r="AFJ108"/>
      <c r="AFK108"/>
      <c r="AFL108"/>
      <c r="AFM108"/>
      <c r="AFN108"/>
      <c r="AFO108"/>
      <c r="AFP108"/>
      <c r="AFQ108"/>
      <c r="AFR108"/>
      <c r="AFS108"/>
      <c r="AFT108"/>
      <c r="AFU108"/>
      <c r="AFV108"/>
      <c r="AFW108"/>
      <c r="AFX108"/>
      <c r="AFY108"/>
      <c r="AFZ108"/>
      <c r="AGA108"/>
      <c r="AGB108"/>
      <c r="AGC108"/>
      <c r="AGD108"/>
      <c r="AGE108"/>
      <c r="AGF108"/>
      <c r="AGG108"/>
      <c r="AGH108"/>
      <c r="AGI108"/>
      <c r="AGJ108"/>
      <c r="AGK108"/>
      <c r="AGL108"/>
      <c r="AGM108"/>
      <c r="AGN108"/>
      <c r="AGO108"/>
      <c r="AGP108"/>
      <c r="AGQ108"/>
      <c r="AGR108"/>
      <c r="AGS108"/>
      <c r="AGT108"/>
      <c r="AGU108"/>
      <c r="AGV108"/>
      <c r="AGW108"/>
      <c r="AGX108"/>
      <c r="AGY108"/>
      <c r="AGZ108"/>
      <c r="AHA108"/>
      <c r="AHB108"/>
      <c r="AHC108"/>
      <c r="AHD108"/>
      <c r="AHE108"/>
      <c r="AHF108"/>
      <c r="AHG108"/>
      <c r="AHH108"/>
      <c r="AHI108"/>
      <c r="AHJ108"/>
      <c r="AHK108"/>
      <c r="AHL108"/>
      <c r="AHM108"/>
      <c r="AHN108"/>
      <c r="AHO108"/>
      <c r="AHP108"/>
      <c r="AHQ108"/>
      <c r="AHR108"/>
      <c r="AHS108"/>
      <c r="AHT108"/>
      <c r="AHU108"/>
      <c r="AHV108"/>
      <c r="AHW108"/>
      <c r="AHX108"/>
      <c r="AHY108"/>
      <c r="AHZ108"/>
      <c r="AIA108"/>
      <c r="AIB108"/>
      <c r="AIC108"/>
      <c r="AID108"/>
      <c r="AIE108"/>
      <c r="AIF108"/>
      <c r="AIG108"/>
      <c r="AIH108"/>
      <c r="AII108"/>
      <c r="AIJ108"/>
      <c r="AIK108"/>
      <c r="AIL108"/>
      <c r="AIM108"/>
      <c r="AIN108"/>
      <c r="AIO108"/>
      <c r="AIP108"/>
      <c r="AIQ108"/>
      <c r="AIR108"/>
      <c r="AIS108"/>
      <c r="AIT108"/>
      <c r="AIU108"/>
      <c r="AIV108"/>
      <c r="AIW108"/>
      <c r="AIX108"/>
      <c r="AIY108"/>
      <c r="AIZ108"/>
      <c r="AJA108"/>
      <c r="AJB108"/>
      <c r="AJC108"/>
      <c r="AJD108"/>
      <c r="AJE108"/>
      <c r="AJF108"/>
      <c r="AJG108"/>
      <c r="AJH108"/>
      <c r="AJI108"/>
      <c r="AJJ108"/>
      <c r="AJK108"/>
      <c r="AJL108"/>
      <c r="AJM108"/>
      <c r="AJN108"/>
      <c r="AJO108"/>
      <c r="AJP108"/>
      <c r="AJQ108"/>
      <c r="AJR108"/>
      <c r="AJS108"/>
      <c r="AJT108"/>
      <c r="AJU108"/>
      <c r="AJV108"/>
      <c r="AJW108"/>
      <c r="AJX108"/>
      <c r="AJY108"/>
      <c r="AJZ108"/>
      <c r="AKA108"/>
      <c r="AKB108"/>
      <c r="AKC108"/>
      <c r="AKD108"/>
      <c r="AKE108"/>
      <c r="AKF108"/>
      <c r="AKG108"/>
      <c r="AKH108"/>
      <c r="AKI108"/>
      <c r="AKJ108"/>
      <c r="AKK108"/>
      <c r="AKL108"/>
      <c r="AKM108"/>
      <c r="AKN108"/>
      <c r="AKO108"/>
      <c r="AKP108"/>
      <c r="AKQ108"/>
      <c r="AKR108"/>
      <c r="AKS108"/>
      <c r="AKT108"/>
      <c r="AKU108"/>
      <c r="AKV108"/>
      <c r="AKW108"/>
      <c r="AKX108"/>
      <c r="AKY108"/>
      <c r="AKZ108"/>
      <c r="ALA108"/>
      <c r="ALB108"/>
      <c r="ALC108"/>
      <c r="ALD108"/>
      <c r="ALE108"/>
      <c r="ALF108"/>
      <c r="ALG108"/>
      <c r="ALH108"/>
      <c r="ALI108"/>
      <c r="ALJ108"/>
      <c r="ALK108"/>
      <c r="ALL108"/>
      <c r="ALM108"/>
      <c r="ALN108"/>
      <c r="ALO108"/>
      <c r="ALP108"/>
      <c r="ALQ108"/>
      <c r="ALR108"/>
      <c r="ALS108"/>
      <c r="ALT108"/>
      <c r="ALU108"/>
      <c r="ALV108"/>
      <c r="ALW108"/>
      <c r="ALX108"/>
      <c r="ALY108"/>
      <c r="ALZ108"/>
      <c r="AMA108"/>
      <c r="AMB108"/>
      <c r="AMC108"/>
      <c r="AMD108"/>
      <c r="AME108"/>
      <c r="AMF108"/>
      <c r="AMG108"/>
      <c r="AMH108"/>
      <c r="AMI108"/>
      <c r="AMJ108"/>
      <c r="AMK108"/>
      <c r="AML108"/>
      <c r="AMM108"/>
      <c r="AMN108"/>
      <c r="AMO108"/>
      <c r="AMP108"/>
      <c r="AMQ108"/>
      <c r="AMR108"/>
      <c r="AMS108"/>
      <c r="AMT108"/>
      <c r="AMU108"/>
      <c r="AMV108"/>
      <c r="AMW108"/>
      <c r="AMX108"/>
      <c r="AMY108"/>
      <c r="AMZ108"/>
      <c r="ANA108"/>
      <c r="ANB108"/>
      <c r="ANC108"/>
      <c r="AND108"/>
      <c r="ANE108"/>
      <c r="ANF108"/>
      <c r="ANG108"/>
      <c r="ANH108"/>
      <c r="ANI108"/>
      <c r="ANJ108"/>
      <c r="ANK108"/>
      <c r="ANL108"/>
      <c r="ANM108"/>
      <c r="ANN108"/>
      <c r="ANO108"/>
      <c r="ANP108"/>
      <c r="ANQ108"/>
      <c r="ANR108"/>
      <c r="ANS108"/>
      <c r="ANT108"/>
      <c r="ANU108"/>
      <c r="ANV108"/>
      <c r="ANW108"/>
      <c r="ANX108"/>
      <c r="ANY108"/>
      <c r="ANZ108"/>
      <c r="AOA108"/>
      <c r="AOB108"/>
      <c r="AOC108"/>
      <c r="AOD108"/>
      <c r="AOE108"/>
      <c r="AOF108"/>
      <c r="AOG108"/>
      <c r="AOH108"/>
      <c r="AOI108"/>
      <c r="AOJ108"/>
      <c r="AOK108"/>
      <c r="AOL108"/>
      <c r="AOM108"/>
      <c r="AON108"/>
      <c r="AOO108"/>
      <c r="AOP108"/>
      <c r="AOQ108"/>
      <c r="AOR108"/>
      <c r="AOS108"/>
      <c r="AOT108"/>
      <c r="AOU108"/>
      <c r="AOV108"/>
      <c r="AOW108"/>
      <c r="AOX108"/>
      <c r="AOY108"/>
      <c r="AOZ108"/>
      <c r="APA108"/>
      <c r="APB108"/>
      <c r="APC108"/>
      <c r="APD108"/>
      <c r="APE108"/>
      <c r="APF108"/>
      <c r="APG108"/>
      <c r="APH108"/>
      <c r="API108"/>
      <c r="APJ108"/>
      <c r="APK108"/>
      <c r="APL108"/>
      <c r="APM108"/>
      <c r="APN108"/>
      <c r="APO108"/>
      <c r="APP108"/>
      <c r="APQ108"/>
      <c r="APR108"/>
      <c r="APS108"/>
      <c r="APT108"/>
      <c r="APU108"/>
      <c r="APV108"/>
      <c r="APW108"/>
      <c r="APX108"/>
      <c r="APY108"/>
      <c r="APZ108"/>
      <c r="AQA108"/>
      <c r="AQB108"/>
      <c r="AQC108"/>
      <c r="AQD108"/>
      <c r="AQE108"/>
      <c r="AQF108"/>
      <c r="AQG108"/>
      <c r="AQH108"/>
      <c r="AQI108"/>
      <c r="AQJ108"/>
      <c r="AQK108"/>
      <c r="AQL108"/>
      <c r="AQM108"/>
      <c r="AQN108"/>
      <c r="AQO108"/>
      <c r="AQP108"/>
      <c r="AQQ108"/>
      <c r="AQR108"/>
      <c r="AQS108"/>
      <c r="AQT108"/>
      <c r="AQU108"/>
      <c r="AQV108"/>
      <c r="AQW108"/>
      <c r="AQX108"/>
      <c r="AQY108"/>
      <c r="AQZ108"/>
      <c r="ARA108"/>
      <c r="ARB108"/>
      <c r="ARC108"/>
      <c r="ARD108"/>
      <c r="ARE108"/>
      <c r="ARF108"/>
      <c r="ARG108"/>
      <c r="ARH108"/>
      <c r="ARI108"/>
      <c r="ARJ108"/>
      <c r="ARK108"/>
      <c r="ARL108"/>
      <c r="ARM108"/>
      <c r="ARN108"/>
      <c r="ARO108"/>
      <c r="ARP108"/>
      <c r="ARQ108"/>
      <c r="ARR108"/>
      <c r="ARS108"/>
      <c r="ART108"/>
      <c r="ARU108"/>
      <c r="ARV108"/>
      <c r="ARW108"/>
      <c r="ARX108"/>
      <c r="ARY108"/>
      <c r="ARZ108"/>
      <c r="ASA108"/>
      <c r="ASB108"/>
      <c r="ASC108"/>
      <c r="ASD108"/>
      <c r="ASE108"/>
      <c r="ASF108"/>
      <c r="ASG108"/>
      <c r="ASH108"/>
      <c r="ASI108"/>
      <c r="ASJ108"/>
      <c r="ASK108"/>
      <c r="ASL108"/>
      <c r="ASM108"/>
      <c r="ASN108"/>
      <c r="ASO108"/>
      <c r="ASP108"/>
      <c r="ASQ108"/>
      <c r="ASR108"/>
      <c r="ASS108"/>
      <c r="AST108"/>
      <c r="ASU108"/>
      <c r="ASV108"/>
      <c r="ASW108"/>
      <c r="ASX108"/>
      <c r="ASY108"/>
      <c r="ASZ108"/>
      <c r="ATA108"/>
      <c r="ATB108"/>
      <c r="ATC108"/>
      <c r="ATD108"/>
      <c r="ATE108"/>
      <c r="ATF108"/>
      <c r="ATG108"/>
      <c r="ATH108"/>
      <c r="ATI108"/>
      <c r="ATJ108"/>
      <c r="ATK108"/>
      <c r="ATL108"/>
      <c r="ATM108"/>
      <c r="ATN108"/>
      <c r="ATO108"/>
      <c r="ATP108"/>
      <c r="ATQ108"/>
      <c r="ATR108"/>
      <c r="ATS108"/>
      <c r="ATT108"/>
      <c r="ATU108"/>
      <c r="ATV108"/>
      <c r="ATW108"/>
      <c r="ATX108"/>
      <c r="ATY108"/>
      <c r="ATZ108"/>
      <c r="AUA108"/>
      <c r="AUB108"/>
      <c r="AUC108"/>
      <c r="AUD108"/>
      <c r="AUE108"/>
      <c r="AUF108"/>
      <c r="AUG108"/>
      <c r="AUH108"/>
      <c r="AUI108"/>
      <c r="AUJ108"/>
      <c r="AUK108"/>
      <c r="AUL108"/>
      <c r="AUM108"/>
      <c r="AUN108"/>
      <c r="AUO108"/>
      <c r="AUP108"/>
      <c r="AUQ108"/>
      <c r="AUR108"/>
      <c r="AUS108"/>
      <c r="AUT108"/>
      <c r="AUU108"/>
      <c r="AUV108"/>
      <c r="AUW108"/>
      <c r="AUX108"/>
      <c r="AUY108"/>
      <c r="AUZ108"/>
      <c r="AVA108"/>
      <c r="AVB108"/>
      <c r="AVC108"/>
      <c r="AVD108"/>
      <c r="AVE108"/>
      <c r="AVF108"/>
      <c r="AVG108"/>
      <c r="AVH108"/>
      <c r="AVI108"/>
      <c r="AVJ108"/>
      <c r="AVK108"/>
      <c r="AVL108"/>
      <c r="AVM108"/>
      <c r="AVN108"/>
      <c r="AVO108"/>
      <c r="AVP108"/>
      <c r="AVQ108"/>
      <c r="AVR108"/>
      <c r="AVS108"/>
      <c r="AVT108"/>
      <c r="AVU108"/>
      <c r="AVV108"/>
      <c r="AVW108"/>
      <c r="AVX108"/>
      <c r="AVY108"/>
      <c r="AVZ108"/>
      <c r="AWA108"/>
    </row>
    <row r="109" spans="1:1275" ht="15" x14ac:dyDescent="0.25">
      <c r="A109" s="41" t="s">
        <v>178</v>
      </c>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v>1</v>
      </c>
      <c r="AI109" s="40">
        <v>9171.0323574730355</v>
      </c>
      <c r="AJ109" s="40">
        <v>1</v>
      </c>
      <c r="AK109" s="40">
        <v>12326.656394453004</v>
      </c>
      <c r="AL109" s="40">
        <v>1</v>
      </c>
      <c r="AM109" s="40">
        <v>18987</v>
      </c>
      <c r="AN109" s="40">
        <v>3</v>
      </c>
      <c r="AO109" s="40">
        <v>13494.896250642014</v>
      </c>
      <c r="AP109" s="40">
        <v>3</v>
      </c>
      <c r="AQ109" s="40">
        <v>13494.896250642014</v>
      </c>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c r="SB109"/>
      <c r="SC109"/>
      <c r="SD109"/>
      <c r="SE109"/>
      <c r="SF109"/>
      <c r="SG109"/>
      <c r="SH109"/>
      <c r="SI109"/>
      <c r="SJ109"/>
      <c r="SK109"/>
      <c r="SL109"/>
      <c r="SM109"/>
      <c r="SN109"/>
      <c r="SO109"/>
      <c r="SP109"/>
      <c r="SQ109"/>
      <c r="SR109"/>
      <c r="SS109"/>
      <c r="ST109"/>
      <c r="SU109"/>
      <c r="SV109"/>
      <c r="SW109"/>
      <c r="SX109"/>
      <c r="SY109"/>
      <c r="SZ109"/>
      <c r="TA109"/>
      <c r="TB109"/>
      <c r="TC109"/>
      <c r="TD109"/>
      <c r="TE109"/>
      <c r="TF109"/>
      <c r="TG109"/>
      <c r="TH109"/>
      <c r="TI109"/>
      <c r="TJ109"/>
      <c r="TK109"/>
      <c r="TL109"/>
      <c r="TM109"/>
      <c r="TN109"/>
      <c r="TO109"/>
      <c r="TP109"/>
      <c r="TQ109"/>
      <c r="TR109"/>
      <c r="TS109"/>
      <c r="TT109"/>
      <c r="TU109"/>
      <c r="TV109"/>
      <c r="TW109"/>
      <c r="TX109"/>
      <c r="TY109"/>
      <c r="TZ109"/>
      <c r="UA109"/>
      <c r="UB109"/>
      <c r="UC109"/>
      <c r="UD109"/>
      <c r="UE109"/>
      <c r="UF109"/>
      <c r="UG109"/>
      <c r="UH109"/>
      <c r="UI109"/>
      <c r="UJ109"/>
      <c r="UK109"/>
      <c r="UL109"/>
      <c r="UM109"/>
      <c r="UN109"/>
      <c r="UO109"/>
      <c r="UP109"/>
      <c r="UQ109"/>
      <c r="UR109"/>
      <c r="US109"/>
      <c r="UT109"/>
      <c r="UU109"/>
      <c r="UV109"/>
      <c r="UW109"/>
      <c r="UX109"/>
      <c r="UY109"/>
      <c r="UZ109"/>
      <c r="VA109"/>
      <c r="VB109"/>
      <c r="VC109"/>
      <c r="VD109"/>
      <c r="VE109"/>
      <c r="VF109"/>
      <c r="VG109"/>
      <c r="VH109"/>
      <c r="VI109"/>
      <c r="VJ109"/>
      <c r="VK109"/>
      <c r="VL109"/>
      <c r="VM109"/>
      <c r="VN109"/>
      <c r="VO109"/>
      <c r="VP109"/>
      <c r="VQ109"/>
      <c r="VR109"/>
      <c r="VS109"/>
      <c r="VT109"/>
      <c r="VU109"/>
      <c r="VV109"/>
      <c r="VW109"/>
      <c r="VX109"/>
      <c r="VY109"/>
      <c r="VZ109"/>
      <c r="WA109"/>
      <c r="WB109"/>
      <c r="WC109"/>
      <c r="WD109"/>
      <c r="WE109"/>
      <c r="WF109"/>
      <c r="WG109"/>
      <c r="WH109"/>
      <c r="WI109"/>
      <c r="WJ109"/>
      <c r="WK109"/>
      <c r="WL109"/>
      <c r="WM109"/>
      <c r="WN109"/>
      <c r="WO109"/>
      <c r="WP109"/>
      <c r="WQ109"/>
      <c r="WR109"/>
      <c r="WS109"/>
      <c r="WT109"/>
      <c r="WU109"/>
      <c r="WV109"/>
      <c r="WW109"/>
      <c r="WX109"/>
      <c r="WY109"/>
      <c r="WZ109"/>
      <c r="XA109"/>
      <c r="XB109"/>
      <c r="XC109"/>
      <c r="XD109"/>
      <c r="XE109"/>
      <c r="XF109"/>
      <c r="XG109"/>
      <c r="XH109"/>
      <c r="XI109"/>
      <c r="XJ109"/>
      <c r="XK109"/>
      <c r="XL109"/>
      <c r="XM109"/>
      <c r="XN109"/>
      <c r="XO109"/>
      <c r="XP109"/>
      <c r="XQ109"/>
      <c r="XR109"/>
      <c r="XS109"/>
      <c r="XT109"/>
      <c r="XU109"/>
      <c r="XV109"/>
      <c r="XW109"/>
      <c r="XX109"/>
      <c r="XY109"/>
      <c r="XZ109"/>
      <c r="YA109"/>
      <c r="YB109"/>
      <c r="YC109"/>
      <c r="YD109"/>
      <c r="YE109"/>
      <c r="YF109"/>
      <c r="YG109"/>
      <c r="YH109"/>
      <c r="YI109"/>
      <c r="YJ109"/>
      <c r="YK109"/>
      <c r="YL109"/>
      <c r="YM109"/>
      <c r="YN109"/>
      <c r="YO109"/>
      <c r="YP109"/>
      <c r="YQ109"/>
      <c r="YR109"/>
      <c r="YS109"/>
      <c r="YT109"/>
      <c r="YU109"/>
      <c r="YV109"/>
      <c r="YW109"/>
      <c r="YX109"/>
      <c r="YY109"/>
      <c r="YZ109"/>
      <c r="ZA109"/>
      <c r="ZB109"/>
      <c r="ZC109"/>
      <c r="ZD109"/>
      <c r="ZE109"/>
      <c r="ZF109"/>
      <c r="ZG109"/>
      <c r="ZH109"/>
      <c r="ZI109"/>
      <c r="ZJ109"/>
      <c r="ZK109"/>
      <c r="ZL109"/>
      <c r="ZM109"/>
      <c r="ZN109"/>
      <c r="ZO109"/>
      <c r="ZP109"/>
      <c r="ZQ109"/>
      <c r="ZR109"/>
      <c r="ZS109"/>
      <c r="ZT109"/>
      <c r="ZU109"/>
      <c r="ZV109"/>
      <c r="ZW109"/>
      <c r="ZX109"/>
      <c r="ZY109"/>
      <c r="ZZ109"/>
      <c r="AAA109"/>
      <c r="AAB109"/>
      <c r="AAC109"/>
      <c r="AAD109"/>
      <c r="AAE109"/>
      <c r="AAF109"/>
      <c r="AAG109"/>
      <c r="AAH109"/>
      <c r="AAI109"/>
      <c r="AAJ109"/>
      <c r="AAK109"/>
      <c r="AAL109"/>
      <c r="AAM109"/>
      <c r="AAN109"/>
      <c r="AAO109"/>
      <c r="AAP109"/>
      <c r="AAQ109"/>
      <c r="AAR109"/>
      <c r="AAS109"/>
      <c r="AAT109"/>
      <c r="AAU109"/>
      <c r="AAV109"/>
      <c r="AAW109"/>
      <c r="AAX109"/>
      <c r="AAY109"/>
      <c r="AAZ109"/>
      <c r="ABA109"/>
      <c r="ABB109"/>
      <c r="ABC109"/>
      <c r="ABD109"/>
      <c r="ABE109"/>
      <c r="ABF109"/>
      <c r="ABG109"/>
      <c r="ABH109"/>
      <c r="ABI109"/>
      <c r="ABJ109"/>
      <c r="ABK109"/>
      <c r="ABL109"/>
      <c r="ABM109"/>
      <c r="ABN109"/>
      <c r="ABO109"/>
      <c r="ABP109"/>
      <c r="ABQ109"/>
      <c r="ABR109"/>
      <c r="ABS109"/>
      <c r="ABT109"/>
      <c r="ABU109"/>
      <c r="ABV109"/>
      <c r="ABW109"/>
      <c r="ABX109"/>
      <c r="ABY109"/>
      <c r="ABZ109"/>
      <c r="ACA109"/>
      <c r="ACB109"/>
      <c r="ACC109"/>
      <c r="ACD109"/>
      <c r="ACE109"/>
      <c r="ACF109"/>
      <c r="ACG109"/>
      <c r="ACH109"/>
      <c r="ACI109"/>
      <c r="ACJ109"/>
      <c r="ACK109"/>
      <c r="ACL109"/>
      <c r="ACM109"/>
      <c r="ACN109"/>
      <c r="ACO109"/>
      <c r="ACP109"/>
      <c r="ACQ109"/>
      <c r="ACR109"/>
      <c r="ACS109"/>
      <c r="ACT109"/>
      <c r="ACU109"/>
      <c r="ACV109"/>
      <c r="ACW109"/>
      <c r="ACX109"/>
      <c r="ACY109"/>
      <c r="ACZ109"/>
      <c r="ADA109"/>
      <c r="ADB109"/>
      <c r="ADC109"/>
      <c r="ADD109"/>
      <c r="ADE109"/>
      <c r="ADF109"/>
      <c r="ADG109"/>
      <c r="ADH109"/>
      <c r="ADI109"/>
      <c r="ADJ109"/>
      <c r="ADK109"/>
      <c r="ADL109"/>
      <c r="ADM109"/>
      <c r="ADN109"/>
      <c r="ADO109"/>
      <c r="ADP109"/>
      <c r="ADQ109"/>
      <c r="ADR109"/>
      <c r="ADS109"/>
      <c r="ADT109"/>
      <c r="ADU109"/>
      <c r="ADV109"/>
      <c r="ADW109"/>
      <c r="ADX109"/>
      <c r="ADY109"/>
      <c r="ADZ109"/>
      <c r="AEA109"/>
      <c r="AEB109"/>
      <c r="AEC109"/>
      <c r="AED109"/>
      <c r="AEE109"/>
      <c r="AEF109"/>
      <c r="AEG109"/>
      <c r="AEH109"/>
      <c r="AEI109"/>
      <c r="AEJ109"/>
      <c r="AEK109"/>
      <c r="AEL109"/>
      <c r="AEM109"/>
      <c r="AEN109"/>
      <c r="AEO109"/>
      <c r="AEP109"/>
      <c r="AEQ109"/>
      <c r="AER109"/>
      <c r="AES109"/>
      <c r="AET109"/>
      <c r="AEU109"/>
      <c r="AEV109"/>
      <c r="AEW109"/>
      <c r="AEX109"/>
      <c r="AEY109"/>
      <c r="AEZ109"/>
      <c r="AFA109"/>
      <c r="AFB109"/>
      <c r="AFC109"/>
      <c r="AFD109"/>
      <c r="AFE109"/>
      <c r="AFF109"/>
      <c r="AFG109"/>
      <c r="AFH109"/>
      <c r="AFI109"/>
      <c r="AFJ109"/>
      <c r="AFK109"/>
      <c r="AFL109"/>
      <c r="AFM109"/>
      <c r="AFN109"/>
      <c r="AFO109"/>
      <c r="AFP109"/>
      <c r="AFQ109"/>
      <c r="AFR109"/>
      <c r="AFS109"/>
      <c r="AFT109"/>
      <c r="AFU109"/>
      <c r="AFV109"/>
      <c r="AFW109"/>
      <c r="AFX109"/>
      <c r="AFY109"/>
      <c r="AFZ109"/>
      <c r="AGA109"/>
      <c r="AGB109"/>
      <c r="AGC109"/>
      <c r="AGD109"/>
      <c r="AGE109"/>
      <c r="AGF109"/>
      <c r="AGG109"/>
      <c r="AGH109"/>
      <c r="AGI109"/>
      <c r="AGJ109"/>
      <c r="AGK109"/>
      <c r="AGL109"/>
      <c r="AGM109"/>
      <c r="AGN109"/>
      <c r="AGO109"/>
      <c r="AGP109"/>
      <c r="AGQ109"/>
      <c r="AGR109"/>
      <c r="AGS109"/>
      <c r="AGT109"/>
      <c r="AGU109"/>
      <c r="AGV109"/>
      <c r="AGW109"/>
      <c r="AGX109"/>
      <c r="AGY109"/>
      <c r="AGZ109"/>
      <c r="AHA109"/>
      <c r="AHB109"/>
      <c r="AHC109"/>
      <c r="AHD109"/>
      <c r="AHE109"/>
      <c r="AHF109"/>
      <c r="AHG109"/>
      <c r="AHH109"/>
      <c r="AHI109"/>
      <c r="AHJ109"/>
      <c r="AHK109"/>
      <c r="AHL109"/>
      <c r="AHM109"/>
      <c r="AHN109"/>
      <c r="AHO109"/>
      <c r="AHP109"/>
      <c r="AHQ109"/>
      <c r="AHR109"/>
      <c r="AHS109"/>
      <c r="AHT109"/>
      <c r="AHU109"/>
      <c r="AHV109"/>
      <c r="AHW109"/>
      <c r="AHX109"/>
      <c r="AHY109"/>
      <c r="AHZ109"/>
      <c r="AIA109"/>
      <c r="AIB109"/>
      <c r="AIC109"/>
      <c r="AID109"/>
      <c r="AIE109"/>
      <c r="AIF109"/>
      <c r="AIG109"/>
      <c r="AIH109"/>
      <c r="AII109"/>
      <c r="AIJ109"/>
      <c r="AIK109"/>
      <c r="AIL109"/>
      <c r="AIM109"/>
      <c r="AIN109"/>
      <c r="AIO109"/>
      <c r="AIP109"/>
      <c r="AIQ109"/>
      <c r="AIR109"/>
      <c r="AIS109"/>
      <c r="AIT109"/>
      <c r="AIU109"/>
      <c r="AIV109"/>
      <c r="AIW109"/>
      <c r="AIX109"/>
      <c r="AIY109"/>
      <c r="AIZ109"/>
      <c r="AJA109"/>
      <c r="AJB109"/>
      <c r="AJC109"/>
      <c r="AJD109"/>
      <c r="AJE109"/>
      <c r="AJF109"/>
      <c r="AJG109"/>
      <c r="AJH109"/>
      <c r="AJI109"/>
      <c r="AJJ109"/>
      <c r="AJK109"/>
      <c r="AJL109"/>
      <c r="AJM109"/>
      <c r="AJN109"/>
      <c r="AJO109"/>
      <c r="AJP109"/>
      <c r="AJQ109"/>
      <c r="AJR109"/>
      <c r="AJS109"/>
      <c r="AJT109"/>
      <c r="AJU109"/>
      <c r="AJV109"/>
      <c r="AJW109"/>
      <c r="AJX109"/>
      <c r="AJY109"/>
      <c r="AJZ109"/>
      <c r="AKA109"/>
      <c r="AKB109"/>
      <c r="AKC109"/>
      <c r="AKD109"/>
      <c r="AKE109"/>
      <c r="AKF109"/>
      <c r="AKG109"/>
      <c r="AKH109"/>
      <c r="AKI109"/>
      <c r="AKJ109"/>
      <c r="AKK109"/>
      <c r="AKL109"/>
      <c r="AKM109"/>
      <c r="AKN109"/>
      <c r="AKO109"/>
      <c r="AKP109"/>
      <c r="AKQ109"/>
      <c r="AKR109"/>
      <c r="AKS109"/>
      <c r="AKT109"/>
      <c r="AKU109"/>
      <c r="AKV109"/>
      <c r="AKW109"/>
      <c r="AKX109"/>
      <c r="AKY109"/>
      <c r="AKZ109"/>
      <c r="ALA109"/>
      <c r="ALB109"/>
      <c r="ALC109"/>
      <c r="ALD109"/>
      <c r="ALE109"/>
      <c r="ALF109"/>
      <c r="ALG109"/>
      <c r="ALH109"/>
      <c r="ALI109"/>
      <c r="ALJ109"/>
      <c r="ALK109"/>
      <c r="ALL109"/>
      <c r="ALM109"/>
      <c r="ALN109"/>
      <c r="ALO109"/>
      <c r="ALP109"/>
      <c r="ALQ109"/>
      <c r="ALR109"/>
      <c r="ALS109"/>
      <c r="ALT109"/>
      <c r="ALU109"/>
      <c r="ALV109"/>
      <c r="ALW109"/>
      <c r="ALX109"/>
      <c r="ALY109"/>
      <c r="ALZ109"/>
      <c r="AMA109"/>
      <c r="AMB109"/>
      <c r="AMC109"/>
      <c r="AMD109"/>
      <c r="AME109"/>
      <c r="AMF109"/>
      <c r="AMG109"/>
      <c r="AMH109"/>
      <c r="AMI109"/>
      <c r="AMJ109"/>
      <c r="AMK109"/>
      <c r="AML109"/>
      <c r="AMM109"/>
      <c r="AMN109"/>
      <c r="AMO109"/>
      <c r="AMP109"/>
      <c r="AMQ109"/>
      <c r="AMR109"/>
      <c r="AMS109"/>
      <c r="AMT109"/>
      <c r="AMU109"/>
      <c r="AMV109"/>
      <c r="AMW109"/>
      <c r="AMX109"/>
      <c r="AMY109"/>
      <c r="AMZ109"/>
      <c r="ANA109"/>
      <c r="ANB109"/>
      <c r="ANC109"/>
      <c r="AND109"/>
      <c r="ANE109"/>
      <c r="ANF109"/>
      <c r="ANG109"/>
      <c r="ANH109"/>
      <c r="ANI109"/>
      <c r="ANJ109"/>
      <c r="ANK109"/>
      <c r="ANL109"/>
      <c r="ANM109"/>
      <c r="ANN109"/>
      <c r="ANO109"/>
      <c r="ANP109"/>
      <c r="ANQ109"/>
      <c r="ANR109"/>
      <c r="ANS109"/>
      <c r="ANT109"/>
      <c r="ANU109"/>
      <c r="ANV109"/>
      <c r="ANW109"/>
      <c r="ANX109"/>
      <c r="ANY109"/>
      <c r="ANZ109"/>
      <c r="AOA109"/>
      <c r="AOB109"/>
      <c r="AOC109"/>
      <c r="AOD109"/>
      <c r="AOE109"/>
      <c r="AOF109"/>
      <c r="AOG109"/>
      <c r="AOH109"/>
      <c r="AOI109"/>
      <c r="AOJ109"/>
      <c r="AOK109"/>
      <c r="AOL109"/>
      <c r="AOM109"/>
      <c r="AON109"/>
      <c r="AOO109"/>
      <c r="AOP109"/>
      <c r="AOQ109"/>
      <c r="AOR109"/>
      <c r="AOS109"/>
      <c r="AOT109"/>
      <c r="AOU109"/>
      <c r="AOV109"/>
      <c r="AOW109"/>
      <c r="AOX109"/>
      <c r="AOY109"/>
      <c r="AOZ109"/>
      <c r="APA109"/>
      <c r="APB109"/>
      <c r="APC109"/>
      <c r="APD109"/>
      <c r="APE109"/>
      <c r="APF109"/>
      <c r="APG109"/>
      <c r="APH109"/>
      <c r="API109"/>
      <c r="APJ109"/>
      <c r="APK109"/>
      <c r="APL109"/>
      <c r="APM109"/>
      <c r="APN109"/>
      <c r="APO109"/>
      <c r="APP109"/>
      <c r="APQ109"/>
      <c r="APR109"/>
      <c r="APS109"/>
      <c r="APT109"/>
      <c r="APU109"/>
      <c r="APV109"/>
      <c r="APW109"/>
      <c r="APX109"/>
      <c r="APY109"/>
      <c r="APZ109"/>
      <c r="AQA109"/>
      <c r="AQB109"/>
      <c r="AQC109"/>
      <c r="AQD109"/>
      <c r="AQE109"/>
      <c r="AQF109"/>
      <c r="AQG109"/>
      <c r="AQH109"/>
      <c r="AQI109"/>
      <c r="AQJ109"/>
      <c r="AQK109"/>
      <c r="AQL109"/>
      <c r="AQM109"/>
      <c r="AQN109"/>
      <c r="AQO109"/>
      <c r="AQP109"/>
      <c r="AQQ109"/>
      <c r="AQR109"/>
      <c r="AQS109"/>
      <c r="AQT109"/>
      <c r="AQU109"/>
      <c r="AQV109"/>
      <c r="AQW109"/>
      <c r="AQX109"/>
      <c r="AQY109"/>
      <c r="AQZ109"/>
      <c r="ARA109"/>
      <c r="ARB109"/>
      <c r="ARC109"/>
      <c r="ARD109"/>
      <c r="ARE109"/>
      <c r="ARF109"/>
      <c r="ARG109"/>
      <c r="ARH109"/>
      <c r="ARI109"/>
      <c r="ARJ109"/>
      <c r="ARK109"/>
      <c r="ARL109"/>
      <c r="ARM109"/>
      <c r="ARN109"/>
      <c r="ARO109"/>
      <c r="ARP109"/>
      <c r="ARQ109"/>
      <c r="ARR109"/>
      <c r="ARS109"/>
      <c r="ART109"/>
      <c r="ARU109"/>
      <c r="ARV109"/>
      <c r="ARW109"/>
      <c r="ARX109"/>
      <c r="ARY109"/>
      <c r="ARZ109"/>
      <c r="ASA109"/>
      <c r="ASB109"/>
      <c r="ASC109"/>
      <c r="ASD109"/>
      <c r="ASE109"/>
      <c r="ASF109"/>
      <c r="ASG109"/>
      <c r="ASH109"/>
      <c r="ASI109"/>
      <c r="ASJ109"/>
      <c r="ASK109"/>
      <c r="ASL109"/>
      <c r="ASM109"/>
      <c r="ASN109"/>
      <c r="ASO109"/>
      <c r="ASP109"/>
      <c r="ASQ109"/>
      <c r="ASR109"/>
      <c r="ASS109"/>
      <c r="AST109"/>
      <c r="ASU109"/>
      <c r="ASV109"/>
      <c r="ASW109"/>
      <c r="ASX109"/>
      <c r="ASY109"/>
      <c r="ASZ109"/>
      <c r="ATA109"/>
      <c r="ATB109"/>
      <c r="ATC109"/>
      <c r="ATD109"/>
      <c r="ATE109"/>
      <c r="ATF109"/>
      <c r="ATG109"/>
      <c r="ATH109"/>
      <c r="ATI109"/>
      <c r="ATJ109"/>
      <c r="ATK109"/>
      <c r="ATL109"/>
      <c r="ATM109"/>
      <c r="ATN109"/>
      <c r="ATO109"/>
      <c r="ATP109"/>
      <c r="ATQ109"/>
      <c r="ATR109"/>
      <c r="ATS109"/>
      <c r="ATT109"/>
      <c r="ATU109"/>
      <c r="ATV109"/>
      <c r="ATW109"/>
      <c r="ATX109"/>
      <c r="ATY109"/>
      <c r="ATZ109"/>
      <c r="AUA109"/>
      <c r="AUB109"/>
      <c r="AUC109"/>
      <c r="AUD109"/>
      <c r="AUE109"/>
      <c r="AUF109"/>
      <c r="AUG109"/>
      <c r="AUH109"/>
      <c r="AUI109"/>
      <c r="AUJ109"/>
      <c r="AUK109"/>
      <c r="AUL109"/>
      <c r="AUM109"/>
      <c r="AUN109"/>
      <c r="AUO109"/>
      <c r="AUP109"/>
      <c r="AUQ109"/>
      <c r="AUR109"/>
      <c r="AUS109"/>
      <c r="AUT109"/>
      <c r="AUU109"/>
      <c r="AUV109"/>
      <c r="AUW109"/>
      <c r="AUX109"/>
      <c r="AUY109"/>
      <c r="AUZ109"/>
      <c r="AVA109"/>
      <c r="AVB109"/>
      <c r="AVC109"/>
      <c r="AVD109"/>
      <c r="AVE109"/>
      <c r="AVF109"/>
      <c r="AVG109"/>
      <c r="AVH109"/>
      <c r="AVI109"/>
      <c r="AVJ109"/>
      <c r="AVK109"/>
      <c r="AVL109"/>
      <c r="AVM109"/>
      <c r="AVN109"/>
      <c r="AVO109"/>
      <c r="AVP109"/>
      <c r="AVQ109"/>
      <c r="AVR109"/>
      <c r="AVS109"/>
      <c r="AVT109"/>
      <c r="AVU109"/>
      <c r="AVV109"/>
      <c r="AVW109"/>
      <c r="AVX109"/>
      <c r="AVY109"/>
      <c r="AVZ109"/>
      <c r="AWA109"/>
    </row>
    <row r="110" spans="1:1275" ht="15" x14ac:dyDescent="0.25">
      <c r="A110" s="41" t="s">
        <v>251</v>
      </c>
      <c r="B110" s="40"/>
      <c r="C110" s="40"/>
      <c r="D110" s="40"/>
      <c r="E110" s="40"/>
      <c r="F110" s="40">
        <v>1</v>
      </c>
      <c r="G110" s="40">
        <v>78000</v>
      </c>
      <c r="H110" s="40"/>
      <c r="I110" s="40"/>
      <c r="J110" s="40">
        <v>1</v>
      </c>
      <c r="K110" s="40">
        <v>78000</v>
      </c>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v>1</v>
      </c>
      <c r="AQ110" s="40">
        <v>78000</v>
      </c>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c r="ST110"/>
      <c r="SU110"/>
      <c r="SV110"/>
      <c r="SW110"/>
      <c r="SX110"/>
      <c r="SY110"/>
      <c r="SZ110"/>
      <c r="TA110"/>
      <c r="TB110"/>
      <c r="TC110"/>
      <c r="TD110"/>
      <c r="TE110"/>
      <c r="TF110"/>
      <c r="TG110"/>
      <c r="TH110"/>
      <c r="TI110"/>
      <c r="TJ110"/>
      <c r="TK110"/>
      <c r="TL110"/>
      <c r="TM110"/>
      <c r="TN110"/>
      <c r="TO110"/>
      <c r="TP110"/>
      <c r="TQ110"/>
      <c r="TR110"/>
      <c r="TS110"/>
      <c r="TT110"/>
      <c r="TU110"/>
      <c r="TV110"/>
      <c r="TW110"/>
      <c r="TX110"/>
      <c r="TY110"/>
      <c r="TZ110"/>
      <c r="UA110"/>
      <c r="UB110"/>
      <c r="UC110"/>
      <c r="UD110"/>
      <c r="UE110"/>
      <c r="UF110"/>
      <c r="UG110"/>
      <c r="UH110"/>
      <c r="UI110"/>
      <c r="UJ110"/>
      <c r="UK110"/>
      <c r="UL110"/>
      <c r="UM110"/>
      <c r="UN110"/>
      <c r="UO110"/>
      <c r="UP110"/>
      <c r="UQ110"/>
      <c r="UR110"/>
      <c r="US110"/>
      <c r="UT110"/>
      <c r="UU110"/>
      <c r="UV110"/>
      <c r="UW110"/>
      <c r="UX110"/>
      <c r="UY110"/>
      <c r="UZ110"/>
      <c r="VA110"/>
      <c r="VB110"/>
      <c r="VC110"/>
      <c r="VD110"/>
      <c r="VE110"/>
      <c r="VF110"/>
      <c r="VG110"/>
      <c r="VH110"/>
      <c r="VI110"/>
      <c r="VJ110"/>
      <c r="VK110"/>
      <c r="VL110"/>
      <c r="VM110"/>
      <c r="VN110"/>
      <c r="VO110"/>
      <c r="VP110"/>
      <c r="VQ110"/>
      <c r="VR110"/>
      <c r="VS110"/>
      <c r="VT110"/>
      <c r="VU110"/>
      <c r="VV110"/>
      <c r="VW110"/>
      <c r="VX110"/>
      <c r="VY110"/>
      <c r="VZ110"/>
      <c r="WA110"/>
      <c r="WB110"/>
      <c r="WC110"/>
      <c r="WD110"/>
      <c r="WE110"/>
      <c r="WF110"/>
      <c r="WG110"/>
      <c r="WH110"/>
      <c r="WI110"/>
      <c r="WJ110"/>
      <c r="WK110"/>
      <c r="WL110"/>
      <c r="WM110"/>
      <c r="WN110"/>
      <c r="WO110"/>
      <c r="WP110"/>
      <c r="WQ110"/>
      <c r="WR110"/>
      <c r="WS110"/>
      <c r="WT110"/>
      <c r="WU110"/>
      <c r="WV110"/>
      <c r="WW110"/>
      <c r="WX110"/>
      <c r="WY110"/>
      <c r="WZ110"/>
      <c r="XA110"/>
      <c r="XB110"/>
      <c r="XC110"/>
      <c r="XD110"/>
      <c r="XE110"/>
      <c r="XF110"/>
      <c r="XG110"/>
      <c r="XH110"/>
      <c r="XI110"/>
      <c r="XJ110"/>
      <c r="XK110"/>
      <c r="XL110"/>
      <c r="XM110"/>
      <c r="XN110"/>
      <c r="XO110"/>
      <c r="XP110"/>
      <c r="XQ110"/>
      <c r="XR110"/>
      <c r="XS110"/>
      <c r="XT110"/>
      <c r="XU110"/>
      <c r="XV110"/>
      <c r="XW110"/>
      <c r="XX110"/>
      <c r="XY110"/>
      <c r="XZ110"/>
      <c r="YA110"/>
      <c r="YB110"/>
      <c r="YC110"/>
      <c r="YD110"/>
      <c r="YE110"/>
      <c r="YF110"/>
      <c r="YG110"/>
      <c r="YH110"/>
      <c r="YI110"/>
      <c r="YJ110"/>
      <c r="YK110"/>
      <c r="YL110"/>
      <c r="YM110"/>
      <c r="YN110"/>
      <c r="YO110"/>
      <c r="YP110"/>
      <c r="YQ110"/>
      <c r="YR110"/>
      <c r="YS110"/>
      <c r="YT110"/>
      <c r="YU110"/>
      <c r="YV110"/>
      <c r="YW110"/>
      <c r="YX110"/>
      <c r="YY110"/>
      <c r="YZ110"/>
      <c r="ZA110"/>
      <c r="ZB110"/>
      <c r="ZC110"/>
      <c r="ZD110"/>
      <c r="ZE110"/>
      <c r="ZF110"/>
      <c r="ZG110"/>
      <c r="ZH110"/>
      <c r="ZI110"/>
      <c r="ZJ110"/>
      <c r="ZK110"/>
      <c r="ZL110"/>
      <c r="ZM110"/>
      <c r="ZN110"/>
      <c r="ZO110"/>
      <c r="ZP110"/>
      <c r="ZQ110"/>
      <c r="ZR110"/>
      <c r="ZS110"/>
      <c r="ZT110"/>
      <c r="ZU110"/>
      <c r="ZV110"/>
      <c r="ZW110"/>
      <c r="ZX110"/>
      <c r="ZY110"/>
      <c r="ZZ110"/>
      <c r="AAA110"/>
      <c r="AAB110"/>
      <c r="AAC110"/>
      <c r="AAD110"/>
      <c r="AAE110"/>
      <c r="AAF110"/>
      <c r="AAG110"/>
      <c r="AAH110"/>
      <c r="AAI110"/>
      <c r="AAJ110"/>
      <c r="AAK110"/>
      <c r="AAL110"/>
      <c r="AAM110"/>
      <c r="AAN110"/>
      <c r="AAO110"/>
      <c r="AAP110"/>
      <c r="AAQ110"/>
      <c r="AAR110"/>
      <c r="AAS110"/>
      <c r="AAT110"/>
      <c r="AAU110"/>
      <c r="AAV110"/>
      <c r="AAW110"/>
      <c r="AAX110"/>
      <c r="AAY110"/>
      <c r="AAZ110"/>
      <c r="ABA110"/>
      <c r="ABB110"/>
      <c r="ABC110"/>
      <c r="ABD110"/>
      <c r="ABE110"/>
      <c r="ABF110"/>
      <c r="ABG110"/>
      <c r="ABH110"/>
      <c r="ABI110"/>
      <c r="ABJ110"/>
      <c r="ABK110"/>
      <c r="ABL110"/>
      <c r="ABM110"/>
      <c r="ABN110"/>
      <c r="ABO110"/>
      <c r="ABP110"/>
      <c r="ABQ110"/>
      <c r="ABR110"/>
      <c r="ABS110"/>
      <c r="ABT110"/>
      <c r="ABU110"/>
      <c r="ABV110"/>
      <c r="ABW110"/>
      <c r="ABX110"/>
      <c r="ABY110"/>
      <c r="ABZ110"/>
      <c r="ACA110"/>
      <c r="ACB110"/>
      <c r="ACC110"/>
      <c r="ACD110"/>
      <c r="ACE110"/>
      <c r="ACF110"/>
      <c r="ACG110"/>
      <c r="ACH110"/>
      <c r="ACI110"/>
      <c r="ACJ110"/>
      <c r="ACK110"/>
      <c r="ACL110"/>
      <c r="ACM110"/>
      <c r="ACN110"/>
      <c r="ACO110"/>
      <c r="ACP110"/>
      <c r="ACQ110"/>
      <c r="ACR110"/>
      <c r="ACS110"/>
      <c r="ACT110"/>
      <c r="ACU110"/>
      <c r="ACV110"/>
      <c r="ACW110"/>
      <c r="ACX110"/>
      <c r="ACY110"/>
      <c r="ACZ110"/>
      <c r="ADA110"/>
      <c r="ADB110"/>
      <c r="ADC110"/>
      <c r="ADD110"/>
      <c r="ADE110"/>
      <c r="ADF110"/>
      <c r="ADG110"/>
      <c r="ADH110"/>
      <c r="ADI110"/>
      <c r="ADJ110"/>
      <c r="ADK110"/>
      <c r="ADL110"/>
      <c r="ADM110"/>
      <c r="ADN110"/>
      <c r="ADO110"/>
      <c r="ADP110"/>
      <c r="ADQ110"/>
      <c r="ADR110"/>
      <c r="ADS110"/>
      <c r="ADT110"/>
      <c r="ADU110"/>
      <c r="ADV110"/>
      <c r="ADW110"/>
      <c r="ADX110"/>
      <c r="ADY110"/>
      <c r="ADZ110"/>
      <c r="AEA110"/>
      <c r="AEB110"/>
      <c r="AEC110"/>
      <c r="AED110"/>
      <c r="AEE110"/>
      <c r="AEF110"/>
      <c r="AEG110"/>
      <c r="AEH110"/>
      <c r="AEI110"/>
      <c r="AEJ110"/>
      <c r="AEK110"/>
      <c r="AEL110"/>
      <c r="AEM110"/>
      <c r="AEN110"/>
      <c r="AEO110"/>
      <c r="AEP110"/>
      <c r="AEQ110"/>
      <c r="AER110"/>
      <c r="AES110"/>
      <c r="AET110"/>
      <c r="AEU110"/>
      <c r="AEV110"/>
      <c r="AEW110"/>
      <c r="AEX110"/>
      <c r="AEY110"/>
      <c r="AEZ110"/>
      <c r="AFA110"/>
      <c r="AFB110"/>
      <c r="AFC110"/>
      <c r="AFD110"/>
      <c r="AFE110"/>
      <c r="AFF110"/>
      <c r="AFG110"/>
      <c r="AFH110"/>
      <c r="AFI110"/>
      <c r="AFJ110"/>
      <c r="AFK110"/>
      <c r="AFL110"/>
      <c r="AFM110"/>
      <c r="AFN110"/>
      <c r="AFO110"/>
      <c r="AFP110"/>
      <c r="AFQ110"/>
      <c r="AFR110"/>
      <c r="AFS110"/>
      <c r="AFT110"/>
      <c r="AFU110"/>
      <c r="AFV110"/>
      <c r="AFW110"/>
      <c r="AFX110"/>
      <c r="AFY110"/>
      <c r="AFZ110"/>
      <c r="AGA110"/>
      <c r="AGB110"/>
      <c r="AGC110"/>
      <c r="AGD110"/>
      <c r="AGE110"/>
      <c r="AGF110"/>
      <c r="AGG110"/>
      <c r="AGH110"/>
      <c r="AGI110"/>
      <c r="AGJ110"/>
      <c r="AGK110"/>
      <c r="AGL110"/>
      <c r="AGM110"/>
      <c r="AGN110"/>
      <c r="AGO110"/>
      <c r="AGP110"/>
      <c r="AGQ110"/>
      <c r="AGR110"/>
      <c r="AGS110"/>
      <c r="AGT110"/>
      <c r="AGU110"/>
      <c r="AGV110"/>
      <c r="AGW110"/>
      <c r="AGX110"/>
      <c r="AGY110"/>
      <c r="AGZ110"/>
      <c r="AHA110"/>
      <c r="AHB110"/>
      <c r="AHC110"/>
      <c r="AHD110"/>
      <c r="AHE110"/>
      <c r="AHF110"/>
      <c r="AHG110"/>
      <c r="AHH110"/>
      <c r="AHI110"/>
      <c r="AHJ110"/>
      <c r="AHK110"/>
      <c r="AHL110"/>
      <c r="AHM110"/>
      <c r="AHN110"/>
      <c r="AHO110"/>
      <c r="AHP110"/>
      <c r="AHQ110"/>
      <c r="AHR110"/>
      <c r="AHS110"/>
      <c r="AHT110"/>
      <c r="AHU110"/>
      <c r="AHV110"/>
      <c r="AHW110"/>
      <c r="AHX110"/>
      <c r="AHY110"/>
      <c r="AHZ110"/>
      <c r="AIA110"/>
      <c r="AIB110"/>
      <c r="AIC110"/>
      <c r="AID110"/>
      <c r="AIE110"/>
      <c r="AIF110"/>
      <c r="AIG110"/>
      <c r="AIH110"/>
      <c r="AII110"/>
      <c r="AIJ110"/>
      <c r="AIK110"/>
      <c r="AIL110"/>
      <c r="AIM110"/>
      <c r="AIN110"/>
      <c r="AIO110"/>
      <c r="AIP110"/>
      <c r="AIQ110"/>
      <c r="AIR110"/>
      <c r="AIS110"/>
      <c r="AIT110"/>
      <c r="AIU110"/>
      <c r="AIV110"/>
      <c r="AIW110"/>
      <c r="AIX110"/>
      <c r="AIY110"/>
      <c r="AIZ110"/>
      <c r="AJA110"/>
      <c r="AJB110"/>
      <c r="AJC110"/>
      <c r="AJD110"/>
      <c r="AJE110"/>
      <c r="AJF110"/>
      <c r="AJG110"/>
      <c r="AJH110"/>
      <c r="AJI110"/>
      <c r="AJJ110"/>
      <c r="AJK110"/>
      <c r="AJL110"/>
      <c r="AJM110"/>
      <c r="AJN110"/>
      <c r="AJO110"/>
      <c r="AJP110"/>
      <c r="AJQ110"/>
      <c r="AJR110"/>
      <c r="AJS110"/>
      <c r="AJT110"/>
      <c r="AJU110"/>
      <c r="AJV110"/>
      <c r="AJW110"/>
      <c r="AJX110"/>
      <c r="AJY110"/>
      <c r="AJZ110"/>
      <c r="AKA110"/>
      <c r="AKB110"/>
      <c r="AKC110"/>
      <c r="AKD110"/>
      <c r="AKE110"/>
      <c r="AKF110"/>
      <c r="AKG110"/>
      <c r="AKH110"/>
      <c r="AKI110"/>
      <c r="AKJ110"/>
      <c r="AKK110"/>
      <c r="AKL110"/>
      <c r="AKM110"/>
      <c r="AKN110"/>
      <c r="AKO110"/>
      <c r="AKP110"/>
      <c r="AKQ110"/>
      <c r="AKR110"/>
      <c r="AKS110"/>
      <c r="AKT110"/>
      <c r="AKU110"/>
      <c r="AKV110"/>
      <c r="AKW110"/>
      <c r="AKX110"/>
      <c r="AKY110"/>
      <c r="AKZ110"/>
      <c r="ALA110"/>
      <c r="ALB110"/>
      <c r="ALC110"/>
      <c r="ALD110"/>
      <c r="ALE110"/>
      <c r="ALF110"/>
      <c r="ALG110"/>
      <c r="ALH110"/>
      <c r="ALI110"/>
      <c r="ALJ110"/>
      <c r="ALK110"/>
      <c r="ALL110"/>
      <c r="ALM110"/>
      <c r="ALN110"/>
      <c r="ALO110"/>
      <c r="ALP110"/>
      <c r="ALQ110"/>
      <c r="ALR110"/>
      <c r="ALS110"/>
      <c r="ALT110"/>
      <c r="ALU110"/>
      <c r="ALV110"/>
      <c r="ALW110"/>
      <c r="ALX110"/>
      <c r="ALY110"/>
      <c r="ALZ110"/>
      <c r="AMA110"/>
      <c r="AMB110"/>
      <c r="AMC110"/>
      <c r="AMD110"/>
      <c r="AME110"/>
      <c r="AMF110"/>
      <c r="AMG110"/>
      <c r="AMH110"/>
      <c r="AMI110"/>
      <c r="AMJ110"/>
      <c r="AMK110"/>
      <c r="AML110"/>
      <c r="AMM110"/>
      <c r="AMN110"/>
      <c r="AMO110"/>
      <c r="AMP110"/>
      <c r="AMQ110"/>
      <c r="AMR110"/>
      <c r="AMS110"/>
      <c r="AMT110"/>
      <c r="AMU110"/>
      <c r="AMV110"/>
      <c r="AMW110"/>
      <c r="AMX110"/>
      <c r="AMY110"/>
      <c r="AMZ110"/>
      <c r="ANA110"/>
      <c r="ANB110"/>
      <c r="ANC110"/>
      <c r="AND110"/>
      <c r="ANE110"/>
      <c r="ANF110"/>
      <c r="ANG110"/>
      <c r="ANH110"/>
      <c r="ANI110"/>
      <c r="ANJ110"/>
      <c r="ANK110"/>
      <c r="ANL110"/>
      <c r="ANM110"/>
      <c r="ANN110"/>
      <c r="ANO110"/>
      <c r="ANP110"/>
      <c r="ANQ110"/>
      <c r="ANR110"/>
      <c r="ANS110"/>
      <c r="ANT110"/>
      <c r="ANU110"/>
      <c r="ANV110"/>
      <c r="ANW110"/>
      <c r="ANX110"/>
      <c r="ANY110"/>
      <c r="ANZ110"/>
      <c r="AOA110"/>
      <c r="AOB110"/>
      <c r="AOC110"/>
      <c r="AOD110"/>
      <c r="AOE110"/>
      <c r="AOF110"/>
      <c r="AOG110"/>
      <c r="AOH110"/>
      <c r="AOI110"/>
      <c r="AOJ110"/>
      <c r="AOK110"/>
      <c r="AOL110"/>
      <c r="AOM110"/>
      <c r="AON110"/>
      <c r="AOO110"/>
      <c r="AOP110"/>
      <c r="AOQ110"/>
      <c r="AOR110"/>
      <c r="AOS110"/>
      <c r="AOT110"/>
      <c r="AOU110"/>
      <c r="AOV110"/>
      <c r="AOW110"/>
      <c r="AOX110"/>
      <c r="AOY110"/>
      <c r="AOZ110"/>
      <c r="APA110"/>
      <c r="APB110"/>
      <c r="APC110"/>
      <c r="APD110"/>
      <c r="APE110"/>
      <c r="APF110"/>
      <c r="APG110"/>
      <c r="APH110"/>
      <c r="API110"/>
      <c r="APJ110"/>
      <c r="APK110"/>
      <c r="APL110"/>
      <c r="APM110"/>
      <c r="APN110"/>
      <c r="APO110"/>
      <c r="APP110"/>
      <c r="APQ110"/>
      <c r="APR110"/>
      <c r="APS110"/>
      <c r="APT110"/>
      <c r="APU110"/>
      <c r="APV110"/>
      <c r="APW110"/>
      <c r="APX110"/>
      <c r="APY110"/>
      <c r="APZ110"/>
      <c r="AQA110"/>
      <c r="AQB110"/>
      <c r="AQC110"/>
      <c r="AQD110"/>
      <c r="AQE110"/>
      <c r="AQF110"/>
      <c r="AQG110"/>
      <c r="AQH110"/>
      <c r="AQI110"/>
      <c r="AQJ110"/>
      <c r="AQK110"/>
      <c r="AQL110"/>
      <c r="AQM110"/>
      <c r="AQN110"/>
      <c r="AQO110"/>
      <c r="AQP110"/>
      <c r="AQQ110"/>
      <c r="AQR110"/>
      <c r="AQS110"/>
      <c r="AQT110"/>
      <c r="AQU110"/>
      <c r="AQV110"/>
      <c r="AQW110"/>
      <c r="AQX110"/>
      <c r="AQY110"/>
      <c r="AQZ110"/>
      <c r="ARA110"/>
      <c r="ARB110"/>
      <c r="ARC110"/>
      <c r="ARD110"/>
      <c r="ARE110"/>
      <c r="ARF110"/>
      <c r="ARG110"/>
      <c r="ARH110"/>
      <c r="ARI110"/>
      <c r="ARJ110"/>
      <c r="ARK110"/>
      <c r="ARL110"/>
      <c r="ARM110"/>
      <c r="ARN110"/>
      <c r="ARO110"/>
      <c r="ARP110"/>
      <c r="ARQ110"/>
      <c r="ARR110"/>
      <c r="ARS110"/>
      <c r="ART110"/>
      <c r="ARU110"/>
      <c r="ARV110"/>
      <c r="ARW110"/>
      <c r="ARX110"/>
      <c r="ARY110"/>
      <c r="ARZ110"/>
      <c r="ASA110"/>
      <c r="ASB110"/>
      <c r="ASC110"/>
      <c r="ASD110"/>
      <c r="ASE110"/>
      <c r="ASF110"/>
      <c r="ASG110"/>
      <c r="ASH110"/>
      <c r="ASI110"/>
      <c r="ASJ110"/>
      <c r="ASK110"/>
      <c r="ASL110"/>
      <c r="ASM110"/>
      <c r="ASN110"/>
      <c r="ASO110"/>
      <c r="ASP110"/>
      <c r="ASQ110"/>
      <c r="ASR110"/>
      <c r="ASS110"/>
      <c r="AST110"/>
      <c r="ASU110"/>
      <c r="ASV110"/>
      <c r="ASW110"/>
      <c r="ASX110"/>
      <c r="ASY110"/>
      <c r="ASZ110"/>
      <c r="ATA110"/>
      <c r="ATB110"/>
      <c r="ATC110"/>
      <c r="ATD110"/>
      <c r="ATE110"/>
      <c r="ATF110"/>
      <c r="ATG110"/>
      <c r="ATH110"/>
      <c r="ATI110"/>
      <c r="ATJ110"/>
      <c r="ATK110"/>
      <c r="ATL110"/>
      <c r="ATM110"/>
      <c r="ATN110"/>
      <c r="ATO110"/>
      <c r="ATP110"/>
      <c r="ATQ110"/>
      <c r="ATR110"/>
      <c r="ATS110"/>
      <c r="ATT110"/>
      <c r="ATU110"/>
      <c r="ATV110"/>
      <c r="ATW110"/>
      <c r="ATX110"/>
      <c r="ATY110"/>
      <c r="ATZ110"/>
      <c r="AUA110"/>
      <c r="AUB110"/>
      <c r="AUC110"/>
      <c r="AUD110"/>
      <c r="AUE110"/>
      <c r="AUF110"/>
      <c r="AUG110"/>
      <c r="AUH110"/>
      <c r="AUI110"/>
      <c r="AUJ110"/>
      <c r="AUK110"/>
      <c r="AUL110"/>
      <c r="AUM110"/>
      <c r="AUN110"/>
      <c r="AUO110"/>
      <c r="AUP110"/>
      <c r="AUQ110"/>
      <c r="AUR110"/>
      <c r="AUS110"/>
      <c r="AUT110"/>
      <c r="AUU110"/>
      <c r="AUV110"/>
      <c r="AUW110"/>
      <c r="AUX110"/>
      <c r="AUY110"/>
      <c r="AUZ110"/>
      <c r="AVA110"/>
      <c r="AVB110"/>
      <c r="AVC110"/>
      <c r="AVD110"/>
      <c r="AVE110"/>
      <c r="AVF110"/>
      <c r="AVG110"/>
      <c r="AVH110"/>
      <c r="AVI110"/>
      <c r="AVJ110"/>
      <c r="AVK110"/>
      <c r="AVL110"/>
      <c r="AVM110"/>
      <c r="AVN110"/>
      <c r="AVO110"/>
      <c r="AVP110"/>
      <c r="AVQ110"/>
      <c r="AVR110"/>
      <c r="AVS110"/>
      <c r="AVT110"/>
      <c r="AVU110"/>
      <c r="AVV110"/>
      <c r="AVW110"/>
      <c r="AVX110"/>
      <c r="AVY110"/>
      <c r="AVZ110"/>
      <c r="AWA110"/>
    </row>
    <row r="111" spans="1:1275" ht="15" x14ac:dyDescent="0.25">
      <c r="A111" s="41" t="s">
        <v>140</v>
      </c>
      <c r="B111" s="40"/>
      <c r="C111" s="40"/>
      <c r="D111" s="40">
        <v>1</v>
      </c>
      <c r="E111" s="40">
        <v>131675.52225194403</v>
      </c>
      <c r="F111" s="40">
        <v>5</v>
      </c>
      <c r="G111" s="40">
        <v>29489.483466187434</v>
      </c>
      <c r="H111" s="40">
        <v>3</v>
      </c>
      <c r="I111" s="40">
        <v>38266.739657172213</v>
      </c>
      <c r="J111" s="40">
        <v>9</v>
      </c>
      <c r="K111" s="40">
        <v>43769.239839377529</v>
      </c>
      <c r="L111" s="40"/>
      <c r="M111" s="40"/>
      <c r="N111" s="40"/>
      <c r="O111" s="40"/>
      <c r="P111" s="40">
        <v>2</v>
      </c>
      <c r="Q111" s="40">
        <v>48315.306791774667</v>
      </c>
      <c r="R111" s="40">
        <v>3</v>
      </c>
      <c r="S111" s="40">
        <v>31837.424568214017</v>
      </c>
      <c r="T111" s="40">
        <v>5</v>
      </c>
      <c r="U111" s="40">
        <v>38428.577457638276</v>
      </c>
      <c r="V111" s="40"/>
      <c r="W111" s="40"/>
      <c r="X111" s="40">
        <v>1</v>
      </c>
      <c r="Y111" s="40">
        <v>29261.227167098674</v>
      </c>
      <c r="Z111" s="40">
        <v>2</v>
      </c>
      <c r="AA111" s="40">
        <v>88750</v>
      </c>
      <c r="AB111" s="40">
        <v>1</v>
      </c>
      <c r="AC111" s="40">
        <v>109729.60187662003</v>
      </c>
      <c r="AD111" s="40">
        <v>4</v>
      </c>
      <c r="AE111" s="40">
        <v>79122.707260929674</v>
      </c>
      <c r="AF111" s="40"/>
      <c r="AG111" s="40"/>
      <c r="AH111" s="40"/>
      <c r="AI111" s="40"/>
      <c r="AJ111" s="40"/>
      <c r="AK111" s="40"/>
      <c r="AL111" s="40">
        <v>1</v>
      </c>
      <c r="AM111" s="40">
        <v>39000</v>
      </c>
      <c r="AN111" s="40">
        <v>1</v>
      </c>
      <c r="AO111" s="40">
        <v>39000</v>
      </c>
      <c r="AP111" s="40">
        <v>19</v>
      </c>
      <c r="AQ111" s="40">
        <v>49555.624994016202</v>
      </c>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c r="MW111"/>
      <c r="MX111"/>
      <c r="MY111"/>
      <c r="MZ111"/>
      <c r="NA111"/>
      <c r="NB111"/>
      <c r="NC111"/>
      <c r="ND111"/>
      <c r="NE111"/>
      <c r="NF111"/>
      <c r="NG111"/>
      <c r="NH111"/>
      <c r="NI111"/>
      <c r="NJ111"/>
      <c r="NK111"/>
      <c r="NL111"/>
      <c r="NM111"/>
      <c r="NN111"/>
      <c r="NO111"/>
      <c r="NP111"/>
      <c r="NQ111"/>
      <c r="NR111"/>
      <c r="NS111"/>
      <c r="NT111"/>
      <c r="NU111"/>
      <c r="NV111"/>
      <c r="NW111"/>
      <c r="NX111"/>
      <c r="NY111"/>
      <c r="NZ111"/>
      <c r="OA111"/>
      <c r="OB111"/>
      <c r="OC111"/>
      <c r="OD111"/>
      <c r="OE111"/>
      <c r="OF111"/>
      <c r="OG111"/>
      <c r="OH111"/>
      <c r="OI111"/>
      <c r="OJ111"/>
      <c r="OK111"/>
      <c r="OL111"/>
      <c r="OM111"/>
      <c r="ON111"/>
      <c r="OO111"/>
      <c r="OP111"/>
      <c r="OQ111"/>
      <c r="OR111"/>
      <c r="OS111"/>
      <c r="OT111"/>
      <c r="OU111"/>
      <c r="OV111"/>
      <c r="OW111"/>
      <c r="OX111"/>
      <c r="OY111"/>
      <c r="OZ111"/>
      <c r="PA111"/>
      <c r="PB111"/>
      <c r="PC111"/>
      <c r="PD111"/>
      <c r="PE111"/>
      <c r="PF111"/>
      <c r="PG111"/>
      <c r="PH111"/>
      <c r="PI111"/>
      <c r="PJ111"/>
      <c r="PK111"/>
      <c r="PL111"/>
      <c r="PM111"/>
      <c r="PN111"/>
      <c r="PO111"/>
      <c r="PP111"/>
      <c r="PQ111"/>
      <c r="PR111"/>
      <c r="PS111"/>
      <c r="PT111"/>
      <c r="PU111"/>
      <c r="PV111"/>
      <c r="PW111"/>
      <c r="PX111"/>
      <c r="PY111"/>
      <c r="PZ111"/>
      <c r="QA111"/>
      <c r="QB111"/>
      <c r="QC111"/>
      <c r="QD111"/>
      <c r="QE111"/>
      <c r="QF111"/>
      <c r="QG111"/>
      <c r="QH111"/>
      <c r="QI111"/>
      <c r="QJ111"/>
      <c r="QK111"/>
      <c r="QL111"/>
      <c r="QM111"/>
      <c r="QN111"/>
      <c r="QO111"/>
      <c r="QP111"/>
      <c r="QQ111"/>
      <c r="QR111"/>
      <c r="QS111"/>
      <c r="QT111"/>
      <c r="QU111"/>
      <c r="QV111"/>
      <c r="QW111"/>
      <c r="QX111"/>
      <c r="QY111"/>
      <c r="QZ111"/>
      <c r="RA111"/>
      <c r="RB111"/>
      <c r="RC111"/>
      <c r="RD111"/>
      <c r="RE111"/>
      <c r="RF111"/>
      <c r="RG111"/>
      <c r="RH111"/>
      <c r="RI111"/>
      <c r="RJ111"/>
      <c r="RK111"/>
      <c r="RL111"/>
      <c r="RM111"/>
      <c r="RN111"/>
      <c r="RO111"/>
      <c r="RP111"/>
      <c r="RQ111"/>
      <c r="RR111"/>
      <c r="RS111"/>
      <c r="RT111"/>
      <c r="RU111"/>
      <c r="RV111"/>
      <c r="RW111"/>
      <c r="RX111"/>
      <c r="RY111"/>
      <c r="RZ111"/>
      <c r="SA111"/>
      <c r="SB111"/>
      <c r="SC111"/>
      <c r="SD111"/>
      <c r="SE111"/>
      <c r="SF111"/>
      <c r="SG111"/>
      <c r="SH111"/>
      <c r="SI111"/>
      <c r="SJ111"/>
      <c r="SK111"/>
      <c r="SL111"/>
      <c r="SM111"/>
      <c r="SN111"/>
      <c r="SO111"/>
      <c r="SP111"/>
      <c r="SQ111"/>
      <c r="SR111"/>
      <c r="SS111"/>
      <c r="ST111"/>
      <c r="SU111"/>
      <c r="SV111"/>
      <c r="SW111"/>
      <c r="SX111"/>
      <c r="SY111"/>
      <c r="SZ111"/>
      <c r="TA111"/>
      <c r="TB111"/>
      <c r="TC111"/>
      <c r="TD111"/>
      <c r="TE111"/>
      <c r="TF111"/>
      <c r="TG111"/>
      <c r="TH111"/>
      <c r="TI111"/>
      <c r="TJ111"/>
      <c r="TK111"/>
      <c r="TL111"/>
      <c r="TM111"/>
      <c r="TN111"/>
      <c r="TO111"/>
      <c r="TP111"/>
      <c r="TQ111"/>
      <c r="TR111"/>
      <c r="TS111"/>
      <c r="TT111"/>
      <c r="TU111"/>
      <c r="TV111"/>
      <c r="TW111"/>
      <c r="TX111"/>
      <c r="TY111"/>
      <c r="TZ111"/>
      <c r="UA111"/>
      <c r="UB111"/>
      <c r="UC111"/>
      <c r="UD111"/>
      <c r="UE111"/>
      <c r="UF111"/>
      <c r="UG111"/>
      <c r="UH111"/>
      <c r="UI111"/>
      <c r="UJ111"/>
      <c r="UK111"/>
      <c r="UL111"/>
      <c r="UM111"/>
      <c r="UN111"/>
      <c r="UO111"/>
      <c r="UP111"/>
      <c r="UQ111"/>
      <c r="UR111"/>
      <c r="US111"/>
      <c r="UT111"/>
      <c r="UU111"/>
      <c r="UV111"/>
      <c r="UW111"/>
      <c r="UX111"/>
      <c r="UY111"/>
      <c r="UZ111"/>
      <c r="VA111"/>
      <c r="VB111"/>
      <c r="VC111"/>
      <c r="VD111"/>
      <c r="VE111"/>
      <c r="VF111"/>
      <c r="VG111"/>
      <c r="VH111"/>
      <c r="VI111"/>
      <c r="VJ111"/>
      <c r="VK111"/>
      <c r="VL111"/>
      <c r="VM111"/>
      <c r="VN111"/>
      <c r="VO111"/>
      <c r="VP111"/>
      <c r="VQ111"/>
      <c r="VR111"/>
      <c r="VS111"/>
      <c r="VT111"/>
      <c r="VU111"/>
      <c r="VV111"/>
      <c r="VW111"/>
      <c r="VX111"/>
      <c r="VY111"/>
      <c r="VZ111"/>
      <c r="WA111"/>
      <c r="WB111"/>
      <c r="WC111"/>
      <c r="WD111"/>
      <c r="WE111"/>
      <c r="WF111"/>
      <c r="WG111"/>
      <c r="WH111"/>
      <c r="WI111"/>
      <c r="WJ111"/>
      <c r="WK111"/>
      <c r="WL111"/>
      <c r="WM111"/>
      <c r="WN111"/>
      <c r="WO111"/>
      <c r="WP111"/>
      <c r="WQ111"/>
      <c r="WR111"/>
      <c r="WS111"/>
      <c r="WT111"/>
      <c r="WU111"/>
      <c r="WV111"/>
      <c r="WW111"/>
      <c r="WX111"/>
      <c r="WY111"/>
      <c r="WZ111"/>
      <c r="XA111"/>
      <c r="XB111"/>
      <c r="XC111"/>
      <c r="XD111"/>
      <c r="XE111"/>
      <c r="XF111"/>
      <c r="XG111"/>
      <c r="XH111"/>
      <c r="XI111"/>
      <c r="XJ111"/>
      <c r="XK111"/>
      <c r="XL111"/>
      <c r="XM111"/>
      <c r="XN111"/>
      <c r="XO111"/>
      <c r="XP111"/>
      <c r="XQ111"/>
      <c r="XR111"/>
      <c r="XS111"/>
      <c r="XT111"/>
      <c r="XU111"/>
      <c r="XV111"/>
      <c r="XW111"/>
      <c r="XX111"/>
      <c r="XY111"/>
      <c r="XZ111"/>
      <c r="YA111"/>
      <c r="YB111"/>
      <c r="YC111"/>
      <c r="YD111"/>
      <c r="YE111"/>
      <c r="YF111"/>
      <c r="YG111"/>
      <c r="YH111"/>
      <c r="YI111"/>
      <c r="YJ111"/>
      <c r="YK111"/>
      <c r="YL111"/>
      <c r="YM111"/>
      <c r="YN111"/>
      <c r="YO111"/>
      <c r="YP111"/>
      <c r="YQ111"/>
      <c r="YR111"/>
      <c r="YS111"/>
      <c r="YT111"/>
      <c r="YU111"/>
      <c r="YV111"/>
      <c r="YW111"/>
      <c r="YX111"/>
      <c r="YY111"/>
      <c r="YZ111"/>
      <c r="ZA111"/>
      <c r="ZB111"/>
      <c r="ZC111"/>
      <c r="ZD111"/>
      <c r="ZE111"/>
      <c r="ZF111"/>
      <c r="ZG111"/>
      <c r="ZH111"/>
      <c r="ZI111"/>
      <c r="ZJ111"/>
      <c r="ZK111"/>
      <c r="ZL111"/>
      <c r="ZM111"/>
      <c r="ZN111"/>
      <c r="ZO111"/>
      <c r="ZP111"/>
      <c r="ZQ111"/>
      <c r="ZR111"/>
      <c r="ZS111"/>
      <c r="ZT111"/>
      <c r="ZU111"/>
      <c r="ZV111"/>
      <c r="ZW111"/>
      <c r="ZX111"/>
      <c r="ZY111"/>
      <c r="ZZ111"/>
      <c r="AAA111"/>
      <c r="AAB111"/>
      <c r="AAC111"/>
      <c r="AAD111"/>
      <c r="AAE111"/>
      <c r="AAF111"/>
      <c r="AAG111"/>
      <c r="AAH111"/>
      <c r="AAI111"/>
      <c r="AAJ111"/>
      <c r="AAK111"/>
      <c r="AAL111"/>
      <c r="AAM111"/>
      <c r="AAN111"/>
      <c r="AAO111"/>
      <c r="AAP111"/>
      <c r="AAQ111"/>
      <c r="AAR111"/>
      <c r="AAS111"/>
      <c r="AAT111"/>
      <c r="AAU111"/>
      <c r="AAV111"/>
      <c r="AAW111"/>
      <c r="AAX111"/>
      <c r="AAY111"/>
      <c r="AAZ111"/>
      <c r="ABA111"/>
      <c r="ABB111"/>
      <c r="ABC111"/>
      <c r="ABD111"/>
      <c r="ABE111"/>
      <c r="ABF111"/>
      <c r="ABG111"/>
      <c r="ABH111"/>
      <c r="ABI111"/>
      <c r="ABJ111"/>
      <c r="ABK111"/>
      <c r="ABL111"/>
      <c r="ABM111"/>
      <c r="ABN111"/>
      <c r="ABO111"/>
      <c r="ABP111"/>
      <c r="ABQ111"/>
      <c r="ABR111"/>
      <c r="ABS111"/>
      <c r="ABT111"/>
      <c r="ABU111"/>
      <c r="ABV111"/>
      <c r="ABW111"/>
      <c r="ABX111"/>
      <c r="ABY111"/>
      <c r="ABZ111"/>
      <c r="ACA111"/>
      <c r="ACB111"/>
      <c r="ACC111"/>
      <c r="ACD111"/>
      <c r="ACE111"/>
      <c r="ACF111"/>
      <c r="ACG111"/>
      <c r="ACH111"/>
      <c r="ACI111"/>
      <c r="ACJ111"/>
      <c r="ACK111"/>
      <c r="ACL111"/>
      <c r="ACM111"/>
      <c r="ACN111"/>
      <c r="ACO111"/>
      <c r="ACP111"/>
      <c r="ACQ111"/>
      <c r="ACR111"/>
      <c r="ACS111"/>
      <c r="ACT111"/>
      <c r="ACU111"/>
      <c r="ACV111"/>
      <c r="ACW111"/>
      <c r="ACX111"/>
      <c r="ACY111"/>
      <c r="ACZ111"/>
      <c r="ADA111"/>
      <c r="ADB111"/>
      <c r="ADC111"/>
      <c r="ADD111"/>
      <c r="ADE111"/>
      <c r="ADF111"/>
      <c r="ADG111"/>
      <c r="ADH111"/>
      <c r="ADI111"/>
      <c r="ADJ111"/>
      <c r="ADK111"/>
      <c r="ADL111"/>
      <c r="ADM111"/>
      <c r="ADN111"/>
      <c r="ADO111"/>
      <c r="ADP111"/>
      <c r="ADQ111"/>
      <c r="ADR111"/>
      <c r="ADS111"/>
      <c r="ADT111"/>
      <c r="ADU111"/>
      <c r="ADV111"/>
      <c r="ADW111"/>
      <c r="ADX111"/>
      <c r="ADY111"/>
      <c r="ADZ111"/>
      <c r="AEA111"/>
      <c r="AEB111"/>
      <c r="AEC111"/>
      <c r="AED111"/>
      <c r="AEE111"/>
      <c r="AEF111"/>
      <c r="AEG111"/>
      <c r="AEH111"/>
      <c r="AEI111"/>
      <c r="AEJ111"/>
      <c r="AEK111"/>
      <c r="AEL111"/>
      <c r="AEM111"/>
      <c r="AEN111"/>
      <c r="AEO111"/>
      <c r="AEP111"/>
      <c r="AEQ111"/>
      <c r="AER111"/>
      <c r="AES111"/>
      <c r="AET111"/>
      <c r="AEU111"/>
      <c r="AEV111"/>
      <c r="AEW111"/>
      <c r="AEX111"/>
      <c r="AEY111"/>
      <c r="AEZ111"/>
      <c r="AFA111"/>
      <c r="AFB111"/>
      <c r="AFC111"/>
      <c r="AFD111"/>
      <c r="AFE111"/>
      <c r="AFF111"/>
      <c r="AFG111"/>
      <c r="AFH111"/>
      <c r="AFI111"/>
      <c r="AFJ111"/>
      <c r="AFK111"/>
      <c r="AFL111"/>
      <c r="AFM111"/>
      <c r="AFN111"/>
      <c r="AFO111"/>
      <c r="AFP111"/>
      <c r="AFQ111"/>
      <c r="AFR111"/>
      <c r="AFS111"/>
      <c r="AFT111"/>
      <c r="AFU111"/>
      <c r="AFV111"/>
      <c r="AFW111"/>
      <c r="AFX111"/>
      <c r="AFY111"/>
      <c r="AFZ111"/>
      <c r="AGA111"/>
      <c r="AGB111"/>
      <c r="AGC111"/>
      <c r="AGD111"/>
      <c r="AGE111"/>
      <c r="AGF111"/>
      <c r="AGG111"/>
      <c r="AGH111"/>
      <c r="AGI111"/>
      <c r="AGJ111"/>
      <c r="AGK111"/>
      <c r="AGL111"/>
      <c r="AGM111"/>
      <c r="AGN111"/>
      <c r="AGO111"/>
      <c r="AGP111"/>
      <c r="AGQ111"/>
      <c r="AGR111"/>
      <c r="AGS111"/>
      <c r="AGT111"/>
      <c r="AGU111"/>
      <c r="AGV111"/>
      <c r="AGW111"/>
      <c r="AGX111"/>
      <c r="AGY111"/>
      <c r="AGZ111"/>
      <c r="AHA111"/>
      <c r="AHB111"/>
      <c r="AHC111"/>
      <c r="AHD111"/>
      <c r="AHE111"/>
      <c r="AHF111"/>
      <c r="AHG111"/>
      <c r="AHH111"/>
      <c r="AHI111"/>
      <c r="AHJ111"/>
      <c r="AHK111"/>
      <c r="AHL111"/>
      <c r="AHM111"/>
      <c r="AHN111"/>
      <c r="AHO111"/>
      <c r="AHP111"/>
      <c r="AHQ111"/>
      <c r="AHR111"/>
      <c r="AHS111"/>
      <c r="AHT111"/>
      <c r="AHU111"/>
      <c r="AHV111"/>
      <c r="AHW111"/>
      <c r="AHX111"/>
      <c r="AHY111"/>
      <c r="AHZ111"/>
      <c r="AIA111"/>
      <c r="AIB111"/>
      <c r="AIC111"/>
      <c r="AID111"/>
      <c r="AIE111"/>
      <c r="AIF111"/>
      <c r="AIG111"/>
      <c r="AIH111"/>
      <c r="AII111"/>
      <c r="AIJ111"/>
      <c r="AIK111"/>
      <c r="AIL111"/>
      <c r="AIM111"/>
      <c r="AIN111"/>
      <c r="AIO111"/>
      <c r="AIP111"/>
      <c r="AIQ111"/>
      <c r="AIR111"/>
      <c r="AIS111"/>
      <c r="AIT111"/>
      <c r="AIU111"/>
      <c r="AIV111"/>
      <c r="AIW111"/>
      <c r="AIX111"/>
      <c r="AIY111"/>
      <c r="AIZ111"/>
      <c r="AJA111"/>
      <c r="AJB111"/>
      <c r="AJC111"/>
      <c r="AJD111"/>
      <c r="AJE111"/>
      <c r="AJF111"/>
      <c r="AJG111"/>
      <c r="AJH111"/>
      <c r="AJI111"/>
      <c r="AJJ111"/>
      <c r="AJK111"/>
      <c r="AJL111"/>
      <c r="AJM111"/>
      <c r="AJN111"/>
      <c r="AJO111"/>
      <c r="AJP111"/>
      <c r="AJQ111"/>
      <c r="AJR111"/>
      <c r="AJS111"/>
      <c r="AJT111"/>
      <c r="AJU111"/>
      <c r="AJV111"/>
      <c r="AJW111"/>
      <c r="AJX111"/>
      <c r="AJY111"/>
      <c r="AJZ111"/>
      <c r="AKA111"/>
      <c r="AKB111"/>
      <c r="AKC111"/>
      <c r="AKD111"/>
      <c r="AKE111"/>
      <c r="AKF111"/>
      <c r="AKG111"/>
      <c r="AKH111"/>
      <c r="AKI111"/>
      <c r="AKJ111"/>
      <c r="AKK111"/>
      <c r="AKL111"/>
      <c r="AKM111"/>
      <c r="AKN111"/>
      <c r="AKO111"/>
      <c r="AKP111"/>
      <c r="AKQ111"/>
      <c r="AKR111"/>
      <c r="AKS111"/>
      <c r="AKT111"/>
      <c r="AKU111"/>
      <c r="AKV111"/>
      <c r="AKW111"/>
      <c r="AKX111"/>
      <c r="AKY111"/>
      <c r="AKZ111"/>
      <c r="ALA111"/>
      <c r="ALB111"/>
      <c r="ALC111"/>
      <c r="ALD111"/>
      <c r="ALE111"/>
      <c r="ALF111"/>
      <c r="ALG111"/>
      <c r="ALH111"/>
      <c r="ALI111"/>
      <c r="ALJ111"/>
      <c r="ALK111"/>
      <c r="ALL111"/>
      <c r="ALM111"/>
      <c r="ALN111"/>
      <c r="ALO111"/>
      <c r="ALP111"/>
      <c r="ALQ111"/>
      <c r="ALR111"/>
      <c r="ALS111"/>
      <c r="ALT111"/>
      <c r="ALU111"/>
      <c r="ALV111"/>
      <c r="ALW111"/>
      <c r="ALX111"/>
      <c r="ALY111"/>
      <c r="ALZ111"/>
      <c r="AMA111"/>
      <c r="AMB111"/>
      <c r="AMC111"/>
      <c r="AMD111"/>
      <c r="AME111"/>
      <c r="AMF111"/>
      <c r="AMG111"/>
      <c r="AMH111"/>
      <c r="AMI111"/>
      <c r="AMJ111"/>
      <c r="AMK111"/>
      <c r="AML111"/>
      <c r="AMM111"/>
      <c r="AMN111"/>
      <c r="AMO111"/>
      <c r="AMP111"/>
      <c r="AMQ111"/>
      <c r="AMR111"/>
      <c r="AMS111"/>
      <c r="AMT111"/>
      <c r="AMU111"/>
      <c r="AMV111"/>
      <c r="AMW111"/>
      <c r="AMX111"/>
      <c r="AMY111"/>
      <c r="AMZ111"/>
      <c r="ANA111"/>
      <c r="ANB111"/>
      <c r="ANC111"/>
      <c r="AND111"/>
      <c r="ANE111"/>
      <c r="ANF111"/>
      <c r="ANG111"/>
      <c r="ANH111"/>
      <c r="ANI111"/>
      <c r="ANJ111"/>
      <c r="ANK111"/>
      <c r="ANL111"/>
      <c r="ANM111"/>
      <c r="ANN111"/>
      <c r="ANO111"/>
      <c r="ANP111"/>
      <c r="ANQ111"/>
      <c r="ANR111"/>
      <c r="ANS111"/>
      <c r="ANT111"/>
      <c r="ANU111"/>
      <c r="ANV111"/>
      <c r="ANW111"/>
      <c r="ANX111"/>
      <c r="ANY111"/>
      <c r="ANZ111"/>
      <c r="AOA111"/>
      <c r="AOB111"/>
      <c r="AOC111"/>
      <c r="AOD111"/>
      <c r="AOE111"/>
      <c r="AOF111"/>
      <c r="AOG111"/>
      <c r="AOH111"/>
      <c r="AOI111"/>
      <c r="AOJ111"/>
      <c r="AOK111"/>
      <c r="AOL111"/>
      <c r="AOM111"/>
      <c r="AON111"/>
      <c r="AOO111"/>
      <c r="AOP111"/>
      <c r="AOQ111"/>
      <c r="AOR111"/>
      <c r="AOS111"/>
      <c r="AOT111"/>
      <c r="AOU111"/>
      <c r="AOV111"/>
      <c r="AOW111"/>
      <c r="AOX111"/>
      <c r="AOY111"/>
      <c r="AOZ111"/>
      <c r="APA111"/>
      <c r="APB111"/>
      <c r="APC111"/>
      <c r="APD111"/>
      <c r="APE111"/>
      <c r="APF111"/>
      <c r="APG111"/>
      <c r="APH111"/>
      <c r="API111"/>
      <c r="APJ111"/>
      <c r="APK111"/>
      <c r="APL111"/>
      <c r="APM111"/>
      <c r="APN111"/>
      <c r="APO111"/>
      <c r="APP111"/>
      <c r="APQ111"/>
      <c r="APR111"/>
      <c r="APS111"/>
      <c r="APT111"/>
      <c r="APU111"/>
      <c r="APV111"/>
      <c r="APW111"/>
      <c r="APX111"/>
      <c r="APY111"/>
      <c r="APZ111"/>
      <c r="AQA111"/>
      <c r="AQB111"/>
      <c r="AQC111"/>
      <c r="AQD111"/>
      <c r="AQE111"/>
      <c r="AQF111"/>
      <c r="AQG111"/>
      <c r="AQH111"/>
      <c r="AQI111"/>
      <c r="AQJ111"/>
      <c r="AQK111"/>
      <c r="AQL111"/>
      <c r="AQM111"/>
      <c r="AQN111"/>
      <c r="AQO111"/>
      <c r="AQP111"/>
      <c r="AQQ111"/>
      <c r="AQR111"/>
      <c r="AQS111"/>
      <c r="AQT111"/>
      <c r="AQU111"/>
      <c r="AQV111"/>
      <c r="AQW111"/>
      <c r="AQX111"/>
      <c r="AQY111"/>
      <c r="AQZ111"/>
      <c r="ARA111"/>
      <c r="ARB111"/>
      <c r="ARC111"/>
      <c r="ARD111"/>
      <c r="ARE111"/>
      <c r="ARF111"/>
      <c r="ARG111"/>
      <c r="ARH111"/>
      <c r="ARI111"/>
      <c r="ARJ111"/>
      <c r="ARK111"/>
      <c r="ARL111"/>
      <c r="ARM111"/>
      <c r="ARN111"/>
      <c r="ARO111"/>
      <c r="ARP111"/>
      <c r="ARQ111"/>
      <c r="ARR111"/>
      <c r="ARS111"/>
      <c r="ART111"/>
      <c r="ARU111"/>
      <c r="ARV111"/>
      <c r="ARW111"/>
      <c r="ARX111"/>
      <c r="ARY111"/>
      <c r="ARZ111"/>
      <c r="ASA111"/>
      <c r="ASB111"/>
      <c r="ASC111"/>
      <c r="ASD111"/>
      <c r="ASE111"/>
      <c r="ASF111"/>
      <c r="ASG111"/>
      <c r="ASH111"/>
      <c r="ASI111"/>
      <c r="ASJ111"/>
      <c r="ASK111"/>
      <c r="ASL111"/>
      <c r="ASM111"/>
      <c r="ASN111"/>
      <c r="ASO111"/>
      <c r="ASP111"/>
      <c r="ASQ111"/>
      <c r="ASR111"/>
      <c r="ASS111"/>
      <c r="AST111"/>
      <c r="ASU111"/>
      <c r="ASV111"/>
      <c r="ASW111"/>
      <c r="ASX111"/>
      <c r="ASY111"/>
      <c r="ASZ111"/>
      <c r="ATA111"/>
      <c r="ATB111"/>
      <c r="ATC111"/>
      <c r="ATD111"/>
      <c r="ATE111"/>
      <c r="ATF111"/>
      <c r="ATG111"/>
      <c r="ATH111"/>
      <c r="ATI111"/>
      <c r="ATJ111"/>
      <c r="ATK111"/>
      <c r="ATL111"/>
      <c r="ATM111"/>
      <c r="ATN111"/>
      <c r="ATO111"/>
      <c r="ATP111"/>
      <c r="ATQ111"/>
      <c r="ATR111"/>
      <c r="ATS111"/>
      <c r="ATT111"/>
      <c r="ATU111"/>
      <c r="ATV111"/>
      <c r="ATW111"/>
      <c r="ATX111"/>
      <c r="ATY111"/>
      <c r="ATZ111"/>
      <c r="AUA111"/>
      <c r="AUB111"/>
      <c r="AUC111"/>
      <c r="AUD111"/>
      <c r="AUE111"/>
      <c r="AUF111"/>
      <c r="AUG111"/>
      <c r="AUH111"/>
      <c r="AUI111"/>
      <c r="AUJ111"/>
      <c r="AUK111"/>
      <c r="AUL111"/>
      <c r="AUM111"/>
      <c r="AUN111"/>
      <c r="AUO111"/>
      <c r="AUP111"/>
      <c r="AUQ111"/>
      <c r="AUR111"/>
      <c r="AUS111"/>
      <c r="AUT111"/>
      <c r="AUU111"/>
      <c r="AUV111"/>
      <c r="AUW111"/>
      <c r="AUX111"/>
      <c r="AUY111"/>
      <c r="AUZ111"/>
      <c r="AVA111"/>
      <c r="AVB111"/>
      <c r="AVC111"/>
      <c r="AVD111"/>
      <c r="AVE111"/>
      <c r="AVF111"/>
      <c r="AVG111"/>
      <c r="AVH111"/>
      <c r="AVI111"/>
      <c r="AVJ111"/>
      <c r="AVK111"/>
      <c r="AVL111"/>
      <c r="AVM111"/>
      <c r="AVN111"/>
      <c r="AVO111"/>
      <c r="AVP111"/>
      <c r="AVQ111"/>
      <c r="AVR111"/>
      <c r="AVS111"/>
      <c r="AVT111"/>
      <c r="AVU111"/>
      <c r="AVV111"/>
      <c r="AVW111"/>
      <c r="AVX111"/>
      <c r="AVY111"/>
      <c r="AVZ111"/>
      <c r="AWA111"/>
    </row>
    <row r="112" spans="1:1275" ht="15" x14ac:dyDescent="0.25">
      <c r="A112" s="41" t="s">
        <v>257</v>
      </c>
      <c r="B112" s="40"/>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v>1</v>
      </c>
      <c r="AK112" s="40">
        <v>11000</v>
      </c>
      <c r="AL112" s="40"/>
      <c r="AM112" s="40"/>
      <c r="AN112" s="40">
        <v>1</v>
      </c>
      <c r="AO112" s="40">
        <v>11000</v>
      </c>
      <c r="AP112" s="40">
        <v>1</v>
      </c>
      <c r="AQ112" s="40">
        <v>11000</v>
      </c>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c r="MW112"/>
      <c r="MX112"/>
      <c r="MY112"/>
      <c r="MZ112"/>
      <c r="NA112"/>
      <c r="NB112"/>
      <c r="NC112"/>
      <c r="ND112"/>
      <c r="NE112"/>
      <c r="NF112"/>
      <c r="NG112"/>
      <c r="NH112"/>
      <c r="NI112"/>
      <c r="NJ112"/>
      <c r="NK112"/>
      <c r="NL112"/>
      <c r="NM112"/>
      <c r="NN112"/>
      <c r="NO112"/>
      <c r="NP112"/>
      <c r="NQ112"/>
      <c r="NR112"/>
      <c r="NS112"/>
      <c r="NT112"/>
      <c r="NU112"/>
      <c r="NV112"/>
      <c r="NW112"/>
      <c r="NX112"/>
      <c r="NY112"/>
      <c r="NZ112"/>
      <c r="OA112"/>
      <c r="OB112"/>
      <c r="OC112"/>
      <c r="OD112"/>
      <c r="OE112"/>
      <c r="OF112"/>
      <c r="OG112"/>
      <c r="OH112"/>
      <c r="OI112"/>
      <c r="OJ112"/>
      <c r="OK112"/>
      <c r="OL112"/>
      <c r="OM112"/>
      <c r="ON112"/>
      <c r="OO112"/>
      <c r="OP112"/>
      <c r="OQ112"/>
      <c r="OR112"/>
      <c r="OS112"/>
      <c r="OT112"/>
      <c r="OU112"/>
      <c r="OV112"/>
      <c r="OW112"/>
      <c r="OX112"/>
      <c r="OY112"/>
      <c r="OZ112"/>
      <c r="PA112"/>
      <c r="PB112"/>
      <c r="PC112"/>
      <c r="PD112"/>
      <c r="PE112"/>
      <c r="PF112"/>
      <c r="PG112"/>
      <c r="PH112"/>
      <c r="PI112"/>
      <c r="PJ112"/>
      <c r="PK112"/>
      <c r="PL112"/>
      <c r="PM112"/>
      <c r="PN112"/>
      <c r="PO112"/>
      <c r="PP112"/>
      <c r="PQ112"/>
      <c r="PR112"/>
      <c r="PS112"/>
      <c r="PT112"/>
      <c r="PU112"/>
      <c r="PV112"/>
      <c r="PW112"/>
      <c r="PX112"/>
      <c r="PY112"/>
      <c r="PZ112"/>
      <c r="QA112"/>
      <c r="QB112"/>
      <c r="QC112"/>
      <c r="QD112"/>
      <c r="QE112"/>
      <c r="QF112"/>
      <c r="QG112"/>
      <c r="QH112"/>
      <c r="QI112"/>
      <c r="QJ112"/>
      <c r="QK112"/>
      <c r="QL112"/>
      <c r="QM112"/>
      <c r="QN112"/>
      <c r="QO112"/>
      <c r="QP112"/>
      <c r="QQ112"/>
      <c r="QR112"/>
      <c r="QS112"/>
      <c r="QT112"/>
      <c r="QU112"/>
      <c r="QV112"/>
      <c r="QW112"/>
      <c r="QX112"/>
      <c r="QY112"/>
      <c r="QZ112"/>
      <c r="RA112"/>
      <c r="RB112"/>
      <c r="RC112"/>
      <c r="RD112"/>
      <c r="RE112"/>
      <c r="RF112"/>
      <c r="RG112"/>
      <c r="RH112"/>
      <c r="RI112"/>
      <c r="RJ112"/>
      <c r="RK112"/>
      <c r="RL112"/>
      <c r="RM112"/>
      <c r="RN112"/>
      <c r="RO112"/>
      <c r="RP112"/>
      <c r="RQ112"/>
      <c r="RR112"/>
      <c r="RS112"/>
      <c r="RT112"/>
      <c r="RU112"/>
      <c r="RV112"/>
      <c r="RW112"/>
      <c r="RX112"/>
      <c r="RY112"/>
      <c r="RZ112"/>
      <c r="SA112"/>
      <c r="SB112"/>
      <c r="SC112"/>
      <c r="SD112"/>
      <c r="SE112"/>
      <c r="SF112"/>
      <c r="SG112"/>
      <c r="SH112"/>
      <c r="SI112"/>
      <c r="SJ112"/>
      <c r="SK112"/>
      <c r="SL112"/>
      <c r="SM112"/>
      <c r="SN112"/>
      <c r="SO112"/>
      <c r="SP112"/>
      <c r="SQ112"/>
      <c r="SR112"/>
      <c r="SS112"/>
      <c r="ST112"/>
      <c r="SU112"/>
      <c r="SV112"/>
      <c r="SW112"/>
      <c r="SX112"/>
      <c r="SY112"/>
      <c r="SZ112"/>
      <c r="TA112"/>
      <c r="TB112"/>
      <c r="TC112"/>
      <c r="TD112"/>
      <c r="TE112"/>
      <c r="TF112"/>
      <c r="TG112"/>
      <c r="TH112"/>
      <c r="TI112"/>
      <c r="TJ112"/>
      <c r="TK112"/>
      <c r="TL112"/>
      <c r="TM112"/>
      <c r="TN112"/>
      <c r="TO112"/>
      <c r="TP112"/>
      <c r="TQ112"/>
      <c r="TR112"/>
      <c r="TS112"/>
      <c r="TT112"/>
      <c r="TU112"/>
      <c r="TV112"/>
      <c r="TW112"/>
      <c r="TX112"/>
      <c r="TY112"/>
      <c r="TZ112"/>
      <c r="UA112"/>
      <c r="UB112"/>
      <c r="UC112"/>
      <c r="UD112"/>
      <c r="UE112"/>
      <c r="UF112"/>
      <c r="UG112"/>
      <c r="UH112"/>
      <c r="UI112"/>
      <c r="UJ112"/>
      <c r="UK112"/>
      <c r="UL112"/>
      <c r="UM112"/>
      <c r="UN112"/>
      <c r="UO112"/>
      <c r="UP112"/>
      <c r="UQ112"/>
      <c r="UR112"/>
      <c r="US112"/>
      <c r="UT112"/>
      <c r="UU112"/>
      <c r="UV112"/>
      <c r="UW112"/>
      <c r="UX112"/>
      <c r="UY112"/>
      <c r="UZ112"/>
      <c r="VA112"/>
      <c r="VB112"/>
      <c r="VC112"/>
      <c r="VD112"/>
      <c r="VE112"/>
      <c r="VF112"/>
      <c r="VG112"/>
      <c r="VH112"/>
      <c r="VI112"/>
      <c r="VJ112"/>
      <c r="VK112"/>
      <c r="VL112"/>
      <c r="VM112"/>
      <c r="VN112"/>
      <c r="VO112"/>
      <c r="VP112"/>
      <c r="VQ112"/>
      <c r="VR112"/>
      <c r="VS112"/>
      <c r="VT112"/>
      <c r="VU112"/>
      <c r="VV112"/>
      <c r="VW112"/>
      <c r="VX112"/>
      <c r="VY112"/>
      <c r="VZ112"/>
      <c r="WA112"/>
      <c r="WB112"/>
      <c r="WC112"/>
      <c r="WD112"/>
      <c r="WE112"/>
      <c r="WF112"/>
      <c r="WG112"/>
      <c r="WH112"/>
      <c r="WI112"/>
      <c r="WJ112"/>
      <c r="WK112"/>
      <c r="WL112"/>
      <c r="WM112"/>
      <c r="WN112"/>
      <c r="WO112"/>
      <c r="WP112"/>
      <c r="WQ112"/>
      <c r="WR112"/>
      <c r="WS112"/>
      <c r="WT112"/>
      <c r="WU112"/>
      <c r="WV112"/>
      <c r="WW112"/>
      <c r="WX112"/>
      <c r="WY112"/>
      <c r="WZ112"/>
      <c r="XA112"/>
      <c r="XB112"/>
      <c r="XC112"/>
      <c r="XD112"/>
      <c r="XE112"/>
      <c r="XF112"/>
      <c r="XG112"/>
      <c r="XH112"/>
      <c r="XI112"/>
      <c r="XJ112"/>
      <c r="XK112"/>
      <c r="XL112"/>
      <c r="XM112"/>
      <c r="XN112"/>
      <c r="XO112"/>
      <c r="XP112"/>
      <c r="XQ112"/>
      <c r="XR112"/>
      <c r="XS112"/>
      <c r="XT112"/>
      <c r="XU112"/>
      <c r="XV112"/>
      <c r="XW112"/>
      <c r="XX112"/>
      <c r="XY112"/>
      <c r="XZ112"/>
      <c r="YA112"/>
      <c r="YB112"/>
      <c r="YC112"/>
      <c r="YD112"/>
      <c r="YE112"/>
      <c r="YF112"/>
      <c r="YG112"/>
      <c r="YH112"/>
      <c r="YI112"/>
      <c r="YJ112"/>
      <c r="YK112"/>
      <c r="YL112"/>
      <c r="YM112"/>
      <c r="YN112"/>
      <c r="YO112"/>
      <c r="YP112"/>
      <c r="YQ112"/>
      <c r="YR112"/>
      <c r="YS112"/>
      <c r="YT112"/>
      <c r="YU112"/>
      <c r="YV112"/>
      <c r="YW112"/>
      <c r="YX112"/>
      <c r="YY112"/>
      <c r="YZ112"/>
      <c r="ZA112"/>
      <c r="ZB112"/>
      <c r="ZC112"/>
      <c r="ZD112"/>
      <c r="ZE112"/>
      <c r="ZF112"/>
      <c r="ZG112"/>
      <c r="ZH112"/>
      <c r="ZI112"/>
      <c r="ZJ112"/>
      <c r="ZK112"/>
      <c r="ZL112"/>
      <c r="ZM112"/>
      <c r="ZN112"/>
      <c r="ZO112"/>
      <c r="ZP112"/>
      <c r="ZQ112"/>
      <c r="ZR112"/>
      <c r="ZS112"/>
      <c r="ZT112"/>
      <c r="ZU112"/>
      <c r="ZV112"/>
      <c r="ZW112"/>
      <c r="ZX112"/>
      <c r="ZY112"/>
      <c r="ZZ112"/>
      <c r="AAA112"/>
      <c r="AAB112"/>
      <c r="AAC112"/>
      <c r="AAD112"/>
      <c r="AAE112"/>
      <c r="AAF112"/>
      <c r="AAG112"/>
      <c r="AAH112"/>
      <c r="AAI112"/>
      <c r="AAJ112"/>
      <c r="AAK112"/>
      <c r="AAL112"/>
      <c r="AAM112"/>
      <c r="AAN112"/>
      <c r="AAO112"/>
      <c r="AAP112"/>
      <c r="AAQ112"/>
      <c r="AAR112"/>
      <c r="AAS112"/>
      <c r="AAT112"/>
      <c r="AAU112"/>
      <c r="AAV112"/>
      <c r="AAW112"/>
      <c r="AAX112"/>
      <c r="AAY112"/>
      <c r="AAZ112"/>
      <c r="ABA112"/>
      <c r="ABB112"/>
      <c r="ABC112"/>
      <c r="ABD112"/>
      <c r="ABE112"/>
      <c r="ABF112"/>
      <c r="ABG112"/>
      <c r="ABH112"/>
      <c r="ABI112"/>
      <c r="ABJ112"/>
      <c r="ABK112"/>
      <c r="ABL112"/>
      <c r="ABM112"/>
      <c r="ABN112"/>
      <c r="ABO112"/>
      <c r="ABP112"/>
      <c r="ABQ112"/>
      <c r="ABR112"/>
      <c r="ABS112"/>
      <c r="ABT112"/>
      <c r="ABU112"/>
      <c r="ABV112"/>
      <c r="ABW112"/>
      <c r="ABX112"/>
      <c r="ABY112"/>
      <c r="ABZ112"/>
      <c r="ACA112"/>
      <c r="ACB112"/>
      <c r="ACC112"/>
      <c r="ACD112"/>
      <c r="ACE112"/>
      <c r="ACF112"/>
      <c r="ACG112"/>
      <c r="ACH112"/>
      <c r="ACI112"/>
      <c r="ACJ112"/>
      <c r="ACK112"/>
      <c r="ACL112"/>
      <c r="ACM112"/>
      <c r="ACN112"/>
      <c r="ACO112"/>
      <c r="ACP112"/>
      <c r="ACQ112"/>
      <c r="ACR112"/>
      <c r="ACS112"/>
      <c r="ACT112"/>
      <c r="ACU112"/>
      <c r="ACV112"/>
      <c r="ACW112"/>
      <c r="ACX112"/>
      <c r="ACY112"/>
      <c r="ACZ112"/>
      <c r="ADA112"/>
      <c r="ADB112"/>
      <c r="ADC112"/>
      <c r="ADD112"/>
      <c r="ADE112"/>
      <c r="ADF112"/>
      <c r="ADG112"/>
      <c r="ADH112"/>
      <c r="ADI112"/>
      <c r="ADJ112"/>
      <c r="ADK112"/>
      <c r="ADL112"/>
      <c r="ADM112"/>
      <c r="ADN112"/>
      <c r="ADO112"/>
      <c r="ADP112"/>
      <c r="ADQ112"/>
      <c r="ADR112"/>
      <c r="ADS112"/>
      <c r="ADT112"/>
      <c r="ADU112"/>
      <c r="ADV112"/>
      <c r="ADW112"/>
      <c r="ADX112"/>
      <c r="ADY112"/>
      <c r="ADZ112"/>
      <c r="AEA112"/>
      <c r="AEB112"/>
      <c r="AEC112"/>
      <c r="AED112"/>
      <c r="AEE112"/>
      <c r="AEF112"/>
      <c r="AEG112"/>
      <c r="AEH112"/>
      <c r="AEI112"/>
      <c r="AEJ112"/>
      <c r="AEK112"/>
      <c r="AEL112"/>
      <c r="AEM112"/>
      <c r="AEN112"/>
      <c r="AEO112"/>
      <c r="AEP112"/>
      <c r="AEQ112"/>
      <c r="AER112"/>
      <c r="AES112"/>
      <c r="AET112"/>
      <c r="AEU112"/>
      <c r="AEV112"/>
      <c r="AEW112"/>
      <c r="AEX112"/>
      <c r="AEY112"/>
      <c r="AEZ112"/>
      <c r="AFA112"/>
      <c r="AFB112"/>
      <c r="AFC112"/>
      <c r="AFD112"/>
      <c r="AFE112"/>
      <c r="AFF112"/>
      <c r="AFG112"/>
      <c r="AFH112"/>
      <c r="AFI112"/>
      <c r="AFJ112"/>
      <c r="AFK112"/>
      <c r="AFL112"/>
      <c r="AFM112"/>
      <c r="AFN112"/>
      <c r="AFO112"/>
      <c r="AFP112"/>
      <c r="AFQ112"/>
      <c r="AFR112"/>
      <c r="AFS112"/>
      <c r="AFT112"/>
      <c r="AFU112"/>
      <c r="AFV112"/>
      <c r="AFW112"/>
      <c r="AFX112"/>
      <c r="AFY112"/>
      <c r="AFZ112"/>
      <c r="AGA112"/>
      <c r="AGB112"/>
      <c r="AGC112"/>
      <c r="AGD112"/>
      <c r="AGE112"/>
      <c r="AGF112"/>
      <c r="AGG112"/>
      <c r="AGH112"/>
      <c r="AGI112"/>
      <c r="AGJ112"/>
      <c r="AGK112"/>
      <c r="AGL112"/>
      <c r="AGM112"/>
      <c r="AGN112"/>
      <c r="AGO112"/>
      <c r="AGP112"/>
      <c r="AGQ112"/>
      <c r="AGR112"/>
      <c r="AGS112"/>
      <c r="AGT112"/>
      <c r="AGU112"/>
      <c r="AGV112"/>
      <c r="AGW112"/>
      <c r="AGX112"/>
      <c r="AGY112"/>
      <c r="AGZ112"/>
      <c r="AHA112"/>
      <c r="AHB112"/>
      <c r="AHC112"/>
      <c r="AHD112"/>
      <c r="AHE112"/>
      <c r="AHF112"/>
      <c r="AHG112"/>
      <c r="AHH112"/>
      <c r="AHI112"/>
      <c r="AHJ112"/>
      <c r="AHK112"/>
      <c r="AHL112"/>
      <c r="AHM112"/>
      <c r="AHN112"/>
      <c r="AHO112"/>
      <c r="AHP112"/>
      <c r="AHQ112"/>
      <c r="AHR112"/>
      <c r="AHS112"/>
      <c r="AHT112"/>
      <c r="AHU112"/>
      <c r="AHV112"/>
      <c r="AHW112"/>
      <c r="AHX112"/>
      <c r="AHY112"/>
      <c r="AHZ112"/>
      <c r="AIA112"/>
      <c r="AIB112"/>
      <c r="AIC112"/>
      <c r="AID112"/>
      <c r="AIE112"/>
      <c r="AIF112"/>
      <c r="AIG112"/>
      <c r="AIH112"/>
      <c r="AII112"/>
      <c r="AIJ112"/>
      <c r="AIK112"/>
      <c r="AIL112"/>
      <c r="AIM112"/>
      <c r="AIN112"/>
      <c r="AIO112"/>
      <c r="AIP112"/>
      <c r="AIQ112"/>
      <c r="AIR112"/>
      <c r="AIS112"/>
      <c r="AIT112"/>
      <c r="AIU112"/>
      <c r="AIV112"/>
      <c r="AIW112"/>
      <c r="AIX112"/>
      <c r="AIY112"/>
      <c r="AIZ112"/>
      <c r="AJA112"/>
      <c r="AJB112"/>
      <c r="AJC112"/>
      <c r="AJD112"/>
      <c r="AJE112"/>
      <c r="AJF112"/>
      <c r="AJG112"/>
      <c r="AJH112"/>
      <c r="AJI112"/>
      <c r="AJJ112"/>
      <c r="AJK112"/>
      <c r="AJL112"/>
      <c r="AJM112"/>
      <c r="AJN112"/>
      <c r="AJO112"/>
      <c r="AJP112"/>
      <c r="AJQ112"/>
      <c r="AJR112"/>
      <c r="AJS112"/>
      <c r="AJT112"/>
      <c r="AJU112"/>
      <c r="AJV112"/>
      <c r="AJW112"/>
      <c r="AJX112"/>
      <c r="AJY112"/>
      <c r="AJZ112"/>
      <c r="AKA112"/>
      <c r="AKB112"/>
      <c r="AKC112"/>
      <c r="AKD112"/>
      <c r="AKE112"/>
      <c r="AKF112"/>
      <c r="AKG112"/>
      <c r="AKH112"/>
      <c r="AKI112"/>
      <c r="AKJ112"/>
      <c r="AKK112"/>
      <c r="AKL112"/>
      <c r="AKM112"/>
      <c r="AKN112"/>
      <c r="AKO112"/>
      <c r="AKP112"/>
      <c r="AKQ112"/>
      <c r="AKR112"/>
      <c r="AKS112"/>
      <c r="AKT112"/>
      <c r="AKU112"/>
      <c r="AKV112"/>
      <c r="AKW112"/>
      <c r="AKX112"/>
      <c r="AKY112"/>
      <c r="AKZ112"/>
      <c r="ALA112"/>
      <c r="ALB112"/>
      <c r="ALC112"/>
      <c r="ALD112"/>
      <c r="ALE112"/>
      <c r="ALF112"/>
      <c r="ALG112"/>
      <c r="ALH112"/>
      <c r="ALI112"/>
      <c r="ALJ112"/>
      <c r="ALK112"/>
      <c r="ALL112"/>
      <c r="ALM112"/>
      <c r="ALN112"/>
      <c r="ALO112"/>
      <c r="ALP112"/>
      <c r="ALQ112"/>
      <c r="ALR112"/>
      <c r="ALS112"/>
      <c r="ALT112"/>
      <c r="ALU112"/>
      <c r="ALV112"/>
      <c r="ALW112"/>
      <c r="ALX112"/>
      <c r="ALY112"/>
      <c r="ALZ112"/>
      <c r="AMA112"/>
      <c r="AMB112"/>
      <c r="AMC112"/>
      <c r="AMD112"/>
      <c r="AME112"/>
      <c r="AMF112"/>
      <c r="AMG112"/>
      <c r="AMH112"/>
      <c r="AMI112"/>
      <c r="AMJ112"/>
      <c r="AMK112"/>
      <c r="AML112"/>
      <c r="AMM112"/>
      <c r="AMN112"/>
      <c r="AMO112"/>
      <c r="AMP112"/>
      <c r="AMQ112"/>
      <c r="AMR112"/>
      <c r="AMS112"/>
      <c r="AMT112"/>
      <c r="AMU112"/>
      <c r="AMV112"/>
      <c r="AMW112"/>
      <c r="AMX112"/>
      <c r="AMY112"/>
      <c r="AMZ112"/>
      <c r="ANA112"/>
      <c r="ANB112"/>
      <c r="ANC112"/>
      <c r="AND112"/>
      <c r="ANE112"/>
      <c r="ANF112"/>
      <c r="ANG112"/>
      <c r="ANH112"/>
      <c r="ANI112"/>
      <c r="ANJ112"/>
      <c r="ANK112"/>
      <c r="ANL112"/>
      <c r="ANM112"/>
      <c r="ANN112"/>
      <c r="ANO112"/>
      <c r="ANP112"/>
      <c r="ANQ112"/>
      <c r="ANR112"/>
      <c r="ANS112"/>
      <c r="ANT112"/>
      <c r="ANU112"/>
      <c r="ANV112"/>
      <c r="ANW112"/>
      <c r="ANX112"/>
      <c r="ANY112"/>
      <c r="ANZ112"/>
      <c r="AOA112"/>
      <c r="AOB112"/>
      <c r="AOC112"/>
      <c r="AOD112"/>
      <c r="AOE112"/>
      <c r="AOF112"/>
      <c r="AOG112"/>
      <c r="AOH112"/>
      <c r="AOI112"/>
      <c r="AOJ112"/>
      <c r="AOK112"/>
      <c r="AOL112"/>
      <c r="AOM112"/>
      <c r="AON112"/>
      <c r="AOO112"/>
      <c r="AOP112"/>
      <c r="AOQ112"/>
      <c r="AOR112"/>
      <c r="AOS112"/>
      <c r="AOT112"/>
      <c r="AOU112"/>
      <c r="AOV112"/>
      <c r="AOW112"/>
      <c r="AOX112"/>
      <c r="AOY112"/>
      <c r="AOZ112"/>
      <c r="APA112"/>
      <c r="APB112"/>
      <c r="APC112"/>
      <c r="APD112"/>
      <c r="APE112"/>
      <c r="APF112"/>
      <c r="APG112"/>
      <c r="APH112"/>
      <c r="API112"/>
      <c r="APJ112"/>
      <c r="APK112"/>
      <c r="APL112"/>
      <c r="APM112"/>
      <c r="APN112"/>
      <c r="APO112"/>
      <c r="APP112"/>
      <c r="APQ112"/>
      <c r="APR112"/>
      <c r="APS112"/>
      <c r="APT112"/>
      <c r="APU112"/>
      <c r="APV112"/>
      <c r="APW112"/>
      <c r="APX112"/>
      <c r="APY112"/>
      <c r="APZ112"/>
      <c r="AQA112"/>
      <c r="AQB112"/>
      <c r="AQC112"/>
      <c r="AQD112"/>
      <c r="AQE112"/>
      <c r="AQF112"/>
      <c r="AQG112"/>
      <c r="AQH112"/>
      <c r="AQI112"/>
      <c r="AQJ112"/>
      <c r="AQK112"/>
      <c r="AQL112"/>
      <c r="AQM112"/>
      <c r="AQN112"/>
      <c r="AQO112"/>
      <c r="AQP112"/>
      <c r="AQQ112"/>
      <c r="AQR112"/>
      <c r="AQS112"/>
      <c r="AQT112"/>
      <c r="AQU112"/>
      <c r="AQV112"/>
      <c r="AQW112"/>
      <c r="AQX112"/>
      <c r="AQY112"/>
      <c r="AQZ112"/>
      <c r="ARA112"/>
      <c r="ARB112"/>
      <c r="ARC112"/>
      <c r="ARD112"/>
      <c r="ARE112"/>
      <c r="ARF112"/>
      <c r="ARG112"/>
      <c r="ARH112"/>
      <c r="ARI112"/>
      <c r="ARJ112"/>
      <c r="ARK112"/>
      <c r="ARL112"/>
      <c r="ARM112"/>
      <c r="ARN112"/>
      <c r="ARO112"/>
      <c r="ARP112"/>
      <c r="ARQ112"/>
      <c r="ARR112"/>
      <c r="ARS112"/>
      <c r="ART112"/>
      <c r="ARU112"/>
      <c r="ARV112"/>
      <c r="ARW112"/>
      <c r="ARX112"/>
      <c r="ARY112"/>
      <c r="ARZ112"/>
      <c r="ASA112"/>
      <c r="ASB112"/>
      <c r="ASC112"/>
      <c r="ASD112"/>
      <c r="ASE112"/>
      <c r="ASF112"/>
      <c r="ASG112"/>
      <c r="ASH112"/>
      <c r="ASI112"/>
      <c r="ASJ112"/>
      <c r="ASK112"/>
      <c r="ASL112"/>
      <c r="ASM112"/>
      <c r="ASN112"/>
      <c r="ASO112"/>
      <c r="ASP112"/>
      <c r="ASQ112"/>
      <c r="ASR112"/>
      <c r="ASS112"/>
      <c r="AST112"/>
      <c r="ASU112"/>
      <c r="ASV112"/>
      <c r="ASW112"/>
      <c r="ASX112"/>
      <c r="ASY112"/>
      <c r="ASZ112"/>
      <c r="ATA112"/>
      <c r="ATB112"/>
      <c r="ATC112"/>
      <c r="ATD112"/>
      <c r="ATE112"/>
      <c r="ATF112"/>
      <c r="ATG112"/>
      <c r="ATH112"/>
      <c r="ATI112"/>
      <c r="ATJ112"/>
      <c r="ATK112"/>
      <c r="ATL112"/>
      <c r="ATM112"/>
      <c r="ATN112"/>
      <c r="ATO112"/>
      <c r="ATP112"/>
      <c r="ATQ112"/>
      <c r="ATR112"/>
      <c r="ATS112"/>
      <c r="ATT112"/>
      <c r="ATU112"/>
      <c r="ATV112"/>
      <c r="ATW112"/>
      <c r="ATX112"/>
      <c r="ATY112"/>
      <c r="ATZ112"/>
      <c r="AUA112"/>
      <c r="AUB112"/>
      <c r="AUC112"/>
      <c r="AUD112"/>
      <c r="AUE112"/>
      <c r="AUF112"/>
      <c r="AUG112"/>
      <c r="AUH112"/>
      <c r="AUI112"/>
      <c r="AUJ112"/>
      <c r="AUK112"/>
      <c r="AUL112"/>
      <c r="AUM112"/>
      <c r="AUN112"/>
      <c r="AUO112"/>
      <c r="AUP112"/>
      <c r="AUQ112"/>
      <c r="AUR112"/>
      <c r="AUS112"/>
      <c r="AUT112"/>
      <c r="AUU112"/>
      <c r="AUV112"/>
      <c r="AUW112"/>
      <c r="AUX112"/>
      <c r="AUY112"/>
      <c r="AUZ112"/>
      <c r="AVA112"/>
      <c r="AVB112"/>
      <c r="AVC112"/>
      <c r="AVD112"/>
      <c r="AVE112"/>
      <c r="AVF112"/>
      <c r="AVG112"/>
      <c r="AVH112"/>
      <c r="AVI112"/>
      <c r="AVJ112"/>
      <c r="AVK112"/>
      <c r="AVL112"/>
      <c r="AVM112"/>
      <c r="AVN112"/>
      <c r="AVO112"/>
      <c r="AVP112"/>
      <c r="AVQ112"/>
      <c r="AVR112"/>
      <c r="AVS112"/>
      <c r="AVT112"/>
      <c r="AVU112"/>
      <c r="AVV112"/>
      <c r="AVW112"/>
      <c r="AVX112"/>
      <c r="AVY112"/>
      <c r="AVZ112"/>
      <c r="AWA112"/>
    </row>
    <row r="113" spans="1:1275" ht="15" x14ac:dyDescent="0.25">
      <c r="A113" s="41" t="s">
        <v>259</v>
      </c>
      <c r="B113" s="40"/>
      <c r="C113" s="40"/>
      <c r="D113" s="40"/>
      <c r="E113" s="40"/>
      <c r="F113" s="40"/>
      <c r="G113" s="40"/>
      <c r="H113" s="40"/>
      <c r="I113" s="40"/>
      <c r="J113" s="40"/>
      <c r="K113" s="40"/>
      <c r="L113" s="40"/>
      <c r="M113" s="40"/>
      <c r="N113" s="40"/>
      <c r="O113" s="40"/>
      <c r="P113" s="40">
        <v>1</v>
      </c>
      <c r="Q113" s="40">
        <v>100000</v>
      </c>
      <c r="R113" s="40"/>
      <c r="S113" s="40"/>
      <c r="T113" s="40">
        <v>1</v>
      </c>
      <c r="U113" s="40">
        <v>100000</v>
      </c>
      <c r="V113" s="40"/>
      <c r="W113" s="40"/>
      <c r="X113" s="40"/>
      <c r="Y113" s="40"/>
      <c r="Z113" s="40"/>
      <c r="AA113" s="40"/>
      <c r="AB113" s="40"/>
      <c r="AC113" s="40"/>
      <c r="AD113" s="40"/>
      <c r="AE113" s="40"/>
      <c r="AF113" s="40"/>
      <c r="AG113" s="40"/>
      <c r="AH113" s="40"/>
      <c r="AI113" s="40"/>
      <c r="AJ113" s="40"/>
      <c r="AK113" s="40"/>
      <c r="AL113" s="40"/>
      <c r="AM113" s="40"/>
      <c r="AN113" s="40"/>
      <c r="AO113" s="40"/>
      <c r="AP113" s="40">
        <v>1</v>
      </c>
      <c r="AQ113" s="40">
        <v>100000</v>
      </c>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c r="NC113"/>
      <c r="ND113"/>
      <c r="NE113"/>
      <c r="NF113"/>
      <c r="NG113"/>
      <c r="NH113"/>
      <c r="NI113"/>
      <c r="NJ113"/>
      <c r="NK113"/>
      <c r="NL113"/>
      <c r="NM113"/>
      <c r="NN113"/>
      <c r="NO113"/>
      <c r="NP113"/>
      <c r="NQ113"/>
      <c r="NR113"/>
      <c r="NS113"/>
      <c r="NT113"/>
      <c r="NU113"/>
      <c r="NV113"/>
      <c r="NW113"/>
      <c r="NX113"/>
      <c r="NY113"/>
      <c r="NZ113"/>
      <c r="OA113"/>
      <c r="OB113"/>
      <c r="OC113"/>
      <c r="OD113"/>
      <c r="OE113"/>
      <c r="OF113"/>
      <c r="OG113"/>
      <c r="OH113"/>
      <c r="OI113"/>
      <c r="OJ113"/>
      <c r="OK113"/>
      <c r="OL113"/>
      <c r="OM113"/>
      <c r="ON113"/>
      <c r="OO113"/>
      <c r="OP113"/>
      <c r="OQ113"/>
      <c r="OR113"/>
      <c r="OS113"/>
      <c r="OT113"/>
      <c r="OU113"/>
      <c r="OV113"/>
      <c r="OW113"/>
      <c r="OX113"/>
      <c r="OY113"/>
      <c r="OZ113"/>
      <c r="PA113"/>
      <c r="PB113"/>
      <c r="PC113"/>
      <c r="PD113"/>
      <c r="PE113"/>
      <c r="PF113"/>
      <c r="PG113"/>
      <c r="PH113"/>
      <c r="PI113"/>
      <c r="PJ113"/>
      <c r="PK113"/>
      <c r="PL113"/>
      <c r="PM113"/>
      <c r="PN113"/>
      <c r="PO113"/>
      <c r="PP113"/>
      <c r="PQ113"/>
      <c r="PR113"/>
      <c r="PS113"/>
      <c r="PT113"/>
      <c r="PU113"/>
      <c r="PV113"/>
      <c r="PW113"/>
      <c r="PX113"/>
      <c r="PY113"/>
      <c r="PZ113"/>
      <c r="QA113"/>
      <c r="QB113"/>
      <c r="QC113"/>
      <c r="QD113"/>
      <c r="QE113"/>
      <c r="QF113"/>
      <c r="QG113"/>
      <c r="QH113"/>
      <c r="QI113"/>
      <c r="QJ113"/>
      <c r="QK113"/>
      <c r="QL113"/>
      <c r="QM113"/>
      <c r="QN113"/>
      <c r="QO113"/>
      <c r="QP113"/>
      <c r="QQ113"/>
      <c r="QR113"/>
      <c r="QS113"/>
      <c r="QT113"/>
      <c r="QU113"/>
      <c r="QV113"/>
      <c r="QW113"/>
      <c r="QX113"/>
      <c r="QY113"/>
      <c r="QZ113"/>
      <c r="RA113"/>
      <c r="RB113"/>
      <c r="RC113"/>
      <c r="RD113"/>
      <c r="RE113"/>
      <c r="RF113"/>
      <c r="RG113"/>
      <c r="RH113"/>
      <c r="RI113"/>
      <c r="RJ113"/>
      <c r="RK113"/>
      <c r="RL113"/>
      <c r="RM113"/>
      <c r="RN113"/>
      <c r="RO113"/>
      <c r="RP113"/>
      <c r="RQ113"/>
      <c r="RR113"/>
      <c r="RS113"/>
      <c r="RT113"/>
      <c r="RU113"/>
      <c r="RV113"/>
      <c r="RW113"/>
      <c r="RX113"/>
      <c r="RY113"/>
      <c r="RZ113"/>
      <c r="SA113"/>
      <c r="SB113"/>
      <c r="SC113"/>
      <c r="SD113"/>
      <c r="SE113"/>
      <c r="SF113"/>
      <c r="SG113"/>
      <c r="SH113"/>
      <c r="SI113"/>
      <c r="SJ113"/>
      <c r="SK113"/>
      <c r="SL113"/>
      <c r="SM113"/>
      <c r="SN113"/>
      <c r="SO113"/>
      <c r="SP113"/>
      <c r="SQ113"/>
      <c r="SR113"/>
      <c r="SS113"/>
      <c r="ST113"/>
      <c r="SU113"/>
      <c r="SV113"/>
      <c r="SW113"/>
      <c r="SX113"/>
      <c r="SY113"/>
      <c r="SZ113"/>
      <c r="TA113"/>
      <c r="TB113"/>
      <c r="TC113"/>
      <c r="TD113"/>
      <c r="TE113"/>
      <c r="TF113"/>
      <c r="TG113"/>
      <c r="TH113"/>
      <c r="TI113"/>
      <c r="TJ113"/>
      <c r="TK113"/>
      <c r="TL113"/>
      <c r="TM113"/>
      <c r="TN113"/>
      <c r="TO113"/>
      <c r="TP113"/>
      <c r="TQ113"/>
      <c r="TR113"/>
      <c r="TS113"/>
      <c r="TT113"/>
      <c r="TU113"/>
      <c r="TV113"/>
      <c r="TW113"/>
      <c r="TX113"/>
      <c r="TY113"/>
      <c r="TZ113"/>
      <c r="UA113"/>
      <c r="UB113"/>
      <c r="UC113"/>
      <c r="UD113"/>
      <c r="UE113"/>
      <c r="UF113"/>
      <c r="UG113"/>
      <c r="UH113"/>
      <c r="UI113"/>
      <c r="UJ113"/>
      <c r="UK113"/>
      <c r="UL113"/>
      <c r="UM113"/>
      <c r="UN113"/>
      <c r="UO113"/>
      <c r="UP113"/>
      <c r="UQ113"/>
      <c r="UR113"/>
      <c r="US113"/>
      <c r="UT113"/>
      <c r="UU113"/>
      <c r="UV113"/>
      <c r="UW113"/>
      <c r="UX113"/>
      <c r="UY113"/>
      <c r="UZ113"/>
      <c r="VA113"/>
      <c r="VB113"/>
      <c r="VC113"/>
      <c r="VD113"/>
      <c r="VE113"/>
      <c r="VF113"/>
      <c r="VG113"/>
      <c r="VH113"/>
      <c r="VI113"/>
      <c r="VJ113"/>
      <c r="VK113"/>
      <c r="VL113"/>
      <c r="VM113"/>
      <c r="VN113"/>
      <c r="VO113"/>
      <c r="VP113"/>
      <c r="VQ113"/>
      <c r="VR113"/>
      <c r="VS113"/>
      <c r="VT113"/>
      <c r="VU113"/>
      <c r="VV113"/>
      <c r="VW113"/>
      <c r="VX113"/>
      <c r="VY113"/>
      <c r="VZ113"/>
      <c r="WA113"/>
      <c r="WB113"/>
      <c r="WC113"/>
      <c r="WD113"/>
      <c r="WE113"/>
      <c r="WF113"/>
      <c r="WG113"/>
      <c r="WH113"/>
      <c r="WI113"/>
      <c r="WJ113"/>
      <c r="WK113"/>
      <c r="WL113"/>
      <c r="WM113"/>
      <c r="WN113"/>
      <c r="WO113"/>
      <c r="WP113"/>
      <c r="WQ113"/>
      <c r="WR113"/>
      <c r="WS113"/>
      <c r="WT113"/>
      <c r="WU113"/>
      <c r="WV113"/>
      <c r="WW113"/>
      <c r="WX113"/>
      <c r="WY113"/>
      <c r="WZ113"/>
      <c r="XA113"/>
      <c r="XB113"/>
      <c r="XC113"/>
      <c r="XD113"/>
      <c r="XE113"/>
      <c r="XF113"/>
      <c r="XG113"/>
      <c r="XH113"/>
      <c r="XI113"/>
      <c r="XJ113"/>
      <c r="XK113"/>
      <c r="XL113"/>
      <c r="XM113"/>
      <c r="XN113"/>
      <c r="XO113"/>
      <c r="XP113"/>
      <c r="XQ113"/>
      <c r="XR113"/>
      <c r="XS113"/>
      <c r="XT113"/>
      <c r="XU113"/>
      <c r="XV113"/>
      <c r="XW113"/>
      <c r="XX113"/>
      <c r="XY113"/>
      <c r="XZ113"/>
      <c r="YA113"/>
      <c r="YB113"/>
      <c r="YC113"/>
      <c r="YD113"/>
      <c r="YE113"/>
      <c r="YF113"/>
      <c r="YG113"/>
      <c r="YH113"/>
      <c r="YI113"/>
      <c r="YJ113"/>
      <c r="YK113"/>
      <c r="YL113"/>
      <c r="YM113"/>
      <c r="YN113"/>
      <c r="YO113"/>
      <c r="YP113"/>
      <c r="YQ113"/>
      <c r="YR113"/>
      <c r="YS113"/>
      <c r="YT113"/>
      <c r="YU113"/>
      <c r="YV113"/>
      <c r="YW113"/>
      <c r="YX113"/>
      <c r="YY113"/>
      <c r="YZ113"/>
      <c r="ZA113"/>
      <c r="ZB113"/>
      <c r="ZC113"/>
      <c r="ZD113"/>
      <c r="ZE113"/>
      <c r="ZF113"/>
      <c r="ZG113"/>
      <c r="ZH113"/>
      <c r="ZI113"/>
      <c r="ZJ113"/>
      <c r="ZK113"/>
      <c r="ZL113"/>
      <c r="ZM113"/>
      <c r="ZN113"/>
      <c r="ZO113"/>
      <c r="ZP113"/>
      <c r="ZQ113"/>
      <c r="ZR113"/>
      <c r="ZS113"/>
      <c r="ZT113"/>
      <c r="ZU113"/>
      <c r="ZV113"/>
      <c r="ZW113"/>
      <c r="ZX113"/>
      <c r="ZY113"/>
      <c r="ZZ113"/>
      <c r="AAA113"/>
      <c r="AAB113"/>
      <c r="AAC113"/>
      <c r="AAD113"/>
      <c r="AAE113"/>
      <c r="AAF113"/>
      <c r="AAG113"/>
      <c r="AAH113"/>
      <c r="AAI113"/>
      <c r="AAJ113"/>
      <c r="AAK113"/>
      <c r="AAL113"/>
      <c r="AAM113"/>
      <c r="AAN113"/>
      <c r="AAO113"/>
      <c r="AAP113"/>
      <c r="AAQ113"/>
      <c r="AAR113"/>
      <c r="AAS113"/>
      <c r="AAT113"/>
      <c r="AAU113"/>
      <c r="AAV113"/>
      <c r="AAW113"/>
      <c r="AAX113"/>
      <c r="AAY113"/>
      <c r="AAZ113"/>
      <c r="ABA113"/>
      <c r="ABB113"/>
      <c r="ABC113"/>
      <c r="ABD113"/>
      <c r="ABE113"/>
      <c r="ABF113"/>
      <c r="ABG113"/>
      <c r="ABH113"/>
      <c r="ABI113"/>
      <c r="ABJ113"/>
      <c r="ABK113"/>
      <c r="ABL113"/>
      <c r="ABM113"/>
      <c r="ABN113"/>
      <c r="ABO113"/>
      <c r="ABP113"/>
      <c r="ABQ113"/>
      <c r="ABR113"/>
      <c r="ABS113"/>
      <c r="ABT113"/>
      <c r="ABU113"/>
      <c r="ABV113"/>
      <c r="ABW113"/>
      <c r="ABX113"/>
      <c r="ABY113"/>
      <c r="ABZ113"/>
      <c r="ACA113"/>
      <c r="ACB113"/>
      <c r="ACC113"/>
      <c r="ACD113"/>
      <c r="ACE113"/>
      <c r="ACF113"/>
      <c r="ACG113"/>
      <c r="ACH113"/>
      <c r="ACI113"/>
      <c r="ACJ113"/>
      <c r="ACK113"/>
      <c r="ACL113"/>
      <c r="ACM113"/>
      <c r="ACN113"/>
      <c r="ACO113"/>
      <c r="ACP113"/>
      <c r="ACQ113"/>
      <c r="ACR113"/>
      <c r="ACS113"/>
      <c r="ACT113"/>
      <c r="ACU113"/>
      <c r="ACV113"/>
      <c r="ACW113"/>
      <c r="ACX113"/>
      <c r="ACY113"/>
      <c r="ACZ113"/>
      <c r="ADA113"/>
      <c r="ADB113"/>
      <c r="ADC113"/>
      <c r="ADD113"/>
      <c r="ADE113"/>
      <c r="ADF113"/>
      <c r="ADG113"/>
      <c r="ADH113"/>
      <c r="ADI113"/>
      <c r="ADJ113"/>
      <c r="ADK113"/>
      <c r="ADL113"/>
      <c r="ADM113"/>
      <c r="ADN113"/>
      <c r="ADO113"/>
      <c r="ADP113"/>
      <c r="ADQ113"/>
      <c r="ADR113"/>
      <c r="ADS113"/>
      <c r="ADT113"/>
      <c r="ADU113"/>
      <c r="ADV113"/>
      <c r="ADW113"/>
      <c r="ADX113"/>
      <c r="ADY113"/>
      <c r="ADZ113"/>
      <c r="AEA113"/>
      <c r="AEB113"/>
      <c r="AEC113"/>
      <c r="AED113"/>
      <c r="AEE113"/>
      <c r="AEF113"/>
      <c r="AEG113"/>
      <c r="AEH113"/>
      <c r="AEI113"/>
      <c r="AEJ113"/>
      <c r="AEK113"/>
      <c r="AEL113"/>
      <c r="AEM113"/>
      <c r="AEN113"/>
      <c r="AEO113"/>
      <c r="AEP113"/>
      <c r="AEQ113"/>
      <c r="AER113"/>
      <c r="AES113"/>
      <c r="AET113"/>
      <c r="AEU113"/>
      <c r="AEV113"/>
      <c r="AEW113"/>
      <c r="AEX113"/>
      <c r="AEY113"/>
      <c r="AEZ113"/>
      <c r="AFA113"/>
      <c r="AFB113"/>
      <c r="AFC113"/>
      <c r="AFD113"/>
      <c r="AFE113"/>
      <c r="AFF113"/>
      <c r="AFG113"/>
      <c r="AFH113"/>
      <c r="AFI113"/>
      <c r="AFJ113"/>
      <c r="AFK113"/>
      <c r="AFL113"/>
      <c r="AFM113"/>
      <c r="AFN113"/>
      <c r="AFO113"/>
      <c r="AFP113"/>
      <c r="AFQ113"/>
      <c r="AFR113"/>
      <c r="AFS113"/>
      <c r="AFT113"/>
      <c r="AFU113"/>
      <c r="AFV113"/>
      <c r="AFW113"/>
      <c r="AFX113"/>
      <c r="AFY113"/>
      <c r="AFZ113"/>
      <c r="AGA113"/>
      <c r="AGB113"/>
      <c r="AGC113"/>
      <c r="AGD113"/>
      <c r="AGE113"/>
      <c r="AGF113"/>
      <c r="AGG113"/>
      <c r="AGH113"/>
      <c r="AGI113"/>
      <c r="AGJ113"/>
      <c r="AGK113"/>
      <c r="AGL113"/>
      <c r="AGM113"/>
      <c r="AGN113"/>
      <c r="AGO113"/>
      <c r="AGP113"/>
      <c r="AGQ113"/>
      <c r="AGR113"/>
      <c r="AGS113"/>
      <c r="AGT113"/>
      <c r="AGU113"/>
      <c r="AGV113"/>
      <c r="AGW113"/>
      <c r="AGX113"/>
      <c r="AGY113"/>
      <c r="AGZ113"/>
      <c r="AHA113"/>
      <c r="AHB113"/>
      <c r="AHC113"/>
      <c r="AHD113"/>
      <c r="AHE113"/>
      <c r="AHF113"/>
      <c r="AHG113"/>
      <c r="AHH113"/>
      <c r="AHI113"/>
      <c r="AHJ113"/>
      <c r="AHK113"/>
      <c r="AHL113"/>
      <c r="AHM113"/>
      <c r="AHN113"/>
      <c r="AHO113"/>
      <c r="AHP113"/>
      <c r="AHQ113"/>
      <c r="AHR113"/>
      <c r="AHS113"/>
      <c r="AHT113"/>
      <c r="AHU113"/>
      <c r="AHV113"/>
      <c r="AHW113"/>
      <c r="AHX113"/>
      <c r="AHY113"/>
      <c r="AHZ113"/>
      <c r="AIA113"/>
      <c r="AIB113"/>
      <c r="AIC113"/>
      <c r="AID113"/>
      <c r="AIE113"/>
      <c r="AIF113"/>
      <c r="AIG113"/>
      <c r="AIH113"/>
      <c r="AII113"/>
      <c r="AIJ113"/>
      <c r="AIK113"/>
      <c r="AIL113"/>
      <c r="AIM113"/>
      <c r="AIN113"/>
      <c r="AIO113"/>
      <c r="AIP113"/>
      <c r="AIQ113"/>
      <c r="AIR113"/>
      <c r="AIS113"/>
      <c r="AIT113"/>
      <c r="AIU113"/>
      <c r="AIV113"/>
      <c r="AIW113"/>
      <c r="AIX113"/>
      <c r="AIY113"/>
      <c r="AIZ113"/>
      <c r="AJA113"/>
      <c r="AJB113"/>
      <c r="AJC113"/>
      <c r="AJD113"/>
      <c r="AJE113"/>
      <c r="AJF113"/>
      <c r="AJG113"/>
      <c r="AJH113"/>
      <c r="AJI113"/>
      <c r="AJJ113"/>
      <c r="AJK113"/>
      <c r="AJL113"/>
      <c r="AJM113"/>
      <c r="AJN113"/>
      <c r="AJO113"/>
      <c r="AJP113"/>
      <c r="AJQ113"/>
      <c r="AJR113"/>
      <c r="AJS113"/>
      <c r="AJT113"/>
      <c r="AJU113"/>
      <c r="AJV113"/>
      <c r="AJW113"/>
      <c r="AJX113"/>
      <c r="AJY113"/>
      <c r="AJZ113"/>
      <c r="AKA113"/>
      <c r="AKB113"/>
      <c r="AKC113"/>
      <c r="AKD113"/>
      <c r="AKE113"/>
      <c r="AKF113"/>
      <c r="AKG113"/>
      <c r="AKH113"/>
      <c r="AKI113"/>
      <c r="AKJ113"/>
      <c r="AKK113"/>
      <c r="AKL113"/>
      <c r="AKM113"/>
      <c r="AKN113"/>
      <c r="AKO113"/>
      <c r="AKP113"/>
      <c r="AKQ113"/>
      <c r="AKR113"/>
      <c r="AKS113"/>
      <c r="AKT113"/>
      <c r="AKU113"/>
      <c r="AKV113"/>
      <c r="AKW113"/>
      <c r="AKX113"/>
      <c r="AKY113"/>
      <c r="AKZ113"/>
      <c r="ALA113"/>
      <c r="ALB113"/>
      <c r="ALC113"/>
      <c r="ALD113"/>
      <c r="ALE113"/>
      <c r="ALF113"/>
      <c r="ALG113"/>
      <c r="ALH113"/>
      <c r="ALI113"/>
      <c r="ALJ113"/>
      <c r="ALK113"/>
      <c r="ALL113"/>
      <c r="ALM113"/>
      <c r="ALN113"/>
      <c r="ALO113"/>
      <c r="ALP113"/>
      <c r="ALQ113"/>
      <c r="ALR113"/>
      <c r="ALS113"/>
      <c r="ALT113"/>
      <c r="ALU113"/>
      <c r="ALV113"/>
      <c r="ALW113"/>
      <c r="ALX113"/>
      <c r="ALY113"/>
      <c r="ALZ113"/>
      <c r="AMA113"/>
      <c r="AMB113"/>
      <c r="AMC113"/>
      <c r="AMD113"/>
      <c r="AME113"/>
      <c r="AMF113"/>
      <c r="AMG113"/>
      <c r="AMH113"/>
      <c r="AMI113"/>
      <c r="AMJ113"/>
      <c r="AMK113"/>
      <c r="AML113"/>
      <c r="AMM113"/>
      <c r="AMN113"/>
      <c r="AMO113"/>
      <c r="AMP113"/>
      <c r="AMQ113"/>
      <c r="AMR113"/>
      <c r="AMS113"/>
      <c r="AMT113"/>
      <c r="AMU113"/>
      <c r="AMV113"/>
      <c r="AMW113"/>
      <c r="AMX113"/>
      <c r="AMY113"/>
      <c r="AMZ113"/>
      <c r="ANA113"/>
      <c r="ANB113"/>
      <c r="ANC113"/>
      <c r="AND113"/>
      <c r="ANE113"/>
      <c r="ANF113"/>
      <c r="ANG113"/>
      <c r="ANH113"/>
      <c r="ANI113"/>
      <c r="ANJ113"/>
      <c r="ANK113"/>
      <c r="ANL113"/>
      <c r="ANM113"/>
      <c r="ANN113"/>
      <c r="ANO113"/>
      <c r="ANP113"/>
      <c r="ANQ113"/>
      <c r="ANR113"/>
      <c r="ANS113"/>
      <c r="ANT113"/>
      <c r="ANU113"/>
      <c r="ANV113"/>
      <c r="ANW113"/>
      <c r="ANX113"/>
      <c r="ANY113"/>
      <c r="ANZ113"/>
      <c r="AOA113"/>
      <c r="AOB113"/>
      <c r="AOC113"/>
      <c r="AOD113"/>
      <c r="AOE113"/>
      <c r="AOF113"/>
      <c r="AOG113"/>
      <c r="AOH113"/>
      <c r="AOI113"/>
      <c r="AOJ113"/>
      <c r="AOK113"/>
      <c r="AOL113"/>
      <c r="AOM113"/>
      <c r="AON113"/>
      <c r="AOO113"/>
      <c r="AOP113"/>
      <c r="AOQ113"/>
      <c r="AOR113"/>
      <c r="AOS113"/>
      <c r="AOT113"/>
      <c r="AOU113"/>
      <c r="AOV113"/>
      <c r="AOW113"/>
      <c r="AOX113"/>
      <c r="AOY113"/>
      <c r="AOZ113"/>
      <c r="APA113"/>
      <c r="APB113"/>
      <c r="APC113"/>
      <c r="APD113"/>
      <c r="APE113"/>
      <c r="APF113"/>
      <c r="APG113"/>
      <c r="APH113"/>
      <c r="API113"/>
      <c r="APJ113"/>
      <c r="APK113"/>
      <c r="APL113"/>
      <c r="APM113"/>
      <c r="APN113"/>
      <c r="APO113"/>
      <c r="APP113"/>
      <c r="APQ113"/>
      <c r="APR113"/>
      <c r="APS113"/>
      <c r="APT113"/>
      <c r="APU113"/>
      <c r="APV113"/>
      <c r="APW113"/>
      <c r="APX113"/>
      <c r="APY113"/>
      <c r="APZ113"/>
      <c r="AQA113"/>
      <c r="AQB113"/>
      <c r="AQC113"/>
      <c r="AQD113"/>
      <c r="AQE113"/>
      <c r="AQF113"/>
      <c r="AQG113"/>
      <c r="AQH113"/>
      <c r="AQI113"/>
      <c r="AQJ113"/>
      <c r="AQK113"/>
      <c r="AQL113"/>
      <c r="AQM113"/>
      <c r="AQN113"/>
      <c r="AQO113"/>
      <c r="AQP113"/>
      <c r="AQQ113"/>
      <c r="AQR113"/>
      <c r="AQS113"/>
      <c r="AQT113"/>
      <c r="AQU113"/>
      <c r="AQV113"/>
      <c r="AQW113"/>
      <c r="AQX113"/>
      <c r="AQY113"/>
      <c r="AQZ113"/>
      <c r="ARA113"/>
      <c r="ARB113"/>
      <c r="ARC113"/>
      <c r="ARD113"/>
      <c r="ARE113"/>
      <c r="ARF113"/>
      <c r="ARG113"/>
      <c r="ARH113"/>
      <c r="ARI113"/>
      <c r="ARJ113"/>
      <c r="ARK113"/>
      <c r="ARL113"/>
      <c r="ARM113"/>
      <c r="ARN113"/>
      <c r="ARO113"/>
      <c r="ARP113"/>
      <c r="ARQ113"/>
      <c r="ARR113"/>
      <c r="ARS113"/>
      <c r="ART113"/>
      <c r="ARU113"/>
      <c r="ARV113"/>
      <c r="ARW113"/>
      <c r="ARX113"/>
      <c r="ARY113"/>
      <c r="ARZ113"/>
      <c r="ASA113"/>
      <c r="ASB113"/>
      <c r="ASC113"/>
      <c r="ASD113"/>
      <c r="ASE113"/>
      <c r="ASF113"/>
      <c r="ASG113"/>
      <c r="ASH113"/>
      <c r="ASI113"/>
      <c r="ASJ113"/>
      <c r="ASK113"/>
      <c r="ASL113"/>
      <c r="ASM113"/>
      <c r="ASN113"/>
      <c r="ASO113"/>
      <c r="ASP113"/>
      <c r="ASQ113"/>
      <c r="ASR113"/>
      <c r="ASS113"/>
      <c r="AST113"/>
      <c r="ASU113"/>
      <c r="ASV113"/>
      <c r="ASW113"/>
      <c r="ASX113"/>
      <c r="ASY113"/>
      <c r="ASZ113"/>
      <c r="ATA113"/>
      <c r="ATB113"/>
      <c r="ATC113"/>
      <c r="ATD113"/>
      <c r="ATE113"/>
      <c r="ATF113"/>
      <c r="ATG113"/>
      <c r="ATH113"/>
      <c r="ATI113"/>
      <c r="ATJ113"/>
      <c r="ATK113"/>
      <c r="ATL113"/>
      <c r="ATM113"/>
      <c r="ATN113"/>
      <c r="ATO113"/>
      <c r="ATP113"/>
      <c r="ATQ113"/>
      <c r="ATR113"/>
      <c r="ATS113"/>
      <c r="ATT113"/>
      <c r="ATU113"/>
      <c r="ATV113"/>
      <c r="ATW113"/>
      <c r="ATX113"/>
      <c r="ATY113"/>
      <c r="ATZ113"/>
      <c r="AUA113"/>
      <c r="AUB113"/>
      <c r="AUC113"/>
      <c r="AUD113"/>
      <c r="AUE113"/>
      <c r="AUF113"/>
      <c r="AUG113"/>
      <c r="AUH113"/>
      <c r="AUI113"/>
      <c r="AUJ113"/>
      <c r="AUK113"/>
      <c r="AUL113"/>
      <c r="AUM113"/>
      <c r="AUN113"/>
      <c r="AUO113"/>
      <c r="AUP113"/>
      <c r="AUQ113"/>
      <c r="AUR113"/>
      <c r="AUS113"/>
      <c r="AUT113"/>
      <c r="AUU113"/>
      <c r="AUV113"/>
      <c r="AUW113"/>
      <c r="AUX113"/>
      <c r="AUY113"/>
      <c r="AUZ113"/>
      <c r="AVA113"/>
      <c r="AVB113"/>
      <c r="AVC113"/>
      <c r="AVD113"/>
      <c r="AVE113"/>
      <c r="AVF113"/>
      <c r="AVG113"/>
      <c r="AVH113"/>
      <c r="AVI113"/>
      <c r="AVJ113"/>
      <c r="AVK113"/>
      <c r="AVL113"/>
      <c r="AVM113"/>
      <c r="AVN113"/>
      <c r="AVO113"/>
      <c r="AVP113"/>
      <c r="AVQ113"/>
      <c r="AVR113"/>
      <c r="AVS113"/>
      <c r="AVT113"/>
      <c r="AVU113"/>
      <c r="AVV113"/>
      <c r="AVW113"/>
      <c r="AVX113"/>
      <c r="AVY113"/>
      <c r="AVZ113"/>
      <c r="AWA113"/>
    </row>
    <row r="114" spans="1:1275" ht="15" x14ac:dyDescent="0.25">
      <c r="A114" s="41" t="s">
        <v>188</v>
      </c>
      <c r="B114" s="40"/>
      <c r="C114" s="40"/>
      <c r="D114" s="40"/>
      <c r="E114" s="40"/>
      <c r="F114" s="40"/>
      <c r="G114" s="40"/>
      <c r="H114" s="40">
        <v>1</v>
      </c>
      <c r="I114" s="40">
        <v>20000</v>
      </c>
      <c r="J114" s="40">
        <v>1</v>
      </c>
      <c r="K114" s="40">
        <v>20000</v>
      </c>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v>1</v>
      </c>
      <c r="AM114" s="40">
        <v>6000</v>
      </c>
      <c r="AN114" s="40">
        <v>1</v>
      </c>
      <c r="AO114" s="40">
        <v>6000</v>
      </c>
      <c r="AP114" s="40">
        <v>2</v>
      </c>
      <c r="AQ114" s="40">
        <v>13000</v>
      </c>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c r="RA114"/>
      <c r="RB114"/>
      <c r="RC114"/>
      <c r="RD114"/>
      <c r="RE114"/>
      <c r="RF114"/>
      <c r="RG114"/>
      <c r="RH114"/>
      <c r="RI114"/>
      <c r="RJ114"/>
      <c r="RK114"/>
      <c r="RL114"/>
      <c r="RM114"/>
      <c r="RN114"/>
      <c r="RO114"/>
      <c r="RP114"/>
      <c r="RQ114"/>
      <c r="RR114"/>
      <c r="RS114"/>
      <c r="RT114"/>
      <c r="RU114"/>
      <c r="RV114"/>
      <c r="RW114"/>
      <c r="RX114"/>
      <c r="RY114"/>
      <c r="RZ114"/>
      <c r="SA114"/>
      <c r="SB114"/>
      <c r="SC114"/>
      <c r="SD114"/>
      <c r="SE114"/>
      <c r="SF114"/>
      <c r="SG114"/>
      <c r="SH114"/>
      <c r="SI114"/>
      <c r="SJ114"/>
      <c r="SK114"/>
      <c r="SL114"/>
      <c r="SM114"/>
      <c r="SN114"/>
      <c r="SO114"/>
      <c r="SP114"/>
      <c r="SQ114"/>
      <c r="SR114"/>
      <c r="SS114"/>
      <c r="ST114"/>
      <c r="SU114"/>
      <c r="SV114"/>
      <c r="SW114"/>
      <c r="SX114"/>
      <c r="SY114"/>
      <c r="SZ114"/>
      <c r="TA114"/>
      <c r="TB114"/>
      <c r="TC114"/>
      <c r="TD114"/>
      <c r="TE114"/>
      <c r="TF114"/>
      <c r="TG114"/>
      <c r="TH114"/>
      <c r="TI114"/>
      <c r="TJ114"/>
      <c r="TK114"/>
      <c r="TL114"/>
      <c r="TM114"/>
      <c r="TN114"/>
      <c r="TO114"/>
      <c r="TP114"/>
      <c r="TQ114"/>
      <c r="TR114"/>
      <c r="TS114"/>
      <c r="TT114"/>
      <c r="TU114"/>
      <c r="TV114"/>
      <c r="TW114"/>
      <c r="TX114"/>
      <c r="TY114"/>
      <c r="TZ114"/>
      <c r="UA114"/>
      <c r="UB114"/>
      <c r="UC114"/>
      <c r="UD114"/>
      <c r="UE114"/>
      <c r="UF114"/>
      <c r="UG114"/>
      <c r="UH114"/>
      <c r="UI114"/>
      <c r="UJ114"/>
      <c r="UK114"/>
      <c r="UL114"/>
      <c r="UM114"/>
      <c r="UN114"/>
      <c r="UO114"/>
      <c r="UP114"/>
      <c r="UQ114"/>
      <c r="UR114"/>
      <c r="US114"/>
      <c r="UT114"/>
      <c r="UU114"/>
      <c r="UV114"/>
      <c r="UW114"/>
      <c r="UX114"/>
      <c r="UY114"/>
      <c r="UZ114"/>
      <c r="VA114"/>
      <c r="VB114"/>
      <c r="VC114"/>
      <c r="VD114"/>
      <c r="VE114"/>
      <c r="VF114"/>
      <c r="VG114"/>
      <c r="VH114"/>
      <c r="VI114"/>
      <c r="VJ114"/>
      <c r="VK114"/>
      <c r="VL114"/>
      <c r="VM114"/>
      <c r="VN114"/>
      <c r="VO114"/>
      <c r="VP114"/>
      <c r="VQ114"/>
      <c r="VR114"/>
      <c r="VS114"/>
      <c r="VT114"/>
      <c r="VU114"/>
      <c r="VV114"/>
      <c r="VW114"/>
      <c r="VX114"/>
      <c r="VY114"/>
      <c r="VZ114"/>
      <c r="WA114"/>
      <c r="WB114"/>
      <c r="WC114"/>
      <c r="WD114"/>
      <c r="WE114"/>
      <c r="WF114"/>
      <c r="WG114"/>
      <c r="WH114"/>
      <c r="WI114"/>
      <c r="WJ114"/>
      <c r="WK114"/>
      <c r="WL114"/>
      <c r="WM114"/>
      <c r="WN114"/>
      <c r="WO114"/>
      <c r="WP114"/>
      <c r="WQ114"/>
      <c r="WR114"/>
      <c r="WS114"/>
      <c r="WT114"/>
      <c r="WU114"/>
      <c r="WV114"/>
      <c r="WW114"/>
      <c r="WX114"/>
      <c r="WY114"/>
      <c r="WZ114"/>
      <c r="XA114"/>
      <c r="XB114"/>
      <c r="XC114"/>
      <c r="XD114"/>
      <c r="XE114"/>
      <c r="XF114"/>
      <c r="XG114"/>
      <c r="XH114"/>
      <c r="XI114"/>
      <c r="XJ114"/>
      <c r="XK114"/>
      <c r="XL114"/>
      <c r="XM114"/>
      <c r="XN114"/>
      <c r="XO114"/>
      <c r="XP114"/>
      <c r="XQ114"/>
      <c r="XR114"/>
      <c r="XS114"/>
      <c r="XT114"/>
      <c r="XU114"/>
      <c r="XV114"/>
      <c r="XW114"/>
      <c r="XX114"/>
      <c r="XY114"/>
      <c r="XZ114"/>
      <c r="YA114"/>
      <c r="YB114"/>
      <c r="YC114"/>
      <c r="YD114"/>
      <c r="YE114"/>
      <c r="YF114"/>
      <c r="YG114"/>
      <c r="YH114"/>
      <c r="YI114"/>
      <c r="YJ114"/>
      <c r="YK114"/>
      <c r="YL114"/>
      <c r="YM114"/>
      <c r="YN114"/>
      <c r="YO114"/>
      <c r="YP114"/>
      <c r="YQ114"/>
      <c r="YR114"/>
      <c r="YS114"/>
      <c r="YT114"/>
      <c r="YU114"/>
      <c r="YV114"/>
      <c r="YW114"/>
      <c r="YX114"/>
      <c r="YY114"/>
      <c r="YZ114"/>
      <c r="ZA114"/>
      <c r="ZB114"/>
      <c r="ZC114"/>
      <c r="ZD114"/>
      <c r="ZE114"/>
      <c r="ZF114"/>
      <c r="ZG114"/>
      <c r="ZH114"/>
      <c r="ZI114"/>
      <c r="ZJ114"/>
      <c r="ZK114"/>
      <c r="ZL114"/>
      <c r="ZM114"/>
      <c r="ZN114"/>
      <c r="ZO114"/>
      <c r="ZP114"/>
      <c r="ZQ114"/>
      <c r="ZR114"/>
      <c r="ZS114"/>
      <c r="ZT114"/>
      <c r="ZU114"/>
      <c r="ZV114"/>
      <c r="ZW114"/>
      <c r="ZX114"/>
      <c r="ZY114"/>
      <c r="ZZ114"/>
      <c r="AAA114"/>
      <c r="AAB114"/>
      <c r="AAC114"/>
      <c r="AAD114"/>
      <c r="AAE114"/>
      <c r="AAF114"/>
      <c r="AAG114"/>
      <c r="AAH114"/>
      <c r="AAI114"/>
      <c r="AAJ114"/>
      <c r="AAK114"/>
      <c r="AAL114"/>
      <c r="AAM114"/>
      <c r="AAN114"/>
      <c r="AAO114"/>
      <c r="AAP114"/>
      <c r="AAQ114"/>
      <c r="AAR114"/>
      <c r="AAS114"/>
      <c r="AAT114"/>
      <c r="AAU114"/>
      <c r="AAV114"/>
      <c r="AAW114"/>
      <c r="AAX114"/>
      <c r="AAY114"/>
      <c r="AAZ114"/>
      <c r="ABA114"/>
      <c r="ABB114"/>
      <c r="ABC114"/>
      <c r="ABD114"/>
      <c r="ABE114"/>
      <c r="ABF114"/>
      <c r="ABG114"/>
      <c r="ABH114"/>
      <c r="ABI114"/>
      <c r="ABJ114"/>
      <c r="ABK114"/>
      <c r="ABL114"/>
      <c r="ABM114"/>
      <c r="ABN114"/>
      <c r="ABO114"/>
      <c r="ABP114"/>
      <c r="ABQ114"/>
      <c r="ABR114"/>
      <c r="ABS114"/>
      <c r="ABT114"/>
      <c r="ABU114"/>
      <c r="ABV114"/>
      <c r="ABW114"/>
      <c r="ABX114"/>
      <c r="ABY114"/>
      <c r="ABZ114"/>
      <c r="ACA114"/>
      <c r="ACB114"/>
      <c r="ACC114"/>
      <c r="ACD114"/>
      <c r="ACE114"/>
      <c r="ACF114"/>
      <c r="ACG114"/>
      <c r="ACH114"/>
      <c r="ACI114"/>
      <c r="ACJ114"/>
      <c r="ACK114"/>
      <c r="ACL114"/>
      <c r="ACM114"/>
      <c r="ACN114"/>
      <c r="ACO114"/>
      <c r="ACP114"/>
      <c r="ACQ114"/>
      <c r="ACR114"/>
      <c r="ACS114"/>
      <c r="ACT114"/>
      <c r="ACU114"/>
      <c r="ACV114"/>
      <c r="ACW114"/>
      <c r="ACX114"/>
      <c r="ACY114"/>
      <c r="ACZ114"/>
      <c r="ADA114"/>
      <c r="ADB114"/>
      <c r="ADC114"/>
      <c r="ADD114"/>
      <c r="ADE114"/>
      <c r="ADF114"/>
      <c r="ADG114"/>
      <c r="ADH114"/>
      <c r="ADI114"/>
      <c r="ADJ114"/>
      <c r="ADK114"/>
      <c r="ADL114"/>
      <c r="ADM114"/>
      <c r="ADN114"/>
      <c r="ADO114"/>
      <c r="ADP114"/>
      <c r="ADQ114"/>
      <c r="ADR114"/>
      <c r="ADS114"/>
      <c r="ADT114"/>
      <c r="ADU114"/>
      <c r="ADV114"/>
      <c r="ADW114"/>
      <c r="ADX114"/>
      <c r="ADY114"/>
      <c r="ADZ114"/>
      <c r="AEA114"/>
      <c r="AEB114"/>
      <c r="AEC114"/>
      <c r="AED114"/>
      <c r="AEE114"/>
      <c r="AEF114"/>
      <c r="AEG114"/>
      <c r="AEH114"/>
      <c r="AEI114"/>
      <c r="AEJ114"/>
      <c r="AEK114"/>
      <c r="AEL114"/>
      <c r="AEM114"/>
      <c r="AEN114"/>
      <c r="AEO114"/>
      <c r="AEP114"/>
      <c r="AEQ114"/>
      <c r="AER114"/>
      <c r="AES114"/>
      <c r="AET114"/>
      <c r="AEU114"/>
      <c r="AEV114"/>
      <c r="AEW114"/>
      <c r="AEX114"/>
      <c r="AEY114"/>
      <c r="AEZ114"/>
      <c r="AFA114"/>
      <c r="AFB114"/>
      <c r="AFC114"/>
      <c r="AFD114"/>
      <c r="AFE114"/>
      <c r="AFF114"/>
      <c r="AFG114"/>
      <c r="AFH114"/>
      <c r="AFI114"/>
      <c r="AFJ114"/>
      <c r="AFK114"/>
      <c r="AFL114"/>
      <c r="AFM114"/>
      <c r="AFN114"/>
      <c r="AFO114"/>
      <c r="AFP114"/>
      <c r="AFQ114"/>
      <c r="AFR114"/>
      <c r="AFS114"/>
      <c r="AFT114"/>
      <c r="AFU114"/>
      <c r="AFV114"/>
      <c r="AFW114"/>
      <c r="AFX114"/>
      <c r="AFY114"/>
      <c r="AFZ114"/>
      <c r="AGA114"/>
      <c r="AGB114"/>
      <c r="AGC114"/>
      <c r="AGD114"/>
      <c r="AGE114"/>
      <c r="AGF114"/>
      <c r="AGG114"/>
      <c r="AGH114"/>
      <c r="AGI114"/>
      <c r="AGJ114"/>
      <c r="AGK114"/>
      <c r="AGL114"/>
      <c r="AGM114"/>
      <c r="AGN114"/>
      <c r="AGO114"/>
      <c r="AGP114"/>
      <c r="AGQ114"/>
      <c r="AGR114"/>
      <c r="AGS114"/>
      <c r="AGT114"/>
      <c r="AGU114"/>
      <c r="AGV114"/>
      <c r="AGW114"/>
      <c r="AGX114"/>
      <c r="AGY114"/>
      <c r="AGZ114"/>
      <c r="AHA114"/>
      <c r="AHB114"/>
      <c r="AHC114"/>
      <c r="AHD114"/>
      <c r="AHE114"/>
      <c r="AHF114"/>
      <c r="AHG114"/>
      <c r="AHH114"/>
      <c r="AHI114"/>
      <c r="AHJ114"/>
      <c r="AHK114"/>
      <c r="AHL114"/>
      <c r="AHM114"/>
      <c r="AHN114"/>
      <c r="AHO114"/>
      <c r="AHP114"/>
      <c r="AHQ114"/>
      <c r="AHR114"/>
      <c r="AHS114"/>
      <c r="AHT114"/>
      <c r="AHU114"/>
      <c r="AHV114"/>
      <c r="AHW114"/>
      <c r="AHX114"/>
      <c r="AHY114"/>
      <c r="AHZ114"/>
      <c r="AIA114"/>
      <c r="AIB114"/>
      <c r="AIC114"/>
      <c r="AID114"/>
      <c r="AIE114"/>
      <c r="AIF114"/>
      <c r="AIG114"/>
      <c r="AIH114"/>
      <c r="AII114"/>
      <c r="AIJ114"/>
      <c r="AIK114"/>
      <c r="AIL114"/>
      <c r="AIM114"/>
      <c r="AIN114"/>
      <c r="AIO114"/>
      <c r="AIP114"/>
      <c r="AIQ114"/>
      <c r="AIR114"/>
      <c r="AIS114"/>
      <c r="AIT114"/>
      <c r="AIU114"/>
      <c r="AIV114"/>
      <c r="AIW114"/>
      <c r="AIX114"/>
      <c r="AIY114"/>
      <c r="AIZ114"/>
      <c r="AJA114"/>
      <c r="AJB114"/>
      <c r="AJC114"/>
      <c r="AJD114"/>
      <c r="AJE114"/>
      <c r="AJF114"/>
      <c r="AJG114"/>
      <c r="AJH114"/>
      <c r="AJI114"/>
      <c r="AJJ114"/>
      <c r="AJK114"/>
      <c r="AJL114"/>
      <c r="AJM114"/>
      <c r="AJN114"/>
      <c r="AJO114"/>
      <c r="AJP114"/>
      <c r="AJQ114"/>
      <c r="AJR114"/>
      <c r="AJS114"/>
      <c r="AJT114"/>
      <c r="AJU114"/>
      <c r="AJV114"/>
      <c r="AJW114"/>
      <c r="AJX114"/>
      <c r="AJY114"/>
      <c r="AJZ114"/>
      <c r="AKA114"/>
      <c r="AKB114"/>
      <c r="AKC114"/>
      <c r="AKD114"/>
      <c r="AKE114"/>
      <c r="AKF114"/>
      <c r="AKG114"/>
      <c r="AKH114"/>
      <c r="AKI114"/>
      <c r="AKJ114"/>
      <c r="AKK114"/>
      <c r="AKL114"/>
      <c r="AKM114"/>
      <c r="AKN114"/>
      <c r="AKO114"/>
      <c r="AKP114"/>
      <c r="AKQ114"/>
      <c r="AKR114"/>
      <c r="AKS114"/>
      <c r="AKT114"/>
      <c r="AKU114"/>
      <c r="AKV114"/>
      <c r="AKW114"/>
      <c r="AKX114"/>
      <c r="AKY114"/>
      <c r="AKZ114"/>
      <c r="ALA114"/>
      <c r="ALB114"/>
      <c r="ALC114"/>
      <c r="ALD114"/>
      <c r="ALE114"/>
      <c r="ALF114"/>
      <c r="ALG114"/>
      <c r="ALH114"/>
      <c r="ALI114"/>
      <c r="ALJ114"/>
      <c r="ALK114"/>
      <c r="ALL114"/>
      <c r="ALM114"/>
      <c r="ALN114"/>
      <c r="ALO114"/>
      <c r="ALP114"/>
      <c r="ALQ114"/>
      <c r="ALR114"/>
      <c r="ALS114"/>
      <c r="ALT114"/>
      <c r="ALU114"/>
      <c r="ALV114"/>
      <c r="ALW114"/>
      <c r="ALX114"/>
      <c r="ALY114"/>
      <c r="ALZ114"/>
      <c r="AMA114"/>
      <c r="AMB114"/>
      <c r="AMC114"/>
      <c r="AMD114"/>
      <c r="AME114"/>
      <c r="AMF114"/>
      <c r="AMG114"/>
      <c r="AMH114"/>
      <c r="AMI114"/>
      <c r="AMJ114"/>
      <c r="AMK114"/>
      <c r="AML114"/>
      <c r="AMM114"/>
      <c r="AMN114"/>
      <c r="AMO114"/>
      <c r="AMP114"/>
      <c r="AMQ114"/>
      <c r="AMR114"/>
      <c r="AMS114"/>
      <c r="AMT114"/>
      <c r="AMU114"/>
      <c r="AMV114"/>
      <c r="AMW114"/>
      <c r="AMX114"/>
      <c r="AMY114"/>
      <c r="AMZ114"/>
      <c r="ANA114"/>
      <c r="ANB114"/>
      <c r="ANC114"/>
      <c r="AND114"/>
      <c r="ANE114"/>
      <c r="ANF114"/>
      <c r="ANG114"/>
      <c r="ANH114"/>
      <c r="ANI114"/>
      <c r="ANJ114"/>
      <c r="ANK114"/>
      <c r="ANL114"/>
      <c r="ANM114"/>
      <c r="ANN114"/>
      <c r="ANO114"/>
      <c r="ANP114"/>
      <c r="ANQ114"/>
      <c r="ANR114"/>
      <c r="ANS114"/>
      <c r="ANT114"/>
      <c r="ANU114"/>
      <c r="ANV114"/>
      <c r="ANW114"/>
      <c r="ANX114"/>
      <c r="ANY114"/>
      <c r="ANZ114"/>
      <c r="AOA114"/>
      <c r="AOB114"/>
      <c r="AOC114"/>
      <c r="AOD114"/>
      <c r="AOE114"/>
      <c r="AOF114"/>
      <c r="AOG114"/>
      <c r="AOH114"/>
      <c r="AOI114"/>
      <c r="AOJ114"/>
      <c r="AOK114"/>
      <c r="AOL114"/>
      <c r="AOM114"/>
      <c r="AON114"/>
      <c r="AOO114"/>
      <c r="AOP114"/>
      <c r="AOQ114"/>
      <c r="AOR114"/>
      <c r="AOS114"/>
      <c r="AOT114"/>
      <c r="AOU114"/>
      <c r="AOV114"/>
      <c r="AOW114"/>
      <c r="AOX114"/>
      <c r="AOY114"/>
      <c r="AOZ114"/>
      <c r="APA114"/>
      <c r="APB114"/>
      <c r="APC114"/>
      <c r="APD114"/>
      <c r="APE114"/>
      <c r="APF114"/>
      <c r="APG114"/>
      <c r="APH114"/>
      <c r="API114"/>
      <c r="APJ114"/>
      <c r="APK114"/>
      <c r="APL114"/>
      <c r="APM114"/>
      <c r="APN114"/>
      <c r="APO114"/>
      <c r="APP114"/>
      <c r="APQ114"/>
      <c r="APR114"/>
      <c r="APS114"/>
      <c r="APT114"/>
      <c r="APU114"/>
      <c r="APV114"/>
      <c r="APW114"/>
      <c r="APX114"/>
      <c r="APY114"/>
      <c r="APZ114"/>
      <c r="AQA114"/>
      <c r="AQB114"/>
      <c r="AQC114"/>
      <c r="AQD114"/>
      <c r="AQE114"/>
      <c r="AQF114"/>
      <c r="AQG114"/>
      <c r="AQH114"/>
      <c r="AQI114"/>
      <c r="AQJ114"/>
      <c r="AQK114"/>
      <c r="AQL114"/>
      <c r="AQM114"/>
      <c r="AQN114"/>
      <c r="AQO114"/>
      <c r="AQP114"/>
      <c r="AQQ114"/>
      <c r="AQR114"/>
      <c r="AQS114"/>
      <c r="AQT114"/>
      <c r="AQU114"/>
      <c r="AQV114"/>
      <c r="AQW114"/>
      <c r="AQX114"/>
      <c r="AQY114"/>
      <c r="AQZ114"/>
      <c r="ARA114"/>
      <c r="ARB114"/>
      <c r="ARC114"/>
      <c r="ARD114"/>
      <c r="ARE114"/>
      <c r="ARF114"/>
      <c r="ARG114"/>
      <c r="ARH114"/>
      <c r="ARI114"/>
      <c r="ARJ114"/>
      <c r="ARK114"/>
      <c r="ARL114"/>
      <c r="ARM114"/>
      <c r="ARN114"/>
      <c r="ARO114"/>
      <c r="ARP114"/>
      <c r="ARQ114"/>
      <c r="ARR114"/>
      <c r="ARS114"/>
      <c r="ART114"/>
      <c r="ARU114"/>
      <c r="ARV114"/>
      <c r="ARW114"/>
      <c r="ARX114"/>
      <c r="ARY114"/>
      <c r="ARZ114"/>
      <c r="ASA114"/>
      <c r="ASB114"/>
      <c r="ASC114"/>
      <c r="ASD114"/>
      <c r="ASE114"/>
      <c r="ASF114"/>
      <c r="ASG114"/>
      <c r="ASH114"/>
      <c r="ASI114"/>
      <c r="ASJ114"/>
      <c r="ASK114"/>
      <c r="ASL114"/>
      <c r="ASM114"/>
      <c r="ASN114"/>
      <c r="ASO114"/>
      <c r="ASP114"/>
      <c r="ASQ114"/>
      <c r="ASR114"/>
      <c r="ASS114"/>
      <c r="AST114"/>
      <c r="ASU114"/>
      <c r="ASV114"/>
      <c r="ASW114"/>
      <c r="ASX114"/>
      <c r="ASY114"/>
      <c r="ASZ114"/>
      <c r="ATA114"/>
      <c r="ATB114"/>
      <c r="ATC114"/>
      <c r="ATD114"/>
      <c r="ATE114"/>
      <c r="ATF114"/>
      <c r="ATG114"/>
      <c r="ATH114"/>
      <c r="ATI114"/>
      <c r="ATJ114"/>
      <c r="ATK114"/>
      <c r="ATL114"/>
      <c r="ATM114"/>
      <c r="ATN114"/>
      <c r="ATO114"/>
      <c r="ATP114"/>
      <c r="ATQ114"/>
      <c r="ATR114"/>
      <c r="ATS114"/>
      <c r="ATT114"/>
      <c r="ATU114"/>
      <c r="ATV114"/>
      <c r="ATW114"/>
      <c r="ATX114"/>
      <c r="ATY114"/>
      <c r="ATZ114"/>
      <c r="AUA114"/>
      <c r="AUB114"/>
      <c r="AUC114"/>
      <c r="AUD114"/>
      <c r="AUE114"/>
      <c r="AUF114"/>
      <c r="AUG114"/>
      <c r="AUH114"/>
      <c r="AUI114"/>
      <c r="AUJ114"/>
      <c r="AUK114"/>
      <c r="AUL114"/>
      <c r="AUM114"/>
      <c r="AUN114"/>
      <c r="AUO114"/>
      <c r="AUP114"/>
      <c r="AUQ114"/>
      <c r="AUR114"/>
      <c r="AUS114"/>
      <c r="AUT114"/>
      <c r="AUU114"/>
      <c r="AUV114"/>
      <c r="AUW114"/>
      <c r="AUX114"/>
      <c r="AUY114"/>
      <c r="AUZ114"/>
      <c r="AVA114"/>
      <c r="AVB114"/>
      <c r="AVC114"/>
      <c r="AVD114"/>
      <c r="AVE114"/>
      <c r="AVF114"/>
      <c r="AVG114"/>
      <c r="AVH114"/>
      <c r="AVI114"/>
      <c r="AVJ114"/>
      <c r="AVK114"/>
      <c r="AVL114"/>
      <c r="AVM114"/>
      <c r="AVN114"/>
      <c r="AVO114"/>
      <c r="AVP114"/>
      <c r="AVQ114"/>
      <c r="AVR114"/>
      <c r="AVS114"/>
      <c r="AVT114"/>
      <c r="AVU114"/>
      <c r="AVV114"/>
      <c r="AVW114"/>
      <c r="AVX114"/>
      <c r="AVY114"/>
      <c r="AVZ114"/>
      <c r="AWA114"/>
    </row>
    <row r="115" spans="1:1275" ht="15" x14ac:dyDescent="0.25">
      <c r="A115" s="41" t="s">
        <v>264</v>
      </c>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v>1</v>
      </c>
      <c r="AA115" s="40">
        <v>36400</v>
      </c>
      <c r="AB115" s="40"/>
      <c r="AC115" s="40"/>
      <c r="AD115" s="40">
        <v>1</v>
      </c>
      <c r="AE115" s="40">
        <v>36400</v>
      </c>
      <c r="AF115" s="40"/>
      <c r="AG115" s="40"/>
      <c r="AH115" s="40"/>
      <c r="AI115" s="40"/>
      <c r="AJ115" s="40"/>
      <c r="AK115" s="40"/>
      <c r="AL115" s="40"/>
      <c r="AM115" s="40"/>
      <c r="AN115" s="40"/>
      <c r="AO115" s="40"/>
      <c r="AP115" s="40">
        <v>1</v>
      </c>
      <c r="AQ115" s="40">
        <v>36400</v>
      </c>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c r="MW115"/>
      <c r="MX115"/>
      <c r="MY115"/>
      <c r="MZ115"/>
      <c r="NA115"/>
      <c r="NB115"/>
      <c r="NC115"/>
      <c r="ND115"/>
      <c r="NE115"/>
      <c r="NF115"/>
      <c r="NG115"/>
      <c r="NH115"/>
      <c r="NI115"/>
      <c r="NJ115"/>
      <c r="NK115"/>
      <c r="NL115"/>
      <c r="NM115"/>
      <c r="NN115"/>
      <c r="NO115"/>
      <c r="NP115"/>
      <c r="NQ115"/>
      <c r="NR115"/>
      <c r="NS115"/>
      <c r="NT115"/>
      <c r="NU115"/>
      <c r="NV115"/>
      <c r="NW115"/>
      <c r="NX115"/>
      <c r="NY115"/>
      <c r="NZ115"/>
      <c r="OA115"/>
      <c r="OB115"/>
      <c r="OC115"/>
      <c r="OD115"/>
      <c r="OE115"/>
      <c r="OF115"/>
      <c r="OG115"/>
      <c r="OH115"/>
      <c r="OI115"/>
      <c r="OJ115"/>
      <c r="OK115"/>
      <c r="OL115"/>
      <c r="OM115"/>
      <c r="ON115"/>
      <c r="OO115"/>
      <c r="OP115"/>
      <c r="OQ115"/>
      <c r="OR115"/>
      <c r="OS115"/>
      <c r="OT115"/>
      <c r="OU115"/>
      <c r="OV115"/>
      <c r="OW115"/>
      <c r="OX115"/>
      <c r="OY115"/>
      <c r="OZ115"/>
      <c r="PA115"/>
      <c r="PB115"/>
      <c r="PC115"/>
      <c r="PD115"/>
      <c r="PE115"/>
      <c r="PF115"/>
      <c r="PG115"/>
      <c r="PH115"/>
      <c r="PI115"/>
      <c r="PJ115"/>
      <c r="PK115"/>
      <c r="PL115"/>
      <c r="PM115"/>
      <c r="PN115"/>
      <c r="PO115"/>
      <c r="PP115"/>
      <c r="PQ115"/>
      <c r="PR115"/>
      <c r="PS115"/>
      <c r="PT115"/>
      <c r="PU115"/>
      <c r="PV115"/>
      <c r="PW115"/>
      <c r="PX115"/>
      <c r="PY115"/>
      <c r="PZ115"/>
      <c r="QA115"/>
      <c r="QB115"/>
      <c r="QC115"/>
      <c r="QD115"/>
      <c r="QE115"/>
      <c r="QF115"/>
      <c r="QG115"/>
      <c r="QH115"/>
      <c r="QI115"/>
      <c r="QJ115"/>
      <c r="QK115"/>
      <c r="QL115"/>
      <c r="QM115"/>
      <c r="QN115"/>
      <c r="QO115"/>
      <c r="QP115"/>
      <c r="QQ115"/>
      <c r="QR115"/>
      <c r="QS115"/>
      <c r="QT115"/>
      <c r="QU115"/>
      <c r="QV115"/>
      <c r="QW115"/>
      <c r="QX115"/>
      <c r="QY115"/>
      <c r="QZ115"/>
      <c r="RA115"/>
      <c r="RB115"/>
      <c r="RC115"/>
      <c r="RD115"/>
      <c r="RE115"/>
      <c r="RF115"/>
      <c r="RG115"/>
      <c r="RH115"/>
      <c r="RI115"/>
      <c r="RJ115"/>
      <c r="RK115"/>
      <c r="RL115"/>
      <c r="RM115"/>
      <c r="RN115"/>
      <c r="RO115"/>
      <c r="RP115"/>
      <c r="RQ115"/>
      <c r="RR115"/>
      <c r="RS115"/>
      <c r="RT115"/>
      <c r="RU115"/>
      <c r="RV115"/>
      <c r="RW115"/>
      <c r="RX115"/>
      <c r="RY115"/>
      <c r="RZ115"/>
      <c r="SA115"/>
      <c r="SB115"/>
      <c r="SC115"/>
      <c r="SD115"/>
      <c r="SE115"/>
      <c r="SF115"/>
      <c r="SG115"/>
      <c r="SH115"/>
      <c r="SI115"/>
      <c r="SJ115"/>
      <c r="SK115"/>
      <c r="SL115"/>
      <c r="SM115"/>
      <c r="SN115"/>
      <c r="SO115"/>
      <c r="SP115"/>
      <c r="SQ115"/>
      <c r="SR115"/>
      <c r="SS115"/>
      <c r="ST115"/>
      <c r="SU115"/>
      <c r="SV115"/>
      <c r="SW115"/>
      <c r="SX115"/>
      <c r="SY115"/>
      <c r="SZ115"/>
      <c r="TA115"/>
      <c r="TB115"/>
      <c r="TC115"/>
      <c r="TD115"/>
      <c r="TE115"/>
      <c r="TF115"/>
      <c r="TG115"/>
      <c r="TH115"/>
      <c r="TI115"/>
      <c r="TJ115"/>
      <c r="TK115"/>
      <c r="TL115"/>
      <c r="TM115"/>
      <c r="TN115"/>
      <c r="TO115"/>
      <c r="TP115"/>
      <c r="TQ115"/>
      <c r="TR115"/>
      <c r="TS115"/>
      <c r="TT115"/>
      <c r="TU115"/>
      <c r="TV115"/>
      <c r="TW115"/>
      <c r="TX115"/>
      <c r="TY115"/>
      <c r="TZ115"/>
      <c r="UA115"/>
      <c r="UB115"/>
      <c r="UC115"/>
      <c r="UD115"/>
      <c r="UE115"/>
      <c r="UF115"/>
      <c r="UG115"/>
      <c r="UH115"/>
      <c r="UI115"/>
      <c r="UJ115"/>
      <c r="UK115"/>
      <c r="UL115"/>
      <c r="UM115"/>
      <c r="UN115"/>
      <c r="UO115"/>
      <c r="UP115"/>
      <c r="UQ115"/>
      <c r="UR115"/>
      <c r="US115"/>
      <c r="UT115"/>
      <c r="UU115"/>
      <c r="UV115"/>
      <c r="UW115"/>
      <c r="UX115"/>
      <c r="UY115"/>
      <c r="UZ115"/>
      <c r="VA115"/>
      <c r="VB115"/>
      <c r="VC115"/>
      <c r="VD115"/>
      <c r="VE115"/>
      <c r="VF115"/>
      <c r="VG115"/>
      <c r="VH115"/>
      <c r="VI115"/>
      <c r="VJ115"/>
      <c r="VK115"/>
      <c r="VL115"/>
      <c r="VM115"/>
      <c r="VN115"/>
      <c r="VO115"/>
      <c r="VP115"/>
      <c r="VQ115"/>
      <c r="VR115"/>
      <c r="VS115"/>
      <c r="VT115"/>
      <c r="VU115"/>
      <c r="VV115"/>
      <c r="VW115"/>
      <c r="VX115"/>
      <c r="VY115"/>
      <c r="VZ115"/>
      <c r="WA115"/>
      <c r="WB115"/>
      <c r="WC115"/>
      <c r="WD115"/>
      <c r="WE115"/>
      <c r="WF115"/>
      <c r="WG115"/>
      <c r="WH115"/>
      <c r="WI115"/>
      <c r="WJ115"/>
      <c r="WK115"/>
      <c r="WL115"/>
      <c r="WM115"/>
      <c r="WN115"/>
      <c r="WO115"/>
      <c r="WP115"/>
      <c r="WQ115"/>
      <c r="WR115"/>
      <c r="WS115"/>
      <c r="WT115"/>
      <c r="WU115"/>
      <c r="WV115"/>
      <c r="WW115"/>
      <c r="WX115"/>
      <c r="WY115"/>
      <c r="WZ115"/>
      <c r="XA115"/>
      <c r="XB115"/>
      <c r="XC115"/>
      <c r="XD115"/>
      <c r="XE115"/>
      <c r="XF115"/>
      <c r="XG115"/>
      <c r="XH115"/>
      <c r="XI115"/>
      <c r="XJ115"/>
      <c r="XK115"/>
      <c r="XL115"/>
      <c r="XM115"/>
      <c r="XN115"/>
      <c r="XO115"/>
      <c r="XP115"/>
      <c r="XQ115"/>
      <c r="XR115"/>
      <c r="XS115"/>
      <c r="XT115"/>
      <c r="XU115"/>
      <c r="XV115"/>
      <c r="XW115"/>
      <c r="XX115"/>
      <c r="XY115"/>
      <c r="XZ115"/>
      <c r="YA115"/>
      <c r="YB115"/>
      <c r="YC115"/>
      <c r="YD115"/>
      <c r="YE115"/>
      <c r="YF115"/>
      <c r="YG115"/>
      <c r="YH115"/>
      <c r="YI115"/>
      <c r="YJ115"/>
      <c r="YK115"/>
      <c r="YL115"/>
      <c r="YM115"/>
      <c r="YN115"/>
      <c r="YO115"/>
      <c r="YP115"/>
      <c r="YQ115"/>
      <c r="YR115"/>
      <c r="YS115"/>
      <c r="YT115"/>
      <c r="YU115"/>
      <c r="YV115"/>
      <c r="YW115"/>
      <c r="YX115"/>
      <c r="YY115"/>
      <c r="YZ115"/>
      <c r="ZA115"/>
      <c r="ZB115"/>
      <c r="ZC115"/>
      <c r="ZD115"/>
      <c r="ZE115"/>
      <c r="ZF115"/>
      <c r="ZG115"/>
      <c r="ZH115"/>
      <c r="ZI115"/>
      <c r="ZJ115"/>
      <c r="ZK115"/>
      <c r="ZL115"/>
      <c r="ZM115"/>
      <c r="ZN115"/>
      <c r="ZO115"/>
      <c r="ZP115"/>
      <c r="ZQ115"/>
      <c r="ZR115"/>
      <c r="ZS115"/>
      <c r="ZT115"/>
      <c r="ZU115"/>
      <c r="ZV115"/>
      <c r="ZW115"/>
      <c r="ZX115"/>
      <c r="ZY115"/>
      <c r="ZZ115"/>
      <c r="AAA115"/>
      <c r="AAB115"/>
      <c r="AAC115"/>
      <c r="AAD115"/>
      <c r="AAE115"/>
      <c r="AAF115"/>
      <c r="AAG115"/>
      <c r="AAH115"/>
      <c r="AAI115"/>
      <c r="AAJ115"/>
      <c r="AAK115"/>
      <c r="AAL115"/>
      <c r="AAM115"/>
      <c r="AAN115"/>
      <c r="AAO115"/>
      <c r="AAP115"/>
      <c r="AAQ115"/>
      <c r="AAR115"/>
      <c r="AAS115"/>
      <c r="AAT115"/>
      <c r="AAU115"/>
      <c r="AAV115"/>
      <c r="AAW115"/>
      <c r="AAX115"/>
      <c r="AAY115"/>
      <c r="AAZ115"/>
      <c r="ABA115"/>
      <c r="ABB115"/>
      <c r="ABC115"/>
      <c r="ABD115"/>
      <c r="ABE115"/>
      <c r="ABF115"/>
      <c r="ABG115"/>
      <c r="ABH115"/>
      <c r="ABI115"/>
      <c r="ABJ115"/>
      <c r="ABK115"/>
      <c r="ABL115"/>
      <c r="ABM115"/>
      <c r="ABN115"/>
      <c r="ABO115"/>
      <c r="ABP115"/>
      <c r="ABQ115"/>
      <c r="ABR115"/>
      <c r="ABS115"/>
      <c r="ABT115"/>
      <c r="ABU115"/>
      <c r="ABV115"/>
      <c r="ABW115"/>
      <c r="ABX115"/>
      <c r="ABY115"/>
      <c r="ABZ115"/>
      <c r="ACA115"/>
      <c r="ACB115"/>
      <c r="ACC115"/>
      <c r="ACD115"/>
      <c r="ACE115"/>
      <c r="ACF115"/>
      <c r="ACG115"/>
      <c r="ACH115"/>
      <c r="ACI115"/>
      <c r="ACJ115"/>
      <c r="ACK115"/>
      <c r="ACL115"/>
      <c r="ACM115"/>
      <c r="ACN115"/>
      <c r="ACO115"/>
      <c r="ACP115"/>
      <c r="ACQ115"/>
      <c r="ACR115"/>
      <c r="ACS115"/>
      <c r="ACT115"/>
      <c r="ACU115"/>
      <c r="ACV115"/>
      <c r="ACW115"/>
      <c r="ACX115"/>
      <c r="ACY115"/>
      <c r="ACZ115"/>
      <c r="ADA115"/>
      <c r="ADB115"/>
      <c r="ADC115"/>
      <c r="ADD115"/>
      <c r="ADE115"/>
      <c r="ADF115"/>
      <c r="ADG115"/>
      <c r="ADH115"/>
      <c r="ADI115"/>
      <c r="ADJ115"/>
      <c r="ADK115"/>
      <c r="ADL115"/>
      <c r="ADM115"/>
      <c r="ADN115"/>
      <c r="ADO115"/>
      <c r="ADP115"/>
      <c r="ADQ115"/>
      <c r="ADR115"/>
      <c r="ADS115"/>
      <c r="ADT115"/>
      <c r="ADU115"/>
      <c r="ADV115"/>
      <c r="ADW115"/>
      <c r="ADX115"/>
      <c r="ADY115"/>
      <c r="ADZ115"/>
      <c r="AEA115"/>
      <c r="AEB115"/>
      <c r="AEC115"/>
      <c r="AED115"/>
      <c r="AEE115"/>
      <c r="AEF115"/>
      <c r="AEG115"/>
      <c r="AEH115"/>
      <c r="AEI115"/>
      <c r="AEJ115"/>
      <c r="AEK115"/>
      <c r="AEL115"/>
      <c r="AEM115"/>
      <c r="AEN115"/>
      <c r="AEO115"/>
      <c r="AEP115"/>
      <c r="AEQ115"/>
      <c r="AER115"/>
      <c r="AES115"/>
      <c r="AET115"/>
      <c r="AEU115"/>
      <c r="AEV115"/>
      <c r="AEW115"/>
      <c r="AEX115"/>
      <c r="AEY115"/>
      <c r="AEZ115"/>
      <c r="AFA115"/>
      <c r="AFB115"/>
      <c r="AFC115"/>
      <c r="AFD115"/>
      <c r="AFE115"/>
      <c r="AFF115"/>
      <c r="AFG115"/>
      <c r="AFH115"/>
      <c r="AFI115"/>
      <c r="AFJ115"/>
      <c r="AFK115"/>
      <c r="AFL115"/>
      <c r="AFM115"/>
      <c r="AFN115"/>
      <c r="AFO115"/>
      <c r="AFP115"/>
      <c r="AFQ115"/>
      <c r="AFR115"/>
      <c r="AFS115"/>
      <c r="AFT115"/>
      <c r="AFU115"/>
      <c r="AFV115"/>
      <c r="AFW115"/>
      <c r="AFX115"/>
      <c r="AFY115"/>
      <c r="AFZ115"/>
      <c r="AGA115"/>
      <c r="AGB115"/>
      <c r="AGC115"/>
      <c r="AGD115"/>
      <c r="AGE115"/>
      <c r="AGF115"/>
      <c r="AGG115"/>
      <c r="AGH115"/>
      <c r="AGI115"/>
      <c r="AGJ115"/>
      <c r="AGK115"/>
      <c r="AGL115"/>
      <c r="AGM115"/>
      <c r="AGN115"/>
      <c r="AGO115"/>
      <c r="AGP115"/>
      <c r="AGQ115"/>
      <c r="AGR115"/>
      <c r="AGS115"/>
      <c r="AGT115"/>
      <c r="AGU115"/>
      <c r="AGV115"/>
      <c r="AGW115"/>
      <c r="AGX115"/>
      <c r="AGY115"/>
      <c r="AGZ115"/>
      <c r="AHA115"/>
      <c r="AHB115"/>
      <c r="AHC115"/>
      <c r="AHD115"/>
      <c r="AHE115"/>
      <c r="AHF115"/>
      <c r="AHG115"/>
      <c r="AHH115"/>
      <c r="AHI115"/>
      <c r="AHJ115"/>
      <c r="AHK115"/>
      <c r="AHL115"/>
      <c r="AHM115"/>
      <c r="AHN115"/>
      <c r="AHO115"/>
      <c r="AHP115"/>
      <c r="AHQ115"/>
      <c r="AHR115"/>
      <c r="AHS115"/>
      <c r="AHT115"/>
      <c r="AHU115"/>
      <c r="AHV115"/>
      <c r="AHW115"/>
      <c r="AHX115"/>
      <c r="AHY115"/>
      <c r="AHZ115"/>
      <c r="AIA115"/>
      <c r="AIB115"/>
      <c r="AIC115"/>
      <c r="AID115"/>
      <c r="AIE115"/>
      <c r="AIF115"/>
      <c r="AIG115"/>
      <c r="AIH115"/>
      <c r="AII115"/>
      <c r="AIJ115"/>
      <c r="AIK115"/>
      <c r="AIL115"/>
      <c r="AIM115"/>
      <c r="AIN115"/>
      <c r="AIO115"/>
      <c r="AIP115"/>
      <c r="AIQ115"/>
      <c r="AIR115"/>
      <c r="AIS115"/>
      <c r="AIT115"/>
      <c r="AIU115"/>
      <c r="AIV115"/>
      <c r="AIW115"/>
      <c r="AIX115"/>
      <c r="AIY115"/>
      <c r="AIZ115"/>
      <c r="AJA115"/>
      <c r="AJB115"/>
      <c r="AJC115"/>
      <c r="AJD115"/>
      <c r="AJE115"/>
      <c r="AJF115"/>
      <c r="AJG115"/>
      <c r="AJH115"/>
      <c r="AJI115"/>
      <c r="AJJ115"/>
      <c r="AJK115"/>
      <c r="AJL115"/>
      <c r="AJM115"/>
      <c r="AJN115"/>
      <c r="AJO115"/>
      <c r="AJP115"/>
      <c r="AJQ115"/>
      <c r="AJR115"/>
      <c r="AJS115"/>
      <c r="AJT115"/>
      <c r="AJU115"/>
      <c r="AJV115"/>
      <c r="AJW115"/>
      <c r="AJX115"/>
      <c r="AJY115"/>
      <c r="AJZ115"/>
      <c r="AKA115"/>
      <c r="AKB115"/>
      <c r="AKC115"/>
      <c r="AKD115"/>
      <c r="AKE115"/>
      <c r="AKF115"/>
      <c r="AKG115"/>
      <c r="AKH115"/>
      <c r="AKI115"/>
      <c r="AKJ115"/>
      <c r="AKK115"/>
      <c r="AKL115"/>
      <c r="AKM115"/>
      <c r="AKN115"/>
      <c r="AKO115"/>
      <c r="AKP115"/>
      <c r="AKQ115"/>
      <c r="AKR115"/>
      <c r="AKS115"/>
      <c r="AKT115"/>
      <c r="AKU115"/>
      <c r="AKV115"/>
      <c r="AKW115"/>
      <c r="AKX115"/>
      <c r="AKY115"/>
      <c r="AKZ115"/>
      <c r="ALA115"/>
      <c r="ALB115"/>
      <c r="ALC115"/>
      <c r="ALD115"/>
      <c r="ALE115"/>
      <c r="ALF115"/>
      <c r="ALG115"/>
      <c r="ALH115"/>
      <c r="ALI115"/>
      <c r="ALJ115"/>
      <c r="ALK115"/>
      <c r="ALL115"/>
      <c r="ALM115"/>
      <c r="ALN115"/>
      <c r="ALO115"/>
      <c r="ALP115"/>
      <c r="ALQ115"/>
      <c r="ALR115"/>
      <c r="ALS115"/>
      <c r="ALT115"/>
      <c r="ALU115"/>
      <c r="ALV115"/>
      <c r="ALW115"/>
      <c r="ALX115"/>
      <c r="ALY115"/>
      <c r="ALZ115"/>
      <c r="AMA115"/>
      <c r="AMB115"/>
      <c r="AMC115"/>
      <c r="AMD115"/>
      <c r="AME115"/>
      <c r="AMF115"/>
      <c r="AMG115"/>
      <c r="AMH115"/>
      <c r="AMI115"/>
      <c r="AMJ115"/>
      <c r="AMK115"/>
      <c r="AML115"/>
      <c r="AMM115"/>
      <c r="AMN115"/>
      <c r="AMO115"/>
      <c r="AMP115"/>
      <c r="AMQ115"/>
      <c r="AMR115"/>
      <c r="AMS115"/>
      <c r="AMT115"/>
      <c r="AMU115"/>
      <c r="AMV115"/>
      <c r="AMW115"/>
      <c r="AMX115"/>
      <c r="AMY115"/>
      <c r="AMZ115"/>
      <c r="ANA115"/>
      <c r="ANB115"/>
      <c r="ANC115"/>
      <c r="AND115"/>
      <c r="ANE115"/>
      <c r="ANF115"/>
      <c r="ANG115"/>
      <c r="ANH115"/>
      <c r="ANI115"/>
      <c r="ANJ115"/>
      <c r="ANK115"/>
      <c r="ANL115"/>
      <c r="ANM115"/>
      <c r="ANN115"/>
      <c r="ANO115"/>
      <c r="ANP115"/>
      <c r="ANQ115"/>
      <c r="ANR115"/>
      <c r="ANS115"/>
      <c r="ANT115"/>
      <c r="ANU115"/>
      <c r="ANV115"/>
      <c r="ANW115"/>
      <c r="ANX115"/>
      <c r="ANY115"/>
      <c r="ANZ115"/>
      <c r="AOA115"/>
      <c r="AOB115"/>
      <c r="AOC115"/>
      <c r="AOD115"/>
      <c r="AOE115"/>
      <c r="AOF115"/>
      <c r="AOG115"/>
      <c r="AOH115"/>
      <c r="AOI115"/>
      <c r="AOJ115"/>
      <c r="AOK115"/>
      <c r="AOL115"/>
      <c r="AOM115"/>
      <c r="AON115"/>
      <c r="AOO115"/>
      <c r="AOP115"/>
      <c r="AOQ115"/>
      <c r="AOR115"/>
      <c r="AOS115"/>
      <c r="AOT115"/>
      <c r="AOU115"/>
      <c r="AOV115"/>
      <c r="AOW115"/>
      <c r="AOX115"/>
      <c r="AOY115"/>
      <c r="AOZ115"/>
      <c r="APA115"/>
      <c r="APB115"/>
      <c r="APC115"/>
      <c r="APD115"/>
      <c r="APE115"/>
      <c r="APF115"/>
      <c r="APG115"/>
      <c r="APH115"/>
      <c r="API115"/>
      <c r="APJ115"/>
      <c r="APK115"/>
      <c r="APL115"/>
      <c r="APM115"/>
      <c r="APN115"/>
      <c r="APO115"/>
      <c r="APP115"/>
      <c r="APQ115"/>
      <c r="APR115"/>
      <c r="APS115"/>
      <c r="APT115"/>
      <c r="APU115"/>
      <c r="APV115"/>
      <c r="APW115"/>
      <c r="APX115"/>
      <c r="APY115"/>
      <c r="APZ115"/>
      <c r="AQA115"/>
      <c r="AQB115"/>
      <c r="AQC115"/>
      <c r="AQD115"/>
      <c r="AQE115"/>
      <c r="AQF115"/>
      <c r="AQG115"/>
      <c r="AQH115"/>
      <c r="AQI115"/>
      <c r="AQJ115"/>
      <c r="AQK115"/>
      <c r="AQL115"/>
      <c r="AQM115"/>
      <c r="AQN115"/>
      <c r="AQO115"/>
      <c r="AQP115"/>
      <c r="AQQ115"/>
      <c r="AQR115"/>
      <c r="AQS115"/>
      <c r="AQT115"/>
      <c r="AQU115"/>
      <c r="AQV115"/>
      <c r="AQW115"/>
      <c r="AQX115"/>
      <c r="AQY115"/>
      <c r="AQZ115"/>
      <c r="ARA115"/>
      <c r="ARB115"/>
      <c r="ARC115"/>
      <c r="ARD115"/>
      <c r="ARE115"/>
      <c r="ARF115"/>
      <c r="ARG115"/>
      <c r="ARH115"/>
      <c r="ARI115"/>
      <c r="ARJ115"/>
      <c r="ARK115"/>
      <c r="ARL115"/>
      <c r="ARM115"/>
      <c r="ARN115"/>
      <c r="ARO115"/>
      <c r="ARP115"/>
      <c r="ARQ115"/>
      <c r="ARR115"/>
      <c r="ARS115"/>
      <c r="ART115"/>
      <c r="ARU115"/>
      <c r="ARV115"/>
      <c r="ARW115"/>
      <c r="ARX115"/>
      <c r="ARY115"/>
      <c r="ARZ115"/>
      <c r="ASA115"/>
      <c r="ASB115"/>
      <c r="ASC115"/>
      <c r="ASD115"/>
      <c r="ASE115"/>
      <c r="ASF115"/>
      <c r="ASG115"/>
      <c r="ASH115"/>
      <c r="ASI115"/>
      <c r="ASJ115"/>
      <c r="ASK115"/>
      <c r="ASL115"/>
      <c r="ASM115"/>
      <c r="ASN115"/>
      <c r="ASO115"/>
      <c r="ASP115"/>
      <c r="ASQ115"/>
      <c r="ASR115"/>
      <c r="ASS115"/>
      <c r="AST115"/>
      <c r="ASU115"/>
      <c r="ASV115"/>
      <c r="ASW115"/>
      <c r="ASX115"/>
      <c r="ASY115"/>
      <c r="ASZ115"/>
      <c r="ATA115"/>
      <c r="ATB115"/>
      <c r="ATC115"/>
      <c r="ATD115"/>
      <c r="ATE115"/>
      <c r="ATF115"/>
      <c r="ATG115"/>
      <c r="ATH115"/>
      <c r="ATI115"/>
      <c r="ATJ115"/>
      <c r="ATK115"/>
      <c r="ATL115"/>
      <c r="ATM115"/>
      <c r="ATN115"/>
      <c r="ATO115"/>
      <c r="ATP115"/>
      <c r="ATQ115"/>
      <c r="ATR115"/>
      <c r="ATS115"/>
      <c r="ATT115"/>
      <c r="ATU115"/>
      <c r="ATV115"/>
      <c r="ATW115"/>
      <c r="ATX115"/>
      <c r="ATY115"/>
      <c r="ATZ115"/>
      <c r="AUA115"/>
      <c r="AUB115"/>
      <c r="AUC115"/>
      <c r="AUD115"/>
      <c r="AUE115"/>
      <c r="AUF115"/>
      <c r="AUG115"/>
      <c r="AUH115"/>
      <c r="AUI115"/>
      <c r="AUJ115"/>
      <c r="AUK115"/>
      <c r="AUL115"/>
      <c r="AUM115"/>
      <c r="AUN115"/>
      <c r="AUO115"/>
      <c r="AUP115"/>
      <c r="AUQ115"/>
      <c r="AUR115"/>
      <c r="AUS115"/>
      <c r="AUT115"/>
      <c r="AUU115"/>
      <c r="AUV115"/>
      <c r="AUW115"/>
      <c r="AUX115"/>
      <c r="AUY115"/>
      <c r="AUZ115"/>
      <c r="AVA115"/>
      <c r="AVB115"/>
      <c r="AVC115"/>
      <c r="AVD115"/>
      <c r="AVE115"/>
      <c r="AVF115"/>
      <c r="AVG115"/>
      <c r="AVH115"/>
      <c r="AVI115"/>
      <c r="AVJ115"/>
      <c r="AVK115"/>
      <c r="AVL115"/>
      <c r="AVM115"/>
      <c r="AVN115"/>
      <c r="AVO115"/>
      <c r="AVP115"/>
      <c r="AVQ115"/>
      <c r="AVR115"/>
      <c r="AVS115"/>
      <c r="AVT115"/>
      <c r="AVU115"/>
      <c r="AVV115"/>
      <c r="AVW115"/>
      <c r="AVX115"/>
      <c r="AVY115"/>
      <c r="AVZ115"/>
      <c r="AWA115"/>
    </row>
    <row r="116" spans="1:1275" ht="15" x14ac:dyDescent="0.25">
      <c r="A116" s="10" t="s">
        <v>4079</v>
      </c>
      <c r="B116" s="40">
        <v>83</v>
      </c>
      <c r="C116" s="40">
        <v>43184.399399144313</v>
      </c>
      <c r="D116" s="40">
        <v>214</v>
      </c>
      <c r="E116" s="40">
        <v>50540.74093228639</v>
      </c>
      <c r="F116" s="40">
        <v>402</v>
      </c>
      <c r="G116" s="40">
        <v>45425.452431986312</v>
      </c>
      <c r="H116" s="40">
        <v>262</v>
      </c>
      <c r="I116" s="40">
        <v>43983.469101034054</v>
      </c>
      <c r="J116" s="40">
        <v>961</v>
      </c>
      <c r="K116" s="40">
        <v>45977.861073639629</v>
      </c>
      <c r="L116" s="40">
        <v>30</v>
      </c>
      <c r="M116" s="40">
        <v>45602.940053558559</v>
      </c>
      <c r="N116" s="40">
        <v>96</v>
      </c>
      <c r="O116" s="40">
        <v>68081.001146054972</v>
      </c>
      <c r="P116" s="40">
        <v>149</v>
      </c>
      <c r="Q116" s="40">
        <v>60383.187962403033</v>
      </c>
      <c r="R116" s="40">
        <v>79</v>
      </c>
      <c r="S116" s="40">
        <v>51354.536857781204</v>
      </c>
      <c r="T116" s="40">
        <v>354</v>
      </c>
      <c r="U116" s="40">
        <v>59203.298671725424</v>
      </c>
      <c r="V116" s="40">
        <v>18</v>
      </c>
      <c r="W116" s="40">
        <v>84211.174539001266</v>
      </c>
      <c r="X116" s="40">
        <v>48</v>
      </c>
      <c r="Y116" s="40">
        <v>71327.719904780111</v>
      </c>
      <c r="Z116" s="40">
        <v>52</v>
      </c>
      <c r="AA116" s="40">
        <v>75540.20795704858</v>
      </c>
      <c r="AB116" s="40">
        <v>25</v>
      </c>
      <c r="AC116" s="40">
        <v>74284.204896321826</v>
      </c>
      <c r="AD116" s="40">
        <v>143</v>
      </c>
      <c r="AE116" s="40">
        <v>74998.095337804494</v>
      </c>
      <c r="AF116" s="40">
        <v>43</v>
      </c>
      <c r="AG116" s="40">
        <v>50795.229278092891</v>
      </c>
      <c r="AH116" s="40">
        <v>93</v>
      </c>
      <c r="AI116" s="40">
        <v>36321.800061366099</v>
      </c>
      <c r="AJ116" s="40">
        <v>170</v>
      </c>
      <c r="AK116" s="40">
        <v>43456.469211184623</v>
      </c>
      <c r="AL116" s="40">
        <v>110</v>
      </c>
      <c r="AM116" s="40">
        <v>30019.009595434934</v>
      </c>
      <c r="AN116" s="40">
        <v>416</v>
      </c>
      <c r="AO116" s="40">
        <v>39066.858379962185</v>
      </c>
      <c r="AP116" s="40">
        <v>1874</v>
      </c>
      <c r="AQ116" s="40">
        <v>49156.474354817925</v>
      </c>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c r="SB116"/>
      <c r="SC116"/>
      <c r="SD116"/>
      <c r="SE116"/>
      <c r="SF116"/>
      <c r="SG116"/>
      <c r="SH116"/>
      <c r="SI116"/>
      <c r="SJ116"/>
      <c r="SK116"/>
      <c r="SL116"/>
      <c r="SM116"/>
      <c r="SN116"/>
      <c r="SO116"/>
      <c r="SP116"/>
      <c r="SQ116"/>
      <c r="SR116"/>
      <c r="SS116"/>
      <c r="ST116"/>
      <c r="SU116"/>
      <c r="SV116"/>
      <c r="SW116"/>
      <c r="SX116"/>
      <c r="SY116"/>
      <c r="SZ116"/>
      <c r="TA116"/>
      <c r="TB116"/>
      <c r="TC116"/>
      <c r="TD116"/>
      <c r="TE116"/>
      <c r="TF116"/>
      <c r="TG116"/>
      <c r="TH116"/>
      <c r="TI116"/>
      <c r="TJ116"/>
      <c r="TK116"/>
      <c r="TL116"/>
      <c r="TM116"/>
      <c r="TN116"/>
      <c r="TO116"/>
      <c r="TP116"/>
      <c r="TQ116"/>
      <c r="TR116"/>
      <c r="TS116"/>
      <c r="TT116"/>
      <c r="TU116"/>
      <c r="TV116"/>
      <c r="TW116"/>
      <c r="TX116"/>
      <c r="TY116"/>
      <c r="TZ116"/>
      <c r="UA116"/>
      <c r="UB116"/>
      <c r="UC116"/>
      <c r="UD116"/>
      <c r="UE116"/>
      <c r="UF116"/>
      <c r="UG116"/>
      <c r="UH116"/>
      <c r="UI116"/>
      <c r="UJ116"/>
      <c r="UK116"/>
      <c r="UL116"/>
      <c r="UM116"/>
      <c r="UN116"/>
      <c r="UO116"/>
      <c r="UP116"/>
      <c r="UQ116"/>
      <c r="UR116"/>
      <c r="US116"/>
      <c r="UT116"/>
      <c r="UU116"/>
      <c r="UV116"/>
      <c r="UW116"/>
      <c r="UX116"/>
      <c r="UY116"/>
      <c r="UZ116"/>
      <c r="VA116"/>
      <c r="VB116"/>
      <c r="VC116"/>
      <c r="VD116"/>
      <c r="VE116"/>
      <c r="VF116"/>
      <c r="VG116"/>
      <c r="VH116"/>
      <c r="VI116"/>
      <c r="VJ116"/>
      <c r="VK116"/>
      <c r="VL116"/>
      <c r="VM116"/>
      <c r="VN116"/>
      <c r="VO116"/>
      <c r="VP116"/>
      <c r="VQ116"/>
      <c r="VR116"/>
      <c r="VS116"/>
      <c r="VT116"/>
      <c r="VU116"/>
      <c r="VV116"/>
      <c r="VW116"/>
      <c r="VX116"/>
      <c r="VY116"/>
      <c r="VZ116"/>
      <c r="WA116"/>
      <c r="WB116"/>
      <c r="WC116"/>
      <c r="WD116"/>
      <c r="WE116"/>
      <c r="WF116"/>
      <c r="WG116"/>
      <c r="WH116"/>
      <c r="WI116"/>
      <c r="WJ116"/>
      <c r="WK116"/>
      <c r="WL116"/>
      <c r="WM116"/>
      <c r="WN116"/>
      <c r="WO116"/>
      <c r="WP116"/>
      <c r="WQ116"/>
      <c r="WR116"/>
      <c r="WS116"/>
      <c r="WT116"/>
      <c r="WU116"/>
      <c r="WV116"/>
      <c r="WW116"/>
      <c r="WX116"/>
      <c r="WY116"/>
      <c r="WZ116"/>
      <c r="XA116"/>
      <c r="XB116"/>
      <c r="XC116"/>
      <c r="XD116"/>
      <c r="XE116"/>
      <c r="XF116"/>
      <c r="XG116"/>
      <c r="XH116"/>
      <c r="XI116"/>
      <c r="XJ116"/>
      <c r="XK116"/>
      <c r="XL116"/>
      <c r="XM116"/>
      <c r="XN116"/>
      <c r="XO116"/>
      <c r="XP116"/>
      <c r="XQ116"/>
      <c r="XR116"/>
      <c r="XS116"/>
      <c r="XT116"/>
      <c r="XU116"/>
      <c r="XV116"/>
      <c r="XW116"/>
      <c r="XX116"/>
      <c r="XY116"/>
      <c r="XZ116"/>
      <c r="YA116"/>
      <c r="YB116"/>
      <c r="YC116"/>
      <c r="YD116"/>
      <c r="YE116"/>
      <c r="YF116"/>
      <c r="YG116"/>
      <c r="YH116"/>
      <c r="YI116"/>
      <c r="YJ116"/>
      <c r="YK116"/>
      <c r="YL116"/>
      <c r="YM116"/>
      <c r="YN116"/>
      <c r="YO116"/>
      <c r="YP116"/>
      <c r="YQ116"/>
      <c r="YR116"/>
      <c r="YS116"/>
      <c r="YT116"/>
      <c r="YU116"/>
      <c r="YV116"/>
      <c r="YW116"/>
      <c r="YX116"/>
      <c r="YY116"/>
      <c r="YZ116"/>
      <c r="ZA116"/>
      <c r="ZB116"/>
      <c r="ZC116"/>
      <c r="ZD116"/>
      <c r="ZE116"/>
      <c r="ZF116"/>
      <c r="ZG116"/>
      <c r="ZH116"/>
      <c r="ZI116"/>
      <c r="ZJ116"/>
      <c r="ZK116"/>
      <c r="ZL116"/>
      <c r="ZM116"/>
      <c r="ZN116"/>
      <c r="ZO116"/>
      <c r="ZP116"/>
      <c r="ZQ116"/>
      <c r="ZR116"/>
      <c r="ZS116"/>
      <c r="ZT116"/>
      <c r="ZU116"/>
      <c r="ZV116"/>
      <c r="ZW116"/>
      <c r="ZX116"/>
      <c r="ZY116"/>
      <c r="ZZ116"/>
      <c r="AAA116"/>
      <c r="AAB116"/>
      <c r="AAC116"/>
      <c r="AAD116"/>
      <c r="AAE116"/>
      <c r="AAF116"/>
      <c r="AAG116"/>
      <c r="AAH116"/>
      <c r="AAI116"/>
      <c r="AAJ116"/>
      <c r="AAK116"/>
      <c r="AAL116"/>
      <c r="AAM116"/>
      <c r="AAN116"/>
      <c r="AAO116"/>
      <c r="AAP116"/>
      <c r="AAQ116"/>
      <c r="AAR116"/>
      <c r="AAS116"/>
      <c r="AAT116"/>
      <c r="AAU116"/>
      <c r="AAV116"/>
      <c r="AAW116"/>
      <c r="AAX116"/>
      <c r="AAY116"/>
      <c r="AAZ116"/>
      <c r="ABA116"/>
      <c r="ABB116"/>
      <c r="ABC116"/>
      <c r="ABD116"/>
      <c r="ABE116"/>
      <c r="ABF116"/>
      <c r="ABG116"/>
      <c r="ABH116"/>
      <c r="ABI116"/>
      <c r="ABJ116"/>
      <c r="ABK116"/>
      <c r="ABL116"/>
      <c r="ABM116"/>
      <c r="ABN116"/>
      <c r="ABO116"/>
      <c r="ABP116"/>
      <c r="ABQ116"/>
      <c r="ABR116"/>
      <c r="ABS116"/>
      <c r="ABT116"/>
      <c r="ABU116"/>
      <c r="ABV116"/>
      <c r="ABW116"/>
      <c r="ABX116"/>
      <c r="ABY116"/>
      <c r="ABZ116"/>
      <c r="ACA116"/>
      <c r="ACB116"/>
      <c r="ACC116"/>
      <c r="ACD116"/>
      <c r="ACE116"/>
      <c r="ACF116"/>
      <c r="ACG116"/>
      <c r="ACH116"/>
      <c r="ACI116"/>
      <c r="ACJ116"/>
      <c r="ACK116"/>
      <c r="ACL116"/>
      <c r="ACM116"/>
      <c r="ACN116"/>
      <c r="ACO116"/>
      <c r="ACP116"/>
      <c r="ACQ116"/>
      <c r="ACR116"/>
      <c r="ACS116"/>
      <c r="ACT116"/>
      <c r="ACU116"/>
      <c r="ACV116"/>
      <c r="ACW116"/>
      <c r="ACX116"/>
      <c r="ACY116"/>
      <c r="ACZ116"/>
      <c r="ADA116"/>
      <c r="ADB116"/>
      <c r="ADC116"/>
      <c r="ADD116"/>
      <c r="ADE116"/>
      <c r="ADF116"/>
      <c r="ADG116"/>
      <c r="ADH116"/>
      <c r="ADI116"/>
      <c r="ADJ116"/>
      <c r="ADK116"/>
      <c r="ADL116"/>
      <c r="ADM116"/>
      <c r="ADN116"/>
      <c r="ADO116"/>
      <c r="ADP116"/>
      <c r="ADQ116"/>
      <c r="ADR116"/>
      <c r="ADS116"/>
      <c r="ADT116"/>
      <c r="ADU116"/>
      <c r="ADV116"/>
      <c r="ADW116"/>
      <c r="ADX116"/>
      <c r="ADY116"/>
      <c r="ADZ116"/>
      <c r="AEA116"/>
      <c r="AEB116"/>
      <c r="AEC116"/>
      <c r="AED116"/>
      <c r="AEE116"/>
      <c r="AEF116"/>
      <c r="AEG116"/>
      <c r="AEH116"/>
      <c r="AEI116"/>
      <c r="AEJ116"/>
      <c r="AEK116"/>
      <c r="AEL116"/>
      <c r="AEM116"/>
      <c r="AEN116"/>
      <c r="AEO116"/>
      <c r="AEP116"/>
      <c r="AEQ116"/>
      <c r="AER116"/>
      <c r="AES116"/>
      <c r="AET116"/>
      <c r="AEU116"/>
      <c r="AEV116"/>
      <c r="AEW116"/>
      <c r="AEX116"/>
      <c r="AEY116"/>
      <c r="AEZ116"/>
      <c r="AFA116"/>
      <c r="AFB116"/>
      <c r="AFC116"/>
      <c r="AFD116"/>
      <c r="AFE116"/>
      <c r="AFF116"/>
      <c r="AFG116"/>
      <c r="AFH116"/>
      <c r="AFI116"/>
      <c r="AFJ116"/>
      <c r="AFK116"/>
      <c r="AFL116"/>
      <c r="AFM116"/>
      <c r="AFN116"/>
      <c r="AFO116"/>
      <c r="AFP116"/>
      <c r="AFQ116"/>
      <c r="AFR116"/>
      <c r="AFS116"/>
      <c r="AFT116"/>
      <c r="AFU116"/>
      <c r="AFV116"/>
      <c r="AFW116"/>
      <c r="AFX116"/>
      <c r="AFY116"/>
      <c r="AFZ116"/>
      <c r="AGA116"/>
      <c r="AGB116"/>
      <c r="AGC116"/>
      <c r="AGD116"/>
      <c r="AGE116"/>
      <c r="AGF116"/>
      <c r="AGG116"/>
      <c r="AGH116"/>
      <c r="AGI116"/>
      <c r="AGJ116"/>
      <c r="AGK116"/>
      <c r="AGL116"/>
      <c r="AGM116"/>
      <c r="AGN116"/>
      <c r="AGO116"/>
      <c r="AGP116"/>
      <c r="AGQ116"/>
      <c r="AGR116"/>
      <c r="AGS116"/>
      <c r="AGT116"/>
      <c r="AGU116"/>
      <c r="AGV116"/>
      <c r="AGW116"/>
      <c r="AGX116"/>
      <c r="AGY116"/>
      <c r="AGZ116"/>
      <c r="AHA116"/>
      <c r="AHB116"/>
      <c r="AHC116"/>
      <c r="AHD116"/>
      <c r="AHE116"/>
      <c r="AHF116"/>
      <c r="AHG116"/>
      <c r="AHH116"/>
      <c r="AHI116"/>
      <c r="AHJ116"/>
      <c r="AHK116"/>
      <c r="AHL116"/>
      <c r="AHM116"/>
      <c r="AHN116"/>
      <c r="AHO116"/>
      <c r="AHP116"/>
      <c r="AHQ116"/>
      <c r="AHR116"/>
      <c r="AHS116"/>
      <c r="AHT116"/>
      <c r="AHU116"/>
      <c r="AHV116"/>
      <c r="AHW116"/>
      <c r="AHX116"/>
      <c r="AHY116"/>
      <c r="AHZ116"/>
      <c r="AIA116"/>
      <c r="AIB116"/>
      <c r="AIC116"/>
      <c r="AID116"/>
      <c r="AIE116"/>
      <c r="AIF116"/>
      <c r="AIG116"/>
      <c r="AIH116"/>
      <c r="AII116"/>
      <c r="AIJ116"/>
      <c r="AIK116"/>
      <c r="AIL116"/>
      <c r="AIM116"/>
      <c r="AIN116"/>
      <c r="AIO116"/>
      <c r="AIP116"/>
      <c r="AIQ116"/>
      <c r="AIR116"/>
      <c r="AIS116"/>
      <c r="AIT116"/>
      <c r="AIU116"/>
      <c r="AIV116"/>
      <c r="AIW116"/>
      <c r="AIX116"/>
      <c r="AIY116"/>
      <c r="AIZ116"/>
      <c r="AJA116"/>
      <c r="AJB116"/>
      <c r="AJC116"/>
      <c r="AJD116"/>
      <c r="AJE116"/>
      <c r="AJF116"/>
      <c r="AJG116"/>
      <c r="AJH116"/>
      <c r="AJI116"/>
      <c r="AJJ116"/>
      <c r="AJK116"/>
      <c r="AJL116"/>
      <c r="AJM116"/>
      <c r="AJN116"/>
      <c r="AJO116"/>
      <c r="AJP116"/>
      <c r="AJQ116"/>
      <c r="AJR116"/>
      <c r="AJS116"/>
      <c r="AJT116"/>
      <c r="AJU116"/>
      <c r="AJV116"/>
      <c r="AJW116"/>
      <c r="AJX116"/>
      <c r="AJY116"/>
      <c r="AJZ116"/>
      <c r="AKA116"/>
      <c r="AKB116"/>
      <c r="AKC116"/>
      <c r="AKD116"/>
      <c r="AKE116"/>
      <c r="AKF116"/>
      <c r="AKG116"/>
      <c r="AKH116"/>
      <c r="AKI116"/>
      <c r="AKJ116"/>
      <c r="AKK116"/>
      <c r="AKL116"/>
      <c r="AKM116"/>
      <c r="AKN116"/>
      <c r="AKO116"/>
      <c r="AKP116"/>
      <c r="AKQ116"/>
      <c r="AKR116"/>
      <c r="AKS116"/>
      <c r="AKT116"/>
      <c r="AKU116"/>
      <c r="AKV116"/>
      <c r="AKW116"/>
      <c r="AKX116"/>
      <c r="AKY116"/>
      <c r="AKZ116"/>
      <c r="ALA116"/>
      <c r="ALB116"/>
      <c r="ALC116"/>
      <c r="ALD116"/>
      <c r="ALE116"/>
      <c r="ALF116"/>
      <c r="ALG116"/>
      <c r="ALH116"/>
      <c r="ALI116"/>
      <c r="ALJ116"/>
      <c r="ALK116"/>
      <c r="ALL116"/>
      <c r="ALM116"/>
      <c r="ALN116"/>
      <c r="ALO116"/>
      <c r="ALP116"/>
      <c r="ALQ116"/>
      <c r="ALR116"/>
      <c r="ALS116"/>
      <c r="ALT116"/>
      <c r="ALU116"/>
      <c r="ALV116"/>
      <c r="ALW116"/>
      <c r="ALX116"/>
      <c r="ALY116"/>
      <c r="ALZ116"/>
      <c r="AMA116"/>
      <c r="AMB116"/>
      <c r="AMC116"/>
      <c r="AMD116"/>
      <c r="AME116"/>
      <c r="AMF116"/>
      <c r="AMG116"/>
      <c r="AMH116"/>
      <c r="AMI116"/>
      <c r="AMJ116"/>
      <c r="AMK116"/>
      <c r="AML116"/>
      <c r="AMM116"/>
      <c r="AMN116"/>
      <c r="AMO116"/>
      <c r="AMP116"/>
      <c r="AMQ116"/>
      <c r="AMR116"/>
      <c r="AMS116"/>
      <c r="AMT116"/>
      <c r="AMU116"/>
      <c r="AMV116"/>
      <c r="AMW116"/>
      <c r="AMX116"/>
      <c r="AMY116"/>
      <c r="AMZ116"/>
      <c r="ANA116"/>
      <c r="ANB116"/>
      <c r="ANC116"/>
      <c r="AND116"/>
      <c r="ANE116"/>
      <c r="ANF116"/>
      <c r="ANG116"/>
      <c r="ANH116"/>
      <c r="ANI116"/>
      <c r="ANJ116"/>
      <c r="ANK116"/>
      <c r="ANL116"/>
      <c r="ANM116"/>
      <c r="ANN116"/>
      <c r="ANO116"/>
      <c r="ANP116"/>
      <c r="ANQ116"/>
      <c r="ANR116"/>
      <c r="ANS116"/>
      <c r="ANT116"/>
      <c r="ANU116"/>
      <c r="ANV116"/>
      <c r="ANW116"/>
      <c r="ANX116"/>
      <c r="ANY116"/>
      <c r="ANZ116"/>
      <c r="AOA116"/>
      <c r="AOB116"/>
      <c r="AOC116"/>
      <c r="AOD116"/>
      <c r="AOE116"/>
      <c r="AOF116"/>
      <c r="AOG116"/>
      <c r="AOH116"/>
      <c r="AOI116"/>
      <c r="AOJ116"/>
      <c r="AOK116"/>
      <c r="AOL116"/>
      <c r="AOM116"/>
      <c r="AON116"/>
      <c r="AOO116"/>
      <c r="AOP116"/>
      <c r="AOQ116"/>
      <c r="AOR116"/>
      <c r="AOS116"/>
      <c r="AOT116"/>
      <c r="AOU116"/>
      <c r="AOV116"/>
      <c r="AOW116"/>
      <c r="AOX116"/>
      <c r="AOY116"/>
      <c r="AOZ116"/>
      <c r="APA116"/>
      <c r="APB116"/>
      <c r="APC116"/>
      <c r="APD116"/>
      <c r="APE116"/>
      <c r="APF116"/>
      <c r="APG116"/>
      <c r="APH116"/>
      <c r="API116"/>
      <c r="APJ116"/>
      <c r="APK116"/>
      <c r="APL116"/>
      <c r="APM116"/>
      <c r="APN116"/>
      <c r="APO116"/>
      <c r="APP116"/>
      <c r="APQ116"/>
      <c r="APR116"/>
      <c r="APS116"/>
      <c r="APT116"/>
      <c r="APU116"/>
      <c r="APV116"/>
      <c r="APW116"/>
      <c r="APX116"/>
      <c r="APY116"/>
      <c r="APZ116"/>
      <c r="AQA116"/>
      <c r="AQB116"/>
      <c r="AQC116"/>
      <c r="AQD116"/>
      <c r="AQE116"/>
      <c r="AQF116"/>
      <c r="AQG116"/>
      <c r="AQH116"/>
      <c r="AQI116"/>
      <c r="AQJ116"/>
      <c r="AQK116"/>
      <c r="AQL116"/>
      <c r="AQM116"/>
      <c r="AQN116"/>
      <c r="AQO116"/>
      <c r="AQP116"/>
      <c r="AQQ116"/>
      <c r="AQR116"/>
      <c r="AQS116"/>
      <c r="AQT116"/>
      <c r="AQU116"/>
      <c r="AQV116"/>
      <c r="AQW116"/>
      <c r="AQX116"/>
      <c r="AQY116"/>
      <c r="AQZ116"/>
      <c r="ARA116"/>
      <c r="ARB116"/>
      <c r="ARC116"/>
      <c r="ARD116"/>
      <c r="ARE116"/>
      <c r="ARF116"/>
      <c r="ARG116"/>
      <c r="ARH116"/>
      <c r="ARI116"/>
      <c r="ARJ116"/>
      <c r="ARK116"/>
      <c r="ARL116"/>
      <c r="ARM116"/>
      <c r="ARN116"/>
      <c r="ARO116"/>
      <c r="ARP116"/>
      <c r="ARQ116"/>
      <c r="ARR116"/>
      <c r="ARS116"/>
      <c r="ART116"/>
      <c r="ARU116"/>
      <c r="ARV116"/>
      <c r="ARW116"/>
      <c r="ARX116"/>
      <c r="ARY116"/>
      <c r="ARZ116"/>
      <c r="ASA116"/>
      <c r="ASB116"/>
      <c r="ASC116"/>
      <c r="ASD116"/>
      <c r="ASE116"/>
      <c r="ASF116"/>
      <c r="ASG116"/>
      <c r="ASH116"/>
      <c r="ASI116"/>
      <c r="ASJ116"/>
      <c r="ASK116"/>
      <c r="ASL116"/>
      <c r="ASM116"/>
      <c r="ASN116"/>
      <c r="ASO116"/>
      <c r="ASP116"/>
      <c r="ASQ116"/>
      <c r="ASR116"/>
      <c r="ASS116"/>
      <c r="AST116"/>
      <c r="ASU116"/>
      <c r="ASV116"/>
      <c r="ASW116"/>
      <c r="ASX116"/>
      <c r="ASY116"/>
      <c r="ASZ116"/>
      <c r="ATA116"/>
      <c r="ATB116"/>
      <c r="ATC116"/>
      <c r="ATD116"/>
      <c r="ATE116"/>
      <c r="ATF116"/>
      <c r="ATG116"/>
      <c r="ATH116"/>
      <c r="ATI116"/>
      <c r="ATJ116"/>
      <c r="ATK116"/>
      <c r="ATL116"/>
      <c r="ATM116"/>
      <c r="ATN116"/>
      <c r="ATO116"/>
      <c r="ATP116"/>
      <c r="ATQ116"/>
      <c r="ATR116"/>
      <c r="ATS116"/>
      <c r="ATT116"/>
      <c r="ATU116"/>
      <c r="ATV116"/>
      <c r="ATW116"/>
      <c r="ATX116"/>
      <c r="ATY116"/>
      <c r="ATZ116"/>
      <c r="AUA116"/>
      <c r="AUB116"/>
      <c r="AUC116"/>
      <c r="AUD116"/>
      <c r="AUE116"/>
      <c r="AUF116"/>
      <c r="AUG116"/>
      <c r="AUH116"/>
      <c r="AUI116"/>
      <c r="AUJ116"/>
      <c r="AUK116"/>
      <c r="AUL116"/>
      <c r="AUM116"/>
      <c r="AUN116"/>
      <c r="AUO116"/>
      <c r="AUP116"/>
      <c r="AUQ116"/>
      <c r="AUR116"/>
      <c r="AUS116"/>
      <c r="AUT116"/>
      <c r="AUU116"/>
      <c r="AUV116"/>
      <c r="AUW116"/>
      <c r="AUX116"/>
      <c r="AUY116"/>
      <c r="AUZ116"/>
      <c r="AVA116"/>
      <c r="AVB116"/>
      <c r="AVC116"/>
      <c r="AVD116"/>
      <c r="AVE116"/>
      <c r="AVF116"/>
      <c r="AVG116"/>
      <c r="AVH116"/>
      <c r="AVI116"/>
      <c r="AVJ116"/>
      <c r="AVK116"/>
      <c r="AVL116"/>
      <c r="AVM116"/>
      <c r="AVN116"/>
      <c r="AVO116"/>
      <c r="AVP116"/>
      <c r="AVQ116"/>
      <c r="AVR116"/>
      <c r="AVS116"/>
      <c r="AVT116"/>
      <c r="AVU116"/>
      <c r="AVV116"/>
      <c r="AVW116"/>
      <c r="AVX116"/>
      <c r="AVY116"/>
      <c r="AVZ116"/>
      <c r="AWA116"/>
    </row>
    <row r="117" spans="1:1275" ht="15" x14ac:dyDescent="0.25">
      <c r="A117"/>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c r="PA117"/>
      <c r="PB117"/>
      <c r="PC117"/>
      <c r="PD117"/>
      <c r="PE117"/>
      <c r="PF117"/>
      <c r="PG117"/>
      <c r="PH117"/>
      <c r="PI117"/>
      <c r="PJ117"/>
      <c r="PK117"/>
      <c r="PL117"/>
      <c r="PM117"/>
      <c r="PN117"/>
      <c r="PO117"/>
      <c r="PP117"/>
      <c r="PQ117"/>
      <c r="PR117"/>
      <c r="PS117"/>
      <c r="PT117"/>
      <c r="PU117"/>
      <c r="PV117"/>
      <c r="PW117"/>
      <c r="PX117"/>
      <c r="PY117"/>
      <c r="PZ117"/>
      <c r="QA117"/>
      <c r="QB117"/>
      <c r="QC117"/>
      <c r="QD117"/>
      <c r="QE117"/>
      <c r="QF117"/>
      <c r="QG117"/>
      <c r="QH117"/>
      <c r="QI117"/>
      <c r="QJ117"/>
      <c r="QK117"/>
      <c r="QL117"/>
      <c r="QM117"/>
      <c r="QN117"/>
      <c r="QO117"/>
      <c r="QP117"/>
      <c r="QQ117"/>
      <c r="QR117"/>
      <c r="QS117"/>
      <c r="QT117"/>
      <c r="QU117"/>
      <c r="QV117"/>
      <c r="QW117"/>
      <c r="QX117"/>
      <c r="QY117"/>
      <c r="QZ117"/>
      <c r="RA117"/>
      <c r="RB117"/>
      <c r="RC117"/>
      <c r="RD117"/>
      <c r="RE117"/>
      <c r="RF117"/>
      <c r="RG117"/>
      <c r="RH117"/>
      <c r="RI117"/>
      <c r="RJ117"/>
      <c r="RK117"/>
      <c r="RL117"/>
      <c r="RM117"/>
      <c r="RN117"/>
      <c r="RO117"/>
      <c r="RP117"/>
      <c r="RQ117"/>
      <c r="RR117"/>
      <c r="RS117"/>
      <c r="RT117"/>
      <c r="RU117"/>
      <c r="RV117"/>
      <c r="RW117"/>
      <c r="RX117"/>
      <c r="RY117"/>
      <c r="RZ117"/>
      <c r="SA117"/>
      <c r="SB117"/>
      <c r="SC117"/>
      <c r="SD117"/>
      <c r="SE117"/>
      <c r="SF117"/>
      <c r="SG117"/>
      <c r="SH117"/>
      <c r="SI117"/>
      <c r="SJ117"/>
      <c r="SK117"/>
      <c r="SL117"/>
      <c r="SM117"/>
      <c r="SN117"/>
      <c r="SO117"/>
      <c r="SP117"/>
      <c r="SQ117"/>
      <c r="SR117"/>
      <c r="SS117"/>
      <c r="ST117"/>
      <c r="SU117"/>
      <c r="SV117"/>
      <c r="SW117"/>
      <c r="SX117"/>
      <c r="SY117"/>
      <c r="SZ117"/>
      <c r="TA117"/>
      <c r="TB117"/>
      <c r="TC117"/>
      <c r="TD117"/>
      <c r="TE117"/>
      <c r="TF117"/>
      <c r="TG117"/>
      <c r="TH117"/>
      <c r="TI117"/>
      <c r="TJ117"/>
      <c r="TK117"/>
      <c r="TL117"/>
      <c r="TM117"/>
      <c r="TN117"/>
      <c r="TO117"/>
      <c r="TP117"/>
      <c r="TQ117"/>
      <c r="TR117"/>
      <c r="TS117"/>
      <c r="TT117"/>
      <c r="TU117"/>
      <c r="TV117"/>
      <c r="TW117"/>
      <c r="TX117"/>
      <c r="TY117"/>
      <c r="TZ117"/>
      <c r="UA117"/>
      <c r="UB117"/>
      <c r="UC117"/>
      <c r="UD117"/>
      <c r="UE117"/>
      <c r="UF117"/>
      <c r="UG117"/>
      <c r="UH117"/>
      <c r="UI117"/>
      <c r="UJ117"/>
      <c r="UK117"/>
      <c r="UL117"/>
      <c r="UM117"/>
      <c r="UN117"/>
      <c r="UO117"/>
      <c r="UP117"/>
      <c r="UQ117"/>
      <c r="UR117"/>
      <c r="US117"/>
      <c r="UT117"/>
      <c r="UU117"/>
      <c r="UV117"/>
      <c r="UW117"/>
      <c r="UX117"/>
      <c r="UY117"/>
      <c r="UZ117"/>
      <c r="VA117"/>
      <c r="VB117"/>
      <c r="VC117"/>
      <c r="VD117"/>
      <c r="VE117"/>
      <c r="VF117"/>
      <c r="VG117"/>
      <c r="VH117"/>
      <c r="VI117"/>
      <c r="VJ117"/>
      <c r="VK117"/>
      <c r="VL117"/>
      <c r="VM117"/>
      <c r="VN117"/>
      <c r="VO117"/>
      <c r="VP117"/>
      <c r="VQ117"/>
      <c r="VR117"/>
      <c r="VS117"/>
      <c r="VT117"/>
      <c r="VU117"/>
      <c r="VV117"/>
      <c r="VW117"/>
      <c r="VX117"/>
      <c r="VY117"/>
      <c r="VZ117"/>
      <c r="WA117"/>
      <c r="WB117"/>
      <c r="WC117"/>
      <c r="WD117"/>
      <c r="WE117"/>
      <c r="WF117"/>
      <c r="WG117"/>
      <c r="WH117"/>
      <c r="WI117"/>
      <c r="WJ117"/>
      <c r="WK117"/>
      <c r="WL117"/>
      <c r="WM117"/>
      <c r="WN117"/>
      <c r="WO117"/>
      <c r="WP117"/>
      <c r="WQ117"/>
      <c r="WR117"/>
      <c r="WS117"/>
      <c r="WT117"/>
      <c r="WU117"/>
      <c r="WV117"/>
      <c r="WW117"/>
      <c r="WX117"/>
      <c r="WY117"/>
      <c r="WZ117"/>
      <c r="XA117"/>
      <c r="XB117"/>
      <c r="XC117"/>
      <c r="XD117"/>
      <c r="XE117"/>
      <c r="XF117"/>
      <c r="XG117"/>
      <c r="XH117"/>
      <c r="XI117"/>
      <c r="XJ117"/>
      <c r="XK117"/>
      <c r="XL117"/>
      <c r="XM117"/>
      <c r="XN117"/>
      <c r="XO117"/>
      <c r="XP117"/>
      <c r="XQ117"/>
      <c r="XR117"/>
      <c r="XS117"/>
      <c r="XT117"/>
      <c r="XU117"/>
      <c r="XV117"/>
      <c r="XW117"/>
      <c r="XX117"/>
      <c r="XY117"/>
      <c r="XZ117"/>
      <c r="YA117"/>
      <c r="YB117"/>
      <c r="YC117"/>
      <c r="YD117"/>
      <c r="YE117"/>
      <c r="YF117"/>
      <c r="YG117"/>
      <c r="YH117"/>
      <c r="YI117"/>
      <c r="YJ117"/>
      <c r="YK117"/>
      <c r="YL117"/>
      <c r="YM117"/>
      <c r="YN117"/>
      <c r="YO117"/>
      <c r="YP117"/>
      <c r="YQ117"/>
      <c r="YR117"/>
      <c r="YS117"/>
      <c r="YT117"/>
      <c r="YU117"/>
      <c r="YV117"/>
      <c r="YW117"/>
      <c r="YX117"/>
      <c r="YY117"/>
      <c r="YZ117"/>
      <c r="ZA117"/>
      <c r="ZB117"/>
      <c r="ZC117"/>
      <c r="ZD117"/>
      <c r="ZE117"/>
      <c r="ZF117"/>
      <c r="ZG117"/>
      <c r="ZH117"/>
      <c r="ZI117"/>
      <c r="ZJ117"/>
      <c r="ZK117"/>
      <c r="ZL117"/>
      <c r="ZM117"/>
      <c r="ZN117"/>
      <c r="ZO117"/>
      <c r="ZP117"/>
      <c r="ZQ117"/>
      <c r="ZR117"/>
      <c r="ZS117"/>
      <c r="ZT117"/>
      <c r="ZU117"/>
      <c r="ZV117"/>
      <c r="ZW117"/>
      <c r="ZX117"/>
      <c r="ZY117"/>
      <c r="ZZ117"/>
      <c r="AAA117"/>
      <c r="AAB117"/>
      <c r="AAC117"/>
      <c r="AAD117"/>
      <c r="AAE117"/>
      <c r="AAF117"/>
      <c r="AAG117"/>
      <c r="AAH117"/>
      <c r="AAI117"/>
      <c r="AAJ117"/>
      <c r="AAK117"/>
      <c r="AAL117"/>
      <c r="AAM117"/>
      <c r="AAN117"/>
      <c r="AAO117"/>
      <c r="AAP117"/>
      <c r="AAQ117"/>
      <c r="AAR117"/>
      <c r="AAS117"/>
      <c r="AAT117"/>
      <c r="AAU117"/>
      <c r="AAV117"/>
      <c r="AAW117"/>
      <c r="AAX117"/>
      <c r="AAY117"/>
      <c r="AAZ117"/>
      <c r="ABA117"/>
      <c r="ABB117"/>
      <c r="ABC117"/>
      <c r="ABD117"/>
      <c r="ABE117"/>
      <c r="ABF117"/>
      <c r="ABG117"/>
      <c r="ABH117"/>
      <c r="ABI117"/>
      <c r="ABJ117"/>
      <c r="ABK117"/>
      <c r="ABL117"/>
      <c r="ABM117"/>
      <c r="ABN117"/>
      <c r="ABO117"/>
      <c r="ABP117"/>
      <c r="ABQ117"/>
      <c r="ABR117"/>
      <c r="ABS117"/>
      <c r="ABT117"/>
      <c r="ABU117"/>
      <c r="ABV117"/>
      <c r="ABW117"/>
      <c r="ABX117"/>
      <c r="ABY117"/>
      <c r="ABZ117"/>
      <c r="ACA117"/>
      <c r="ACB117"/>
      <c r="ACC117"/>
      <c r="ACD117"/>
      <c r="ACE117"/>
      <c r="ACF117"/>
      <c r="ACG117"/>
      <c r="ACH117"/>
      <c r="ACI117"/>
      <c r="ACJ117"/>
      <c r="ACK117"/>
      <c r="ACL117"/>
      <c r="ACM117"/>
      <c r="ACN117"/>
      <c r="ACO117"/>
      <c r="ACP117"/>
      <c r="ACQ117"/>
      <c r="ACR117"/>
      <c r="ACS117"/>
      <c r="ACT117"/>
      <c r="ACU117"/>
      <c r="ACV117"/>
      <c r="ACW117"/>
      <c r="ACX117"/>
      <c r="ACY117"/>
      <c r="ACZ117"/>
      <c r="ADA117"/>
      <c r="ADB117"/>
      <c r="ADC117"/>
      <c r="ADD117"/>
      <c r="ADE117"/>
      <c r="ADF117"/>
      <c r="ADG117"/>
      <c r="ADH117"/>
      <c r="ADI117"/>
      <c r="ADJ117"/>
      <c r="ADK117"/>
      <c r="ADL117"/>
      <c r="ADM117"/>
      <c r="ADN117"/>
      <c r="ADO117"/>
      <c r="ADP117"/>
      <c r="ADQ117"/>
      <c r="ADR117"/>
      <c r="ADS117"/>
      <c r="ADT117"/>
      <c r="ADU117"/>
      <c r="ADV117"/>
      <c r="ADW117"/>
      <c r="ADX117"/>
      <c r="ADY117"/>
      <c r="ADZ117"/>
      <c r="AEA117"/>
      <c r="AEB117"/>
      <c r="AEC117"/>
      <c r="AED117"/>
      <c r="AEE117"/>
      <c r="AEF117"/>
      <c r="AEG117"/>
      <c r="AEH117"/>
      <c r="AEI117"/>
      <c r="AEJ117"/>
      <c r="AEK117"/>
      <c r="AEL117"/>
      <c r="AEM117"/>
      <c r="AEN117"/>
      <c r="AEO117"/>
      <c r="AEP117"/>
      <c r="AEQ117"/>
      <c r="AER117"/>
      <c r="AES117"/>
      <c r="AET117"/>
      <c r="AEU117"/>
      <c r="AEV117"/>
      <c r="AEW117"/>
      <c r="AEX117"/>
      <c r="AEY117"/>
      <c r="AEZ117"/>
      <c r="AFA117"/>
      <c r="AFB117"/>
      <c r="AFC117"/>
      <c r="AFD117"/>
      <c r="AFE117"/>
      <c r="AFF117"/>
      <c r="AFG117"/>
      <c r="AFH117"/>
      <c r="AFI117"/>
      <c r="AFJ117"/>
      <c r="AFK117"/>
      <c r="AFL117"/>
      <c r="AFM117"/>
      <c r="AFN117"/>
      <c r="AFO117"/>
      <c r="AFP117"/>
      <c r="AFQ117"/>
      <c r="AFR117"/>
      <c r="AFS117"/>
      <c r="AFT117"/>
      <c r="AFU117"/>
      <c r="AFV117"/>
      <c r="AFW117"/>
      <c r="AFX117"/>
      <c r="AFY117"/>
      <c r="AFZ117"/>
      <c r="AGA117"/>
      <c r="AGB117"/>
      <c r="AGC117"/>
      <c r="AGD117"/>
      <c r="AGE117"/>
      <c r="AGF117"/>
      <c r="AGG117"/>
      <c r="AGH117"/>
      <c r="AGI117"/>
      <c r="AGJ117"/>
      <c r="AGK117"/>
      <c r="AGL117"/>
      <c r="AGM117"/>
      <c r="AGN117"/>
      <c r="AGO117"/>
      <c r="AGP117"/>
      <c r="AGQ117"/>
      <c r="AGR117"/>
      <c r="AGS117"/>
      <c r="AGT117"/>
      <c r="AGU117"/>
      <c r="AGV117"/>
      <c r="AGW117"/>
      <c r="AGX117"/>
      <c r="AGY117"/>
      <c r="AGZ117"/>
      <c r="AHA117"/>
      <c r="AHB117"/>
      <c r="AHC117"/>
      <c r="AHD117"/>
      <c r="AHE117"/>
      <c r="AHF117"/>
      <c r="AHG117"/>
      <c r="AHH117"/>
      <c r="AHI117"/>
      <c r="AHJ117"/>
      <c r="AHK117"/>
      <c r="AHL117"/>
      <c r="AHM117"/>
      <c r="AHN117"/>
      <c r="AHO117"/>
      <c r="AHP117"/>
      <c r="AHQ117"/>
      <c r="AHR117"/>
      <c r="AHS117"/>
      <c r="AHT117"/>
      <c r="AHU117"/>
      <c r="AHV117"/>
      <c r="AHW117"/>
      <c r="AHX117"/>
      <c r="AHY117"/>
      <c r="AHZ117"/>
      <c r="AIA117"/>
      <c r="AIB117"/>
      <c r="AIC117"/>
      <c r="AID117"/>
      <c r="AIE117"/>
      <c r="AIF117"/>
      <c r="AIG117"/>
      <c r="AIH117"/>
      <c r="AII117"/>
      <c r="AIJ117"/>
      <c r="AIK117"/>
      <c r="AIL117"/>
      <c r="AIM117"/>
      <c r="AIN117"/>
      <c r="AIO117"/>
      <c r="AIP117"/>
      <c r="AIQ117"/>
      <c r="AIR117"/>
      <c r="AIS117"/>
      <c r="AIT117"/>
      <c r="AIU117"/>
      <c r="AIV117"/>
      <c r="AIW117"/>
      <c r="AIX117"/>
      <c r="AIY117"/>
      <c r="AIZ117"/>
      <c r="AJA117"/>
      <c r="AJB117"/>
      <c r="AJC117"/>
      <c r="AJD117"/>
      <c r="AJE117"/>
      <c r="AJF117"/>
      <c r="AJG117"/>
      <c r="AJH117"/>
      <c r="AJI117"/>
      <c r="AJJ117"/>
      <c r="AJK117"/>
      <c r="AJL117"/>
      <c r="AJM117"/>
      <c r="AJN117"/>
      <c r="AJO117"/>
      <c r="AJP117"/>
      <c r="AJQ117"/>
      <c r="AJR117"/>
      <c r="AJS117"/>
      <c r="AJT117"/>
      <c r="AJU117"/>
      <c r="AJV117"/>
      <c r="AJW117"/>
      <c r="AJX117"/>
      <c r="AJY117"/>
      <c r="AJZ117"/>
      <c r="AKA117"/>
      <c r="AKB117"/>
      <c r="AKC117"/>
      <c r="AKD117"/>
      <c r="AKE117"/>
      <c r="AKF117"/>
      <c r="AKG117"/>
      <c r="AKH117"/>
      <c r="AKI117"/>
      <c r="AKJ117"/>
      <c r="AKK117"/>
      <c r="AKL117"/>
      <c r="AKM117"/>
      <c r="AKN117"/>
      <c r="AKO117"/>
      <c r="AKP117"/>
      <c r="AKQ117"/>
      <c r="AKR117"/>
      <c r="AKS117"/>
      <c r="AKT117"/>
      <c r="AKU117"/>
      <c r="AKV117"/>
      <c r="AKW117"/>
      <c r="AKX117"/>
      <c r="AKY117"/>
      <c r="AKZ117"/>
      <c r="ALA117"/>
      <c r="ALB117"/>
      <c r="ALC117"/>
      <c r="ALD117"/>
      <c r="ALE117"/>
      <c r="ALF117"/>
      <c r="ALG117"/>
      <c r="ALH117"/>
      <c r="ALI117"/>
      <c r="ALJ117"/>
      <c r="ALK117"/>
      <c r="ALL117"/>
      <c r="ALM117"/>
      <c r="ALN117"/>
      <c r="ALO117"/>
      <c r="ALP117"/>
      <c r="ALQ117"/>
      <c r="ALR117"/>
      <c r="ALS117"/>
      <c r="ALT117"/>
      <c r="ALU117"/>
      <c r="ALV117"/>
      <c r="ALW117"/>
      <c r="ALX117"/>
      <c r="ALY117"/>
      <c r="ALZ117"/>
      <c r="AMA117"/>
      <c r="AMB117"/>
      <c r="AMC117"/>
      <c r="AMD117"/>
      <c r="AME117"/>
      <c r="AMF117"/>
      <c r="AMG117"/>
      <c r="AMH117"/>
      <c r="AMI117"/>
      <c r="AMJ117"/>
      <c r="AMK117"/>
      <c r="AML117"/>
      <c r="AMM117"/>
      <c r="AMN117"/>
      <c r="AMO117"/>
      <c r="AMP117"/>
      <c r="AMQ117"/>
      <c r="AMR117"/>
      <c r="AMS117"/>
      <c r="AMT117"/>
      <c r="AMU117"/>
      <c r="AMV117"/>
      <c r="AMW117"/>
      <c r="AMX117"/>
      <c r="AMY117"/>
      <c r="AMZ117"/>
      <c r="ANA117"/>
      <c r="ANB117"/>
      <c r="ANC117"/>
      <c r="AND117"/>
      <c r="ANE117"/>
      <c r="ANF117"/>
      <c r="ANG117"/>
      <c r="ANH117"/>
      <c r="ANI117"/>
      <c r="ANJ117"/>
      <c r="ANK117"/>
      <c r="ANL117"/>
      <c r="ANM117"/>
      <c r="ANN117"/>
      <c r="ANO117"/>
      <c r="ANP117"/>
      <c r="ANQ117"/>
      <c r="ANR117"/>
      <c r="ANS117"/>
      <c r="ANT117"/>
      <c r="ANU117"/>
      <c r="ANV117"/>
      <c r="ANW117"/>
      <c r="ANX117"/>
      <c r="ANY117"/>
      <c r="ANZ117"/>
      <c r="AOA117"/>
      <c r="AOB117"/>
      <c r="AOC117"/>
      <c r="AOD117"/>
      <c r="AOE117"/>
      <c r="AOF117"/>
      <c r="AOG117"/>
      <c r="AOH117"/>
      <c r="AOI117"/>
      <c r="AOJ117"/>
      <c r="AOK117"/>
      <c r="AOL117"/>
      <c r="AOM117"/>
      <c r="AON117"/>
      <c r="AOO117"/>
      <c r="AOP117"/>
      <c r="AOQ117"/>
      <c r="AOR117"/>
      <c r="AOS117"/>
      <c r="AOT117"/>
      <c r="AOU117"/>
      <c r="AOV117"/>
      <c r="AOW117"/>
      <c r="AOX117"/>
      <c r="AOY117"/>
      <c r="AOZ117"/>
      <c r="APA117"/>
      <c r="APB117"/>
      <c r="APC117"/>
      <c r="APD117"/>
      <c r="APE117"/>
      <c r="APF117"/>
      <c r="APG117"/>
      <c r="APH117"/>
      <c r="API117"/>
      <c r="APJ117"/>
      <c r="APK117"/>
      <c r="APL117"/>
      <c r="APM117"/>
      <c r="APN117"/>
      <c r="APO117"/>
      <c r="APP117"/>
      <c r="APQ117"/>
      <c r="APR117"/>
      <c r="APS117"/>
      <c r="APT117"/>
      <c r="APU117"/>
      <c r="APV117"/>
      <c r="APW117"/>
      <c r="APX117"/>
      <c r="APY117"/>
      <c r="APZ117"/>
      <c r="AQA117"/>
      <c r="AQB117"/>
      <c r="AQC117"/>
      <c r="AQD117"/>
      <c r="AQE117"/>
      <c r="AQF117"/>
      <c r="AQG117"/>
      <c r="AQH117"/>
      <c r="AQI117"/>
      <c r="AQJ117"/>
      <c r="AQK117"/>
      <c r="AQL117"/>
      <c r="AQM117"/>
      <c r="AQN117"/>
      <c r="AQO117"/>
      <c r="AQP117"/>
      <c r="AQQ117"/>
      <c r="AQR117"/>
      <c r="AQS117"/>
      <c r="AQT117"/>
      <c r="AQU117"/>
      <c r="AQV117"/>
      <c r="AQW117"/>
      <c r="AQX117"/>
      <c r="AQY117"/>
      <c r="AQZ117"/>
      <c r="ARA117"/>
      <c r="ARB117"/>
      <c r="ARC117"/>
      <c r="ARD117"/>
      <c r="ARE117"/>
      <c r="ARF117"/>
      <c r="ARG117"/>
      <c r="ARH117"/>
      <c r="ARI117"/>
      <c r="ARJ117"/>
      <c r="ARK117"/>
      <c r="ARL117"/>
      <c r="ARM117"/>
      <c r="ARN117"/>
      <c r="ARO117"/>
      <c r="ARP117"/>
      <c r="ARQ117"/>
      <c r="ARR117"/>
      <c r="ARS117"/>
      <c r="ART117"/>
      <c r="ARU117"/>
      <c r="ARV117"/>
      <c r="ARW117"/>
      <c r="ARX117"/>
      <c r="ARY117"/>
      <c r="ARZ117"/>
      <c r="ASA117"/>
      <c r="ASB117"/>
      <c r="ASC117"/>
      <c r="ASD117"/>
      <c r="ASE117"/>
      <c r="ASF117"/>
      <c r="ASG117"/>
      <c r="ASH117"/>
      <c r="ASI117"/>
      <c r="ASJ117"/>
      <c r="ASK117"/>
      <c r="ASL117"/>
      <c r="ASM117"/>
      <c r="ASN117"/>
      <c r="ASO117"/>
      <c r="ASP117"/>
      <c r="ASQ117"/>
      <c r="ASR117"/>
      <c r="ASS117"/>
      <c r="AST117"/>
      <c r="ASU117"/>
      <c r="ASV117"/>
      <c r="ASW117"/>
      <c r="ASX117"/>
      <c r="ASY117"/>
      <c r="ASZ117"/>
      <c r="ATA117"/>
      <c r="ATB117"/>
      <c r="ATC117"/>
      <c r="ATD117"/>
      <c r="ATE117"/>
      <c r="ATF117"/>
      <c r="ATG117"/>
      <c r="ATH117"/>
      <c r="ATI117"/>
      <c r="ATJ117"/>
      <c r="ATK117"/>
      <c r="ATL117"/>
      <c r="ATM117"/>
      <c r="ATN117"/>
      <c r="ATO117"/>
      <c r="ATP117"/>
      <c r="ATQ117"/>
      <c r="ATR117"/>
      <c r="ATS117"/>
      <c r="ATT117"/>
      <c r="ATU117"/>
      <c r="ATV117"/>
      <c r="ATW117"/>
      <c r="ATX117"/>
      <c r="ATY117"/>
      <c r="ATZ117"/>
      <c r="AUA117"/>
      <c r="AUB117"/>
      <c r="AUC117"/>
      <c r="AUD117"/>
      <c r="AUE117"/>
      <c r="AUF117"/>
      <c r="AUG117"/>
      <c r="AUH117"/>
      <c r="AUI117"/>
      <c r="AUJ117"/>
      <c r="AUK117"/>
      <c r="AUL117"/>
      <c r="AUM117"/>
      <c r="AUN117"/>
      <c r="AUO117"/>
      <c r="AUP117"/>
      <c r="AUQ117"/>
      <c r="AUR117"/>
      <c r="AUS117"/>
      <c r="AUT117"/>
      <c r="AUU117"/>
      <c r="AUV117"/>
      <c r="AUW117"/>
      <c r="AUX117"/>
      <c r="AUY117"/>
      <c r="AUZ117"/>
      <c r="AVA117"/>
      <c r="AVB117"/>
      <c r="AVC117"/>
      <c r="AVD117"/>
      <c r="AVE117"/>
      <c r="AVF117"/>
      <c r="AVG117"/>
      <c r="AVH117"/>
      <c r="AVI117"/>
      <c r="AVJ117"/>
      <c r="AVK117"/>
      <c r="AVL117"/>
      <c r="AVM117"/>
      <c r="AVN117"/>
      <c r="AVO117"/>
      <c r="AVP117"/>
      <c r="AVQ117"/>
      <c r="AVR117"/>
      <c r="AVS117"/>
      <c r="AVT117"/>
      <c r="AVU117"/>
      <c r="AVV117"/>
      <c r="AVW117"/>
      <c r="AVX117"/>
      <c r="AVY117"/>
      <c r="AVZ117"/>
      <c r="AWA117"/>
    </row>
    <row r="118" spans="1:1275" ht="15" x14ac:dyDescent="0.25">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c r="PA118"/>
      <c r="PB118"/>
      <c r="PC118"/>
      <c r="PD118"/>
      <c r="PE118"/>
      <c r="PF118"/>
      <c r="PG118"/>
      <c r="PH118"/>
      <c r="PI118"/>
      <c r="PJ118"/>
      <c r="PK118"/>
      <c r="PL118"/>
      <c r="PM118"/>
      <c r="PN118"/>
      <c r="PO118"/>
      <c r="PP118"/>
      <c r="PQ118"/>
      <c r="PR118"/>
      <c r="PS118"/>
      <c r="PT118"/>
      <c r="PU118"/>
      <c r="PV118"/>
      <c r="PW118"/>
      <c r="PX118"/>
      <c r="PY118"/>
      <c r="PZ118"/>
      <c r="QA118"/>
      <c r="QB118"/>
      <c r="QC118"/>
      <c r="QD118"/>
      <c r="QE118"/>
      <c r="QF118"/>
      <c r="QG118"/>
      <c r="QH118"/>
      <c r="QI118"/>
      <c r="QJ118"/>
      <c r="QK118"/>
      <c r="QL118"/>
      <c r="QM118"/>
      <c r="QN118"/>
      <c r="QO118"/>
      <c r="QP118"/>
      <c r="QQ118"/>
      <c r="QR118"/>
      <c r="QS118"/>
      <c r="QT118"/>
      <c r="QU118"/>
      <c r="QV118"/>
      <c r="QW118"/>
      <c r="QX118"/>
      <c r="QY118"/>
      <c r="QZ118"/>
      <c r="RA118"/>
      <c r="RB118"/>
      <c r="RC118"/>
      <c r="RD118"/>
      <c r="RE118"/>
      <c r="RF118"/>
      <c r="RG118"/>
      <c r="RH118"/>
      <c r="RI118"/>
      <c r="RJ118"/>
      <c r="RK118"/>
      <c r="RL118"/>
      <c r="RM118"/>
      <c r="RN118"/>
      <c r="RO118"/>
      <c r="RP118"/>
      <c r="RQ118"/>
      <c r="RR118"/>
      <c r="RS118"/>
      <c r="RT118"/>
      <c r="RU118"/>
      <c r="RV118"/>
      <c r="RW118"/>
      <c r="RX118"/>
      <c r="RY118"/>
      <c r="RZ118"/>
      <c r="SA118"/>
      <c r="SB118"/>
      <c r="SC118"/>
      <c r="SD118"/>
      <c r="SE118"/>
      <c r="SF118"/>
      <c r="SG118"/>
      <c r="SH118"/>
      <c r="SI118"/>
      <c r="SJ118"/>
      <c r="SK118"/>
      <c r="SL118"/>
      <c r="SM118"/>
      <c r="SN118"/>
      <c r="SO118"/>
      <c r="SP118"/>
      <c r="SQ118"/>
      <c r="SR118"/>
      <c r="SS118"/>
      <c r="ST118"/>
      <c r="SU118"/>
      <c r="SV118"/>
      <c r="SW118"/>
      <c r="SX118"/>
      <c r="SY118"/>
      <c r="SZ118"/>
      <c r="TA118"/>
      <c r="TB118"/>
      <c r="TC118"/>
      <c r="TD118"/>
      <c r="TE118"/>
      <c r="TF118"/>
      <c r="TG118"/>
      <c r="TH118"/>
      <c r="TI118"/>
      <c r="TJ118"/>
      <c r="TK118"/>
      <c r="TL118"/>
      <c r="TM118"/>
      <c r="TN118"/>
      <c r="TO118"/>
      <c r="TP118"/>
      <c r="TQ118"/>
      <c r="TR118"/>
      <c r="TS118"/>
      <c r="TT118"/>
      <c r="TU118"/>
      <c r="TV118"/>
      <c r="TW118"/>
      <c r="TX118"/>
      <c r="TY118"/>
      <c r="TZ118"/>
      <c r="UA118"/>
      <c r="UB118"/>
      <c r="UC118"/>
      <c r="UD118"/>
      <c r="UE118"/>
      <c r="UF118"/>
      <c r="UG118"/>
      <c r="UH118"/>
      <c r="UI118"/>
      <c r="UJ118"/>
      <c r="UK118"/>
      <c r="UL118"/>
      <c r="UM118"/>
      <c r="UN118"/>
      <c r="UO118"/>
      <c r="UP118"/>
      <c r="UQ118"/>
      <c r="UR118"/>
      <c r="US118"/>
      <c r="UT118"/>
      <c r="UU118"/>
      <c r="UV118"/>
      <c r="UW118"/>
      <c r="UX118"/>
      <c r="UY118"/>
      <c r="UZ118"/>
      <c r="VA118"/>
      <c r="VB118"/>
      <c r="VC118"/>
      <c r="VD118"/>
      <c r="VE118"/>
      <c r="VF118"/>
      <c r="VG118"/>
      <c r="VH118"/>
      <c r="VI118"/>
      <c r="VJ118"/>
      <c r="VK118"/>
      <c r="VL118"/>
      <c r="VM118"/>
      <c r="VN118"/>
      <c r="VO118"/>
      <c r="VP118"/>
      <c r="VQ118"/>
      <c r="VR118"/>
      <c r="VS118"/>
      <c r="VT118"/>
      <c r="VU118"/>
      <c r="VV118"/>
      <c r="VW118"/>
      <c r="VX118"/>
      <c r="VY118"/>
      <c r="VZ118"/>
      <c r="WA118"/>
      <c r="WB118"/>
      <c r="WC118"/>
      <c r="WD118"/>
      <c r="WE118"/>
      <c r="WF118"/>
      <c r="WG118"/>
      <c r="WH118"/>
      <c r="WI118"/>
      <c r="WJ118"/>
      <c r="WK118"/>
      <c r="WL118"/>
      <c r="WM118"/>
      <c r="WN118"/>
      <c r="WO118"/>
      <c r="WP118"/>
      <c r="WQ118"/>
      <c r="WR118"/>
      <c r="WS118"/>
      <c r="WT118"/>
      <c r="WU118"/>
      <c r="WV118"/>
      <c r="WW118"/>
      <c r="WX118"/>
      <c r="WY118"/>
      <c r="WZ118"/>
      <c r="XA118"/>
      <c r="XB118"/>
      <c r="XC118"/>
      <c r="XD118"/>
      <c r="XE118"/>
      <c r="XF118"/>
      <c r="XG118"/>
      <c r="XH118"/>
      <c r="XI118"/>
      <c r="XJ118"/>
      <c r="XK118"/>
      <c r="XL118"/>
      <c r="XM118"/>
      <c r="XN118"/>
      <c r="XO118"/>
      <c r="XP118"/>
      <c r="XQ118"/>
      <c r="XR118"/>
      <c r="XS118"/>
      <c r="XT118"/>
      <c r="XU118"/>
      <c r="XV118"/>
      <c r="XW118"/>
      <c r="XX118"/>
      <c r="XY118"/>
      <c r="XZ118"/>
      <c r="YA118"/>
      <c r="YB118"/>
      <c r="YC118"/>
      <c r="YD118"/>
      <c r="YE118"/>
      <c r="YF118"/>
      <c r="YG118"/>
      <c r="YH118"/>
      <c r="YI118"/>
      <c r="YJ118"/>
      <c r="YK118"/>
      <c r="YL118"/>
      <c r="YM118"/>
      <c r="YN118"/>
      <c r="YO118"/>
      <c r="YP118"/>
      <c r="YQ118"/>
      <c r="YR118"/>
      <c r="YS118"/>
      <c r="YT118"/>
      <c r="YU118"/>
      <c r="YV118"/>
      <c r="YW118"/>
      <c r="YX118"/>
      <c r="YY118"/>
      <c r="YZ118"/>
      <c r="ZA118"/>
      <c r="ZB118"/>
      <c r="ZC118"/>
      <c r="ZD118"/>
      <c r="ZE118"/>
      <c r="ZF118"/>
      <c r="ZG118"/>
      <c r="ZH118"/>
      <c r="ZI118"/>
      <c r="ZJ118"/>
      <c r="ZK118"/>
      <c r="ZL118"/>
      <c r="ZM118"/>
      <c r="ZN118"/>
      <c r="ZO118"/>
      <c r="ZP118"/>
      <c r="ZQ118"/>
      <c r="ZR118"/>
      <c r="ZS118"/>
      <c r="ZT118"/>
      <c r="ZU118"/>
      <c r="ZV118"/>
      <c r="ZW118"/>
      <c r="ZX118"/>
      <c r="ZY118"/>
      <c r="ZZ118"/>
      <c r="AAA118"/>
      <c r="AAB118"/>
      <c r="AAC118"/>
      <c r="AAD118"/>
      <c r="AAE118"/>
      <c r="AAF118"/>
      <c r="AAG118"/>
      <c r="AAH118"/>
      <c r="AAI118"/>
      <c r="AAJ118"/>
      <c r="AAK118"/>
      <c r="AAL118"/>
      <c r="AAM118"/>
      <c r="AAN118"/>
      <c r="AAO118"/>
      <c r="AAP118"/>
      <c r="AAQ118"/>
      <c r="AAR118"/>
      <c r="AAS118"/>
      <c r="AAT118"/>
      <c r="AAU118"/>
      <c r="AAV118"/>
      <c r="AAW118"/>
      <c r="AAX118"/>
      <c r="AAY118"/>
      <c r="AAZ118"/>
      <c r="ABA118"/>
      <c r="ABB118"/>
      <c r="ABC118"/>
      <c r="ABD118"/>
      <c r="ABE118"/>
      <c r="ABF118"/>
      <c r="ABG118"/>
      <c r="ABH118"/>
      <c r="ABI118"/>
      <c r="ABJ118"/>
      <c r="ABK118"/>
      <c r="ABL118"/>
      <c r="ABM118"/>
      <c r="ABN118"/>
      <c r="ABO118"/>
      <c r="ABP118"/>
      <c r="ABQ118"/>
      <c r="ABR118"/>
      <c r="ABS118"/>
      <c r="ABT118"/>
      <c r="ABU118"/>
      <c r="ABV118"/>
      <c r="ABW118"/>
      <c r="ABX118"/>
      <c r="ABY118"/>
      <c r="ABZ118"/>
      <c r="ACA118"/>
      <c r="ACB118"/>
      <c r="ACC118"/>
      <c r="ACD118"/>
      <c r="ACE118"/>
      <c r="ACF118"/>
      <c r="ACG118"/>
      <c r="ACH118"/>
      <c r="ACI118"/>
      <c r="ACJ118"/>
      <c r="ACK118"/>
      <c r="ACL118"/>
      <c r="ACM118"/>
      <c r="ACN118"/>
      <c r="ACO118"/>
      <c r="ACP118"/>
      <c r="ACQ118"/>
      <c r="ACR118"/>
      <c r="ACS118"/>
      <c r="ACT118"/>
      <c r="ACU118"/>
      <c r="ACV118"/>
      <c r="ACW118"/>
      <c r="ACX118"/>
      <c r="ACY118"/>
      <c r="ACZ118"/>
      <c r="ADA118"/>
      <c r="ADB118"/>
      <c r="ADC118"/>
      <c r="ADD118"/>
      <c r="ADE118"/>
      <c r="ADF118"/>
      <c r="ADG118"/>
      <c r="ADH118"/>
      <c r="ADI118"/>
      <c r="ADJ118"/>
      <c r="ADK118"/>
      <c r="ADL118"/>
      <c r="ADM118"/>
      <c r="ADN118"/>
      <c r="ADO118"/>
      <c r="ADP118"/>
      <c r="ADQ118"/>
      <c r="ADR118"/>
      <c r="ADS118"/>
      <c r="ADT118"/>
      <c r="ADU118"/>
      <c r="ADV118"/>
      <c r="ADW118"/>
      <c r="ADX118"/>
      <c r="ADY118"/>
      <c r="ADZ118"/>
      <c r="AEA118"/>
      <c r="AEB118"/>
      <c r="AEC118"/>
      <c r="AED118"/>
      <c r="AEE118"/>
      <c r="AEF118"/>
      <c r="AEG118"/>
      <c r="AEH118"/>
      <c r="AEI118"/>
      <c r="AEJ118"/>
      <c r="AEK118"/>
      <c r="AEL118"/>
      <c r="AEM118"/>
      <c r="AEN118"/>
      <c r="AEO118"/>
      <c r="AEP118"/>
      <c r="AEQ118"/>
      <c r="AER118"/>
      <c r="AES118"/>
      <c r="AET118"/>
      <c r="AEU118"/>
      <c r="AEV118"/>
      <c r="AEW118"/>
      <c r="AEX118"/>
      <c r="AEY118"/>
      <c r="AEZ118"/>
      <c r="AFA118"/>
      <c r="AFB118"/>
      <c r="AFC118"/>
      <c r="AFD118"/>
      <c r="AFE118"/>
      <c r="AFF118"/>
      <c r="AFG118"/>
      <c r="AFH118"/>
      <c r="AFI118"/>
      <c r="AFJ118"/>
      <c r="AFK118"/>
      <c r="AFL118"/>
      <c r="AFM118"/>
      <c r="AFN118"/>
      <c r="AFO118"/>
      <c r="AFP118"/>
      <c r="AFQ118"/>
      <c r="AFR118"/>
      <c r="AFS118"/>
      <c r="AFT118"/>
      <c r="AFU118"/>
      <c r="AFV118"/>
      <c r="AFW118"/>
      <c r="AFX118"/>
      <c r="AFY118"/>
      <c r="AFZ118"/>
      <c r="AGA118"/>
      <c r="AGB118"/>
      <c r="AGC118"/>
      <c r="AGD118"/>
      <c r="AGE118"/>
      <c r="AGF118"/>
      <c r="AGG118"/>
      <c r="AGH118"/>
      <c r="AGI118"/>
      <c r="AGJ118"/>
      <c r="AGK118"/>
      <c r="AGL118"/>
      <c r="AGM118"/>
      <c r="AGN118"/>
      <c r="AGO118"/>
      <c r="AGP118"/>
      <c r="AGQ118"/>
      <c r="AGR118"/>
      <c r="AGS118"/>
      <c r="AGT118"/>
      <c r="AGU118"/>
      <c r="AGV118"/>
      <c r="AGW118"/>
      <c r="AGX118"/>
      <c r="AGY118"/>
      <c r="AGZ118"/>
      <c r="AHA118"/>
      <c r="AHB118"/>
      <c r="AHC118"/>
      <c r="AHD118"/>
      <c r="AHE118"/>
      <c r="AHF118"/>
      <c r="AHG118"/>
      <c r="AHH118"/>
      <c r="AHI118"/>
      <c r="AHJ118"/>
      <c r="AHK118"/>
      <c r="AHL118"/>
      <c r="AHM118"/>
      <c r="AHN118"/>
      <c r="AHO118"/>
      <c r="AHP118"/>
      <c r="AHQ118"/>
      <c r="AHR118"/>
      <c r="AHS118"/>
      <c r="AHT118"/>
      <c r="AHU118"/>
      <c r="AHV118"/>
      <c r="AHW118"/>
      <c r="AHX118"/>
      <c r="AHY118"/>
      <c r="AHZ118"/>
      <c r="AIA118"/>
      <c r="AIB118"/>
      <c r="AIC118"/>
      <c r="AID118"/>
      <c r="AIE118"/>
      <c r="AIF118"/>
      <c r="AIG118"/>
      <c r="AIH118"/>
      <c r="AII118"/>
      <c r="AIJ118"/>
      <c r="AIK118"/>
      <c r="AIL118"/>
      <c r="AIM118"/>
      <c r="AIN118"/>
      <c r="AIO118"/>
      <c r="AIP118"/>
      <c r="AIQ118"/>
      <c r="AIR118"/>
      <c r="AIS118"/>
      <c r="AIT118"/>
      <c r="AIU118"/>
      <c r="AIV118"/>
      <c r="AIW118"/>
      <c r="AIX118"/>
      <c r="AIY118"/>
      <c r="AIZ118"/>
      <c r="AJA118"/>
      <c r="AJB118"/>
      <c r="AJC118"/>
      <c r="AJD118"/>
      <c r="AJE118"/>
      <c r="AJF118"/>
      <c r="AJG118"/>
      <c r="AJH118"/>
      <c r="AJI118"/>
      <c r="AJJ118"/>
      <c r="AJK118"/>
      <c r="AJL118"/>
      <c r="AJM118"/>
      <c r="AJN118"/>
      <c r="AJO118"/>
      <c r="AJP118"/>
      <c r="AJQ118"/>
      <c r="AJR118"/>
      <c r="AJS118"/>
      <c r="AJT118"/>
      <c r="AJU118"/>
      <c r="AJV118"/>
      <c r="AJW118"/>
      <c r="AJX118"/>
      <c r="AJY118"/>
      <c r="AJZ118"/>
      <c r="AKA118"/>
      <c r="AKB118"/>
      <c r="AKC118"/>
      <c r="AKD118"/>
      <c r="AKE118"/>
      <c r="AKF118"/>
      <c r="AKG118"/>
      <c r="AKH118"/>
      <c r="AKI118"/>
      <c r="AKJ118"/>
      <c r="AKK118"/>
      <c r="AKL118"/>
      <c r="AKM118"/>
      <c r="AKN118"/>
      <c r="AKO118"/>
      <c r="AKP118"/>
      <c r="AKQ118"/>
      <c r="AKR118"/>
      <c r="AKS118"/>
      <c r="AKT118"/>
      <c r="AKU118"/>
      <c r="AKV118"/>
      <c r="AKW118"/>
      <c r="AKX118"/>
      <c r="AKY118"/>
      <c r="AKZ118"/>
      <c r="ALA118"/>
      <c r="ALB118"/>
      <c r="ALC118"/>
      <c r="ALD118"/>
      <c r="ALE118"/>
      <c r="ALF118"/>
      <c r="ALG118"/>
      <c r="ALH118"/>
      <c r="ALI118"/>
      <c r="ALJ118"/>
      <c r="ALK118"/>
      <c r="ALL118"/>
      <c r="ALM118"/>
      <c r="ALN118"/>
      <c r="ALO118"/>
      <c r="ALP118"/>
      <c r="ALQ118"/>
      <c r="ALR118"/>
      <c r="ALS118"/>
      <c r="ALT118"/>
      <c r="ALU118"/>
      <c r="ALV118"/>
      <c r="ALW118"/>
      <c r="ALX118"/>
      <c r="ALY118"/>
      <c r="ALZ118"/>
      <c r="AMA118"/>
      <c r="AMB118"/>
      <c r="AMC118"/>
      <c r="AMD118"/>
      <c r="AME118"/>
      <c r="AMF118"/>
      <c r="AMG118"/>
      <c r="AMH118"/>
      <c r="AMI118"/>
      <c r="AMJ118"/>
      <c r="AMK118"/>
      <c r="AML118"/>
      <c r="AMM118"/>
      <c r="AMN118"/>
      <c r="AMO118"/>
      <c r="AMP118"/>
      <c r="AMQ118"/>
      <c r="AMR118"/>
      <c r="AMS118"/>
      <c r="AMT118"/>
      <c r="AMU118"/>
      <c r="AMV118"/>
      <c r="AMW118"/>
      <c r="AMX118"/>
      <c r="AMY118"/>
      <c r="AMZ118"/>
      <c r="ANA118"/>
      <c r="ANB118"/>
      <c r="ANC118"/>
      <c r="AND118"/>
      <c r="ANE118"/>
      <c r="ANF118"/>
      <c r="ANG118"/>
      <c r="ANH118"/>
      <c r="ANI118"/>
      <c r="ANJ118"/>
      <c r="ANK118"/>
      <c r="ANL118"/>
      <c r="ANM118"/>
      <c r="ANN118"/>
      <c r="ANO118"/>
      <c r="ANP118"/>
      <c r="ANQ118"/>
      <c r="ANR118"/>
      <c r="ANS118"/>
      <c r="ANT118"/>
      <c r="ANU118"/>
      <c r="ANV118"/>
      <c r="ANW118"/>
      <c r="ANX118"/>
      <c r="ANY118"/>
      <c r="ANZ118"/>
      <c r="AOA118"/>
      <c r="AOB118"/>
      <c r="AOC118"/>
      <c r="AOD118"/>
      <c r="AOE118"/>
      <c r="AOF118"/>
      <c r="AOG118"/>
      <c r="AOH118"/>
      <c r="AOI118"/>
      <c r="AOJ118"/>
      <c r="AOK118"/>
      <c r="AOL118"/>
      <c r="AOM118"/>
      <c r="AON118"/>
      <c r="AOO118"/>
      <c r="AOP118"/>
      <c r="AOQ118"/>
      <c r="AOR118"/>
      <c r="AOS118"/>
      <c r="AOT118"/>
      <c r="AOU118"/>
      <c r="AOV118"/>
      <c r="AOW118"/>
      <c r="AOX118"/>
      <c r="AOY118"/>
      <c r="AOZ118"/>
      <c r="APA118"/>
      <c r="APB118"/>
      <c r="APC118"/>
      <c r="APD118"/>
      <c r="APE118"/>
      <c r="APF118"/>
      <c r="APG118"/>
      <c r="APH118"/>
      <c r="API118"/>
      <c r="APJ118"/>
      <c r="APK118"/>
      <c r="APL118"/>
      <c r="APM118"/>
      <c r="APN118"/>
      <c r="APO118"/>
      <c r="APP118"/>
      <c r="APQ118"/>
      <c r="APR118"/>
      <c r="APS118"/>
      <c r="APT118"/>
      <c r="APU118"/>
      <c r="APV118"/>
      <c r="APW118"/>
      <c r="APX118"/>
      <c r="APY118"/>
      <c r="APZ118"/>
      <c r="AQA118"/>
      <c r="AQB118"/>
      <c r="AQC118"/>
      <c r="AQD118"/>
      <c r="AQE118"/>
      <c r="AQF118"/>
      <c r="AQG118"/>
      <c r="AQH118"/>
      <c r="AQI118"/>
      <c r="AQJ118"/>
      <c r="AQK118"/>
      <c r="AQL118"/>
      <c r="AQM118"/>
      <c r="AQN118"/>
      <c r="AQO118"/>
      <c r="AQP118"/>
      <c r="AQQ118"/>
      <c r="AQR118"/>
      <c r="AQS118"/>
      <c r="AQT118"/>
      <c r="AQU118"/>
      <c r="AQV118"/>
      <c r="AQW118"/>
      <c r="AQX118"/>
      <c r="AQY118"/>
      <c r="AQZ118"/>
      <c r="ARA118"/>
      <c r="ARB118"/>
      <c r="ARC118"/>
      <c r="ARD118"/>
      <c r="ARE118"/>
      <c r="ARF118"/>
      <c r="ARG118"/>
      <c r="ARH118"/>
      <c r="ARI118"/>
      <c r="ARJ118"/>
      <c r="ARK118"/>
      <c r="ARL118"/>
      <c r="ARM118"/>
      <c r="ARN118"/>
      <c r="ARO118"/>
      <c r="ARP118"/>
      <c r="ARQ118"/>
      <c r="ARR118"/>
      <c r="ARS118"/>
      <c r="ART118"/>
      <c r="ARU118"/>
      <c r="ARV118"/>
      <c r="ARW118"/>
      <c r="ARX118"/>
      <c r="ARY118"/>
      <c r="ARZ118"/>
      <c r="ASA118"/>
      <c r="ASB118"/>
      <c r="ASC118"/>
      <c r="ASD118"/>
      <c r="ASE118"/>
      <c r="ASF118"/>
      <c r="ASG118"/>
      <c r="ASH118"/>
      <c r="ASI118"/>
      <c r="ASJ118"/>
      <c r="ASK118"/>
      <c r="ASL118"/>
      <c r="ASM118"/>
      <c r="ASN118"/>
      <c r="ASO118"/>
      <c r="ASP118"/>
      <c r="ASQ118"/>
      <c r="ASR118"/>
      <c r="ASS118"/>
      <c r="AST118"/>
      <c r="ASU118"/>
      <c r="ASV118"/>
      <c r="ASW118"/>
      <c r="ASX118"/>
      <c r="ASY118"/>
      <c r="ASZ118"/>
      <c r="ATA118"/>
      <c r="ATB118"/>
      <c r="ATC118"/>
      <c r="ATD118"/>
      <c r="ATE118"/>
      <c r="ATF118"/>
      <c r="ATG118"/>
      <c r="ATH118"/>
      <c r="ATI118"/>
      <c r="ATJ118"/>
      <c r="ATK118"/>
      <c r="ATL118"/>
      <c r="ATM118"/>
      <c r="ATN118"/>
      <c r="ATO118"/>
      <c r="ATP118"/>
      <c r="ATQ118"/>
      <c r="ATR118"/>
      <c r="ATS118"/>
      <c r="ATT118"/>
      <c r="ATU118"/>
      <c r="ATV118"/>
      <c r="ATW118"/>
      <c r="ATX118"/>
      <c r="ATY118"/>
      <c r="ATZ118"/>
      <c r="AUA118"/>
      <c r="AUB118"/>
      <c r="AUC118"/>
      <c r="AUD118"/>
      <c r="AUE118"/>
      <c r="AUF118"/>
      <c r="AUG118"/>
      <c r="AUH118"/>
      <c r="AUI118"/>
      <c r="AUJ118"/>
      <c r="AUK118"/>
      <c r="AUL118"/>
      <c r="AUM118"/>
      <c r="AUN118"/>
      <c r="AUO118"/>
      <c r="AUP118"/>
      <c r="AUQ118"/>
      <c r="AUR118"/>
      <c r="AUS118"/>
      <c r="AUT118"/>
      <c r="AUU118"/>
      <c r="AUV118"/>
      <c r="AUW118"/>
      <c r="AUX118"/>
      <c r="AUY118"/>
      <c r="AUZ118"/>
      <c r="AVA118"/>
      <c r="AVB118"/>
      <c r="AVC118"/>
      <c r="AVD118"/>
      <c r="AVE118"/>
      <c r="AVF118"/>
      <c r="AVG118"/>
      <c r="AVH118"/>
      <c r="AVI118"/>
      <c r="AVJ118"/>
      <c r="AVK118"/>
      <c r="AVL118"/>
      <c r="AVM118"/>
      <c r="AVN118"/>
      <c r="AVO118"/>
      <c r="AVP118"/>
      <c r="AVQ118"/>
      <c r="AVR118"/>
      <c r="AVS118"/>
      <c r="AVT118"/>
      <c r="AVU118"/>
      <c r="AVV118"/>
      <c r="AVW118"/>
      <c r="AVX118"/>
      <c r="AVY118"/>
      <c r="AVZ118"/>
      <c r="AWA118"/>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44"/>
  <sheetViews>
    <sheetView workbookViewId="0">
      <selection activeCell="K34" sqref="K34"/>
    </sheetView>
  </sheetViews>
  <sheetFormatPr defaultColWidth="5.7109375" defaultRowHeight="12.75" x14ac:dyDescent="0.2"/>
  <cols>
    <col min="1" max="1" width="10.7109375" style="1" customWidth="1"/>
    <col min="2" max="2" width="5.7109375" style="1"/>
    <col min="3" max="3" width="9.42578125" style="1" bestFit="1" customWidth="1"/>
    <col min="4" max="7" width="13.5703125" style="1" customWidth="1"/>
    <col min="8" max="8" width="5.7109375" style="1"/>
    <col min="9" max="9" width="11.28515625" style="1" customWidth="1"/>
    <col min="10" max="13" width="12.42578125" style="1" customWidth="1"/>
    <col min="14" max="15" width="11.28515625" style="1" customWidth="1"/>
    <col min="16" max="19" width="13.28515625" style="1" customWidth="1"/>
    <col min="20" max="21" width="11.28515625" style="1" customWidth="1"/>
    <col min="22" max="16384" width="5.7109375" style="1"/>
  </cols>
  <sheetData>
    <row r="1" spans="1:19" ht="13.5" thickBot="1" x14ac:dyDescent="0.25"/>
    <row r="2" spans="1:19" x14ac:dyDescent="0.2">
      <c r="C2" s="64"/>
      <c r="D2" s="65"/>
      <c r="E2" s="65"/>
      <c r="F2" s="65"/>
      <c r="G2" s="66"/>
      <c r="I2" s="64"/>
      <c r="J2" s="65"/>
      <c r="K2" s="65"/>
      <c r="L2" s="65"/>
      <c r="M2" s="65"/>
      <c r="N2" s="65"/>
      <c r="O2" s="65" t="s">
        <v>4211</v>
      </c>
      <c r="P2" s="65"/>
      <c r="Q2" s="65"/>
      <c r="R2" s="65"/>
      <c r="S2" s="66"/>
    </row>
    <row r="3" spans="1:19" x14ac:dyDescent="0.2">
      <c r="C3" s="67"/>
      <c r="D3" s="68"/>
      <c r="E3" s="68"/>
      <c r="F3" s="68"/>
      <c r="G3" s="69"/>
      <c r="I3" s="67" t="s">
        <v>4213</v>
      </c>
      <c r="J3" s="68"/>
      <c r="K3" s="68"/>
      <c r="L3" s="68"/>
      <c r="M3" s="68"/>
      <c r="N3" s="68"/>
      <c r="O3" s="68" t="str">
        <f>SelJobType</f>
        <v>Analyst</v>
      </c>
      <c r="P3" s="68"/>
      <c r="Q3" s="68"/>
      <c r="R3" s="68"/>
      <c r="S3" s="69"/>
    </row>
    <row r="4" spans="1:19" x14ac:dyDescent="0.2">
      <c r="C4" s="67"/>
      <c r="D4" s="68"/>
      <c r="E4" s="68"/>
      <c r="F4" s="68"/>
      <c r="G4" s="69"/>
      <c r="I4" s="67"/>
      <c r="J4" s="68"/>
      <c r="K4" s="68"/>
      <c r="L4" s="68"/>
      <c r="M4" s="68"/>
      <c r="N4" s="68"/>
      <c r="O4" s="68"/>
      <c r="P4" s="68"/>
      <c r="Q4" s="68"/>
      <c r="R4" s="68"/>
      <c r="S4" s="69"/>
    </row>
    <row r="5" spans="1:19" s="4" customFormat="1" x14ac:dyDescent="0.2">
      <c r="C5" s="76"/>
      <c r="D5" s="77"/>
      <c r="E5" s="77"/>
      <c r="F5" s="77"/>
      <c r="G5" s="78"/>
      <c r="I5" s="76"/>
      <c r="J5" s="77"/>
      <c r="K5" s="77"/>
      <c r="L5" s="77"/>
      <c r="M5" s="77"/>
      <c r="N5" s="77"/>
      <c r="O5" s="77"/>
      <c r="P5" s="77"/>
      <c r="Q5" s="77"/>
      <c r="R5" s="77"/>
      <c r="S5" s="78"/>
    </row>
    <row r="6" spans="1:19" x14ac:dyDescent="0.2">
      <c r="A6" s="1" t="s">
        <v>4212</v>
      </c>
      <c r="C6" s="67"/>
      <c r="D6" s="68" t="s">
        <v>4075</v>
      </c>
      <c r="E6" s="68" t="s">
        <v>4076</v>
      </c>
      <c r="F6" s="68" t="s">
        <v>4077</v>
      </c>
      <c r="G6" s="69" t="s">
        <v>4082</v>
      </c>
      <c r="I6" s="67"/>
      <c r="J6" s="68" t="s">
        <v>4075</v>
      </c>
      <c r="K6" s="68" t="s">
        <v>4076</v>
      </c>
      <c r="L6" s="68" t="s">
        <v>4077</v>
      </c>
      <c r="M6" s="68" t="s">
        <v>4082</v>
      </c>
      <c r="N6" s="68"/>
      <c r="O6" s="68"/>
      <c r="P6" s="68" t="s">
        <v>4075</v>
      </c>
      <c r="Q6" s="68" t="s">
        <v>4076</v>
      </c>
      <c r="R6" s="68" t="s">
        <v>4077</v>
      </c>
      <c r="S6" s="69" t="s">
        <v>4082</v>
      </c>
    </row>
    <row r="7" spans="1:19" x14ac:dyDescent="0.2">
      <c r="C7" s="67" t="s">
        <v>4115</v>
      </c>
      <c r="D7" s="70">
        <f>CHOOSE(AllJobsSelected, J7, P7)</f>
        <v>38600.532689169653</v>
      </c>
      <c r="E7" s="70">
        <f>CHOOSE(AllJobsSelected, K7, Q7)</f>
        <v>41205.023088082227</v>
      </c>
      <c r="F7" s="70">
        <f>CHOOSE(AllJobsSelected, L7, R7)</f>
        <v>44817.086506521424</v>
      </c>
      <c r="G7" s="71">
        <f>CHOOSE(AllJobsSelected, M7, S7)</f>
        <v>40322.897290909103</v>
      </c>
      <c r="I7" s="67" t="s">
        <v>4115</v>
      </c>
      <c r="J7" s="70">
        <f>GETPIVOTDATA("Average of Salary in USD",'Pivot (3)'!$A$3,"Intensity",J$6,"Experience",$I7)</f>
        <v>43184.399399144313</v>
      </c>
      <c r="K7" s="70">
        <f>GETPIVOTDATA("Average of Salary in USD",'Pivot (3)'!$A$3,"Intensity",K$6,"Experience",$I7)</f>
        <v>50540.74093228639</v>
      </c>
      <c r="L7" s="70">
        <f>GETPIVOTDATA("Average of Salary in USD",'Pivot (3)'!$A$3,"Intensity",L$6,"Experience",$I7)</f>
        <v>45425.452431986312</v>
      </c>
      <c r="M7" s="70">
        <f>GETPIVOTDATA("Average of Salary in USD",'Pivot (3)'!$A$3,"Intensity",M$6,"Experience",$I7)</f>
        <v>43983.469101034054</v>
      </c>
      <c r="N7" s="68"/>
      <c r="O7" s="68" t="s">
        <v>4115</v>
      </c>
      <c r="P7" s="70">
        <f>GETPIVOTDATA("Average of Salary in USD",'Pivot (2)'!$A$3,"Job Type",SelJobType,"Intensity",P$13,"Experience",$O7)</f>
        <v>38600.532689169653</v>
      </c>
      <c r="Q7" s="70">
        <f>GETPIVOTDATA("Average of Salary in USD",'Pivot (2)'!$A$3,"Job Type",SelJobType,"Intensity",Q$13,"Experience",$O7)</f>
        <v>41205.023088082227</v>
      </c>
      <c r="R7" s="70">
        <f>GETPIVOTDATA("Average of Salary in USD",'Pivot (2)'!$A$3,"Job Type",SelJobType,"Intensity",R$13,"Experience",$O7)</f>
        <v>44817.086506521424</v>
      </c>
      <c r="S7" s="71">
        <f>GETPIVOTDATA("Average of Salary in USD",'Pivot (2)'!$A$3,"Job Type",SelJobType,"Intensity",S$13,"Experience",$O7)</f>
        <v>40322.897290909103</v>
      </c>
    </row>
    <row r="8" spans="1:19" x14ac:dyDescent="0.2">
      <c r="C8" s="67" t="s">
        <v>4116</v>
      </c>
      <c r="D8" s="70">
        <f>CHOOSE(AllJobsSelected, J8, P8)</f>
        <v>56829.876185216497</v>
      </c>
      <c r="E8" s="70">
        <f>CHOOSE(AllJobsSelected, K8, Q8)</f>
        <v>45719.619048660228</v>
      </c>
      <c r="F8" s="70">
        <f>CHOOSE(AllJobsSelected, L8, R8)</f>
        <v>48009.766626454075</v>
      </c>
      <c r="G8" s="71">
        <f>CHOOSE(AllJobsSelected, M8, S8)</f>
        <v>35343.338123299975</v>
      </c>
      <c r="I8" s="67" t="s">
        <v>4116</v>
      </c>
      <c r="J8" s="70">
        <f>GETPIVOTDATA("Average of Salary in USD",'Pivot (3)'!$A$3,"Intensity",J$6,"Experience",$I8)</f>
        <v>50795.229278092891</v>
      </c>
      <c r="K8" s="70">
        <f>GETPIVOTDATA("Average of Salary in USD",'Pivot (3)'!$A$3,"Intensity",K$6,"Experience",$I8)</f>
        <v>36321.800061366099</v>
      </c>
      <c r="L8" s="70">
        <f>GETPIVOTDATA("Average of Salary in USD",'Pivot (3)'!$A$3,"Intensity",L$6,"Experience",$I8)</f>
        <v>43456.469211184623</v>
      </c>
      <c r="M8" s="70">
        <f>GETPIVOTDATA("Average of Salary in USD",'Pivot (3)'!$A$3,"Intensity",M$6,"Experience",$I8)</f>
        <v>30019.009595434934</v>
      </c>
      <c r="N8" s="68"/>
      <c r="O8" s="68" t="s">
        <v>4116</v>
      </c>
      <c r="P8" s="70">
        <f>GETPIVOTDATA("Average of Salary in USD",'Pivot (2)'!$A$3,"Job Type",SelJobType,"Intensity",P$13,"Experience",$O8)</f>
        <v>56829.876185216497</v>
      </c>
      <c r="Q8" s="70">
        <f>GETPIVOTDATA("Average of Salary in USD",'Pivot (2)'!$A$3,"Job Type",SelJobType,"Intensity",Q$13,"Experience",$O8)</f>
        <v>45719.619048660228</v>
      </c>
      <c r="R8" s="70">
        <f>GETPIVOTDATA("Average of Salary in USD",'Pivot (2)'!$A$3,"Job Type",SelJobType,"Intensity",R$13,"Experience",$O8)</f>
        <v>48009.766626454075</v>
      </c>
      <c r="S8" s="71">
        <f>GETPIVOTDATA("Average of Salary in USD",'Pivot (2)'!$A$3,"Job Type",SelJobType,"Intensity",S$13,"Experience",$O8)</f>
        <v>35343.338123299975</v>
      </c>
    </row>
    <row r="9" spans="1:19" x14ac:dyDescent="0.2">
      <c r="C9" s="67" t="s">
        <v>4117</v>
      </c>
      <c r="D9" s="70">
        <f>CHOOSE(AllJobsSelected, J9, P9)</f>
        <v>33875.253835665244</v>
      </c>
      <c r="E9" s="70">
        <f>CHOOSE(AllJobsSelected, K9, Q9)</f>
        <v>64244.68279670168</v>
      </c>
      <c r="F9" s="70">
        <f>CHOOSE(AllJobsSelected, L9, R9)</f>
        <v>49849.588920592607</v>
      </c>
      <c r="G9" s="71">
        <f>CHOOSE(AllJobsSelected, M9, S9)</f>
        <v>59057.5431261333</v>
      </c>
      <c r="I9" s="67" t="s">
        <v>4117</v>
      </c>
      <c r="J9" s="70">
        <f>GETPIVOTDATA("Average of Salary in USD",'Pivot (3)'!$A$3,"Intensity",J$6,"Experience",$I9)</f>
        <v>45602.940053558559</v>
      </c>
      <c r="K9" s="70">
        <f>GETPIVOTDATA("Average of Salary in USD",'Pivot (3)'!$A$3,"Intensity",K$6,"Experience",$I9)</f>
        <v>68081.001146054972</v>
      </c>
      <c r="L9" s="70">
        <f>GETPIVOTDATA("Average of Salary in USD",'Pivot (3)'!$A$3,"Intensity",L$6,"Experience",$I9)</f>
        <v>60383.187962403033</v>
      </c>
      <c r="M9" s="70">
        <f>GETPIVOTDATA("Average of Salary in USD",'Pivot (3)'!$A$3,"Intensity",M$6,"Experience",$I9)</f>
        <v>51354.536857781204</v>
      </c>
      <c r="N9" s="68"/>
      <c r="O9" s="68" t="s">
        <v>4117</v>
      </c>
      <c r="P9" s="70">
        <f>GETPIVOTDATA("Average of Salary in USD",'Pivot (2)'!$A$3,"Job Type",SelJobType,"Intensity",P$13,"Experience",$O9)</f>
        <v>33875.253835665244</v>
      </c>
      <c r="Q9" s="70">
        <f>GETPIVOTDATA("Average of Salary in USD",'Pivot (2)'!$A$3,"Job Type",SelJobType,"Intensity",Q$13,"Experience",$O9)</f>
        <v>64244.68279670168</v>
      </c>
      <c r="R9" s="70">
        <f>GETPIVOTDATA("Average of Salary in USD",'Pivot (2)'!$A$3,"Job Type",SelJobType,"Intensity",R$13,"Experience",$O9)</f>
        <v>49849.588920592607</v>
      </c>
      <c r="S9" s="71">
        <f>GETPIVOTDATA("Average of Salary in USD",'Pivot (2)'!$A$3,"Job Type",SelJobType,"Intensity",S$13,"Experience",$O9)</f>
        <v>59057.5431261333</v>
      </c>
    </row>
    <row r="10" spans="1:19" x14ac:dyDescent="0.2">
      <c r="C10" s="67" t="s">
        <v>4118</v>
      </c>
      <c r="D10" s="70">
        <f>CHOOSE(AllJobsSelected, J10, P10)</f>
        <v>63935.972229147526</v>
      </c>
      <c r="E10" s="70">
        <f>CHOOSE(AllJobsSelected, K10, Q10)</f>
        <v>70298.012384269052</v>
      </c>
      <c r="F10" s="70">
        <f>CHOOSE(AllJobsSelected, L10, R10)</f>
        <v>72488.732425487862</v>
      </c>
      <c r="G10" s="71">
        <f>CHOOSE(AllJobsSelected, M10, S10)</f>
        <v>68049.529702632964</v>
      </c>
      <c r="I10" s="67" t="s">
        <v>4118</v>
      </c>
      <c r="J10" s="70">
        <f>GETPIVOTDATA("Average of Salary in USD",'Pivot (3)'!$A$3,"Intensity",J$6,"Experience",$I10)</f>
        <v>84211.174539001266</v>
      </c>
      <c r="K10" s="70">
        <f>GETPIVOTDATA("Average of Salary in USD",'Pivot (3)'!$A$3,"Intensity",K$6,"Experience",$I10)</f>
        <v>71327.719904780111</v>
      </c>
      <c r="L10" s="70">
        <f>GETPIVOTDATA("Average of Salary in USD",'Pivot (3)'!$A$3,"Intensity",L$6,"Experience",$I10)</f>
        <v>75540.20795704858</v>
      </c>
      <c r="M10" s="70">
        <f>GETPIVOTDATA("Average of Salary in USD",'Pivot (3)'!$A$3,"Intensity",M$6,"Experience",$I10)</f>
        <v>74284.204896321826</v>
      </c>
      <c r="N10" s="68"/>
      <c r="O10" s="68" t="s">
        <v>4118</v>
      </c>
      <c r="P10" s="70">
        <f>GETPIVOTDATA("Average of Salary in USD",'Pivot (2)'!$A$3,"Job Type",SelJobType,"Intensity",P$13,"Experience",$O10)</f>
        <v>63935.972229147526</v>
      </c>
      <c r="Q10" s="70">
        <f>GETPIVOTDATA("Average of Salary in USD",'Pivot (2)'!$A$3,"Job Type",SelJobType,"Intensity",Q$13,"Experience",$O10)</f>
        <v>70298.012384269052</v>
      </c>
      <c r="R10" s="70">
        <f>GETPIVOTDATA("Average of Salary in USD",'Pivot (2)'!$A$3,"Job Type",SelJobType,"Intensity",R$13,"Experience",$O10)</f>
        <v>72488.732425487862</v>
      </c>
      <c r="S10" s="71">
        <f>GETPIVOTDATA("Average of Salary in USD",'Pivot (2)'!$A$3,"Job Type",SelJobType,"Intensity",S$13,"Experience",$O10)</f>
        <v>68049.529702632964</v>
      </c>
    </row>
    <row r="11" spans="1:19" x14ac:dyDescent="0.2">
      <c r="C11" s="67"/>
      <c r="D11" s="68"/>
      <c r="E11" s="68"/>
      <c r="F11" s="68"/>
      <c r="G11" s="69"/>
      <c r="I11" s="67"/>
      <c r="J11" s="68"/>
      <c r="K11" s="68"/>
      <c r="L11" s="68"/>
      <c r="M11" s="68"/>
      <c r="N11" s="68"/>
      <c r="O11" s="68"/>
      <c r="P11" s="68"/>
      <c r="Q11" s="68"/>
      <c r="R11" s="68"/>
      <c r="S11" s="69"/>
    </row>
    <row r="12" spans="1:19" s="4" customFormat="1" x14ac:dyDescent="0.2">
      <c r="A12" s="4" t="s">
        <v>4210</v>
      </c>
      <c r="C12" s="76"/>
      <c r="D12" s="77"/>
      <c r="E12" s="77"/>
      <c r="F12" s="77"/>
      <c r="G12" s="78"/>
      <c r="I12" s="76"/>
      <c r="J12" s="77"/>
      <c r="K12" s="77"/>
      <c r="L12" s="77"/>
      <c r="M12" s="77"/>
      <c r="N12" s="77"/>
      <c r="O12" s="77"/>
      <c r="P12" s="77"/>
      <c r="Q12" s="77"/>
      <c r="R12" s="77"/>
      <c r="S12" s="78"/>
    </row>
    <row r="13" spans="1:19" x14ac:dyDescent="0.2">
      <c r="A13" s="10"/>
      <c r="C13" s="67"/>
      <c r="D13" s="68" t="s">
        <v>4075</v>
      </c>
      <c r="E13" s="68" t="s">
        <v>4076</v>
      </c>
      <c r="F13" s="68" t="s">
        <v>4077</v>
      </c>
      <c r="G13" s="69" t="s">
        <v>4082</v>
      </c>
      <c r="I13" s="67"/>
      <c r="J13" s="68" t="s">
        <v>4075</v>
      </c>
      <c r="K13" s="68" t="s">
        <v>4076</v>
      </c>
      <c r="L13" s="68" t="s">
        <v>4077</v>
      </c>
      <c r="M13" s="68" t="s">
        <v>4082</v>
      </c>
      <c r="N13" s="68"/>
      <c r="O13" s="68"/>
      <c r="P13" s="68" t="s">
        <v>4075</v>
      </c>
      <c r="Q13" s="68" t="s">
        <v>4076</v>
      </c>
      <c r="R13" s="68" t="s">
        <v>4077</v>
      </c>
      <c r="S13" s="69" t="s">
        <v>4082</v>
      </c>
    </row>
    <row r="14" spans="1:19" x14ac:dyDescent="0.2">
      <c r="A14" s="10"/>
      <c r="C14" s="67" t="s">
        <v>4115</v>
      </c>
      <c r="D14" s="70">
        <f ca="1">CHOOSE(AllJobsSelected, J14, P14)</f>
        <v>85608.541951464635</v>
      </c>
      <c r="E14" s="70">
        <f ca="1">CHOOSE(AllJobsSelected, K14, Q14)</f>
        <v>58285.031161562642</v>
      </c>
      <c r="F14" s="70">
        <f ca="1">CHOOSE(AllJobsSelected, L14, R14)</f>
        <v>49207.934290392484</v>
      </c>
      <c r="G14" s="71">
        <f ca="1">CHOOSE(AllJobsSelected, M14, S14)</f>
        <v>42528.512476775541</v>
      </c>
      <c r="I14" s="67" t="s">
        <v>4115</v>
      </c>
      <c r="J14" s="70">
        <f ca="1">GETPIVOTDATA("Average of Salary in USD",'Pivot (3)'!$A$3,"Region",ConsRegion,"Intensity",J$13,"Experience",$I14)</f>
        <v>71368.703780868236</v>
      </c>
      <c r="K14" s="70">
        <f ca="1">GETPIVOTDATA("Average of Salary in USD",'Pivot (3)'!$A$3,"Region",ConsRegion,"Intensity",K$13,"Experience",$I14)</f>
        <v>64237.285465334018</v>
      </c>
      <c r="L14" s="70">
        <f ca="1">GETPIVOTDATA("Average of Salary in USD",'Pivot (3)'!$A$3,"Region",ConsRegion,"Intensity",L$13,"Experience",$I14)</f>
        <v>56943.677244051563</v>
      </c>
      <c r="M14" s="70">
        <f ca="1">GETPIVOTDATA("Average of Salary in USD",'Pivot (3)'!$A$3,"Region",ConsRegion,"Intensity",M$13,"Experience",$I14)</f>
        <v>58753.591910085917</v>
      </c>
      <c r="N14" s="68"/>
      <c r="O14" s="68" t="s">
        <v>4115</v>
      </c>
      <c r="P14" s="70">
        <f ca="1">GETPIVOTDATA("Average of Salary in USD",'Pivot (2)'!$A$3,"Job Type",SelJobType,"Region",ConsRegion,"Intensity",P$13,"Experience",$O14)</f>
        <v>85608.541951464635</v>
      </c>
      <c r="Q14" s="70">
        <f ca="1">GETPIVOTDATA("Average of Salary in USD",'Pivot (2)'!$A$3,"Job Type",SelJobType,"Region",ConsRegion,"Intensity",Q$13,"Experience",$O14)</f>
        <v>58285.031161562642</v>
      </c>
      <c r="R14" s="70">
        <f ca="1">GETPIVOTDATA("Average of Salary in USD",'Pivot (2)'!$A$3,"Job Type",SelJobType,"Region",ConsRegion,"Intensity",R$13,"Experience",$O14)</f>
        <v>49207.934290392484</v>
      </c>
      <c r="S14" s="71">
        <f ca="1">GETPIVOTDATA("Average of Salary in USD",'Pivot (2)'!$A$3,"Job Type",SelJobType,"Region",ConsRegion,"Intensity",S$13,"Experience",$O14)</f>
        <v>42528.512476775541</v>
      </c>
    </row>
    <row r="15" spans="1:19" x14ac:dyDescent="0.2">
      <c r="A15" s="10"/>
      <c r="C15" s="67" t="s">
        <v>4116</v>
      </c>
      <c r="D15" s="70">
        <f ca="1">CHOOSE(AllJobsSelected, J15, P15)</f>
        <v>71103.192005630408</v>
      </c>
      <c r="E15" s="70">
        <f ca="1">CHOOSE(AllJobsSelected, K15, Q15)</f>
        <v>32574.350956057209</v>
      </c>
      <c r="F15" s="70">
        <f ca="1">CHOOSE(AllJobsSelected, L15, R15)</f>
        <v>67251.082457306286</v>
      </c>
      <c r="G15" s="71">
        <f ca="1">CHOOSE(AllJobsSelected, M15, S15)</f>
        <v>56636.604594937176</v>
      </c>
      <c r="I15" s="67" t="s">
        <v>4116</v>
      </c>
      <c r="J15" s="70">
        <f ca="1">GETPIVOTDATA("Average of Salary in USD",'Pivot (3)'!$A$3,"Region",ConsRegion,"Intensity",J$13,"Experience",$I15)</f>
        <v>64904.352473171275</v>
      </c>
      <c r="K15" s="70">
        <f ca="1">GETPIVOTDATA("Average of Salary in USD",'Pivot (3)'!$A$3,"Region",ConsRegion,"Intensity",K$13,"Experience",$I15)</f>
        <v>51212.265339681333</v>
      </c>
      <c r="L15" s="70">
        <f ca="1">GETPIVOTDATA("Average of Salary in USD",'Pivot (3)'!$A$3,"Region",ConsRegion,"Intensity",L$13,"Experience",$I15)</f>
        <v>60498.036318443053</v>
      </c>
      <c r="M15" s="70">
        <f ca="1">GETPIVOTDATA("Average of Salary in USD",'Pivot (3)'!$A$3,"Region",ConsRegion,"Intensity",M$13,"Experience",$I15)</f>
        <v>54771.436749431916</v>
      </c>
      <c r="N15" s="68"/>
      <c r="O15" s="68" t="s">
        <v>4116</v>
      </c>
      <c r="P15" s="70">
        <f ca="1">GETPIVOTDATA("Average of Salary in USD",'Pivot (2)'!$A$3,"Job Type",SelJobType,"Region",ConsRegion,"Intensity",P$13,"Experience",$O15)</f>
        <v>71103.192005630408</v>
      </c>
      <c r="Q15" s="70">
        <f ca="1">GETPIVOTDATA("Average of Salary in USD",'Pivot (2)'!$A$3,"Job Type",SelJobType,"Region",ConsRegion,"Intensity",Q$13,"Experience",$O15)</f>
        <v>32574.350956057209</v>
      </c>
      <c r="R15" s="70">
        <f ca="1">GETPIVOTDATA("Average of Salary in USD",'Pivot (2)'!$A$3,"Job Type",SelJobType,"Region",ConsRegion,"Intensity",R$13,"Experience",$O15)</f>
        <v>67251.082457306286</v>
      </c>
      <c r="S15" s="71">
        <f ca="1">GETPIVOTDATA("Average of Salary in USD",'Pivot (2)'!$A$3,"Job Type",SelJobType,"Region",ConsRegion,"Intensity",S$13,"Experience",$O15)</f>
        <v>56636.604594937176</v>
      </c>
    </row>
    <row r="16" spans="1:19" x14ac:dyDescent="0.2">
      <c r="A16" s="10"/>
      <c r="C16" s="67" t="s">
        <v>4117</v>
      </c>
      <c r="D16" s="70">
        <f ca="1">CHOOSE(AllJobsSelected, J16, P16)</f>
        <v>38111.983169748237</v>
      </c>
      <c r="E16" s="70">
        <f ca="1">CHOOSE(AllJobsSelected, K16, Q16)</f>
        <v>56692.499895844405</v>
      </c>
      <c r="F16" s="70">
        <f ca="1">CHOOSE(AllJobsSelected, L16, R16)</f>
        <v>49144.233957720782</v>
      </c>
      <c r="G16" s="71">
        <f ca="1">CHOOSE(AllJobsSelected, M16, S16)</f>
        <v>50540.682451066634</v>
      </c>
      <c r="I16" s="67" t="s">
        <v>4117</v>
      </c>
      <c r="J16" s="70">
        <f ca="1">GETPIVOTDATA("Average of Salary in USD",'Pivot (3)'!$A$3,"Region",ConsRegion,"Intensity",J$13,"Experience",$I16)</f>
        <v>53569.565263356897</v>
      </c>
      <c r="K16" s="70">
        <f ca="1">GETPIVOTDATA("Average of Salary in USD",'Pivot (3)'!$A$3,"Region",ConsRegion,"Intensity",K$13,"Experience",$I16)</f>
        <v>66273.726253615183</v>
      </c>
      <c r="L16" s="70">
        <f ca="1">GETPIVOTDATA("Average of Salary in USD",'Pivot (3)'!$A$3,"Region",ConsRegion,"Intensity",L$13,"Experience",$I16)</f>
        <v>71579.166934184672</v>
      </c>
      <c r="M16" s="70">
        <f ca="1">GETPIVOTDATA("Average of Salary in USD",'Pivot (3)'!$A$3,"Region",ConsRegion,"Intensity",M$13,"Experience",$I16)</f>
        <v>51719.310926582926</v>
      </c>
      <c r="N16" s="68"/>
      <c r="O16" s="68" t="s">
        <v>4117</v>
      </c>
      <c r="P16" s="70">
        <f ca="1">GETPIVOTDATA("Average of Salary in USD",'Pivot (2)'!$A$3,"Job Type",SelJobType,"Region",ConsRegion,"Intensity",P$13,"Experience",$O16)</f>
        <v>38111.983169748237</v>
      </c>
      <c r="Q16" s="70">
        <f ca="1">GETPIVOTDATA("Average of Salary in USD",'Pivot (2)'!$A$3,"Job Type",SelJobType,"Region",ConsRegion,"Intensity",Q$13,"Experience",$O16)</f>
        <v>56692.499895844405</v>
      </c>
      <c r="R16" s="70">
        <f ca="1">GETPIVOTDATA("Average of Salary in USD",'Pivot (2)'!$A$3,"Job Type",SelJobType,"Region",ConsRegion,"Intensity",R$13,"Experience",$O16)</f>
        <v>49144.233957720782</v>
      </c>
      <c r="S16" s="71">
        <f ca="1">GETPIVOTDATA("Average of Salary in USD",'Pivot (2)'!$A$3,"Job Type",SelJobType,"Region",ConsRegion,"Intensity",S$13,"Experience",$O16)</f>
        <v>50540.682451066634</v>
      </c>
    </row>
    <row r="17" spans="1:19" x14ac:dyDescent="0.2">
      <c r="C17" s="67" t="s">
        <v>4118</v>
      </c>
      <c r="D17" s="70">
        <f ca="1">CHOOSE(AllJobsSelected, J17, P17)</f>
        <v>150000</v>
      </c>
      <c r="E17" s="70">
        <f ca="1">CHOOSE(AllJobsSelected, K17, Q17)</f>
        <v>0</v>
      </c>
      <c r="F17" s="70">
        <f ca="1">CHOOSE(AllJobsSelected, L17, R17)</f>
        <v>41374.679641766212</v>
      </c>
      <c r="G17" s="71">
        <f ca="1">CHOOSE(AllJobsSelected, M17, S17)</f>
        <v>63047.130882691359</v>
      </c>
      <c r="I17" s="67" t="s">
        <v>4118</v>
      </c>
      <c r="J17" s="70">
        <f ca="1">GETPIVOTDATA("Average of Salary in USD",'Pivot (3)'!$A$3,"Region",ConsRegion,"Intensity",J$13,"Experience",$I17)</f>
        <v>114683.00291922157</v>
      </c>
      <c r="K17" s="70">
        <f ca="1">GETPIVOTDATA("Average of Salary in USD",'Pivot (3)'!$A$3,"Region",ConsRegion,"Intensity",K$13,"Experience",$I17)</f>
        <v>92974.781001713724</v>
      </c>
      <c r="L17" s="70">
        <f ca="1">GETPIVOTDATA("Average of Salary in USD",'Pivot (3)'!$A$3,"Region",ConsRegion,"Intensity",L$13,"Experience",$I17)</f>
        <v>59636.73996791531</v>
      </c>
      <c r="M17" s="70">
        <f ca="1">GETPIVOTDATA("Average of Salary in USD",'Pivot (3)'!$A$3,"Region",ConsRegion,"Intensity",M$13,"Experience",$I17)</f>
        <v>69717.122365836825</v>
      </c>
      <c r="N17" s="68"/>
      <c r="O17" s="68" t="s">
        <v>4118</v>
      </c>
      <c r="P17" s="70">
        <f ca="1">GETPIVOTDATA("Average of Salary in USD",'Pivot (2)'!$A$3,"Job Type",SelJobType,"Region",ConsRegion,"Intensity",P$13,"Experience",$O17)</f>
        <v>150000</v>
      </c>
      <c r="Q17" s="70">
        <f ca="1">GETPIVOTDATA("Average of Salary in USD",'Pivot (2)'!$A$3,"Job Type",SelJobType,"Region",ConsRegion,"Intensity",Q$13,"Experience",$O17)</f>
        <v>0</v>
      </c>
      <c r="R17" s="70">
        <f ca="1">GETPIVOTDATA("Average of Salary in USD",'Pivot (2)'!$A$3,"Job Type",SelJobType,"Region",ConsRegion,"Intensity",R$13,"Experience",$O17)</f>
        <v>41374.679641766212</v>
      </c>
      <c r="S17" s="71">
        <f ca="1">GETPIVOTDATA("Average of Salary in USD",'Pivot (2)'!$A$3,"Job Type",SelJobType,"Region",ConsRegion,"Intensity",S$13,"Experience",$O17)</f>
        <v>63047.130882691359</v>
      </c>
    </row>
    <row r="18" spans="1:19" x14ac:dyDescent="0.2">
      <c r="C18" s="67"/>
      <c r="D18" s="70"/>
      <c r="E18" s="70"/>
      <c r="F18" s="70"/>
      <c r="G18" s="71"/>
      <c r="I18" s="67"/>
      <c r="J18" s="70"/>
      <c r="K18" s="70"/>
      <c r="L18" s="70"/>
      <c r="M18" s="70"/>
      <c r="N18" s="68"/>
      <c r="O18" s="68"/>
      <c r="P18" s="70"/>
      <c r="Q18" s="70"/>
      <c r="R18" s="70"/>
      <c r="S18" s="71"/>
    </row>
    <row r="19" spans="1:19" s="4" customFormat="1" x14ac:dyDescent="0.2">
      <c r="A19" s="4" t="s">
        <v>4145</v>
      </c>
      <c r="C19" s="76"/>
      <c r="D19" s="77"/>
      <c r="E19" s="77"/>
      <c r="F19" s="77"/>
      <c r="G19" s="78"/>
      <c r="I19" s="76"/>
      <c r="J19" s="77"/>
      <c r="K19" s="77"/>
      <c r="L19" s="77"/>
      <c r="M19" s="77"/>
      <c r="N19" s="77"/>
      <c r="O19" s="77"/>
      <c r="P19" s="77"/>
      <c r="Q19" s="77"/>
      <c r="R19" s="77"/>
      <c r="S19" s="78"/>
    </row>
    <row r="20" spans="1:19" x14ac:dyDescent="0.2">
      <c r="C20" s="67"/>
      <c r="D20" s="68" t="s">
        <v>4075</v>
      </c>
      <c r="E20" s="68" t="s">
        <v>4076</v>
      </c>
      <c r="F20" s="68" t="s">
        <v>4077</v>
      </c>
      <c r="G20" s="69" t="s">
        <v>4082</v>
      </c>
      <c r="I20" s="67"/>
      <c r="J20" s="68" t="s">
        <v>4075</v>
      </c>
      <c r="K20" s="68" t="s">
        <v>4076</v>
      </c>
      <c r="L20" s="68" t="s">
        <v>4077</v>
      </c>
      <c r="M20" s="68" t="s">
        <v>4082</v>
      </c>
      <c r="N20" s="68"/>
      <c r="O20" s="68"/>
      <c r="P20" s="68" t="s">
        <v>4075</v>
      </c>
      <c r="Q20" s="68" t="s">
        <v>4076</v>
      </c>
      <c r="R20" s="68" t="s">
        <v>4077</v>
      </c>
      <c r="S20" s="69" t="s">
        <v>4082</v>
      </c>
    </row>
    <row r="21" spans="1:19" x14ac:dyDescent="0.2">
      <c r="C21" s="67" t="s">
        <v>4115</v>
      </c>
      <c r="D21" s="70">
        <f ca="1">CHOOSE(AllJobsSelected, J21, P21)</f>
        <v>122941.90522124816</v>
      </c>
      <c r="E21" s="70">
        <f ca="1">CHOOSE(AllJobsSelected, K21, Q21)</f>
        <v>83444.059856946056</v>
      </c>
      <c r="F21" s="70">
        <f ca="1">CHOOSE(AllJobsSelected, L21, R21)</f>
        <v>47226.509760901179</v>
      </c>
      <c r="G21" s="71">
        <f ca="1">CHOOSE(AllJobsSelected, M21, S21)</f>
        <v>47037.315017568661</v>
      </c>
      <c r="I21" s="67" t="s">
        <v>4115</v>
      </c>
      <c r="J21" s="70">
        <f ca="1">GETPIVOTDATA("Average of Salary in USD",'Pivot (3)'!$A$3,"Clean Country",SelCountry,"Intensity",J$20,"Experience",$I21)</f>
        <v>71716.111379061433</v>
      </c>
      <c r="K21" s="70">
        <f ca="1">GETPIVOTDATA("Average of Salary in USD",'Pivot (3)'!$A$3,"Clean Country",SelCountry,"Intensity",K$20,"Experience",$I21)</f>
        <v>77406.410474650344</v>
      </c>
      <c r="L21" s="70">
        <f ca="1">GETPIVOTDATA("Average of Salary in USD",'Pivot (3)'!$A$3,"Clean Country",SelCountry,"Intensity",L$20,"Experience",$I21)</f>
        <v>59763.558406027601</v>
      </c>
      <c r="M21" s="70">
        <f ca="1">GETPIVOTDATA("Average of Salary in USD",'Pivot (3)'!$A$3,"Clean Country",SelCountry,"Intensity",M$20,"Experience",$I21)</f>
        <v>60333.050409333504</v>
      </c>
      <c r="N21" s="68"/>
      <c r="O21" s="68" t="s">
        <v>4115</v>
      </c>
      <c r="P21" s="70">
        <f ca="1">GETPIVOTDATA("Average of Salary in USD",'Pivot (2)'!$A$3,"Job Type",SelJobType,"Clean Country",SelCountry,"Intensity",P$20,"Experience",$O21)</f>
        <v>122941.90522124816</v>
      </c>
      <c r="Q21" s="70">
        <f ca="1">GETPIVOTDATA("Average of Salary in USD",'Pivot (2)'!$A$3,"Job Type",SelJobType,"Clean Country",SelCountry,"Intensity",Q$20,"Experience",$O21)</f>
        <v>83444.059856946056</v>
      </c>
      <c r="R21" s="70">
        <f ca="1">GETPIVOTDATA("Average of Salary in USD",'Pivot (2)'!$A$3,"Job Type",SelJobType,"Clean Country",SelCountry,"Intensity",R$20,"Experience",$O21)</f>
        <v>47226.509760901179</v>
      </c>
      <c r="S21" s="71">
        <f ca="1">GETPIVOTDATA("Average of Salary in USD",'Pivot (2)'!$A$3,"Job Type",SelJobType,"Clean Country",SelCountry,"Intensity",S$20,"Experience",$O21)</f>
        <v>47037.315017568661</v>
      </c>
    </row>
    <row r="22" spans="1:19" x14ac:dyDescent="0.2">
      <c r="C22" s="67" t="s">
        <v>4116</v>
      </c>
      <c r="D22" s="70">
        <f ca="1">CHOOSE(AllJobsSelected, J22, P22)</f>
        <v>0</v>
      </c>
      <c r="E22" s="70">
        <f ca="1">CHOOSE(AllJobsSelected, K22, Q22)</f>
        <v>32574.350956057209</v>
      </c>
      <c r="F22" s="70">
        <f ca="1">CHOOSE(AllJobsSelected, L22, R22)</f>
        <v>71558.493551854714</v>
      </c>
      <c r="G22" s="71">
        <f ca="1">CHOOSE(AllJobsSelected, M22, S22)</f>
        <v>61470.952610624081</v>
      </c>
      <c r="I22" s="67" t="s">
        <v>4116</v>
      </c>
      <c r="J22" s="70">
        <f ca="1">GETPIVOTDATA("Average of Salary in USD",'Pivot (3)'!$A$3,"Clean Country",SelCountry,"Intensity",J$20,"Experience",$I22)</f>
        <v>0</v>
      </c>
      <c r="K22" s="70">
        <f ca="1">GETPIVOTDATA("Average of Salary in USD",'Pivot (3)'!$A$3,"Clean Country",SelCountry,"Intensity",K$20,"Experience",$I22)</f>
        <v>46733.685766794981</v>
      </c>
      <c r="L22" s="70">
        <f ca="1">GETPIVOTDATA("Average of Salary in USD",'Pivot (3)'!$A$3,"Clean Country",SelCountry,"Intensity",L$20,"Experience",$I22)</f>
        <v>76552.614406899884</v>
      </c>
      <c r="M22" s="70">
        <f ca="1">GETPIVOTDATA("Average of Salary in USD",'Pivot (3)'!$A$3,"Clean Country",SelCountry,"Intensity",M$20,"Experience",$I22)</f>
        <v>52962.124786384069</v>
      </c>
      <c r="N22" s="68"/>
      <c r="O22" s="68" t="s">
        <v>4116</v>
      </c>
      <c r="P22" s="70">
        <f ca="1">GETPIVOTDATA("Average of Salary in USD",'Pivot (2)'!$A$3,"Job Type",SelJobType,"Clean Country",SelCountry,"Intensity",P$20,"Experience",$O22)</f>
        <v>0</v>
      </c>
      <c r="Q22" s="70">
        <f ca="1">GETPIVOTDATA("Average of Salary in USD",'Pivot (2)'!$A$3,"Job Type",SelJobType,"Clean Country",SelCountry,"Intensity",Q$20,"Experience",$O22)</f>
        <v>32574.350956057209</v>
      </c>
      <c r="R22" s="70">
        <f ca="1">GETPIVOTDATA("Average of Salary in USD",'Pivot (2)'!$A$3,"Job Type",SelJobType,"Clean Country",SelCountry,"Intensity",R$20,"Experience",$O22)</f>
        <v>71558.493551854714</v>
      </c>
      <c r="S22" s="71">
        <f ca="1">GETPIVOTDATA("Average of Salary in USD",'Pivot (2)'!$A$3,"Job Type",SelJobType,"Clean Country",SelCountry,"Intensity",S$20,"Experience",$O22)</f>
        <v>61470.952610624081</v>
      </c>
    </row>
    <row r="23" spans="1:19" x14ac:dyDescent="0.2">
      <c r="C23" s="67" t="s">
        <v>4117</v>
      </c>
      <c r="D23" s="70">
        <f ca="1">CHOOSE(AllJobsSelected, J23, P23)</f>
        <v>0</v>
      </c>
      <c r="E23" s="70">
        <f ca="1">CHOOSE(AllJobsSelected, K23, Q23)</f>
        <v>84325.537555599702</v>
      </c>
      <c r="F23" s="70">
        <f ca="1">CHOOSE(AllJobsSelected, L23, R23)</f>
        <v>50437.70470615309</v>
      </c>
      <c r="G23" s="71">
        <f ca="1">CHOOSE(AllJobsSelected, M23, S23)</f>
        <v>51619.838410203549</v>
      </c>
      <c r="I23" s="67" t="s">
        <v>4117</v>
      </c>
      <c r="J23" s="70">
        <f ca="1">GETPIVOTDATA("Average of Salary in USD",'Pivot (3)'!$A$3,"Clean Country",SelCountry,"Intensity",J$20,"Experience",$I23)</f>
        <v>73686.33421914553</v>
      </c>
      <c r="K23" s="70">
        <f ca="1">GETPIVOTDATA("Average of Salary in USD",'Pivot (3)'!$A$3,"Clean Country",SelCountry,"Intensity",K$20,"Experience",$I23)</f>
        <v>85347.617520568412</v>
      </c>
      <c r="L23" s="70">
        <f ca="1">GETPIVOTDATA("Average of Salary in USD",'Pivot (3)'!$A$3,"Clean Country",SelCountry,"Intensity",L$20,"Experience",$I23)</f>
        <v>79755.547730294027</v>
      </c>
      <c r="M23" s="70">
        <f ca="1">GETPIVOTDATA("Average of Salary in USD",'Pivot (3)'!$A$3,"Clean Country",SelCountry,"Intensity",M$20,"Experience",$I23)</f>
        <v>54378.1503863213</v>
      </c>
      <c r="N23" s="68"/>
      <c r="O23" s="68" t="s">
        <v>4117</v>
      </c>
      <c r="P23" s="70">
        <f ca="1">GETPIVOTDATA("Average of Salary in USD",'Pivot (2)'!$A$3,"Job Type",SelJobType,"Clean Country",SelCountry,"Intensity",P$20,"Experience",$O23)</f>
        <v>0</v>
      </c>
      <c r="Q23" s="70">
        <f ca="1">GETPIVOTDATA("Average of Salary in USD",'Pivot (2)'!$A$3,"Job Type",SelJobType,"Clean Country",SelCountry,"Intensity",Q$20,"Experience",$O23)</f>
        <v>84325.537555599702</v>
      </c>
      <c r="R23" s="70">
        <f ca="1">GETPIVOTDATA("Average of Salary in USD",'Pivot (2)'!$A$3,"Job Type",SelJobType,"Clean Country",SelCountry,"Intensity",R$20,"Experience",$O23)</f>
        <v>50437.70470615309</v>
      </c>
      <c r="S23" s="71">
        <f ca="1">GETPIVOTDATA("Average of Salary in USD",'Pivot (2)'!$A$3,"Job Type",SelJobType,"Clean Country",SelCountry,"Intensity",S$20,"Experience",$O23)</f>
        <v>51619.838410203549</v>
      </c>
    </row>
    <row r="24" spans="1:19" ht="13.5" thickBot="1" x14ac:dyDescent="0.25">
      <c r="C24" s="72" t="s">
        <v>4118</v>
      </c>
      <c r="D24" s="73">
        <f ca="1">CHOOSE(AllJobsSelected, J24, P24)</f>
        <v>0</v>
      </c>
      <c r="E24" s="73">
        <f ca="1">CHOOSE(AllJobsSelected, K24, Q24)</f>
        <v>0</v>
      </c>
      <c r="F24" s="73">
        <f ca="1">CHOOSE(AllJobsSelected, L24, R24)</f>
        <v>41374.679641766212</v>
      </c>
      <c r="G24" s="75">
        <f ca="1">CHOOSE(AllJobsSelected, M24, S24)</f>
        <v>63047.130882691359</v>
      </c>
      <c r="I24" s="72" t="s">
        <v>4118</v>
      </c>
      <c r="J24" s="73">
        <f ca="1">GETPIVOTDATA("Average of Salary in USD",'Pivot (3)'!$A$3,"Clean Country",SelCountry,"Intensity",J$20,"Experience",$I24)</f>
        <v>59894.774338556796</v>
      </c>
      <c r="K24" s="73">
        <f ca="1">GETPIVOTDATA("Average of Salary in USD",'Pivot (3)'!$A$3,"Clean Country",SelCountry,"Intensity",K$20,"Experience",$I24)</f>
        <v>85271.244518840074</v>
      </c>
      <c r="L24" s="73">
        <f ca="1">GETPIVOTDATA("Average of Salary in USD",'Pivot (3)'!$A$3,"Clean Country",SelCountry,"Intensity",L$20,"Experience",$I24)</f>
        <v>54842.034231439713</v>
      </c>
      <c r="M24" s="73">
        <f ca="1">GETPIVOTDATA("Average of Salary in USD",'Pivot (3)'!$A$3,"Clean Country",SelCountry,"Intensity",M$20,"Experience",$I24)</f>
        <v>61470.952610624081</v>
      </c>
      <c r="N24" s="74"/>
      <c r="O24" s="74" t="s">
        <v>4118</v>
      </c>
      <c r="P24" s="73">
        <f ca="1">GETPIVOTDATA("Average of Salary in USD",'Pivot (2)'!$A$3,"Job Type",SelJobType,"Clean Country",SelCountry,"Intensity",P$20,"Experience",$O24)</f>
        <v>0</v>
      </c>
      <c r="Q24" s="73">
        <f ca="1">GETPIVOTDATA("Average of Salary in USD",'Pivot (2)'!$A$3,"Job Type",SelJobType,"Clean Country",SelCountry,"Intensity",Q$20,"Experience",$O24)</f>
        <v>0</v>
      </c>
      <c r="R24" s="73">
        <f ca="1">GETPIVOTDATA("Average of Salary in USD",'Pivot (2)'!$A$3,"Job Type",SelJobType,"Clean Country",SelCountry,"Intensity",R$20,"Experience",$O24)</f>
        <v>41374.679641766212</v>
      </c>
      <c r="S24" s="75">
        <f ca="1">GETPIVOTDATA("Average of Salary in USD",'Pivot (2)'!$A$3,"Job Type",SelJobType,"Clean Country",SelCountry,"Intensity",S$20,"Experience",$O24)</f>
        <v>63047.130882691359</v>
      </c>
    </row>
    <row r="28" spans="1:19" x14ac:dyDescent="0.2">
      <c r="C28" s="1" t="s">
        <v>4214</v>
      </c>
      <c r="I28" s="1" t="s">
        <v>4215</v>
      </c>
    </row>
    <row r="31" spans="1:19" x14ac:dyDescent="0.2">
      <c r="D31" s="1" t="s">
        <v>4075</v>
      </c>
      <c r="E31" s="1" t="s">
        <v>4076</v>
      </c>
      <c r="F31" s="1" t="s">
        <v>4077</v>
      </c>
      <c r="G31" s="1" t="s">
        <v>4082</v>
      </c>
      <c r="J31" s="1" t="s">
        <v>4075</v>
      </c>
      <c r="K31" s="1" t="s">
        <v>4076</v>
      </c>
      <c r="L31" s="1" t="s">
        <v>4077</v>
      </c>
      <c r="M31" s="1" t="s">
        <v>4082</v>
      </c>
    </row>
    <row r="32" spans="1:19" x14ac:dyDescent="0.2">
      <c r="B32" s="1" t="s">
        <v>4113</v>
      </c>
      <c r="C32" s="1" t="s">
        <v>4115</v>
      </c>
      <c r="D32" s="63">
        <f ca="1">IFERROR(IF(SelCountryCode&gt;1,D21,IF(SelRegionCode=1,D7,D14)), 0)</f>
        <v>122941.90522124816</v>
      </c>
      <c r="E32" s="63">
        <f ca="1">IFERROR(IF(SelCountryCode&gt;1,E21,IF(SelRegionCode=1,E7,E14)), 0)</f>
        <v>83444.059856946056</v>
      </c>
      <c r="F32" s="63">
        <f ca="1">IFERROR(IF(SelCountryCode&gt;1,F21,IF(SelRegionCode=1,F7,F14)), 0)</f>
        <v>47226.509760901179</v>
      </c>
      <c r="G32" s="63">
        <f ca="1">IFERROR(IF(SelCountryCode&gt;1,G21,IF(SelRegionCode=1,G7,G14)), 0)</f>
        <v>47037.315017568661</v>
      </c>
      <c r="I32" s="1" t="s">
        <v>4115</v>
      </c>
      <c r="J32" s="80" t="str">
        <f ca="1">IF(SelRegionCode*SelCountryCode=1, "", IF(D32=0, "", IF(((D32-D7)/D7)&gt;0, "+"&amp;TEXT(((D32-D7)/D7), "0%"), (D32-D7)/D7)))</f>
        <v>+218%</v>
      </c>
      <c r="K32" s="80" t="str">
        <f ca="1">IF(SelRegionCode*SelCountryCode=1, "", IF(E32=0, "", IF(((E32-E7)/E7)&gt;0, "+"&amp;TEXT(((E32-E7)/E7), "0%"), (E32-E7)/E7)))</f>
        <v>+103%</v>
      </c>
      <c r="L32" s="80" t="str">
        <f ca="1">IF(SelRegionCode*SelCountryCode=1, "", IF(F32=0, "", IF(((F32-F7)/F7)&gt;0, "+"&amp;TEXT(((F32-F7)/F7), "0%"), (F32-F7)/F7)))</f>
        <v>+5%</v>
      </c>
      <c r="M32" s="80" t="str">
        <f ca="1">IF(SelRegionCode*SelCountryCode=1, "", IF(G32=0, "", IF(((G32-G7)/G7)&gt;0, "+"&amp;TEXT(((G32-G7)/G7), "0%"), (G32-G7)/G7)))</f>
        <v>+17%</v>
      </c>
    </row>
    <row r="33" spans="3:13" x14ac:dyDescent="0.2">
      <c r="C33" s="1" t="s">
        <v>4116</v>
      </c>
      <c r="D33" s="63">
        <f ca="1">IFERROR(IF(SelCountryCode&gt;1,D22,IF(SelRegionCode=1,D8,D15)), 0)</f>
        <v>0</v>
      </c>
      <c r="E33" s="63">
        <f ca="1">IFERROR(IF(SelCountryCode&gt;1,E22,IF(SelRegionCode=1,E8,E15)), 0)</f>
        <v>32574.350956057209</v>
      </c>
      <c r="F33" s="63">
        <f ca="1">IFERROR(IF(SelCountryCode&gt;1,F22,IF(SelRegionCode=1,F8,F15)), 0)</f>
        <v>71558.493551854714</v>
      </c>
      <c r="G33" s="63">
        <f ca="1">IFERROR(IF(SelCountryCode&gt;1,G22,IF(SelRegionCode=1,G8,G15)), 0)</f>
        <v>61470.952610624081</v>
      </c>
      <c r="I33" s="1" t="s">
        <v>4116</v>
      </c>
      <c r="J33" s="80" t="str">
        <f ca="1">IF(SelRegionCode*SelCountryCode=1, "", IF(D33=0, "", IF(((D33-D8)/D8)&gt;0, "+"&amp;TEXT(((D33-D8)/D8), "0%"), (D33-D8)/D8)))</f>
        <v/>
      </c>
      <c r="K33" s="80">
        <f ca="1">IF(SelRegionCode*SelCountryCode=1, "", IF(E33=0, "", IF(((E33-E8)/E8)&gt;0, "+"&amp;TEXT(((E33-E8)/E8), "0%"), (E33-E8)/E8)))</f>
        <v>-0.28751919561298772</v>
      </c>
      <c r="L33" s="80" t="str">
        <f ca="1">IF(SelRegionCode*SelCountryCode=1, "", IF(F33=0, "", IF(((F33-F8)/F8)&gt;0, "+"&amp;TEXT(((F33-F8)/F8), "0%"), (F33-F8)/F8)))</f>
        <v>+49%</v>
      </c>
      <c r="M33" s="80" t="str">
        <f ca="1">IF(SelRegionCode*SelCountryCode=1, "", IF(G33=0, "", IF(((G33-G8)/G8)&gt;0, "+"&amp;TEXT(((G33-G8)/G8), "0%"), (G33-G8)/G8)))</f>
        <v>+74%</v>
      </c>
    </row>
    <row r="34" spans="3:13" x14ac:dyDescent="0.2">
      <c r="C34" s="1" t="s">
        <v>4117</v>
      </c>
      <c r="D34" s="63">
        <f ca="1">IFERROR(IF(SelCountryCode&gt;1,D23,IF(SelRegionCode=1,D9,D16)), 0)</f>
        <v>0</v>
      </c>
      <c r="E34" s="63">
        <f ca="1">IFERROR(IF(SelCountryCode&gt;1,E23,IF(SelRegionCode=1,E9,E16)), 0)</f>
        <v>84325.537555599702</v>
      </c>
      <c r="F34" s="63">
        <f ca="1">IFERROR(IF(SelCountryCode&gt;1,F23,IF(SelRegionCode=1,F9,F16)), 0)</f>
        <v>50437.70470615309</v>
      </c>
      <c r="G34" s="63">
        <f ca="1">IFERROR(IF(SelCountryCode&gt;1,G23,IF(SelRegionCode=1,G9,G16)), 0)</f>
        <v>51619.838410203549</v>
      </c>
      <c r="I34" s="1" t="s">
        <v>4117</v>
      </c>
      <c r="J34" s="80" t="str">
        <f ca="1">IF(SelRegionCode*SelCountryCode=1, "", IF(D34=0, "", IF(((D34-D9)/D9)&gt;0, "+"&amp;TEXT(((D34-D9)/D9), "0%"), (D34-D9)/D9)))</f>
        <v/>
      </c>
      <c r="K34" s="80" t="str">
        <f ca="1">IF(SelRegionCode*SelCountryCode=1, "", IF(E34=0, "", IF(((E34-E9)/E9)&gt;0, "+"&amp;TEXT(((E34-E9)/E9), "0%"), (E34-E9)/E9)))</f>
        <v>+31%</v>
      </c>
      <c r="L34" s="80" t="str">
        <f ca="1">IF(SelRegionCode*SelCountryCode=1, "", IF(F34=0, "", IF(((F34-F9)/F9)&gt;0, "+"&amp;TEXT(((F34-F9)/F9), "0%"), (F34-F9)/F9)))</f>
        <v>+1%</v>
      </c>
      <c r="M34" s="80">
        <f ca="1">IF(SelRegionCode*SelCountryCode=1, "", IF(G34=0, "", IF(((G34-G9)/G9)&gt;0, "+"&amp;TEXT(((G34-G9)/G9), "0%"), (G34-G9)/G9)))</f>
        <v>-0.12593996164121707</v>
      </c>
    </row>
    <row r="35" spans="3:13" x14ac:dyDescent="0.2">
      <c r="C35" s="1" t="s">
        <v>4118</v>
      </c>
      <c r="D35" s="63">
        <f ca="1">IFERROR(IF(SelCountryCode&gt;1,D24,IF(SelRegionCode=1,D10,D17)), 0)</f>
        <v>0</v>
      </c>
      <c r="E35" s="63">
        <f ca="1">IFERROR(IF(SelCountryCode&gt;1,E24,IF(SelRegionCode=1,E10,E17)), 0)</f>
        <v>0</v>
      </c>
      <c r="F35" s="63">
        <f ca="1">IFERROR(IF(SelCountryCode&gt;1,F24,IF(SelRegionCode=1,F10,F17)), 0)</f>
        <v>41374.679641766212</v>
      </c>
      <c r="G35" s="63">
        <f ca="1">IFERROR(IF(SelCountryCode&gt;1,G24,IF(SelRegionCode=1,G10,G17)), 0)</f>
        <v>63047.130882691359</v>
      </c>
      <c r="I35" s="1" t="s">
        <v>4118</v>
      </c>
      <c r="J35" s="80" t="str">
        <f ca="1">IF(SelRegionCode*SelCountryCode=1, "", IF(D35=0, "", IF(((D35-D10)/D10)&gt;0, "+"&amp;TEXT(((D35-D10)/D10), "0%"), (D35-D10)/D10)))</f>
        <v/>
      </c>
      <c r="K35" s="80" t="str">
        <f ca="1">IF(SelRegionCode*SelCountryCode=1, "", IF(E35=0, "", IF(((E35-E10)/E10)&gt;0, "+"&amp;TEXT(((E35-E10)/E10), "0%"), (E35-E10)/E10)))</f>
        <v/>
      </c>
      <c r="L35" s="80">
        <f ca="1">IF(SelRegionCode*SelCountryCode=1, "", IF(F35=0, "", IF(((F35-F10)/F10)&gt;0, "+"&amp;TEXT(((F35-F10)/F10), "0%"), (F35-F10)/F10)))</f>
        <v>-0.42922605683171799</v>
      </c>
      <c r="M35" s="80">
        <f ca="1">IF(SelRegionCode*SelCountryCode=1, "", IF(G35=0, "", IF(((G35-G10)/G10)&gt;0, "+"&amp;TEXT(((G35-G10)/G10), "0%"), (G35-G10)/G10)))</f>
        <v>-7.3511144629527889E-2</v>
      </c>
    </row>
    <row r="36" spans="3:13" x14ac:dyDescent="0.2">
      <c r="J36" s="79"/>
    </row>
    <row r="37" spans="3:13" x14ac:dyDescent="0.2">
      <c r="I37" s="1" t="s">
        <v>4216</v>
      </c>
    </row>
    <row r="40" spans="3:13" x14ac:dyDescent="0.2">
      <c r="J40" s="1" t="s">
        <v>4075</v>
      </c>
      <c r="K40" s="1" t="s">
        <v>4076</v>
      </c>
      <c r="L40" s="1" t="s">
        <v>4077</v>
      </c>
      <c r="M40" s="1" t="s">
        <v>4082</v>
      </c>
    </row>
    <row r="41" spans="3:13" x14ac:dyDescent="0.2">
      <c r="I41" s="1" t="s">
        <v>4115</v>
      </c>
      <c r="J41" s="80" t="str">
        <f ca="1">IF(SelCountryCode=1,"",IF(D32=0,"",IF(((D32-D14)/D14)&gt;0,"+"&amp;TEXT(((D32-D14)/D14), "0%"),((D32-D14)/D14))))</f>
        <v>+44%</v>
      </c>
      <c r="K41" s="80" t="str">
        <f ca="1">IF(SelCountryCode=1,"",IF(E32=0,"",IF(((E32-E14)/E14)&gt;0,"+"&amp;TEXT(((E32-E14)/E14), "0%"),((E32-E14)/E14))))</f>
        <v>+43%</v>
      </c>
      <c r="L41" s="80">
        <f ca="1">IF(SelCountryCode=1,"",IF(F32=0,"",IF(((F32-F14)/F14)&gt;0,"+"&amp;TEXT(((F32-F14)/F14), "0%"),((F32-F14)/F14))))</f>
        <v>-4.0266362692614896E-2</v>
      </c>
      <c r="M41" s="80" t="str">
        <f ca="1">IF(SelCountryCode=1,"",IF(G32=0,"",IF(((G32-G14)/G14)&gt;0,"+"&amp;TEXT(((G32-G14)/G14), "0%"),((G32-G14)/G14))))</f>
        <v>+11%</v>
      </c>
    </row>
    <row r="42" spans="3:13" x14ac:dyDescent="0.2">
      <c r="I42" s="1" t="s">
        <v>4116</v>
      </c>
      <c r="J42" s="80" t="str">
        <f ca="1">IF(SelCountryCode=1,"",IF(D33=0,"",IF(((D33-D15)/D15)&gt;0,"+"&amp;TEXT(((D33-D15)/D15), "0%"),((D33-D15)/D15))))</f>
        <v/>
      </c>
      <c r="K42" s="80">
        <f ca="1">IF(SelCountryCode=1,"",IF(E33=0,"",IF(((E33-E15)/E15)&gt;0,"+"&amp;TEXT(((E33-E15)/E15), "0%"),((E33-E15)/E15))))</f>
        <v>0</v>
      </c>
      <c r="L42" s="80" t="str">
        <f ca="1">IF(SelCountryCode=1,"",IF(F33=0,"",IF(((F33-F15)/F15)&gt;0,"+"&amp;TEXT(((F33-F15)/F15), "0%"),((F33-F15)/F15))))</f>
        <v>+6%</v>
      </c>
      <c r="M42" s="80" t="str">
        <f ca="1">IF(SelCountryCode=1,"",IF(G33=0,"",IF(((G33-G15)/G15)&gt;0,"+"&amp;TEXT(((G33-G15)/G15), "0%"),((G33-G15)/G15))))</f>
        <v>+9%</v>
      </c>
    </row>
    <row r="43" spans="3:13" x14ac:dyDescent="0.2">
      <c r="I43" s="1" t="s">
        <v>4117</v>
      </c>
      <c r="J43" s="80" t="str">
        <f ca="1">IF(SelCountryCode=1,"",IF(D34=0,"",IF(((D34-D16)/D16)&gt;0,"+"&amp;TEXT(((D34-D16)/D16), "0%"),((D34-D16)/D16))))</f>
        <v/>
      </c>
      <c r="K43" s="80" t="str">
        <f ca="1">IF(SelCountryCode=1,"",IF(E34=0,"",IF(((E34-E16)/E16)&gt;0,"+"&amp;TEXT(((E34-E16)/E16), "0%"),((E34-E16)/E16))))</f>
        <v>+49%</v>
      </c>
      <c r="L43" s="80" t="str">
        <f ca="1">IF(SelCountryCode=1,"",IF(F34=0,"",IF(((F34-F16)/F16)&gt;0,"+"&amp;TEXT(((F34-F16)/F16), "0%"),((F34-F16)/F16))))</f>
        <v>+3%</v>
      </c>
      <c r="M43" s="80" t="str">
        <f ca="1">IF(SelCountryCode=1,"",IF(G34=0,"",IF(((G34-G16)/G16)&gt;0,"+"&amp;TEXT(((G34-G16)/G16), "0%"),((G34-G16)/G16))))</f>
        <v>+2%</v>
      </c>
    </row>
    <row r="44" spans="3:13" x14ac:dyDescent="0.2">
      <c r="I44" s="1" t="s">
        <v>4118</v>
      </c>
      <c r="J44" s="80" t="str">
        <f ca="1">IF(SelCountryCode=1,"",IF(D35=0,"",IF(((D35-D17)/D17)&gt;0,"+"&amp;TEXT(((D35-D17)/D17), "0%"),((D35-D17)/D17))))</f>
        <v/>
      </c>
      <c r="K44" s="80" t="str">
        <f ca="1">IF(SelCountryCode=1,"",IF(E35=0,"",IF(((E35-E17)/E17)&gt;0,"+"&amp;TEXT(((E35-E17)/E17), "0%"),((E35-E17)/E17))))</f>
        <v/>
      </c>
      <c r="L44" s="80">
        <f ca="1">IF(SelCountryCode=1,"",IF(F35=0,"",IF(((F35-F17)/F17)&gt;0,"+"&amp;TEXT(((F35-F17)/F17), "0%"),((F35-F17)/F17))))</f>
        <v>0</v>
      </c>
      <c r="M44" s="80">
        <f ca="1">IF(SelCountryCode=1,"",IF(G35=0,"",IF(((G35-G17)/G17)&gt;0,"+"&amp;TEXT(((G35-G17)/G17), "0%"),((G35-G17)/G17))))</f>
        <v>0</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D1:U108"/>
  <sheetViews>
    <sheetView workbookViewId="0">
      <selection activeCell="H52" sqref="H52"/>
    </sheetView>
  </sheetViews>
  <sheetFormatPr defaultRowHeight="12.75" x14ac:dyDescent="0.2"/>
  <cols>
    <col min="1" max="4" width="11.28515625" style="1" customWidth="1"/>
    <col min="5" max="5" width="11.28515625" style="13" customWidth="1"/>
    <col min="6" max="7" width="17" style="1" customWidth="1"/>
    <col min="8" max="8" width="11.28515625" style="1" customWidth="1"/>
    <col min="9" max="9" width="14.140625" style="1" customWidth="1"/>
    <col min="10" max="10" width="11.28515625" style="31" customWidth="1"/>
    <col min="11" max="13" width="11.28515625" style="9" customWidth="1"/>
    <col min="14" max="14" width="11.28515625" style="11" customWidth="1"/>
    <col min="15" max="15" width="11.28515625" style="9" customWidth="1"/>
    <col min="16" max="16" width="11.28515625" style="1" customWidth="1"/>
    <col min="17" max="20" width="12.5703125" style="102" customWidth="1"/>
    <col min="21" max="16384" width="9.140625" style="1"/>
  </cols>
  <sheetData>
    <row r="1" spans="4:21" x14ac:dyDescent="0.2">
      <c r="Q1" s="161">
        <v>1</v>
      </c>
      <c r="R1" s="161"/>
      <c r="S1" s="161">
        <v>2</v>
      </c>
      <c r="T1" s="161"/>
    </row>
    <row r="2" spans="4:21" x14ac:dyDescent="0.2">
      <c r="F2" s="1" t="str">
        <f ca="1">SubSelCountry</f>
        <v>UK (57)</v>
      </c>
      <c r="Q2" s="161" t="s">
        <v>4155</v>
      </c>
      <c r="R2" s="161"/>
      <c r="S2" s="161" t="s">
        <v>4089</v>
      </c>
      <c r="T2" s="161"/>
      <c r="U2" s="24" t="s">
        <v>4161</v>
      </c>
    </row>
    <row r="3" spans="4:21" x14ac:dyDescent="0.2">
      <c r="F3" s="1" t="str">
        <f ca="1">SelCountry</f>
        <v>UK</v>
      </c>
    </row>
    <row r="4" spans="4:21" ht="22.5" x14ac:dyDescent="0.2">
      <c r="Q4" s="110" t="s">
        <v>4084</v>
      </c>
      <c r="R4" s="110" t="s">
        <v>4092</v>
      </c>
      <c r="S4" s="110" t="s">
        <v>4084</v>
      </c>
      <c r="T4" s="110" t="s">
        <v>4092</v>
      </c>
    </row>
    <row r="5" spans="4:21" x14ac:dyDescent="0.2">
      <c r="E5" s="43"/>
      <c r="F5" s="44"/>
      <c r="G5" s="44"/>
      <c r="H5" s="44"/>
      <c r="I5" s="44"/>
      <c r="J5" s="160" t="s">
        <v>4156</v>
      </c>
      <c r="K5" s="160"/>
      <c r="L5" s="162" t="s">
        <v>4239</v>
      </c>
      <c r="M5" s="162"/>
      <c r="N5" s="159" t="s">
        <v>4157</v>
      </c>
      <c r="O5" s="159"/>
    </row>
    <row r="6" spans="4:21" x14ac:dyDescent="0.2">
      <c r="E6" s="49" t="s">
        <v>124</v>
      </c>
      <c r="F6" s="50" t="s">
        <v>4158</v>
      </c>
      <c r="G6" s="50" t="s">
        <v>4169</v>
      </c>
      <c r="H6" s="50" t="s">
        <v>4159</v>
      </c>
      <c r="I6" s="50" t="s">
        <v>4160</v>
      </c>
      <c r="J6" s="45" t="s">
        <v>4154</v>
      </c>
      <c r="K6" s="46" t="s">
        <v>322</v>
      </c>
      <c r="L6" s="114" t="s">
        <v>4154</v>
      </c>
      <c r="M6" s="114" t="s">
        <v>322</v>
      </c>
      <c r="N6" s="47" t="s">
        <v>4154</v>
      </c>
      <c r="O6" s="48" t="s">
        <v>322</v>
      </c>
      <c r="Q6" s="102" t="s">
        <v>4154</v>
      </c>
      <c r="R6" s="102" t="s">
        <v>322</v>
      </c>
      <c r="S6" s="102" t="s">
        <v>4154</v>
      </c>
      <c r="T6" s="102" t="s">
        <v>322</v>
      </c>
    </row>
    <row r="7" spans="4:21" x14ac:dyDescent="0.2">
      <c r="E7" s="13">
        <v>1</v>
      </c>
      <c r="F7" s="1" t="str">
        <f t="shared" ref="F7:F38" ca="1" si="0">IFERROR(INDEX(SubRange, E7, 1), "")</f>
        <v>All Countries (737)</v>
      </c>
      <c r="G7" s="37" t="str">
        <f ca="1">H7</f>
        <v>Countries</v>
      </c>
      <c r="H7" s="1" t="str">
        <f ca="1">LEFT(SUBSTITUTE(F7, "All ", ""), FIND(" (", SUBSTITUTE(F7, "All ", ""))-1)</f>
        <v>Countries</v>
      </c>
      <c r="I7" s="1" t="str">
        <f>CHOOSE(AllRegionsSelected, "Total Average", "Region Average", "Region Average")</f>
        <v>Region Average</v>
      </c>
      <c r="J7" s="31">
        <f ca="1">IF(G7=ConsRegion, NA(), IF(SubSelCountry=F7, NA(), CHOOSE(AllJobsSelected, Q7, S7)))</f>
        <v>12343.459557278182</v>
      </c>
      <c r="K7" s="9">
        <f ca="1">IF(G7=ConsRegion, NA(), IF(SubSelCountry=F7, NA(), CHOOSE(AllJobsSelected, R7, T7)))</f>
        <v>46176.801908160211</v>
      </c>
      <c r="L7" s="31" t="e">
        <f ca="1">IF(G7=ConsRegion, IF(SubSelCountry=F7, NA(), CHOOSE(AllJobsSelected, Q7, S7)), NA())</f>
        <v>#N/A</v>
      </c>
      <c r="M7" s="9" t="e">
        <f ca="1">IF(G7=ConsRegion, IF(SubSelCountry=F7, NA(), CHOOSE(AllJobsSelected, R7, T7)), NA())</f>
        <v>#N/A</v>
      </c>
      <c r="N7" s="11" t="e">
        <f ca="1">IF(SubSelCountry=F7, CHOOSE(AllJobsSelected, Q7, S7), NA())</f>
        <v>#N/A</v>
      </c>
      <c r="O7" s="9" t="e">
        <f ca="1">IF(SubSelCountry=F7, CHOOSE(AllJobsSelected, R7, T7), NA())</f>
        <v>#N/A</v>
      </c>
      <c r="Q7" s="31">
        <f>IF(SelRegionCode=1,GETPIVOTDATA(Q$4&amp;"",Pivot!$A$3),GETPIVOTDATA(Q$4&amp;"",Pivot!$A$3,"Region",$H7))</f>
        <v>13706.507741794323</v>
      </c>
      <c r="R7" s="111">
        <f>IF(SelRegionCode=1,GETPIVOTDATA(R$4&amp;"",Pivot!$A$3),GETPIVOTDATA(R$4&amp;"",Pivot!$A$3,"Region",$H7))</f>
        <v>49156.474354817925</v>
      </c>
      <c r="S7" s="31">
        <f>IF(SelRegionCode=1,GETPIVOTDATA(S$4&amp;"",Pivot!$A$3,"Job Type",SelJobType),GETPIVOTDATA(S$4&amp;"",Pivot!$A$3,"Job Type",SelJobType,"Region",$H7))</f>
        <v>12343.459557278182</v>
      </c>
      <c r="T7" s="111">
        <f>IF(SelRegionCode=1,GETPIVOTDATA(T$4&amp;"",Pivot!$A$3,"Job Type",SelJobType),GETPIVOTDATA(T$4&amp;"",Pivot!$A$3,"Job Type",SelJobType,"Region",$H7))</f>
        <v>46176.801908160211</v>
      </c>
    </row>
    <row r="8" spans="4:21" x14ac:dyDescent="0.2">
      <c r="E8" s="13">
        <v>2</v>
      </c>
      <c r="F8" s="1" t="str">
        <f t="shared" ca="1" si="0"/>
        <v>Albania</v>
      </c>
      <c r="G8" s="1" t="str">
        <f ca="1">INDEX(Table11[], MATCH(H8, Table11[Clean Range], 0), 3)</f>
        <v>Europe</v>
      </c>
      <c r="H8" s="1" t="str">
        <f ca="1">IFERROR(LEFT(F8, FIND(" (", F8)-1), F8)</f>
        <v>Albania</v>
      </c>
      <c r="I8" s="1" t="str">
        <f ca="1">H8</f>
        <v>Albania</v>
      </c>
      <c r="J8" s="31" t="e">
        <f ca="1">IF(G8=ConsRegion, NA(), IF(SubSelCountry=F8, NA(), IFERROR(CHOOSE(AllJobsSelected, Q8, S8), NA())))</f>
        <v>#N/A</v>
      </c>
      <c r="K8" s="9" t="e">
        <f ca="1">IF(G8=ConsRegion, NA(), IF(SubSelCountry=F8, NA(), IF(ISERROR(J8)=TRUE, NA(),CHOOSE(AllJobsSelected, R8, T8))))</f>
        <v>#N/A</v>
      </c>
      <c r="L8" s="9" t="e">
        <f ca="1">IF(G8=ConsRegion, IF(SubSelCountry=F8, NA(), IFERROR(CHOOSE(AllJobsSelected, Q8, S8), NA())), NA())</f>
        <v>#N/A</v>
      </c>
      <c r="M8" s="9" t="e">
        <f ca="1">IF(G8=ConsRegion, IF(SubSelCountry=F8, NA(), IF(ISERROR(L8)=TRUE, NA(),CHOOSE(AllJobsSelected, R8, T8))), NA())</f>
        <v>#N/A</v>
      </c>
      <c r="N8" s="11" t="e">
        <f ca="1">IF(SubSelCountry=F8, CHOOSE(AllJobsSelected, Q8, S8), NA())</f>
        <v>#N/A</v>
      </c>
      <c r="O8" s="9" t="e">
        <f ca="1">IF(SubSelCountry=F8, IF(ISERROR(N8)=TRUE, NA(),CHOOSE(AllJobsSelected, R8, T8)), NA())</f>
        <v>#N/A</v>
      </c>
      <c r="Q8" s="31" t="e">
        <f ca="1">GETPIVOTDATA(Q$4&amp;"",Pivot!$A$3,"Clean Country",$H8)</f>
        <v>#DIV/0!</v>
      </c>
      <c r="R8" s="111">
        <f ca="1">GETPIVOTDATA(R$4&amp;"",Pivot!$A$3,"Clean Country",$H8)</f>
        <v>20571</v>
      </c>
      <c r="S8" s="31" t="e">
        <f ca="1">IF(GETPIVOTDATA(S$4&amp;"",Pivot!$A$3,"Job Type",SelJobType,"Clean Country",$H8)=0, NA(), GETPIVOTDATA(S$4&amp;"",Pivot!$A$3,"Job Type",SelJobType,"Clean Country",$H8))</f>
        <v>#N/A</v>
      </c>
      <c r="T8" s="111">
        <f ca="1">GETPIVOTDATA(T$4&amp;"",Pivot!$A$3,"Job Type",SelJobType,"Clean Country",$H8)</f>
        <v>0</v>
      </c>
    </row>
    <row r="9" spans="4:21" x14ac:dyDescent="0.2">
      <c r="D9" s="27"/>
      <c r="E9" s="13">
        <v>3</v>
      </c>
      <c r="F9" s="1" t="str">
        <f t="shared" ca="1" si="0"/>
        <v>Arabian Gulf (1)</v>
      </c>
      <c r="G9" s="1" t="str">
        <f ca="1">INDEX(Table11[], MATCH(H9, Table11[Clean Range], 0), 3)</f>
        <v>Middle East</v>
      </c>
      <c r="H9" s="1" t="str">
        <f t="shared" ref="H9:H72" ca="1" si="1">IFERROR(LEFT(F9, FIND(" (", F9)-1), F9)</f>
        <v>Arabian Gulf</v>
      </c>
      <c r="I9" s="1" t="str">
        <f t="shared" ref="I9:I13" ca="1" si="2">H9</f>
        <v>Arabian Gulf</v>
      </c>
      <c r="J9" s="31" t="e">
        <f ca="1">IF(G9=ConsRegion, NA(), IF(SubSelCountry=F9, NA(), IFERROR(CHOOSE(AllJobsSelected, Q9, S9), NA())))</f>
        <v>#N/A</v>
      </c>
      <c r="K9" s="9" t="e">
        <f ca="1">IF(G9=ConsRegion, NA(), IF(SubSelCountry=F9, NA(), IF(ISERROR(J9)=TRUE, NA(),CHOOSE(AllJobsSelected, R9, T9))))</f>
        <v>#N/A</v>
      </c>
      <c r="L9" s="9" t="e">
        <f ca="1">IF(G9=ConsRegion, IF(SubSelCountry=F9, NA(), IFERROR(CHOOSE(AllJobsSelected, Q9, S9), NA())), NA())</f>
        <v>#N/A</v>
      </c>
      <c r="M9" s="9" t="e">
        <f ca="1">IF(G9=ConsRegion, IF(SubSelCountry=F9, NA(), IF(ISERROR(L9)=TRUE, NA(),CHOOSE(AllJobsSelected, R9, T9))), NA())</f>
        <v>#N/A</v>
      </c>
      <c r="N9" s="11" t="e">
        <f ca="1">IF(SubSelCountry=F9, CHOOSE(AllJobsSelected, Q9, S9), NA())</f>
        <v>#N/A</v>
      </c>
      <c r="O9" s="9" t="e">
        <f ca="1">IF(SubSelCountry=F9, IF(ISERROR(N9)=TRUE, NA(),CHOOSE(AllJobsSelected, R9, T9)), NA())</f>
        <v>#N/A</v>
      </c>
      <c r="Q9" s="31" t="e">
        <f ca="1">GETPIVOTDATA(Q$4&amp;"",Pivot!$A$3,"Clean Country",$H9)</f>
        <v>#DIV/0!</v>
      </c>
      <c r="R9" s="111">
        <f ca="1">GETPIVOTDATA(R$4&amp;"",Pivot!$A$3,"Clean Country",$H9)</f>
        <v>21000</v>
      </c>
      <c r="S9" s="31" t="e">
        <f ca="1">IF(GETPIVOTDATA(S$4&amp;"",Pivot!$A$3,"Job Type",SelJobType,"Clean Country",$H9)=0, NA(), GETPIVOTDATA(S$4&amp;"",Pivot!$A$3,"Job Type",SelJobType,"Clean Country",$H9))</f>
        <v>#DIV/0!</v>
      </c>
      <c r="T9" s="111">
        <f ca="1">GETPIVOTDATA(T$4&amp;"",Pivot!$A$3,"Job Type",SelJobType,"Clean Country",$H9)</f>
        <v>21000</v>
      </c>
    </row>
    <row r="10" spans="4:21" x14ac:dyDescent="0.2">
      <c r="D10" s="27"/>
      <c r="E10" s="13">
        <v>4</v>
      </c>
      <c r="F10" s="1" t="str">
        <f t="shared" ca="1" si="0"/>
        <v>Argentina</v>
      </c>
      <c r="G10" s="1" t="str">
        <f ca="1">INDEX(Table11[], MATCH(H10, Table11[Clean Range], 0), 3)</f>
        <v>South America</v>
      </c>
      <c r="H10" s="1" t="str">
        <f t="shared" ca="1" si="1"/>
        <v>Argentina</v>
      </c>
      <c r="I10" s="1" t="str">
        <f t="shared" ca="1" si="2"/>
        <v>Argentina</v>
      </c>
      <c r="J10" s="31" t="e">
        <f ca="1">IF(G10=ConsRegion, NA(), IF(SubSelCountry=F10, NA(), IFERROR(CHOOSE(AllJobsSelected, Q10, S10), NA())))</f>
        <v>#N/A</v>
      </c>
      <c r="K10" s="9" t="e">
        <f ca="1">IF(G10=ConsRegion, NA(), IF(SubSelCountry=F10, NA(), IF(ISERROR(J10)=TRUE, NA(),CHOOSE(AllJobsSelected, R10, T10))))</f>
        <v>#N/A</v>
      </c>
      <c r="L10" s="9" t="e">
        <f ca="1">IF(G10=ConsRegion, IF(SubSelCountry=F10, NA(), IFERROR(CHOOSE(AllJobsSelected, Q10, S10), NA())), NA())</f>
        <v>#N/A</v>
      </c>
      <c r="M10" s="9" t="e">
        <f ca="1">IF(G10=ConsRegion, IF(SubSelCountry=F10, NA(), IF(ISERROR(L10)=TRUE, NA(),CHOOSE(AllJobsSelected, R10, T10))), NA())</f>
        <v>#N/A</v>
      </c>
      <c r="N10" s="11" t="e">
        <f ca="1">IF(SubSelCountry=F10, CHOOSE(AllJobsSelected, Q10, S10), NA())</f>
        <v>#N/A</v>
      </c>
      <c r="O10" s="9" t="e">
        <f ca="1">IF(SubSelCountry=F10, IF(ISERROR(N10)=TRUE, NA(),CHOOSE(AllJobsSelected, R10, T10)), NA())</f>
        <v>#N/A</v>
      </c>
      <c r="Q10" s="31">
        <f ca="1">GETPIVOTDATA(Q$4&amp;"",Pivot!$A$3,"Clean Country",$H10)</f>
        <v>5172.4137931034484</v>
      </c>
      <c r="R10" s="111">
        <f ca="1">GETPIVOTDATA(R$4&amp;"",Pivot!$A$3,"Clean Country",$H10)</f>
        <v>24000</v>
      </c>
      <c r="S10" s="31" t="e">
        <f ca="1">IF(GETPIVOTDATA(S$4&amp;"",Pivot!$A$3,"Job Type",SelJobType,"Clean Country",$H10)=0, NA(), GETPIVOTDATA(S$4&amp;"",Pivot!$A$3,"Job Type",SelJobType,"Clean Country",$H10))</f>
        <v>#N/A</v>
      </c>
      <c r="T10" s="111">
        <f ca="1">GETPIVOTDATA(T$4&amp;"",Pivot!$A$3,"Job Type",SelJobType,"Clean Country",$H10)</f>
        <v>0</v>
      </c>
    </row>
    <row r="11" spans="4:21" x14ac:dyDescent="0.2">
      <c r="E11" s="13">
        <v>5</v>
      </c>
      <c r="F11" s="1" t="str">
        <f t="shared" ca="1" si="0"/>
        <v>Armenia</v>
      </c>
      <c r="G11" s="1" t="str">
        <f ca="1">INDEX(Table11[], MATCH(H11, Table11[Clean Range], 0), 3)</f>
        <v>Asia</v>
      </c>
      <c r="H11" s="1" t="str">
        <f t="shared" ca="1" si="1"/>
        <v>Armenia</v>
      </c>
      <c r="I11" s="1" t="str">
        <f t="shared" ca="1" si="2"/>
        <v>Armenia</v>
      </c>
      <c r="J11" s="31" t="e">
        <f ca="1">IF(G11=ConsRegion, NA(), IF(SubSelCountry=F11, NA(), IFERROR(CHOOSE(AllJobsSelected, Q11, S11), NA())))</f>
        <v>#N/A</v>
      </c>
      <c r="K11" s="9" t="e">
        <f ca="1">IF(G11=ConsRegion, NA(), IF(SubSelCountry=F11, NA(), IF(ISERROR(J11)=TRUE, NA(),CHOOSE(AllJobsSelected, R11, T11))))</f>
        <v>#N/A</v>
      </c>
      <c r="L11" s="9" t="e">
        <f ca="1">IF(G11=ConsRegion, IF(SubSelCountry=F11, NA(), IFERROR(CHOOSE(AllJobsSelected, Q11, S11), NA())), NA())</f>
        <v>#N/A</v>
      </c>
      <c r="M11" s="9" t="e">
        <f ca="1">IF(G11=ConsRegion, IF(SubSelCountry=F11, NA(), IF(ISERROR(L11)=TRUE, NA(),CHOOSE(AllJobsSelected, R11, T11))), NA())</f>
        <v>#N/A</v>
      </c>
      <c r="N11" s="11" t="e">
        <f ca="1">IF(SubSelCountry=F11, CHOOSE(AllJobsSelected, Q11, S11), NA())</f>
        <v>#N/A</v>
      </c>
      <c r="O11" s="9" t="e">
        <f ca="1">IF(SubSelCountry=F11, IF(ISERROR(N11)=TRUE, NA(),CHOOSE(AllJobsSelected, R11, T11)), NA())</f>
        <v>#N/A</v>
      </c>
      <c r="Q11" s="31" t="e">
        <f ca="1">GETPIVOTDATA(Q$4&amp;"",Pivot!$A$3,"Clean Country",$H11)</f>
        <v>#DIV/0!</v>
      </c>
      <c r="R11" s="111">
        <f ca="1">GETPIVOTDATA(R$4&amp;"",Pivot!$A$3,"Clean Country",$H11)</f>
        <v>6000</v>
      </c>
      <c r="S11" s="31" t="e">
        <f ca="1">IF(GETPIVOTDATA(S$4&amp;"",Pivot!$A$3,"Job Type",SelJobType,"Clean Country",$H11)=0, NA(), GETPIVOTDATA(S$4&amp;"",Pivot!$A$3,"Job Type",SelJobType,"Clean Country",$H11))</f>
        <v>#N/A</v>
      </c>
      <c r="T11" s="111">
        <f ca="1">GETPIVOTDATA(T$4&amp;"",Pivot!$A$3,"Job Type",SelJobType,"Clean Country",$H11)</f>
        <v>0</v>
      </c>
    </row>
    <row r="12" spans="4:21" x14ac:dyDescent="0.2">
      <c r="E12" s="13">
        <v>6</v>
      </c>
      <c r="F12" s="1" t="str">
        <f t="shared" ca="1" si="0"/>
        <v>Aruba</v>
      </c>
      <c r="G12" s="1" t="str">
        <f ca="1">INDEX(Table11[], MATCH(H12, Table11[Clean Range], 0), 3)</f>
        <v>Central America</v>
      </c>
      <c r="H12" s="1" t="str">
        <f t="shared" ca="1" si="1"/>
        <v>Aruba</v>
      </c>
      <c r="I12" s="1" t="str">
        <f t="shared" ca="1" si="2"/>
        <v>Aruba</v>
      </c>
      <c r="J12" s="31" t="e">
        <f ca="1">IF(G12=ConsRegion, NA(), IF(SubSelCountry=F12, NA(), IFERROR(CHOOSE(AllJobsSelected, Q12, S12), NA())))</f>
        <v>#N/A</v>
      </c>
      <c r="K12" s="9" t="e">
        <f ca="1">IF(G12=ConsRegion, NA(), IF(SubSelCountry=F12, NA(), IF(ISERROR(J12)=TRUE, NA(),CHOOSE(AllJobsSelected, R12, T12))))</f>
        <v>#N/A</v>
      </c>
      <c r="L12" s="9" t="e">
        <f ca="1">IF(G12=ConsRegion, IF(SubSelCountry=F12, NA(), IFERROR(CHOOSE(AllJobsSelected, Q12, S12), NA())), NA())</f>
        <v>#N/A</v>
      </c>
      <c r="M12" s="9" t="e">
        <f ca="1">IF(G12=ConsRegion, IF(SubSelCountry=F12, NA(), IF(ISERROR(L12)=TRUE, NA(),CHOOSE(AllJobsSelected, R12, T12))), NA())</f>
        <v>#N/A</v>
      </c>
      <c r="N12" s="11" t="e">
        <f ca="1">IF(SubSelCountry=F12, CHOOSE(AllJobsSelected, Q12, S12), NA())</f>
        <v>#N/A</v>
      </c>
      <c r="O12" s="9" t="e">
        <f ca="1">IF(SubSelCountry=F12, IF(ISERROR(N12)=TRUE, NA(),CHOOSE(AllJobsSelected, R12, T12)), NA())</f>
        <v>#N/A</v>
      </c>
      <c r="Q12" s="31" t="e">
        <f ca="1">GETPIVOTDATA(Q$4&amp;"",Pivot!$A$3,"Clean Country",$H12)</f>
        <v>#DIV/0!</v>
      </c>
      <c r="R12" s="111">
        <f ca="1">GETPIVOTDATA(R$4&amp;"",Pivot!$A$3,"Clean Country",$H12)</f>
        <v>5000</v>
      </c>
      <c r="S12" s="31" t="e">
        <f ca="1">IF(GETPIVOTDATA(S$4&amp;"",Pivot!$A$3,"Job Type",SelJobType,"Clean Country",$H12)=0, NA(), GETPIVOTDATA(S$4&amp;"",Pivot!$A$3,"Job Type",SelJobType,"Clean Country",$H12))</f>
        <v>#N/A</v>
      </c>
      <c r="T12" s="111">
        <f ca="1">GETPIVOTDATA(T$4&amp;"",Pivot!$A$3,"Job Type",SelJobType,"Clean Country",$H12)</f>
        <v>0</v>
      </c>
    </row>
    <row r="13" spans="4:21" x14ac:dyDescent="0.2">
      <c r="E13" s="13">
        <v>7</v>
      </c>
      <c r="F13" s="1" t="str">
        <f t="shared" ca="1" si="0"/>
        <v>Asia</v>
      </c>
      <c r="G13" s="1" t="str">
        <f ca="1">INDEX(Table11[], MATCH(H13, Table11[Clean Range], 0), 3)</f>
        <v>Asia</v>
      </c>
      <c r="H13" s="1" t="str">
        <f t="shared" ca="1" si="1"/>
        <v>Asia</v>
      </c>
      <c r="I13" s="1" t="str">
        <f t="shared" ca="1" si="2"/>
        <v>Asia</v>
      </c>
      <c r="J13" s="31" t="e">
        <f ca="1">IF(G13=ConsRegion, NA(), IF(SubSelCountry=F13, NA(), IFERROR(CHOOSE(AllJobsSelected, Q13, S13), NA())))</f>
        <v>#N/A</v>
      </c>
      <c r="K13" s="9" t="e">
        <f ca="1">IF(G13=ConsRegion, NA(), IF(SubSelCountry=F13, NA(), IF(ISERROR(J13)=TRUE, NA(),CHOOSE(AllJobsSelected, R13, T13))))</f>
        <v>#N/A</v>
      </c>
      <c r="L13" s="9" t="e">
        <f ca="1">IF(G13=ConsRegion, IF(SubSelCountry=F13, NA(), IFERROR(CHOOSE(AllJobsSelected, Q13, S13), NA())), NA())</f>
        <v>#N/A</v>
      </c>
      <c r="M13" s="9" t="e">
        <f ca="1">IF(G13=ConsRegion, IF(SubSelCountry=F13, NA(), IF(ISERROR(L13)=TRUE, NA(),CHOOSE(AllJobsSelected, R13, T13))), NA())</f>
        <v>#N/A</v>
      </c>
      <c r="N13" s="11" t="e">
        <f ca="1">IF(SubSelCountry=F13, CHOOSE(AllJobsSelected, Q13, S13), NA())</f>
        <v>#N/A</v>
      </c>
      <c r="O13" s="9" t="e">
        <f ca="1">IF(SubSelCountry=F13, IF(ISERROR(N13)=TRUE, NA(),CHOOSE(AllJobsSelected, R13, T13)), NA())</f>
        <v>#N/A</v>
      </c>
      <c r="Q13" s="31" t="e">
        <f ca="1">GETPIVOTDATA(Q$4&amp;"",Pivot!$A$3,"Clean Country",$H13)</f>
        <v>#DIV/0!</v>
      </c>
      <c r="R13" s="111">
        <f ca="1">GETPIVOTDATA(R$4&amp;"",Pivot!$A$3,"Clean Country",$H13)</f>
        <v>12000</v>
      </c>
      <c r="S13" s="31" t="e">
        <f ca="1">IF(GETPIVOTDATA(S$4&amp;"",Pivot!$A$3,"Job Type",SelJobType,"Clean Country",$H13)=0, NA(), GETPIVOTDATA(S$4&amp;"",Pivot!$A$3,"Job Type",SelJobType,"Clean Country",$H13))</f>
        <v>#N/A</v>
      </c>
      <c r="T13" s="111">
        <f ca="1">GETPIVOTDATA(T$4&amp;"",Pivot!$A$3,"Job Type",SelJobType,"Clean Country",$H13)</f>
        <v>0</v>
      </c>
    </row>
    <row r="14" spans="4:21" x14ac:dyDescent="0.2">
      <c r="E14" s="13">
        <v>8</v>
      </c>
      <c r="F14" s="1" t="str">
        <f t="shared" ca="1" si="0"/>
        <v>Australia (38)</v>
      </c>
      <c r="G14" s="1" t="str">
        <f ca="1">INDEX(Table11[], MATCH(H14, Table11[Clean Range], 0), 3)</f>
        <v>Australasia</v>
      </c>
      <c r="H14" s="1" t="str">
        <f t="shared" ca="1" si="1"/>
        <v>Australia</v>
      </c>
      <c r="I14" s="1" t="str">
        <f t="shared" ref="I14:I25" ca="1" si="3">H14</f>
        <v>Australia</v>
      </c>
      <c r="J14" s="31">
        <f ca="1">IF(G14=ConsRegion, NA(), IF(SubSelCountry=F14, NA(), IFERROR(CHOOSE(AllJobsSelected, Q14, S14), NA())))</f>
        <v>17515.261982886219</v>
      </c>
      <c r="K14" s="9">
        <f ca="1">IF(G14=ConsRegion, NA(), IF(SubSelCountry=F14, NA(), IF(ISERROR(J14)=TRUE, NA(),CHOOSE(AllJobsSelected, R14, T14))))</f>
        <v>86525.394195457935</v>
      </c>
      <c r="L14" s="9" t="e">
        <f ca="1">IF(G14=ConsRegion, IF(SubSelCountry=F14, NA(), IFERROR(CHOOSE(AllJobsSelected, Q14, S14), NA())), NA())</f>
        <v>#N/A</v>
      </c>
      <c r="M14" s="9" t="e">
        <f ca="1">IF(G14=ConsRegion, IF(SubSelCountry=F14, NA(), IF(ISERROR(L14)=TRUE, NA(),CHOOSE(AllJobsSelected, R14, T14))), NA())</f>
        <v>#N/A</v>
      </c>
      <c r="N14" s="11" t="e">
        <f ca="1">IF(SubSelCountry=F14, CHOOSE(AllJobsSelected, Q14, S14), NA())</f>
        <v>#N/A</v>
      </c>
      <c r="O14" s="9" t="e">
        <f ca="1">IF(SubSelCountry=F14, IF(ISERROR(N14)=TRUE, NA(),CHOOSE(AllJobsSelected, R14, T14)), NA())</f>
        <v>#N/A</v>
      </c>
      <c r="Q14" s="31">
        <f ca="1">GETPIVOTDATA(Q$4&amp;"",Pivot!$A$3,"Clean Country",$H14)</f>
        <v>18797.091063748234</v>
      </c>
      <c r="R14" s="111">
        <f ca="1">GETPIVOTDATA(R$4&amp;"",Pivot!$A$3,"Clean Country",$H14)</f>
        <v>92857.629854916348</v>
      </c>
      <c r="S14" s="31">
        <f ca="1">IF(GETPIVOTDATA(S$4&amp;"",Pivot!$A$3,"Job Type",SelJobType,"Clean Country",$H14)=0, NA(), GETPIVOTDATA(S$4&amp;"",Pivot!$A$3,"Job Type",SelJobType,"Clean Country",$H14))</f>
        <v>17515.261982886219</v>
      </c>
      <c r="T14" s="111">
        <f ca="1">GETPIVOTDATA(T$4&amp;"",Pivot!$A$3,"Job Type",SelJobType,"Clean Country",$H14)</f>
        <v>86525.394195457935</v>
      </c>
    </row>
    <row r="15" spans="4:21" x14ac:dyDescent="0.2">
      <c r="E15" s="13">
        <v>9</v>
      </c>
      <c r="F15" s="1" t="str">
        <f t="shared" ca="1" si="0"/>
        <v>Austria</v>
      </c>
      <c r="G15" s="1" t="str">
        <f ca="1">INDEX(Table11[], MATCH(H15, Table11[Clean Range], 0), 3)</f>
        <v>Europe</v>
      </c>
      <c r="H15" s="1" t="str">
        <f t="shared" ca="1" si="1"/>
        <v>Austria</v>
      </c>
      <c r="I15" s="1" t="str">
        <f t="shared" ca="1" si="3"/>
        <v>Austria</v>
      </c>
      <c r="J15" s="31" t="e">
        <f ca="1">IF(G15=ConsRegion, NA(), IF(SubSelCountry=F15, NA(), IFERROR(CHOOSE(AllJobsSelected, Q15, S15), NA())))</f>
        <v>#N/A</v>
      </c>
      <c r="K15" s="9" t="e">
        <f ca="1">IF(G15=ConsRegion, NA(), IF(SubSelCountry=F15, NA(), IF(ISERROR(J15)=TRUE, NA(),CHOOSE(AllJobsSelected, R15, T15))))</f>
        <v>#N/A</v>
      </c>
      <c r="L15" s="9" t="e">
        <f ca="1">IF(G15=ConsRegion, IF(SubSelCountry=F15, NA(), IFERROR(CHOOSE(AllJobsSelected, Q15, S15), NA())), NA())</f>
        <v>#N/A</v>
      </c>
      <c r="M15" s="9" t="e">
        <f ca="1">IF(G15=ConsRegion, IF(SubSelCountry=F15, NA(), IF(ISERROR(L15)=TRUE, NA(),CHOOSE(AllJobsSelected, R15, T15))), NA())</f>
        <v>#N/A</v>
      </c>
      <c r="N15" s="11" t="e">
        <f ca="1">IF(SubSelCountry=F15, CHOOSE(AllJobsSelected, Q15, S15), NA())</f>
        <v>#N/A</v>
      </c>
      <c r="O15" s="9" t="e">
        <f ca="1">IF(SubSelCountry=F15, IF(ISERROR(N15)=TRUE, NA(),CHOOSE(AllJobsSelected, R15, T15)), NA())</f>
        <v>#N/A</v>
      </c>
      <c r="Q15" s="31">
        <f ca="1">GETPIVOTDATA(Q$4&amp;"",Pivot!$A$3,"Clean Country",$H15)</f>
        <v>11470.875295635286</v>
      </c>
      <c r="R15" s="111">
        <f ca="1">GETPIVOTDATA(R$4&amp;"",Pivot!$A$3,"Clean Country",$H15)</f>
        <v>50815.977559664309</v>
      </c>
      <c r="S15" s="31" t="e">
        <f ca="1">IF(GETPIVOTDATA(S$4&amp;"",Pivot!$A$3,"Job Type",SelJobType,"Clean Country",$H15)=0, NA(), GETPIVOTDATA(S$4&amp;"",Pivot!$A$3,"Job Type",SelJobType,"Clean Country",$H15))</f>
        <v>#N/A</v>
      </c>
      <c r="T15" s="111">
        <f ca="1">GETPIVOTDATA(T$4&amp;"",Pivot!$A$3,"Job Type",SelJobType,"Clean Country",$H15)</f>
        <v>0</v>
      </c>
    </row>
    <row r="16" spans="4:21" x14ac:dyDescent="0.2">
      <c r="E16" s="13">
        <v>10</v>
      </c>
      <c r="F16" s="1" t="str">
        <f t="shared" ca="1" si="0"/>
        <v>Azerbaijan</v>
      </c>
      <c r="G16" s="1" t="str">
        <f ca="1">INDEX(Table11[], MATCH(H16, Table11[Clean Range], 0), 3)</f>
        <v>Asia</v>
      </c>
      <c r="H16" s="1" t="str">
        <f t="shared" ca="1" si="1"/>
        <v>Azerbaijan</v>
      </c>
      <c r="I16" s="1" t="str">
        <f t="shared" ca="1" si="3"/>
        <v>Azerbaijan</v>
      </c>
      <c r="J16" s="31" t="e">
        <f ca="1">IF(G16=ConsRegion, NA(), IF(SubSelCountry=F16, NA(), IFERROR(CHOOSE(AllJobsSelected, Q16, S16), NA())))</f>
        <v>#N/A</v>
      </c>
      <c r="K16" s="9" t="e">
        <f ca="1">IF(G16=ConsRegion, NA(), IF(SubSelCountry=F16, NA(), IF(ISERROR(J16)=TRUE, NA(),CHOOSE(AllJobsSelected, R16, T16))))</f>
        <v>#N/A</v>
      </c>
      <c r="L16" s="9" t="e">
        <f ca="1">IF(G16=ConsRegion, IF(SubSelCountry=F16, NA(), IFERROR(CHOOSE(AllJobsSelected, Q16, S16), NA())), NA())</f>
        <v>#N/A</v>
      </c>
      <c r="M16" s="9" t="e">
        <f ca="1">IF(G16=ConsRegion, IF(SubSelCountry=F16, NA(), IF(ISERROR(L16)=TRUE, NA(),CHOOSE(AllJobsSelected, R16, T16))), NA())</f>
        <v>#N/A</v>
      </c>
      <c r="N16" s="11" t="e">
        <f ca="1">IF(SubSelCountry=F16, CHOOSE(AllJobsSelected, Q16, S16), NA())</f>
        <v>#N/A</v>
      </c>
      <c r="O16" s="9" t="e">
        <f ca="1">IF(SubSelCountry=F16, IF(ISERROR(N16)=TRUE, NA(),CHOOSE(AllJobsSelected, R16, T16)), NA())</f>
        <v>#N/A</v>
      </c>
      <c r="Q16" s="31" t="e">
        <f ca="1">GETPIVOTDATA(Q$4&amp;"",Pivot!$A$3,"Clean Country",$H16)</f>
        <v>#DIV/0!</v>
      </c>
      <c r="R16" s="111">
        <f ca="1">GETPIVOTDATA(R$4&amp;"",Pivot!$A$3,"Clean Country",$H16)</f>
        <v>36000</v>
      </c>
      <c r="S16" s="31" t="e">
        <f ca="1">IF(GETPIVOTDATA(S$4&amp;"",Pivot!$A$3,"Job Type",SelJobType,"Clean Country",$H16)=0, NA(), GETPIVOTDATA(S$4&amp;"",Pivot!$A$3,"Job Type",SelJobType,"Clean Country",$H16))</f>
        <v>#N/A</v>
      </c>
      <c r="T16" s="111">
        <f ca="1">GETPIVOTDATA(T$4&amp;"",Pivot!$A$3,"Job Type",SelJobType,"Clean Country",$H16)</f>
        <v>0</v>
      </c>
    </row>
    <row r="17" spans="5:20" x14ac:dyDescent="0.2">
      <c r="E17" s="13">
        <v>11</v>
      </c>
      <c r="F17" s="1" t="str">
        <f t="shared" ca="1" si="0"/>
        <v>Baltic (1)</v>
      </c>
      <c r="G17" s="1" t="str">
        <f ca="1">INDEX(Table11[], MATCH(H17, Table11[Clean Range], 0), 3)</f>
        <v>Europe</v>
      </c>
      <c r="H17" s="1" t="str">
        <f t="shared" ca="1" si="1"/>
        <v>Baltic</v>
      </c>
      <c r="I17" s="1" t="str">
        <f t="shared" ca="1" si="3"/>
        <v>Baltic</v>
      </c>
      <c r="J17" s="31" t="e">
        <f ca="1">IF(G17=ConsRegion, NA(), IF(SubSelCountry=F17, NA(), IFERROR(CHOOSE(AllJobsSelected, Q17, S17), NA())))</f>
        <v>#N/A</v>
      </c>
      <c r="K17" s="9" t="e">
        <f ca="1">IF(G17=ConsRegion, NA(), IF(SubSelCountry=F17, NA(), IF(ISERROR(J17)=TRUE, NA(),CHOOSE(AllJobsSelected, R17, T17))))</f>
        <v>#N/A</v>
      </c>
      <c r="L17" s="9" t="e">
        <f ca="1">IF(G17=ConsRegion, IF(SubSelCountry=F17, NA(), IFERROR(CHOOSE(AllJobsSelected, Q17, S17), NA())), NA())</f>
        <v>#N/A</v>
      </c>
      <c r="M17" s="9" t="e">
        <f ca="1">IF(G17=ConsRegion, IF(SubSelCountry=F17, NA(), IF(ISERROR(L17)=TRUE, NA(),CHOOSE(AllJobsSelected, R17, T17))), NA())</f>
        <v>#N/A</v>
      </c>
      <c r="N17" s="11" t="e">
        <f ca="1">IF(SubSelCountry=F17, CHOOSE(AllJobsSelected, Q17, S17), NA())</f>
        <v>#N/A</v>
      </c>
      <c r="O17" s="9" t="e">
        <f ca="1">IF(SubSelCountry=F17, IF(ISERROR(N17)=TRUE, NA(),CHOOSE(AllJobsSelected, R17, T17)), NA())</f>
        <v>#N/A</v>
      </c>
      <c r="Q17" s="31" t="e">
        <f ca="1">GETPIVOTDATA(Q$4&amp;"",Pivot!$A$3,"Clean Country",$H17)</f>
        <v>#DIV/0!</v>
      </c>
      <c r="R17" s="111">
        <f ca="1">GETPIVOTDATA(R$4&amp;"",Pivot!$A$3,"Clean Country",$H17)</f>
        <v>8400</v>
      </c>
      <c r="S17" s="31" t="e">
        <f ca="1">IF(GETPIVOTDATA(S$4&amp;"",Pivot!$A$3,"Job Type",SelJobType,"Clean Country",$H17)=0, NA(), GETPIVOTDATA(S$4&amp;"",Pivot!$A$3,"Job Type",SelJobType,"Clean Country",$H17))</f>
        <v>#DIV/0!</v>
      </c>
      <c r="T17" s="111">
        <f ca="1">GETPIVOTDATA(T$4&amp;"",Pivot!$A$3,"Job Type",SelJobType,"Clean Country",$H17)</f>
        <v>8400</v>
      </c>
    </row>
    <row r="18" spans="5:20" x14ac:dyDescent="0.2">
      <c r="E18" s="13">
        <v>12</v>
      </c>
      <c r="F18" s="1" t="str">
        <f t="shared" ca="1" si="0"/>
        <v>Bangladesh (2)</v>
      </c>
      <c r="G18" s="1" t="str">
        <f ca="1">INDEX(Table11[], MATCH(H18, Table11[Clean Range], 0), 3)</f>
        <v>Asia</v>
      </c>
      <c r="H18" s="1" t="str">
        <f t="shared" ca="1" si="1"/>
        <v>Bangladesh</v>
      </c>
      <c r="I18" s="1" t="str">
        <f t="shared" ca="1" si="3"/>
        <v>Bangladesh</v>
      </c>
      <c r="J18" s="31" t="e">
        <f ca="1">IF(G18=ConsRegion, NA(), IF(SubSelCountry=F18, NA(), IFERROR(CHOOSE(AllJobsSelected, Q18, S18), NA())))</f>
        <v>#N/A</v>
      </c>
      <c r="K18" s="9" t="e">
        <f ca="1">IF(G18=ConsRegion, NA(), IF(SubSelCountry=F18, NA(), IF(ISERROR(J18)=TRUE, NA(),CHOOSE(AllJobsSelected, R18, T18))))</f>
        <v>#N/A</v>
      </c>
      <c r="L18" s="9" t="e">
        <f ca="1">IF(G18=ConsRegion, IF(SubSelCountry=F18, NA(), IFERROR(CHOOSE(AllJobsSelected, Q18, S18), NA())), NA())</f>
        <v>#N/A</v>
      </c>
      <c r="M18" s="9" t="e">
        <f ca="1">IF(G18=ConsRegion, IF(SubSelCountry=F18, NA(), IF(ISERROR(L18)=TRUE, NA(),CHOOSE(AllJobsSelected, R18, T18))), NA())</f>
        <v>#N/A</v>
      </c>
      <c r="N18" s="11" t="e">
        <f ca="1">IF(SubSelCountry=F18, CHOOSE(AllJobsSelected, Q18, S18), NA())</f>
        <v>#N/A</v>
      </c>
      <c r="O18" s="9" t="e">
        <f ca="1">IF(SubSelCountry=F18, IF(ISERROR(N18)=TRUE, NA(),CHOOSE(AllJobsSelected, R18, T18)), NA())</f>
        <v>#N/A</v>
      </c>
      <c r="Q18" s="31" t="e">
        <f ca="1">GETPIVOTDATA(Q$4&amp;"",Pivot!$A$3,"Clean Country",$H18)</f>
        <v>#DIV/0!</v>
      </c>
      <c r="R18" s="111">
        <f ca="1">GETPIVOTDATA(R$4&amp;"",Pivot!$A$3,"Clean Country",$H18)</f>
        <v>10299.008645025993</v>
      </c>
      <c r="S18" s="31" t="e">
        <f ca="1">IF(GETPIVOTDATA(S$4&amp;"",Pivot!$A$3,"Job Type",SelJobType,"Clean Country",$H18)=0, NA(), GETPIVOTDATA(S$4&amp;"",Pivot!$A$3,"Job Type",SelJobType,"Clean Country",$H18))</f>
        <v>#DIV/0!</v>
      </c>
      <c r="T18" s="111">
        <f ca="1">GETPIVOTDATA(T$4&amp;"",Pivot!$A$3,"Job Type",SelJobType,"Clean Country",$H18)</f>
        <v>10299.008645025993</v>
      </c>
    </row>
    <row r="19" spans="5:20" x14ac:dyDescent="0.2">
      <c r="E19" s="13">
        <v>13</v>
      </c>
      <c r="F19" s="1" t="str">
        <f t="shared" ca="1" si="0"/>
        <v>Belgium (3)</v>
      </c>
      <c r="G19" s="1" t="str">
        <f ca="1">INDEX(Table11[], MATCH(H19, Table11[Clean Range], 0), 3)</f>
        <v>Europe</v>
      </c>
      <c r="H19" s="1" t="str">
        <f t="shared" ca="1" si="1"/>
        <v>Belgium</v>
      </c>
      <c r="I19" s="1" t="str">
        <f t="shared" ca="1" si="3"/>
        <v>Belgium</v>
      </c>
      <c r="J19" s="31" t="e">
        <f ca="1">IF(G19=ConsRegion, NA(), IF(SubSelCountry=F19, NA(), IFERROR(CHOOSE(AllJobsSelected, Q19, S19), NA())))</f>
        <v>#N/A</v>
      </c>
      <c r="K19" s="9" t="e">
        <f ca="1">IF(G19=ConsRegion, NA(), IF(SubSelCountry=F19, NA(), IF(ISERROR(J19)=TRUE, NA(),CHOOSE(AllJobsSelected, R19, T19))))</f>
        <v>#N/A</v>
      </c>
      <c r="L19" s="9">
        <f ca="1">IF(G19=ConsRegion, IF(SubSelCountry=F19, NA(), IFERROR(CHOOSE(AllJobsSelected, Q19, S19), NA())), NA())</f>
        <v>9455.8248687020186</v>
      </c>
      <c r="M19" s="9">
        <f ca="1">IF(G19=ConsRegion, IF(SubSelCountry=F19, NA(), IF(ISERROR(L19)=TRUE, NA(),CHOOSE(AllJobsSelected, R19, T19))), NA())</f>
        <v>41889.304168349947</v>
      </c>
      <c r="N19" s="11" t="e">
        <f ca="1">IF(SubSelCountry=F19, CHOOSE(AllJobsSelected, Q19, S19), NA())</f>
        <v>#N/A</v>
      </c>
      <c r="O19" s="9" t="e">
        <f ca="1">IF(SubSelCountry=F19, IF(ISERROR(N19)=TRUE, NA(),CHOOSE(AllJobsSelected, R19, T19)), NA())</f>
        <v>#N/A</v>
      </c>
      <c r="Q19" s="31">
        <f ca="1">GETPIVOTDATA(Q$4&amp;"",Pivot!$A$3,"Clean Country",$H19)</f>
        <v>9414.7208988926595</v>
      </c>
      <c r="R19" s="111">
        <f ca="1">GETPIVOTDATA(R$4&amp;"",Pivot!$A$3,"Clean Country",$H19)</f>
        <v>41707.213582094482</v>
      </c>
      <c r="S19" s="31">
        <f ca="1">IF(GETPIVOTDATA(S$4&amp;"",Pivot!$A$3,"Job Type",SelJobType,"Clean Country",$H19)=0, NA(), GETPIVOTDATA(S$4&amp;"",Pivot!$A$3,"Job Type",SelJobType,"Clean Country",$H19))</f>
        <v>9455.8248687020186</v>
      </c>
      <c r="T19" s="111">
        <f ca="1">GETPIVOTDATA(T$4&amp;"",Pivot!$A$3,"Job Type",SelJobType,"Clean Country",$H19)</f>
        <v>41889.304168349947</v>
      </c>
    </row>
    <row r="20" spans="5:20" x14ac:dyDescent="0.2">
      <c r="E20" s="13">
        <v>14</v>
      </c>
      <c r="F20" s="1" t="str">
        <f t="shared" ca="1" si="0"/>
        <v>Bermuda</v>
      </c>
      <c r="G20" s="1" t="str">
        <f ca="1">INDEX(Table11[], MATCH(H20, Table11[Clean Range], 0), 3)</f>
        <v>Central America</v>
      </c>
      <c r="H20" s="1" t="str">
        <f t="shared" ca="1" si="1"/>
        <v>Bermuda</v>
      </c>
      <c r="I20" s="1" t="str">
        <f t="shared" ca="1" si="3"/>
        <v>Bermuda</v>
      </c>
      <c r="J20" s="31" t="e">
        <f ca="1">IF(G20=ConsRegion, NA(), IF(SubSelCountry=F20, NA(), IFERROR(CHOOSE(AllJobsSelected, Q20, S20), NA())))</f>
        <v>#N/A</v>
      </c>
      <c r="K20" s="9" t="e">
        <f ca="1">IF(G20=ConsRegion, NA(), IF(SubSelCountry=F20, NA(), IF(ISERROR(J20)=TRUE, NA(),CHOOSE(AllJobsSelected, R20, T20))))</f>
        <v>#N/A</v>
      </c>
      <c r="L20" s="9" t="e">
        <f ca="1">IF(G20=ConsRegion, IF(SubSelCountry=F20, NA(), IFERROR(CHOOSE(AllJobsSelected, Q20, S20), NA())), NA())</f>
        <v>#N/A</v>
      </c>
      <c r="M20" s="9" t="e">
        <f ca="1">IF(G20=ConsRegion, IF(SubSelCountry=F20, NA(), IF(ISERROR(L20)=TRUE, NA(),CHOOSE(AllJobsSelected, R20, T20))), NA())</f>
        <v>#N/A</v>
      </c>
      <c r="N20" s="11" t="e">
        <f ca="1">IF(SubSelCountry=F20, CHOOSE(AllJobsSelected, Q20, S20), NA())</f>
        <v>#N/A</v>
      </c>
      <c r="O20" s="9" t="e">
        <f ca="1">IF(SubSelCountry=F20, IF(ISERROR(N20)=TRUE, NA(),CHOOSE(AllJobsSelected, R20, T20)), NA())</f>
        <v>#N/A</v>
      </c>
      <c r="Q20" s="31" t="e">
        <f ca="1">GETPIVOTDATA(Q$4&amp;"",Pivot!$A$3,"Clean Country",$H20)</f>
        <v>#DIV/0!</v>
      </c>
      <c r="R20" s="111">
        <f ca="1">GETPIVOTDATA(R$4&amp;"",Pivot!$A$3,"Clean Country",$H20)</f>
        <v>78000</v>
      </c>
      <c r="S20" s="31" t="e">
        <f ca="1">IF(GETPIVOTDATA(S$4&amp;"",Pivot!$A$3,"Job Type",SelJobType,"Clean Country",$H20)=0, NA(), GETPIVOTDATA(S$4&amp;"",Pivot!$A$3,"Job Type",SelJobType,"Clean Country",$H20))</f>
        <v>#N/A</v>
      </c>
      <c r="T20" s="111">
        <f ca="1">GETPIVOTDATA(T$4&amp;"",Pivot!$A$3,"Job Type",SelJobType,"Clean Country",$H20)</f>
        <v>0</v>
      </c>
    </row>
    <row r="21" spans="5:20" x14ac:dyDescent="0.2">
      <c r="E21" s="13">
        <v>15</v>
      </c>
      <c r="F21" s="1" t="str">
        <f t="shared" ca="1" si="0"/>
        <v>Bhutan (1)</v>
      </c>
      <c r="G21" s="1" t="str">
        <f ca="1">INDEX(Table11[], MATCH(H21, Table11[Clean Range], 0), 3)</f>
        <v>Asia</v>
      </c>
      <c r="H21" s="1" t="str">
        <f t="shared" ca="1" si="1"/>
        <v>Bhutan</v>
      </c>
      <c r="I21" s="1" t="str">
        <f t="shared" ca="1" si="3"/>
        <v>Bhutan</v>
      </c>
      <c r="J21" s="31" t="e">
        <f ca="1">IF(G21=ConsRegion, NA(), IF(SubSelCountry=F21, NA(), IFERROR(CHOOSE(AllJobsSelected, Q21, S21), NA())))</f>
        <v>#N/A</v>
      </c>
      <c r="K21" s="9" t="e">
        <f ca="1">IF(G21=ConsRegion, NA(), IF(SubSelCountry=F21, NA(), IF(ISERROR(J21)=TRUE, NA(),CHOOSE(AllJobsSelected, R21, T21))))</f>
        <v>#N/A</v>
      </c>
      <c r="L21" s="9" t="e">
        <f ca="1">IF(G21=ConsRegion, IF(SubSelCountry=F21, NA(), IFERROR(CHOOSE(AllJobsSelected, Q21, S21), NA())), NA())</f>
        <v>#N/A</v>
      </c>
      <c r="M21" s="9" t="e">
        <f ca="1">IF(G21=ConsRegion, IF(SubSelCountry=F21, NA(), IF(ISERROR(L21)=TRUE, NA(),CHOOSE(AllJobsSelected, R21, T21))), NA())</f>
        <v>#N/A</v>
      </c>
      <c r="N21" s="11" t="e">
        <f ca="1">IF(SubSelCountry=F21, CHOOSE(AllJobsSelected, Q21, S21), NA())</f>
        <v>#N/A</v>
      </c>
      <c r="O21" s="9" t="e">
        <f ca="1">IF(SubSelCountry=F21, IF(ISERROR(N21)=TRUE, NA(),CHOOSE(AllJobsSelected, R21, T21)), NA())</f>
        <v>#N/A</v>
      </c>
      <c r="Q21" s="31" t="e">
        <f ca="1">GETPIVOTDATA(Q$4&amp;"",Pivot!$A$3,"Clean Country",$H21)</f>
        <v>#DIV/0!</v>
      </c>
      <c r="R21" s="111">
        <f ca="1">GETPIVOTDATA(R$4&amp;"",Pivot!$A$3,"Clean Country",$H21)</f>
        <v>4800</v>
      </c>
      <c r="S21" s="31" t="e">
        <f ca="1">IF(GETPIVOTDATA(S$4&amp;"",Pivot!$A$3,"Job Type",SelJobType,"Clean Country",$H21)=0, NA(), GETPIVOTDATA(S$4&amp;"",Pivot!$A$3,"Job Type",SelJobType,"Clean Country",$H21))</f>
        <v>#DIV/0!</v>
      </c>
      <c r="T21" s="111">
        <f ca="1">GETPIVOTDATA(T$4&amp;"",Pivot!$A$3,"Job Type",SelJobType,"Clean Country",$H21)</f>
        <v>4800</v>
      </c>
    </row>
    <row r="22" spans="5:20" x14ac:dyDescent="0.2">
      <c r="E22" s="13">
        <v>16</v>
      </c>
      <c r="F22" s="1" t="str">
        <f t="shared" ca="1" si="0"/>
        <v>Bolivia (1)</v>
      </c>
      <c r="G22" s="1" t="str">
        <f ca="1">INDEX(Table11[], MATCH(H22, Table11[Clean Range], 0), 3)</f>
        <v>South America</v>
      </c>
      <c r="H22" s="1" t="str">
        <f t="shared" ca="1" si="1"/>
        <v>Bolivia</v>
      </c>
      <c r="I22" s="1" t="str">
        <f t="shared" ca="1" si="3"/>
        <v>Bolivia</v>
      </c>
      <c r="J22" s="31" t="e">
        <f ca="1">IF(G22=ConsRegion, NA(), IF(SubSelCountry=F22, NA(), IFERROR(CHOOSE(AllJobsSelected, Q22, S22), NA())))</f>
        <v>#N/A</v>
      </c>
      <c r="K22" s="9" t="e">
        <f ca="1">IF(G22=ConsRegion, NA(), IF(SubSelCountry=F22, NA(), IF(ISERROR(J22)=TRUE, NA(),CHOOSE(AllJobsSelected, R22, T22))))</f>
        <v>#N/A</v>
      </c>
      <c r="L22" s="9" t="e">
        <f ca="1">IF(G22=ConsRegion, IF(SubSelCountry=F22, NA(), IFERROR(CHOOSE(AllJobsSelected, Q22, S22), NA())), NA())</f>
        <v>#N/A</v>
      </c>
      <c r="M22" s="9" t="e">
        <f ca="1">IF(G22=ConsRegion, IF(SubSelCountry=F22, NA(), IF(ISERROR(L22)=TRUE, NA(),CHOOSE(AllJobsSelected, R22, T22))), NA())</f>
        <v>#N/A</v>
      </c>
      <c r="N22" s="11" t="e">
        <f ca="1">IF(SubSelCountry=F22, CHOOSE(AllJobsSelected, Q22, S22), NA())</f>
        <v>#N/A</v>
      </c>
      <c r="O22" s="9" t="e">
        <f ca="1">IF(SubSelCountry=F22, IF(ISERROR(N22)=TRUE, NA(),CHOOSE(AllJobsSelected, R22, T22)), NA())</f>
        <v>#N/A</v>
      </c>
      <c r="Q22" s="31" t="e">
        <f ca="1">GETPIVOTDATA(Q$4&amp;"",Pivot!$A$3,"Clean Country",$H22)</f>
        <v>#DIV/0!</v>
      </c>
      <c r="R22" s="111">
        <f ca="1">GETPIVOTDATA(R$4&amp;"",Pivot!$A$3,"Clean Country",$H22)</f>
        <v>9600</v>
      </c>
      <c r="S22" s="31" t="e">
        <f ca="1">IF(GETPIVOTDATA(S$4&amp;"",Pivot!$A$3,"Job Type",SelJobType,"Clean Country",$H22)=0, NA(), GETPIVOTDATA(S$4&amp;"",Pivot!$A$3,"Job Type",SelJobType,"Clean Country",$H22))</f>
        <v>#DIV/0!</v>
      </c>
      <c r="T22" s="111">
        <f ca="1">GETPIVOTDATA(T$4&amp;"",Pivot!$A$3,"Job Type",SelJobType,"Clean Country",$H22)</f>
        <v>9600</v>
      </c>
    </row>
    <row r="23" spans="5:20" x14ac:dyDescent="0.2">
      <c r="E23" s="13">
        <v>17</v>
      </c>
      <c r="F23" s="1" t="str">
        <f t="shared" ca="1" si="0"/>
        <v>Brazil (13)</v>
      </c>
      <c r="G23" s="1" t="str">
        <f ca="1">INDEX(Table11[], MATCH(H23, Table11[Clean Range], 0), 3)</f>
        <v>South America</v>
      </c>
      <c r="H23" s="1" t="str">
        <f t="shared" ca="1" si="1"/>
        <v>Brazil</v>
      </c>
      <c r="I23" s="1" t="str">
        <f t="shared" ca="1" si="3"/>
        <v>Brazil</v>
      </c>
      <c r="J23" s="31">
        <f ca="1">IF(G23=ConsRegion, NA(), IF(SubSelCountry=F23, NA(), IFERROR(CHOOSE(AllJobsSelected, Q23, S23), NA())))</f>
        <v>5688.6450226727256</v>
      </c>
      <c r="K23" s="9">
        <f ca="1">IF(G23=ConsRegion, NA(), IF(SubSelCountry=F23, NA(), IF(ISERROR(J23)=TRUE, NA(),CHOOSE(AllJobsSelected, R23, T23))))</f>
        <v>32311.503728781077</v>
      </c>
      <c r="L23" s="9" t="e">
        <f ca="1">IF(G23=ConsRegion, IF(SubSelCountry=F23, NA(), IFERROR(CHOOSE(AllJobsSelected, Q23, S23), NA())), NA())</f>
        <v>#N/A</v>
      </c>
      <c r="M23" s="9" t="e">
        <f ca="1">IF(G23=ConsRegion, IF(SubSelCountry=F23, NA(), IF(ISERROR(L23)=TRUE, NA(),CHOOSE(AllJobsSelected, R23, T23))), NA())</f>
        <v>#N/A</v>
      </c>
      <c r="N23" s="11" t="e">
        <f ca="1">IF(SubSelCountry=F23, CHOOSE(AllJobsSelected, Q23, S23), NA())</f>
        <v>#N/A</v>
      </c>
      <c r="O23" s="9" t="e">
        <f ca="1">IF(SubSelCountry=F23, IF(ISERROR(N23)=TRUE, NA(),CHOOSE(AllJobsSelected, R23, T23)), NA())</f>
        <v>#N/A</v>
      </c>
      <c r="Q23" s="31">
        <f ca="1">GETPIVOTDATA(Q$4&amp;"",Pivot!$A$3,"Clean Country",$H23)</f>
        <v>7512.6824954815038</v>
      </c>
      <c r="R23" s="111">
        <f ca="1">GETPIVOTDATA(R$4&amp;"",Pivot!$A$3,"Clean Country",$H23)</f>
        <v>42672.036574334939</v>
      </c>
      <c r="S23" s="31">
        <f ca="1">IF(GETPIVOTDATA(S$4&amp;"",Pivot!$A$3,"Job Type",SelJobType,"Clean Country",$H23)=0, NA(), GETPIVOTDATA(S$4&amp;"",Pivot!$A$3,"Job Type",SelJobType,"Clean Country",$H23))</f>
        <v>5688.6450226727256</v>
      </c>
      <c r="T23" s="111">
        <f ca="1">GETPIVOTDATA(T$4&amp;"",Pivot!$A$3,"Job Type",SelJobType,"Clean Country",$H23)</f>
        <v>32311.503728781077</v>
      </c>
    </row>
    <row r="24" spans="5:20" x14ac:dyDescent="0.2">
      <c r="E24" s="13">
        <v>18</v>
      </c>
      <c r="F24" s="1" t="str">
        <f t="shared" ca="1" si="0"/>
        <v>Bulgaria (1)</v>
      </c>
      <c r="G24" s="1" t="str">
        <f ca="1">INDEX(Table11[], MATCH(H24, Table11[Clean Range], 0), 3)</f>
        <v>Europe</v>
      </c>
      <c r="H24" s="1" t="str">
        <f t="shared" ca="1" si="1"/>
        <v>Bulgaria</v>
      </c>
      <c r="I24" s="1" t="str">
        <f t="shared" ca="1" si="3"/>
        <v>Bulgaria</v>
      </c>
      <c r="J24" s="31" t="e">
        <f ca="1">IF(G24=ConsRegion, NA(), IF(SubSelCountry=F24, NA(), IFERROR(CHOOSE(AllJobsSelected, Q24, S24), NA())))</f>
        <v>#N/A</v>
      </c>
      <c r="K24" s="9" t="e">
        <f ca="1">IF(G24=ConsRegion, NA(), IF(SubSelCountry=F24, NA(), IF(ISERROR(J24)=TRUE, NA(),CHOOSE(AllJobsSelected, R24, T24))))</f>
        <v>#N/A</v>
      </c>
      <c r="L24" s="9" t="e">
        <f ca="1">IF(G24=ConsRegion, IF(SubSelCountry=F24, NA(), IFERROR(CHOOSE(AllJobsSelected, Q24, S24), NA())), NA())</f>
        <v>#N/A</v>
      </c>
      <c r="M24" s="9" t="e">
        <f ca="1">IF(G24=ConsRegion, IF(SubSelCountry=F24, NA(), IF(ISERROR(L24)=TRUE, NA(),CHOOSE(AllJobsSelected, R24, T24))), NA())</f>
        <v>#N/A</v>
      </c>
      <c r="N24" s="11" t="e">
        <f ca="1">IF(SubSelCountry=F24, CHOOSE(AllJobsSelected, Q24, S24), NA())</f>
        <v>#N/A</v>
      </c>
      <c r="O24" s="9" t="e">
        <f ca="1">IF(SubSelCountry=F24, IF(ISERROR(N24)=TRUE, NA(),CHOOSE(AllJobsSelected, R24, T24)), NA())</f>
        <v>#N/A</v>
      </c>
      <c r="Q24" s="31" t="e">
        <f ca="1">GETPIVOTDATA(Q$4&amp;"",Pivot!$A$3,"Clean Country",$H24)</f>
        <v>#DIV/0!</v>
      </c>
      <c r="R24" s="111">
        <f ca="1">GETPIVOTDATA(R$4&amp;"",Pivot!$A$3,"Clean Country",$H24)</f>
        <v>14400</v>
      </c>
      <c r="S24" s="31" t="e">
        <f ca="1">IF(GETPIVOTDATA(S$4&amp;"",Pivot!$A$3,"Job Type",SelJobType,"Clean Country",$H24)=0, NA(), GETPIVOTDATA(S$4&amp;"",Pivot!$A$3,"Job Type",SelJobType,"Clean Country",$H24))</f>
        <v>#DIV/0!</v>
      </c>
      <c r="T24" s="111">
        <f ca="1">GETPIVOTDATA(T$4&amp;"",Pivot!$A$3,"Job Type",SelJobType,"Clean Country",$H24)</f>
        <v>14400</v>
      </c>
    </row>
    <row r="25" spans="5:20" x14ac:dyDescent="0.2">
      <c r="E25" s="13">
        <v>19</v>
      </c>
      <c r="F25" s="1" t="str">
        <f t="shared" ca="1" si="0"/>
        <v>Cambodia</v>
      </c>
      <c r="G25" s="1" t="str">
        <f ca="1">INDEX(Table11[], MATCH(H25, Table11[Clean Range], 0), 3)</f>
        <v>Asia</v>
      </c>
      <c r="H25" s="1" t="str">
        <f t="shared" ca="1" si="1"/>
        <v>Cambodia</v>
      </c>
      <c r="I25" s="1" t="str">
        <f t="shared" ca="1" si="3"/>
        <v>Cambodia</v>
      </c>
      <c r="J25" s="31" t="e">
        <f ca="1">IF(G25=ConsRegion, NA(), IF(SubSelCountry=F25, NA(), IFERROR(CHOOSE(AllJobsSelected, Q25, S25), NA())))</f>
        <v>#N/A</v>
      </c>
      <c r="K25" s="9" t="e">
        <f ca="1">IF(G25=ConsRegion, NA(), IF(SubSelCountry=F25, NA(), IF(ISERROR(J25)=TRUE, NA(),CHOOSE(AllJobsSelected, R25, T25))))</f>
        <v>#N/A</v>
      </c>
      <c r="L25" s="9" t="e">
        <f ca="1">IF(G25=ConsRegion, IF(SubSelCountry=F25, NA(), IFERROR(CHOOSE(AllJobsSelected, Q25, S25), NA())), NA())</f>
        <v>#N/A</v>
      </c>
      <c r="M25" s="9" t="e">
        <f ca="1">IF(G25=ConsRegion, IF(SubSelCountry=F25, NA(), IF(ISERROR(L25)=TRUE, NA(),CHOOSE(AllJobsSelected, R25, T25))), NA())</f>
        <v>#N/A</v>
      </c>
      <c r="N25" s="11" t="e">
        <f ca="1">IF(SubSelCountry=F25, CHOOSE(AllJobsSelected, Q25, S25), NA())</f>
        <v>#N/A</v>
      </c>
      <c r="O25" s="9" t="e">
        <f ca="1">IF(SubSelCountry=F25, IF(ISERROR(N25)=TRUE, NA(),CHOOSE(AllJobsSelected, R25, T25)), NA())</f>
        <v>#N/A</v>
      </c>
      <c r="Q25" s="31" t="e">
        <f ca="1">GETPIVOTDATA(Q$4&amp;"",Pivot!$A$3,"Clean Country",$H25)</f>
        <v>#DIV/0!</v>
      </c>
      <c r="R25" s="111">
        <f ca="1">GETPIVOTDATA(R$4&amp;"",Pivot!$A$3,"Clean Country",$H25)</f>
        <v>3000</v>
      </c>
      <c r="S25" s="31" t="e">
        <f ca="1">IF(GETPIVOTDATA(S$4&amp;"",Pivot!$A$3,"Job Type",SelJobType,"Clean Country",$H25)=0, NA(), GETPIVOTDATA(S$4&amp;"",Pivot!$A$3,"Job Type",SelJobType,"Clean Country",$H25))</f>
        <v>#N/A</v>
      </c>
      <c r="T25" s="111">
        <f ca="1">GETPIVOTDATA(T$4&amp;"",Pivot!$A$3,"Job Type",SelJobType,"Clean Country",$H25)</f>
        <v>0</v>
      </c>
    </row>
    <row r="26" spans="5:20" x14ac:dyDescent="0.2">
      <c r="E26" s="13">
        <v>20</v>
      </c>
      <c r="F26" s="1" t="str">
        <f t="shared" ca="1" si="0"/>
        <v>Canada (30)</v>
      </c>
      <c r="G26" s="1" t="str">
        <f ca="1">INDEX(Table11[], MATCH(H26, Table11[Clean Range], 0), 3)</f>
        <v>North America</v>
      </c>
      <c r="H26" s="1" t="str">
        <f t="shared" ca="1" si="1"/>
        <v>Canada</v>
      </c>
      <c r="I26" s="1" t="str">
        <f t="shared" ref="I26" ca="1" si="4">H26</f>
        <v>Canada</v>
      </c>
      <c r="J26" s="31">
        <f ca="1">IF(G26=ConsRegion, NA(), IF(SubSelCountry=F26, NA(), IFERROR(CHOOSE(AllJobsSelected, Q26, S26), NA())))</f>
        <v>13837.372902969493</v>
      </c>
      <c r="K26" s="9">
        <f ca="1">IF(G26=ConsRegion, NA(), IF(SubSelCountry=F26, NA(), IF(ISERROR(J26)=TRUE, NA(),CHOOSE(AllJobsSelected, R26, T26))))</f>
        <v>63710.5396750246</v>
      </c>
      <c r="L26" s="9" t="e">
        <f ca="1">IF(G26=ConsRegion, IF(SubSelCountry=F26, NA(), IFERROR(CHOOSE(AllJobsSelected, Q26, S26), NA())), NA())</f>
        <v>#N/A</v>
      </c>
      <c r="M26" s="9" t="e">
        <f ca="1">IF(G26=ConsRegion, IF(SubSelCountry=F26, NA(), IF(ISERROR(L26)=TRUE, NA(),CHOOSE(AllJobsSelected, R26, T26))), NA())</f>
        <v>#N/A</v>
      </c>
      <c r="N26" s="11" t="e">
        <f ca="1">IF(SubSelCountry=F26, CHOOSE(AllJobsSelected, Q26, S26), NA())</f>
        <v>#N/A</v>
      </c>
      <c r="O26" s="9" t="e">
        <f ca="1">IF(SubSelCountry=F26, IF(ISERROR(N26)=TRUE, NA(),CHOOSE(AllJobsSelected, R26, T26)), NA())</f>
        <v>#N/A</v>
      </c>
      <c r="Q26" s="31">
        <f ca="1">GETPIVOTDATA(Q$4&amp;"",Pivot!$A$3,"Clean Country",$H26)</f>
        <v>15160.690633042404</v>
      </c>
      <c r="R26" s="111">
        <f ca="1">GETPIVOTDATA(R$4&amp;"",Pivot!$A$3,"Clean Country",$H26)</f>
        <v>70003.0171672055</v>
      </c>
      <c r="S26" s="31">
        <f ca="1">IF(GETPIVOTDATA(S$4&amp;"",Pivot!$A$3,"Job Type",SelJobType,"Clean Country",$H26)=0, NA(), GETPIVOTDATA(S$4&amp;"",Pivot!$A$3,"Job Type",SelJobType,"Clean Country",$H26))</f>
        <v>13837.372902969493</v>
      </c>
      <c r="T26" s="111">
        <f ca="1">GETPIVOTDATA(T$4&amp;"",Pivot!$A$3,"Job Type",SelJobType,"Clean Country",$H26)</f>
        <v>63710.5396750246</v>
      </c>
    </row>
    <row r="27" spans="5:20" x14ac:dyDescent="0.2">
      <c r="E27" s="13">
        <v>21</v>
      </c>
      <c r="F27" s="1" t="str">
        <f t="shared" ca="1" si="0"/>
        <v>Central America</v>
      </c>
      <c r="G27" s="1" t="str">
        <f ca="1">INDEX(Table11[], MATCH(H27, Table11[Clean Range], 0), 3)</f>
        <v>Central America</v>
      </c>
      <c r="H27" s="1" t="str">
        <f t="shared" ca="1" si="1"/>
        <v>Central America</v>
      </c>
      <c r="I27" s="1" t="str">
        <f t="shared" ref="I27" ca="1" si="5">H27</f>
        <v>Central America</v>
      </c>
      <c r="J27" s="31" t="e">
        <f ca="1">IF(G27=ConsRegion, NA(), IF(SubSelCountry=F27, NA(), IFERROR(CHOOSE(AllJobsSelected, Q27, S27), NA())))</f>
        <v>#N/A</v>
      </c>
      <c r="K27" s="9" t="e">
        <f ca="1">IF(G27=ConsRegion, NA(), IF(SubSelCountry=F27, NA(), IF(ISERROR(J27)=TRUE, NA(),CHOOSE(AllJobsSelected, R27, T27))))</f>
        <v>#N/A</v>
      </c>
      <c r="L27" s="9" t="e">
        <f ca="1">IF(G27=ConsRegion, IF(SubSelCountry=F27, NA(), IFERROR(CHOOSE(AllJobsSelected, Q27, S27), NA())), NA())</f>
        <v>#N/A</v>
      </c>
      <c r="M27" s="9" t="e">
        <f ca="1">IF(G27=ConsRegion, IF(SubSelCountry=F27, NA(), IF(ISERROR(L27)=TRUE, NA(),CHOOSE(AllJobsSelected, R27, T27))), NA())</f>
        <v>#N/A</v>
      </c>
      <c r="N27" s="11" t="e">
        <f ca="1">IF(SubSelCountry=F27, CHOOSE(AllJobsSelected, Q27, S27), NA())</f>
        <v>#N/A</v>
      </c>
      <c r="O27" s="9" t="e">
        <f ca="1">IF(SubSelCountry=F27, IF(ISERROR(N27)=TRUE, NA(),CHOOSE(AllJobsSelected, R27, T27)), NA())</f>
        <v>#N/A</v>
      </c>
      <c r="Q27" s="31" t="e">
        <f ca="1">GETPIVOTDATA(Q$4&amp;"",Pivot!$A$3,"Clean Country",$H27)</f>
        <v>#DIV/0!</v>
      </c>
      <c r="R27" s="111">
        <f ca="1">GETPIVOTDATA(R$4&amp;"",Pivot!$A$3,"Clean Country",$H27)</f>
        <v>95000</v>
      </c>
      <c r="S27" s="31" t="e">
        <f ca="1">IF(GETPIVOTDATA(S$4&amp;"",Pivot!$A$3,"Job Type",SelJobType,"Clean Country",$H27)=0, NA(), GETPIVOTDATA(S$4&amp;"",Pivot!$A$3,"Job Type",SelJobType,"Clean Country",$H27))</f>
        <v>#N/A</v>
      </c>
      <c r="T27" s="111">
        <f ca="1">GETPIVOTDATA(T$4&amp;"",Pivot!$A$3,"Job Type",SelJobType,"Clean Country",$H27)</f>
        <v>0</v>
      </c>
    </row>
    <row r="28" spans="5:20" x14ac:dyDescent="0.2">
      <c r="E28" s="13">
        <v>22</v>
      </c>
      <c r="F28" s="1" t="str">
        <f t="shared" ca="1" si="0"/>
        <v>China (1)</v>
      </c>
      <c r="G28" s="1" t="str">
        <f ca="1">INDEX(Table11[], MATCH(H28, Table11[Clean Range], 0), 3)</f>
        <v>Asia</v>
      </c>
      <c r="H28" s="1" t="str">
        <f t="shared" ca="1" si="1"/>
        <v>China</v>
      </c>
      <c r="I28" s="1" t="str">
        <f t="shared" ref="I28" ca="1" si="6">H28</f>
        <v>China</v>
      </c>
      <c r="J28" s="31">
        <f ca="1">IF(G28=ConsRegion, NA(), IF(SubSelCountry=F28, NA(), IFERROR(CHOOSE(AllJobsSelected, Q28, S28), NA())))</f>
        <v>7786.8852459016398</v>
      </c>
      <c r="K28" s="9">
        <f ca="1">IF(G28=ConsRegion, NA(), IF(SubSelCountry=F28, NA(), IF(ISERROR(J28)=TRUE, NA(),CHOOSE(AllJobsSelected, R28, T28))))</f>
        <v>19000</v>
      </c>
      <c r="L28" s="9" t="e">
        <f ca="1">IF(G28=ConsRegion, IF(SubSelCountry=F28, NA(), IFERROR(CHOOSE(AllJobsSelected, Q28, S28), NA())), NA())</f>
        <v>#N/A</v>
      </c>
      <c r="M28" s="9" t="e">
        <f ca="1">IF(G28=ConsRegion, IF(SubSelCountry=F28, NA(), IF(ISERROR(L28)=TRUE, NA(),CHOOSE(AllJobsSelected, R28, T28))), NA())</f>
        <v>#N/A</v>
      </c>
      <c r="N28" s="11" t="e">
        <f ca="1">IF(SubSelCountry=F28, CHOOSE(AllJobsSelected, Q28, S28), NA())</f>
        <v>#N/A</v>
      </c>
      <c r="O28" s="9" t="e">
        <f ca="1">IF(SubSelCountry=F28, IF(ISERROR(N28)=TRUE, NA(),CHOOSE(AllJobsSelected, R28, T28)), NA())</f>
        <v>#N/A</v>
      </c>
      <c r="Q28" s="31">
        <f ca="1">GETPIVOTDATA(Q$4&amp;"",Pivot!$A$3,"Clean Country",$H28)</f>
        <v>6986.1025014180495</v>
      </c>
      <c r="R28" s="111">
        <f ca="1">GETPIVOTDATA(R$4&amp;"",Pivot!$A$3,"Clean Country",$H28)</f>
        <v>17046.090103460039</v>
      </c>
      <c r="S28" s="31">
        <f ca="1">IF(GETPIVOTDATA(S$4&amp;"",Pivot!$A$3,"Job Type",SelJobType,"Clean Country",$H28)=0, NA(), GETPIVOTDATA(S$4&amp;"",Pivot!$A$3,"Job Type",SelJobType,"Clean Country",$H28))</f>
        <v>7786.8852459016398</v>
      </c>
      <c r="T28" s="111">
        <f ca="1">GETPIVOTDATA(T$4&amp;"",Pivot!$A$3,"Job Type",SelJobType,"Clean Country",$H28)</f>
        <v>19000</v>
      </c>
    </row>
    <row r="29" spans="5:20" x14ac:dyDescent="0.2">
      <c r="E29" s="13">
        <v>23</v>
      </c>
      <c r="F29" s="1" t="str">
        <f t="shared" ca="1" si="0"/>
        <v>Colombia (3)</v>
      </c>
      <c r="G29" s="1" t="str">
        <f ca="1">INDEX(Table11[], MATCH(H29, Table11[Clean Range], 0), 3)</f>
        <v>Central America</v>
      </c>
      <c r="H29" s="1" t="str">
        <f t="shared" ca="1" si="1"/>
        <v>Colombia</v>
      </c>
      <c r="I29" s="1" t="str">
        <f t="shared" ref="I29" ca="1" si="7">H29</f>
        <v>Colombia</v>
      </c>
      <c r="J29" s="31" t="e">
        <f ca="1">IF(G29=ConsRegion, NA(), IF(SubSelCountry=F29, NA(), IFERROR(CHOOSE(AllJobsSelected, Q29, S29), NA())))</f>
        <v>#N/A</v>
      </c>
      <c r="K29" s="9" t="e">
        <f ca="1">IF(G29=ConsRegion, NA(), IF(SubSelCountry=F29, NA(), IF(ISERROR(J29)=TRUE, NA(),CHOOSE(AllJobsSelected, R29, T29))))</f>
        <v>#N/A</v>
      </c>
      <c r="L29" s="9" t="e">
        <f ca="1">IF(G29=ConsRegion, IF(SubSelCountry=F29, NA(), IFERROR(CHOOSE(AllJobsSelected, Q29, S29), NA())), NA())</f>
        <v>#N/A</v>
      </c>
      <c r="M29" s="9" t="e">
        <f ca="1">IF(G29=ConsRegion, IF(SubSelCountry=F29, NA(), IF(ISERROR(L29)=TRUE, NA(),CHOOSE(AllJobsSelected, R29, T29))), NA())</f>
        <v>#N/A</v>
      </c>
      <c r="N29" s="11" t="e">
        <f ca="1">IF(SubSelCountry=F29, CHOOSE(AllJobsSelected, Q29, S29), NA())</f>
        <v>#N/A</v>
      </c>
      <c r="O29" s="9" t="e">
        <f ca="1">IF(SubSelCountry=F29, IF(ISERROR(N29)=TRUE, NA(),CHOOSE(AllJobsSelected, R29, T29)), NA())</f>
        <v>#N/A</v>
      </c>
      <c r="Q29" s="31" t="e">
        <f ca="1">GETPIVOTDATA(Q$4&amp;"",Pivot!$A$3,"Clean Country",$H29)</f>
        <v>#DIV/0!</v>
      </c>
      <c r="R29" s="111">
        <f ca="1">GETPIVOTDATA(R$4&amp;"",Pivot!$A$3,"Clean Country",$H29)</f>
        <v>12362</v>
      </c>
      <c r="S29" s="31" t="e">
        <f ca="1">IF(GETPIVOTDATA(S$4&amp;"",Pivot!$A$3,"Job Type",SelJobType,"Clean Country",$H29)=0, NA(), GETPIVOTDATA(S$4&amp;"",Pivot!$A$3,"Job Type",SelJobType,"Clean Country",$H29))</f>
        <v>#DIV/0!</v>
      </c>
      <c r="T29" s="111">
        <f ca="1">GETPIVOTDATA(T$4&amp;"",Pivot!$A$3,"Job Type",SelJobType,"Clean Country",$H29)</f>
        <v>10203.333333333334</v>
      </c>
    </row>
    <row r="30" spans="5:20" x14ac:dyDescent="0.2">
      <c r="E30" s="13">
        <v>24</v>
      </c>
      <c r="F30" s="1" t="str">
        <f t="shared" ca="1" si="0"/>
        <v>Costa Rica (1)</v>
      </c>
      <c r="G30" s="1" t="str">
        <f ca="1">INDEX(Table11[], MATCH(H30, Table11[Clean Range], 0), 3)</f>
        <v>Central America</v>
      </c>
      <c r="H30" s="1" t="str">
        <f t="shared" ca="1" si="1"/>
        <v>Costa Rica</v>
      </c>
      <c r="I30" s="1" t="str">
        <f t="shared" ref="I30:I41" ca="1" si="8">H30</f>
        <v>Costa Rica</v>
      </c>
      <c r="J30" s="31">
        <f ca="1">IF(G30=ConsRegion, NA(), IF(SubSelCountry=F30, NA(), IFERROR(CHOOSE(AllJobsSelected, Q30, S30), NA())))</f>
        <v>6992.4446635410441</v>
      </c>
      <c r="K30" s="9">
        <f ca="1">IF(G30=ConsRegion, NA(), IF(SubSelCountry=F30, NA(), IF(ISERROR(J30)=TRUE, NA(),CHOOSE(AllJobsSelected, R30, T30))))</f>
        <v>28109.627547434993</v>
      </c>
      <c r="L30" s="9" t="e">
        <f ca="1">IF(G30=ConsRegion, IF(SubSelCountry=F30, NA(), IFERROR(CHOOSE(AllJobsSelected, Q30, S30), NA())), NA())</f>
        <v>#N/A</v>
      </c>
      <c r="M30" s="9" t="e">
        <f ca="1">IF(G30=ConsRegion, IF(SubSelCountry=F30, NA(), IF(ISERROR(L30)=TRUE, NA(),CHOOSE(AllJobsSelected, R30, T30))), NA())</f>
        <v>#N/A</v>
      </c>
      <c r="N30" s="11" t="e">
        <f ca="1">IF(SubSelCountry=F30, CHOOSE(AllJobsSelected, Q30, S30), NA())</f>
        <v>#N/A</v>
      </c>
      <c r="O30" s="9" t="e">
        <f ca="1">IF(SubSelCountry=F30, IF(ISERROR(N30)=TRUE, NA(),CHOOSE(AllJobsSelected, R30, T30)), NA())</f>
        <v>#N/A</v>
      </c>
      <c r="Q30" s="31">
        <f ca="1">GETPIVOTDATA(Q$4&amp;"",Pivot!$A$3,"Clean Country",$H30)</f>
        <v>6992.4446635410441</v>
      </c>
      <c r="R30" s="111">
        <f ca="1">GETPIVOTDATA(R$4&amp;"",Pivot!$A$3,"Clean Country",$H30)</f>
        <v>28109.627547434993</v>
      </c>
      <c r="S30" s="31">
        <f ca="1">IF(GETPIVOTDATA(S$4&amp;"",Pivot!$A$3,"Job Type",SelJobType,"Clean Country",$H30)=0, NA(), GETPIVOTDATA(S$4&amp;"",Pivot!$A$3,"Job Type",SelJobType,"Clean Country",$H30))</f>
        <v>6992.4446635410441</v>
      </c>
      <c r="T30" s="111">
        <f ca="1">GETPIVOTDATA(T$4&amp;"",Pivot!$A$3,"Job Type",SelJobType,"Clean Country",$H30)</f>
        <v>28109.627547434993</v>
      </c>
    </row>
    <row r="31" spans="5:20" x14ac:dyDescent="0.2">
      <c r="E31" s="13">
        <v>25</v>
      </c>
      <c r="F31" s="1" t="str">
        <f t="shared" ca="1" si="0"/>
        <v>Croatia</v>
      </c>
      <c r="G31" s="1" t="str">
        <f ca="1">INDEX(Table11[], MATCH(H31, Table11[Clean Range], 0), 3)</f>
        <v>Europe</v>
      </c>
      <c r="H31" s="1" t="str">
        <f t="shared" ca="1" si="1"/>
        <v>Croatia</v>
      </c>
      <c r="I31" s="1" t="str">
        <f t="shared" ca="1" si="8"/>
        <v>Croatia</v>
      </c>
      <c r="J31" s="31" t="e">
        <f ca="1">IF(G31=ConsRegion, NA(), IF(SubSelCountry=F31, NA(), IFERROR(CHOOSE(AllJobsSelected, Q31, S31), NA())))</f>
        <v>#N/A</v>
      </c>
      <c r="K31" s="9" t="e">
        <f ca="1">IF(G31=ConsRegion, NA(), IF(SubSelCountry=F31, NA(), IF(ISERROR(J31)=TRUE, NA(),CHOOSE(AllJobsSelected, R31, T31))))</f>
        <v>#N/A</v>
      </c>
      <c r="L31" s="9" t="e">
        <f ca="1">IF(G31=ConsRegion, IF(SubSelCountry=F31, NA(), IFERROR(CHOOSE(AllJobsSelected, Q31, S31), NA())), NA())</f>
        <v>#N/A</v>
      </c>
      <c r="M31" s="9" t="e">
        <f ca="1">IF(G31=ConsRegion, IF(SubSelCountry=F31, NA(), IF(ISERROR(L31)=TRUE, NA(),CHOOSE(AllJobsSelected, R31, T31))), NA())</f>
        <v>#N/A</v>
      </c>
      <c r="N31" s="11" t="e">
        <f ca="1">IF(SubSelCountry=F31, CHOOSE(AllJobsSelected, Q31, S31), NA())</f>
        <v>#N/A</v>
      </c>
      <c r="O31" s="9" t="e">
        <f ca="1">IF(SubSelCountry=F31, IF(ISERROR(N31)=TRUE, NA(),CHOOSE(AllJobsSelected, R31, T31)), NA())</f>
        <v>#N/A</v>
      </c>
      <c r="Q31" s="31">
        <f ca="1">GETPIVOTDATA(Q$4&amp;"",Pivot!$A$3,"Clean Country",$H31)</f>
        <v>9817.0624234308325</v>
      </c>
      <c r="R31" s="111">
        <f ca="1">GETPIVOTDATA(R$4&amp;"",Pivot!$A$3,"Clean Country",$H31)</f>
        <v>43489.586535798582</v>
      </c>
      <c r="S31" s="31" t="e">
        <f ca="1">IF(GETPIVOTDATA(S$4&amp;"",Pivot!$A$3,"Job Type",SelJobType,"Clean Country",$H31)=0, NA(), GETPIVOTDATA(S$4&amp;"",Pivot!$A$3,"Job Type",SelJobType,"Clean Country",$H31))</f>
        <v>#N/A</v>
      </c>
      <c r="T31" s="111">
        <f ca="1">GETPIVOTDATA(T$4&amp;"",Pivot!$A$3,"Job Type",SelJobType,"Clean Country",$H31)</f>
        <v>0</v>
      </c>
    </row>
    <row r="32" spans="5:20" x14ac:dyDescent="0.2">
      <c r="E32" s="13">
        <v>26</v>
      </c>
      <c r="F32" s="1" t="str">
        <f t="shared" ca="1" si="0"/>
        <v>Czech Republic</v>
      </c>
      <c r="G32" s="1" t="str">
        <f ca="1">INDEX(Table11[], MATCH(H32, Table11[Clean Range], 0), 3)</f>
        <v>Europe</v>
      </c>
      <c r="H32" s="1" t="str">
        <f t="shared" ca="1" si="1"/>
        <v>Czech Republic</v>
      </c>
      <c r="I32" s="1" t="str">
        <f t="shared" ca="1" si="8"/>
        <v>Czech Republic</v>
      </c>
      <c r="J32" s="31" t="e">
        <f ca="1">IF(G32=ConsRegion, NA(), IF(SubSelCountry=F32, NA(), IFERROR(CHOOSE(AllJobsSelected, Q32, S32), NA())))</f>
        <v>#N/A</v>
      </c>
      <c r="K32" s="9" t="e">
        <f ca="1">IF(G32=ConsRegion, NA(), IF(SubSelCountry=F32, NA(), IF(ISERROR(J32)=TRUE, NA(),CHOOSE(AllJobsSelected, R32, T32))))</f>
        <v>#N/A</v>
      </c>
      <c r="L32" s="9" t="e">
        <f ca="1">IF(G32=ConsRegion, IF(SubSelCountry=F32, NA(), IFERROR(CHOOSE(AllJobsSelected, Q32, S32), NA())), NA())</f>
        <v>#N/A</v>
      </c>
      <c r="M32" s="9" t="e">
        <f ca="1">IF(G32=ConsRegion, IF(SubSelCountry=F32, NA(), IF(ISERROR(L32)=TRUE, NA(),CHOOSE(AllJobsSelected, R32, T32))), NA())</f>
        <v>#N/A</v>
      </c>
      <c r="N32" s="11" t="e">
        <f ca="1">IF(SubSelCountry=F32, CHOOSE(AllJobsSelected, Q32, S32), NA())</f>
        <v>#N/A</v>
      </c>
      <c r="O32" s="9" t="e">
        <f ca="1">IF(SubSelCountry=F32, IF(ISERROR(N32)=TRUE, NA(),CHOOSE(AllJobsSelected, R32, T32)), NA())</f>
        <v>#N/A</v>
      </c>
      <c r="Q32" s="31" t="e">
        <f ca="1">GETPIVOTDATA(Q$4&amp;"",Pivot!$A$3,"Clean Country",$H32)</f>
        <v>#DIV/0!</v>
      </c>
      <c r="R32" s="111">
        <f ca="1">GETPIVOTDATA(R$4&amp;"",Pivot!$A$3,"Clean Country",$H32)</f>
        <v>36000</v>
      </c>
      <c r="S32" s="31" t="e">
        <f ca="1">IF(GETPIVOTDATA(S$4&amp;"",Pivot!$A$3,"Job Type",SelJobType,"Clean Country",$H32)=0, NA(), GETPIVOTDATA(S$4&amp;"",Pivot!$A$3,"Job Type",SelJobType,"Clean Country",$H32))</f>
        <v>#N/A</v>
      </c>
      <c r="T32" s="111">
        <f ca="1">GETPIVOTDATA(T$4&amp;"",Pivot!$A$3,"Job Type",SelJobType,"Clean Country",$H32)</f>
        <v>0</v>
      </c>
    </row>
    <row r="33" spans="5:20" x14ac:dyDescent="0.2">
      <c r="E33" s="13">
        <v>27</v>
      </c>
      <c r="F33" s="1" t="str">
        <f t="shared" ca="1" si="0"/>
        <v>Denmark (1)</v>
      </c>
      <c r="G33" s="1" t="str">
        <f ca="1">INDEX(Table11[], MATCH(H33, Table11[Clean Range], 0), 3)</f>
        <v>Europe</v>
      </c>
      <c r="H33" s="1" t="str">
        <f t="shared" ca="1" si="1"/>
        <v>Denmark</v>
      </c>
      <c r="I33" s="1" t="str">
        <f t="shared" ca="1" si="8"/>
        <v>Denmark</v>
      </c>
      <c r="J33" s="31" t="e">
        <f ca="1">IF(G33=ConsRegion, NA(), IF(SubSelCountry=F33, NA(), IFERROR(CHOOSE(AllJobsSelected, Q33, S33), NA())))</f>
        <v>#N/A</v>
      </c>
      <c r="K33" s="9" t="e">
        <f ca="1">IF(G33=ConsRegion, NA(), IF(SubSelCountry=F33, NA(), IF(ISERROR(J33)=TRUE, NA(),CHOOSE(AllJobsSelected, R33, T33))))</f>
        <v>#N/A</v>
      </c>
      <c r="L33" s="9">
        <f ca="1">IF(G33=ConsRegion, IF(SubSelCountry=F33, NA(), IFERROR(CHOOSE(AllJobsSelected, Q33, S33), NA())), NA())</f>
        <v>19739.292364990688</v>
      </c>
      <c r="M33" s="9">
        <f ca="1">IF(G33=ConsRegion, IF(SubSelCountry=F33, NA(), IF(ISERROR(L33)=TRUE, NA(),CHOOSE(AllJobsSelected, R33, T33))), NA())</f>
        <v>106000</v>
      </c>
      <c r="N33" s="11" t="e">
        <f ca="1">IF(SubSelCountry=F33, CHOOSE(AllJobsSelected, Q33, S33), NA())</f>
        <v>#N/A</v>
      </c>
      <c r="O33" s="9" t="e">
        <f ca="1">IF(SubSelCountry=F33, IF(ISERROR(N33)=TRUE, NA(),CHOOSE(AllJobsSelected, R33, T33)), NA())</f>
        <v>#N/A</v>
      </c>
      <c r="Q33" s="31">
        <f ca="1">GETPIVOTDATA(Q$4&amp;"",Pivot!$A$3,"Clean Country",$H33)</f>
        <v>15367.8818253913</v>
      </c>
      <c r="R33" s="111">
        <f ca="1">GETPIVOTDATA(R$4&amp;"",Pivot!$A$3,"Clean Country",$H33)</f>
        <v>82525.525402351297</v>
      </c>
      <c r="S33" s="31">
        <f ca="1">IF(GETPIVOTDATA(S$4&amp;"",Pivot!$A$3,"Job Type",SelJobType,"Clean Country",$H33)=0, NA(), GETPIVOTDATA(S$4&amp;"",Pivot!$A$3,"Job Type",SelJobType,"Clean Country",$H33))</f>
        <v>19739.292364990688</v>
      </c>
      <c r="T33" s="111">
        <f ca="1">GETPIVOTDATA(T$4&amp;"",Pivot!$A$3,"Job Type",SelJobType,"Clean Country",$H33)</f>
        <v>106000</v>
      </c>
    </row>
    <row r="34" spans="5:20" x14ac:dyDescent="0.2">
      <c r="E34" s="13">
        <v>28</v>
      </c>
      <c r="F34" s="1" t="str">
        <f t="shared" ca="1" si="0"/>
        <v>Dominican Republic (1)</v>
      </c>
      <c r="G34" s="1" t="str">
        <f ca="1">INDEX(Table11[], MATCH(H34, Table11[Clean Range], 0), 3)</f>
        <v>Central America</v>
      </c>
      <c r="H34" s="1" t="str">
        <f t="shared" ca="1" si="1"/>
        <v>Dominican Republic</v>
      </c>
      <c r="I34" s="1" t="str">
        <f t="shared" ca="1" si="8"/>
        <v>Dominican Republic</v>
      </c>
      <c r="J34" s="31" t="e">
        <f ca="1">IF(G34=ConsRegion, NA(), IF(SubSelCountry=F34, NA(), IFERROR(CHOOSE(AllJobsSelected, Q34, S34), NA())))</f>
        <v>#N/A</v>
      </c>
      <c r="K34" s="9" t="e">
        <f ca="1">IF(G34=ConsRegion, NA(), IF(SubSelCountry=F34, NA(), IF(ISERROR(J34)=TRUE, NA(),CHOOSE(AllJobsSelected, R34, T34))))</f>
        <v>#N/A</v>
      </c>
      <c r="L34" s="9" t="e">
        <f ca="1">IF(G34=ConsRegion, IF(SubSelCountry=F34, NA(), IFERROR(CHOOSE(AllJobsSelected, Q34, S34), NA())), NA())</f>
        <v>#N/A</v>
      </c>
      <c r="M34" s="9" t="e">
        <f ca="1">IF(G34=ConsRegion, IF(SubSelCountry=F34, NA(), IF(ISERROR(L34)=TRUE, NA(),CHOOSE(AllJobsSelected, R34, T34))), NA())</f>
        <v>#N/A</v>
      </c>
      <c r="N34" s="11" t="e">
        <f ca="1">IF(SubSelCountry=F34, CHOOSE(AllJobsSelected, Q34, S34), NA())</f>
        <v>#N/A</v>
      </c>
      <c r="O34" s="9" t="e">
        <f ca="1">IF(SubSelCountry=F34, IF(ISERROR(N34)=TRUE, NA(),CHOOSE(AllJobsSelected, R34, T34)), NA())</f>
        <v>#N/A</v>
      </c>
      <c r="Q34" s="31" t="e">
        <f ca="1">GETPIVOTDATA(Q$4&amp;"",Pivot!$A$3,"Clean Country",$H34)</f>
        <v>#DIV/0!</v>
      </c>
      <c r="R34" s="111">
        <f ca="1">GETPIVOTDATA(R$4&amp;"",Pivot!$A$3,"Clean Country",$H34)</f>
        <v>11016.682284980743</v>
      </c>
      <c r="S34" s="31" t="e">
        <f ca="1">IF(GETPIVOTDATA(S$4&amp;"",Pivot!$A$3,"Job Type",SelJobType,"Clean Country",$H34)=0, NA(), GETPIVOTDATA(S$4&amp;"",Pivot!$A$3,"Job Type",SelJobType,"Clean Country",$H34))</f>
        <v>#DIV/0!</v>
      </c>
      <c r="T34" s="111">
        <f ca="1">GETPIVOTDATA(T$4&amp;"",Pivot!$A$3,"Job Type",SelJobType,"Clean Country",$H34)</f>
        <v>15404.364569961488</v>
      </c>
    </row>
    <row r="35" spans="5:20" x14ac:dyDescent="0.2">
      <c r="E35" s="13">
        <v>29</v>
      </c>
      <c r="F35" s="1" t="str">
        <f t="shared" ca="1" si="0"/>
        <v>Dubai (1)</v>
      </c>
      <c r="G35" s="1" t="str">
        <f ca="1">INDEX(Table11[], MATCH(H35, Table11[Clean Range], 0), 3)</f>
        <v>Middle East</v>
      </c>
      <c r="H35" s="1" t="str">
        <f t="shared" ca="1" si="1"/>
        <v>Dubai</v>
      </c>
      <c r="I35" s="1" t="str">
        <f t="shared" ca="1" si="8"/>
        <v>Dubai</v>
      </c>
      <c r="J35" s="31">
        <f ca="1">IF(G35=ConsRegion, NA(), IF(SubSelCountry=F35, NA(), IFERROR(CHOOSE(AllJobsSelected, Q35, S35), NA())))</f>
        <v>17981.45258119881</v>
      </c>
      <c r="K35" s="9">
        <f ca="1">IF(G35=ConsRegion, NA(), IF(SubSelCountry=F35, NA(), IF(ISERROR(J35)=TRUE, NA(),CHOOSE(AllJobsSelected, R35, T35))))</f>
        <v>58799.349940520107</v>
      </c>
      <c r="L35" s="9" t="e">
        <f ca="1">IF(G35=ConsRegion, IF(SubSelCountry=F35, NA(), IFERROR(CHOOSE(AllJobsSelected, Q35, S35), NA())), NA())</f>
        <v>#N/A</v>
      </c>
      <c r="M35" s="9" t="e">
        <f ca="1">IF(G35=ConsRegion, IF(SubSelCountry=F35, NA(), IF(ISERROR(L35)=TRUE, NA(),CHOOSE(AllJobsSelected, R35, T35))), NA())</f>
        <v>#N/A</v>
      </c>
      <c r="N35" s="11" t="e">
        <f ca="1">IF(SubSelCountry=F35, CHOOSE(AllJobsSelected, Q35, S35), NA())</f>
        <v>#N/A</v>
      </c>
      <c r="O35" s="9" t="e">
        <f ca="1">IF(SubSelCountry=F35, IF(ISERROR(N35)=TRUE, NA(),CHOOSE(AllJobsSelected, R35, T35)), NA())</f>
        <v>#N/A</v>
      </c>
      <c r="Q35" s="31">
        <f ca="1">GETPIVOTDATA(Q$4&amp;"",Pivot!$A$3,"Clean Country",$H35)</f>
        <v>9836.9905776439264</v>
      </c>
      <c r="R35" s="111">
        <f ca="1">GETPIVOTDATA(R$4&amp;"",Pivot!$A$3,"Clean Country",$H35)</f>
        <v>32166.959188895635</v>
      </c>
      <c r="S35" s="31">
        <f ca="1">IF(GETPIVOTDATA(S$4&amp;"",Pivot!$A$3,"Job Type",SelJobType,"Clean Country",$H35)=0, NA(), GETPIVOTDATA(S$4&amp;"",Pivot!$A$3,"Job Type",SelJobType,"Clean Country",$H35))</f>
        <v>17981.45258119881</v>
      </c>
      <c r="T35" s="111">
        <f ca="1">GETPIVOTDATA(T$4&amp;"",Pivot!$A$3,"Job Type",SelJobType,"Clean Country",$H35)</f>
        <v>58799.349940520107</v>
      </c>
    </row>
    <row r="36" spans="5:20" x14ac:dyDescent="0.2">
      <c r="E36" s="13">
        <v>30</v>
      </c>
      <c r="F36" s="1" t="str">
        <f t="shared" ca="1" si="0"/>
        <v>Egypt (1)</v>
      </c>
      <c r="G36" s="1" t="str">
        <f ca="1">INDEX(Table11[], MATCH(H36, Table11[Clean Range], 0), 3)</f>
        <v>Africa</v>
      </c>
      <c r="H36" s="1" t="str">
        <f t="shared" ca="1" si="1"/>
        <v>Egypt</v>
      </c>
      <c r="I36" s="1" t="str">
        <f t="shared" ca="1" si="8"/>
        <v>Egypt</v>
      </c>
      <c r="J36" s="31">
        <f ca="1">IF(G36=ConsRegion, NA(), IF(SubSelCountry=F36, NA(), IFERROR(CHOOSE(AllJobsSelected, Q36, S36), NA())))</f>
        <v>7716.5108253001235</v>
      </c>
      <c r="K36" s="9">
        <f ca="1">IF(G36=ConsRegion, NA(), IF(SubSelCountry=F36, NA(), IF(ISERROR(J36)=TRUE, NA(),CHOOSE(AllJobsSelected, R36, T36))))</f>
        <v>19831.432821021317</v>
      </c>
      <c r="L36" s="9" t="e">
        <f ca="1">IF(G36=ConsRegion, IF(SubSelCountry=F36, NA(), IFERROR(CHOOSE(AllJobsSelected, Q36, S36), NA())), NA())</f>
        <v>#N/A</v>
      </c>
      <c r="M36" s="9" t="e">
        <f ca="1">IF(G36=ConsRegion, IF(SubSelCountry=F36, NA(), IF(ISERROR(L36)=TRUE, NA(),CHOOSE(AllJobsSelected, R36, T36))), NA())</f>
        <v>#N/A</v>
      </c>
      <c r="N36" s="11" t="e">
        <f ca="1">IF(SubSelCountry=F36, CHOOSE(AllJobsSelected, Q36, S36), NA())</f>
        <v>#N/A</v>
      </c>
      <c r="O36" s="9" t="e">
        <f ca="1">IF(SubSelCountry=F36, IF(ISERROR(N36)=TRUE, NA(),CHOOSE(AllJobsSelected, R36, T36)), NA())</f>
        <v>#N/A</v>
      </c>
      <c r="Q36" s="31">
        <f ca="1">GETPIVOTDATA(Q$4&amp;"",Pivot!$A$3,"Clean Country",$H36)</f>
        <v>7716.5108253001235</v>
      </c>
      <c r="R36" s="111">
        <f ca="1">GETPIVOTDATA(R$4&amp;"",Pivot!$A$3,"Clean Country",$H36)</f>
        <v>19831.432821021317</v>
      </c>
      <c r="S36" s="31">
        <f ca="1">IF(GETPIVOTDATA(S$4&amp;"",Pivot!$A$3,"Job Type",SelJobType,"Clean Country",$H36)=0, NA(), GETPIVOTDATA(S$4&amp;"",Pivot!$A$3,"Job Type",SelJobType,"Clean Country",$H36))</f>
        <v>7716.5108253001235</v>
      </c>
      <c r="T36" s="111">
        <f ca="1">GETPIVOTDATA(T$4&amp;"",Pivot!$A$3,"Job Type",SelJobType,"Clean Country",$H36)</f>
        <v>19831.432821021317</v>
      </c>
    </row>
    <row r="37" spans="5:20" x14ac:dyDescent="0.2">
      <c r="E37" s="13">
        <v>31</v>
      </c>
      <c r="F37" s="1" t="str">
        <f t="shared" ca="1" si="0"/>
        <v>Estonia (1)</v>
      </c>
      <c r="G37" s="1" t="str">
        <f ca="1">INDEX(Table11[], MATCH(H37, Table11[Clean Range], 0), 3)</f>
        <v>Europe</v>
      </c>
      <c r="H37" s="1" t="str">
        <f t="shared" ca="1" si="1"/>
        <v>Estonia</v>
      </c>
      <c r="I37" s="1" t="str">
        <f t="shared" ca="1" si="8"/>
        <v>Estonia</v>
      </c>
      <c r="J37" s="31" t="e">
        <f ca="1">IF(G37=ConsRegion, NA(), IF(SubSelCountry=F37, NA(), IFERROR(CHOOSE(AllJobsSelected, Q37, S37), NA())))</f>
        <v>#N/A</v>
      </c>
      <c r="K37" s="9" t="e">
        <f ca="1">IF(G37=ConsRegion, NA(), IF(SubSelCountry=F37, NA(), IF(ISERROR(J37)=TRUE, NA(),CHOOSE(AllJobsSelected, R37, T37))))</f>
        <v>#N/A</v>
      </c>
      <c r="L37" s="9">
        <f ca="1">IF(G37=ConsRegion, IF(SubSelCountry=F37, NA(), IFERROR(CHOOSE(AllJobsSelected, Q37, S37), NA())), NA())</f>
        <v>2708.8036117381494</v>
      </c>
      <c r="M37" s="9">
        <f ca="1">IF(G37=ConsRegion, IF(SubSelCountry=F37, NA(), IF(ISERROR(L37)=TRUE, NA(),CHOOSE(AllJobsSelected, R37, T37))), NA())</f>
        <v>12000</v>
      </c>
      <c r="N37" s="11" t="e">
        <f ca="1">IF(SubSelCountry=F37, CHOOSE(AllJobsSelected, Q37, S37), NA())</f>
        <v>#N/A</v>
      </c>
      <c r="O37" s="9" t="e">
        <f ca="1">IF(SubSelCountry=F37, IF(ISERROR(N37)=TRUE, NA(),CHOOSE(AllJobsSelected, R37, T37)), NA())</f>
        <v>#N/A</v>
      </c>
      <c r="Q37" s="31">
        <f ca="1">GETPIVOTDATA(Q$4&amp;"",Pivot!$A$3,"Clean Country",$H37)</f>
        <v>2708.8036117381494</v>
      </c>
      <c r="R37" s="111">
        <f ca="1">GETPIVOTDATA(R$4&amp;"",Pivot!$A$3,"Clean Country",$H37)</f>
        <v>12000</v>
      </c>
      <c r="S37" s="31">
        <f ca="1">IF(GETPIVOTDATA(S$4&amp;"",Pivot!$A$3,"Job Type",SelJobType,"Clean Country",$H37)=0, NA(), GETPIVOTDATA(S$4&amp;"",Pivot!$A$3,"Job Type",SelJobType,"Clean Country",$H37))</f>
        <v>2708.8036117381494</v>
      </c>
      <c r="T37" s="111">
        <f ca="1">GETPIVOTDATA(T$4&amp;"",Pivot!$A$3,"Job Type",SelJobType,"Clean Country",$H37)</f>
        <v>12000</v>
      </c>
    </row>
    <row r="38" spans="5:20" x14ac:dyDescent="0.2">
      <c r="E38" s="13">
        <v>32</v>
      </c>
      <c r="F38" s="1" t="str">
        <f t="shared" ca="1" si="0"/>
        <v>Ethiopia</v>
      </c>
      <c r="G38" s="1" t="str">
        <f ca="1">INDEX(Table11[], MATCH(H38, Table11[Clean Range], 0), 3)</f>
        <v>Africa</v>
      </c>
      <c r="H38" s="1" t="str">
        <f t="shared" ca="1" si="1"/>
        <v>Ethiopia</v>
      </c>
      <c r="I38" s="1" t="str">
        <f t="shared" ca="1" si="8"/>
        <v>Ethiopia</v>
      </c>
      <c r="J38" s="31" t="e">
        <f ca="1">IF(G38=ConsRegion, NA(), IF(SubSelCountry=F38, NA(), IFERROR(CHOOSE(AllJobsSelected, Q38, S38), NA())))</f>
        <v>#N/A</v>
      </c>
      <c r="K38" s="9" t="e">
        <f ca="1">IF(G38=ConsRegion, NA(), IF(SubSelCountry=F38, NA(), IF(ISERROR(J38)=TRUE, NA(),CHOOSE(AllJobsSelected, R38, T38))))</f>
        <v>#N/A</v>
      </c>
      <c r="L38" s="9" t="e">
        <f ca="1">IF(G38=ConsRegion, IF(SubSelCountry=F38, NA(), IFERROR(CHOOSE(AllJobsSelected, Q38, S38), NA())), NA())</f>
        <v>#N/A</v>
      </c>
      <c r="M38" s="9" t="e">
        <f ca="1">IF(G38=ConsRegion, IF(SubSelCountry=F38, NA(), IF(ISERROR(L38)=TRUE, NA(),CHOOSE(AllJobsSelected, R38, T38))), NA())</f>
        <v>#N/A</v>
      </c>
      <c r="N38" s="11" t="e">
        <f ca="1">IF(SubSelCountry=F38, CHOOSE(AllJobsSelected, Q38, S38), NA())</f>
        <v>#N/A</v>
      </c>
      <c r="O38" s="9" t="e">
        <f ca="1">IF(SubSelCountry=F38, IF(ISERROR(N38)=TRUE, NA(),CHOOSE(AllJobsSelected, R38, T38)), NA())</f>
        <v>#N/A</v>
      </c>
      <c r="Q38" s="31" t="e">
        <f ca="1">GETPIVOTDATA(Q$4&amp;"",Pivot!$A$3,"Clean Country",$H38)</f>
        <v>#DIV/0!</v>
      </c>
      <c r="R38" s="111">
        <f ca="1">GETPIVOTDATA(R$4&amp;"",Pivot!$A$3,"Clean Country",$H38)</f>
        <v>2953.8461538461538</v>
      </c>
      <c r="S38" s="31" t="e">
        <f ca="1">IF(GETPIVOTDATA(S$4&amp;"",Pivot!$A$3,"Job Type",SelJobType,"Clean Country",$H38)=0, NA(), GETPIVOTDATA(S$4&amp;"",Pivot!$A$3,"Job Type",SelJobType,"Clean Country",$H38))</f>
        <v>#N/A</v>
      </c>
      <c r="T38" s="111">
        <f ca="1">GETPIVOTDATA(T$4&amp;"",Pivot!$A$3,"Job Type",SelJobType,"Clean Country",$H38)</f>
        <v>0</v>
      </c>
    </row>
    <row r="39" spans="5:20" x14ac:dyDescent="0.2">
      <c r="E39" s="13">
        <v>33</v>
      </c>
      <c r="F39" s="1" t="str">
        <f t="shared" ref="F39:F70" ca="1" si="9">IFERROR(INDEX(SubRange, E39, 1), "")</f>
        <v>Europe (1)</v>
      </c>
      <c r="G39" s="1" t="str">
        <f ca="1">INDEX(Table11[], MATCH(H39, Table11[Clean Range], 0), 3)</f>
        <v>Europe</v>
      </c>
      <c r="H39" s="1" t="str">
        <f t="shared" ca="1" si="1"/>
        <v>Europe</v>
      </c>
      <c r="I39" s="1" t="str">
        <f t="shared" ca="1" si="8"/>
        <v>Europe</v>
      </c>
      <c r="J39" s="31" t="e">
        <f ca="1">IF(G39=ConsRegion, NA(), IF(SubSelCountry=F39, NA(), IFERROR(CHOOSE(AllJobsSelected, Q39, S39), NA())))</f>
        <v>#N/A</v>
      </c>
      <c r="K39" s="9" t="e">
        <f ca="1">IF(G39=ConsRegion, NA(), IF(SubSelCountry=F39, NA(), IF(ISERROR(J39)=TRUE, NA(),CHOOSE(AllJobsSelected, R39, T39))))</f>
        <v>#N/A</v>
      </c>
      <c r="L39" s="9">
        <f ca="1">IF(G39=ConsRegion, IF(SubSelCountry=F39, NA(), IFERROR(CHOOSE(AllJobsSelected, Q39, S39), NA())), NA())</f>
        <v>33839.082122124091</v>
      </c>
      <c r="M39" s="9">
        <f ca="1">IF(G39=ConsRegion, IF(SubSelCountry=F39, NA(), IF(ISERROR(L39)=TRUE, NA(),CHOOSE(AllJobsSelected, R39, T39))), NA())</f>
        <v>149907.13380100971</v>
      </c>
      <c r="N39" s="11" t="e">
        <f ca="1">IF(SubSelCountry=F39, CHOOSE(AllJobsSelected, Q39, S39), NA())</f>
        <v>#N/A</v>
      </c>
      <c r="O39" s="9" t="e">
        <f ca="1">IF(SubSelCountry=F39, IF(ISERROR(N39)=TRUE, NA(),CHOOSE(AllJobsSelected, R39, T39)), NA())</f>
        <v>#N/A</v>
      </c>
      <c r="Q39" s="31">
        <f ca="1">GETPIVOTDATA(Q$4&amp;"",Pivot!$A$3,"Clean Country",$H39)</f>
        <v>25597.636761094898</v>
      </c>
      <c r="R39" s="111">
        <f ca="1">GETPIVOTDATA(R$4&amp;"",Pivot!$A$3,"Clean Country",$H39)</f>
        <v>113397.53085165039</v>
      </c>
      <c r="S39" s="31">
        <f ca="1">IF(GETPIVOTDATA(S$4&amp;"",Pivot!$A$3,"Job Type",SelJobType,"Clean Country",$H39)=0, NA(), GETPIVOTDATA(S$4&amp;"",Pivot!$A$3,"Job Type",SelJobType,"Clean Country",$H39))</f>
        <v>33839.082122124091</v>
      </c>
      <c r="T39" s="111">
        <f ca="1">GETPIVOTDATA(T$4&amp;"",Pivot!$A$3,"Job Type",SelJobType,"Clean Country",$H39)</f>
        <v>149907.13380100971</v>
      </c>
    </row>
    <row r="40" spans="5:20" x14ac:dyDescent="0.2">
      <c r="E40" s="13">
        <v>34</v>
      </c>
      <c r="F40" s="1" t="str">
        <f t="shared" ca="1" si="9"/>
        <v>Finland (1)</v>
      </c>
      <c r="G40" s="1" t="str">
        <f ca="1">INDEX(Table11[], MATCH(H40, Table11[Clean Range], 0), 3)</f>
        <v>Europe</v>
      </c>
      <c r="H40" s="1" t="str">
        <f t="shared" ca="1" si="1"/>
        <v>Finland</v>
      </c>
      <c r="I40" s="1" t="str">
        <f t="shared" ca="1" si="8"/>
        <v>Finland</v>
      </c>
      <c r="J40" s="31" t="e">
        <f ca="1">IF(G40=ConsRegion, NA(), IF(SubSelCountry=F40, NA(), IFERROR(CHOOSE(AllJobsSelected, Q40, S40), NA())))</f>
        <v>#N/A</v>
      </c>
      <c r="K40" s="9" t="e">
        <f ca="1">IF(G40=ConsRegion, NA(), IF(SubSelCountry=F40, NA(), IF(ISERROR(J40)=TRUE, NA(),CHOOSE(AllJobsSelected, R40, T40))))</f>
        <v>#N/A</v>
      </c>
      <c r="L40" s="9">
        <f ca="1">IF(G40=ConsRegion, IF(SubSelCountry=F40, NA(), IFERROR(CHOOSE(AllJobsSelected, Q40, S40), NA())), NA())</f>
        <v>20303.449273274455</v>
      </c>
      <c r="M40" s="9">
        <f ca="1">IF(G40=ConsRegion, IF(SubSelCountry=F40, NA(), IF(ISERROR(L40)=TRUE, NA(),CHOOSE(AllJobsSelected, R40, T40))), NA())</f>
        <v>89944.280280605832</v>
      </c>
      <c r="N40" s="11" t="e">
        <f ca="1">IF(SubSelCountry=F40, CHOOSE(AllJobsSelected, Q40, S40), NA())</f>
        <v>#N/A</v>
      </c>
      <c r="O40" s="9" t="e">
        <f ca="1">IF(SubSelCountry=F40, IF(ISERROR(N40)=TRUE, NA(),CHOOSE(AllJobsSelected, R40, T40)), NA())</f>
        <v>#N/A</v>
      </c>
      <c r="Q40" s="31">
        <f ca="1">GETPIVOTDATA(Q$4&amp;"",Pivot!$A$3,"Clean Country",$H40)</f>
        <v>17017.926758472709</v>
      </c>
      <c r="R40" s="111">
        <f ca="1">GETPIVOTDATA(R$4&amp;"",Pivot!$A$3,"Clean Country",$H40)</f>
        <v>75389.415540034111</v>
      </c>
      <c r="S40" s="31">
        <f ca="1">IF(GETPIVOTDATA(S$4&amp;"",Pivot!$A$3,"Job Type",SelJobType,"Clean Country",$H40)=0, NA(), GETPIVOTDATA(S$4&amp;"",Pivot!$A$3,"Job Type",SelJobType,"Clean Country",$H40))</f>
        <v>20303.449273274455</v>
      </c>
      <c r="T40" s="111">
        <f ca="1">GETPIVOTDATA(T$4&amp;"",Pivot!$A$3,"Job Type",SelJobType,"Clean Country",$H40)</f>
        <v>89944.280280605832</v>
      </c>
    </row>
    <row r="41" spans="5:20" x14ac:dyDescent="0.2">
      <c r="E41" s="13">
        <v>35</v>
      </c>
      <c r="F41" s="1" t="str">
        <f t="shared" ca="1" si="9"/>
        <v>France (1)</v>
      </c>
      <c r="G41" s="1" t="str">
        <f ca="1">INDEX(Table11[], MATCH(H41, Table11[Clean Range], 0), 3)</f>
        <v>Europe</v>
      </c>
      <c r="H41" s="1" t="str">
        <f t="shared" ca="1" si="1"/>
        <v>France</v>
      </c>
      <c r="I41" s="1" t="str">
        <f t="shared" ca="1" si="8"/>
        <v>France</v>
      </c>
      <c r="J41" s="31" t="e">
        <f ca="1">IF(G41=ConsRegion, NA(), IF(SubSelCountry=F41, NA(), IFERROR(CHOOSE(AllJobsSelected, Q41, S41), NA())))</f>
        <v>#N/A</v>
      </c>
      <c r="K41" s="9" t="e">
        <f ca="1">IF(G41=ConsRegion, NA(), IF(SubSelCountry=F41, NA(), IF(ISERROR(J41)=TRUE, NA(),CHOOSE(AllJobsSelected, R41, T41))))</f>
        <v>#N/A</v>
      </c>
      <c r="L41" s="9">
        <f ca="1">IF(G41=ConsRegion, IF(SubSelCountry=F41, NA(), IFERROR(CHOOSE(AllJobsSelected, Q41, S41), NA())), NA())</f>
        <v>9463.4721188991098</v>
      </c>
      <c r="M41" s="9">
        <f ca="1">IF(G41=ConsRegion, IF(SubSelCountry=F41, NA(), IF(ISERROR(L41)=TRUE, NA(),CHOOSE(AllJobsSelected, R41, T41))), NA())</f>
        <v>41923.181486723057</v>
      </c>
      <c r="N41" s="11" t="e">
        <f ca="1">IF(SubSelCountry=F41, CHOOSE(AllJobsSelected, Q41, S41), NA())</f>
        <v>#N/A</v>
      </c>
      <c r="O41" s="9" t="e">
        <f ca="1">IF(SubSelCountry=F41, IF(ISERROR(N41)=TRUE, NA(),CHOOSE(AllJobsSelected, R41, T41)), NA())</f>
        <v>#N/A</v>
      </c>
      <c r="Q41" s="31">
        <f ca="1">GETPIVOTDATA(Q$4&amp;"",Pivot!$A$3,"Clean Country",$H41)</f>
        <v>12856.145609287423</v>
      </c>
      <c r="R41" s="111">
        <f ca="1">GETPIVOTDATA(R$4&amp;"",Pivot!$A$3,"Clean Country",$H41)</f>
        <v>56952.725049143286</v>
      </c>
      <c r="S41" s="31">
        <f ca="1">IF(GETPIVOTDATA(S$4&amp;"",Pivot!$A$3,"Job Type",SelJobType,"Clean Country",$H41)=0, NA(), GETPIVOTDATA(S$4&amp;"",Pivot!$A$3,"Job Type",SelJobType,"Clean Country",$H41))</f>
        <v>9463.4721188991098</v>
      </c>
      <c r="T41" s="111">
        <f ca="1">GETPIVOTDATA(T$4&amp;"",Pivot!$A$3,"Job Type",SelJobType,"Clean Country",$H41)</f>
        <v>41923.181486723057</v>
      </c>
    </row>
    <row r="42" spans="5:20" x14ac:dyDescent="0.2">
      <c r="E42" s="13">
        <v>36</v>
      </c>
      <c r="F42" s="1" t="str">
        <f t="shared" ca="1" si="9"/>
        <v>Germany (4)</v>
      </c>
      <c r="G42" s="1" t="str">
        <f ca="1">INDEX(Table11[], MATCH(H42, Table11[Clean Range], 0), 3)</f>
        <v>Europe</v>
      </c>
      <c r="H42" s="1" t="str">
        <f t="shared" ca="1" si="1"/>
        <v>Germany</v>
      </c>
      <c r="I42" s="1" t="str">
        <f t="shared" ref="I42" ca="1" si="10">H42</f>
        <v>Germany</v>
      </c>
      <c r="J42" s="31" t="e">
        <f ca="1">IF(G42=ConsRegion, NA(), IF(SubSelCountry=F42, NA(), IFERROR(CHOOSE(AllJobsSelected, Q42, S42), NA())))</f>
        <v>#N/A</v>
      </c>
      <c r="K42" s="9" t="e">
        <f ca="1">IF(G42=ConsRegion, NA(), IF(SubSelCountry=F42, NA(), IF(ISERROR(J42)=TRUE, NA(),CHOOSE(AllJobsSelected, R42, T42))))</f>
        <v>#N/A</v>
      </c>
      <c r="L42" s="9">
        <f ca="1">IF(G42=ConsRegion, IF(SubSelCountry=F42, NA(), IFERROR(CHOOSE(AllJobsSelected, Q42, S42), NA())), NA())</f>
        <v>16827.444271032215</v>
      </c>
      <c r="M42" s="9">
        <f ca="1">IF(G42=ConsRegion, IF(SubSelCountry=F42, NA(), IF(ISERROR(L42)=TRUE, NA(),CHOOSE(AllJobsSelected, R42, T42))), NA())</f>
        <v>74545.578120672697</v>
      </c>
      <c r="N42" s="11" t="e">
        <f ca="1">IF(SubSelCountry=F42, CHOOSE(AllJobsSelected, Q42, S42), NA())</f>
        <v>#N/A</v>
      </c>
      <c r="O42" s="9" t="e">
        <f ca="1">IF(SubSelCountry=F42, IF(ISERROR(N42)=TRUE, NA(),CHOOSE(AllJobsSelected, R42, T42)), NA())</f>
        <v>#N/A</v>
      </c>
      <c r="Q42" s="31">
        <f ca="1">GETPIVOTDATA(Q$4&amp;"",Pivot!$A$3,"Clean Country",$H42)</f>
        <v>17976.782622493829</v>
      </c>
      <c r="R42" s="111">
        <f ca="1">GETPIVOTDATA(R$4&amp;"",Pivot!$A$3,"Clean Country",$H42)</f>
        <v>79637.147017647629</v>
      </c>
      <c r="S42" s="31">
        <f ca="1">IF(GETPIVOTDATA(S$4&amp;"",Pivot!$A$3,"Job Type",SelJobType,"Clean Country",$H42)=0, NA(), GETPIVOTDATA(S$4&amp;"",Pivot!$A$3,"Job Type",SelJobType,"Clean Country",$H42))</f>
        <v>16827.444271032215</v>
      </c>
      <c r="T42" s="111">
        <f ca="1">GETPIVOTDATA(T$4&amp;"",Pivot!$A$3,"Job Type",SelJobType,"Clean Country",$H42)</f>
        <v>74545.578120672697</v>
      </c>
    </row>
    <row r="43" spans="5:20" x14ac:dyDescent="0.2">
      <c r="E43" s="13">
        <v>37</v>
      </c>
      <c r="F43" s="1" t="str">
        <f t="shared" ca="1" si="9"/>
        <v>Ghana</v>
      </c>
      <c r="G43" s="1" t="str">
        <f ca="1">INDEX(Table11[], MATCH(H43, Table11[Clean Range], 0), 3)</f>
        <v>Africa</v>
      </c>
      <c r="H43" s="1" t="str">
        <f t="shared" ca="1" si="1"/>
        <v>Ghana</v>
      </c>
      <c r="I43" s="1" t="str">
        <f t="shared" ref="I43" ca="1" si="11">H43</f>
        <v>Ghana</v>
      </c>
      <c r="J43" s="31" t="e">
        <f ca="1">IF(G43=ConsRegion, NA(), IF(SubSelCountry=F43, NA(), IFERROR(CHOOSE(AllJobsSelected, Q43, S43), NA())))</f>
        <v>#N/A</v>
      </c>
      <c r="K43" s="9" t="e">
        <f ca="1">IF(G43=ConsRegion, NA(), IF(SubSelCountry=F43, NA(), IF(ISERROR(J43)=TRUE, NA(),CHOOSE(AllJobsSelected, R43, T43))))</f>
        <v>#N/A</v>
      </c>
      <c r="L43" s="9" t="e">
        <f ca="1">IF(G43=ConsRegion, IF(SubSelCountry=F43, NA(), IFERROR(CHOOSE(AllJobsSelected, Q43, S43), NA())), NA())</f>
        <v>#N/A</v>
      </c>
      <c r="M43" s="9" t="e">
        <f ca="1">IF(G43=ConsRegion, IF(SubSelCountry=F43, NA(), IF(ISERROR(L43)=TRUE, NA(),CHOOSE(AllJobsSelected, R43, T43))), NA())</f>
        <v>#N/A</v>
      </c>
      <c r="N43" s="11" t="e">
        <f ca="1">IF(SubSelCountry=F43, CHOOSE(AllJobsSelected, Q43, S43), NA())</f>
        <v>#N/A</v>
      </c>
      <c r="O43" s="9" t="e">
        <f ca="1">IF(SubSelCountry=F43, IF(ISERROR(N43)=TRUE, NA(),CHOOSE(AllJobsSelected, R43, T43)), NA())</f>
        <v>#N/A</v>
      </c>
      <c r="Q43" s="31" t="e">
        <f ca="1">GETPIVOTDATA(Q$4&amp;"",Pivot!$A$3,"Clean Country",$H43)</f>
        <v>#DIV/0!</v>
      </c>
      <c r="R43" s="111">
        <f ca="1">GETPIVOTDATA(R$4&amp;"",Pivot!$A$3,"Clean Country",$H43)</f>
        <v>18000</v>
      </c>
      <c r="S43" s="31" t="e">
        <f ca="1">IF(GETPIVOTDATA(S$4&amp;"",Pivot!$A$3,"Job Type",SelJobType,"Clean Country",$H43)=0, NA(), GETPIVOTDATA(S$4&amp;"",Pivot!$A$3,"Job Type",SelJobType,"Clean Country",$H43))</f>
        <v>#N/A</v>
      </c>
      <c r="T43" s="111">
        <f ca="1">GETPIVOTDATA(T$4&amp;"",Pivot!$A$3,"Job Type",SelJobType,"Clean Country",$H43)</f>
        <v>0</v>
      </c>
    </row>
    <row r="44" spans="5:20" x14ac:dyDescent="0.2">
      <c r="E44" s="13">
        <v>38</v>
      </c>
      <c r="F44" s="1" t="str">
        <f t="shared" ca="1" si="9"/>
        <v>Greece</v>
      </c>
      <c r="G44" s="1" t="str">
        <f ca="1">INDEX(Table11[], MATCH(H44, Table11[Clean Range], 0), 3)</f>
        <v>Europe</v>
      </c>
      <c r="H44" s="1" t="str">
        <f t="shared" ca="1" si="1"/>
        <v>Greece</v>
      </c>
      <c r="I44" s="1" t="str">
        <f t="shared" ref="I44" ca="1" si="12">H44</f>
        <v>Greece</v>
      </c>
      <c r="J44" s="31" t="e">
        <f ca="1">IF(G44=ConsRegion, NA(), IF(SubSelCountry=F44, NA(), IFERROR(CHOOSE(AllJobsSelected, Q44, S44), NA())))</f>
        <v>#N/A</v>
      </c>
      <c r="K44" s="9" t="e">
        <f ca="1">IF(G44=ConsRegion, NA(), IF(SubSelCountry=F44, NA(), IF(ISERROR(J44)=TRUE, NA(),CHOOSE(AllJobsSelected, R44, T44))))</f>
        <v>#N/A</v>
      </c>
      <c r="L44" s="9" t="e">
        <f ca="1">IF(G44=ConsRegion, IF(SubSelCountry=F44, NA(), IFERROR(CHOOSE(AllJobsSelected, Q44, S44), NA())), NA())</f>
        <v>#N/A</v>
      </c>
      <c r="M44" s="9" t="e">
        <f ca="1">IF(G44=ConsRegion, IF(SubSelCountry=F44, NA(), IF(ISERROR(L44)=TRUE, NA(),CHOOSE(AllJobsSelected, R44, T44))), NA())</f>
        <v>#N/A</v>
      </c>
      <c r="N44" s="11" t="e">
        <f ca="1">IF(SubSelCountry=F44, CHOOSE(AllJobsSelected, Q44, S44), NA())</f>
        <v>#N/A</v>
      </c>
      <c r="O44" s="9" t="e">
        <f ca="1">IF(SubSelCountry=F44, IF(ISERROR(N44)=TRUE, NA(),CHOOSE(AllJobsSelected, R44, T44)), NA())</f>
        <v>#N/A</v>
      </c>
      <c r="Q44" s="31">
        <f ca="1">GETPIVOTDATA(Q$4&amp;"",Pivot!$A$3,"Clean Country",$H44)</f>
        <v>6786.9345499175442</v>
      </c>
      <c r="R44" s="111">
        <f ca="1">GETPIVOTDATA(R$4&amp;"",Pivot!$A$3,"Clean Country",$H44)</f>
        <v>30066.120056134718</v>
      </c>
      <c r="S44" s="31" t="e">
        <f ca="1">IF(GETPIVOTDATA(S$4&amp;"",Pivot!$A$3,"Job Type",SelJobType,"Clean Country",$H44)=0, NA(), GETPIVOTDATA(S$4&amp;"",Pivot!$A$3,"Job Type",SelJobType,"Clean Country",$H44))</f>
        <v>#N/A</v>
      </c>
      <c r="T44" s="111">
        <f ca="1">GETPIVOTDATA(T$4&amp;"",Pivot!$A$3,"Job Type",SelJobType,"Clean Country",$H44)</f>
        <v>0</v>
      </c>
    </row>
    <row r="45" spans="5:20" x14ac:dyDescent="0.2">
      <c r="E45" s="13">
        <v>39</v>
      </c>
      <c r="F45" s="1" t="str">
        <f t="shared" ca="1" si="9"/>
        <v>Guyana</v>
      </c>
      <c r="G45" s="1" t="str">
        <f ca="1">INDEX(Table11[], MATCH(H45, Table11[Clean Range], 0), 3)</f>
        <v>Central America</v>
      </c>
      <c r="H45" s="1" t="str">
        <f t="shared" ca="1" si="1"/>
        <v>Guyana</v>
      </c>
      <c r="I45" s="1" t="str">
        <f t="shared" ref="I45" ca="1" si="13">H45</f>
        <v>Guyana</v>
      </c>
      <c r="J45" s="31" t="e">
        <f ca="1">IF(G45=ConsRegion, NA(), IF(SubSelCountry=F45, NA(), IFERROR(CHOOSE(AllJobsSelected, Q45, S45), NA())))</f>
        <v>#N/A</v>
      </c>
      <c r="K45" s="9" t="e">
        <f ca="1">IF(G45=ConsRegion, NA(), IF(SubSelCountry=F45, NA(), IF(ISERROR(J45)=TRUE, NA(),CHOOSE(AllJobsSelected, R45, T45))))</f>
        <v>#N/A</v>
      </c>
      <c r="L45" s="9" t="e">
        <f ca="1">IF(G45=ConsRegion, IF(SubSelCountry=F45, NA(), IFERROR(CHOOSE(AllJobsSelected, Q45, S45), NA())), NA())</f>
        <v>#N/A</v>
      </c>
      <c r="M45" s="9" t="e">
        <f ca="1">IF(G45=ConsRegion, IF(SubSelCountry=F45, NA(), IF(ISERROR(L45)=TRUE, NA(),CHOOSE(AllJobsSelected, R45, T45))), NA())</f>
        <v>#N/A</v>
      </c>
      <c r="N45" s="11" t="e">
        <f ca="1">IF(SubSelCountry=F45, CHOOSE(AllJobsSelected, Q45, S45), NA())</f>
        <v>#N/A</v>
      </c>
      <c r="O45" s="9" t="e">
        <f ca="1">IF(SubSelCountry=F45, IF(ISERROR(N45)=TRUE, NA(),CHOOSE(AllJobsSelected, R45, T45)), NA())</f>
        <v>#N/A</v>
      </c>
      <c r="Q45" s="31" t="e">
        <f ca="1">GETPIVOTDATA(Q$4&amp;"",Pivot!$A$3,"Clean Country",$H45)</f>
        <v>#DIV/0!</v>
      </c>
      <c r="R45" s="111">
        <f ca="1">GETPIVOTDATA(R$4&amp;"",Pivot!$A$3,"Clean Country",$H45)</f>
        <v>6000</v>
      </c>
      <c r="S45" s="31" t="e">
        <f ca="1">IF(GETPIVOTDATA(S$4&amp;"",Pivot!$A$3,"Job Type",SelJobType,"Clean Country",$H45)=0, NA(), GETPIVOTDATA(S$4&amp;"",Pivot!$A$3,"Job Type",SelJobType,"Clean Country",$H45))</f>
        <v>#N/A</v>
      </c>
      <c r="T45" s="111">
        <f ca="1">GETPIVOTDATA(T$4&amp;"",Pivot!$A$3,"Job Type",SelJobType,"Clean Country",$H45)</f>
        <v>0</v>
      </c>
    </row>
    <row r="46" spans="5:20" x14ac:dyDescent="0.2">
      <c r="E46" s="13">
        <v>40</v>
      </c>
      <c r="F46" s="1" t="str">
        <f t="shared" ca="1" si="9"/>
        <v>Hong Kong (1)</v>
      </c>
      <c r="G46" s="1" t="str">
        <f ca="1">INDEX(Table11[], MATCH(H46, Table11[Clean Range], 0), 3)</f>
        <v>Asia</v>
      </c>
      <c r="H46" s="1" t="str">
        <f t="shared" ca="1" si="1"/>
        <v>Hong Kong</v>
      </c>
      <c r="I46" s="1" t="str">
        <f t="shared" ref="I46" ca="1" si="14">H46</f>
        <v>Hong Kong</v>
      </c>
      <c r="J46" s="31" t="e">
        <f ca="1">IF(G46=ConsRegion, NA(), IF(SubSelCountry=F46, NA(), IFERROR(CHOOSE(AllJobsSelected, Q46, S46), NA())))</f>
        <v>#N/A</v>
      </c>
      <c r="K46" s="9" t="e">
        <f ca="1">IF(G46=ConsRegion, NA(), IF(SubSelCountry=F46, NA(), IF(ISERROR(J46)=TRUE, NA(),CHOOSE(AllJobsSelected, R46, T46))))</f>
        <v>#N/A</v>
      </c>
      <c r="L46" s="9" t="e">
        <f ca="1">IF(G46=ConsRegion, IF(SubSelCountry=F46, NA(), IFERROR(CHOOSE(AllJobsSelected, Q46, S46), NA())), NA())</f>
        <v>#N/A</v>
      </c>
      <c r="M46" s="9" t="e">
        <f ca="1">IF(G46=ConsRegion, IF(SubSelCountry=F46, NA(), IF(ISERROR(L46)=TRUE, NA(),CHOOSE(AllJobsSelected, R46, T46))), NA())</f>
        <v>#N/A</v>
      </c>
      <c r="N46" s="11" t="e">
        <f ca="1">IF(SubSelCountry=F46, CHOOSE(AllJobsSelected, Q46, S46), NA())</f>
        <v>#N/A</v>
      </c>
      <c r="O46" s="9" t="e">
        <f ca="1">IF(SubSelCountry=F46, IF(ISERROR(N46)=TRUE, NA(),CHOOSE(AllJobsSelected, R46, T46)), NA())</f>
        <v>#N/A</v>
      </c>
      <c r="Q46" s="31" t="e">
        <f ca="1">GETPIVOTDATA(Q$4&amp;"",Pivot!$A$3,"Clean Country",$H46)</f>
        <v>#DIV/0!</v>
      </c>
      <c r="R46" s="111">
        <f ca="1">GETPIVOTDATA(R$4&amp;"",Pivot!$A$3,"Clean Country",$H46)</f>
        <v>20000</v>
      </c>
      <c r="S46" s="31" t="e">
        <f ca="1">IF(GETPIVOTDATA(S$4&amp;"",Pivot!$A$3,"Job Type",SelJobType,"Clean Country",$H46)=0, NA(), GETPIVOTDATA(S$4&amp;"",Pivot!$A$3,"Job Type",SelJobType,"Clean Country",$H46))</f>
        <v>#DIV/0!</v>
      </c>
      <c r="T46" s="111">
        <f ca="1">GETPIVOTDATA(T$4&amp;"",Pivot!$A$3,"Job Type",SelJobType,"Clean Country",$H46)</f>
        <v>20000</v>
      </c>
    </row>
    <row r="47" spans="5:20" x14ac:dyDescent="0.2">
      <c r="E47" s="13">
        <v>41</v>
      </c>
      <c r="F47" s="1" t="str">
        <f t="shared" ca="1" si="9"/>
        <v>Hungary (1)</v>
      </c>
      <c r="G47" s="1" t="str">
        <f ca="1">INDEX(Table11[], MATCH(H47, Table11[Clean Range], 0), 3)</f>
        <v>Europe</v>
      </c>
      <c r="H47" s="1" t="str">
        <f t="shared" ca="1" si="1"/>
        <v>Hungary</v>
      </c>
      <c r="I47" s="1" t="str">
        <f t="shared" ref="I47:I58" ca="1" si="15">H47</f>
        <v>Hungary</v>
      </c>
      <c r="J47" s="31" t="e">
        <f ca="1">IF(G47=ConsRegion, NA(), IF(SubSelCountry=F47, NA(), IFERROR(CHOOSE(AllJobsSelected, Q47, S47), NA())))</f>
        <v>#N/A</v>
      </c>
      <c r="K47" s="9" t="e">
        <f ca="1">IF(G47=ConsRegion, NA(), IF(SubSelCountry=F47, NA(), IF(ISERROR(J47)=TRUE, NA(),CHOOSE(AllJobsSelected, R47, T47))))</f>
        <v>#N/A</v>
      </c>
      <c r="L47" s="9">
        <f ca="1">IF(G47=ConsRegion, IF(SubSelCountry=F47, NA(), IFERROR(CHOOSE(AllJobsSelected, Q47, S47), NA())), NA())</f>
        <v>2600.1606576381287</v>
      </c>
      <c r="M47" s="9">
        <f ca="1">IF(G47=ConsRegion, IF(SubSelCountry=F47, NA(), IF(ISERROR(L47)=TRUE, NA(),CHOOSE(AllJobsSelected, R47, T47))), NA())</f>
        <v>11518.711713336908</v>
      </c>
      <c r="N47" s="11" t="e">
        <f ca="1">IF(SubSelCountry=F47, CHOOSE(AllJobsSelected, Q47, S47), NA())</f>
        <v>#N/A</v>
      </c>
      <c r="O47" s="9" t="e">
        <f ca="1">IF(SubSelCountry=F47, IF(ISERROR(N47)=TRUE, NA(),CHOOSE(AllJobsSelected, R47, T47)), NA())</f>
        <v>#N/A</v>
      </c>
      <c r="Q47" s="31">
        <f ca="1">GETPIVOTDATA(Q$4&amp;"",Pivot!$A$3,"Clean Country",$H47)</f>
        <v>5579.3108907225869</v>
      </c>
      <c r="R47" s="111">
        <f ca="1">GETPIVOTDATA(R$4&amp;"",Pivot!$A$3,"Clean Country",$H47)</f>
        <v>24716.347245901059</v>
      </c>
      <c r="S47" s="31">
        <f ca="1">IF(GETPIVOTDATA(S$4&amp;"",Pivot!$A$3,"Job Type",SelJobType,"Clean Country",$H47)=0, NA(), GETPIVOTDATA(S$4&amp;"",Pivot!$A$3,"Job Type",SelJobType,"Clean Country",$H47))</f>
        <v>2600.1606576381287</v>
      </c>
      <c r="T47" s="111">
        <f ca="1">GETPIVOTDATA(T$4&amp;"",Pivot!$A$3,"Job Type",SelJobType,"Clean Country",$H47)</f>
        <v>11518.711713336908</v>
      </c>
    </row>
    <row r="48" spans="5:20" x14ac:dyDescent="0.2">
      <c r="E48" s="13">
        <v>42</v>
      </c>
      <c r="F48" s="1" t="str">
        <f t="shared" ca="1" si="9"/>
        <v>Iceland (1)</v>
      </c>
      <c r="G48" s="1" t="str">
        <f ca="1">INDEX(Table11[], MATCH(H48, Table11[Clean Range], 0), 3)</f>
        <v>Europe</v>
      </c>
      <c r="H48" s="1" t="str">
        <f t="shared" ca="1" si="1"/>
        <v>Iceland</v>
      </c>
      <c r="I48" s="1" t="str">
        <f t="shared" ca="1" si="15"/>
        <v>Iceland</v>
      </c>
      <c r="J48" s="31" t="e">
        <f ca="1">IF(G48=ConsRegion, NA(), IF(SubSelCountry=F48, NA(), IFERROR(CHOOSE(AllJobsSelected, Q48, S48), NA())))</f>
        <v>#N/A</v>
      </c>
      <c r="K48" s="9" t="e">
        <f ca="1">IF(G48=ConsRegion, NA(), IF(SubSelCountry=F48, NA(), IF(ISERROR(J48)=TRUE, NA(),CHOOSE(AllJobsSelected, R48, T48))))</f>
        <v>#N/A</v>
      </c>
      <c r="L48" s="9" t="e">
        <f ca="1">IF(G48=ConsRegion, IF(SubSelCountry=F48, NA(), IFERROR(CHOOSE(AllJobsSelected, Q48, S48), NA())), NA())</f>
        <v>#N/A</v>
      </c>
      <c r="M48" s="9" t="e">
        <f ca="1">IF(G48=ConsRegion, IF(SubSelCountry=F48, NA(), IF(ISERROR(L48)=TRUE, NA(),CHOOSE(AllJobsSelected, R48, T48))), NA())</f>
        <v>#N/A</v>
      </c>
      <c r="N48" s="11" t="e">
        <f ca="1">IF(SubSelCountry=F48, CHOOSE(AllJobsSelected, Q48, S48), NA())</f>
        <v>#N/A</v>
      </c>
      <c r="O48" s="9" t="e">
        <f ca="1">IF(SubSelCountry=F48, IF(ISERROR(N48)=TRUE, NA(),CHOOSE(AllJobsSelected, R48, T48)), NA())</f>
        <v>#N/A</v>
      </c>
      <c r="Q48" s="31" t="e">
        <f ca="1">GETPIVOTDATA(Q$4&amp;"",Pivot!$A$3,"Clean Country",$H48)</f>
        <v>#DIV/0!</v>
      </c>
      <c r="R48" s="111">
        <f ca="1">GETPIVOTDATA(R$4&amp;"",Pivot!$A$3,"Clean Country",$H48)</f>
        <v>41731</v>
      </c>
      <c r="S48" s="31" t="e">
        <f ca="1">IF(GETPIVOTDATA(S$4&amp;"",Pivot!$A$3,"Job Type",SelJobType,"Clean Country",$H48)=0, NA(), GETPIVOTDATA(S$4&amp;"",Pivot!$A$3,"Job Type",SelJobType,"Clean Country",$H48))</f>
        <v>#DIV/0!</v>
      </c>
      <c r="T48" s="111">
        <f ca="1">GETPIVOTDATA(T$4&amp;"",Pivot!$A$3,"Job Type",SelJobType,"Clean Country",$H48)</f>
        <v>41731</v>
      </c>
    </row>
    <row r="49" spans="5:20" x14ac:dyDescent="0.2">
      <c r="E49" s="13">
        <v>43</v>
      </c>
      <c r="F49" s="1" t="str">
        <f t="shared" ca="1" si="9"/>
        <v>India (188)</v>
      </c>
      <c r="G49" s="1" t="str">
        <f ca="1">INDEX(Table11[], MATCH(H49, Table11[Clean Range], 0), 3)</f>
        <v>Asia</v>
      </c>
      <c r="H49" s="1" t="str">
        <f t="shared" ca="1" si="1"/>
        <v>India</v>
      </c>
      <c r="I49" s="1" t="str">
        <f t="shared" ca="1" si="15"/>
        <v>India</v>
      </c>
      <c r="J49" s="31">
        <f ca="1">IF(G49=ConsRegion, NA(), IF(SubSelCountry=F49, NA(), IFERROR(CHOOSE(AllJobsSelected, Q49, S49), NA())))</f>
        <v>6975.8976711892747</v>
      </c>
      <c r="K49" s="9">
        <f ca="1">IF(G49=ConsRegion, NA(), IF(SubSelCountry=F49, NA(), IF(ISERROR(J49)=TRUE, NA(),CHOOSE(AllJobsSelected, R49, T49))))</f>
        <v>11300.954227326614</v>
      </c>
      <c r="L49" s="9" t="e">
        <f ca="1">IF(G49=ConsRegion, IF(SubSelCountry=F49, NA(), IFERROR(CHOOSE(AllJobsSelected, Q49, S49), NA())), NA())</f>
        <v>#N/A</v>
      </c>
      <c r="M49" s="9" t="e">
        <f ca="1">IF(G49=ConsRegion, IF(SubSelCountry=F49, NA(), IF(ISERROR(L49)=TRUE, NA(),CHOOSE(AllJobsSelected, R49, T49))), NA())</f>
        <v>#N/A</v>
      </c>
      <c r="N49" s="11" t="e">
        <f ca="1">IF(SubSelCountry=F49, CHOOSE(AllJobsSelected, Q49, S49), NA())</f>
        <v>#N/A</v>
      </c>
      <c r="O49" s="9" t="e">
        <f ca="1">IF(SubSelCountry=F49, IF(ISERROR(N49)=TRUE, NA(),CHOOSE(AllJobsSelected, R49, T49)), NA())</f>
        <v>#N/A</v>
      </c>
      <c r="Q49" s="31">
        <f ca="1">GETPIVOTDATA(Q$4&amp;"",Pivot!$A$3,"Clean Country",$H49)</f>
        <v>8354.3587878442431</v>
      </c>
      <c r="R49" s="111">
        <f ca="1">GETPIVOTDATA(R$4&amp;"",Pivot!$A$3,"Clean Country",$H49)</f>
        <v>13534.061236307709</v>
      </c>
      <c r="S49" s="31">
        <f ca="1">IF(GETPIVOTDATA(S$4&amp;"",Pivot!$A$3,"Job Type",SelJobType,"Clean Country",$H49)=0, NA(), GETPIVOTDATA(S$4&amp;"",Pivot!$A$3,"Job Type",SelJobType,"Clean Country",$H49))</f>
        <v>6975.8976711892747</v>
      </c>
      <c r="T49" s="111">
        <f ca="1">GETPIVOTDATA(T$4&amp;"",Pivot!$A$3,"Job Type",SelJobType,"Clean Country",$H49)</f>
        <v>11300.954227326614</v>
      </c>
    </row>
    <row r="50" spans="5:20" x14ac:dyDescent="0.2">
      <c r="E50" s="13">
        <v>44</v>
      </c>
      <c r="F50" s="1" t="str">
        <f t="shared" ca="1" si="9"/>
        <v>Indonesia (4)</v>
      </c>
      <c r="G50" s="1" t="str">
        <f ca="1">INDEX(Table11[], MATCH(H50, Table11[Clean Range], 0), 3)</f>
        <v>Australasia</v>
      </c>
      <c r="H50" s="1" t="str">
        <f t="shared" ca="1" si="1"/>
        <v>Indonesia</v>
      </c>
      <c r="I50" s="1" t="str">
        <f t="shared" ca="1" si="15"/>
        <v>Indonesia</v>
      </c>
      <c r="J50" s="31">
        <f ca="1">IF(G50=ConsRegion, NA(), IF(SubSelCountry=F50, NA(), IFERROR(CHOOSE(AllJobsSelected, Q50, S50), NA())))</f>
        <v>3351.8998352282424</v>
      </c>
      <c r="K50" s="9">
        <f ca="1">IF(G50=ConsRegion, NA(), IF(SubSelCountry=F50, NA(), IF(ISERROR(J50)=TRUE, NA(),CHOOSE(AllJobsSelected, R50, T50))))</f>
        <v>8245.6735946614772</v>
      </c>
      <c r="L50" s="9" t="e">
        <f ca="1">IF(G50=ConsRegion, IF(SubSelCountry=F50, NA(), IFERROR(CHOOSE(AllJobsSelected, Q50, S50), NA())), NA())</f>
        <v>#N/A</v>
      </c>
      <c r="M50" s="9" t="e">
        <f ca="1">IF(G50=ConsRegion, IF(SubSelCountry=F50, NA(), IF(ISERROR(L50)=TRUE, NA(),CHOOSE(AllJobsSelected, R50, T50))), NA())</f>
        <v>#N/A</v>
      </c>
      <c r="N50" s="11" t="e">
        <f ca="1">IF(SubSelCountry=F50, CHOOSE(AllJobsSelected, Q50, S50), NA())</f>
        <v>#N/A</v>
      </c>
      <c r="O50" s="9" t="e">
        <f ca="1">IF(SubSelCountry=F50, IF(ISERROR(N50)=TRUE, NA(),CHOOSE(AllJobsSelected, R50, T50)), NA())</f>
        <v>#N/A</v>
      </c>
      <c r="Q50" s="31">
        <f ca="1">GETPIVOTDATA(Q$4&amp;"",Pivot!$A$3,"Clean Country",$H50)</f>
        <v>11736.925527370218</v>
      </c>
      <c r="R50" s="111">
        <f ca="1">GETPIVOTDATA(R$4&amp;"",Pivot!$A$3,"Clean Country",$H50)</f>
        <v>28872.83679733074</v>
      </c>
      <c r="S50" s="31">
        <f ca="1">IF(GETPIVOTDATA(S$4&amp;"",Pivot!$A$3,"Job Type",SelJobType,"Clean Country",$H50)=0, NA(), GETPIVOTDATA(S$4&amp;"",Pivot!$A$3,"Job Type",SelJobType,"Clean Country",$H50))</f>
        <v>3351.8998352282424</v>
      </c>
      <c r="T50" s="111">
        <f ca="1">GETPIVOTDATA(T$4&amp;"",Pivot!$A$3,"Job Type",SelJobType,"Clean Country",$H50)</f>
        <v>8245.6735946614772</v>
      </c>
    </row>
    <row r="51" spans="5:20" x14ac:dyDescent="0.2">
      <c r="E51" s="13">
        <v>45</v>
      </c>
      <c r="F51" s="1" t="str">
        <f t="shared" ca="1" si="9"/>
        <v>Iran (1)</v>
      </c>
      <c r="G51" s="1" t="str">
        <f ca="1">INDEX(Table11[], MATCH(H51, Table11[Clean Range], 0), 3)</f>
        <v>Middle East</v>
      </c>
      <c r="H51" s="1" t="str">
        <f t="shared" ca="1" si="1"/>
        <v>Iran</v>
      </c>
      <c r="I51" s="1" t="str">
        <f t="shared" ca="1" si="15"/>
        <v>Iran</v>
      </c>
      <c r="J51" s="31" t="e">
        <f ca="1">IF(G51=ConsRegion, NA(), IF(SubSelCountry=F51, NA(), IFERROR(CHOOSE(AllJobsSelected, Q51, S51), NA())))</f>
        <v>#N/A</v>
      </c>
      <c r="K51" s="9" t="e">
        <f ca="1">IF(G51=ConsRegion, NA(), IF(SubSelCountry=F51, NA(), IF(ISERROR(J51)=TRUE, NA(),CHOOSE(AllJobsSelected, R51, T51))))</f>
        <v>#N/A</v>
      </c>
      <c r="L51" s="9" t="e">
        <f ca="1">IF(G51=ConsRegion, IF(SubSelCountry=F51, NA(), IFERROR(CHOOSE(AllJobsSelected, Q51, S51), NA())), NA())</f>
        <v>#N/A</v>
      </c>
      <c r="M51" s="9" t="e">
        <f ca="1">IF(G51=ConsRegion, IF(SubSelCountry=F51, NA(), IF(ISERROR(L51)=TRUE, NA(),CHOOSE(AllJobsSelected, R51, T51))), NA())</f>
        <v>#N/A</v>
      </c>
      <c r="N51" s="11" t="e">
        <f ca="1">IF(SubSelCountry=F51, CHOOSE(AllJobsSelected, Q51, S51), NA())</f>
        <v>#N/A</v>
      </c>
      <c r="O51" s="9" t="e">
        <f ca="1">IF(SubSelCountry=F51, IF(ISERROR(N51)=TRUE, NA(),CHOOSE(AllJobsSelected, R51, T51)), NA())</f>
        <v>#N/A</v>
      </c>
      <c r="Q51" s="31" t="e">
        <f ca="1">GETPIVOTDATA(Q$4&amp;"",Pivot!$A$3,"Clean Country",$H51)</f>
        <v>#DIV/0!</v>
      </c>
      <c r="R51" s="111">
        <f ca="1">GETPIVOTDATA(R$4&amp;"",Pivot!$A$3,"Clean Country",$H51)</f>
        <v>18000</v>
      </c>
      <c r="S51" s="31" t="e">
        <f ca="1">IF(GETPIVOTDATA(S$4&amp;"",Pivot!$A$3,"Job Type",SelJobType,"Clean Country",$H51)=0, NA(), GETPIVOTDATA(S$4&amp;"",Pivot!$A$3,"Job Type",SelJobType,"Clean Country",$H51))</f>
        <v>#DIV/0!</v>
      </c>
      <c r="T51" s="111">
        <f ca="1">GETPIVOTDATA(T$4&amp;"",Pivot!$A$3,"Job Type",SelJobType,"Clean Country",$H51)</f>
        <v>12000</v>
      </c>
    </row>
    <row r="52" spans="5:20" x14ac:dyDescent="0.2">
      <c r="E52" s="13">
        <v>46</v>
      </c>
      <c r="F52" s="1" t="str">
        <f t="shared" ca="1" si="9"/>
        <v>Ireland (3)</v>
      </c>
      <c r="G52" s="1" t="str">
        <f ca="1">INDEX(Table11[], MATCH(H52, Table11[Clean Range], 0), 3)</f>
        <v>Europe</v>
      </c>
      <c r="H52" s="1" t="str">
        <f t="shared" ca="1" si="1"/>
        <v>Ireland</v>
      </c>
      <c r="I52" s="1" t="str">
        <f t="shared" ca="1" si="15"/>
        <v>Ireland</v>
      </c>
      <c r="J52" s="31" t="e">
        <f ca="1">IF(G52=ConsRegion, NA(), IF(SubSelCountry=F52, NA(), IFERROR(CHOOSE(AllJobsSelected, Q52, S52), NA())))</f>
        <v>#N/A</v>
      </c>
      <c r="K52" s="9" t="e">
        <f ca="1">IF(G52=ConsRegion, NA(), IF(SubSelCountry=F52, NA(), IF(ISERROR(J52)=TRUE, NA(),CHOOSE(AllJobsSelected, R52, T52))))</f>
        <v>#N/A</v>
      </c>
      <c r="L52" s="9">
        <f ca="1">IF(G52=ConsRegion, IF(SubSelCountry=F52, NA(), IFERROR(CHOOSE(AllJobsSelected, Q52, S52), NA())), NA())</f>
        <v>11566.465923098913</v>
      </c>
      <c r="M52" s="9">
        <f ca="1">IF(G52=ConsRegion, IF(SubSelCountry=F52, NA(), IF(ISERROR(L52)=TRUE, NA(),CHOOSE(AllJobsSelected, R52, T52))), NA())</f>
        <v>51239.444039328177</v>
      </c>
      <c r="N52" s="11" t="e">
        <f ca="1">IF(SubSelCountry=F52, CHOOSE(AllJobsSelected, Q52, S52), NA())</f>
        <v>#N/A</v>
      </c>
      <c r="O52" s="9" t="e">
        <f ca="1">IF(SubSelCountry=F52, IF(ISERROR(N52)=TRUE, NA(),CHOOSE(AllJobsSelected, R52, T52)), NA())</f>
        <v>#N/A</v>
      </c>
      <c r="Q52" s="31">
        <f ca="1">GETPIVOTDATA(Q$4&amp;"",Pivot!$A$3,"Clean Country",$H52)</f>
        <v>13917.039452429508</v>
      </c>
      <c r="R52" s="111">
        <f ca="1">GETPIVOTDATA(R$4&amp;"",Pivot!$A$3,"Clean Country",$H52)</f>
        <v>61652.484774262724</v>
      </c>
      <c r="S52" s="31">
        <f ca="1">IF(GETPIVOTDATA(S$4&amp;"",Pivot!$A$3,"Job Type",SelJobType,"Clean Country",$H52)=0, NA(), GETPIVOTDATA(S$4&amp;"",Pivot!$A$3,"Job Type",SelJobType,"Clean Country",$H52))</f>
        <v>11566.465923098913</v>
      </c>
      <c r="T52" s="111">
        <f ca="1">GETPIVOTDATA(T$4&amp;"",Pivot!$A$3,"Job Type",SelJobType,"Clean Country",$H52)</f>
        <v>51239.444039328177</v>
      </c>
    </row>
    <row r="53" spans="5:20" x14ac:dyDescent="0.2">
      <c r="E53" s="13">
        <v>47</v>
      </c>
      <c r="F53" s="1" t="str">
        <f t="shared" ca="1" si="9"/>
        <v>Israel</v>
      </c>
      <c r="G53" s="1" t="str">
        <f ca="1">INDEX(Table11[], MATCH(H53, Table11[Clean Range], 0), 3)</f>
        <v>Middle East</v>
      </c>
      <c r="H53" s="1" t="str">
        <f t="shared" ca="1" si="1"/>
        <v>Israel</v>
      </c>
      <c r="I53" s="1" t="str">
        <f t="shared" ca="1" si="15"/>
        <v>Israel</v>
      </c>
      <c r="J53" s="31" t="e">
        <f ca="1">IF(G53=ConsRegion, NA(), IF(SubSelCountry=F53, NA(), IFERROR(CHOOSE(AllJobsSelected, Q53, S53), NA())))</f>
        <v>#N/A</v>
      </c>
      <c r="K53" s="9" t="e">
        <f ca="1">IF(G53=ConsRegion, NA(), IF(SubSelCountry=F53, NA(), IF(ISERROR(J53)=TRUE, NA(),CHOOSE(AllJobsSelected, R53, T53))))</f>
        <v>#N/A</v>
      </c>
      <c r="L53" s="9" t="e">
        <f ca="1">IF(G53=ConsRegion, IF(SubSelCountry=F53, NA(), IFERROR(CHOOSE(AllJobsSelected, Q53, S53), NA())), NA())</f>
        <v>#N/A</v>
      </c>
      <c r="M53" s="9" t="e">
        <f ca="1">IF(G53=ConsRegion, IF(SubSelCountry=F53, NA(), IF(ISERROR(L53)=TRUE, NA(),CHOOSE(AllJobsSelected, R53, T53))), NA())</f>
        <v>#N/A</v>
      </c>
      <c r="N53" s="11" t="e">
        <f ca="1">IF(SubSelCountry=F53, CHOOSE(AllJobsSelected, Q53, S53), NA())</f>
        <v>#N/A</v>
      </c>
      <c r="O53" s="9" t="e">
        <f ca="1">IF(SubSelCountry=F53, IF(ISERROR(N53)=TRUE, NA(),CHOOSE(AllJobsSelected, R53, T53)), NA())</f>
        <v>#N/A</v>
      </c>
      <c r="Q53" s="31">
        <f ca="1">GETPIVOTDATA(Q$4&amp;"",Pivot!$A$3,"Clean Country",$H53)</f>
        <v>16184.01937046005</v>
      </c>
      <c r="R53" s="111">
        <f ca="1">GETPIVOTDATA(R$4&amp;"",Pivot!$A$3,"Clean Country",$H53)</f>
        <v>66840</v>
      </c>
      <c r="S53" s="31" t="e">
        <f ca="1">IF(GETPIVOTDATA(S$4&amp;"",Pivot!$A$3,"Job Type",SelJobType,"Clean Country",$H53)=0, NA(), GETPIVOTDATA(S$4&amp;"",Pivot!$A$3,"Job Type",SelJobType,"Clean Country",$H53))</f>
        <v>#N/A</v>
      </c>
      <c r="T53" s="111">
        <f ca="1">GETPIVOTDATA(T$4&amp;"",Pivot!$A$3,"Job Type",SelJobType,"Clean Country",$H53)</f>
        <v>0</v>
      </c>
    </row>
    <row r="54" spans="5:20" x14ac:dyDescent="0.2">
      <c r="E54" s="13">
        <v>48</v>
      </c>
      <c r="F54" s="1" t="str">
        <f t="shared" ca="1" si="9"/>
        <v>Italy (2)</v>
      </c>
      <c r="G54" s="1" t="str">
        <f ca="1">INDEX(Table11[], MATCH(H54, Table11[Clean Range], 0), 3)</f>
        <v>Europe</v>
      </c>
      <c r="H54" s="1" t="str">
        <f t="shared" ca="1" si="1"/>
        <v>Italy</v>
      </c>
      <c r="I54" s="1" t="str">
        <f t="shared" ca="1" si="15"/>
        <v>Italy</v>
      </c>
      <c r="J54" s="31" t="e">
        <f ca="1">IF(G54=ConsRegion, NA(), IF(SubSelCountry=F54, NA(), IFERROR(CHOOSE(AllJobsSelected, Q54, S54), NA())))</f>
        <v>#N/A</v>
      </c>
      <c r="K54" s="9" t="e">
        <f ca="1">IF(G54=ConsRegion, NA(), IF(SubSelCountry=F54, NA(), IF(ISERROR(J54)=TRUE, NA(),CHOOSE(AllJobsSelected, R54, T54))))</f>
        <v>#N/A</v>
      </c>
      <c r="L54" s="9">
        <f ca="1">IF(G54=ConsRegion, IF(SubSelCountry=F54, NA(), IFERROR(CHOOSE(AllJobsSelected, Q54, S54), NA())), NA())</f>
        <v>11356.166542678933</v>
      </c>
      <c r="M54" s="9">
        <f ca="1">IF(G54=ConsRegion, IF(SubSelCountry=F54, NA(), IF(ISERROR(L54)=TRUE, NA(),CHOOSE(AllJobsSelected, R54, T54))), NA())</f>
        <v>50307.817784067673</v>
      </c>
      <c r="N54" s="11" t="e">
        <f ca="1">IF(SubSelCountry=F54, CHOOSE(AllJobsSelected, Q54, S54), NA())</f>
        <v>#N/A</v>
      </c>
      <c r="O54" s="9" t="e">
        <f ca="1">IF(SubSelCountry=F54, IF(ISERROR(N54)=TRUE, NA(),CHOOSE(AllJobsSelected, R54, T54)), NA())</f>
        <v>#N/A</v>
      </c>
      <c r="Q54" s="31">
        <f ca="1">GETPIVOTDATA(Q$4&amp;"",Pivot!$A$3,"Clean Country",$H54)</f>
        <v>10667.914024940816</v>
      </c>
      <c r="R54" s="111">
        <f ca="1">GETPIVOTDATA(R$4&amp;"",Pivot!$A$3,"Clean Country",$H54)</f>
        <v>47258.859130487806</v>
      </c>
      <c r="S54" s="31">
        <f ca="1">IF(GETPIVOTDATA(S$4&amp;"",Pivot!$A$3,"Job Type",SelJobType,"Clean Country",$H54)=0, NA(), GETPIVOTDATA(S$4&amp;"",Pivot!$A$3,"Job Type",SelJobType,"Clean Country",$H54))</f>
        <v>11356.166542678933</v>
      </c>
      <c r="T54" s="111">
        <f ca="1">GETPIVOTDATA(T$4&amp;"",Pivot!$A$3,"Job Type",SelJobType,"Clean Country",$H54)</f>
        <v>50307.817784067673</v>
      </c>
    </row>
    <row r="55" spans="5:20" x14ac:dyDescent="0.2">
      <c r="E55" s="13">
        <v>49</v>
      </c>
      <c r="F55" s="1" t="str">
        <f t="shared" ca="1" si="9"/>
        <v>Japan (3)</v>
      </c>
      <c r="G55" s="1" t="str">
        <f ca="1">INDEX(Table11[], MATCH(H55, Table11[Clean Range], 0), 3)</f>
        <v>Asia</v>
      </c>
      <c r="H55" s="1" t="str">
        <f t="shared" ca="1" si="1"/>
        <v>Japan</v>
      </c>
      <c r="I55" s="1" t="str">
        <f t="shared" ca="1" si="15"/>
        <v>Japan</v>
      </c>
      <c r="J55" s="31">
        <f ca="1">IF(G55=ConsRegion, NA(), IF(SubSelCountry=F55, NA(), IFERROR(CHOOSE(AllJobsSelected, Q55, S55), NA())))</f>
        <v>16241.532220287498</v>
      </c>
      <c r="K55" s="9">
        <f ca="1">IF(G55=ConsRegion, NA(), IF(SubSelCountry=F55, NA(), IF(ISERROR(J55)=TRUE, NA(),CHOOSE(AllJobsSelected, R55, T55))))</f>
        <v>67564.774036395989</v>
      </c>
      <c r="L55" s="9" t="e">
        <f ca="1">IF(G55=ConsRegion, IF(SubSelCountry=F55, NA(), IFERROR(CHOOSE(AllJobsSelected, Q55, S55), NA())), NA())</f>
        <v>#N/A</v>
      </c>
      <c r="M55" s="9" t="e">
        <f ca="1">IF(G55=ConsRegion, IF(SubSelCountry=F55, NA(), IF(ISERROR(L55)=TRUE, NA(),CHOOSE(AllJobsSelected, R55, T55))), NA())</f>
        <v>#N/A</v>
      </c>
      <c r="N55" s="11" t="e">
        <f ca="1">IF(SubSelCountry=F55, CHOOSE(AllJobsSelected, Q55, S55), NA())</f>
        <v>#N/A</v>
      </c>
      <c r="O55" s="9" t="e">
        <f ca="1">IF(SubSelCountry=F55, IF(ISERROR(N55)=TRUE, NA(),CHOOSE(AllJobsSelected, R55, T55)), NA())</f>
        <v>#N/A</v>
      </c>
      <c r="Q55" s="31">
        <f ca="1">GETPIVOTDATA(Q$4&amp;"",Pivot!$A$3,"Clean Country",$H55)</f>
        <v>16241.532220287498</v>
      </c>
      <c r="R55" s="111">
        <f ca="1">GETPIVOTDATA(R$4&amp;"",Pivot!$A$3,"Clean Country",$H55)</f>
        <v>67564.774036395989</v>
      </c>
      <c r="S55" s="31">
        <f ca="1">IF(GETPIVOTDATA(S$4&amp;"",Pivot!$A$3,"Job Type",SelJobType,"Clean Country",$H55)=0, NA(), GETPIVOTDATA(S$4&amp;"",Pivot!$A$3,"Job Type",SelJobType,"Clean Country",$H55))</f>
        <v>16241.532220287498</v>
      </c>
      <c r="T55" s="111">
        <f ca="1">GETPIVOTDATA(T$4&amp;"",Pivot!$A$3,"Job Type",SelJobType,"Clean Country",$H55)</f>
        <v>67564.774036395989</v>
      </c>
    </row>
    <row r="56" spans="5:20" x14ac:dyDescent="0.2">
      <c r="E56" s="13">
        <v>50</v>
      </c>
      <c r="F56" s="1" t="str">
        <f t="shared" ca="1" si="9"/>
        <v>Kenya</v>
      </c>
      <c r="G56" s="1" t="str">
        <f ca="1">INDEX(Table11[], MATCH(H56, Table11[Clean Range], 0), 3)</f>
        <v>Africa</v>
      </c>
      <c r="H56" s="1" t="str">
        <f t="shared" ca="1" si="1"/>
        <v>Kenya</v>
      </c>
      <c r="I56" s="1" t="str">
        <f t="shared" ca="1" si="15"/>
        <v>Kenya</v>
      </c>
      <c r="J56" s="31" t="e">
        <f ca="1">IF(G56=ConsRegion, NA(), IF(SubSelCountry=F56, NA(), IFERROR(CHOOSE(AllJobsSelected, Q56, S56), NA())))</f>
        <v>#N/A</v>
      </c>
      <c r="K56" s="9" t="e">
        <f ca="1">IF(G56=ConsRegion, NA(), IF(SubSelCountry=F56, NA(), IF(ISERROR(J56)=TRUE, NA(),CHOOSE(AllJobsSelected, R56, T56))))</f>
        <v>#N/A</v>
      </c>
      <c r="L56" s="9" t="e">
        <f ca="1">IF(G56=ConsRegion, IF(SubSelCountry=F56, NA(), IFERROR(CHOOSE(AllJobsSelected, Q56, S56), NA())), NA())</f>
        <v>#N/A</v>
      </c>
      <c r="M56" s="9" t="e">
        <f ca="1">IF(G56=ConsRegion, IF(SubSelCountry=F56, NA(), IF(ISERROR(L56)=TRUE, NA(),CHOOSE(AllJobsSelected, R56, T56))), NA())</f>
        <v>#N/A</v>
      </c>
      <c r="N56" s="11" t="e">
        <f ca="1">IF(SubSelCountry=F56, CHOOSE(AllJobsSelected, Q56, S56), NA())</f>
        <v>#N/A</v>
      </c>
      <c r="O56" s="9" t="e">
        <f ca="1">IF(SubSelCountry=F56, IF(ISERROR(N56)=TRUE, NA(),CHOOSE(AllJobsSelected, R56, T56)), NA())</f>
        <v>#N/A</v>
      </c>
      <c r="Q56" s="31" t="e">
        <f ca="1">GETPIVOTDATA(Q$4&amp;"",Pivot!$A$3,"Clean Country",$H56)</f>
        <v>#DIV/0!</v>
      </c>
      <c r="R56" s="111">
        <f ca="1">GETPIVOTDATA(R$4&amp;"",Pivot!$A$3,"Clean Country",$H56)</f>
        <v>51497.005988023957</v>
      </c>
      <c r="S56" s="31" t="e">
        <f ca="1">IF(GETPIVOTDATA(S$4&amp;"",Pivot!$A$3,"Job Type",SelJobType,"Clean Country",$H56)=0, NA(), GETPIVOTDATA(S$4&amp;"",Pivot!$A$3,"Job Type",SelJobType,"Clean Country",$H56))</f>
        <v>#N/A</v>
      </c>
      <c r="T56" s="111">
        <f ca="1">GETPIVOTDATA(T$4&amp;"",Pivot!$A$3,"Job Type",SelJobType,"Clean Country",$H56)</f>
        <v>0</v>
      </c>
    </row>
    <row r="57" spans="5:20" x14ac:dyDescent="0.2">
      <c r="E57" s="13">
        <v>51</v>
      </c>
      <c r="F57" s="1" t="str">
        <f t="shared" ca="1" si="9"/>
        <v>Kuwait (2)</v>
      </c>
      <c r="G57" s="1" t="str">
        <f ca="1">INDEX(Table11[], MATCH(H57, Table11[Clean Range], 0), 3)</f>
        <v>Middle East</v>
      </c>
      <c r="H57" s="1" t="str">
        <f t="shared" ca="1" si="1"/>
        <v>Kuwait</v>
      </c>
      <c r="I57" s="1" t="str">
        <f t="shared" ca="1" si="15"/>
        <v>Kuwait</v>
      </c>
      <c r="J57" s="31" t="e">
        <f ca="1">IF(G57=ConsRegion, NA(), IF(SubSelCountry=F57, NA(), IFERROR(CHOOSE(AllJobsSelected, Q57, S57), NA())))</f>
        <v>#N/A</v>
      </c>
      <c r="K57" s="9" t="e">
        <f ca="1">IF(G57=ConsRegion, NA(), IF(SubSelCountry=F57, NA(), IF(ISERROR(J57)=TRUE, NA(),CHOOSE(AllJobsSelected, R57, T57))))</f>
        <v>#N/A</v>
      </c>
      <c r="L57" s="9" t="e">
        <f ca="1">IF(G57=ConsRegion, IF(SubSelCountry=F57, NA(), IFERROR(CHOOSE(AllJobsSelected, Q57, S57), NA())), NA())</f>
        <v>#N/A</v>
      </c>
      <c r="M57" s="9" t="e">
        <f ca="1">IF(G57=ConsRegion, IF(SubSelCountry=F57, NA(), IF(ISERROR(L57)=TRUE, NA(),CHOOSE(AllJobsSelected, R57, T57))), NA())</f>
        <v>#N/A</v>
      </c>
      <c r="N57" s="11" t="e">
        <f ca="1">IF(SubSelCountry=F57, CHOOSE(AllJobsSelected, Q57, S57), NA())</f>
        <v>#N/A</v>
      </c>
      <c r="O57" s="9" t="e">
        <f ca="1">IF(SubSelCountry=F57, IF(ISERROR(N57)=TRUE, NA(),CHOOSE(AllJobsSelected, R57, T57)), NA())</f>
        <v>#N/A</v>
      </c>
      <c r="Q57" s="31" t="e">
        <f ca="1">GETPIVOTDATA(Q$4&amp;"",Pivot!$A$3,"Clean Country",$H57)</f>
        <v>#DIV/0!</v>
      </c>
      <c r="R57" s="111">
        <f ca="1">GETPIVOTDATA(R$4&amp;"",Pivot!$A$3,"Clean Country",$H57)</f>
        <v>35900</v>
      </c>
      <c r="S57" s="31" t="e">
        <f ca="1">IF(GETPIVOTDATA(S$4&amp;"",Pivot!$A$3,"Job Type",SelJobType,"Clean Country",$H57)=0, NA(), GETPIVOTDATA(S$4&amp;"",Pivot!$A$3,"Job Type",SelJobType,"Clean Country",$H57))</f>
        <v>#DIV/0!</v>
      </c>
      <c r="T57" s="111">
        <f ca="1">GETPIVOTDATA(T$4&amp;"",Pivot!$A$3,"Job Type",SelJobType,"Clean Country",$H57)</f>
        <v>43000</v>
      </c>
    </row>
    <row r="58" spans="5:20" x14ac:dyDescent="0.2">
      <c r="E58" s="13">
        <v>52</v>
      </c>
      <c r="F58" s="1" t="str">
        <f t="shared" ca="1" si="9"/>
        <v>Latin America</v>
      </c>
      <c r="G58" s="1" t="str">
        <f ca="1">INDEX(Table11[], MATCH(H58, Table11[Clean Range], 0), 3)</f>
        <v>South America</v>
      </c>
      <c r="H58" s="1" t="str">
        <f t="shared" ca="1" si="1"/>
        <v>Latin America</v>
      </c>
      <c r="I58" s="1" t="str">
        <f t="shared" ca="1" si="15"/>
        <v>Latin America</v>
      </c>
      <c r="J58" s="31" t="e">
        <f ca="1">IF(G58=ConsRegion, NA(), IF(SubSelCountry=F58, NA(), IFERROR(CHOOSE(AllJobsSelected, Q58, S58), NA())))</f>
        <v>#N/A</v>
      </c>
      <c r="K58" s="9" t="e">
        <f ca="1">IF(G58=ConsRegion, NA(), IF(SubSelCountry=F58, NA(), IF(ISERROR(J58)=TRUE, NA(),CHOOSE(AllJobsSelected, R58, T58))))</f>
        <v>#N/A</v>
      </c>
      <c r="L58" s="9" t="e">
        <f ca="1">IF(G58=ConsRegion, IF(SubSelCountry=F58, NA(), IFERROR(CHOOSE(AllJobsSelected, Q58, S58), NA())), NA())</f>
        <v>#N/A</v>
      </c>
      <c r="M58" s="9" t="e">
        <f ca="1">IF(G58=ConsRegion, IF(SubSelCountry=F58, NA(), IF(ISERROR(L58)=TRUE, NA(),CHOOSE(AllJobsSelected, R58, T58))), NA())</f>
        <v>#N/A</v>
      </c>
      <c r="N58" s="11" t="e">
        <f ca="1">IF(SubSelCountry=F58, CHOOSE(AllJobsSelected, Q58, S58), NA())</f>
        <v>#N/A</v>
      </c>
      <c r="O58" s="9" t="e">
        <f ca="1">IF(SubSelCountry=F58, IF(ISERROR(N58)=TRUE, NA(),CHOOSE(AllJobsSelected, R58, T58)), NA())</f>
        <v>#N/A</v>
      </c>
      <c r="Q58" s="31" t="e">
        <f ca="1">GETPIVOTDATA(Q$4&amp;"",Pivot!$A$3,"Clean Country",$H58)</f>
        <v>#DIV/0!</v>
      </c>
      <c r="R58" s="111">
        <f ca="1">GETPIVOTDATA(R$4&amp;"",Pivot!$A$3,"Clean Country",$H58)</f>
        <v>4400</v>
      </c>
      <c r="S58" s="31" t="e">
        <f ca="1">IF(GETPIVOTDATA(S$4&amp;"",Pivot!$A$3,"Job Type",SelJobType,"Clean Country",$H58)=0, NA(), GETPIVOTDATA(S$4&amp;"",Pivot!$A$3,"Job Type",SelJobType,"Clean Country",$H58))</f>
        <v>#N/A</v>
      </c>
      <c r="T58" s="111">
        <f ca="1">GETPIVOTDATA(T$4&amp;"",Pivot!$A$3,"Job Type",SelJobType,"Clean Country",$H58)</f>
        <v>0</v>
      </c>
    </row>
    <row r="59" spans="5:20" x14ac:dyDescent="0.2">
      <c r="E59" s="13">
        <v>53</v>
      </c>
      <c r="F59" s="1" t="str">
        <f t="shared" ca="1" si="9"/>
        <v>Lesotho</v>
      </c>
      <c r="G59" s="1" t="str">
        <f ca="1">INDEX(Table11[], MATCH(H59, Table11[Clean Range], 0), 3)</f>
        <v>Africa</v>
      </c>
      <c r="H59" s="1" t="str">
        <f t="shared" ca="1" si="1"/>
        <v>Lesotho</v>
      </c>
      <c r="I59" s="1" t="str">
        <f t="shared" ref="I59" ca="1" si="16">H59</f>
        <v>Lesotho</v>
      </c>
      <c r="J59" s="31" t="e">
        <f ca="1">IF(G59=ConsRegion, NA(), IF(SubSelCountry=F59, NA(), IFERROR(CHOOSE(AllJobsSelected, Q59, S59), NA())))</f>
        <v>#N/A</v>
      </c>
      <c r="K59" s="9" t="e">
        <f ca="1">IF(G59=ConsRegion, NA(), IF(SubSelCountry=F59, NA(), IF(ISERROR(J59)=TRUE, NA(),CHOOSE(AllJobsSelected, R59, T59))))</f>
        <v>#N/A</v>
      </c>
      <c r="L59" s="9" t="e">
        <f ca="1">IF(G59=ConsRegion, IF(SubSelCountry=F59, NA(), IFERROR(CHOOSE(AllJobsSelected, Q59, S59), NA())), NA())</f>
        <v>#N/A</v>
      </c>
      <c r="M59" s="9" t="e">
        <f ca="1">IF(G59=ConsRegion, IF(SubSelCountry=F59, NA(), IF(ISERROR(L59)=TRUE, NA(),CHOOSE(AllJobsSelected, R59, T59))), NA())</f>
        <v>#N/A</v>
      </c>
      <c r="N59" s="11" t="e">
        <f ca="1">IF(SubSelCountry=F59, CHOOSE(AllJobsSelected, Q59, S59), NA())</f>
        <v>#N/A</v>
      </c>
      <c r="O59" s="9" t="e">
        <f ca="1">IF(SubSelCountry=F59, IF(ISERROR(N59)=TRUE, NA(),CHOOSE(AllJobsSelected, R59, T59)), NA())</f>
        <v>#N/A</v>
      </c>
      <c r="Q59" s="31" t="e">
        <f ca="1">GETPIVOTDATA(Q$4&amp;"",Pivot!$A$3,"Clean Country",$H59)</f>
        <v>#DIV/0!</v>
      </c>
      <c r="R59" s="111">
        <f ca="1">GETPIVOTDATA(R$4&amp;"",Pivot!$A$3,"Clean Country",$H59)</f>
        <v>177600</v>
      </c>
      <c r="S59" s="31" t="e">
        <f ca="1">IF(GETPIVOTDATA(S$4&amp;"",Pivot!$A$3,"Job Type",SelJobType,"Clean Country",$H59)=0, NA(), GETPIVOTDATA(S$4&amp;"",Pivot!$A$3,"Job Type",SelJobType,"Clean Country",$H59))</f>
        <v>#N/A</v>
      </c>
      <c r="T59" s="111">
        <f ca="1">GETPIVOTDATA(T$4&amp;"",Pivot!$A$3,"Job Type",SelJobType,"Clean Country",$H59)</f>
        <v>0</v>
      </c>
    </row>
    <row r="60" spans="5:20" x14ac:dyDescent="0.2">
      <c r="E60" s="13">
        <v>54</v>
      </c>
      <c r="F60" s="1" t="str">
        <f t="shared" ca="1" si="9"/>
        <v>Libya</v>
      </c>
      <c r="G60" s="1" t="str">
        <f ca="1">INDEX(Table11[], MATCH(H60, Table11[Clean Range], 0), 3)</f>
        <v>Middle East</v>
      </c>
      <c r="H60" s="1" t="str">
        <f t="shared" ca="1" si="1"/>
        <v>Libya</v>
      </c>
      <c r="I60" s="1" t="str">
        <f t="shared" ref="I60" ca="1" si="17">H60</f>
        <v>Libya</v>
      </c>
      <c r="J60" s="31" t="e">
        <f ca="1">IF(G60=ConsRegion, NA(), IF(SubSelCountry=F60, NA(), IFERROR(CHOOSE(AllJobsSelected, Q60, S60), NA())))</f>
        <v>#N/A</v>
      </c>
      <c r="K60" s="9" t="e">
        <f ca="1">IF(G60=ConsRegion, NA(), IF(SubSelCountry=F60, NA(), IF(ISERROR(J60)=TRUE, NA(),CHOOSE(AllJobsSelected, R60, T60))))</f>
        <v>#N/A</v>
      </c>
      <c r="L60" s="9" t="e">
        <f ca="1">IF(G60=ConsRegion, IF(SubSelCountry=F60, NA(), IFERROR(CHOOSE(AllJobsSelected, Q60, S60), NA())), NA())</f>
        <v>#N/A</v>
      </c>
      <c r="M60" s="9" t="e">
        <f ca="1">IF(G60=ConsRegion, IF(SubSelCountry=F60, NA(), IF(ISERROR(L60)=TRUE, NA(),CHOOSE(AllJobsSelected, R60, T60))), NA())</f>
        <v>#N/A</v>
      </c>
      <c r="N60" s="11" t="e">
        <f ca="1">IF(SubSelCountry=F60, CHOOSE(AllJobsSelected, Q60, S60), NA())</f>
        <v>#N/A</v>
      </c>
      <c r="O60" s="9" t="e">
        <f ca="1">IF(SubSelCountry=F60, IF(ISERROR(N60)=TRUE, NA(),CHOOSE(AllJobsSelected, R60, T60)), NA())</f>
        <v>#N/A</v>
      </c>
      <c r="Q60" s="31" t="e">
        <f ca="1">GETPIVOTDATA(Q$4&amp;"",Pivot!$A$3,"Clean Country",$H60)</f>
        <v>#DIV/0!</v>
      </c>
      <c r="R60" s="111">
        <f ca="1">GETPIVOTDATA(R$4&amp;"",Pivot!$A$3,"Clean Country",$H60)</f>
        <v>24864</v>
      </c>
      <c r="S60" s="31" t="e">
        <f ca="1">IF(GETPIVOTDATA(S$4&amp;"",Pivot!$A$3,"Job Type",SelJobType,"Clean Country",$H60)=0, NA(), GETPIVOTDATA(S$4&amp;"",Pivot!$A$3,"Job Type",SelJobType,"Clean Country",$H60))</f>
        <v>#N/A</v>
      </c>
      <c r="T60" s="111">
        <f ca="1">GETPIVOTDATA(T$4&amp;"",Pivot!$A$3,"Job Type",SelJobType,"Clean Country",$H60)</f>
        <v>0</v>
      </c>
    </row>
    <row r="61" spans="5:20" x14ac:dyDescent="0.2">
      <c r="E61" s="13">
        <v>55</v>
      </c>
      <c r="F61" s="1" t="str">
        <f t="shared" ca="1" si="9"/>
        <v>Lithuania</v>
      </c>
      <c r="G61" s="1" t="str">
        <f ca="1">INDEX(Table11[], MATCH(H61, Table11[Clean Range], 0), 3)</f>
        <v>Europe</v>
      </c>
      <c r="H61" s="1" t="str">
        <f t="shared" ca="1" si="1"/>
        <v>Lithuania</v>
      </c>
      <c r="I61" s="1" t="str">
        <f t="shared" ref="I61" ca="1" si="18">H61</f>
        <v>Lithuania</v>
      </c>
      <c r="J61" s="31" t="e">
        <f ca="1">IF(G61=ConsRegion, NA(), IF(SubSelCountry=F61, NA(), IFERROR(CHOOSE(AllJobsSelected, Q61, S61), NA())))</f>
        <v>#N/A</v>
      </c>
      <c r="K61" s="9" t="e">
        <f ca="1">IF(G61=ConsRegion, NA(), IF(SubSelCountry=F61, NA(), IF(ISERROR(J61)=TRUE, NA(),CHOOSE(AllJobsSelected, R61, T61))))</f>
        <v>#N/A</v>
      </c>
      <c r="L61" s="9" t="e">
        <f ca="1">IF(G61=ConsRegion, IF(SubSelCountry=F61, NA(), IFERROR(CHOOSE(AllJobsSelected, Q61, S61), NA())), NA())</f>
        <v>#N/A</v>
      </c>
      <c r="M61" s="9" t="e">
        <f ca="1">IF(G61=ConsRegion, IF(SubSelCountry=F61, NA(), IF(ISERROR(L61)=TRUE, NA(),CHOOSE(AllJobsSelected, R61, T61))), NA())</f>
        <v>#N/A</v>
      </c>
      <c r="N61" s="11" t="e">
        <f ca="1">IF(SubSelCountry=F61, CHOOSE(AllJobsSelected, Q61, S61), NA())</f>
        <v>#N/A</v>
      </c>
      <c r="O61" s="9" t="e">
        <f ca="1">IF(SubSelCountry=F61, IF(ISERROR(N61)=TRUE, NA(),CHOOSE(AllJobsSelected, R61, T61)), NA())</f>
        <v>#N/A</v>
      </c>
      <c r="Q61" s="31" t="e">
        <f ca="1">GETPIVOTDATA(Q$4&amp;"",Pivot!$A$3,"Clean Country",$H61)</f>
        <v>#DIV/0!</v>
      </c>
      <c r="R61" s="111">
        <f ca="1">GETPIVOTDATA(R$4&amp;"",Pivot!$A$3,"Clean Country",$H61)</f>
        <v>15000</v>
      </c>
      <c r="S61" s="31" t="e">
        <f ca="1">IF(GETPIVOTDATA(S$4&amp;"",Pivot!$A$3,"Job Type",SelJobType,"Clean Country",$H61)=0, NA(), GETPIVOTDATA(S$4&amp;"",Pivot!$A$3,"Job Type",SelJobType,"Clean Country",$H61))</f>
        <v>#N/A</v>
      </c>
      <c r="T61" s="111">
        <f ca="1">GETPIVOTDATA(T$4&amp;"",Pivot!$A$3,"Job Type",SelJobType,"Clean Country",$H61)</f>
        <v>0</v>
      </c>
    </row>
    <row r="62" spans="5:20" x14ac:dyDescent="0.2">
      <c r="E62" s="13">
        <v>56</v>
      </c>
      <c r="F62" s="1" t="str">
        <f t="shared" ca="1" si="9"/>
        <v>Malaysia (2)</v>
      </c>
      <c r="G62" s="1" t="str">
        <f ca="1">INDEX(Table11[], MATCH(H62, Table11[Clean Range], 0), 3)</f>
        <v>Australasia</v>
      </c>
      <c r="H62" s="1" t="str">
        <f t="shared" ca="1" si="1"/>
        <v>Malaysia</v>
      </c>
      <c r="I62" s="1" t="str">
        <f t="shared" ref="I62" ca="1" si="19">H62</f>
        <v>Malaysia</v>
      </c>
      <c r="J62" s="31">
        <f ca="1">IF(G62=ConsRegion, NA(), IF(SubSelCountry=F62, NA(), IFERROR(CHOOSE(AllJobsSelected, Q62, S62), NA())))</f>
        <v>12820.512820512822</v>
      </c>
      <c r="K62" s="9">
        <f ca="1">IF(G62=ConsRegion, NA(), IF(SubSelCountry=F62, NA(), IF(ISERROR(J62)=TRUE, NA(),CHOOSE(AllJobsSelected, R62, T62))))</f>
        <v>21000</v>
      </c>
      <c r="L62" s="9" t="e">
        <f ca="1">IF(G62=ConsRegion, IF(SubSelCountry=F62, NA(), IFERROR(CHOOSE(AllJobsSelected, Q62, S62), NA())), NA())</f>
        <v>#N/A</v>
      </c>
      <c r="M62" s="9" t="e">
        <f ca="1">IF(G62=ConsRegion, IF(SubSelCountry=F62, NA(), IF(ISERROR(L62)=TRUE, NA(),CHOOSE(AllJobsSelected, R62, T62))), NA())</f>
        <v>#N/A</v>
      </c>
      <c r="N62" s="11" t="e">
        <f ca="1">IF(SubSelCountry=F62, CHOOSE(AllJobsSelected, Q62, S62), NA())</f>
        <v>#N/A</v>
      </c>
      <c r="O62" s="9" t="e">
        <f ca="1">IF(SubSelCountry=F62, IF(ISERROR(N62)=TRUE, NA(),CHOOSE(AllJobsSelected, R62, T62)), NA())</f>
        <v>#N/A</v>
      </c>
      <c r="Q62" s="31">
        <f ca="1">GETPIVOTDATA(Q$4&amp;"",Pivot!$A$3,"Clean Country",$H62)</f>
        <v>10682.108214865395</v>
      </c>
      <c r="R62" s="111">
        <f ca="1">GETPIVOTDATA(R$4&amp;"",Pivot!$A$3,"Clean Country",$H62)</f>
        <v>23371.616569936894</v>
      </c>
      <c r="S62" s="31">
        <f ca="1">IF(GETPIVOTDATA(S$4&amp;"",Pivot!$A$3,"Job Type",SelJobType,"Clean Country",$H62)=0, NA(), GETPIVOTDATA(S$4&amp;"",Pivot!$A$3,"Job Type",SelJobType,"Clean Country",$H62))</f>
        <v>12820.512820512822</v>
      </c>
      <c r="T62" s="111">
        <f ca="1">GETPIVOTDATA(T$4&amp;"",Pivot!$A$3,"Job Type",SelJobType,"Clean Country",$H62)</f>
        <v>21000</v>
      </c>
    </row>
    <row r="63" spans="5:20" x14ac:dyDescent="0.2">
      <c r="E63" s="13">
        <v>57</v>
      </c>
      <c r="F63" s="1" t="str">
        <f t="shared" ca="1" si="9"/>
        <v>Mauritius</v>
      </c>
      <c r="G63" s="1" t="str">
        <f ca="1">INDEX(Table11[], MATCH(H63, Table11[Clean Range], 0), 3)</f>
        <v>Africa</v>
      </c>
      <c r="H63" s="1" t="str">
        <f t="shared" ca="1" si="1"/>
        <v>Mauritius</v>
      </c>
      <c r="I63" s="1" t="str">
        <f t="shared" ref="I63" ca="1" si="20">H63</f>
        <v>Mauritius</v>
      </c>
      <c r="J63" s="31" t="e">
        <f ca="1">IF(G63=ConsRegion, NA(), IF(SubSelCountry=F63, NA(), IFERROR(CHOOSE(AllJobsSelected, Q63, S63), NA())))</f>
        <v>#N/A</v>
      </c>
      <c r="K63" s="9" t="e">
        <f ca="1">IF(G63=ConsRegion, NA(), IF(SubSelCountry=F63, NA(), IF(ISERROR(J63)=TRUE, NA(),CHOOSE(AllJobsSelected, R63, T63))))</f>
        <v>#N/A</v>
      </c>
      <c r="L63" s="9" t="e">
        <f ca="1">IF(G63=ConsRegion, IF(SubSelCountry=F63, NA(), IFERROR(CHOOSE(AllJobsSelected, Q63, S63), NA())), NA())</f>
        <v>#N/A</v>
      </c>
      <c r="M63" s="9" t="e">
        <f ca="1">IF(G63=ConsRegion, IF(SubSelCountry=F63, NA(), IF(ISERROR(L63)=TRUE, NA(),CHOOSE(AllJobsSelected, R63, T63))), NA())</f>
        <v>#N/A</v>
      </c>
      <c r="N63" s="11" t="e">
        <f ca="1">IF(SubSelCountry=F63, CHOOSE(AllJobsSelected, Q63, S63), NA())</f>
        <v>#N/A</v>
      </c>
      <c r="O63" s="9" t="e">
        <f ca="1">IF(SubSelCountry=F63, IF(ISERROR(N63)=TRUE, NA(),CHOOSE(AllJobsSelected, R63, T63)), NA())</f>
        <v>#N/A</v>
      </c>
      <c r="Q63" s="31" t="e">
        <f ca="1">GETPIVOTDATA(Q$4&amp;"",Pivot!$A$3,"Clean Country",$H63)</f>
        <v>#DIV/0!</v>
      </c>
      <c r="R63" s="111">
        <f ca="1">GETPIVOTDATA(R$4&amp;"",Pivot!$A$3,"Clean Country",$H63)</f>
        <v>9376.2513877177607</v>
      </c>
      <c r="S63" s="31" t="e">
        <f ca="1">IF(GETPIVOTDATA(S$4&amp;"",Pivot!$A$3,"Job Type",SelJobType,"Clean Country",$H63)=0, NA(), GETPIVOTDATA(S$4&amp;"",Pivot!$A$3,"Job Type",SelJobType,"Clean Country",$H63))</f>
        <v>#N/A</v>
      </c>
      <c r="T63" s="111">
        <f ca="1">GETPIVOTDATA(T$4&amp;"",Pivot!$A$3,"Job Type",SelJobType,"Clean Country",$H63)</f>
        <v>0</v>
      </c>
    </row>
    <row r="64" spans="5:20" x14ac:dyDescent="0.2">
      <c r="E64" s="13">
        <v>58</v>
      </c>
      <c r="F64" s="1" t="str">
        <f t="shared" ca="1" si="9"/>
        <v>Mexico (4)</v>
      </c>
      <c r="G64" s="1" t="str">
        <f ca="1">INDEX(Table11[], MATCH(H64, Table11[Clean Range], 0), 3)</f>
        <v>Central America</v>
      </c>
      <c r="H64" s="1" t="str">
        <f t="shared" ca="1" si="1"/>
        <v>Mexico</v>
      </c>
      <c r="I64" s="1" t="str">
        <f t="shared" ref="I64:I75" ca="1" si="21">H64</f>
        <v>Mexico</v>
      </c>
      <c r="J64" s="31">
        <f ca="1">IF(G64=ConsRegion, NA(), IF(SubSelCountry=F64, NA(), IFERROR(CHOOSE(AllJobsSelected, Q64, S64), NA())))</f>
        <v>9063.4243412215492</v>
      </c>
      <c r="K64" s="9">
        <f ca="1">IF(G64=ConsRegion, NA(), IF(SubSelCountry=F64, NA(), IF(ISERROR(J64)=TRUE, NA(),CHOOSE(AllJobsSelected, R64, T64))))</f>
        <v>24471.245721298183</v>
      </c>
      <c r="L64" s="9" t="e">
        <f ca="1">IF(G64=ConsRegion, IF(SubSelCountry=F64, NA(), IFERROR(CHOOSE(AllJobsSelected, Q64, S64), NA())), NA())</f>
        <v>#N/A</v>
      </c>
      <c r="M64" s="9" t="e">
        <f ca="1">IF(G64=ConsRegion, IF(SubSelCountry=F64, NA(), IF(ISERROR(L64)=TRUE, NA(),CHOOSE(AllJobsSelected, R64, T64))), NA())</f>
        <v>#N/A</v>
      </c>
      <c r="N64" s="11" t="e">
        <f ca="1">IF(SubSelCountry=F64, CHOOSE(AllJobsSelected, Q64, S64), NA())</f>
        <v>#N/A</v>
      </c>
      <c r="O64" s="9" t="e">
        <f ca="1">IF(SubSelCountry=F64, IF(ISERROR(N64)=TRUE, NA(),CHOOSE(AllJobsSelected, R64, T64)), NA())</f>
        <v>#N/A</v>
      </c>
      <c r="Q64" s="31">
        <f ca="1">GETPIVOTDATA(Q$4&amp;"",Pivot!$A$3,"Clean Country",$H64)</f>
        <v>11903.147514266397</v>
      </c>
      <c r="R64" s="111">
        <f ca="1">GETPIVOTDATA(R$4&amp;"",Pivot!$A$3,"Clean Country",$H64)</f>
        <v>32138.498288519273</v>
      </c>
      <c r="S64" s="31">
        <f ca="1">IF(GETPIVOTDATA(S$4&amp;"",Pivot!$A$3,"Job Type",SelJobType,"Clean Country",$H64)=0, NA(), GETPIVOTDATA(S$4&amp;"",Pivot!$A$3,"Job Type",SelJobType,"Clean Country",$H64))</f>
        <v>9063.4243412215492</v>
      </c>
      <c r="T64" s="111">
        <f ca="1">GETPIVOTDATA(T$4&amp;"",Pivot!$A$3,"Job Type",SelJobType,"Clean Country",$H64)</f>
        <v>24471.245721298183</v>
      </c>
    </row>
    <row r="65" spans="5:20" x14ac:dyDescent="0.2">
      <c r="E65" s="13">
        <v>59</v>
      </c>
      <c r="F65" s="1" t="str">
        <f t="shared" ca="1" si="9"/>
        <v>Mongolia (1)</v>
      </c>
      <c r="G65" s="1" t="str">
        <f ca="1">INDEX(Table11[], MATCH(H65, Table11[Clean Range], 0), 3)</f>
        <v>Asia</v>
      </c>
      <c r="H65" s="1" t="str">
        <f t="shared" ca="1" si="1"/>
        <v>Mongolia</v>
      </c>
      <c r="I65" s="1" t="str">
        <f t="shared" ca="1" si="21"/>
        <v>Mongolia</v>
      </c>
      <c r="J65" s="31" t="e">
        <f ca="1">IF(G65=ConsRegion, NA(), IF(SubSelCountry=F65, NA(), IFERROR(CHOOSE(AllJobsSelected, Q65, S65), NA())))</f>
        <v>#N/A</v>
      </c>
      <c r="K65" s="9" t="e">
        <f ca="1">IF(G65=ConsRegion, NA(), IF(SubSelCountry=F65, NA(), IF(ISERROR(J65)=TRUE, NA(),CHOOSE(AllJobsSelected, R65, T65))))</f>
        <v>#N/A</v>
      </c>
      <c r="L65" s="9" t="e">
        <f ca="1">IF(G65=ConsRegion, IF(SubSelCountry=F65, NA(), IFERROR(CHOOSE(AllJobsSelected, Q65, S65), NA())), NA())</f>
        <v>#N/A</v>
      </c>
      <c r="M65" s="9" t="e">
        <f ca="1">IF(G65=ConsRegion, IF(SubSelCountry=F65, NA(), IF(ISERROR(L65)=TRUE, NA(),CHOOSE(AllJobsSelected, R65, T65))), NA())</f>
        <v>#N/A</v>
      </c>
      <c r="N65" s="11" t="e">
        <f ca="1">IF(SubSelCountry=F65, CHOOSE(AllJobsSelected, Q65, S65), NA())</f>
        <v>#N/A</v>
      </c>
      <c r="O65" s="9" t="e">
        <f ca="1">IF(SubSelCountry=F65, IF(ISERROR(N65)=TRUE, NA(),CHOOSE(AllJobsSelected, R65, T65)), NA())</f>
        <v>#N/A</v>
      </c>
      <c r="Q65" s="31" t="e">
        <f ca="1">GETPIVOTDATA(Q$4&amp;"",Pivot!$A$3,"Clean Country",$H65)</f>
        <v>#DIV/0!</v>
      </c>
      <c r="R65" s="111">
        <f ca="1">GETPIVOTDATA(R$4&amp;"",Pivot!$A$3,"Clean Country",$H65)</f>
        <v>7261.724659606657</v>
      </c>
      <c r="S65" s="31" t="e">
        <f ca="1">IF(GETPIVOTDATA(S$4&amp;"",Pivot!$A$3,"Job Type",SelJobType,"Clean Country",$H65)=0, NA(), GETPIVOTDATA(S$4&amp;"",Pivot!$A$3,"Job Type",SelJobType,"Clean Country",$H65))</f>
        <v>#DIV/0!</v>
      </c>
      <c r="T65" s="111">
        <f ca="1">GETPIVOTDATA(T$4&amp;"",Pivot!$A$3,"Job Type",SelJobType,"Clean Country",$H65)</f>
        <v>7261.724659606657</v>
      </c>
    </row>
    <row r="66" spans="5:20" x14ac:dyDescent="0.2">
      <c r="E66" s="13">
        <v>60</v>
      </c>
      <c r="F66" s="1" t="str">
        <f t="shared" ca="1" si="9"/>
        <v>Montenegro</v>
      </c>
      <c r="G66" s="1" t="str">
        <f ca="1">INDEX(Table11[], MATCH(H66, Table11[Clean Range], 0), 3)</f>
        <v>Europe</v>
      </c>
      <c r="H66" s="1" t="str">
        <f t="shared" ca="1" si="1"/>
        <v>Montenegro</v>
      </c>
      <c r="I66" s="1" t="str">
        <f t="shared" ca="1" si="21"/>
        <v>Montenegro</v>
      </c>
      <c r="J66" s="31" t="e">
        <f ca="1">IF(G66=ConsRegion, NA(), IF(SubSelCountry=F66, NA(), IFERROR(CHOOSE(AllJobsSelected, Q66, S66), NA())))</f>
        <v>#N/A</v>
      </c>
      <c r="K66" s="9" t="e">
        <f ca="1">IF(G66=ConsRegion, NA(), IF(SubSelCountry=F66, NA(), IF(ISERROR(J66)=TRUE, NA(),CHOOSE(AllJobsSelected, R66, T66))))</f>
        <v>#N/A</v>
      </c>
      <c r="L66" s="9" t="e">
        <f ca="1">IF(G66=ConsRegion, IF(SubSelCountry=F66, NA(), IFERROR(CHOOSE(AllJobsSelected, Q66, S66), NA())), NA())</f>
        <v>#N/A</v>
      </c>
      <c r="M66" s="9" t="e">
        <f ca="1">IF(G66=ConsRegion, IF(SubSelCountry=F66, NA(), IF(ISERROR(L66)=TRUE, NA(),CHOOSE(AllJobsSelected, R66, T66))), NA())</f>
        <v>#N/A</v>
      </c>
      <c r="N66" s="11" t="e">
        <f ca="1">IF(SubSelCountry=F66, CHOOSE(AllJobsSelected, Q66, S66), NA())</f>
        <v>#N/A</v>
      </c>
      <c r="O66" s="9" t="e">
        <f ca="1">IF(SubSelCountry=F66, IF(ISERROR(N66)=TRUE, NA(),CHOOSE(AllJobsSelected, R66, T66)), NA())</f>
        <v>#N/A</v>
      </c>
      <c r="Q66" s="31" t="e">
        <f ca="1">GETPIVOTDATA(Q$4&amp;"",Pivot!$A$3,"Clean Country",$H66)</f>
        <v>#DIV/0!</v>
      </c>
      <c r="R66" s="111">
        <f ca="1">GETPIVOTDATA(R$4&amp;"",Pivot!$A$3,"Clean Country",$H66)</f>
        <v>13500</v>
      </c>
      <c r="S66" s="31" t="e">
        <f ca="1">IF(GETPIVOTDATA(S$4&amp;"",Pivot!$A$3,"Job Type",SelJobType,"Clean Country",$H66)=0, NA(), GETPIVOTDATA(S$4&amp;"",Pivot!$A$3,"Job Type",SelJobType,"Clean Country",$H66))</f>
        <v>#N/A</v>
      </c>
      <c r="T66" s="111">
        <f ca="1">GETPIVOTDATA(T$4&amp;"",Pivot!$A$3,"Job Type",SelJobType,"Clean Country",$H66)</f>
        <v>0</v>
      </c>
    </row>
    <row r="67" spans="5:20" x14ac:dyDescent="0.2">
      <c r="E67" s="13">
        <v>61</v>
      </c>
      <c r="F67" s="1" t="str">
        <f t="shared" ca="1" si="9"/>
        <v>Morocco</v>
      </c>
      <c r="G67" s="1" t="str">
        <f ca="1">INDEX(Table11[], MATCH(H67, Table11[Clean Range], 0), 3)</f>
        <v>Africa</v>
      </c>
      <c r="H67" s="1" t="str">
        <f t="shared" ca="1" si="1"/>
        <v>Morocco</v>
      </c>
      <c r="I67" s="1" t="str">
        <f t="shared" ca="1" si="21"/>
        <v>Morocco</v>
      </c>
      <c r="J67" s="31" t="e">
        <f ca="1">IF(G67=ConsRegion, NA(), IF(SubSelCountry=F67, NA(), IFERROR(CHOOSE(AllJobsSelected, Q67, S67), NA())))</f>
        <v>#N/A</v>
      </c>
      <c r="K67" s="9" t="e">
        <f ca="1">IF(G67=ConsRegion, NA(), IF(SubSelCountry=F67, NA(), IF(ISERROR(J67)=TRUE, NA(),CHOOSE(AllJobsSelected, R67, T67))))</f>
        <v>#N/A</v>
      </c>
      <c r="L67" s="9" t="e">
        <f ca="1">IF(G67=ConsRegion, IF(SubSelCountry=F67, NA(), IFERROR(CHOOSE(AllJobsSelected, Q67, S67), NA())), NA())</f>
        <v>#N/A</v>
      </c>
      <c r="M67" s="9" t="e">
        <f ca="1">IF(G67=ConsRegion, IF(SubSelCountry=F67, NA(), IF(ISERROR(L67)=TRUE, NA(),CHOOSE(AllJobsSelected, R67, T67))), NA())</f>
        <v>#N/A</v>
      </c>
      <c r="N67" s="11" t="e">
        <f ca="1">IF(SubSelCountry=F67, CHOOSE(AllJobsSelected, Q67, S67), NA())</f>
        <v>#N/A</v>
      </c>
      <c r="O67" s="9" t="e">
        <f ca="1">IF(SubSelCountry=F67, IF(ISERROR(N67)=TRUE, NA(),CHOOSE(AllJobsSelected, R67, T67)), NA())</f>
        <v>#N/A</v>
      </c>
      <c r="Q67" s="31" t="e">
        <f ca="1">GETPIVOTDATA(Q$4&amp;"",Pivot!$A$3,"Clean Country",$H67)</f>
        <v>#DIV/0!</v>
      </c>
      <c r="R67" s="111">
        <f ca="1">GETPIVOTDATA(R$4&amp;"",Pivot!$A$3,"Clean Country",$H67)</f>
        <v>13745.704467353951</v>
      </c>
      <c r="S67" s="31" t="e">
        <f ca="1">IF(GETPIVOTDATA(S$4&amp;"",Pivot!$A$3,"Job Type",SelJobType,"Clean Country",$H67)=0, NA(), GETPIVOTDATA(S$4&amp;"",Pivot!$A$3,"Job Type",SelJobType,"Clean Country",$H67))</f>
        <v>#N/A</v>
      </c>
      <c r="T67" s="111">
        <f ca="1">GETPIVOTDATA(T$4&amp;"",Pivot!$A$3,"Job Type",SelJobType,"Clean Country",$H67)</f>
        <v>0</v>
      </c>
    </row>
    <row r="68" spans="5:20" x14ac:dyDescent="0.2">
      <c r="E68" s="13">
        <v>62</v>
      </c>
      <c r="F68" s="1" t="str">
        <f t="shared" ca="1" si="9"/>
        <v>Mozambique</v>
      </c>
      <c r="G68" s="1" t="str">
        <f ca="1">INDEX(Table11[], MATCH(H68, Table11[Clean Range], 0), 3)</f>
        <v>Africa</v>
      </c>
      <c r="H68" s="1" t="str">
        <f t="shared" ca="1" si="1"/>
        <v>Mozambique</v>
      </c>
      <c r="I68" s="1" t="str">
        <f t="shared" ca="1" si="21"/>
        <v>Mozambique</v>
      </c>
      <c r="J68" s="31" t="e">
        <f ca="1">IF(G68=ConsRegion, NA(), IF(SubSelCountry=F68, NA(), IFERROR(CHOOSE(AllJobsSelected, Q68, S68), NA())))</f>
        <v>#N/A</v>
      </c>
      <c r="K68" s="9" t="e">
        <f ca="1">IF(G68=ConsRegion, NA(), IF(SubSelCountry=F68, NA(), IF(ISERROR(J68)=TRUE, NA(),CHOOSE(AllJobsSelected, R68, T68))))</f>
        <v>#N/A</v>
      </c>
      <c r="L68" s="9" t="e">
        <f ca="1">IF(G68=ConsRegion, IF(SubSelCountry=F68, NA(), IFERROR(CHOOSE(AllJobsSelected, Q68, S68), NA())), NA())</f>
        <v>#N/A</v>
      </c>
      <c r="M68" s="9" t="e">
        <f ca="1">IF(G68=ConsRegion, IF(SubSelCountry=F68, NA(), IF(ISERROR(L68)=TRUE, NA(),CHOOSE(AllJobsSelected, R68, T68))), NA())</f>
        <v>#N/A</v>
      </c>
      <c r="N68" s="11" t="e">
        <f ca="1">IF(SubSelCountry=F68, CHOOSE(AllJobsSelected, Q68, S68), NA())</f>
        <v>#N/A</v>
      </c>
      <c r="O68" s="9" t="e">
        <f ca="1">IF(SubSelCountry=F68, IF(ISERROR(N68)=TRUE, NA(),CHOOSE(AllJobsSelected, R68, T68)), NA())</f>
        <v>#N/A</v>
      </c>
      <c r="Q68" s="31" t="e">
        <f ca="1">GETPIVOTDATA(Q$4&amp;"",Pivot!$A$3,"Clean Country",$H68)</f>
        <v>#DIV/0!</v>
      </c>
      <c r="R68" s="111">
        <f ca="1">GETPIVOTDATA(R$4&amp;"",Pivot!$A$3,"Clean Country",$H68)</f>
        <v>24000</v>
      </c>
      <c r="S68" s="31" t="e">
        <f ca="1">IF(GETPIVOTDATA(S$4&amp;"",Pivot!$A$3,"Job Type",SelJobType,"Clean Country",$H68)=0, NA(), GETPIVOTDATA(S$4&amp;"",Pivot!$A$3,"Job Type",SelJobType,"Clean Country",$H68))</f>
        <v>#N/A</v>
      </c>
      <c r="T68" s="111">
        <f ca="1">GETPIVOTDATA(T$4&amp;"",Pivot!$A$3,"Job Type",SelJobType,"Clean Country",$H68)</f>
        <v>0</v>
      </c>
    </row>
    <row r="69" spans="5:20" x14ac:dyDescent="0.2">
      <c r="E69" s="13">
        <v>63</v>
      </c>
      <c r="F69" s="1" t="str">
        <f t="shared" ca="1" si="9"/>
        <v>Myanmar</v>
      </c>
      <c r="G69" s="1" t="str">
        <f ca="1">INDEX(Table11[], MATCH(H69, Table11[Clean Range], 0), 3)</f>
        <v>Asia</v>
      </c>
      <c r="H69" s="1" t="str">
        <f t="shared" ca="1" si="1"/>
        <v>Myanmar</v>
      </c>
      <c r="I69" s="1" t="str">
        <f t="shared" ca="1" si="21"/>
        <v>Myanmar</v>
      </c>
      <c r="J69" s="31" t="e">
        <f ca="1">IF(G69=ConsRegion, NA(), IF(SubSelCountry=F69, NA(), IFERROR(CHOOSE(AllJobsSelected, Q69, S69), NA())))</f>
        <v>#N/A</v>
      </c>
      <c r="K69" s="9" t="e">
        <f ca="1">IF(G69=ConsRegion, NA(), IF(SubSelCountry=F69, NA(), IF(ISERROR(J69)=TRUE, NA(),CHOOSE(AllJobsSelected, R69, T69))))</f>
        <v>#N/A</v>
      </c>
      <c r="L69" s="9" t="e">
        <f ca="1">IF(G69=ConsRegion, IF(SubSelCountry=F69, NA(), IFERROR(CHOOSE(AllJobsSelected, Q69, S69), NA())), NA())</f>
        <v>#N/A</v>
      </c>
      <c r="M69" s="9" t="e">
        <f ca="1">IF(G69=ConsRegion, IF(SubSelCountry=F69, NA(), IF(ISERROR(L69)=TRUE, NA(),CHOOSE(AllJobsSelected, R69, T69))), NA())</f>
        <v>#N/A</v>
      </c>
      <c r="N69" s="11" t="e">
        <f ca="1">IF(SubSelCountry=F69, CHOOSE(AllJobsSelected, Q69, S69), NA())</f>
        <v>#N/A</v>
      </c>
      <c r="O69" s="9" t="e">
        <f ca="1">IF(SubSelCountry=F69, IF(ISERROR(N69)=TRUE, NA(),CHOOSE(AllJobsSelected, R69, T69)), NA())</f>
        <v>#N/A</v>
      </c>
      <c r="Q69" s="31" t="e">
        <f ca="1">GETPIVOTDATA(Q$4&amp;"",Pivot!$A$3,"Clean Country",$H69)</f>
        <v>#DIV/0!</v>
      </c>
      <c r="R69" s="111">
        <f ca="1">GETPIVOTDATA(R$4&amp;"",Pivot!$A$3,"Clean Country",$H69)</f>
        <v>17700</v>
      </c>
      <c r="S69" s="31" t="e">
        <f ca="1">IF(GETPIVOTDATA(S$4&amp;"",Pivot!$A$3,"Job Type",SelJobType,"Clean Country",$H69)=0, NA(), GETPIVOTDATA(S$4&amp;"",Pivot!$A$3,"Job Type",SelJobType,"Clean Country",$H69))</f>
        <v>#N/A</v>
      </c>
      <c r="T69" s="111">
        <f ca="1">GETPIVOTDATA(T$4&amp;"",Pivot!$A$3,"Job Type",SelJobType,"Clean Country",$H69)</f>
        <v>0</v>
      </c>
    </row>
    <row r="70" spans="5:20" x14ac:dyDescent="0.2">
      <c r="E70" s="13">
        <v>64</v>
      </c>
      <c r="F70" s="1" t="str">
        <f t="shared" ca="1" si="9"/>
        <v>Netherlands (12)</v>
      </c>
      <c r="G70" s="1" t="str">
        <f ca="1">INDEX(Table11[], MATCH(H70, Table11[Clean Range], 0), 3)</f>
        <v>Europe</v>
      </c>
      <c r="H70" s="1" t="str">
        <f t="shared" ca="1" si="1"/>
        <v>Netherlands</v>
      </c>
      <c r="I70" s="1" t="str">
        <f t="shared" ca="1" si="21"/>
        <v>Netherlands</v>
      </c>
      <c r="J70" s="31" t="e">
        <f ca="1">IF(G70=ConsRegion, NA(), IF(SubSelCountry=F70, NA(), IFERROR(CHOOSE(AllJobsSelected, Q70, S70), NA())))</f>
        <v>#N/A</v>
      </c>
      <c r="K70" s="9" t="e">
        <f ca="1">IF(G70=ConsRegion, NA(), IF(SubSelCountry=F70, NA(), IF(ISERROR(J70)=TRUE, NA(),CHOOSE(AllJobsSelected, R70, T70))))</f>
        <v>#N/A</v>
      </c>
      <c r="L70" s="9">
        <f ca="1">IF(G70=ConsRegion, IF(SubSelCountry=F70, NA(), IFERROR(CHOOSE(AllJobsSelected, Q70, S70), NA())), NA())</f>
        <v>14015.975751854365</v>
      </c>
      <c r="M70" s="9">
        <f ca="1">IF(G70=ConsRegion, IF(SubSelCountry=F70, NA(), IF(ISERROR(L70)=TRUE, NA(),CHOOSE(AllJobsSelected, R70, T70))), NA())</f>
        <v>62090.772580714816</v>
      </c>
      <c r="N70" s="11" t="e">
        <f ca="1">IF(SubSelCountry=F70, CHOOSE(AllJobsSelected, Q70, S70), NA())</f>
        <v>#N/A</v>
      </c>
      <c r="O70" s="9" t="e">
        <f ca="1">IF(SubSelCountry=F70, IF(ISERROR(N70)=TRUE, NA(),CHOOSE(AllJobsSelected, R70, T70)), NA())</f>
        <v>#N/A</v>
      </c>
      <c r="Q70" s="31">
        <f ca="1">GETPIVOTDATA(Q$4&amp;"",Pivot!$A$3,"Clean Country",$H70)</f>
        <v>16480.00704375581</v>
      </c>
      <c r="R70" s="111">
        <f ca="1">GETPIVOTDATA(R$4&amp;"",Pivot!$A$3,"Clean Country",$H70)</f>
        <v>73006.431203838249</v>
      </c>
      <c r="S70" s="31">
        <f ca="1">IF(GETPIVOTDATA(S$4&amp;"",Pivot!$A$3,"Job Type",SelJobType,"Clean Country",$H70)=0, NA(), GETPIVOTDATA(S$4&amp;"",Pivot!$A$3,"Job Type",SelJobType,"Clean Country",$H70))</f>
        <v>14015.975751854365</v>
      </c>
      <c r="T70" s="111">
        <f ca="1">GETPIVOTDATA(T$4&amp;"",Pivot!$A$3,"Job Type",SelJobType,"Clean Country",$H70)</f>
        <v>62090.772580714816</v>
      </c>
    </row>
    <row r="71" spans="5:20" x14ac:dyDescent="0.2">
      <c r="E71" s="13">
        <v>65</v>
      </c>
      <c r="F71" s="1" t="str">
        <f t="shared" ref="F71:F102" ca="1" si="22">IFERROR(INDEX(SubRange, E71, 1), "")</f>
        <v>New Zealand (6)</v>
      </c>
      <c r="G71" s="1" t="str">
        <f ca="1">INDEX(Table11[], MATCH(H71, Table11[Clean Range], 0), 3)</f>
        <v>Australasia</v>
      </c>
      <c r="H71" s="1" t="str">
        <f t="shared" ca="1" si="1"/>
        <v>New Zealand</v>
      </c>
      <c r="I71" s="1" t="str">
        <f t="shared" ca="1" si="21"/>
        <v>New Zealand</v>
      </c>
      <c r="J71" s="31">
        <f ca="1">IF(G71=ConsRegion, NA(), IF(SubSelCountry=F71, NA(), IFERROR(CHOOSE(AllJobsSelected, Q71, S71), NA())))</f>
        <v>13330.920219068239</v>
      </c>
      <c r="K71" s="9">
        <f ca="1">IF(G71=ConsRegion, NA(), IF(SubSelCountry=F71, NA(), IF(ISERROR(J71)=TRUE, NA(),CHOOSE(AllJobsSelected, R71, T71))))</f>
        <v>53990.226887226374</v>
      </c>
      <c r="L71" s="9" t="e">
        <f ca="1">IF(G71=ConsRegion, IF(SubSelCountry=F71, NA(), IFERROR(CHOOSE(AllJobsSelected, Q71, S71), NA())), NA())</f>
        <v>#N/A</v>
      </c>
      <c r="M71" s="9" t="e">
        <f ca="1">IF(G71=ConsRegion, IF(SubSelCountry=F71, NA(), IF(ISERROR(L71)=TRUE, NA(),CHOOSE(AllJobsSelected, R71, T71))), NA())</f>
        <v>#N/A</v>
      </c>
      <c r="N71" s="11" t="e">
        <f ca="1">IF(SubSelCountry=F71, CHOOSE(AllJobsSelected, Q71, S71), NA())</f>
        <v>#N/A</v>
      </c>
      <c r="O71" s="9" t="e">
        <f ca="1">IF(SubSelCountry=F71, IF(ISERROR(N71)=TRUE, NA(),CHOOSE(AllJobsSelected, R71, T71)), NA())</f>
        <v>#N/A</v>
      </c>
      <c r="Q71" s="31">
        <f ca="1">GETPIVOTDATA(Q$4&amp;"",Pivot!$A$3,"Clean Country",$H71)</f>
        <v>17354.951843731556</v>
      </c>
      <c r="R71" s="111">
        <f ca="1">GETPIVOTDATA(R$4&amp;"",Pivot!$A$3,"Clean Country",$H71)</f>
        <v>70287.554967112796</v>
      </c>
      <c r="S71" s="31">
        <f ca="1">IF(GETPIVOTDATA(S$4&amp;"",Pivot!$A$3,"Job Type",SelJobType,"Clean Country",$H71)=0, NA(), GETPIVOTDATA(S$4&amp;"",Pivot!$A$3,"Job Type",SelJobType,"Clean Country",$H71))</f>
        <v>13330.920219068239</v>
      </c>
      <c r="T71" s="111">
        <f ca="1">GETPIVOTDATA(T$4&amp;"",Pivot!$A$3,"Job Type",SelJobType,"Clean Country",$H71)</f>
        <v>53990.226887226374</v>
      </c>
    </row>
    <row r="72" spans="5:20" x14ac:dyDescent="0.2">
      <c r="E72" s="13">
        <v>66</v>
      </c>
      <c r="F72" s="1" t="str">
        <f t="shared" ca="1" si="22"/>
        <v>Nigeria (1)</v>
      </c>
      <c r="G72" s="1" t="str">
        <f ca="1">INDEX(Table11[], MATCH(H72, Table11[Clean Range], 0), 3)</f>
        <v>Africa</v>
      </c>
      <c r="H72" s="1" t="str">
        <f t="shared" ca="1" si="1"/>
        <v>Nigeria</v>
      </c>
      <c r="I72" s="1" t="str">
        <f t="shared" ca="1" si="21"/>
        <v>Nigeria</v>
      </c>
      <c r="J72" s="31" t="e">
        <f ca="1">IF(G72=ConsRegion, NA(), IF(SubSelCountry=F72, NA(), IFERROR(CHOOSE(AllJobsSelected, Q72, S72), NA())))</f>
        <v>#N/A</v>
      </c>
      <c r="K72" s="9" t="e">
        <f ca="1">IF(G72=ConsRegion, NA(), IF(SubSelCountry=F72, NA(), IF(ISERROR(J72)=TRUE, NA(),CHOOSE(AllJobsSelected, R72, T72))))</f>
        <v>#N/A</v>
      </c>
      <c r="L72" s="9" t="e">
        <f ca="1">IF(G72=ConsRegion, IF(SubSelCountry=F72, NA(), IFERROR(CHOOSE(AllJobsSelected, Q72, S72), NA())), NA())</f>
        <v>#N/A</v>
      </c>
      <c r="M72" s="9" t="e">
        <f ca="1">IF(G72=ConsRegion, IF(SubSelCountry=F72, NA(), IF(ISERROR(L72)=TRUE, NA(),CHOOSE(AllJobsSelected, R72, T72))), NA())</f>
        <v>#N/A</v>
      </c>
      <c r="N72" s="11" t="e">
        <f ca="1">IF(SubSelCountry=F72, CHOOSE(AllJobsSelected, Q72, S72), NA())</f>
        <v>#N/A</v>
      </c>
      <c r="O72" s="9" t="e">
        <f ca="1">IF(SubSelCountry=F72, IF(ISERROR(N72)=TRUE, NA(),CHOOSE(AllJobsSelected, R72, T72)), NA())</f>
        <v>#N/A</v>
      </c>
      <c r="Q72" s="31" t="e">
        <f ca="1">GETPIVOTDATA(Q$4&amp;"",Pivot!$A$3,"Clean Country",$H72)</f>
        <v>#DIV/0!</v>
      </c>
      <c r="R72" s="111">
        <f ca="1">GETPIVOTDATA(R$4&amp;"",Pivot!$A$3,"Clean Country",$H72)</f>
        <v>13494.896250642014</v>
      </c>
      <c r="S72" s="31" t="e">
        <f ca="1">IF(GETPIVOTDATA(S$4&amp;"",Pivot!$A$3,"Job Type",SelJobType,"Clean Country",$H72)=0, NA(), GETPIVOTDATA(S$4&amp;"",Pivot!$A$3,"Job Type",SelJobType,"Clean Country",$H72))</f>
        <v>#DIV/0!</v>
      </c>
      <c r="T72" s="111">
        <f ca="1">GETPIVOTDATA(T$4&amp;"",Pivot!$A$3,"Job Type",SelJobType,"Clean Country",$H72)</f>
        <v>18987</v>
      </c>
    </row>
    <row r="73" spans="5:20" x14ac:dyDescent="0.2">
      <c r="E73" s="13">
        <v>67</v>
      </c>
      <c r="F73" s="1" t="str">
        <f t="shared" ca="1" si="22"/>
        <v>Norway (1)</v>
      </c>
      <c r="G73" s="1" t="str">
        <f ca="1">INDEX(Table11[], MATCH(H73, Table11[Clean Range], 0), 3)</f>
        <v>Europe</v>
      </c>
      <c r="H73" s="1" t="str">
        <f t="shared" ref="H73:H108" ca="1" si="23">IFERROR(LEFT(F73, FIND(" (", F73)-1), F73)</f>
        <v>Norway</v>
      </c>
      <c r="I73" s="1" t="str">
        <f t="shared" ca="1" si="21"/>
        <v>Norway</v>
      </c>
      <c r="J73" s="31" t="e">
        <f ca="1">IF(G73=ConsRegion, NA(), IF(SubSelCountry=F73, NA(), IFERROR(CHOOSE(AllJobsSelected, Q73, S73), NA())))</f>
        <v>#N/A</v>
      </c>
      <c r="K73" s="9" t="e">
        <f ca="1">IF(G73=ConsRegion, NA(), IF(SubSelCountry=F73, NA(), IF(ISERROR(J73)=TRUE, NA(),CHOOSE(AllJobsSelected, R73, T73))))</f>
        <v>#N/A</v>
      </c>
      <c r="L73" s="9">
        <f ca="1">IF(G73=ConsRegion, IF(SubSelCountry=F73, NA(), IFERROR(CHOOSE(AllJobsSelected, Q73, S73), NA())), NA())</f>
        <v>9970.6115725368909</v>
      </c>
      <c r="M73" s="9">
        <f ca="1">IF(G73=ConsRegion, IF(SubSelCountry=F73, NA(), IF(ISERROR(L73)=TRUE, NA(),CHOOSE(AllJobsSelected, R73, T73))), NA())</f>
        <v>67700.452577525488</v>
      </c>
      <c r="N73" s="11" t="e">
        <f ca="1">IF(SubSelCountry=F73, CHOOSE(AllJobsSelected, Q73, S73), NA())</f>
        <v>#N/A</v>
      </c>
      <c r="O73" s="9" t="e">
        <f ca="1">IF(SubSelCountry=F73, IF(ISERROR(N73)=TRUE, NA(),CHOOSE(AllJobsSelected, R73, T73)), NA())</f>
        <v>#N/A</v>
      </c>
      <c r="Q73" s="31">
        <f ca="1">GETPIVOTDATA(Q$4&amp;"",Pivot!$A$3,"Clean Country",$H73)</f>
        <v>15394.272548269904</v>
      </c>
      <c r="R73" s="111">
        <f ca="1">GETPIVOTDATA(R$4&amp;"",Pivot!$A$3,"Clean Country",$H73)</f>
        <v>99016.174371435307</v>
      </c>
      <c r="S73" s="31">
        <f ca="1">IF(GETPIVOTDATA(S$4&amp;"",Pivot!$A$3,"Job Type",SelJobType,"Clean Country",$H73)=0, NA(), GETPIVOTDATA(S$4&amp;"",Pivot!$A$3,"Job Type",SelJobType,"Clean Country",$H73))</f>
        <v>9970.6115725368909</v>
      </c>
      <c r="T73" s="111">
        <f ca="1">GETPIVOTDATA(T$4&amp;"",Pivot!$A$3,"Job Type",SelJobType,"Clean Country",$H73)</f>
        <v>67700.452577525488</v>
      </c>
    </row>
    <row r="74" spans="5:20" x14ac:dyDescent="0.2">
      <c r="E74" s="13">
        <v>68</v>
      </c>
      <c r="F74" s="1" t="str">
        <f t="shared" ca="1" si="22"/>
        <v>Oman</v>
      </c>
      <c r="G74" s="1" t="str">
        <f ca="1">INDEX(Table11[], MATCH(H74, Table11[Clean Range], 0), 3)</f>
        <v>Middle East</v>
      </c>
      <c r="H74" s="1" t="str">
        <f t="shared" ca="1" si="23"/>
        <v>Oman</v>
      </c>
      <c r="I74" s="1" t="str">
        <f t="shared" ca="1" si="21"/>
        <v>Oman</v>
      </c>
      <c r="J74" s="31" t="e">
        <f ca="1">IF(G74=ConsRegion, NA(), IF(SubSelCountry=F74, NA(), IFERROR(CHOOSE(AllJobsSelected, Q74, S74), NA())))</f>
        <v>#N/A</v>
      </c>
      <c r="K74" s="9" t="e">
        <f ca="1">IF(G74=ConsRegion, NA(), IF(SubSelCountry=F74, NA(), IF(ISERROR(J74)=TRUE, NA(),CHOOSE(AllJobsSelected, R74, T74))))</f>
        <v>#N/A</v>
      </c>
      <c r="L74" s="9" t="e">
        <f ca="1">IF(G74=ConsRegion, IF(SubSelCountry=F74, NA(), IFERROR(CHOOSE(AllJobsSelected, Q74, S74), NA())), NA())</f>
        <v>#N/A</v>
      </c>
      <c r="M74" s="9" t="e">
        <f ca="1">IF(G74=ConsRegion, IF(SubSelCountry=F74, NA(), IF(ISERROR(L74)=TRUE, NA(),CHOOSE(AllJobsSelected, R74, T74))), NA())</f>
        <v>#N/A</v>
      </c>
      <c r="N74" s="11" t="e">
        <f ca="1">IF(SubSelCountry=F74, CHOOSE(AllJobsSelected, Q74, S74), NA())</f>
        <v>#N/A</v>
      </c>
      <c r="O74" s="9" t="e">
        <f ca="1">IF(SubSelCountry=F74, IF(ISERROR(N74)=TRUE, NA(),CHOOSE(AllJobsSelected, R74, T74)), NA())</f>
        <v>#N/A</v>
      </c>
      <c r="Q74" s="31" t="e">
        <f ca="1">GETPIVOTDATA(Q$4&amp;"",Pivot!$A$3,"Clean Country",$H74)</f>
        <v>#DIV/0!</v>
      </c>
      <c r="R74" s="111">
        <f ca="1">GETPIVOTDATA(R$4&amp;"",Pivot!$A$3,"Clean Country",$H74)</f>
        <v>100800</v>
      </c>
      <c r="S74" s="31" t="e">
        <f ca="1">IF(GETPIVOTDATA(S$4&amp;"",Pivot!$A$3,"Job Type",SelJobType,"Clean Country",$H74)=0, NA(), GETPIVOTDATA(S$4&amp;"",Pivot!$A$3,"Job Type",SelJobType,"Clean Country",$H74))</f>
        <v>#N/A</v>
      </c>
      <c r="T74" s="111">
        <f ca="1">GETPIVOTDATA(T$4&amp;"",Pivot!$A$3,"Job Type",SelJobType,"Clean Country",$H74)</f>
        <v>0</v>
      </c>
    </row>
    <row r="75" spans="5:20" x14ac:dyDescent="0.2">
      <c r="E75" s="13">
        <v>69</v>
      </c>
      <c r="F75" s="1" t="str">
        <f t="shared" ca="1" si="22"/>
        <v>Pakistan (6)</v>
      </c>
      <c r="G75" s="1" t="str">
        <f ca="1">INDEX(Table11[], MATCH(H75, Table11[Clean Range], 0), 3)</f>
        <v>Asia</v>
      </c>
      <c r="H75" s="1" t="str">
        <f t="shared" ca="1" si="23"/>
        <v>Pakistan</v>
      </c>
      <c r="I75" s="1" t="str">
        <f t="shared" ca="1" si="21"/>
        <v>Pakistan</v>
      </c>
      <c r="J75" s="31">
        <f ca="1">IF(G75=ConsRegion, NA(), IF(SubSelCountry=F75, NA(), IFERROR(CHOOSE(AllJobsSelected, Q75, S75), NA())))</f>
        <v>5151.2110726643596</v>
      </c>
      <c r="K75" s="9">
        <f ca="1">IF(G75=ConsRegion, NA(), IF(SubSelCountry=F75, NA(), IF(ISERROR(J75)=TRUE, NA(),CHOOSE(AllJobsSelected, R75, T75))))</f>
        <v>14887</v>
      </c>
      <c r="L75" s="9" t="e">
        <f ca="1">IF(G75=ConsRegion, IF(SubSelCountry=F75, NA(), IFERROR(CHOOSE(AllJobsSelected, Q75, S75), NA())), NA())</f>
        <v>#N/A</v>
      </c>
      <c r="M75" s="9" t="e">
        <f ca="1">IF(G75=ConsRegion, IF(SubSelCountry=F75, NA(), IF(ISERROR(L75)=TRUE, NA(),CHOOSE(AllJobsSelected, R75, T75))), NA())</f>
        <v>#N/A</v>
      </c>
      <c r="N75" s="11" t="e">
        <f ca="1">IF(SubSelCountry=F75, CHOOSE(AllJobsSelected, Q75, S75), NA())</f>
        <v>#N/A</v>
      </c>
      <c r="O75" s="9" t="e">
        <f ca="1">IF(SubSelCountry=F75, IF(ISERROR(N75)=TRUE, NA(),CHOOSE(AllJobsSelected, R75, T75)), NA())</f>
        <v>#N/A</v>
      </c>
      <c r="Q75" s="31">
        <f ca="1">GETPIVOTDATA(Q$4&amp;"",Pivot!$A$3,"Clean Country",$H75)</f>
        <v>4154.4699981599997</v>
      </c>
      <c r="R75" s="111">
        <f ca="1">GETPIVOTDATA(R$4&amp;"",Pivot!$A$3,"Clean Country",$H75)</f>
        <v>11873.552586779413</v>
      </c>
      <c r="S75" s="31">
        <f ca="1">IF(GETPIVOTDATA(S$4&amp;"",Pivot!$A$3,"Job Type",SelJobType,"Clean Country",$H75)=0, NA(), GETPIVOTDATA(S$4&amp;"",Pivot!$A$3,"Job Type",SelJobType,"Clean Country",$H75))</f>
        <v>5151.2110726643596</v>
      </c>
      <c r="T75" s="111">
        <f ca="1">GETPIVOTDATA(T$4&amp;"",Pivot!$A$3,"Job Type",SelJobType,"Clean Country",$H75)</f>
        <v>14887</v>
      </c>
    </row>
    <row r="76" spans="5:20" x14ac:dyDescent="0.2">
      <c r="E76" s="13">
        <v>70</v>
      </c>
      <c r="F76" s="1" t="str">
        <f t="shared" ca="1" si="22"/>
        <v>Panama (1)</v>
      </c>
      <c r="G76" s="1" t="str">
        <f ca="1">INDEX(Table11[], MATCH(H76, Table11[Clean Range], 0), 3)</f>
        <v>Central America</v>
      </c>
      <c r="H76" s="1" t="str">
        <f t="shared" ca="1" si="23"/>
        <v>Panama</v>
      </c>
      <c r="I76" s="1" t="str">
        <f t="shared" ref="I76" ca="1" si="24">H76</f>
        <v>Panama</v>
      </c>
      <c r="J76" s="31" t="e">
        <f ca="1">IF(G76=ConsRegion, NA(), IF(SubSelCountry=F76, NA(), IFERROR(CHOOSE(AllJobsSelected, Q76, S76), NA())))</f>
        <v>#N/A</v>
      </c>
      <c r="K76" s="9" t="e">
        <f ca="1">IF(G76=ConsRegion, NA(), IF(SubSelCountry=F76, NA(), IF(ISERROR(J76)=TRUE, NA(),CHOOSE(AllJobsSelected, R76, T76))))</f>
        <v>#N/A</v>
      </c>
      <c r="L76" s="9" t="e">
        <f ca="1">IF(G76=ConsRegion, IF(SubSelCountry=F76, NA(), IFERROR(CHOOSE(AllJobsSelected, Q76, S76), NA())), NA())</f>
        <v>#N/A</v>
      </c>
      <c r="M76" s="9" t="e">
        <f ca="1">IF(G76=ConsRegion, IF(SubSelCountry=F76, NA(), IF(ISERROR(L76)=TRUE, NA(),CHOOSE(AllJobsSelected, R76, T76))), NA())</f>
        <v>#N/A</v>
      </c>
      <c r="N76" s="11" t="e">
        <f ca="1">IF(SubSelCountry=F76, CHOOSE(AllJobsSelected, Q76, S76), NA())</f>
        <v>#N/A</v>
      </c>
      <c r="O76" s="9" t="e">
        <f ca="1">IF(SubSelCountry=F76, IF(ISERROR(N76)=TRUE, NA(),CHOOSE(AllJobsSelected, R76, T76)), NA())</f>
        <v>#N/A</v>
      </c>
      <c r="Q76" s="31" t="e">
        <f ca="1">GETPIVOTDATA(Q$4&amp;"",Pivot!$A$3,"Clean Country",$H76)</f>
        <v>#DIV/0!</v>
      </c>
      <c r="R76" s="111">
        <f ca="1">GETPIVOTDATA(R$4&amp;"",Pivot!$A$3,"Clean Country",$H76)</f>
        <v>44759.985974790194</v>
      </c>
      <c r="S76" s="31" t="e">
        <f ca="1">IF(GETPIVOTDATA(S$4&amp;"",Pivot!$A$3,"Job Type",SelJobType,"Clean Country",$H76)=0, NA(), GETPIVOTDATA(S$4&amp;"",Pivot!$A$3,"Job Type",SelJobType,"Clean Country",$H76))</f>
        <v>#DIV/0!</v>
      </c>
      <c r="T76" s="111">
        <f ca="1">GETPIVOTDATA(T$4&amp;"",Pivot!$A$3,"Job Type",SelJobType,"Clean Country",$H76)</f>
        <v>26000</v>
      </c>
    </row>
    <row r="77" spans="5:20" x14ac:dyDescent="0.2">
      <c r="E77" s="13">
        <v>71</v>
      </c>
      <c r="F77" s="1" t="str">
        <f t="shared" ca="1" si="22"/>
        <v>Paraguay</v>
      </c>
      <c r="G77" s="1" t="str">
        <f ca="1">INDEX(Table11[], MATCH(H77, Table11[Clean Range], 0), 3)</f>
        <v>Central America</v>
      </c>
      <c r="H77" s="1" t="str">
        <f t="shared" ca="1" si="23"/>
        <v>Paraguay</v>
      </c>
      <c r="I77" s="1" t="str">
        <f t="shared" ref="I77" ca="1" si="25">H77</f>
        <v>Paraguay</v>
      </c>
      <c r="J77" s="31" t="e">
        <f ca="1">IF(G77=ConsRegion, NA(), IF(SubSelCountry=F77, NA(), IFERROR(CHOOSE(AllJobsSelected, Q77, S77), NA())))</f>
        <v>#N/A</v>
      </c>
      <c r="K77" s="9" t="e">
        <f ca="1">IF(G77=ConsRegion, NA(), IF(SubSelCountry=F77, NA(), IF(ISERROR(J77)=TRUE, NA(),CHOOSE(AllJobsSelected, R77, T77))))</f>
        <v>#N/A</v>
      </c>
      <c r="L77" s="9" t="e">
        <f ca="1">IF(G77=ConsRegion, IF(SubSelCountry=F77, NA(), IFERROR(CHOOSE(AllJobsSelected, Q77, S77), NA())), NA())</f>
        <v>#N/A</v>
      </c>
      <c r="M77" s="9" t="e">
        <f ca="1">IF(G77=ConsRegion, IF(SubSelCountry=F77, NA(), IF(ISERROR(L77)=TRUE, NA(),CHOOSE(AllJobsSelected, R77, T77))), NA())</f>
        <v>#N/A</v>
      </c>
      <c r="N77" s="11" t="e">
        <f ca="1">IF(SubSelCountry=F77, CHOOSE(AllJobsSelected, Q77, S77), NA())</f>
        <v>#N/A</v>
      </c>
      <c r="O77" s="9" t="e">
        <f ca="1">IF(SubSelCountry=F77, IF(ISERROR(N77)=TRUE, NA(),CHOOSE(AllJobsSelected, R77, T77)), NA())</f>
        <v>#N/A</v>
      </c>
      <c r="Q77" s="31" t="e">
        <f ca="1">GETPIVOTDATA(Q$4&amp;"",Pivot!$A$3,"Clean Country",$H77)</f>
        <v>#DIV/0!</v>
      </c>
      <c r="R77" s="111">
        <f ca="1">GETPIVOTDATA(R$4&amp;"",Pivot!$A$3,"Clean Country",$H77)</f>
        <v>20000</v>
      </c>
      <c r="S77" s="31" t="e">
        <f ca="1">IF(GETPIVOTDATA(S$4&amp;"",Pivot!$A$3,"Job Type",SelJobType,"Clean Country",$H77)=0, NA(), GETPIVOTDATA(S$4&amp;"",Pivot!$A$3,"Job Type",SelJobType,"Clean Country",$H77))</f>
        <v>#N/A</v>
      </c>
      <c r="T77" s="111">
        <f ca="1">GETPIVOTDATA(T$4&amp;"",Pivot!$A$3,"Job Type",SelJobType,"Clean Country",$H77)</f>
        <v>0</v>
      </c>
    </row>
    <row r="78" spans="5:20" x14ac:dyDescent="0.2">
      <c r="E78" s="13">
        <v>72</v>
      </c>
      <c r="F78" s="1" t="str">
        <f t="shared" ca="1" si="22"/>
        <v>Peru (1)</v>
      </c>
      <c r="G78" s="1" t="str">
        <f ca="1">INDEX(Table11[], MATCH(H78, Table11[Clean Range], 0), 3)</f>
        <v>South America</v>
      </c>
      <c r="H78" s="1" t="str">
        <f t="shared" ca="1" si="23"/>
        <v>Peru</v>
      </c>
      <c r="I78" s="1" t="str">
        <f t="shared" ref="I78" ca="1" si="26">H78</f>
        <v>Peru</v>
      </c>
      <c r="J78" s="31" t="e">
        <f ca="1">IF(G78=ConsRegion, NA(), IF(SubSelCountry=F78, NA(), IFERROR(CHOOSE(AllJobsSelected, Q78, S78), NA())))</f>
        <v>#N/A</v>
      </c>
      <c r="K78" s="9" t="e">
        <f ca="1">IF(G78=ConsRegion, NA(), IF(SubSelCountry=F78, NA(), IF(ISERROR(J78)=TRUE, NA(),CHOOSE(AllJobsSelected, R78, T78))))</f>
        <v>#N/A</v>
      </c>
      <c r="L78" s="9" t="e">
        <f ca="1">IF(G78=ConsRegion, IF(SubSelCountry=F78, NA(), IFERROR(CHOOSE(AllJobsSelected, Q78, S78), NA())), NA())</f>
        <v>#N/A</v>
      </c>
      <c r="M78" s="9" t="e">
        <f ca="1">IF(G78=ConsRegion, IF(SubSelCountry=F78, NA(), IF(ISERROR(L78)=TRUE, NA(),CHOOSE(AllJobsSelected, R78, T78))), NA())</f>
        <v>#N/A</v>
      </c>
      <c r="N78" s="11" t="e">
        <f ca="1">IF(SubSelCountry=F78, CHOOSE(AllJobsSelected, Q78, S78), NA())</f>
        <v>#N/A</v>
      </c>
      <c r="O78" s="9" t="e">
        <f ca="1">IF(SubSelCountry=F78, IF(ISERROR(N78)=TRUE, NA(),CHOOSE(AllJobsSelected, R78, T78)), NA())</f>
        <v>#N/A</v>
      </c>
      <c r="Q78" s="31" t="e">
        <f ca="1">GETPIVOTDATA(Q$4&amp;"",Pivot!$A$3,"Clean Country",$H78)</f>
        <v>#DIV/0!</v>
      </c>
      <c r="R78" s="111">
        <f ca="1">GETPIVOTDATA(R$4&amp;"",Pivot!$A$3,"Clean Country",$H78)</f>
        <v>15840</v>
      </c>
      <c r="S78" s="31" t="e">
        <f ca="1">IF(GETPIVOTDATA(S$4&amp;"",Pivot!$A$3,"Job Type",SelJobType,"Clean Country",$H78)=0, NA(), GETPIVOTDATA(S$4&amp;"",Pivot!$A$3,"Job Type",SelJobType,"Clean Country",$H78))</f>
        <v>#DIV/0!</v>
      </c>
      <c r="T78" s="111">
        <f ca="1">GETPIVOTDATA(T$4&amp;"",Pivot!$A$3,"Job Type",SelJobType,"Clean Country",$H78)</f>
        <v>15840</v>
      </c>
    </row>
    <row r="79" spans="5:20" x14ac:dyDescent="0.2">
      <c r="E79" s="13">
        <v>73</v>
      </c>
      <c r="F79" s="1" t="str">
        <f t="shared" ca="1" si="22"/>
        <v>Philippines (2)</v>
      </c>
      <c r="G79" s="1" t="str">
        <f ca="1">INDEX(Table11[], MATCH(H79, Table11[Clean Range], 0), 3)</f>
        <v>Australasia</v>
      </c>
      <c r="H79" s="1" t="str">
        <f t="shared" ca="1" si="23"/>
        <v>Philippines</v>
      </c>
      <c r="I79" s="1" t="str">
        <f t="shared" ref="I79" ca="1" si="27">H79</f>
        <v>Philippines</v>
      </c>
      <c r="J79" s="31">
        <f ca="1">IF(G79=ConsRegion, NA(), IF(SubSelCountry=F79, NA(), IFERROR(CHOOSE(AllJobsSelected, Q79, S79), NA())))</f>
        <v>16787.770294647078</v>
      </c>
      <c r="K79" s="9">
        <f ca="1">IF(G79=ConsRegion, NA(), IF(SubSelCountry=F79, NA(), IF(ISERROR(J79)=TRUE, NA(),CHOOSE(AllJobsSelected, R79, T79))))</f>
        <v>44991.224389654169</v>
      </c>
      <c r="L79" s="9" t="e">
        <f ca="1">IF(G79=ConsRegion, IF(SubSelCountry=F79, NA(), IFERROR(CHOOSE(AllJobsSelected, Q79, S79), NA())), NA())</f>
        <v>#N/A</v>
      </c>
      <c r="M79" s="9" t="e">
        <f ca="1">IF(G79=ConsRegion, IF(SubSelCountry=F79, NA(), IF(ISERROR(L79)=TRUE, NA(),CHOOSE(AllJobsSelected, R79, T79))), NA())</f>
        <v>#N/A</v>
      </c>
      <c r="N79" s="11" t="e">
        <f ca="1">IF(SubSelCountry=F79, CHOOSE(AllJobsSelected, Q79, S79), NA())</f>
        <v>#N/A</v>
      </c>
      <c r="O79" s="9" t="e">
        <f ca="1">IF(SubSelCountry=F79, IF(ISERROR(N79)=TRUE, NA(),CHOOSE(AllJobsSelected, R79, T79)), NA())</f>
        <v>#N/A</v>
      </c>
      <c r="Q79" s="31">
        <f ca="1">GETPIVOTDATA(Q$4&amp;"",Pivot!$A$3,"Clean Country",$H79)</f>
        <v>6522.1240166990747</v>
      </c>
      <c r="R79" s="111">
        <f ca="1">GETPIVOTDATA(R$4&amp;"",Pivot!$A$3,"Clean Country",$H79)</f>
        <v>17479.292364753521</v>
      </c>
      <c r="S79" s="31">
        <f ca="1">IF(GETPIVOTDATA(S$4&amp;"",Pivot!$A$3,"Job Type",SelJobType,"Clean Country",$H79)=0, NA(), GETPIVOTDATA(S$4&amp;"",Pivot!$A$3,"Job Type",SelJobType,"Clean Country",$H79))</f>
        <v>16787.770294647078</v>
      </c>
      <c r="T79" s="111">
        <f ca="1">GETPIVOTDATA(T$4&amp;"",Pivot!$A$3,"Job Type",SelJobType,"Clean Country",$H79)</f>
        <v>44991.224389654169</v>
      </c>
    </row>
    <row r="80" spans="5:20" x14ac:dyDescent="0.2">
      <c r="E80" s="13">
        <v>74</v>
      </c>
      <c r="F80" s="1" t="str">
        <f t="shared" ca="1" si="22"/>
        <v>Poland (3)</v>
      </c>
      <c r="G80" s="1" t="str">
        <f ca="1">INDEX(Table11[], MATCH(H80, Table11[Clean Range], 0), 3)</f>
        <v>Europe</v>
      </c>
      <c r="H80" s="1" t="str">
        <f t="shared" ca="1" si="23"/>
        <v>Poland</v>
      </c>
      <c r="I80" s="1" t="str">
        <f t="shared" ref="I80" ca="1" si="28">H80</f>
        <v>Poland</v>
      </c>
      <c r="J80" s="31" t="e">
        <f ca="1">IF(G80=ConsRegion, NA(), IF(SubSelCountry=F80, NA(), IFERROR(CHOOSE(AllJobsSelected, Q80, S80), NA())))</f>
        <v>#N/A</v>
      </c>
      <c r="K80" s="9" t="e">
        <f ca="1">IF(G80=ConsRegion, NA(), IF(SubSelCountry=F80, NA(), IF(ISERROR(J80)=TRUE, NA(),CHOOSE(AllJobsSelected, R80, T80))))</f>
        <v>#N/A</v>
      </c>
      <c r="L80" s="9">
        <f ca="1">IF(G80=ConsRegion, IF(SubSelCountry=F80, NA(), IFERROR(CHOOSE(AllJobsSelected, Q80, S80), NA())), NA())</f>
        <v>7134.2227119137133</v>
      </c>
      <c r="M80" s="9">
        <f ca="1">IF(G80=ConsRegion, IF(SubSelCountry=F80, NA(), IF(ISERROR(L80)=TRUE, NA(),CHOOSE(AllJobsSelected, R80, T80))), NA())</f>
        <v>18406.294596737382</v>
      </c>
      <c r="N80" s="11" t="e">
        <f ca="1">IF(SubSelCountry=F80, CHOOSE(AllJobsSelected, Q80, S80), NA())</f>
        <v>#N/A</v>
      </c>
      <c r="O80" s="9" t="e">
        <f ca="1">IF(SubSelCountry=F80, IF(ISERROR(N80)=TRUE, NA(),CHOOSE(AllJobsSelected, R80, T80)), NA())</f>
        <v>#N/A</v>
      </c>
      <c r="Q80" s="31">
        <f ca="1">GETPIVOTDATA(Q$4&amp;"",Pivot!$A$3,"Clean Country",$H80)</f>
        <v>13259.82379131396</v>
      </c>
      <c r="R80" s="111">
        <f ca="1">GETPIVOTDATA(R$4&amp;"",Pivot!$A$3,"Clean Country",$H80)</f>
        <v>34210.345381590021</v>
      </c>
      <c r="S80" s="31">
        <f ca="1">IF(GETPIVOTDATA(S$4&amp;"",Pivot!$A$3,"Job Type",SelJobType,"Clean Country",$H80)=0, NA(), GETPIVOTDATA(S$4&amp;"",Pivot!$A$3,"Job Type",SelJobType,"Clean Country",$H80))</f>
        <v>7134.2227119137133</v>
      </c>
      <c r="T80" s="111">
        <f ca="1">GETPIVOTDATA(T$4&amp;"",Pivot!$A$3,"Job Type",SelJobType,"Clean Country",$H80)</f>
        <v>18406.294596737382</v>
      </c>
    </row>
    <row r="81" spans="5:20" x14ac:dyDescent="0.2">
      <c r="E81" s="13">
        <v>75</v>
      </c>
      <c r="F81" s="1" t="str">
        <f t="shared" ca="1" si="22"/>
        <v>Portugal (1)</v>
      </c>
      <c r="G81" s="1" t="str">
        <f ca="1">INDEX(Table11[], MATCH(H81, Table11[Clean Range], 0), 3)</f>
        <v>Europe</v>
      </c>
      <c r="H81" s="1" t="str">
        <f t="shared" ca="1" si="23"/>
        <v>Portugal</v>
      </c>
      <c r="I81" s="1" t="str">
        <f t="shared" ref="I81:I92" ca="1" si="29">H81</f>
        <v>Portugal</v>
      </c>
      <c r="J81" s="31" t="e">
        <f ca="1">IF(G81=ConsRegion, NA(), IF(SubSelCountry=F81, NA(), IFERROR(CHOOSE(AllJobsSelected, Q81, S81), NA())))</f>
        <v>#N/A</v>
      </c>
      <c r="K81" s="9" t="e">
        <f ca="1">IF(G81=ConsRegion, NA(), IF(SubSelCountry=F81, NA(), IF(ISERROR(J81)=TRUE, NA(),CHOOSE(AllJobsSelected, R81, T81))))</f>
        <v>#N/A</v>
      </c>
      <c r="L81" s="9">
        <f ca="1">IF(G81=ConsRegion, IF(SubSelCountry=F81, NA(), IFERROR(CHOOSE(AllJobsSelected, Q81, S81), NA())), NA())</f>
        <v>6022.2095302085245</v>
      </c>
      <c r="M81" s="9">
        <f ca="1">IF(G81=ConsRegion, IF(SubSelCountry=F81, NA(), IF(ISERROR(L81)=TRUE, NA(),CHOOSE(AllJobsSelected, R81, T81))), NA())</f>
        <v>26678.388218823762</v>
      </c>
      <c r="N81" s="11" t="e">
        <f ca="1">IF(SubSelCountry=F81, CHOOSE(AllJobsSelected, Q81, S81), NA())</f>
        <v>#N/A</v>
      </c>
      <c r="O81" s="9" t="e">
        <f ca="1">IF(SubSelCountry=F81, IF(ISERROR(N81)=TRUE, NA(),CHOOSE(AllJobsSelected, R81, T81)), NA())</f>
        <v>#N/A</v>
      </c>
      <c r="Q81" s="31">
        <f ca="1">GETPIVOTDATA(Q$4&amp;"",Pivot!$A$3,"Clean Country",$H81)</f>
        <v>7428.389031822051</v>
      </c>
      <c r="R81" s="111">
        <f ca="1">GETPIVOTDATA(R$4&amp;"",Pivot!$A$3,"Clean Country",$H81)</f>
        <v>32907.763410971689</v>
      </c>
      <c r="S81" s="31">
        <f ca="1">IF(GETPIVOTDATA(S$4&amp;"",Pivot!$A$3,"Job Type",SelJobType,"Clean Country",$H81)=0, NA(), GETPIVOTDATA(S$4&amp;"",Pivot!$A$3,"Job Type",SelJobType,"Clean Country",$H81))</f>
        <v>6022.2095302085245</v>
      </c>
      <c r="T81" s="111">
        <f ca="1">GETPIVOTDATA(T$4&amp;"",Pivot!$A$3,"Job Type",SelJobType,"Clean Country",$H81)</f>
        <v>26678.388218823762</v>
      </c>
    </row>
    <row r="82" spans="5:20" x14ac:dyDescent="0.2">
      <c r="E82" s="13">
        <v>76</v>
      </c>
      <c r="F82" s="1" t="str">
        <f t="shared" ca="1" si="22"/>
        <v>Qatar</v>
      </c>
      <c r="G82" s="1" t="str">
        <f ca="1">INDEX(Table11[], MATCH(H82, Table11[Clean Range], 0), 3)</f>
        <v>Middle East</v>
      </c>
      <c r="H82" s="1" t="str">
        <f t="shared" ca="1" si="23"/>
        <v>Qatar</v>
      </c>
      <c r="I82" s="1" t="str">
        <f t="shared" ca="1" si="29"/>
        <v>Qatar</v>
      </c>
      <c r="J82" s="31" t="e">
        <f ca="1">IF(G82=ConsRegion, NA(), IF(SubSelCountry=F82, NA(), IFERROR(CHOOSE(AllJobsSelected, Q82, S82), NA())))</f>
        <v>#N/A</v>
      </c>
      <c r="K82" s="9" t="e">
        <f ca="1">IF(G82=ConsRegion, NA(), IF(SubSelCountry=F82, NA(), IF(ISERROR(J82)=TRUE, NA(),CHOOSE(AllJobsSelected, R82, T82))))</f>
        <v>#N/A</v>
      </c>
      <c r="L82" s="9" t="e">
        <f ca="1">IF(G82=ConsRegion, IF(SubSelCountry=F82, NA(), IFERROR(CHOOSE(AllJobsSelected, Q82, S82), NA())), NA())</f>
        <v>#N/A</v>
      </c>
      <c r="M82" s="9" t="e">
        <f ca="1">IF(G82=ConsRegion, IF(SubSelCountry=F82, NA(), IF(ISERROR(L82)=TRUE, NA(),CHOOSE(AllJobsSelected, R82, T82))), NA())</f>
        <v>#N/A</v>
      </c>
      <c r="N82" s="11" t="e">
        <f ca="1">IF(SubSelCountry=F82, CHOOSE(AllJobsSelected, Q82, S82), NA())</f>
        <v>#N/A</v>
      </c>
      <c r="O82" s="9" t="e">
        <f ca="1">IF(SubSelCountry=F82, IF(ISERROR(N82)=TRUE, NA(),CHOOSE(AllJobsSelected, R82, T82)), NA())</f>
        <v>#N/A</v>
      </c>
      <c r="Q82" s="31" t="e">
        <f ca="1">GETPIVOTDATA(Q$4&amp;"",Pivot!$A$3,"Clean Country",$H82)</f>
        <v>#DIV/0!</v>
      </c>
      <c r="R82" s="111">
        <f ca="1">GETPIVOTDATA(R$4&amp;"",Pivot!$A$3,"Clean Country",$H82)</f>
        <v>53066.666666666664</v>
      </c>
      <c r="S82" s="31" t="e">
        <f ca="1">IF(GETPIVOTDATA(S$4&amp;"",Pivot!$A$3,"Job Type",SelJobType,"Clean Country",$H82)=0, NA(), GETPIVOTDATA(S$4&amp;"",Pivot!$A$3,"Job Type",SelJobType,"Clean Country",$H82))</f>
        <v>#N/A</v>
      </c>
      <c r="T82" s="111">
        <f ca="1">GETPIVOTDATA(T$4&amp;"",Pivot!$A$3,"Job Type",SelJobType,"Clean Country",$H82)</f>
        <v>0</v>
      </c>
    </row>
    <row r="83" spans="5:20" x14ac:dyDescent="0.2">
      <c r="E83" s="13">
        <v>77</v>
      </c>
      <c r="F83" s="1" t="str">
        <f t="shared" ca="1" si="22"/>
        <v>Republic of Georgia</v>
      </c>
      <c r="G83" s="1" t="str">
        <f ca="1">INDEX(Table11[], MATCH(H83, Table11[Clean Range], 0), 3)</f>
        <v>Asia</v>
      </c>
      <c r="H83" s="1" t="str">
        <f t="shared" ca="1" si="23"/>
        <v>Republic of Georgia</v>
      </c>
      <c r="I83" s="1" t="str">
        <f t="shared" ca="1" si="29"/>
        <v>Republic of Georgia</v>
      </c>
      <c r="J83" s="31" t="e">
        <f ca="1">IF(G83=ConsRegion, NA(), IF(SubSelCountry=F83, NA(), IFERROR(CHOOSE(AllJobsSelected, Q83, S83), NA())))</f>
        <v>#N/A</v>
      </c>
      <c r="K83" s="9" t="e">
        <f ca="1">IF(G83=ConsRegion, NA(), IF(SubSelCountry=F83, NA(), IF(ISERROR(J83)=TRUE, NA(),CHOOSE(AllJobsSelected, R83, T83))))</f>
        <v>#N/A</v>
      </c>
      <c r="L83" s="9" t="e">
        <f ca="1">IF(G83=ConsRegion, IF(SubSelCountry=F83, NA(), IFERROR(CHOOSE(AllJobsSelected, Q83, S83), NA())), NA())</f>
        <v>#N/A</v>
      </c>
      <c r="M83" s="9" t="e">
        <f ca="1">IF(G83=ConsRegion, IF(SubSelCountry=F83, NA(), IF(ISERROR(L83)=TRUE, NA(),CHOOSE(AllJobsSelected, R83, T83))), NA())</f>
        <v>#N/A</v>
      </c>
      <c r="N83" s="11" t="e">
        <f ca="1">IF(SubSelCountry=F83, CHOOSE(AllJobsSelected, Q83, S83), NA())</f>
        <v>#N/A</v>
      </c>
      <c r="O83" s="9" t="e">
        <f ca="1">IF(SubSelCountry=F83, IF(ISERROR(N83)=TRUE, NA(),CHOOSE(AllJobsSelected, R83, T83)), NA())</f>
        <v>#N/A</v>
      </c>
      <c r="Q83" s="31" t="e">
        <f ca="1">GETPIVOTDATA(Q$4&amp;"",Pivot!$A$3,"Clean Country",$H83)</f>
        <v>#DIV/0!</v>
      </c>
      <c r="R83" s="111">
        <f ca="1">GETPIVOTDATA(R$4&amp;"",Pivot!$A$3,"Clean Country",$H83)</f>
        <v>5250</v>
      </c>
      <c r="S83" s="31" t="e">
        <f ca="1">IF(GETPIVOTDATA(S$4&amp;"",Pivot!$A$3,"Job Type",SelJobType,"Clean Country",$H83)=0, NA(), GETPIVOTDATA(S$4&amp;"",Pivot!$A$3,"Job Type",SelJobType,"Clean Country",$H83))</f>
        <v>#N/A</v>
      </c>
      <c r="T83" s="111">
        <f ca="1">GETPIVOTDATA(T$4&amp;"",Pivot!$A$3,"Job Type",SelJobType,"Clean Country",$H83)</f>
        <v>0</v>
      </c>
    </row>
    <row r="84" spans="5:20" x14ac:dyDescent="0.2">
      <c r="E84" s="13">
        <v>78</v>
      </c>
      <c r="F84" s="1" t="str">
        <f t="shared" ca="1" si="22"/>
        <v>Romania (1)</v>
      </c>
      <c r="G84" s="1" t="str">
        <f ca="1">INDEX(Table11[], MATCH(H84, Table11[Clean Range], 0), 3)</f>
        <v>Europe</v>
      </c>
      <c r="H84" s="1" t="str">
        <f t="shared" ca="1" si="23"/>
        <v>Romania</v>
      </c>
      <c r="I84" s="1" t="str">
        <f t="shared" ca="1" si="29"/>
        <v>Romania</v>
      </c>
      <c r="J84" s="31" t="e">
        <f ca="1">IF(G84=ConsRegion, NA(), IF(SubSelCountry=F84, NA(), IFERROR(CHOOSE(AllJobsSelected, Q84, S84), NA())))</f>
        <v>#N/A</v>
      </c>
      <c r="K84" s="9" t="e">
        <f ca="1">IF(G84=ConsRegion, NA(), IF(SubSelCountry=F84, NA(), IF(ISERROR(J84)=TRUE, NA(),CHOOSE(AllJobsSelected, R84, T84))))</f>
        <v>#N/A</v>
      </c>
      <c r="L84" s="9" t="e">
        <f ca="1">IF(G84=ConsRegion, IF(SubSelCountry=F84, NA(), IFERROR(CHOOSE(AllJobsSelected, Q84, S84), NA())), NA())</f>
        <v>#N/A</v>
      </c>
      <c r="M84" s="9" t="e">
        <f ca="1">IF(G84=ConsRegion, IF(SubSelCountry=F84, NA(), IF(ISERROR(L84)=TRUE, NA(),CHOOSE(AllJobsSelected, R84, T84))), NA())</f>
        <v>#N/A</v>
      </c>
      <c r="N84" s="11" t="e">
        <f ca="1">IF(SubSelCountry=F84, CHOOSE(AllJobsSelected, Q84, S84), NA())</f>
        <v>#N/A</v>
      </c>
      <c r="O84" s="9" t="e">
        <f ca="1">IF(SubSelCountry=F84, IF(ISERROR(N84)=TRUE, NA(),CHOOSE(AllJobsSelected, R84, T84)), NA())</f>
        <v>#N/A</v>
      </c>
      <c r="Q84" s="31" t="e">
        <f ca="1">GETPIVOTDATA(Q$4&amp;"",Pivot!$A$3,"Clean Country",$H84)</f>
        <v>#DIV/0!</v>
      </c>
      <c r="R84" s="111">
        <f ca="1">GETPIVOTDATA(R$4&amp;"",Pivot!$A$3,"Clean Country",$H84)</f>
        <v>16449.976756585475</v>
      </c>
      <c r="S84" s="31" t="e">
        <f ca="1">IF(GETPIVOTDATA(S$4&amp;"",Pivot!$A$3,"Job Type",SelJobType,"Clean Country",$H84)=0, NA(), GETPIVOTDATA(S$4&amp;"",Pivot!$A$3,"Job Type",SelJobType,"Clean Country",$H84))</f>
        <v>#DIV/0!</v>
      </c>
      <c r="T84" s="111">
        <f ca="1">GETPIVOTDATA(T$4&amp;"",Pivot!$A$3,"Job Type",SelJobType,"Clean Country",$H84)</f>
        <v>7500</v>
      </c>
    </row>
    <row r="85" spans="5:20" x14ac:dyDescent="0.2">
      <c r="E85" s="13">
        <v>79</v>
      </c>
      <c r="F85" s="1" t="str">
        <f t="shared" ca="1" si="22"/>
        <v>Russia (3)</v>
      </c>
      <c r="G85" s="1" t="str">
        <f ca="1">INDEX(Table11[], MATCH(H85, Table11[Clean Range], 0), 3)</f>
        <v>Asia</v>
      </c>
      <c r="H85" s="1" t="str">
        <f t="shared" ca="1" si="23"/>
        <v>Russia</v>
      </c>
      <c r="I85" s="1" t="str">
        <f t="shared" ca="1" si="29"/>
        <v>Russia</v>
      </c>
      <c r="J85" s="31">
        <f ca="1">IF(G85=ConsRegion, NA(), IF(SubSelCountry=F85, NA(), IFERROR(CHOOSE(AllJobsSelected, Q85, S85), NA())))</f>
        <v>27058.823529411766</v>
      </c>
      <c r="K85" s="9">
        <f ca="1">IF(G85=ConsRegion, NA(), IF(SubSelCountry=F85, NA(), IF(ISERROR(J85)=TRUE, NA(),CHOOSE(AllJobsSelected, R85, T85))))</f>
        <v>69000</v>
      </c>
      <c r="L85" s="9" t="e">
        <f ca="1">IF(G85=ConsRegion, IF(SubSelCountry=F85, NA(), IFERROR(CHOOSE(AllJobsSelected, Q85, S85), NA())), NA())</f>
        <v>#N/A</v>
      </c>
      <c r="M85" s="9" t="e">
        <f ca="1">IF(G85=ConsRegion, IF(SubSelCountry=F85, NA(), IF(ISERROR(L85)=TRUE, NA(),CHOOSE(AllJobsSelected, R85, T85))), NA())</f>
        <v>#N/A</v>
      </c>
      <c r="N85" s="11" t="e">
        <f ca="1">IF(SubSelCountry=F85, CHOOSE(AllJobsSelected, Q85, S85), NA())</f>
        <v>#N/A</v>
      </c>
      <c r="O85" s="9" t="e">
        <f ca="1">IF(SubSelCountry=F85, IF(ISERROR(N85)=TRUE, NA(),CHOOSE(AllJobsSelected, R85, T85)), NA())</f>
        <v>#N/A</v>
      </c>
      <c r="Q85" s="31">
        <f ca="1">GETPIVOTDATA(Q$4&amp;"",Pivot!$A$3,"Clean Country",$H85)</f>
        <v>21923.616557734207</v>
      </c>
      <c r="R85" s="111">
        <f ca="1">GETPIVOTDATA(R$4&amp;"",Pivot!$A$3,"Clean Country",$H85)</f>
        <v>55905.222222222219</v>
      </c>
      <c r="S85" s="31">
        <f ca="1">IF(GETPIVOTDATA(S$4&amp;"",Pivot!$A$3,"Job Type",SelJobType,"Clean Country",$H85)=0, NA(), GETPIVOTDATA(S$4&amp;"",Pivot!$A$3,"Job Type",SelJobType,"Clean Country",$H85))</f>
        <v>27058.823529411766</v>
      </c>
      <c r="T85" s="111">
        <f ca="1">GETPIVOTDATA(T$4&amp;"",Pivot!$A$3,"Job Type",SelJobType,"Clean Country",$H85)</f>
        <v>69000</v>
      </c>
    </row>
    <row r="86" spans="5:20" x14ac:dyDescent="0.2">
      <c r="E86" s="13">
        <v>80</v>
      </c>
      <c r="F86" s="1" t="str">
        <f t="shared" ca="1" si="22"/>
        <v>Saudi Arabia (1)</v>
      </c>
      <c r="G86" s="1" t="str">
        <f ca="1">INDEX(Table11[], MATCH(H86, Table11[Clean Range], 0), 3)</f>
        <v>Middle East</v>
      </c>
      <c r="H86" s="1" t="str">
        <f t="shared" ca="1" si="23"/>
        <v>Saudi Arabia</v>
      </c>
      <c r="I86" s="1" t="str">
        <f t="shared" ca="1" si="29"/>
        <v>Saudi Arabia</v>
      </c>
      <c r="J86" s="31">
        <f ca="1">IF(G86=ConsRegion, NA(), IF(SubSelCountry=F86, NA(), IFERROR(CHOOSE(AllJobsSelected, Q86, S86), NA())))</f>
        <v>6741.5730337078658</v>
      </c>
      <c r="K86" s="9">
        <f ca="1">IF(G86=ConsRegion, NA(), IF(SubSelCountry=F86, NA(), IF(ISERROR(J86)=TRUE, NA(),CHOOSE(AllJobsSelected, R86, T86))))</f>
        <v>18000</v>
      </c>
      <c r="L86" s="9" t="e">
        <f ca="1">IF(G86=ConsRegion, IF(SubSelCountry=F86, NA(), IFERROR(CHOOSE(AllJobsSelected, Q86, S86), NA())), NA())</f>
        <v>#N/A</v>
      </c>
      <c r="M86" s="9" t="e">
        <f ca="1">IF(G86=ConsRegion, IF(SubSelCountry=F86, NA(), IF(ISERROR(L86)=TRUE, NA(),CHOOSE(AllJobsSelected, R86, T86))), NA())</f>
        <v>#N/A</v>
      </c>
      <c r="N86" s="11" t="e">
        <f ca="1">IF(SubSelCountry=F86, CHOOSE(AllJobsSelected, Q86, S86), NA())</f>
        <v>#N/A</v>
      </c>
      <c r="O86" s="9" t="e">
        <f ca="1">IF(SubSelCountry=F86, IF(ISERROR(N86)=TRUE, NA(),CHOOSE(AllJobsSelected, R86, T86)), NA())</f>
        <v>#N/A</v>
      </c>
      <c r="Q86" s="31">
        <f ca="1">GETPIVOTDATA(Q$4&amp;"",Pivot!$A$3,"Clean Country",$H86)</f>
        <v>13420.27011689933</v>
      </c>
      <c r="R86" s="111">
        <f ca="1">GETPIVOTDATA(R$4&amp;"",Pivot!$A$3,"Clean Country",$H86)</f>
        <v>35832.121212121208</v>
      </c>
      <c r="S86" s="31">
        <f ca="1">IF(GETPIVOTDATA(S$4&amp;"",Pivot!$A$3,"Job Type",SelJobType,"Clean Country",$H86)=0, NA(), GETPIVOTDATA(S$4&amp;"",Pivot!$A$3,"Job Type",SelJobType,"Clean Country",$H86))</f>
        <v>6741.5730337078658</v>
      </c>
      <c r="T86" s="111">
        <f ca="1">GETPIVOTDATA(T$4&amp;"",Pivot!$A$3,"Job Type",SelJobType,"Clean Country",$H86)</f>
        <v>18000</v>
      </c>
    </row>
    <row r="87" spans="5:20" x14ac:dyDescent="0.2">
      <c r="E87" s="13">
        <v>81</v>
      </c>
      <c r="F87" s="1" t="str">
        <f t="shared" ca="1" si="22"/>
        <v>Singapore (4)</v>
      </c>
      <c r="G87" s="1" t="str">
        <f ca="1">INDEX(Table11[], MATCH(H87, Table11[Clean Range], 0), 3)</f>
        <v>Australasia</v>
      </c>
      <c r="H87" s="1" t="str">
        <f t="shared" ca="1" si="23"/>
        <v>Singapore</v>
      </c>
      <c r="I87" s="1" t="str">
        <f t="shared" ca="1" si="29"/>
        <v>Singapore</v>
      </c>
      <c r="J87" s="31">
        <f ca="1">IF(G87=ConsRegion, NA(), IF(SubSelCountry=F87, NA(), IFERROR(CHOOSE(AllJobsSelected, Q87, S87), NA())))</f>
        <v>11613.333333333332</v>
      </c>
      <c r="K87" s="9">
        <f ca="1">IF(G87=ConsRegion, NA(), IF(SubSelCountry=F87, NA(), IF(ISERROR(J87)=TRUE, NA(),CHOOSE(AllJobsSelected, R87, T87))))</f>
        <v>43550</v>
      </c>
      <c r="L87" s="9" t="e">
        <f ca="1">IF(G87=ConsRegion, IF(SubSelCountry=F87, NA(), IFERROR(CHOOSE(AllJobsSelected, Q87, S87), NA())), NA())</f>
        <v>#N/A</v>
      </c>
      <c r="M87" s="9" t="e">
        <f ca="1">IF(G87=ConsRegion, IF(SubSelCountry=F87, NA(), IF(ISERROR(L87)=TRUE, NA(),CHOOSE(AllJobsSelected, R87, T87))), NA())</f>
        <v>#N/A</v>
      </c>
      <c r="N87" s="11" t="e">
        <f ca="1">IF(SubSelCountry=F87, CHOOSE(AllJobsSelected, Q87, S87), NA())</f>
        <v>#N/A</v>
      </c>
      <c r="O87" s="9" t="e">
        <f ca="1">IF(SubSelCountry=F87, IF(ISERROR(N87)=TRUE, NA(),CHOOSE(AllJobsSelected, R87, T87)), NA())</f>
        <v>#N/A</v>
      </c>
      <c r="Q87" s="31">
        <f ca="1">GETPIVOTDATA(Q$4&amp;"",Pivot!$A$3,"Clean Country",$H87)</f>
        <v>13907.934414345753</v>
      </c>
      <c r="R87" s="111">
        <f ca="1">GETPIVOTDATA(R$4&amp;"",Pivot!$A$3,"Clean Country",$H87)</f>
        <v>52154.754053796576</v>
      </c>
      <c r="S87" s="31">
        <f ca="1">IF(GETPIVOTDATA(S$4&amp;"",Pivot!$A$3,"Job Type",SelJobType,"Clean Country",$H87)=0, NA(), GETPIVOTDATA(S$4&amp;"",Pivot!$A$3,"Job Type",SelJobType,"Clean Country",$H87))</f>
        <v>11613.333333333332</v>
      </c>
      <c r="T87" s="111">
        <f ca="1">GETPIVOTDATA(T$4&amp;"",Pivot!$A$3,"Job Type",SelJobType,"Clean Country",$H87)</f>
        <v>43550</v>
      </c>
    </row>
    <row r="88" spans="5:20" x14ac:dyDescent="0.2">
      <c r="E88" s="13">
        <v>82</v>
      </c>
      <c r="F88" s="1" t="str">
        <f t="shared" ca="1" si="22"/>
        <v>Slovakia (1)</v>
      </c>
      <c r="G88" s="1" t="str">
        <f ca="1">INDEX(Table11[], MATCH(H88, Table11[Clean Range], 0), 3)</f>
        <v>Europe</v>
      </c>
      <c r="H88" s="1" t="str">
        <f t="shared" ca="1" si="23"/>
        <v>Slovakia</v>
      </c>
      <c r="I88" s="1" t="str">
        <f t="shared" ca="1" si="29"/>
        <v>Slovakia</v>
      </c>
      <c r="J88" s="31" t="e">
        <f ca="1">IF(G88=ConsRegion, NA(), IF(SubSelCountry=F88, NA(), IFERROR(CHOOSE(AllJobsSelected, Q88, S88), NA())))</f>
        <v>#N/A</v>
      </c>
      <c r="K88" s="9" t="e">
        <f ca="1">IF(G88=ConsRegion, NA(), IF(SubSelCountry=F88, NA(), IF(ISERROR(J88)=TRUE, NA(),CHOOSE(AllJobsSelected, R88, T88))))</f>
        <v>#N/A</v>
      </c>
      <c r="L88" s="9">
        <f ca="1">IF(G88=ConsRegion, IF(SubSelCountry=F88, NA(), IFERROR(CHOOSE(AllJobsSelected, Q88, S88), NA())), NA())</f>
        <v>2934.5372460496615</v>
      </c>
      <c r="M88" s="9">
        <f ca="1">IF(G88=ConsRegion, IF(SubSelCountry=F88, NA(), IF(ISERROR(L88)=TRUE, NA(),CHOOSE(AllJobsSelected, R88, T88))), NA())</f>
        <v>13000</v>
      </c>
      <c r="N88" s="11" t="e">
        <f ca="1">IF(SubSelCountry=F88, CHOOSE(AllJobsSelected, Q88, S88), NA())</f>
        <v>#N/A</v>
      </c>
      <c r="O88" s="9" t="e">
        <f ca="1">IF(SubSelCountry=F88, IF(ISERROR(N88)=TRUE, NA(),CHOOSE(AllJobsSelected, R88, T88)), NA())</f>
        <v>#N/A</v>
      </c>
      <c r="Q88" s="31">
        <f ca="1">GETPIVOTDATA(Q$4&amp;"",Pivot!$A$3,"Clean Country",$H88)</f>
        <v>2934.5372460496615</v>
      </c>
      <c r="R88" s="111">
        <f ca="1">GETPIVOTDATA(R$4&amp;"",Pivot!$A$3,"Clean Country",$H88)</f>
        <v>13000</v>
      </c>
      <c r="S88" s="31">
        <f ca="1">IF(GETPIVOTDATA(S$4&amp;"",Pivot!$A$3,"Job Type",SelJobType,"Clean Country",$H88)=0, NA(), GETPIVOTDATA(S$4&amp;"",Pivot!$A$3,"Job Type",SelJobType,"Clean Country",$H88))</f>
        <v>2934.5372460496615</v>
      </c>
      <c r="T88" s="111">
        <f ca="1">GETPIVOTDATA(T$4&amp;"",Pivot!$A$3,"Job Type",SelJobType,"Clean Country",$H88)</f>
        <v>13000</v>
      </c>
    </row>
    <row r="89" spans="5:20" x14ac:dyDescent="0.2">
      <c r="E89" s="13">
        <v>83</v>
      </c>
      <c r="F89" s="1" t="str">
        <f t="shared" ca="1" si="22"/>
        <v>Slovenia (1)</v>
      </c>
      <c r="G89" s="1" t="str">
        <f ca="1">INDEX(Table11[], MATCH(H89, Table11[Clean Range], 0), 3)</f>
        <v>Europe</v>
      </c>
      <c r="H89" s="1" t="str">
        <f t="shared" ca="1" si="23"/>
        <v>Slovenia</v>
      </c>
      <c r="I89" s="1" t="str">
        <f t="shared" ca="1" si="29"/>
        <v>Slovenia</v>
      </c>
      <c r="J89" s="31" t="e">
        <f ca="1">IF(G89=ConsRegion, NA(), IF(SubSelCountry=F89, NA(), IFERROR(CHOOSE(AllJobsSelected, Q89, S89), NA())))</f>
        <v>#N/A</v>
      </c>
      <c r="K89" s="9" t="e">
        <f ca="1">IF(G89=ConsRegion, NA(), IF(SubSelCountry=F89, NA(), IF(ISERROR(J89)=TRUE, NA(),CHOOSE(AllJobsSelected, R89, T89))))</f>
        <v>#N/A</v>
      </c>
      <c r="L89" s="9">
        <f ca="1">IF(G89=ConsRegion, IF(SubSelCountry=F89, NA(), IFERROR(CHOOSE(AllJobsSelected, Q89, S89), NA())), NA())</f>
        <v>4301.5782358632323</v>
      </c>
      <c r="M89" s="9">
        <f ca="1">IF(G89=ConsRegion, IF(SubSelCountry=F89, NA(), IF(ISERROR(L89)=TRUE, NA(),CHOOSE(AllJobsSelected, R89, T89))), NA())</f>
        <v>19055.991584874118</v>
      </c>
      <c r="N89" s="11" t="e">
        <f ca="1">IF(SubSelCountry=F89, CHOOSE(AllJobsSelected, Q89, S89), NA())</f>
        <v>#N/A</v>
      </c>
      <c r="O89" s="9" t="e">
        <f ca="1">IF(SubSelCountry=F89, IF(ISERROR(N89)=TRUE, NA(),CHOOSE(AllJobsSelected, R89, T89)), NA())</f>
        <v>#N/A</v>
      </c>
      <c r="Q89" s="31">
        <f ca="1">GETPIVOTDATA(Q$4&amp;"",Pivot!$A$3,"Clean Country",$H89)</f>
        <v>4301.5782358632323</v>
      </c>
      <c r="R89" s="111">
        <f ca="1">GETPIVOTDATA(R$4&amp;"",Pivot!$A$3,"Clean Country",$H89)</f>
        <v>19055.991584874118</v>
      </c>
      <c r="S89" s="31">
        <f ca="1">IF(GETPIVOTDATA(S$4&amp;"",Pivot!$A$3,"Job Type",SelJobType,"Clean Country",$H89)=0, NA(), GETPIVOTDATA(S$4&amp;"",Pivot!$A$3,"Job Type",SelJobType,"Clean Country",$H89))</f>
        <v>4301.5782358632323</v>
      </c>
      <c r="T89" s="111">
        <f ca="1">GETPIVOTDATA(T$4&amp;"",Pivot!$A$3,"Job Type",SelJobType,"Clean Country",$H89)</f>
        <v>19055.991584874118</v>
      </c>
    </row>
    <row r="90" spans="5:20" x14ac:dyDescent="0.2">
      <c r="E90" s="13">
        <v>84</v>
      </c>
      <c r="F90" s="1" t="str">
        <f t="shared" ca="1" si="22"/>
        <v>Somalia</v>
      </c>
      <c r="G90" s="1" t="str">
        <f ca="1">INDEX(Table11[], MATCH(H90, Table11[Clean Range], 0), 3)</f>
        <v>Africa</v>
      </c>
      <c r="H90" s="1" t="str">
        <f t="shared" ca="1" si="23"/>
        <v>Somalia</v>
      </c>
      <c r="I90" s="1" t="str">
        <f t="shared" ca="1" si="29"/>
        <v>Somalia</v>
      </c>
      <c r="J90" s="31" t="e">
        <f ca="1">IF(G90=ConsRegion, NA(), IF(SubSelCountry=F90, NA(), IFERROR(CHOOSE(AllJobsSelected, Q90, S90), NA())))</f>
        <v>#N/A</v>
      </c>
      <c r="K90" s="9" t="e">
        <f ca="1">IF(G90=ConsRegion, NA(), IF(SubSelCountry=F90, NA(), IF(ISERROR(J90)=TRUE, NA(),CHOOSE(AllJobsSelected, R90, T90))))</f>
        <v>#N/A</v>
      </c>
      <c r="L90" s="9" t="e">
        <f ca="1">IF(G90=ConsRegion, IF(SubSelCountry=F90, NA(), IFERROR(CHOOSE(AllJobsSelected, Q90, S90), NA())), NA())</f>
        <v>#N/A</v>
      </c>
      <c r="M90" s="9" t="e">
        <f ca="1">IF(G90=ConsRegion, IF(SubSelCountry=F90, NA(), IF(ISERROR(L90)=TRUE, NA(),CHOOSE(AllJobsSelected, R90, T90))), NA())</f>
        <v>#N/A</v>
      </c>
      <c r="N90" s="11" t="e">
        <f ca="1">IF(SubSelCountry=F90, CHOOSE(AllJobsSelected, Q90, S90), NA())</f>
        <v>#N/A</v>
      </c>
      <c r="O90" s="9" t="e">
        <f ca="1">IF(SubSelCountry=F90, IF(ISERROR(N90)=TRUE, NA(),CHOOSE(AllJobsSelected, R90, T90)), NA())</f>
        <v>#N/A</v>
      </c>
      <c r="Q90" s="31" t="e">
        <f ca="1">GETPIVOTDATA(Q$4&amp;"",Pivot!$A$3,"Clean Country",$H90)</f>
        <v>#DIV/0!</v>
      </c>
      <c r="R90" s="111">
        <f ca="1">GETPIVOTDATA(R$4&amp;"",Pivot!$A$3,"Clean Country",$H90)</f>
        <v>78000</v>
      </c>
      <c r="S90" s="31" t="e">
        <f ca="1">IF(GETPIVOTDATA(S$4&amp;"",Pivot!$A$3,"Job Type",SelJobType,"Clean Country",$H90)=0, NA(), GETPIVOTDATA(S$4&amp;"",Pivot!$A$3,"Job Type",SelJobType,"Clean Country",$H90))</f>
        <v>#N/A</v>
      </c>
      <c r="T90" s="111">
        <f ca="1">GETPIVOTDATA(T$4&amp;"",Pivot!$A$3,"Job Type",SelJobType,"Clean Country",$H90)</f>
        <v>0</v>
      </c>
    </row>
    <row r="91" spans="5:20" x14ac:dyDescent="0.2">
      <c r="E91" s="13">
        <v>85</v>
      </c>
      <c r="F91" s="1" t="str">
        <f t="shared" ca="1" si="22"/>
        <v>South Africa (5)</v>
      </c>
      <c r="G91" s="1" t="str">
        <f ca="1">INDEX(Table11[], MATCH(H91, Table11[Clean Range], 0), 3)</f>
        <v>Africa</v>
      </c>
      <c r="H91" s="1" t="str">
        <f t="shared" ca="1" si="23"/>
        <v>South Africa</v>
      </c>
      <c r="I91" s="1" t="str">
        <f t="shared" ca="1" si="29"/>
        <v>South Africa</v>
      </c>
      <c r="J91" s="31">
        <f ca="1">IF(G91=ConsRegion, NA(), IF(SubSelCountry=F91, NA(), IFERROR(CHOOSE(AllJobsSelected, Q91, S91), NA())))</f>
        <v>17988.120021392544</v>
      </c>
      <c r="K91" s="9">
        <f ca="1">IF(G91=ConsRegion, NA(), IF(SubSelCountry=F91, NA(), IF(ISERROR(J91)=TRUE, NA(),CHOOSE(AllJobsSelected, R91, T91))))</f>
        <v>44070.894052411735</v>
      </c>
      <c r="L91" s="9" t="e">
        <f ca="1">IF(G91=ConsRegion, IF(SubSelCountry=F91, NA(), IFERROR(CHOOSE(AllJobsSelected, Q91, S91), NA())), NA())</f>
        <v>#N/A</v>
      </c>
      <c r="M91" s="9" t="e">
        <f ca="1">IF(G91=ConsRegion, IF(SubSelCountry=F91, NA(), IF(ISERROR(L91)=TRUE, NA(),CHOOSE(AllJobsSelected, R91, T91))), NA())</f>
        <v>#N/A</v>
      </c>
      <c r="N91" s="11" t="e">
        <f ca="1">IF(SubSelCountry=F91, CHOOSE(AllJobsSelected, Q91, S91), NA())</f>
        <v>#N/A</v>
      </c>
      <c r="O91" s="9" t="e">
        <f ca="1">IF(SubSelCountry=F91, IF(ISERROR(N91)=TRUE, NA(),CHOOSE(AllJobsSelected, R91, T91)), NA())</f>
        <v>#N/A</v>
      </c>
      <c r="Q91" s="31">
        <f ca="1">GETPIVOTDATA(Q$4&amp;"",Pivot!$A$3,"Clean Country",$H91)</f>
        <v>20226.785711843346</v>
      </c>
      <c r="R91" s="111">
        <f ca="1">GETPIVOTDATA(R$4&amp;"",Pivot!$A$3,"Clean Country",$H91)</f>
        <v>49555.624994016202</v>
      </c>
      <c r="S91" s="31">
        <f ca="1">IF(GETPIVOTDATA(S$4&amp;"",Pivot!$A$3,"Job Type",SelJobType,"Clean Country",$H91)=0, NA(), GETPIVOTDATA(S$4&amp;"",Pivot!$A$3,"Job Type",SelJobType,"Clean Country",$H91))</f>
        <v>17988.120021392544</v>
      </c>
      <c r="T91" s="111">
        <f ca="1">GETPIVOTDATA(T$4&amp;"",Pivot!$A$3,"Job Type",SelJobType,"Clean Country",$H91)</f>
        <v>44070.894052411735</v>
      </c>
    </row>
    <row r="92" spans="5:20" x14ac:dyDescent="0.2">
      <c r="E92" s="13">
        <v>86</v>
      </c>
      <c r="F92" s="1" t="str">
        <f t="shared" ca="1" si="22"/>
        <v>Spain (4)</v>
      </c>
      <c r="G92" s="1" t="str">
        <f ca="1">INDEX(Table11[], MATCH(H92, Table11[Clean Range], 0), 3)</f>
        <v>Europe</v>
      </c>
      <c r="H92" s="1" t="str">
        <f t="shared" ca="1" si="23"/>
        <v>Spain</v>
      </c>
      <c r="I92" s="1" t="str">
        <f t="shared" ca="1" si="29"/>
        <v>Spain</v>
      </c>
      <c r="J92" s="31" t="e">
        <f ca="1">IF(G92=ConsRegion, NA(), IF(SubSelCountry=F92, NA(), IFERROR(CHOOSE(AllJobsSelected, Q92, S92), NA())))</f>
        <v>#N/A</v>
      </c>
      <c r="K92" s="9" t="e">
        <f ca="1">IF(G92=ConsRegion, NA(), IF(SubSelCountry=F92, NA(), IF(ISERROR(J92)=TRUE, NA(),CHOOSE(AllJobsSelected, R92, T92))))</f>
        <v>#N/A</v>
      </c>
      <c r="L92" s="9">
        <f ca="1">IF(G92=ConsRegion, IF(SubSelCountry=F92, NA(), IFERROR(CHOOSE(AllJobsSelected, Q92, S92), NA())), NA())</f>
        <v>6954.2181479788915</v>
      </c>
      <c r="M92" s="9">
        <f ca="1">IF(G92=ConsRegion, IF(SubSelCountry=F92, NA(), IF(ISERROR(L92)=TRUE, NA(),CHOOSE(AllJobsSelected, R92, T92))), NA())</f>
        <v>30807.186395546491</v>
      </c>
      <c r="N92" s="11" t="e">
        <f ca="1">IF(SubSelCountry=F92, CHOOSE(AllJobsSelected, Q92, S92), NA())</f>
        <v>#N/A</v>
      </c>
      <c r="O92" s="9" t="e">
        <f ca="1">IF(SubSelCountry=F92, IF(ISERROR(N92)=TRUE, NA(),CHOOSE(AllJobsSelected, R92, T92)), NA())</f>
        <v>#N/A</v>
      </c>
      <c r="Q92" s="31">
        <f ca="1">GETPIVOTDATA(Q$4&amp;"",Pivot!$A$3,"Clean Country",$H92)</f>
        <v>10436.943591930587</v>
      </c>
      <c r="R92" s="111">
        <f ca="1">GETPIVOTDATA(R$4&amp;"",Pivot!$A$3,"Clean Country",$H92)</f>
        <v>46235.660112252495</v>
      </c>
      <c r="S92" s="31">
        <f ca="1">IF(GETPIVOTDATA(S$4&amp;"",Pivot!$A$3,"Job Type",SelJobType,"Clean Country",$H92)=0, NA(), GETPIVOTDATA(S$4&amp;"",Pivot!$A$3,"Job Type",SelJobType,"Clean Country",$H92))</f>
        <v>6954.2181479788915</v>
      </c>
      <c r="T92" s="111">
        <f ca="1">GETPIVOTDATA(T$4&amp;"",Pivot!$A$3,"Job Type",SelJobType,"Clean Country",$H92)</f>
        <v>30807.186395546491</v>
      </c>
    </row>
    <row r="93" spans="5:20" x14ac:dyDescent="0.2">
      <c r="E93" s="13">
        <v>87</v>
      </c>
      <c r="F93" s="1" t="str">
        <f t="shared" ca="1" si="22"/>
        <v>Sri Lanka</v>
      </c>
      <c r="G93" s="1" t="str">
        <f ca="1">INDEX(Table11[], MATCH(H93, Table11[Clean Range], 0), 3)</f>
        <v>Asia</v>
      </c>
      <c r="H93" s="1" t="str">
        <f t="shared" ca="1" si="23"/>
        <v>Sri Lanka</v>
      </c>
      <c r="I93" s="1" t="str">
        <f t="shared" ref="I93" ca="1" si="30">H93</f>
        <v>Sri Lanka</v>
      </c>
      <c r="J93" s="31" t="e">
        <f ca="1">IF(G93=ConsRegion, NA(), IF(SubSelCountry=F93, NA(), IFERROR(CHOOSE(AllJobsSelected, Q93, S93), NA())))</f>
        <v>#N/A</v>
      </c>
      <c r="K93" s="9" t="e">
        <f ca="1">IF(G93=ConsRegion, NA(), IF(SubSelCountry=F93, NA(), IF(ISERROR(J93)=TRUE, NA(),CHOOSE(AllJobsSelected, R93, T93))))</f>
        <v>#N/A</v>
      </c>
      <c r="L93" s="9" t="e">
        <f ca="1">IF(G93=ConsRegion, IF(SubSelCountry=F93, NA(), IFERROR(CHOOSE(AllJobsSelected, Q93, S93), NA())), NA())</f>
        <v>#N/A</v>
      </c>
      <c r="M93" s="9" t="e">
        <f ca="1">IF(G93=ConsRegion, IF(SubSelCountry=F93, NA(), IF(ISERROR(L93)=TRUE, NA(),CHOOSE(AllJobsSelected, R93, T93))), NA())</f>
        <v>#N/A</v>
      </c>
      <c r="N93" s="11" t="e">
        <f ca="1">IF(SubSelCountry=F93, CHOOSE(AllJobsSelected, Q93, S93), NA())</f>
        <v>#N/A</v>
      </c>
      <c r="O93" s="9" t="e">
        <f ca="1">IF(SubSelCountry=F93, IF(ISERROR(N93)=TRUE, NA(),CHOOSE(AllJobsSelected, R93, T93)), NA())</f>
        <v>#N/A</v>
      </c>
      <c r="Q93" s="31">
        <f ca="1">GETPIVOTDATA(Q$4&amp;"",Pivot!$A$3,"Clean Country",$H93)</f>
        <v>8988.6881539015121</v>
      </c>
      <c r="R93" s="111">
        <f ca="1">GETPIVOTDATA(R$4&amp;"",Pivot!$A$3,"Clean Country",$H93)</f>
        <v>22921.154792448855</v>
      </c>
      <c r="S93" s="31" t="e">
        <f ca="1">IF(GETPIVOTDATA(S$4&amp;"",Pivot!$A$3,"Job Type",SelJobType,"Clean Country",$H93)=0, NA(), GETPIVOTDATA(S$4&amp;"",Pivot!$A$3,"Job Type",SelJobType,"Clean Country",$H93))</f>
        <v>#N/A</v>
      </c>
      <c r="T93" s="111">
        <f ca="1">GETPIVOTDATA(T$4&amp;"",Pivot!$A$3,"Job Type",SelJobType,"Clean Country",$H93)</f>
        <v>0</v>
      </c>
    </row>
    <row r="94" spans="5:20" x14ac:dyDescent="0.2">
      <c r="E94" s="13">
        <v>88</v>
      </c>
      <c r="F94" s="1" t="str">
        <f t="shared" ca="1" si="22"/>
        <v>Sweden</v>
      </c>
      <c r="G94" s="1" t="str">
        <f ca="1">INDEX(Table11[], MATCH(H94, Table11[Clean Range], 0), 3)</f>
        <v>Europe</v>
      </c>
      <c r="H94" s="1" t="str">
        <f t="shared" ca="1" si="23"/>
        <v>Sweden</v>
      </c>
      <c r="I94" s="1" t="str">
        <f t="shared" ref="I94" ca="1" si="31">H94</f>
        <v>Sweden</v>
      </c>
      <c r="J94" s="31" t="e">
        <f ca="1">IF(G94=ConsRegion, NA(), IF(SubSelCountry=F94, NA(), IFERROR(CHOOSE(AllJobsSelected, Q94, S94), NA())))</f>
        <v>#N/A</v>
      </c>
      <c r="K94" s="9" t="e">
        <f ca="1">IF(G94=ConsRegion, NA(), IF(SubSelCountry=F94, NA(), IF(ISERROR(J94)=TRUE, NA(),CHOOSE(AllJobsSelected, R94, T94))))</f>
        <v>#N/A</v>
      </c>
      <c r="L94" s="9" t="e">
        <f ca="1">IF(G94=ConsRegion, IF(SubSelCountry=F94, NA(), IFERROR(CHOOSE(AllJobsSelected, Q94, S94), NA())), NA())</f>
        <v>#N/A</v>
      </c>
      <c r="M94" s="9" t="e">
        <f ca="1">IF(G94=ConsRegion, IF(SubSelCountry=F94, NA(), IF(ISERROR(L94)=TRUE, NA(),CHOOSE(AllJobsSelected, R94, T94))), NA())</f>
        <v>#N/A</v>
      </c>
      <c r="N94" s="11" t="e">
        <f ca="1">IF(SubSelCountry=F94, CHOOSE(AllJobsSelected, Q94, S94), NA())</f>
        <v>#N/A</v>
      </c>
      <c r="O94" s="9" t="e">
        <f ca="1">IF(SubSelCountry=F94, IF(ISERROR(N94)=TRUE, NA(),CHOOSE(AllJobsSelected, R94, T94)), NA())</f>
        <v>#N/A</v>
      </c>
      <c r="Q94" s="31">
        <f ca="1">GETPIVOTDATA(Q$4&amp;"",Pivot!$A$3,"Clean Country",$H94)</f>
        <v>11667.431503262429</v>
      </c>
      <c r="R94" s="111">
        <f ca="1">GETPIVOTDATA(R$4&amp;"",Pivot!$A$3,"Clean Country",$H94)</f>
        <v>84477.260092140481</v>
      </c>
      <c r="S94" s="31" t="e">
        <f ca="1">IF(GETPIVOTDATA(S$4&amp;"",Pivot!$A$3,"Job Type",SelJobType,"Clean Country",$H94)=0, NA(), GETPIVOTDATA(S$4&amp;"",Pivot!$A$3,"Job Type",SelJobType,"Clean Country",$H94))</f>
        <v>#N/A</v>
      </c>
      <c r="T94" s="111">
        <f ca="1">GETPIVOTDATA(T$4&amp;"",Pivot!$A$3,"Job Type",SelJobType,"Clean Country",$H94)</f>
        <v>0</v>
      </c>
    </row>
    <row r="95" spans="5:20" x14ac:dyDescent="0.2">
      <c r="E95" s="13">
        <v>89</v>
      </c>
      <c r="F95" s="1" t="str">
        <f t="shared" ca="1" si="22"/>
        <v>Switzerland (1)</v>
      </c>
      <c r="G95" s="1" t="str">
        <f ca="1">INDEX(Table11[], MATCH(H95, Table11[Clean Range], 0), 3)</f>
        <v>Europe</v>
      </c>
      <c r="H95" s="1" t="str">
        <f t="shared" ca="1" si="23"/>
        <v>Switzerland</v>
      </c>
      <c r="I95" s="1" t="str">
        <f t="shared" ref="I95" ca="1" si="32">H95</f>
        <v>Switzerland</v>
      </c>
      <c r="J95" s="31" t="e">
        <f ca="1">IF(G95=ConsRegion, NA(), IF(SubSelCountry=F95, NA(), IFERROR(CHOOSE(AllJobsSelected, Q95, S95), NA())))</f>
        <v>#N/A</v>
      </c>
      <c r="K95" s="9" t="e">
        <f ca="1">IF(G95=ConsRegion, NA(), IF(SubSelCountry=F95, NA(), IF(ISERROR(J95)=TRUE, NA(),CHOOSE(AllJobsSelected, R95, T95))))</f>
        <v>#N/A</v>
      </c>
      <c r="L95" s="9">
        <f ca="1">IF(G95=ConsRegion, IF(SubSelCountry=F95, NA(), IFERROR(CHOOSE(AllJobsSelected, Q95, S95), NA())), NA())</f>
        <v>22026.431718061674</v>
      </c>
      <c r="M95" s="9">
        <f ca="1">IF(G95=ConsRegion, IF(SubSelCountry=F95, NA(), IF(ISERROR(L95)=TRUE, NA(),CHOOSE(AllJobsSelected, R95, T95))), NA())</f>
        <v>150000</v>
      </c>
      <c r="N95" s="11" t="e">
        <f ca="1">IF(SubSelCountry=F95, CHOOSE(AllJobsSelected, Q95, S95), NA())</f>
        <v>#N/A</v>
      </c>
      <c r="O95" s="9" t="e">
        <f ca="1">IF(SubSelCountry=F95, IF(ISERROR(N95)=TRUE, NA(),CHOOSE(AllJobsSelected, R95, T95)), NA())</f>
        <v>#N/A</v>
      </c>
      <c r="Q95" s="31">
        <f ca="1">GETPIVOTDATA(Q$4&amp;"",Pivot!$A$3,"Clean Country",$H95)</f>
        <v>20194.648627796581</v>
      </c>
      <c r="R95" s="111">
        <f ca="1">GETPIVOTDATA(R$4&amp;"",Pivot!$A$3,"Clean Country",$H95)</f>
        <v>137525.55715529469</v>
      </c>
      <c r="S95" s="31">
        <f ca="1">IF(GETPIVOTDATA(S$4&amp;"",Pivot!$A$3,"Job Type",SelJobType,"Clean Country",$H95)=0, NA(), GETPIVOTDATA(S$4&amp;"",Pivot!$A$3,"Job Type",SelJobType,"Clean Country",$H95))</f>
        <v>22026.431718061674</v>
      </c>
      <c r="T95" s="111">
        <f ca="1">GETPIVOTDATA(T$4&amp;"",Pivot!$A$3,"Job Type",SelJobType,"Clean Country",$H95)</f>
        <v>150000</v>
      </c>
    </row>
    <row r="96" spans="5:20" x14ac:dyDescent="0.2">
      <c r="E96" s="13">
        <v>90</v>
      </c>
      <c r="F96" s="1" t="str">
        <f t="shared" ca="1" si="22"/>
        <v>Thailand</v>
      </c>
      <c r="G96" s="1" t="str">
        <f ca="1">INDEX(Table11[], MATCH(H96, Table11[Clean Range], 0), 3)</f>
        <v>Asia</v>
      </c>
      <c r="H96" s="1" t="str">
        <f t="shared" ca="1" si="23"/>
        <v>Thailand</v>
      </c>
      <c r="I96" s="1" t="str">
        <f t="shared" ref="I96" ca="1" si="33">H96</f>
        <v>Thailand</v>
      </c>
      <c r="J96" s="31" t="e">
        <f ca="1">IF(G96=ConsRegion, NA(), IF(SubSelCountry=F96, NA(), IFERROR(CHOOSE(AllJobsSelected, Q96, S96), NA())))</f>
        <v>#N/A</v>
      </c>
      <c r="K96" s="9" t="e">
        <f ca="1">IF(G96=ConsRegion, NA(), IF(SubSelCountry=F96, NA(), IF(ISERROR(J96)=TRUE, NA(),CHOOSE(AllJobsSelected, R96, T96))))</f>
        <v>#N/A</v>
      </c>
      <c r="L96" s="9" t="e">
        <f ca="1">IF(G96=ConsRegion, IF(SubSelCountry=F96, NA(), IFERROR(CHOOSE(AllJobsSelected, Q96, S96), NA())), NA())</f>
        <v>#N/A</v>
      </c>
      <c r="M96" s="9" t="e">
        <f ca="1">IF(G96=ConsRegion, IF(SubSelCountry=F96, NA(), IF(ISERROR(L96)=TRUE, NA(),CHOOSE(AllJobsSelected, R96, T96))), NA())</f>
        <v>#N/A</v>
      </c>
      <c r="N96" s="11" t="e">
        <f ca="1">IF(SubSelCountry=F96, CHOOSE(AllJobsSelected, Q96, S96), NA())</f>
        <v>#N/A</v>
      </c>
      <c r="O96" s="9" t="e">
        <f ca="1">IF(SubSelCountry=F96, IF(ISERROR(N96)=TRUE, NA(),CHOOSE(AllJobsSelected, R96, T96)), NA())</f>
        <v>#N/A</v>
      </c>
      <c r="Q96" s="31">
        <f ca="1">GETPIVOTDATA(Q$4&amp;"",Pivot!$A$3,"Clean Country",$H96)</f>
        <v>29674.796747967477</v>
      </c>
      <c r="R96" s="111">
        <f ca="1">GETPIVOTDATA(R$4&amp;"",Pivot!$A$3,"Clean Country",$H96)</f>
        <v>73000</v>
      </c>
      <c r="S96" s="31" t="e">
        <f ca="1">IF(GETPIVOTDATA(S$4&amp;"",Pivot!$A$3,"Job Type",SelJobType,"Clean Country",$H96)=0, NA(), GETPIVOTDATA(S$4&amp;"",Pivot!$A$3,"Job Type",SelJobType,"Clean Country",$H96))</f>
        <v>#N/A</v>
      </c>
      <c r="T96" s="111">
        <f ca="1">GETPIVOTDATA(T$4&amp;"",Pivot!$A$3,"Job Type",SelJobType,"Clean Country",$H96)</f>
        <v>0</v>
      </c>
    </row>
    <row r="97" spans="5:20" x14ac:dyDescent="0.2">
      <c r="E97" s="13">
        <v>91</v>
      </c>
      <c r="F97" s="1" t="str">
        <f t="shared" ca="1" si="22"/>
        <v>Tunisia (1)</v>
      </c>
      <c r="G97" s="1" t="str">
        <f ca="1">INDEX(Table11[], MATCH(H97, Table11[Clean Range], 0), 3)</f>
        <v>Africa</v>
      </c>
      <c r="H97" s="1" t="str">
        <f t="shared" ca="1" si="23"/>
        <v>Tunisia</v>
      </c>
      <c r="I97" s="1" t="str">
        <f t="shared" ref="I97" ca="1" si="34">H97</f>
        <v>Tunisia</v>
      </c>
      <c r="J97" s="31" t="e">
        <f ca="1">IF(G97=ConsRegion, NA(), IF(SubSelCountry=F97, NA(), IFERROR(CHOOSE(AllJobsSelected, Q97, S97), NA())))</f>
        <v>#N/A</v>
      </c>
      <c r="K97" s="9" t="e">
        <f ca="1">IF(G97=ConsRegion, NA(), IF(SubSelCountry=F97, NA(), IF(ISERROR(J97)=TRUE, NA(),CHOOSE(AllJobsSelected, R97, T97))))</f>
        <v>#N/A</v>
      </c>
      <c r="L97" s="9" t="e">
        <f ca="1">IF(G97=ConsRegion, IF(SubSelCountry=F97, NA(), IFERROR(CHOOSE(AllJobsSelected, Q97, S97), NA())), NA())</f>
        <v>#N/A</v>
      </c>
      <c r="M97" s="9" t="e">
        <f ca="1">IF(G97=ConsRegion, IF(SubSelCountry=F97, NA(), IF(ISERROR(L97)=TRUE, NA(),CHOOSE(AllJobsSelected, R97, T97))), NA())</f>
        <v>#N/A</v>
      </c>
      <c r="N97" s="11" t="e">
        <f ca="1">IF(SubSelCountry=F97, CHOOSE(AllJobsSelected, Q97, S97), NA())</f>
        <v>#N/A</v>
      </c>
      <c r="O97" s="9" t="e">
        <f ca="1">IF(SubSelCountry=F97, IF(ISERROR(N97)=TRUE, NA(),CHOOSE(AllJobsSelected, R97, T97)), NA())</f>
        <v>#N/A</v>
      </c>
      <c r="Q97" s="31" t="e">
        <f ca="1">GETPIVOTDATA(Q$4&amp;"",Pivot!$A$3,"Clean Country",$H97)</f>
        <v>#DIV/0!</v>
      </c>
      <c r="R97" s="111">
        <f ca="1">GETPIVOTDATA(R$4&amp;"",Pivot!$A$3,"Clean Country",$H97)</f>
        <v>11000</v>
      </c>
      <c r="S97" s="31" t="e">
        <f ca="1">IF(GETPIVOTDATA(S$4&amp;"",Pivot!$A$3,"Job Type",SelJobType,"Clean Country",$H97)=0, NA(), GETPIVOTDATA(S$4&amp;"",Pivot!$A$3,"Job Type",SelJobType,"Clean Country",$H97))</f>
        <v>#DIV/0!</v>
      </c>
      <c r="T97" s="111">
        <f ca="1">GETPIVOTDATA(T$4&amp;"",Pivot!$A$3,"Job Type",SelJobType,"Clean Country",$H97)</f>
        <v>11000</v>
      </c>
    </row>
    <row r="98" spans="5:20" x14ac:dyDescent="0.2">
      <c r="E98" s="13">
        <v>92</v>
      </c>
      <c r="F98" s="1" t="str">
        <f t="shared" ca="1" si="22"/>
        <v>Turkey (1)</v>
      </c>
      <c r="G98" s="1" t="str">
        <f ca="1">INDEX(Table11[], MATCH(H98, Table11[Clean Range], 0), 3)</f>
        <v>Middle East</v>
      </c>
      <c r="H98" s="1" t="str">
        <f t="shared" ca="1" si="23"/>
        <v>Turkey</v>
      </c>
      <c r="I98" s="1" t="str">
        <f t="shared" ref="I98:I108" ca="1" si="35">H98</f>
        <v>Turkey</v>
      </c>
      <c r="J98" s="31" t="e">
        <f ca="1">IF(G98=ConsRegion, NA(), IF(SubSelCountry=F98, NA(), IFERROR(CHOOSE(AllJobsSelected, Q98, S98), NA())))</f>
        <v>#N/A</v>
      </c>
      <c r="K98" s="9" t="e">
        <f ca="1">IF(G98=ConsRegion, NA(), IF(SubSelCountry=F98, NA(), IF(ISERROR(J98)=TRUE, NA(),CHOOSE(AllJobsSelected, R98, T98))))</f>
        <v>#N/A</v>
      </c>
      <c r="L98" s="9" t="e">
        <f ca="1">IF(G98=ConsRegion, IF(SubSelCountry=F98, NA(), IFERROR(CHOOSE(AllJobsSelected, Q98, S98), NA())), NA())</f>
        <v>#N/A</v>
      </c>
      <c r="M98" s="9" t="e">
        <f ca="1">IF(G98=ConsRegion, IF(SubSelCountry=F98, NA(), IF(ISERROR(L98)=TRUE, NA(),CHOOSE(AllJobsSelected, R98, T98))), NA())</f>
        <v>#N/A</v>
      </c>
      <c r="N98" s="11" t="e">
        <f ca="1">IF(SubSelCountry=F98, CHOOSE(AllJobsSelected, Q98, S98), NA())</f>
        <v>#N/A</v>
      </c>
      <c r="O98" s="9" t="e">
        <f ca="1">IF(SubSelCountry=F98, IF(ISERROR(N98)=TRUE, NA(),CHOOSE(AllJobsSelected, R98, T98)), NA())</f>
        <v>#N/A</v>
      </c>
      <c r="Q98" s="31" t="e">
        <f ca="1">GETPIVOTDATA(Q$4&amp;"",Pivot!$A$3,"Clean Country",$H98)</f>
        <v>#DIV/0!</v>
      </c>
      <c r="R98" s="111">
        <f ca="1">GETPIVOTDATA(R$4&amp;"",Pivot!$A$3,"Clean Country",$H98)</f>
        <v>48000</v>
      </c>
      <c r="S98" s="31" t="e">
        <f ca="1">IF(GETPIVOTDATA(S$4&amp;"",Pivot!$A$3,"Job Type",SelJobType,"Clean Country",$H98)=0, NA(), GETPIVOTDATA(S$4&amp;"",Pivot!$A$3,"Job Type",SelJobType,"Clean Country",$H98))</f>
        <v>#DIV/0!</v>
      </c>
      <c r="T98" s="111">
        <f ca="1">GETPIVOTDATA(T$4&amp;"",Pivot!$A$3,"Job Type",SelJobType,"Clean Country",$H98)</f>
        <v>60000</v>
      </c>
    </row>
    <row r="99" spans="5:20" x14ac:dyDescent="0.2">
      <c r="E99" s="13">
        <v>93</v>
      </c>
      <c r="F99" s="1" t="str">
        <f t="shared" ca="1" si="22"/>
        <v>UAE (4)</v>
      </c>
      <c r="G99" s="1" t="str">
        <f ca="1">INDEX(Table11[], MATCH(H99, Table11[Clean Range], 0), 3)</f>
        <v>Middle East</v>
      </c>
      <c r="H99" s="1" t="str">
        <f t="shared" ca="1" si="23"/>
        <v>UAE</v>
      </c>
      <c r="I99" s="1" t="str">
        <f t="shared" ca="1" si="35"/>
        <v>UAE</v>
      </c>
      <c r="J99" s="31">
        <f ca="1">IF(G99=ConsRegion, NA(), IF(SubSelCountry=F99, NA(), IFERROR(CHOOSE(AllJobsSelected, Q99, S99), NA())))</f>
        <v>9687.3698868126648</v>
      </c>
      <c r="K99" s="9">
        <f ca="1">IF(G99=ConsRegion, NA(), IF(SubSelCountry=F99, NA(), IF(ISERROR(J99)=TRUE, NA(),CHOOSE(AllJobsSelected, R99, T99))))</f>
        <v>31677.69952987742</v>
      </c>
      <c r="L99" s="9" t="e">
        <f ca="1">IF(G99=ConsRegion, IF(SubSelCountry=F99, NA(), IFERROR(CHOOSE(AllJobsSelected, Q99, S99), NA())), NA())</f>
        <v>#N/A</v>
      </c>
      <c r="M99" s="9" t="e">
        <f ca="1">IF(G99=ConsRegion, IF(SubSelCountry=F99, NA(), IF(ISERROR(L99)=TRUE, NA(),CHOOSE(AllJobsSelected, R99, T99))), NA())</f>
        <v>#N/A</v>
      </c>
      <c r="N99" s="11" t="e">
        <f ca="1">IF(SubSelCountry=F99, CHOOSE(AllJobsSelected, Q99, S99), NA())</f>
        <v>#N/A</v>
      </c>
      <c r="O99" s="9" t="e">
        <f ca="1">IF(SubSelCountry=F99, IF(ISERROR(N99)=TRUE, NA(),CHOOSE(AllJobsSelected, R99, T99)), NA())</f>
        <v>#N/A</v>
      </c>
      <c r="Q99" s="31">
        <f ca="1">GETPIVOTDATA(Q$4&amp;"",Pivot!$A$3,"Clean Country",$H99)</f>
        <v>13154.403728344132</v>
      </c>
      <c r="R99" s="111">
        <f ca="1">GETPIVOTDATA(R$4&amp;"",Pivot!$A$3,"Clean Country",$H99)</f>
        <v>43014.900191685309</v>
      </c>
      <c r="S99" s="31">
        <f ca="1">IF(GETPIVOTDATA(S$4&amp;"",Pivot!$A$3,"Job Type",SelJobType,"Clean Country",$H99)=0, NA(), GETPIVOTDATA(S$4&amp;"",Pivot!$A$3,"Job Type",SelJobType,"Clean Country",$H99))</f>
        <v>9687.3698868126648</v>
      </c>
      <c r="T99" s="111">
        <f ca="1">GETPIVOTDATA(T$4&amp;"",Pivot!$A$3,"Job Type",SelJobType,"Clean Country",$H99)</f>
        <v>31677.69952987742</v>
      </c>
    </row>
    <row r="100" spans="5:20" x14ac:dyDescent="0.2">
      <c r="E100" s="13">
        <v>94</v>
      </c>
      <c r="F100" s="1" t="str">
        <f t="shared" ca="1" si="22"/>
        <v>Uganda (1)</v>
      </c>
      <c r="G100" s="1" t="str">
        <f ca="1">INDEX(Table11[], MATCH(H100, Table11[Clean Range], 0), 3)</f>
        <v>Africa</v>
      </c>
      <c r="H100" s="1" t="str">
        <f t="shared" ca="1" si="23"/>
        <v>Uganda</v>
      </c>
      <c r="I100" s="1" t="str">
        <f t="shared" ca="1" si="35"/>
        <v>Uganda</v>
      </c>
      <c r="J100" s="31" t="e">
        <f ca="1">IF(G100=ConsRegion, NA(), IF(SubSelCountry=F100, NA(), IFERROR(CHOOSE(AllJobsSelected, Q100, S100), NA())))</f>
        <v>#N/A</v>
      </c>
      <c r="K100" s="9" t="e">
        <f ca="1">IF(G100=ConsRegion, NA(), IF(SubSelCountry=F100, NA(), IF(ISERROR(J100)=TRUE, NA(),CHOOSE(AllJobsSelected, R100, T100))))</f>
        <v>#N/A</v>
      </c>
      <c r="L100" s="9" t="e">
        <f ca="1">IF(G100=ConsRegion, IF(SubSelCountry=F100, NA(), IFERROR(CHOOSE(AllJobsSelected, Q100, S100), NA())), NA())</f>
        <v>#N/A</v>
      </c>
      <c r="M100" s="9" t="e">
        <f ca="1">IF(G100=ConsRegion, IF(SubSelCountry=F100, NA(), IF(ISERROR(L100)=TRUE, NA(),CHOOSE(AllJobsSelected, R100, T100))), NA())</f>
        <v>#N/A</v>
      </c>
      <c r="N100" s="11" t="e">
        <f ca="1">IF(SubSelCountry=F100, CHOOSE(AllJobsSelected, Q100, S100), NA())</f>
        <v>#N/A</v>
      </c>
      <c r="O100" s="9" t="e">
        <f ca="1">IF(SubSelCountry=F100, IF(ISERROR(N100)=TRUE, NA(),CHOOSE(AllJobsSelected, R100, T100)), NA())</f>
        <v>#N/A</v>
      </c>
      <c r="Q100" s="31" t="e">
        <f ca="1">GETPIVOTDATA(Q$4&amp;"",Pivot!$A$3,"Clean Country",$H100)</f>
        <v>#DIV/0!</v>
      </c>
      <c r="R100" s="111">
        <f ca="1">GETPIVOTDATA(R$4&amp;"",Pivot!$A$3,"Clean Country",$H100)</f>
        <v>100000</v>
      </c>
      <c r="S100" s="31" t="e">
        <f ca="1">IF(GETPIVOTDATA(S$4&amp;"",Pivot!$A$3,"Job Type",SelJobType,"Clean Country",$H100)=0, NA(), GETPIVOTDATA(S$4&amp;"",Pivot!$A$3,"Job Type",SelJobType,"Clean Country",$H100))</f>
        <v>#DIV/0!</v>
      </c>
      <c r="T100" s="111">
        <f ca="1">GETPIVOTDATA(T$4&amp;"",Pivot!$A$3,"Job Type",SelJobType,"Clean Country",$H100)</f>
        <v>100000</v>
      </c>
    </row>
    <row r="101" spans="5:20" x14ac:dyDescent="0.2">
      <c r="E101" s="13">
        <v>95</v>
      </c>
      <c r="F101" s="1" t="str">
        <f t="shared" ca="1" si="22"/>
        <v>UK (57)</v>
      </c>
      <c r="G101" s="1" t="str">
        <f ca="1">INDEX(Table11[], MATCH(H101, Table11[Clean Range], 0), 3)</f>
        <v>Europe</v>
      </c>
      <c r="H101" s="1" t="str">
        <f t="shared" ca="1" si="23"/>
        <v>UK</v>
      </c>
      <c r="I101" s="1" t="str">
        <f t="shared" ca="1" si="35"/>
        <v>UK</v>
      </c>
      <c r="J101" s="31" t="e">
        <f ca="1">IF(G101=ConsRegion, NA(), IF(SubSelCountry=F101, NA(), IFERROR(CHOOSE(AllJobsSelected, Q101, S101), NA())))</f>
        <v>#N/A</v>
      </c>
      <c r="K101" s="9" t="e">
        <f ca="1">IF(G101=ConsRegion, NA(), IF(SubSelCountry=F101, NA(), IF(ISERROR(J101)=TRUE, NA(),CHOOSE(AllJobsSelected, R101, T101))))</f>
        <v>#N/A</v>
      </c>
      <c r="L101" s="9" t="e">
        <f ca="1">IF(G101=ConsRegion, IF(SubSelCountry=F101, NA(), IFERROR(CHOOSE(AllJobsSelected, Q101, S101), NA())), NA())</f>
        <v>#N/A</v>
      </c>
      <c r="M101" s="9" t="e">
        <f ca="1">IF(G101=ConsRegion, IF(SubSelCountry=F101, NA(), IF(ISERROR(L101)=TRUE, NA(),CHOOSE(AllJobsSelected, R101, T101))), NA())</f>
        <v>#N/A</v>
      </c>
      <c r="N101" s="11">
        <f ca="1">IF(SubSelCountry=F101, CHOOSE(AllJobsSelected, Q101, S101), NA())</f>
        <v>14527.54691862214</v>
      </c>
      <c r="O101" s="9">
        <f ca="1">IF(SubSelCountry=F101, IF(ISERROR(N101)=TRUE, NA(),CHOOSE(AllJobsSelected, R101, T101)), NA())</f>
        <v>55495.229229136581</v>
      </c>
      <c r="Q101" s="31">
        <f ca="1">GETPIVOTDATA(Q$4&amp;"",Pivot!$A$3,"Clean Country",$H101)</f>
        <v>17426.466203624819</v>
      </c>
      <c r="R101" s="111">
        <f ca="1">GETPIVOTDATA(R$4&amp;"",Pivot!$A$3,"Clean Country",$H101)</f>
        <v>66569.100897846802</v>
      </c>
      <c r="S101" s="31">
        <f ca="1">IF(GETPIVOTDATA(S$4&amp;"",Pivot!$A$3,"Job Type",SelJobType,"Clean Country",$H101)=0, NA(), GETPIVOTDATA(S$4&amp;"",Pivot!$A$3,"Job Type",SelJobType,"Clean Country",$H101))</f>
        <v>14527.54691862214</v>
      </c>
      <c r="T101" s="111">
        <f ca="1">GETPIVOTDATA(T$4&amp;"",Pivot!$A$3,"Job Type",SelJobType,"Clean Country",$H101)</f>
        <v>55495.229229136581</v>
      </c>
    </row>
    <row r="102" spans="5:20" x14ac:dyDescent="0.2">
      <c r="E102" s="13">
        <v>96</v>
      </c>
      <c r="F102" s="1" t="str">
        <f t="shared" ca="1" si="22"/>
        <v>Ukraine (1)</v>
      </c>
      <c r="G102" s="1" t="str">
        <f ca="1">INDEX(Table11[], MATCH(H102, Table11[Clean Range], 0), 3)</f>
        <v>Europe</v>
      </c>
      <c r="H102" s="1" t="str">
        <f t="shared" ca="1" si="23"/>
        <v>Ukraine</v>
      </c>
      <c r="I102" s="1" t="str">
        <f t="shared" ca="1" si="35"/>
        <v>Ukraine</v>
      </c>
      <c r="J102" s="31" t="e">
        <f ca="1">IF(G102=ConsRegion, NA(), IF(SubSelCountry=F102, NA(), IFERROR(CHOOSE(AllJobsSelected, Q102, S102), NA())))</f>
        <v>#N/A</v>
      </c>
      <c r="K102" s="9" t="e">
        <f ca="1">IF(G102=ConsRegion, NA(), IF(SubSelCountry=F102, NA(), IF(ISERROR(J102)=TRUE, NA(),CHOOSE(AllJobsSelected, R102, T102))))</f>
        <v>#N/A</v>
      </c>
      <c r="L102" s="9" t="e">
        <f ca="1">IF(G102=ConsRegion, IF(SubSelCountry=F102, NA(), IFERROR(CHOOSE(AllJobsSelected, Q102, S102), NA())), NA())</f>
        <v>#N/A</v>
      </c>
      <c r="M102" s="9" t="e">
        <f ca="1">IF(G102=ConsRegion, IF(SubSelCountry=F102, NA(), IF(ISERROR(L102)=TRUE, NA(),CHOOSE(AllJobsSelected, R102, T102))), NA())</f>
        <v>#N/A</v>
      </c>
      <c r="N102" s="11" t="e">
        <f ca="1">IF(SubSelCountry=F102, CHOOSE(AllJobsSelected, Q102, S102), NA())</f>
        <v>#N/A</v>
      </c>
      <c r="O102" s="9" t="e">
        <f ca="1">IF(SubSelCountry=F102, IF(ISERROR(N102)=TRUE, NA(),CHOOSE(AllJobsSelected, R102, T102)), NA())</f>
        <v>#N/A</v>
      </c>
      <c r="Q102" s="31" t="e">
        <f ca="1">GETPIVOTDATA(Q$4&amp;"",Pivot!$A$3,"Clean Country",$H102)</f>
        <v>#DIV/0!</v>
      </c>
      <c r="R102" s="111">
        <f ca="1">GETPIVOTDATA(R$4&amp;"",Pivot!$A$3,"Clean Country",$H102)</f>
        <v>11650</v>
      </c>
      <c r="S102" s="31" t="e">
        <f ca="1">IF(GETPIVOTDATA(S$4&amp;"",Pivot!$A$3,"Job Type",SelJobType,"Clean Country",$H102)=0, NA(), GETPIVOTDATA(S$4&amp;"",Pivot!$A$3,"Job Type",SelJobType,"Clean Country",$H102))</f>
        <v>#DIV/0!</v>
      </c>
      <c r="T102" s="111">
        <f ca="1">GETPIVOTDATA(T$4&amp;"",Pivot!$A$3,"Job Type",SelJobType,"Clean Country",$H102)</f>
        <v>12000</v>
      </c>
    </row>
    <row r="103" spans="5:20" x14ac:dyDescent="0.2">
      <c r="E103" s="13">
        <v>97</v>
      </c>
      <c r="F103" s="1" t="str">
        <f t="shared" ref="F103:F108" ca="1" si="36">IFERROR(INDEX(SubRange, E103, 1), "")</f>
        <v>Uruguay</v>
      </c>
      <c r="G103" s="1" t="str">
        <f ca="1">INDEX(Table11[], MATCH(H103, Table11[Clean Range], 0), 3)</f>
        <v>South America</v>
      </c>
      <c r="H103" s="1" t="str">
        <f t="shared" ca="1" si="23"/>
        <v>Uruguay</v>
      </c>
      <c r="I103" s="1" t="str">
        <f t="shared" ca="1" si="35"/>
        <v>Uruguay</v>
      </c>
      <c r="J103" s="31" t="e">
        <f ca="1">IF(G103=ConsRegion, NA(), IF(SubSelCountry=F103, NA(), IFERROR(CHOOSE(AllJobsSelected, Q103, S103), NA())))</f>
        <v>#N/A</v>
      </c>
      <c r="K103" s="9" t="e">
        <f ca="1">IF(G103=ConsRegion, NA(), IF(SubSelCountry=F103, NA(), IF(ISERROR(J103)=TRUE, NA(),CHOOSE(AllJobsSelected, R103, T103))))</f>
        <v>#N/A</v>
      </c>
      <c r="L103" s="9" t="e">
        <f ca="1">IF(G103=ConsRegion, IF(SubSelCountry=F103, NA(), IFERROR(CHOOSE(AllJobsSelected, Q103, S103), NA())), NA())</f>
        <v>#N/A</v>
      </c>
      <c r="M103" s="9" t="e">
        <f ca="1">IF(G103=ConsRegion, IF(SubSelCountry=F103, NA(), IF(ISERROR(L103)=TRUE, NA(),CHOOSE(AllJobsSelected, R103, T103))), NA())</f>
        <v>#N/A</v>
      </c>
      <c r="N103" s="11" t="e">
        <f ca="1">IF(SubSelCountry=F103, CHOOSE(AllJobsSelected, Q103, S103), NA())</f>
        <v>#N/A</v>
      </c>
      <c r="O103" s="9" t="e">
        <f ca="1">IF(SubSelCountry=F103, IF(ISERROR(N103)=TRUE, NA(),CHOOSE(AllJobsSelected, R103, T103)), NA())</f>
        <v>#N/A</v>
      </c>
      <c r="Q103" s="31" t="e">
        <f ca="1">GETPIVOTDATA(Q$4&amp;"",Pivot!$A$3,"Clean Country",$H103)</f>
        <v>#DIV/0!</v>
      </c>
      <c r="R103" s="111">
        <f ca="1">GETPIVOTDATA(R$4&amp;"",Pivot!$A$3,"Clean Country",$H103)</f>
        <v>35000</v>
      </c>
      <c r="S103" s="31" t="e">
        <f ca="1">IF(GETPIVOTDATA(S$4&amp;"",Pivot!$A$3,"Job Type",SelJobType,"Clean Country",$H103)=0, NA(), GETPIVOTDATA(S$4&amp;"",Pivot!$A$3,"Job Type",SelJobType,"Clean Country",$H103))</f>
        <v>#N/A</v>
      </c>
      <c r="T103" s="111">
        <f ca="1">GETPIVOTDATA(T$4&amp;"",Pivot!$A$3,"Job Type",SelJobType,"Clean Country",$H103)</f>
        <v>0</v>
      </c>
    </row>
    <row r="104" spans="5:20" x14ac:dyDescent="0.2">
      <c r="E104" s="13">
        <v>98</v>
      </c>
      <c r="F104" s="1" t="str">
        <f t="shared" ca="1" si="36"/>
        <v>USA (295)</v>
      </c>
      <c r="G104" s="1" t="str">
        <f ca="1">INDEX(Table11[], MATCH(H104, Table11[Clean Range], 0), 3)</f>
        <v>North America</v>
      </c>
      <c r="H104" s="1" t="str">
        <f t="shared" ca="1" si="23"/>
        <v>USA</v>
      </c>
      <c r="I104" s="1" t="str">
        <f t="shared" ca="1" si="35"/>
        <v>USA</v>
      </c>
      <c r="J104" s="31">
        <f ca="1">IF(G104=ConsRegion, NA(), IF(SubSelCountry=F104, NA(), IFERROR(CHOOSE(AllJobsSelected, Q104, S104), NA())))</f>
        <v>14935.730427764318</v>
      </c>
      <c r="K104" s="9">
        <f ca="1">IF(G104=ConsRegion, NA(), IF(SubSelCountry=F104, NA(), IF(ISERROR(J104)=TRUE, NA(),CHOOSE(AllJobsSelected, R104, T104))))</f>
        <v>62730.067796610172</v>
      </c>
      <c r="L104" s="9" t="e">
        <f ca="1">IF(G104=ConsRegion, IF(SubSelCountry=F104, NA(), IFERROR(CHOOSE(AllJobsSelected, Q104, S104), NA())), NA())</f>
        <v>#N/A</v>
      </c>
      <c r="M104" s="9" t="e">
        <f ca="1">IF(G104=ConsRegion, IF(SubSelCountry=F104, NA(), IF(ISERROR(L104)=TRUE, NA(),CHOOSE(AllJobsSelected, R104, T104))), NA())</f>
        <v>#N/A</v>
      </c>
      <c r="N104" s="11" t="e">
        <f ca="1">IF(SubSelCountry=F104, CHOOSE(AllJobsSelected, Q104, S104), NA())</f>
        <v>#N/A</v>
      </c>
      <c r="O104" s="9" t="e">
        <f ca="1">IF(SubSelCountry=F104, IF(ISERROR(N104)=TRUE, NA(),CHOOSE(AllJobsSelected, R104, T104)), NA())</f>
        <v>#N/A</v>
      </c>
      <c r="Q104" s="31">
        <f ca="1">GETPIVOTDATA(Q$4&amp;"",Pivot!$A$3,"Clean Country",$H104)</f>
        <v>17345.442066077219</v>
      </c>
      <c r="R104" s="111">
        <f ca="1">GETPIVOTDATA(R$4&amp;"",Pivot!$A$3,"Clean Country",$H104)</f>
        <v>72850.856677524425</v>
      </c>
      <c r="S104" s="31">
        <f ca="1">IF(GETPIVOTDATA(S$4&amp;"",Pivot!$A$3,"Job Type",SelJobType,"Clean Country",$H104)=0, NA(), GETPIVOTDATA(S$4&amp;"",Pivot!$A$3,"Job Type",SelJobType,"Clean Country",$H104))</f>
        <v>14935.730427764318</v>
      </c>
      <c r="T104" s="111">
        <f ca="1">GETPIVOTDATA(T$4&amp;"",Pivot!$A$3,"Job Type",SelJobType,"Clean Country",$H104)</f>
        <v>62730.067796610172</v>
      </c>
    </row>
    <row r="105" spans="5:20" x14ac:dyDescent="0.2">
      <c r="E105" s="13">
        <v>99</v>
      </c>
      <c r="F105" s="1" t="str">
        <f t="shared" ca="1" si="36"/>
        <v>Viet Nam</v>
      </c>
      <c r="G105" s="1" t="str">
        <f ca="1">INDEX(Table11[], MATCH(H105, Table11[Clean Range], 0), 3)</f>
        <v>Asia</v>
      </c>
      <c r="H105" s="1" t="str">
        <f t="shared" ca="1" si="23"/>
        <v>Viet Nam</v>
      </c>
      <c r="I105" s="1" t="str">
        <f t="shared" ca="1" si="35"/>
        <v>Viet Nam</v>
      </c>
      <c r="J105" s="31" t="e">
        <f ca="1">IF(G105=ConsRegion, NA(), IF(SubSelCountry=F105, NA(), IFERROR(CHOOSE(AllJobsSelected, Q105, S105), NA())))</f>
        <v>#N/A</v>
      </c>
      <c r="K105" s="9" t="e">
        <f ca="1">IF(G105=ConsRegion, NA(), IF(SubSelCountry=F105, NA(), IF(ISERROR(J105)=TRUE, NA(),CHOOSE(AllJobsSelected, R105, T105))))</f>
        <v>#N/A</v>
      </c>
      <c r="L105" s="9" t="e">
        <f ca="1">IF(G105=ConsRegion, IF(SubSelCountry=F105, NA(), IFERROR(CHOOSE(AllJobsSelected, Q105, S105), NA())), NA())</f>
        <v>#N/A</v>
      </c>
      <c r="M105" s="9" t="e">
        <f ca="1">IF(G105=ConsRegion, IF(SubSelCountry=F105, NA(), IF(ISERROR(L105)=TRUE, NA(),CHOOSE(AllJobsSelected, R105, T105))), NA())</f>
        <v>#N/A</v>
      </c>
      <c r="N105" s="11" t="e">
        <f ca="1">IF(SubSelCountry=F105, CHOOSE(AllJobsSelected, Q105, S105), NA())</f>
        <v>#N/A</v>
      </c>
      <c r="O105" s="9" t="e">
        <f ca="1">IF(SubSelCountry=F105, IF(ISERROR(N105)=TRUE, NA(),CHOOSE(AllJobsSelected, R105, T105)), NA())</f>
        <v>#N/A</v>
      </c>
      <c r="Q105" s="31" t="e">
        <f ca="1">GETPIVOTDATA(Q$4&amp;"",Pivot!$A$3,"Clean Country",$H105)</f>
        <v>#DIV/0!</v>
      </c>
      <c r="R105" s="111">
        <f ca="1">GETPIVOTDATA(R$4&amp;"",Pivot!$A$3,"Clean Country",$H105)</f>
        <v>10000</v>
      </c>
      <c r="S105" s="31" t="e">
        <f ca="1">IF(GETPIVOTDATA(S$4&amp;"",Pivot!$A$3,"Job Type",SelJobType,"Clean Country",$H105)=0, NA(), GETPIVOTDATA(S$4&amp;"",Pivot!$A$3,"Job Type",SelJobType,"Clean Country",$H105))</f>
        <v>#N/A</v>
      </c>
      <c r="T105" s="111">
        <f ca="1">GETPIVOTDATA(T$4&amp;"",Pivot!$A$3,"Job Type",SelJobType,"Clean Country",$H105)</f>
        <v>0</v>
      </c>
    </row>
    <row r="106" spans="5:20" x14ac:dyDescent="0.2">
      <c r="E106" s="13">
        <v>100</v>
      </c>
      <c r="F106" s="1" t="str">
        <f t="shared" ca="1" si="36"/>
        <v>Vietnam</v>
      </c>
      <c r="G106" s="1" t="str">
        <f ca="1">INDEX(Table11[], MATCH(H106, Table11[Clean Range], 0), 3)</f>
        <v>Asia</v>
      </c>
      <c r="H106" s="1" t="str">
        <f t="shared" ca="1" si="23"/>
        <v>Vietnam</v>
      </c>
      <c r="I106" s="1" t="str">
        <f t="shared" ca="1" si="35"/>
        <v>Vietnam</v>
      </c>
      <c r="J106" s="31" t="e">
        <f ca="1">IF(G106=ConsRegion, NA(), IF(SubSelCountry=F106, NA(), IFERROR(CHOOSE(AllJobsSelected, Q106, S106), NA())))</f>
        <v>#N/A</v>
      </c>
      <c r="K106" s="9" t="e">
        <f ca="1">IF(G106=ConsRegion, NA(), IF(SubSelCountry=F106, NA(), IF(ISERROR(J106)=TRUE, NA(),CHOOSE(AllJobsSelected, R106, T106))))</f>
        <v>#N/A</v>
      </c>
      <c r="L106" s="9" t="e">
        <f ca="1">IF(G106=ConsRegion, IF(SubSelCountry=F106, NA(), IFERROR(CHOOSE(AllJobsSelected, Q106, S106), NA())), NA())</f>
        <v>#N/A</v>
      </c>
      <c r="M106" s="9" t="e">
        <f ca="1">IF(G106=ConsRegion, IF(SubSelCountry=F106, NA(), IF(ISERROR(L106)=TRUE, NA(),CHOOSE(AllJobsSelected, R106, T106))), NA())</f>
        <v>#N/A</v>
      </c>
      <c r="N106" s="11" t="e">
        <f ca="1">IF(SubSelCountry=F106, CHOOSE(AllJobsSelected, Q106, S106), NA())</f>
        <v>#N/A</v>
      </c>
      <c r="O106" s="9" t="e">
        <f ca="1">IF(SubSelCountry=F106, IF(ISERROR(N106)=TRUE, NA(),CHOOSE(AllJobsSelected, R106, T106)), NA())</f>
        <v>#N/A</v>
      </c>
      <c r="Q106" s="31" t="e">
        <f ca="1">GETPIVOTDATA(Q$4&amp;"",Pivot!$A$3,"Clean Country",$H106)</f>
        <v>#DIV/0!</v>
      </c>
      <c r="R106" s="111">
        <f ca="1">GETPIVOTDATA(R$4&amp;"",Pivot!$A$3,"Clean Country",$H106)</f>
        <v>10000</v>
      </c>
      <c r="S106" s="31" t="e">
        <f ca="1">IF(GETPIVOTDATA(S$4&amp;"",Pivot!$A$3,"Job Type",SelJobType,"Clean Country",$H106)=0, NA(), GETPIVOTDATA(S$4&amp;"",Pivot!$A$3,"Job Type",SelJobType,"Clean Country",$H106))</f>
        <v>#N/A</v>
      </c>
      <c r="T106" s="111">
        <f ca="1">GETPIVOTDATA(T$4&amp;"",Pivot!$A$3,"Job Type",SelJobType,"Clean Country",$H106)</f>
        <v>0</v>
      </c>
    </row>
    <row r="107" spans="5:20" x14ac:dyDescent="0.2">
      <c r="E107" s="13">
        <v>101</v>
      </c>
      <c r="F107" s="1" t="str">
        <f t="shared" ca="1" si="36"/>
        <v>Zambia</v>
      </c>
      <c r="G107" s="1" t="str">
        <f ca="1">INDEX(Table11[], MATCH(H107, Table11[Clean Range], 0), 3)</f>
        <v>Africa</v>
      </c>
      <c r="H107" s="1" t="str">
        <f t="shared" ca="1" si="23"/>
        <v>Zambia</v>
      </c>
      <c r="I107" s="1" t="str">
        <f t="shared" ca="1" si="35"/>
        <v>Zambia</v>
      </c>
      <c r="J107" s="31" t="e">
        <f ca="1">IF(G107=ConsRegion, NA(), IF(SubSelCountry=F107, NA(), IFERROR(CHOOSE(AllJobsSelected, Q107, S107), NA())))</f>
        <v>#N/A</v>
      </c>
      <c r="K107" s="9" t="e">
        <f ca="1">IF(G107=ConsRegion, NA(), IF(SubSelCountry=F107, NA(), IF(ISERROR(J107)=TRUE, NA(),CHOOSE(AllJobsSelected, R107, T107))))</f>
        <v>#N/A</v>
      </c>
      <c r="L107" s="9" t="e">
        <f ca="1">IF(G107=ConsRegion, IF(SubSelCountry=F107, NA(), IFERROR(CHOOSE(AllJobsSelected, Q107, S107), NA())), NA())</f>
        <v>#N/A</v>
      </c>
      <c r="M107" s="9" t="e">
        <f ca="1">IF(G107=ConsRegion, IF(SubSelCountry=F107, NA(), IF(ISERROR(L107)=TRUE, NA(),CHOOSE(AllJobsSelected, R107, T107))), NA())</f>
        <v>#N/A</v>
      </c>
      <c r="N107" s="11" t="e">
        <f ca="1">IF(SubSelCountry=F107, CHOOSE(AllJobsSelected, Q107, S107), NA())</f>
        <v>#N/A</v>
      </c>
      <c r="O107" s="9" t="e">
        <f ca="1">IF(SubSelCountry=F107, IF(ISERROR(N107)=TRUE, NA(),CHOOSE(AllJobsSelected, R107, T107)), NA())</f>
        <v>#N/A</v>
      </c>
      <c r="Q107" s="31" t="e">
        <f ca="1">GETPIVOTDATA(Q$4&amp;"",Pivot!$A$3,"Clean Country",$H107)</f>
        <v>#DIV/0!</v>
      </c>
      <c r="R107" s="111">
        <f ca="1">GETPIVOTDATA(R$4&amp;"",Pivot!$A$3,"Clean Country",$H107)</f>
        <v>13000</v>
      </c>
      <c r="S107" s="31" t="e">
        <f ca="1">IF(GETPIVOTDATA(S$4&amp;"",Pivot!$A$3,"Job Type",SelJobType,"Clean Country",$H107)=0, NA(), GETPIVOTDATA(S$4&amp;"",Pivot!$A$3,"Job Type",SelJobType,"Clean Country",$H107))</f>
        <v>#N/A</v>
      </c>
      <c r="T107" s="111">
        <f ca="1">GETPIVOTDATA(T$4&amp;"",Pivot!$A$3,"Job Type",SelJobType,"Clean Country",$H107)</f>
        <v>0</v>
      </c>
    </row>
    <row r="108" spans="5:20" x14ac:dyDescent="0.2">
      <c r="E108" s="13">
        <v>102</v>
      </c>
      <c r="F108" s="1" t="str">
        <f t="shared" ca="1" si="36"/>
        <v>Zimbabwe (1)</v>
      </c>
      <c r="G108" s="1" t="str">
        <f ca="1">INDEX(Table11[], MATCH(H108, Table11[Clean Range], 0), 3)</f>
        <v>Africa</v>
      </c>
      <c r="H108" s="1" t="str">
        <f t="shared" ca="1" si="23"/>
        <v>Zimbabwe</v>
      </c>
      <c r="I108" s="1" t="str">
        <f t="shared" ca="1" si="35"/>
        <v>Zimbabwe</v>
      </c>
      <c r="J108" s="31" t="e">
        <f ca="1">IF(G108=ConsRegion, NA(), IF(SubSelCountry=F108, NA(), IFERROR(CHOOSE(AllJobsSelected, Q108, S108), NA())))</f>
        <v>#N/A</v>
      </c>
      <c r="K108" s="9" t="e">
        <f ca="1">IF(G108=ConsRegion, NA(), IF(SubSelCountry=F108, NA(), IF(ISERROR(J108)=TRUE, NA(),CHOOSE(AllJobsSelected, R108, T108))))</f>
        <v>#N/A</v>
      </c>
      <c r="L108" s="9" t="e">
        <f ca="1">IF(G108=ConsRegion, IF(SubSelCountry=F108, NA(), IFERROR(CHOOSE(AllJobsSelected, Q108, S108), NA())), NA())</f>
        <v>#N/A</v>
      </c>
      <c r="M108" s="9" t="e">
        <f ca="1">IF(G108=ConsRegion, IF(SubSelCountry=F108, NA(), IF(ISERROR(L108)=TRUE, NA(),CHOOSE(AllJobsSelected, R108, T108))), NA())</f>
        <v>#N/A</v>
      </c>
      <c r="N108" s="11" t="e">
        <f ca="1">IF(SubSelCountry=F108, CHOOSE(AllJobsSelected, Q108, S108), NA())</f>
        <v>#N/A</v>
      </c>
      <c r="O108" s="9" t="e">
        <f ca="1">IF(SubSelCountry=F108, IF(ISERROR(N108)=TRUE, NA(),CHOOSE(AllJobsSelected, R108, T108)), NA())</f>
        <v>#N/A</v>
      </c>
      <c r="Q108" s="31" t="e">
        <f ca="1">GETPIVOTDATA(Q$4&amp;"",Pivot!$A$3,"Clean Country",$H108)</f>
        <v>#DIV/0!</v>
      </c>
      <c r="R108" s="111">
        <f ca="1">GETPIVOTDATA(R$4&amp;"",Pivot!$A$3,"Clean Country",$H108)</f>
        <v>36400</v>
      </c>
      <c r="S108" s="31" t="e">
        <f ca="1">IF(GETPIVOTDATA(S$4&amp;"",Pivot!$A$3,"Job Type",SelJobType,"Clean Country",$H108)=0, NA(), GETPIVOTDATA(S$4&amp;"",Pivot!$A$3,"Job Type",SelJobType,"Clean Country",$H108))</f>
        <v>#DIV/0!</v>
      </c>
      <c r="T108" s="111">
        <f ca="1">GETPIVOTDATA(T$4&amp;"",Pivot!$A$3,"Job Type",SelJobType,"Clean Country",$H108)</f>
        <v>36400</v>
      </c>
    </row>
  </sheetData>
  <mergeCells count="7">
    <mergeCell ref="N5:O5"/>
    <mergeCell ref="J5:K5"/>
    <mergeCell ref="Q2:R2"/>
    <mergeCell ref="S2:T2"/>
    <mergeCell ref="Q1:R1"/>
    <mergeCell ref="S1:T1"/>
    <mergeCell ref="L5:M5"/>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0481" r:id="rId3" name="List Box 1">
              <controlPr defaultSize="0" autoLine="0" autoPict="0">
                <anchor moveWithCells="1">
                  <from>
                    <xdr:col>2</xdr:col>
                    <xdr:colOff>304800</xdr:colOff>
                    <xdr:row>15</xdr:row>
                    <xdr:rowOff>0</xdr:rowOff>
                  </from>
                  <to>
                    <xdr:col>4</xdr:col>
                    <xdr:colOff>152400</xdr:colOff>
                    <xdr:row>21</xdr:row>
                    <xdr:rowOff>123825</xdr:rowOff>
                  </to>
                </anchor>
              </controlPr>
            </control>
          </mc:Choice>
        </mc:AlternateContent>
        <mc:AlternateContent xmlns:mc="http://schemas.openxmlformats.org/markup-compatibility/2006">
          <mc:Choice Requires="x14">
            <control shapeId="20482" r:id="rId4" name="List Box 2">
              <controlPr defaultSize="0" autoLine="0" autoPict="0">
                <anchor moveWithCells="1">
                  <from>
                    <xdr:col>2</xdr:col>
                    <xdr:colOff>304800</xdr:colOff>
                    <xdr:row>22</xdr:row>
                    <xdr:rowOff>114300</xdr:rowOff>
                  </from>
                  <to>
                    <xdr:col>4</xdr:col>
                    <xdr:colOff>152400</xdr:colOff>
                    <xdr:row>36</xdr:row>
                    <xdr:rowOff>66675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32</vt:i4>
      </vt:variant>
    </vt:vector>
  </HeadingPairs>
  <TitlesOfParts>
    <vt:vector size="43" baseType="lpstr">
      <vt:lpstr>Cover</vt:lpstr>
      <vt:lpstr>Code</vt:lpstr>
      <vt:lpstr>Data</vt:lpstr>
      <vt:lpstr>Tables</vt:lpstr>
      <vt:lpstr>Pivot</vt:lpstr>
      <vt:lpstr>Pivot (2)</vt:lpstr>
      <vt:lpstr>Pivot (3)</vt:lpstr>
      <vt:lpstr>Table</vt:lpstr>
      <vt:lpstr>Matrix Calc</vt:lpstr>
      <vt:lpstr>Bars</vt:lpstr>
      <vt:lpstr>Original Raw Data</vt:lpstr>
      <vt:lpstr>CondControl</vt:lpstr>
      <vt:lpstr>ConsRegion</vt:lpstr>
      <vt:lpstr>Contain</vt:lpstr>
      <vt:lpstr>Control</vt:lpstr>
      <vt:lpstr>MacMark</vt:lpstr>
      <vt:lpstr>RangeAfrica</vt:lpstr>
      <vt:lpstr>RangeAllCountries</vt:lpstr>
      <vt:lpstr>RangeAllRegions</vt:lpstr>
      <vt:lpstr>RangeAsia</vt:lpstr>
      <vt:lpstr>RangeAustralasia</vt:lpstr>
      <vt:lpstr>RangeCentralAmerica</vt:lpstr>
      <vt:lpstr>RangeEurope</vt:lpstr>
      <vt:lpstr>RangeJobType</vt:lpstr>
      <vt:lpstr>RangeMiddleEast</vt:lpstr>
      <vt:lpstr>RangeNorthAmerica</vt:lpstr>
      <vt:lpstr>RangeSouthAmerica</vt:lpstr>
      <vt:lpstr>RangeUnits</vt:lpstr>
      <vt:lpstr>SampleSize</vt:lpstr>
      <vt:lpstr>SelCountry</vt:lpstr>
      <vt:lpstr>SelCountryCode</vt:lpstr>
      <vt:lpstr>SelJobType</vt:lpstr>
      <vt:lpstr>SelJobTypeCode</vt:lpstr>
      <vt:lpstr>SelRegion</vt:lpstr>
      <vt:lpstr>SelRegionCode</vt:lpstr>
      <vt:lpstr>SelRegionRange</vt:lpstr>
      <vt:lpstr>SelUnit</vt:lpstr>
      <vt:lpstr>SelUnitCode</vt:lpstr>
      <vt:lpstr>SingleAverage</vt:lpstr>
      <vt:lpstr>SingleAverageBigMacs</vt:lpstr>
      <vt:lpstr>SubSelCountry</vt:lpstr>
      <vt:lpstr>UnitAxisLabel</vt:lpstr>
      <vt:lpstr>WageEntry</vt:lpstr>
    </vt:vector>
  </TitlesOfParts>
  <Company>Hewlett-Packard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dc:creator>
  <cp:lastModifiedBy>Rich</cp:lastModifiedBy>
  <dcterms:created xsi:type="dcterms:W3CDTF">2012-06-30T11:49:39Z</dcterms:created>
  <dcterms:modified xsi:type="dcterms:W3CDTF">2012-07-05T23:58:46Z</dcterms:modified>
</cp:coreProperties>
</file>